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28" documentId="120_{1F12593B-E186-40C5-832A-959F00BFC768}" xr6:coauthVersionLast="47" xr6:coauthVersionMax="47" xr10:uidLastSave="{E622FE47-918F-45A7-9AF8-00A70A8040BE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0" r:id="rId15"/>
    <pivotCache cacheId="1" r:id="rId16"/>
    <pivotCache cacheId="9" r:id="rId17"/>
    <pivotCache cacheId="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6" l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0" i="12"/>
  <c r="L2" i="12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Q1789" i="6" s="1"/>
  <c r="K1790" i="6"/>
  <c r="Q1790" i="6" s="1"/>
  <c r="K1791" i="6"/>
  <c r="Q1791" i="6" s="1"/>
  <c r="K1792" i="6"/>
  <c r="Q1792" i="6" s="1"/>
  <c r="K1793" i="6"/>
  <c r="Q1793" i="6" s="1"/>
  <c r="K1794" i="6"/>
  <c r="Q1794" i="6" s="1"/>
  <c r="K1795" i="6"/>
  <c r="K1796" i="6"/>
  <c r="K1797" i="6"/>
  <c r="Q1797" i="6" s="1"/>
  <c r="K1798" i="6"/>
  <c r="Q1798" i="6" s="1"/>
  <c r="K1799" i="6"/>
  <c r="Q1799" i="6" s="1"/>
  <c r="K1800" i="6"/>
  <c r="Q1800" i="6" s="1"/>
  <c r="K1801" i="6"/>
  <c r="Q1801" i="6" s="1"/>
  <c r="K1802" i="6"/>
  <c r="Q1802" i="6" s="1"/>
  <c r="K1803" i="6"/>
  <c r="K1804" i="6"/>
  <c r="K1805" i="6"/>
  <c r="Q1805" i="6" s="1"/>
  <c r="K1806" i="6"/>
  <c r="Q1806" i="6" s="1"/>
  <c r="K1807" i="6"/>
  <c r="Q1807" i="6" s="1"/>
  <c r="K1808" i="6"/>
  <c r="Q1808" i="6" s="1"/>
  <c r="K1809" i="6"/>
  <c r="Q1809" i="6" s="1"/>
  <c r="K1810" i="6"/>
  <c r="Q1810" i="6" s="1"/>
  <c r="K1811" i="6"/>
  <c r="K1812" i="6"/>
  <c r="K1813" i="6"/>
  <c r="Q1813" i="6" s="1"/>
  <c r="K1814" i="6"/>
  <c r="Q1814" i="6" s="1"/>
  <c r="K1815" i="6"/>
  <c r="Q1815" i="6" s="1"/>
  <c r="K1816" i="6"/>
  <c r="Q1816" i="6" s="1"/>
  <c r="K1817" i="6"/>
  <c r="Q1817" i="6" s="1"/>
  <c r="K1818" i="6"/>
  <c r="Q1818" i="6" s="1"/>
  <c r="K1819" i="6"/>
  <c r="K1820" i="6"/>
  <c r="K1821" i="6"/>
  <c r="Q1821" i="6" s="1"/>
  <c r="K1822" i="6"/>
  <c r="Q1822" i="6" s="1"/>
  <c r="K1823" i="6"/>
  <c r="Q1823" i="6" s="1"/>
  <c r="K1824" i="6"/>
  <c r="Q1824" i="6" s="1"/>
  <c r="K1825" i="6"/>
  <c r="Q1825" i="6" s="1"/>
  <c r="K1826" i="6"/>
  <c r="Q1826" i="6" s="1"/>
  <c r="K1827" i="6"/>
  <c r="K1828" i="6"/>
  <c r="K1829" i="6"/>
  <c r="Q1829" i="6" s="1"/>
  <c r="K1830" i="6"/>
  <c r="Q1830" i="6" s="1"/>
  <c r="K1831" i="6"/>
  <c r="Q1831" i="6" s="1"/>
  <c r="K1832" i="6"/>
  <c r="Q1832" i="6" s="1"/>
  <c r="K1833" i="6"/>
  <c r="Q1833" i="6" s="1"/>
  <c r="K1834" i="6"/>
  <c r="Q1834" i="6" s="1"/>
  <c r="K1835" i="6"/>
  <c r="K1836" i="6"/>
  <c r="K1837" i="6"/>
  <c r="Q1837" i="6" s="1"/>
  <c r="K1838" i="6"/>
  <c r="Q1838" i="6" s="1"/>
  <c r="K1839" i="6"/>
  <c r="Q1839" i="6" s="1"/>
  <c r="K1840" i="6"/>
  <c r="Q1840" i="6" s="1"/>
  <c r="K1841" i="6"/>
  <c r="Q1841" i="6" s="1"/>
  <c r="K1842" i="6"/>
  <c r="Q1842" i="6" s="1"/>
  <c r="K1843" i="6"/>
  <c r="Q1843" i="6" s="1"/>
  <c r="K1844" i="6"/>
  <c r="K1845" i="6"/>
  <c r="Q1845" i="6" s="1"/>
  <c r="K1846" i="6"/>
  <c r="Q1846" i="6" s="1"/>
  <c r="K1847" i="6"/>
  <c r="Q1847" i="6" s="1"/>
  <c r="K1848" i="6"/>
  <c r="Q1848" i="6" s="1"/>
  <c r="K1849" i="6"/>
  <c r="Q1849" i="6" s="1"/>
  <c r="K1850" i="6"/>
  <c r="Q1850" i="6" s="1"/>
  <c r="K1851" i="6"/>
  <c r="K1852" i="6"/>
  <c r="K1853" i="6"/>
  <c r="Q1853" i="6" s="1"/>
  <c r="K1854" i="6"/>
  <c r="Q1854" i="6" s="1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Q1795" i="6"/>
  <c r="Q1796" i="6"/>
  <c r="Q1803" i="6"/>
  <c r="Q1804" i="6"/>
  <c r="Q1811" i="6"/>
  <c r="Q1812" i="6"/>
  <c r="Q1819" i="6"/>
  <c r="Q1820" i="6"/>
  <c r="Q1827" i="6"/>
  <c r="Q1828" i="6"/>
  <c r="Q1835" i="6"/>
  <c r="Q1836" i="6"/>
  <c r="Q1844" i="6"/>
  <c r="Q1851" i="6"/>
  <c r="Q1852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V1791" i="6"/>
  <c r="I1791" i="6" s="1"/>
  <c r="V1793" i="6"/>
  <c r="I1793" i="6" s="1"/>
  <c r="V1794" i="6"/>
  <c r="I1794" i="6" s="1"/>
  <c r="V1797" i="6"/>
  <c r="I1797" i="6" s="1"/>
  <c r="V1798" i="6"/>
  <c r="I1798" i="6" s="1"/>
  <c r="V1799" i="6"/>
  <c r="I1799" i="6" s="1"/>
  <c r="V1801" i="6"/>
  <c r="I1801" i="6" s="1"/>
  <c r="V1802" i="6"/>
  <c r="I1802" i="6" s="1"/>
  <c r="V1806" i="6"/>
  <c r="I1806" i="6" s="1"/>
  <c r="V1807" i="6"/>
  <c r="I1807" i="6" s="1"/>
  <c r="V1809" i="6"/>
  <c r="I1809" i="6" s="1"/>
  <c r="V1810" i="6"/>
  <c r="I1810" i="6" s="1"/>
  <c r="V1817" i="6"/>
  <c r="I1817" i="6" s="1"/>
  <c r="V1818" i="6"/>
  <c r="I1818" i="6" s="1"/>
  <c r="V1823" i="6"/>
  <c r="I1823" i="6" s="1"/>
  <c r="V1825" i="6"/>
  <c r="I1825" i="6" s="1"/>
  <c r="V1826" i="6"/>
  <c r="I1826" i="6" s="1"/>
  <c r="V1829" i="6"/>
  <c r="I1829" i="6" s="1"/>
  <c r="V1830" i="6"/>
  <c r="I1830" i="6" s="1"/>
  <c r="V1831" i="6"/>
  <c r="I1831" i="6" s="1"/>
  <c r="V1833" i="6"/>
  <c r="I1833" i="6" s="1"/>
  <c r="V1834" i="6"/>
  <c r="I1834" i="6" s="1"/>
  <c r="V1838" i="6"/>
  <c r="I1838" i="6" s="1"/>
  <c r="V1839" i="6"/>
  <c r="I1839" i="6" s="1"/>
  <c r="V1842" i="6"/>
  <c r="I1842" i="6" s="1"/>
  <c r="V1849" i="6"/>
  <c r="I1849" i="6" s="1"/>
  <c r="V1850" i="6"/>
  <c r="I1850" i="6" s="1"/>
  <c r="W1789" i="6"/>
  <c r="W1790" i="6"/>
  <c r="V1790" i="6" s="1"/>
  <c r="I1790" i="6" s="1"/>
  <c r="W1791" i="6"/>
  <c r="W1792" i="6"/>
  <c r="M1792" i="6" s="1"/>
  <c r="W1793" i="6"/>
  <c r="M1793" i="6" s="1"/>
  <c r="W1794" i="6"/>
  <c r="M1794" i="6" s="1"/>
  <c r="W1795" i="6"/>
  <c r="V1795" i="6" s="1"/>
  <c r="I1795" i="6" s="1"/>
  <c r="W1796" i="6"/>
  <c r="V1796" i="6" s="1"/>
  <c r="I1796" i="6" s="1"/>
  <c r="W1797" i="6"/>
  <c r="W1798" i="6"/>
  <c r="W1799" i="6"/>
  <c r="W1800" i="6"/>
  <c r="W1801" i="6"/>
  <c r="M1801" i="6" s="1"/>
  <c r="W1802" i="6"/>
  <c r="M1802" i="6" s="1"/>
  <c r="W1803" i="6"/>
  <c r="V1803" i="6" s="1"/>
  <c r="I1803" i="6" s="1"/>
  <c r="W1804" i="6"/>
  <c r="V1804" i="6" s="1"/>
  <c r="I1804" i="6" s="1"/>
  <c r="W1805" i="6"/>
  <c r="W1806" i="6"/>
  <c r="W1807" i="6"/>
  <c r="W1808" i="6"/>
  <c r="M1808" i="6" s="1"/>
  <c r="W1809" i="6"/>
  <c r="M1809" i="6" s="1"/>
  <c r="W1810" i="6"/>
  <c r="M1810" i="6" s="1"/>
  <c r="W1811" i="6"/>
  <c r="V1811" i="6" s="1"/>
  <c r="I1811" i="6" s="1"/>
  <c r="W1812" i="6"/>
  <c r="V1812" i="6" s="1"/>
  <c r="I1812" i="6" s="1"/>
  <c r="W1813" i="6"/>
  <c r="V1813" i="6" s="1"/>
  <c r="I1813" i="6" s="1"/>
  <c r="W1814" i="6"/>
  <c r="W1815" i="6"/>
  <c r="W1816" i="6"/>
  <c r="V1816" i="6" s="1"/>
  <c r="I1816" i="6" s="1"/>
  <c r="W1817" i="6"/>
  <c r="M1817" i="6" s="1"/>
  <c r="W1818" i="6"/>
  <c r="M1818" i="6" s="1"/>
  <c r="W1819" i="6"/>
  <c r="V1819" i="6" s="1"/>
  <c r="I1819" i="6" s="1"/>
  <c r="W1820" i="6"/>
  <c r="V1820" i="6" s="1"/>
  <c r="I1820" i="6" s="1"/>
  <c r="W1821" i="6"/>
  <c r="W1822" i="6"/>
  <c r="V1822" i="6" s="1"/>
  <c r="I1822" i="6" s="1"/>
  <c r="W1823" i="6"/>
  <c r="W1824" i="6"/>
  <c r="W1825" i="6"/>
  <c r="U1825" i="6" s="1"/>
  <c r="W1826" i="6"/>
  <c r="M1826" i="6" s="1"/>
  <c r="W1827" i="6"/>
  <c r="V1827" i="6" s="1"/>
  <c r="I1827" i="6" s="1"/>
  <c r="W1828" i="6"/>
  <c r="V1828" i="6" s="1"/>
  <c r="I1828" i="6" s="1"/>
  <c r="W1829" i="6"/>
  <c r="W1830" i="6"/>
  <c r="W1831" i="6"/>
  <c r="W1832" i="6"/>
  <c r="M1832" i="6" s="1"/>
  <c r="W1833" i="6"/>
  <c r="M1833" i="6" s="1"/>
  <c r="W1834" i="6"/>
  <c r="M1834" i="6" s="1"/>
  <c r="W1835" i="6"/>
  <c r="V1835" i="6" s="1"/>
  <c r="I1835" i="6" s="1"/>
  <c r="W1836" i="6"/>
  <c r="V1836" i="6" s="1"/>
  <c r="I1836" i="6" s="1"/>
  <c r="W1837" i="6"/>
  <c r="W1838" i="6"/>
  <c r="W1839" i="6"/>
  <c r="W1840" i="6"/>
  <c r="W1841" i="6"/>
  <c r="V1841" i="6" s="1"/>
  <c r="I1841" i="6" s="1"/>
  <c r="W1842" i="6"/>
  <c r="M1842" i="6" s="1"/>
  <c r="W1843" i="6"/>
  <c r="V1843" i="6" s="1"/>
  <c r="I1843" i="6" s="1"/>
  <c r="W1844" i="6"/>
  <c r="V1844" i="6" s="1"/>
  <c r="I1844" i="6" s="1"/>
  <c r="W1845" i="6"/>
  <c r="W1846" i="6"/>
  <c r="W1847" i="6"/>
  <c r="M1847" i="6" s="1"/>
  <c r="W1848" i="6"/>
  <c r="W1849" i="6"/>
  <c r="M1849" i="6" s="1"/>
  <c r="W1850" i="6"/>
  <c r="M1850" i="6" s="1"/>
  <c r="W1851" i="6"/>
  <c r="V1851" i="6" s="1"/>
  <c r="I1851" i="6" s="1"/>
  <c r="W1852" i="6"/>
  <c r="V1852" i="6" s="1"/>
  <c r="I1852" i="6" s="1"/>
  <c r="W1853" i="6"/>
  <c r="W1854" i="6"/>
  <c r="V1854" i="6" s="1"/>
  <c r="I1854" i="6" s="1"/>
  <c r="X1789" i="6"/>
  <c r="O1789" i="6" s="1"/>
  <c r="X1790" i="6"/>
  <c r="O1790" i="6" s="1"/>
  <c r="X1791" i="6"/>
  <c r="O1791" i="6" s="1"/>
  <c r="X1792" i="6"/>
  <c r="O1792" i="6" s="1"/>
  <c r="X1793" i="6"/>
  <c r="O1793" i="6" s="1"/>
  <c r="X1794" i="6"/>
  <c r="O1794" i="6" s="1"/>
  <c r="X1795" i="6"/>
  <c r="O1795" i="6" s="1"/>
  <c r="X1796" i="6"/>
  <c r="O1796" i="6" s="1"/>
  <c r="X1797" i="6"/>
  <c r="O1797" i="6" s="1"/>
  <c r="X1798" i="6"/>
  <c r="O1798" i="6" s="1"/>
  <c r="X1799" i="6"/>
  <c r="O1799" i="6" s="1"/>
  <c r="X1800" i="6"/>
  <c r="O1800" i="6" s="1"/>
  <c r="X1801" i="6"/>
  <c r="O1801" i="6" s="1"/>
  <c r="X1802" i="6"/>
  <c r="O1802" i="6" s="1"/>
  <c r="X1803" i="6"/>
  <c r="O1803" i="6" s="1"/>
  <c r="X1804" i="6"/>
  <c r="O1804" i="6" s="1"/>
  <c r="X1805" i="6"/>
  <c r="O1805" i="6" s="1"/>
  <c r="X1806" i="6"/>
  <c r="O1806" i="6" s="1"/>
  <c r="X1807" i="6"/>
  <c r="O1807" i="6" s="1"/>
  <c r="X1808" i="6"/>
  <c r="O1808" i="6" s="1"/>
  <c r="X1809" i="6"/>
  <c r="O1809" i="6" s="1"/>
  <c r="X1810" i="6"/>
  <c r="O1810" i="6" s="1"/>
  <c r="X1811" i="6"/>
  <c r="O1811" i="6" s="1"/>
  <c r="X1812" i="6"/>
  <c r="O1812" i="6" s="1"/>
  <c r="X1813" i="6"/>
  <c r="O1813" i="6" s="1"/>
  <c r="X1814" i="6"/>
  <c r="O1814" i="6" s="1"/>
  <c r="X1815" i="6"/>
  <c r="O1815" i="6" s="1"/>
  <c r="X1816" i="6"/>
  <c r="O1816" i="6" s="1"/>
  <c r="X1817" i="6"/>
  <c r="O1817" i="6" s="1"/>
  <c r="X1818" i="6"/>
  <c r="O1818" i="6" s="1"/>
  <c r="X1819" i="6"/>
  <c r="O1819" i="6" s="1"/>
  <c r="X1820" i="6"/>
  <c r="O1820" i="6" s="1"/>
  <c r="X1821" i="6"/>
  <c r="O1821" i="6" s="1"/>
  <c r="X1822" i="6"/>
  <c r="O1822" i="6" s="1"/>
  <c r="X1823" i="6"/>
  <c r="O1823" i="6" s="1"/>
  <c r="X1824" i="6"/>
  <c r="O1824" i="6" s="1"/>
  <c r="X1825" i="6"/>
  <c r="O1825" i="6" s="1"/>
  <c r="X1826" i="6"/>
  <c r="O1826" i="6" s="1"/>
  <c r="X1827" i="6"/>
  <c r="O1827" i="6" s="1"/>
  <c r="X1828" i="6"/>
  <c r="O1828" i="6" s="1"/>
  <c r="X1829" i="6"/>
  <c r="O1829" i="6" s="1"/>
  <c r="X1830" i="6"/>
  <c r="O1830" i="6" s="1"/>
  <c r="X1831" i="6"/>
  <c r="O1831" i="6" s="1"/>
  <c r="X1832" i="6"/>
  <c r="O1832" i="6" s="1"/>
  <c r="X1833" i="6"/>
  <c r="O1833" i="6" s="1"/>
  <c r="X1834" i="6"/>
  <c r="O1834" i="6" s="1"/>
  <c r="X1835" i="6"/>
  <c r="O1835" i="6" s="1"/>
  <c r="X1836" i="6"/>
  <c r="O1836" i="6" s="1"/>
  <c r="X1837" i="6"/>
  <c r="O1837" i="6" s="1"/>
  <c r="X1838" i="6"/>
  <c r="O1838" i="6" s="1"/>
  <c r="X1839" i="6"/>
  <c r="O1839" i="6" s="1"/>
  <c r="X1840" i="6"/>
  <c r="O1840" i="6" s="1"/>
  <c r="X1841" i="6"/>
  <c r="O1841" i="6" s="1"/>
  <c r="X1842" i="6"/>
  <c r="O1842" i="6" s="1"/>
  <c r="X1843" i="6"/>
  <c r="O1843" i="6" s="1"/>
  <c r="X1844" i="6"/>
  <c r="O1844" i="6" s="1"/>
  <c r="X1845" i="6"/>
  <c r="O1845" i="6" s="1"/>
  <c r="X1846" i="6"/>
  <c r="O1846" i="6" s="1"/>
  <c r="X1847" i="6"/>
  <c r="O1847" i="6" s="1"/>
  <c r="X1848" i="6"/>
  <c r="O1848" i="6" s="1"/>
  <c r="X1849" i="6"/>
  <c r="O1849" i="6" s="1"/>
  <c r="X1850" i="6"/>
  <c r="O1850" i="6" s="1"/>
  <c r="X1851" i="6"/>
  <c r="O1851" i="6" s="1"/>
  <c r="X1852" i="6"/>
  <c r="O1852" i="6" s="1"/>
  <c r="X1853" i="6"/>
  <c r="O1853" i="6" s="1"/>
  <c r="X1854" i="6"/>
  <c r="O1854" i="6" s="1"/>
  <c r="U1834" i="6" l="1"/>
  <c r="U1826" i="6"/>
  <c r="U1818" i="6"/>
  <c r="U1810" i="6"/>
  <c r="U1794" i="6"/>
  <c r="M1825" i="6"/>
  <c r="U1816" i="6"/>
  <c r="U1812" i="6"/>
  <c r="U1817" i="6"/>
  <c r="U1793" i="6"/>
  <c r="U1848" i="6"/>
  <c r="U1840" i="6"/>
  <c r="U1800" i="6"/>
  <c r="U1809" i="6"/>
  <c r="U1828" i="6"/>
  <c r="U1802" i="6"/>
  <c r="U1824" i="6"/>
  <c r="U1833" i="6"/>
  <c r="U1804" i="6"/>
  <c r="M1816" i="6"/>
  <c r="U1827" i="6"/>
  <c r="U1801" i="6"/>
  <c r="U1796" i="6"/>
  <c r="U1820" i="6"/>
  <c r="U1795" i="6"/>
  <c r="U1851" i="6"/>
  <c r="U1849" i="6"/>
  <c r="U1842" i="6"/>
  <c r="U1847" i="6"/>
  <c r="M1841" i="6"/>
  <c r="M1852" i="6"/>
  <c r="U1852" i="6"/>
  <c r="U1850" i="6"/>
  <c r="U1841" i="6"/>
  <c r="M1827" i="6"/>
  <c r="M1853" i="6"/>
  <c r="U1853" i="6"/>
  <c r="M1845" i="6"/>
  <c r="U1845" i="6"/>
  <c r="M1837" i="6"/>
  <c r="U1837" i="6"/>
  <c r="M1829" i="6"/>
  <c r="U1829" i="6"/>
  <c r="M1821" i="6"/>
  <c r="U1821" i="6"/>
  <c r="M1813" i="6"/>
  <c r="U1813" i="6"/>
  <c r="M1805" i="6"/>
  <c r="U1805" i="6"/>
  <c r="M1797" i="6"/>
  <c r="U1797" i="6"/>
  <c r="M1789" i="6"/>
  <c r="U1789" i="6"/>
  <c r="V1845" i="6"/>
  <c r="I1845" i="6" s="1"/>
  <c r="V1832" i="6"/>
  <c r="I1832" i="6" s="1"/>
  <c r="V1800" i="6"/>
  <c r="I1800" i="6" s="1"/>
  <c r="U1844" i="6"/>
  <c r="U1819" i="6"/>
  <c r="U1808" i="6"/>
  <c r="M1851" i="6"/>
  <c r="M1840" i="6"/>
  <c r="M1812" i="6"/>
  <c r="V1789" i="6"/>
  <c r="I1789" i="6" s="1"/>
  <c r="U1843" i="6"/>
  <c r="U1832" i="6"/>
  <c r="M1836" i="6"/>
  <c r="M1811" i="6"/>
  <c r="M1800" i="6"/>
  <c r="V1853" i="6"/>
  <c r="I1853" i="6" s="1"/>
  <c r="V1821" i="6"/>
  <c r="I1821" i="6" s="1"/>
  <c r="V1840" i="6"/>
  <c r="I1840" i="6" s="1"/>
  <c r="V1808" i="6"/>
  <c r="I1808" i="6" s="1"/>
  <c r="U1803" i="6"/>
  <c r="U1792" i="6"/>
  <c r="M1835" i="6"/>
  <c r="M1824" i="6"/>
  <c r="M1796" i="6"/>
  <c r="M1848" i="6"/>
  <c r="M1820" i="6"/>
  <c r="M1795" i="6"/>
  <c r="M1844" i="6"/>
  <c r="M1819" i="6"/>
  <c r="M1839" i="6"/>
  <c r="U1839" i="6"/>
  <c r="U1831" i="6"/>
  <c r="M1831" i="6"/>
  <c r="M1823" i="6"/>
  <c r="U1823" i="6"/>
  <c r="U1815" i="6"/>
  <c r="M1815" i="6"/>
  <c r="M1807" i="6"/>
  <c r="U1807" i="6"/>
  <c r="U1799" i="6"/>
  <c r="M1799" i="6"/>
  <c r="M1791" i="6"/>
  <c r="U1791" i="6"/>
  <c r="V1847" i="6"/>
  <c r="I1847" i="6" s="1"/>
  <c r="V1837" i="6"/>
  <c r="I1837" i="6" s="1"/>
  <c r="V1815" i="6"/>
  <c r="I1815" i="6" s="1"/>
  <c r="V1805" i="6"/>
  <c r="I1805" i="6" s="1"/>
  <c r="U1836" i="6"/>
  <c r="U1811" i="6"/>
  <c r="M1843" i="6"/>
  <c r="M1804" i="6"/>
  <c r="V1848" i="6"/>
  <c r="I1848" i="6" s="1"/>
  <c r="M1854" i="6"/>
  <c r="U1854" i="6"/>
  <c r="M1846" i="6"/>
  <c r="U1846" i="6"/>
  <c r="M1838" i="6"/>
  <c r="U1838" i="6"/>
  <c r="M1830" i="6"/>
  <c r="U1830" i="6"/>
  <c r="M1822" i="6"/>
  <c r="U1822" i="6"/>
  <c r="M1814" i="6"/>
  <c r="U1814" i="6"/>
  <c r="M1806" i="6"/>
  <c r="U1806" i="6"/>
  <c r="M1798" i="6"/>
  <c r="U1798" i="6"/>
  <c r="M1790" i="6"/>
  <c r="U1790" i="6"/>
  <c r="V1846" i="6"/>
  <c r="I1846" i="6" s="1"/>
  <c r="V1824" i="6"/>
  <c r="I1824" i="6" s="1"/>
  <c r="V1814" i="6"/>
  <c r="I1814" i="6" s="1"/>
  <c r="V1792" i="6"/>
  <c r="I1792" i="6" s="1"/>
  <c r="U1835" i="6"/>
  <c r="M1828" i="6"/>
  <c r="M180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Q1669" i="6" s="1"/>
  <c r="K1670" i="6"/>
  <c r="K1671" i="6"/>
  <c r="Q1671" i="6" s="1"/>
  <c r="K1672" i="6"/>
  <c r="Q1672" i="6" s="1"/>
  <c r="K1673" i="6"/>
  <c r="K1674" i="6"/>
  <c r="Q1674" i="6" s="1"/>
  <c r="K1675" i="6"/>
  <c r="K1676" i="6"/>
  <c r="Q1676" i="6" s="1"/>
  <c r="K1677" i="6"/>
  <c r="Q1677" i="6" s="1"/>
  <c r="K1678" i="6"/>
  <c r="Q1678" i="6" s="1"/>
  <c r="K1679" i="6"/>
  <c r="K1680" i="6"/>
  <c r="Q1680" i="6" s="1"/>
  <c r="K1681" i="6"/>
  <c r="Q1681" i="6" s="1"/>
  <c r="K1682" i="6"/>
  <c r="Q1682" i="6" s="1"/>
  <c r="K1683" i="6"/>
  <c r="K1684" i="6"/>
  <c r="Q1684" i="6" s="1"/>
  <c r="K1685" i="6"/>
  <c r="K1686" i="6"/>
  <c r="Q1686" i="6" s="1"/>
  <c r="K1687" i="6"/>
  <c r="K1688" i="6"/>
  <c r="K1689" i="6"/>
  <c r="K1690" i="6"/>
  <c r="Q1690" i="6" s="1"/>
  <c r="K1691" i="6"/>
  <c r="Q1691" i="6" s="1"/>
  <c r="K1692" i="6"/>
  <c r="Q1692" i="6" s="1"/>
  <c r="K1693" i="6"/>
  <c r="K1694" i="6"/>
  <c r="K1695" i="6"/>
  <c r="K1696" i="6"/>
  <c r="Q1696" i="6" s="1"/>
  <c r="K1697" i="6"/>
  <c r="K1698" i="6"/>
  <c r="Q1698" i="6" s="1"/>
  <c r="K1699" i="6"/>
  <c r="K1700" i="6"/>
  <c r="Q1700" i="6" s="1"/>
  <c r="K1701" i="6"/>
  <c r="K1702" i="6"/>
  <c r="Q1702" i="6" s="1"/>
  <c r="K1703" i="6"/>
  <c r="Q1703" i="6" s="1"/>
  <c r="K1704" i="6"/>
  <c r="Q1704" i="6" s="1"/>
  <c r="K1705" i="6"/>
  <c r="K1706" i="6"/>
  <c r="Q1706" i="6" s="1"/>
  <c r="K1707" i="6"/>
  <c r="Q1707" i="6" s="1"/>
  <c r="K1708" i="6"/>
  <c r="Q1708" i="6" s="1"/>
  <c r="K1709" i="6"/>
  <c r="Q1709" i="6" s="1"/>
  <c r="K1710" i="6"/>
  <c r="Q1710" i="6" s="1"/>
  <c r="K1711" i="6"/>
  <c r="K1712" i="6"/>
  <c r="Q1712" i="6" s="1"/>
  <c r="K1713" i="6"/>
  <c r="K1714" i="6"/>
  <c r="Q1714" i="6" s="1"/>
  <c r="K1715" i="6"/>
  <c r="Q1715" i="6" s="1"/>
  <c r="K1716" i="6"/>
  <c r="Q1716" i="6" s="1"/>
  <c r="K1717" i="6"/>
  <c r="Q1717" i="6" s="1"/>
  <c r="K1718" i="6"/>
  <c r="Q1718" i="6" s="1"/>
  <c r="K1719" i="6"/>
  <c r="K1720" i="6"/>
  <c r="Q1720" i="6" s="1"/>
  <c r="K1721" i="6"/>
  <c r="K1722" i="6"/>
  <c r="Q1722" i="6" s="1"/>
  <c r="K1723" i="6"/>
  <c r="K1724" i="6"/>
  <c r="Q1724" i="6" s="1"/>
  <c r="K1725" i="6"/>
  <c r="Q1725" i="6" s="1"/>
  <c r="K1726" i="6"/>
  <c r="Q1726" i="6" s="1"/>
  <c r="K1727" i="6"/>
  <c r="K1728" i="6"/>
  <c r="Q1728" i="6" s="1"/>
  <c r="K1729" i="6"/>
  <c r="K1730" i="6"/>
  <c r="Q1730" i="6" s="1"/>
  <c r="K1731" i="6"/>
  <c r="Q1731" i="6" s="1"/>
  <c r="K1732" i="6"/>
  <c r="Q1732" i="6" s="1"/>
  <c r="K1733" i="6"/>
  <c r="Q1733" i="6" s="1"/>
  <c r="K1734" i="6"/>
  <c r="Q1734" i="6" s="1"/>
  <c r="K1735" i="6"/>
  <c r="K1736" i="6"/>
  <c r="K1737" i="6"/>
  <c r="Q1737" i="6" s="1"/>
  <c r="K1738" i="6"/>
  <c r="Q1738" i="6" s="1"/>
  <c r="K1739" i="6"/>
  <c r="Q1739" i="6" s="1"/>
  <c r="K1740" i="6"/>
  <c r="Q1740" i="6" s="1"/>
  <c r="K1741" i="6"/>
  <c r="K1742" i="6"/>
  <c r="Q1742" i="6" s="1"/>
  <c r="K1743" i="6"/>
  <c r="Q1743" i="6" s="1"/>
  <c r="K1744" i="6"/>
  <c r="Q1744" i="6" s="1"/>
  <c r="K1745" i="6"/>
  <c r="K1746" i="6"/>
  <c r="Q1746" i="6" s="1"/>
  <c r="K1747" i="6"/>
  <c r="K1748" i="6"/>
  <c r="Q1748" i="6" s="1"/>
  <c r="K1749" i="6"/>
  <c r="Q1749" i="6" s="1"/>
  <c r="K1750" i="6"/>
  <c r="Q1750" i="6" s="1"/>
  <c r="K1751" i="6"/>
  <c r="Q1751" i="6" s="1"/>
  <c r="K1752" i="6"/>
  <c r="Q1752" i="6" s="1"/>
  <c r="K1753" i="6"/>
  <c r="K1754" i="6"/>
  <c r="Q1754" i="6" s="1"/>
  <c r="K1755" i="6"/>
  <c r="K1756" i="6"/>
  <c r="Q1756" i="6" s="1"/>
  <c r="K1757" i="6"/>
  <c r="K1758" i="6"/>
  <c r="Q1758" i="6" s="1"/>
  <c r="K1759" i="6"/>
  <c r="K1760" i="6"/>
  <c r="Q1760" i="6" s="1"/>
  <c r="K1761" i="6"/>
  <c r="Q1761" i="6" s="1"/>
  <c r="K1762" i="6"/>
  <c r="Q1762" i="6" s="1"/>
  <c r="K1763" i="6"/>
  <c r="Q1763" i="6" s="1"/>
  <c r="K1764" i="6"/>
  <c r="Q1764" i="6" s="1"/>
  <c r="K1765" i="6"/>
  <c r="Q1765" i="6" s="1"/>
  <c r="K1766" i="6"/>
  <c r="Q1766" i="6" s="1"/>
  <c r="K1767" i="6"/>
  <c r="Q1767" i="6" s="1"/>
  <c r="K1768" i="6"/>
  <c r="Q1768" i="6" s="1"/>
  <c r="K1769" i="6"/>
  <c r="Q1769" i="6" s="1"/>
  <c r="K1770" i="6"/>
  <c r="Q1770" i="6" s="1"/>
  <c r="K1771" i="6"/>
  <c r="Q1771" i="6" s="1"/>
  <c r="K1772" i="6"/>
  <c r="Q1772" i="6" s="1"/>
  <c r="K1773" i="6"/>
  <c r="Q1773" i="6" s="1"/>
  <c r="K1774" i="6"/>
  <c r="Q1774" i="6" s="1"/>
  <c r="K1775" i="6"/>
  <c r="K1776" i="6"/>
  <c r="Q1776" i="6" s="1"/>
  <c r="K1777" i="6"/>
  <c r="Q1777" i="6" s="1"/>
  <c r="K1778" i="6"/>
  <c r="Q1778" i="6" s="1"/>
  <c r="K1779" i="6"/>
  <c r="K1780" i="6"/>
  <c r="Q1780" i="6" s="1"/>
  <c r="K1781" i="6"/>
  <c r="Q1781" i="6" s="1"/>
  <c r="K1782" i="6"/>
  <c r="Q1782" i="6" s="1"/>
  <c r="K1783" i="6"/>
  <c r="K1784" i="6"/>
  <c r="Q1784" i="6" s="1"/>
  <c r="K1785" i="6"/>
  <c r="Q1785" i="6" s="1"/>
  <c r="K1786" i="6"/>
  <c r="Q1786" i="6" s="1"/>
  <c r="K1787" i="6"/>
  <c r="K1788" i="6"/>
  <c r="Q1788" i="6" s="1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C1111" i="6"/>
  <c r="H1111" i="6"/>
  <c r="H1112" i="6"/>
  <c r="H1113" i="6"/>
  <c r="H1114" i="6"/>
  <c r="H1115" i="6"/>
  <c r="H1116" i="6"/>
  <c r="H1117" i="6"/>
  <c r="H1118" i="6"/>
  <c r="H1119" i="6"/>
  <c r="H1120" i="6"/>
  <c r="H1121" i="6"/>
  <c r="C1122" i="6"/>
  <c r="H1122" i="6"/>
  <c r="H1123" i="6"/>
  <c r="H1124" i="6"/>
  <c r="H1125" i="6"/>
  <c r="C1126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C1152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C1252" i="6"/>
  <c r="H1252" i="6"/>
  <c r="H1253" i="6"/>
  <c r="C1254" i="6"/>
  <c r="H1254" i="6"/>
  <c r="H1255" i="6"/>
  <c r="H1256" i="6"/>
  <c r="C1257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C1292" i="6"/>
  <c r="H1292" i="6"/>
  <c r="H1293" i="6"/>
  <c r="C1294" i="6"/>
  <c r="H1294" i="6"/>
  <c r="H1295" i="6"/>
  <c r="H1296" i="6"/>
  <c r="H1297" i="6"/>
  <c r="C1298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C1319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C1340" i="6"/>
  <c r="H1340" i="6"/>
  <c r="H1341" i="6"/>
  <c r="H1342" i="6"/>
  <c r="C1343" i="6"/>
  <c r="H1343" i="6"/>
  <c r="H1344" i="6"/>
  <c r="C1345" i="6"/>
  <c r="H1345" i="6"/>
  <c r="H1346" i="6"/>
  <c r="H1347" i="6"/>
  <c r="H1348" i="6"/>
  <c r="H1349" i="6"/>
  <c r="H1350" i="6"/>
  <c r="H1351" i="6"/>
  <c r="H1352" i="6"/>
  <c r="H1353" i="6"/>
  <c r="C1354" i="6"/>
  <c r="H1354" i="6"/>
  <c r="H1355" i="6"/>
  <c r="H1356" i="6"/>
  <c r="H1357" i="6"/>
  <c r="H1358" i="6"/>
  <c r="H1359" i="6"/>
  <c r="C1360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C1380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C1433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C1522" i="6"/>
  <c r="H1522" i="6"/>
  <c r="H1523" i="6"/>
  <c r="H1524" i="6"/>
  <c r="C1525" i="6"/>
  <c r="H1525" i="6"/>
  <c r="C1526" i="6"/>
  <c r="H1526" i="6"/>
  <c r="C1527" i="6"/>
  <c r="H1527" i="6"/>
  <c r="C1528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C1548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C1722" i="6"/>
  <c r="J1722" i="6" s="1"/>
  <c r="H1722" i="6"/>
  <c r="H1723" i="6"/>
  <c r="H1724" i="6"/>
  <c r="H1725" i="6"/>
  <c r="H1726" i="6"/>
  <c r="H1727" i="6"/>
  <c r="H1728" i="6"/>
  <c r="H1729" i="6"/>
  <c r="H1730" i="6"/>
  <c r="H1731" i="6"/>
  <c r="C1732" i="6"/>
  <c r="J1732" i="6" s="1"/>
  <c r="H1732" i="6"/>
  <c r="H1733" i="6"/>
  <c r="H1734" i="6"/>
  <c r="H1735" i="6"/>
  <c r="H1736" i="6"/>
  <c r="H1737" i="6"/>
  <c r="C1738" i="6"/>
  <c r="J1738" i="6" s="1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C1756" i="6"/>
  <c r="J1756" i="6" s="1"/>
  <c r="H1756" i="6"/>
  <c r="C1757" i="6"/>
  <c r="J1757" i="6" s="1"/>
  <c r="H1757" i="6"/>
  <c r="C1758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Q1753" i="6"/>
  <c r="Q1755" i="6"/>
  <c r="Q1757" i="6"/>
  <c r="Q1759" i="6"/>
  <c r="Q1775" i="6"/>
  <c r="Q1779" i="6"/>
  <c r="Q1783" i="6"/>
  <c r="Q178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V1749" i="6"/>
  <c r="I1749" i="6" s="1"/>
  <c r="V1755" i="6"/>
  <c r="I1755" i="6" s="1"/>
  <c r="V1757" i="6"/>
  <c r="I1757" i="6" s="1"/>
  <c r="V1765" i="6"/>
  <c r="I1765" i="6" s="1"/>
  <c r="V1773" i="6"/>
  <c r="I1773" i="6" s="1"/>
  <c r="V1781" i="6"/>
  <c r="I1781" i="6" s="1"/>
  <c r="W1748" i="6"/>
  <c r="M1748" i="6" s="1"/>
  <c r="W1749" i="6"/>
  <c r="M1749" i="6" s="1"/>
  <c r="W1750" i="6"/>
  <c r="M1750" i="6" s="1"/>
  <c r="W1751" i="6"/>
  <c r="M1751" i="6" s="1"/>
  <c r="W1752" i="6"/>
  <c r="M1752" i="6" s="1"/>
  <c r="W1753" i="6"/>
  <c r="M1753" i="6" s="1"/>
  <c r="W1754" i="6"/>
  <c r="M1754" i="6" s="1"/>
  <c r="W1755" i="6"/>
  <c r="M1755" i="6" s="1"/>
  <c r="W1756" i="6"/>
  <c r="M1756" i="6" s="1"/>
  <c r="W1757" i="6"/>
  <c r="M1757" i="6" s="1"/>
  <c r="W1758" i="6"/>
  <c r="M1758" i="6" s="1"/>
  <c r="W1759" i="6"/>
  <c r="M1759" i="6" s="1"/>
  <c r="W1760" i="6"/>
  <c r="W1761" i="6"/>
  <c r="M1761" i="6" s="1"/>
  <c r="W1762" i="6"/>
  <c r="M1762" i="6" s="1"/>
  <c r="W1763" i="6"/>
  <c r="M1763" i="6" s="1"/>
  <c r="W1764" i="6"/>
  <c r="M1764" i="6" s="1"/>
  <c r="W1765" i="6"/>
  <c r="M1765" i="6" s="1"/>
  <c r="W1766" i="6"/>
  <c r="M1766" i="6" s="1"/>
  <c r="W1767" i="6"/>
  <c r="M1767" i="6" s="1"/>
  <c r="W1768" i="6"/>
  <c r="M1768" i="6" s="1"/>
  <c r="W1769" i="6"/>
  <c r="M1769" i="6" s="1"/>
  <c r="W1770" i="6"/>
  <c r="M1770" i="6" s="1"/>
  <c r="W1771" i="6"/>
  <c r="M1771" i="6" s="1"/>
  <c r="W1772" i="6"/>
  <c r="M1772" i="6" s="1"/>
  <c r="W1773" i="6"/>
  <c r="M1773" i="6" s="1"/>
  <c r="W1774" i="6"/>
  <c r="M1774" i="6" s="1"/>
  <c r="W1775" i="6"/>
  <c r="M1775" i="6" s="1"/>
  <c r="W1776" i="6"/>
  <c r="W1777" i="6"/>
  <c r="M1777" i="6" s="1"/>
  <c r="W1778" i="6"/>
  <c r="M1778" i="6" s="1"/>
  <c r="W1779" i="6"/>
  <c r="M1779" i="6" s="1"/>
  <c r="W1780" i="6"/>
  <c r="M1780" i="6" s="1"/>
  <c r="W1781" i="6"/>
  <c r="M1781" i="6" s="1"/>
  <c r="W1782" i="6"/>
  <c r="M1782" i="6" s="1"/>
  <c r="W1783" i="6"/>
  <c r="M1783" i="6" s="1"/>
  <c r="W1784" i="6"/>
  <c r="M1784" i="6" s="1"/>
  <c r="W1785" i="6"/>
  <c r="M1785" i="6" s="1"/>
  <c r="W1786" i="6"/>
  <c r="M1786" i="6" s="1"/>
  <c r="W1787" i="6"/>
  <c r="M1787" i="6" s="1"/>
  <c r="W1788" i="6"/>
  <c r="M1788" i="6" s="1"/>
  <c r="X1748" i="6"/>
  <c r="O1748" i="6" s="1"/>
  <c r="X1749" i="6"/>
  <c r="O1749" i="6" s="1"/>
  <c r="X1750" i="6"/>
  <c r="O1750" i="6" s="1"/>
  <c r="X1751" i="6"/>
  <c r="O1751" i="6" s="1"/>
  <c r="X1752" i="6"/>
  <c r="O1752" i="6" s="1"/>
  <c r="X1753" i="6"/>
  <c r="O1753" i="6" s="1"/>
  <c r="X1754" i="6"/>
  <c r="O1754" i="6" s="1"/>
  <c r="X1755" i="6"/>
  <c r="O1755" i="6" s="1"/>
  <c r="X1756" i="6"/>
  <c r="O1756" i="6" s="1"/>
  <c r="X1757" i="6"/>
  <c r="O1757" i="6" s="1"/>
  <c r="X1758" i="6"/>
  <c r="O1758" i="6" s="1"/>
  <c r="X1759" i="6"/>
  <c r="O1759" i="6" s="1"/>
  <c r="X1760" i="6"/>
  <c r="O1760" i="6" s="1"/>
  <c r="X1761" i="6"/>
  <c r="O1761" i="6" s="1"/>
  <c r="X1762" i="6"/>
  <c r="O1762" i="6" s="1"/>
  <c r="X1763" i="6"/>
  <c r="O1763" i="6" s="1"/>
  <c r="X1764" i="6"/>
  <c r="O1764" i="6" s="1"/>
  <c r="X1765" i="6"/>
  <c r="O1765" i="6" s="1"/>
  <c r="X1766" i="6"/>
  <c r="O1766" i="6" s="1"/>
  <c r="X1767" i="6"/>
  <c r="O1767" i="6" s="1"/>
  <c r="X1768" i="6"/>
  <c r="O1768" i="6" s="1"/>
  <c r="X1769" i="6"/>
  <c r="O1769" i="6" s="1"/>
  <c r="X1770" i="6"/>
  <c r="O1770" i="6" s="1"/>
  <c r="X1771" i="6"/>
  <c r="O1771" i="6" s="1"/>
  <c r="X1772" i="6"/>
  <c r="O1772" i="6" s="1"/>
  <c r="X1773" i="6"/>
  <c r="O1773" i="6" s="1"/>
  <c r="X1774" i="6"/>
  <c r="O1774" i="6" s="1"/>
  <c r="X1775" i="6"/>
  <c r="O1775" i="6" s="1"/>
  <c r="X1776" i="6"/>
  <c r="O1776" i="6" s="1"/>
  <c r="X1777" i="6"/>
  <c r="O1777" i="6" s="1"/>
  <c r="X1778" i="6"/>
  <c r="O1778" i="6" s="1"/>
  <c r="X1779" i="6"/>
  <c r="O1779" i="6" s="1"/>
  <c r="X1780" i="6"/>
  <c r="O1780" i="6" s="1"/>
  <c r="X1781" i="6"/>
  <c r="O1781" i="6" s="1"/>
  <c r="X1782" i="6"/>
  <c r="O1782" i="6" s="1"/>
  <c r="X1783" i="6"/>
  <c r="O1783" i="6" s="1"/>
  <c r="X1784" i="6"/>
  <c r="O1784" i="6" s="1"/>
  <c r="X1785" i="6"/>
  <c r="O1785" i="6" s="1"/>
  <c r="X1786" i="6"/>
  <c r="O1786" i="6" s="1"/>
  <c r="X1787" i="6"/>
  <c r="O1787" i="6" s="1"/>
  <c r="X1788" i="6"/>
  <c r="O1788" i="6" s="1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3" i="6"/>
  <c r="J1724" i="6"/>
  <c r="J1725" i="6"/>
  <c r="J1726" i="6"/>
  <c r="J1727" i="6"/>
  <c r="J1728" i="6"/>
  <c r="J1729" i="6"/>
  <c r="J1730" i="6"/>
  <c r="J1731" i="6"/>
  <c r="J1733" i="6"/>
  <c r="J1734" i="6"/>
  <c r="J1735" i="6"/>
  <c r="J1736" i="6"/>
  <c r="J1737" i="6"/>
  <c r="J1739" i="6"/>
  <c r="J1740" i="6"/>
  <c r="J1741" i="6"/>
  <c r="J1742" i="6"/>
  <c r="J1743" i="6"/>
  <c r="J1744" i="6"/>
  <c r="J1745" i="6"/>
  <c r="J1746" i="6"/>
  <c r="J1747" i="6"/>
  <c r="Q1711" i="6"/>
  <c r="Q1713" i="6"/>
  <c r="Q1719" i="6"/>
  <c r="Q1721" i="6"/>
  <c r="Q1723" i="6"/>
  <c r="Q1727" i="6"/>
  <c r="Q1729" i="6"/>
  <c r="Q1735" i="6"/>
  <c r="Q1736" i="6"/>
  <c r="Q1741" i="6"/>
  <c r="Q1745" i="6"/>
  <c r="Q1747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V1710" i="6"/>
  <c r="I1710" i="6" s="1"/>
  <c r="V1713" i="6"/>
  <c r="I1713" i="6" s="1"/>
  <c r="V1715" i="6"/>
  <c r="I1715" i="6" s="1"/>
  <c r="V1716" i="6"/>
  <c r="I1716" i="6" s="1"/>
  <c r="V1718" i="6"/>
  <c r="I1718" i="6" s="1"/>
  <c r="V1721" i="6"/>
  <c r="V1723" i="6"/>
  <c r="I1723" i="6" s="1"/>
  <c r="V1724" i="6"/>
  <c r="I1724" i="6" s="1"/>
  <c r="V1726" i="6"/>
  <c r="I1726" i="6" s="1"/>
  <c r="V1729" i="6"/>
  <c r="I1729" i="6" s="1"/>
  <c r="V1731" i="6"/>
  <c r="I1731" i="6" s="1"/>
  <c r="V1734" i="6"/>
  <c r="I1734" i="6" s="1"/>
  <c r="V1737" i="6"/>
  <c r="I1737" i="6" s="1"/>
  <c r="V1739" i="6"/>
  <c r="I1739" i="6" s="1"/>
  <c r="V1742" i="6"/>
  <c r="I1742" i="6" s="1"/>
  <c r="V1745" i="6"/>
  <c r="I1745" i="6" s="1"/>
  <c r="V1747" i="6"/>
  <c r="I1747" i="6" s="1"/>
  <c r="W1710" i="6"/>
  <c r="M1710" i="6" s="1"/>
  <c r="W1711" i="6"/>
  <c r="M1711" i="6" s="1"/>
  <c r="W1712" i="6"/>
  <c r="M1712" i="6" s="1"/>
  <c r="W1713" i="6"/>
  <c r="W1714" i="6"/>
  <c r="M1714" i="6" s="1"/>
  <c r="W1715" i="6"/>
  <c r="M1715" i="6" s="1"/>
  <c r="W1716" i="6"/>
  <c r="M1716" i="6" s="1"/>
  <c r="W1717" i="6"/>
  <c r="M1717" i="6" s="1"/>
  <c r="W1718" i="6"/>
  <c r="M1718" i="6" s="1"/>
  <c r="W1719" i="6"/>
  <c r="M1719" i="6" s="1"/>
  <c r="W1720" i="6"/>
  <c r="V1720" i="6" s="1"/>
  <c r="I1720" i="6" s="1"/>
  <c r="W1721" i="6"/>
  <c r="M1721" i="6" s="1"/>
  <c r="W1722" i="6"/>
  <c r="M1722" i="6" s="1"/>
  <c r="W1723" i="6"/>
  <c r="M1723" i="6" s="1"/>
  <c r="W1724" i="6"/>
  <c r="M1724" i="6" s="1"/>
  <c r="W1725" i="6"/>
  <c r="M1725" i="6" s="1"/>
  <c r="W1726" i="6"/>
  <c r="M1726" i="6" s="1"/>
  <c r="W1727" i="6"/>
  <c r="M1727" i="6" s="1"/>
  <c r="W1728" i="6"/>
  <c r="M1728" i="6" s="1"/>
  <c r="W1729" i="6"/>
  <c r="W1730" i="6"/>
  <c r="M1730" i="6" s="1"/>
  <c r="W1731" i="6"/>
  <c r="M1731" i="6" s="1"/>
  <c r="W1732" i="6"/>
  <c r="M1732" i="6" s="1"/>
  <c r="W1733" i="6"/>
  <c r="M1733" i="6" s="1"/>
  <c r="W1734" i="6"/>
  <c r="M1734" i="6" s="1"/>
  <c r="W1735" i="6"/>
  <c r="M1735" i="6" s="1"/>
  <c r="W1736" i="6"/>
  <c r="M1736" i="6" s="1"/>
  <c r="W1737" i="6"/>
  <c r="M1737" i="6" s="1"/>
  <c r="W1738" i="6"/>
  <c r="M1738" i="6" s="1"/>
  <c r="W1739" i="6"/>
  <c r="M1739" i="6" s="1"/>
  <c r="W1740" i="6"/>
  <c r="M1740" i="6" s="1"/>
  <c r="W1741" i="6"/>
  <c r="M1741" i="6" s="1"/>
  <c r="W1742" i="6"/>
  <c r="M1742" i="6" s="1"/>
  <c r="W1743" i="6"/>
  <c r="M1743" i="6" s="1"/>
  <c r="W1744" i="6"/>
  <c r="V1744" i="6" s="1"/>
  <c r="I1744" i="6" s="1"/>
  <c r="W1745" i="6"/>
  <c r="M1745" i="6" s="1"/>
  <c r="W1746" i="6"/>
  <c r="M1746" i="6" s="1"/>
  <c r="W1747" i="6"/>
  <c r="M1747" i="6" s="1"/>
  <c r="X1710" i="6"/>
  <c r="O1710" i="6" s="1"/>
  <c r="X1711" i="6"/>
  <c r="O1711" i="6" s="1"/>
  <c r="X1712" i="6"/>
  <c r="O1712" i="6" s="1"/>
  <c r="X1713" i="6"/>
  <c r="O1713" i="6" s="1"/>
  <c r="X1714" i="6"/>
  <c r="O1714" i="6" s="1"/>
  <c r="X1715" i="6"/>
  <c r="O1715" i="6" s="1"/>
  <c r="X1716" i="6"/>
  <c r="O1716" i="6" s="1"/>
  <c r="X1717" i="6"/>
  <c r="O1717" i="6" s="1"/>
  <c r="X1718" i="6"/>
  <c r="O1718" i="6" s="1"/>
  <c r="X1719" i="6"/>
  <c r="O1719" i="6" s="1"/>
  <c r="X1720" i="6"/>
  <c r="O1720" i="6" s="1"/>
  <c r="X1721" i="6"/>
  <c r="O1721" i="6" s="1"/>
  <c r="X1722" i="6"/>
  <c r="O1722" i="6" s="1"/>
  <c r="X1723" i="6"/>
  <c r="O1723" i="6" s="1"/>
  <c r="X1724" i="6"/>
  <c r="O1724" i="6" s="1"/>
  <c r="X1725" i="6"/>
  <c r="O1725" i="6" s="1"/>
  <c r="X1726" i="6"/>
  <c r="O1726" i="6" s="1"/>
  <c r="X1727" i="6"/>
  <c r="O1727" i="6" s="1"/>
  <c r="X1728" i="6"/>
  <c r="O1728" i="6" s="1"/>
  <c r="X1729" i="6"/>
  <c r="O1729" i="6" s="1"/>
  <c r="X1730" i="6"/>
  <c r="O1730" i="6" s="1"/>
  <c r="X1731" i="6"/>
  <c r="O1731" i="6" s="1"/>
  <c r="X1732" i="6"/>
  <c r="O1732" i="6" s="1"/>
  <c r="X1733" i="6"/>
  <c r="O1733" i="6" s="1"/>
  <c r="X1734" i="6"/>
  <c r="O1734" i="6" s="1"/>
  <c r="X1735" i="6"/>
  <c r="O1735" i="6" s="1"/>
  <c r="X1736" i="6"/>
  <c r="O1736" i="6" s="1"/>
  <c r="X1737" i="6"/>
  <c r="O1737" i="6" s="1"/>
  <c r="X1738" i="6"/>
  <c r="O1738" i="6" s="1"/>
  <c r="X1739" i="6"/>
  <c r="O1739" i="6" s="1"/>
  <c r="X1740" i="6"/>
  <c r="O1740" i="6" s="1"/>
  <c r="X1741" i="6"/>
  <c r="O1741" i="6" s="1"/>
  <c r="X1742" i="6"/>
  <c r="O1742" i="6" s="1"/>
  <c r="X1743" i="6"/>
  <c r="O1743" i="6" s="1"/>
  <c r="X1744" i="6"/>
  <c r="O1744" i="6" s="1"/>
  <c r="X1745" i="6"/>
  <c r="O1745" i="6" s="1"/>
  <c r="X1746" i="6"/>
  <c r="O1746" i="6" s="1"/>
  <c r="X1747" i="6"/>
  <c r="O1747" i="6" s="1"/>
  <c r="I1721" i="6"/>
  <c r="J1709" i="6"/>
  <c r="N1709" i="6"/>
  <c r="P1709" i="6"/>
  <c r="R1709" i="6"/>
  <c r="S1709" i="6"/>
  <c r="T1709" i="6"/>
  <c r="V1709" i="6"/>
  <c r="I1709" i="6" s="1"/>
  <c r="W1709" i="6"/>
  <c r="M1709" i="6" s="1"/>
  <c r="X1709" i="6"/>
  <c r="O1709" i="6" s="1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Q1695" i="6"/>
  <c r="Q1697" i="6"/>
  <c r="Q1699" i="6"/>
  <c r="Q1701" i="6"/>
  <c r="Q1705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V1695" i="6"/>
  <c r="I1695" i="6" s="1"/>
  <c r="V1696" i="6"/>
  <c r="I1696" i="6" s="1"/>
  <c r="V1697" i="6"/>
  <c r="I1697" i="6" s="1"/>
  <c r="V1698" i="6"/>
  <c r="I1698" i="6" s="1"/>
  <c r="V1701" i="6"/>
  <c r="I1701" i="6" s="1"/>
  <c r="V1702" i="6"/>
  <c r="I1702" i="6" s="1"/>
  <c r="V1703" i="6"/>
  <c r="I1703" i="6" s="1"/>
  <c r="V1704" i="6"/>
  <c r="I1704" i="6" s="1"/>
  <c r="V1705" i="6"/>
  <c r="I1705" i="6" s="1"/>
  <c r="V1706" i="6"/>
  <c r="I1706" i="6" s="1"/>
  <c r="W1695" i="6"/>
  <c r="M1695" i="6" s="1"/>
  <c r="W1696" i="6"/>
  <c r="M1696" i="6" s="1"/>
  <c r="W1697" i="6"/>
  <c r="M1697" i="6" s="1"/>
  <c r="W1698" i="6"/>
  <c r="W1699" i="6"/>
  <c r="M1699" i="6" s="1"/>
  <c r="W1700" i="6"/>
  <c r="M1700" i="6" s="1"/>
  <c r="W1701" i="6"/>
  <c r="W1702" i="6"/>
  <c r="M1702" i="6" s="1"/>
  <c r="W1703" i="6"/>
  <c r="M1703" i="6" s="1"/>
  <c r="W1704" i="6"/>
  <c r="M1704" i="6" s="1"/>
  <c r="W1705" i="6"/>
  <c r="M1705" i="6" s="1"/>
  <c r="W1706" i="6"/>
  <c r="M1706" i="6" s="1"/>
  <c r="W1707" i="6"/>
  <c r="M1707" i="6" s="1"/>
  <c r="W1708" i="6"/>
  <c r="M1708" i="6" s="1"/>
  <c r="X1695" i="6"/>
  <c r="O1695" i="6" s="1"/>
  <c r="X1696" i="6"/>
  <c r="O1696" i="6" s="1"/>
  <c r="X1697" i="6"/>
  <c r="O1697" i="6" s="1"/>
  <c r="X1698" i="6"/>
  <c r="O1698" i="6" s="1"/>
  <c r="X1699" i="6"/>
  <c r="O1699" i="6" s="1"/>
  <c r="X1700" i="6"/>
  <c r="O1700" i="6" s="1"/>
  <c r="X1701" i="6"/>
  <c r="O1701" i="6" s="1"/>
  <c r="X1702" i="6"/>
  <c r="O1702" i="6" s="1"/>
  <c r="X1703" i="6"/>
  <c r="O1703" i="6" s="1"/>
  <c r="X1704" i="6"/>
  <c r="O1704" i="6" s="1"/>
  <c r="X1705" i="6"/>
  <c r="O1705" i="6" s="1"/>
  <c r="X1706" i="6"/>
  <c r="O1706" i="6" s="1"/>
  <c r="X1707" i="6"/>
  <c r="O1707" i="6" s="1"/>
  <c r="X1708" i="6"/>
  <c r="O1708" i="6" s="1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Q1675" i="6"/>
  <c r="Q1679" i="6"/>
  <c r="Q1683" i="6"/>
  <c r="Q1685" i="6"/>
  <c r="Q1687" i="6"/>
  <c r="Q1688" i="6"/>
  <c r="Q1689" i="6"/>
  <c r="Q1693" i="6"/>
  <c r="Q1694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V1694" i="6"/>
  <c r="I1694" i="6" s="1"/>
  <c r="W1674" i="6"/>
  <c r="V1674" i="6" s="1"/>
  <c r="I1674" i="6" s="1"/>
  <c r="W1675" i="6"/>
  <c r="M1675" i="6" s="1"/>
  <c r="W1676" i="6"/>
  <c r="V1676" i="6" s="1"/>
  <c r="I1676" i="6" s="1"/>
  <c r="W1677" i="6"/>
  <c r="M1677" i="6" s="1"/>
  <c r="W1678" i="6"/>
  <c r="M1678" i="6" s="1"/>
  <c r="W1679" i="6"/>
  <c r="W1680" i="6"/>
  <c r="M1680" i="6" s="1"/>
  <c r="W1681" i="6"/>
  <c r="V1681" i="6" s="1"/>
  <c r="I1681" i="6" s="1"/>
  <c r="W1682" i="6"/>
  <c r="V1682" i="6" s="1"/>
  <c r="I1682" i="6" s="1"/>
  <c r="W1683" i="6"/>
  <c r="M1683" i="6" s="1"/>
  <c r="W1684" i="6"/>
  <c r="V1684" i="6" s="1"/>
  <c r="I1684" i="6" s="1"/>
  <c r="W1685" i="6"/>
  <c r="M1685" i="6" s="1"/>
  <c r="W1686" i="6"/>
  <c r="M1686" i="6" s="1"/>
  <c r="W1687" i="6"/>
  <c r="M1687" i="6" s="1"/>
  <c r="W1688" i="6"/>
  <c r="M1688" i="6" s="1"/>
  <c r="W1689" i="6"/>
  <c r="V1689" i="6" s="1"/>
  <c r="I1689" i="6" s="1"/>
  <c r="W1690" i="6"/>
  <c r="V1690" i="6" s="1"/>
  <c r="I1690" i="6" s="1"/>
  <c r="W1691" i="6"/>
  <c r="M1691" i="6" s="1"/>
  <c r="W1692" i="6"/>
  <c r="V1692" i="6" s="1"/>
  <c r="I1692" i="6" s="1"/>
  <c r="W1693" i="6"/>
  <c r="M1693" i="6" s="1"/>
  <c r="W1694" i="6"/>
  <c r="M1694" i="6" s="1"/>
  <c r="X1674" i="6"/>
  <c r="O1674" i="6" s="1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O1680" i="6" s="1"/>
  <c r="X1681" i="6"/>
  <c r="O1681" i="6" s="1"/>
  <c r="X1682" i="6"/>
  <c r="O1682" i="6" s="1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O1688" i="6" s="1"/>
  <c r="X1689" i="6"/>
  <c r="O1689" i="6" s="1"/>
  <c r="X1690" i="6"/>
  <c r="O1690" i="6" s="1"/>
  <c r="X1691" i="6"/>
  <c r="O1691" i="6" s="1"/>
  <c r="X1692" i="6"/>
  <c r="O1692" i="6" s="1"/>
  <c r="X1693" i="6"/>
  <c r="O1693" i="6" s="1"/>
  <c r="X1694" i="6"/>
  <c r="O1694" i="6" s="1"/>
  <c r="J1669" i="6"/>
  <c r="J1670" i="6"/>
  <c r="J1671" i="6"/>
  <c r="J1672" i="6"/>
  <c r="J1673" i="6"/>
  <c r="Q1670" i="6"/>
  <c r="Q1673" i="6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M1669" i="6" s="1"/>
  <c r="W1670" i="6"/>
  <c r="M1670" i="6" s="1"/>
  <c r="W1671" i="6"/>
  <c r="M1671" i="6" s="1"/>
  <c r="W1672" i="6"/>
  <c r="M1672" i="6" s="1"/>
  <c r="W1673" i="6"/>
  <c r="M1673" i="6" s="1"/>
  <c r="X1669" i="6"/>
  <c r="O1669" i="6" s="1"/>
  <c r="X1670" i="6"/>
  <c r="O1670" i="6" s="1"/>
  <c r="X1671" i="6"/>
  <c r="O1671" i="6" s="1"/>
  <c r="X1672" i="6"/>
  <c r="O1672" i="6" s="1"/>
  <c r="X1673" i="6"/>
  <c r="O1673" i="6" s="1"/>
  <c r="M1679" i="6" l="1"/>
  <c r="V1679" i="6"/>
  <c r="I1679" i="6" s="1"/>
  <c r="U1713" i="6"/>
  <c r="U1745" i="6"/>
  <c r="U1701" i="6"/>
  <c r="V1678" i="6"/>
  <c r="I1678" i="6" s="1"/>
  <c r="U1744" i="6"/>
  <c r="U1737" i="6"/>
  <c r="U1729" i="6"/>
  <c r="U1762" i="6"/>
  <c r="U1776" i="6"/>
  <c r="U1760" i="6"/>
  <c r="V1680" i="6"/>
  <c r="I1680" i="6" s="1"/>
  <c r="V1677" i="6"/>
  <c r="I1677" i="6" s="1"/>
  <c r="M1684" i="6"/>
  <c r="U1693" i="6"/>
  <c r="M1729" i="6"/>
  <c r="M1692" i="6"/>
  <c r="U1721" i="6"/>
  <c r="U1677" i="6"/>
  <c r="M1676" i="6"/>
  <c r="U1676" i="6"/>
  <c r="M1713" i="6"/>
  <c r="V1693" i="6"/>
  <c r="I1693" i="6" s="1"/>
  <c r="U1695" i="6"/>
  <c r="U1692" i="6"/>
  <c r="V1687" i="6"/>
  <c r="I1687" i="6" s="1"/>
  <c r="U1698" i="6"/>
  <c r="M1701" i="6"/>
  <c r="M1744" i="6"/>
  <c r="V1746" i="6"/>
  <c r="I1746" i="6" s="1"/>
  <c r="V1738" i="6"/>
  <c r="I1738" i="6" s="1"/>
  <c r="V1730" i="6"/>
  <c r="I1730" i="6" s="1"/>
  <c r="V1722" i="6"/>
  <c r="I1722" i="6" s="1"/>
  <c r="V1714" i="6"/>
  <c r="I1714" i="6" s="1"/>
  <c r="U1739" i="6"/>
  <c r="U1720" i="6"/>
  <c r="M1720" i="6"/>
  <c r="V1788" i="6"/>
  <c r="I1788" i="6" s="1"/>
  <c r="V1780" i="6"/>
  <c r="I1780" i="6" s="1"/>
  <c r="V1772" i="6"/>
  <c r="I1772" i="6" s="1"/>
  <c r="V1764" i="6"/>
  <c r="I1764" i="6" s="1"/>
  <c r="V1756" i="6"/>
  <c r="I1756" i="6" s="1"/>
  <c r="V1748" i="6"/>
  <c r="I1748" i="6" s="1"/>
  <c r="U1757" i="6"/>
  <c r="V1688" i="6"/>
  <c r="I1688" i="6" s="1"/>
  <c r="U1708" i="6"/>
  <c r="U1715" i="6"/>
  <c r="V1787" i="6"/>
  <c r="I1787" i="6" s="1"/>
  <c r="V1779" i="6"/>
  <c r="I1779" i="6" s="1"/>
  <c r="V1771" i="6"/>
  <c r="I1771" i="6" s="1"/>
  <c r="V1763" i="6"/>
  <c r="I1763" i="6" s="1"/>
  <c r="U1786" i="6"/>
  <c r="U1754" i="6"/>
  <c r="V1736" i="6"/>
  <c r="I1736" i="6" s="1"/>
  <c r="V1728" i="6"/>
  <c r="I1728" i="6" s="1"/>
  <c r="V1712" i="6"/>
  <c r="I1712" i="6" s="1"/>
  <c r="U1736" i="6"/>
  <c r="V1786" i="6"/>
  <c r="I1786" i="6" s="1"/>
  <c r="V1778" i="6"/>
  <c r="I1778" i="6" s="1"/>
  <c r="V1770" i="6"/>
  <c r="I1770" i="6" s="1"/>
  <c r="V1762" i="6"/>
  <c r="I1762" i="6" s="1"/>
  <c r="V1754" i="6"/>
  <c r="I1754" i="6" s="1"/>
  <c r="U1781" i="6"/>
  <c r="U1749" i="6"/>
  <c r="M1698" i="6"/>
  <c r="V1686" i="6"/>
  <c r="I1686" i="6" s="1"/>
  <c r="U1685" i="6"/>
  <c r="V1708" i="6"/>
  <c r="I1708" i="6" s="1"/>
  <c r="V1700" i="6"/>
  <c r="I1700" i="6" s="1"/>
  <c r="U1703" i="6"/>
  <c r="V1743" i="6"/>
  <c r="I1743" i="6" s="1"/>
  <c r="V1735" i="6"/>
  <c r="I1735" i="6" s="1"/>
  <c r="V1727" i="6"/>
  <c r="I1727" i="6" s="1"/>
  <c r="V1719" i="6"/>
  <c r="I1719" i="6" s="1"/>
  <c r="V1711" i="6"/>
  <c r="I1711" i="6" s="1"/>
  <c r="U1731" i="6"/>
  <c r="U1712" i="6"/>
  <c r="V1785" i="6"/>
  <c r="I1785" i="6" s="1"/>
  <c r="V1777" i="6"/>
  <c r="I1777" i="6" s="1"/>
  <c r="V1769" i="6"/>
  <c r="I1769" i="6" s="1"/>
  <c r="V1761" i="6"/>
  <c r="I1761" i="6" s="1"/>
  <c r="V1753" i="6"/>
  <c r="I1753" i="6" s="1"/>
  <c r="U1778" i="6"/>
  <c r="U1706" i="6"/>
  <c r="V1685" i="6"/>
  <c r="I1685" i="6" s="1"/>
  <c r="U1684" i="6"/>
  <c r="V1707" i="6"/>
  <c r="I1707" i="6" s="1"/>
  <c r="V1699" i="6"/>
  <c r="I1699" i="6" s="1"/>
  <c r="V1784" i="6"/>
  <c r="I1784" i="6" s="1"/>
  <c r="V1776" i="6"/>
  <c r="I1776" i="6" s="1"/>
  <c r="V1768" i="6"/>
  <c r="I1768" i="6" s="1"/>
  <c r="V1760" i="6"/>
  <c r="I1760" i="6" s="1"/>
  <c r="V1752" i="6"/>
  <c r="I1752" i="6" s="1"/>
  <c r="U1773" i="6"/>
  <c r="V1741" i="6"/>
  <c r="I1741" i="6" s="1"/>
  <c r="V1733" i="6"/>
  <c r="I1733" i="6" s="1"/>
  <c r="V1725" i="6"/>
  <c r="I1725" i="6" s="1"/>
  <c r="V1717" i="6"/>
  <c r="I1717" i="6" s="1"/>
  <c r="U1747" i="6"/>
  <c r="U1728" i="6"/>
  <c r="V1783" i="6"/>
  <c r="I1783" i="6" s="1"/>
  <c r="V1775" i="6"/>
  <c r="I1775" i="6" s="1"/>
  <c r="V1767" i="6"/>
  <c r="I1767" i="6" s="1"/>
  <c r="V1759" i="6"/>
  <c r="I1759" i="6" s="1"/>
  <c r="V1751" i="6"/>
  <c r="I1751" i="6" s="1"/>
  <c r="U1770" i="6"/>
  <c r="U1700" i="6"/>
  <c r="V1740" i="6"/>
  <c r="I1740" i="6" s="1"/>
  <c r="V1732" i="6"/>
  <c r="I1732" i="6" s="1"/>
  <c r="U1723" i="6"/>
  <c r="V1782" i="6"/>
  <c r="I1782" i="6" s="1"/>
  <c r="V1774" i="6"/>
  <c r="I1774" i="6" s="1"/>
  <c r="V1766" i="6"/>
  <c r="I1766" i="6" s="1"/>
  <c r="V1758" i="6"/>
  <c r="I1758" i="6" s="1"/>
  <c r="V1750" i="6"/>
  <c r="I1750" i="6" s="1"/>
  <c r="U1765" i="6"/>
  <c r="U1784" i="6"/>
  <c r="U1768" i="6"/>
  <c r="U1752" i="6"/>
  <c r="M1776" i="6"/>
  <c r="M1760" i="6"/>
  <c r="U1783" i="6"/>
  <c r="U1775" i="6"/>
  <c r="U1767" i="6"/>
  <c r="U1759" i="6"/>
  <c r="U1751" i="6"/>
  <c r="U1782" i="6"/>
  <c r="U1774" i="6"/>
  <c r="U1766" i="6"/>
  <c r="U1758" i="6"/>
  <c r="U1750" i="6"/>
  <c r="U1788" i="6"/>
  <c r="U1780" i="6"/>
  <c r="U1772" i="6"/>
  <c r="U1764" i="6"/>
  <c r="U1756" i="6"/>
  <c r="U1748" i="6"/>
  <c r="U1787" i="6"/>
  <c r="U1779" i="6"/>
  <c r="U1771" i="6"/>
  <c r="U1763" i="6"/>
  <c r="U1755" i="6"/>
  <c r="U1785" i="6"/>
  <c r="U1777" i="6"/>
  <c r="U1769" i="6"/>
  <c r="U1761" i="6"/>
  <c r="U1753" i="6"/>
  <c r="U1746" i="6"/>
  <c r="U1738" i="6"/>
  <c r="U1730" i="6"/>
  <c r="U1722" i="6"/>
  <c r="U1714" i="6"/>
  <c r="U1743" i="6"/>
  <c r="U1735" i="6"/>
  <c r="U1727" i="6"/>
  <c r="U1719" i="6"/>
  <c r="U1711" i="6"/>
  <c r="U1742" i="6"/>
  <c r="U1734" i="6"/>
  <c r="U1726" i="6"/>
  <c r="U1718" i="6"/>
  <c r="U1710" i="6"/>
  <c r="U1741" i="6"/>
  <c r="U1733" i="6"/>
  <c r="U1725" i="6"/>
  <c r="U1717" i="6"/>
  <c r="U1740" i="6"/>
  <c r="U1732" i="6"/>
  <c r="U1724" i="6"/>
  <c r="U1716" i="6"/>
  <c r="U1709" i="6"/>
  <c r="U1707" i="6"/>
  <c r="U1699" i="6"/>
  <c r="U1705" i="6"/>
  <c r="U1697" i="6"/>
  <c r="U1704" i="6"/>
  <c r="U1696" i="6"/>
  <c r="U1702" i="6"/>
  <c r="U1690" i="6"/>
  <c r="U1674" i="6"/>
  <c r="M1682" i="6"/>
  <c r="U1689" i="6"/>
  <c r="U1681" i="6"/>
  <c r="M1689" i="6"/>
  <c r="M1681" i="6"/>
  <c r="U1682" i="6"/>
  <c r="M1690" i="6"/>
  <c r="M1674" i="6"/>
  <c r="V1691" i="6"/>
  <c r="I1691" i="6" s="1"/>
  <c r="V1683" i="6"/>
  <c r="I1683" i="6" s="1"/>
  <c r="V1675" i="6"/>
  <c r="I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J1658" i="6" l="1"/>
  <c r="J1659" i="6"/>
  <c r="J1660" i="6"/>
  <c r="J1661" i="6"/>
  <c r="J1662" i="6"/>
  <c r="J1663" i="6"/>
  <c r="J1664" i="6"/>
  <c r="J1665" i="6"/>
  <c r="J1666" i="6"/>
  <c r="J1667" i="6"/>
  <c r="J1668" i="6"/>
  <c r="Q1658" i="6"/>
  <c r="Q1659" i="6"/>
  <c r="Q1660" i="6"/>
  <c r="Q1661" i="6"/>
  <c r="Q1662" i="6"/>
  <c r="Q1663" i="6"/>
  <c r="Q1664" i="6"/>
  <c r="Q1665" i="6"/>
  <c r="Q1666" i="6"/>
  <c r="Q1667" i="6"/>
  <c r="Q1668" i="6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63" i="6"/>
  <c r="I1663" i="6" s="1"/>
  <c r="V1664" i="6"/>
  <c r="I1664" i="6" s="1"/>
  <c r="W1658" i="6"/>
  <c r="M1658" i="6" s="1"/>
  <c r="W1659" i="6"/>
  <c r="M1659" i="6" s="1"/>
  <c r="W1660" i="6"/>
  <c r="M1660" i="6" s="1"/>
  <c r="W1661" i="6"/>
  <c r="M1661" i="6" s="1"/>
  <c r="W1662" i="6"/>
  <c r="W1663" i="6"/>
  <c r="M1663" i="6" s="1"/>
  <c r="W1664" i="6"/>
  <c r="M1664" i="6" s="1"/>
  <c r="W1665" i="6"/>
  <c r="M1665" i="6" s="1"/>
  <c r="W1666" i="6"/>
  <c r="M1666" i="6" s="1"/>
  <c r="W1667" i="6"/>
  <c r="W1668" i="6"/>
  <c r="M1668" i="6" s="1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V1638" i="6" s="1"/>
  <c r="I1638" i="6" s="1"/>
  <c r="W1639" i="6"/>
  <c r="M1639" i="6" s="1"/>
  <c r="W1640" i="6"/>
  <c r="V1640" i="6" s="1"/>
  <c r="I1640" i="6" s="1"/>
  <c r="W1641" i="6"/>
  <c r="V1641" i="6" s="1"/>
  <c r="I1641" i="6" s="1"/>
  <c r="W1642" i="6"/>
  <c r="M1642" i="6" s="1"/>
  <c r="W1643" i="6"/>
  <c r="M1643" i="6" s="1"/>
  <c r="W1644" i="6"/>
  <c r="M1644" i="6" s="1"/>
  <c r="W1645" i="6"/>
  <c r="M1645" i="6" s="1"/>
  <c r="W1646" i="6"/>
  <c r="V1646" i="6" s="1"/>
  <c r="I1646" i="6" s="1"/>
  <c r="W1647" i="6"/>
  <c r="M1647" i="6" s="1"/>
  <c r="W1648" i="6"/>
  <c r="V1648" i="6" s="1"/>
  <c r="I1648" i="6" s="1"/>
  <c r="W1649" i="6"/>
  <c r="V1649" i="6" s="1"/>
  <c r="I1649" i="6" s="1"/>
  <c r="W1650" i="6"/>
  <c r="M1650" i="6" s="1"/>
  <c r="W1651" i="6"/>
  <c r="M1651" i="6" s="1"/>
  <c r="W1652" i="6"/>
  <c r="M1652" i="6" s="1"/>
  <c r="W1653" i="6"/>
  <c r="M1653" i="6" s="1"/>
  <c r="W1654" i="6"/>
  <c r="V1654" i="6" s="1"/>
  <c r="I1654" i="6" s="1"/>
  <c r="W1655" i="6"/>
  <c r="M1655" i="6" s="1"/>
  <c r="W1656" i="6"/>
  <c r="V1656" i="6" s="1"/>
  <c r="I1656" i="6" s="1"/>
  <c r="W1657" i="6"/>
  <c r="V1657" i="6" s="1"/>
  <c r="I1657" i="6" s="1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W1551" i="6"/>
  <c r="W1552" i="6"/>
  <c r="W1553" i="6"/>
  <c r="W1554" i="6"/>
  <c r="W1555" i="6"/>
  <c r="V1555" i="6" s="1"/>
  <c r="I1555" i="6" s="1"/>
  <c r="W1556" i="6"/>
  <c r="V1556" i="6" s="1"/>
  <c r="I1556" i="6" s="1"/>
  <c r="W1557" i="6"/>
  <c r="W1558" i="6"/>
  <c r="W1559" i="6"/>
  <c r="W1560" i="6"/>
  <c r="W1561" i="6"/>
  <c r="W1562" i="6"/>
  <c r="W1563" i="6"/>
  <c r="V1563" i="6" s="1"/>
  <c r="I1563" i="6" s="1"/>
  <c r="W1564" i="6"/>
  <c r="V1564" i="6" s="1"/>
  <c r="I1564" i="6" s="1"/>
  <c r="W1565" i="6"/>
  <c r="M1565" i="6" s="1"/>
  <c r="W1566" i="6"/>
  <c r="W1567" i="6"/>
  <c r="W1568" i="6"/>
  <c r="W1569" i="6"/>
  <c r="W1570" i="6"/>
  <c r="W1571" i="6"/>
  <c r="V1571" i="6" s="1"/>
  <c r="I1571" i="6" s="1"/>
  <c r="W1572" i="6"/>
  <c r="V1572" i="6" s="1"/>
  <c r="I1572" i="6" s="1"/>
  <c r="W1573" i="6"/>
  <c r="W1574" i="6"/>
  <c r="W1575" i="6"/>
  <c r="W1576" i="6"/>
  <c r="W1577" i="6"/>
  <c r="W1578" i="6"/>
  <c r="W1579" i="6"/>
  <c r="V1579" i="6" s="1"/>
  <c r="I1579" i="6" s="1"/>
  <c r="W1580" i="6"/>
  <c r="V1580" i="6" s="1"/>
  <c r="I1580" i="6" s="1"/>
  <c r="W1581" i="6"/>
  <c r="M1581" i="6" s="1"/>
  <c r="W1582" i="6"/>
  <c r="W1583" i="6"/>
  <c r="W1584" i="6"/>
  <c r="W1585" i="6"/>
  <c r="W1586" i="6"/>
  <c r="W1587" i="6"/>
  <c r="V1587" i="6" s="1"/>
  <c r="I1587" i="6" s="1"/>
  <c r="W1588" i="6"/>
  <c r="V1588" i="6" s="1"/>
  <c r="I1588" i="6" s="1"/>
  <c r="W1589" i="6"/>
  <c r="W1590" i="6"/>
  <c r="W1591" i="6"/>
  <c r="W1592" i="6"/>
  <c r="W1593" i="6"/>
  <c r="W1594" i="6"/>
  <c r="W1595" i="6"/>
  <c r="V1595" i="6" s="1"/>
  <c r="I1595" i="6" s="1"/>
  <c r="W1596" i="6"/>
  <c r="V1596" i="6" s="1"/>
  <c r="I1596" i="6" s="1"/>
  <c r="W1597" i="6"/>
  <c r="M1597" i="6" s="1"/>
  <c r="W1598" i="6"/>
  <c r="W1599" i="6"/>
  <c r="W1600" i="6"/>
  <c r="W1601" i="6"/>
  <c r="W1602" i="6"/>
  <c r="W1603" i="6"/>
  <c r="V1603" i="6" s="1"/>
  <c r="I1603" i="6" s="1"/>
  <c r="W1604" i="6"/>
  <c r="V1604" i="6" s="1"/>
  <c r="I1604" i="6" s="1"/>
  <c r="W1605" i="6"/>
  <c r="W1606" i="6"/>
  <c r="W1607" i="6"/>
  <c r="W1608" i="6"/>
  <c r="W1609" i="6"/>
  <c r="W1610" i="6"/>
  <c r="W1611" i="6"/>
  <c r="V1611" i="6" s="1"/>
  <c r="I1611" i="6" s="1"/>
  <c r="W1612" i="6"/>
  <c r="V1612" i="6" s="1"/>
  <c r="I1612" i="6" s="1"/>
  <c r="W1613" i="6"/>
  <c r="M1613" i="6" s="1"/>
  <c r="W1614" i="6"/>
  <c r="W1615" i="6"/>
  <c r="W1616" i="6"/>
  <c r="W1617" i="6"/>
  <c r="W1618" i="6"/>
  <c r="W1619" i="6"/>
  <c r="V1619" i="6" s="1"/>
  <c r="I1619" i="6" s="1"/>
  <c r="W1620" i="6"/>
  <c r="V1620" i="6" s="1"/>
  <c r="I1620" i="6" s="1"/>
  <c r="W1621" i="6"/>
  <c r="W1622" i="6"/>
  <c r="W1623" i="6"/>
  <c r="W1624" i="6"/>
  <c r="W1625" i="6"/>
  <c r="W1626" i="6"/>
  <c r="W1627" i="6"/>
  <c r="V1627" i="6" s="1"/>
  <c r="I1627" i="6" s="1"/>
  <c r="W1628" i="6"/>
  <c r="V1628" i="6" s="1"/>
  <c r="I1628" i="6" s="1"/>
  <c r="W1629" i="6"/>
  <c r="M1629" i="6" s="1"/>
  <c r="W1630" i="6"/>
  <c r="W1631" i="6"/>
  <c r="W1632" i="6"/>
  <c r="W1633" i="6"/>
  <c r="W1634" i="6"/>
  <c r="W1635" i="6"/>
  <c r="M1635" i="6" s="1"/>
  <c r="W1636" i="6"/>
  <c r="V1636" i="6" s="1"/>
  <c r="I1636" i="6" s="1"/>
  <c r="W1637" i="6"/>
  <c r="M1637" i="6" s="1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K2" i="6"/>
  <c r="Q2" i="6" s="1"/>
  <c r="Q1548" i="6"/>
  <c r="Q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O34" i="6" s="1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O74" i="6" s="1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X93" i="6"/>
  <c r="X94" i="6"/>
  <c r="O94" i="6" s="1"/>
  <c r="X95" i="6"/>
  <c r="X96" i="6"/>
  <c r="O96" i="6" s="1"/>
  <c r="X97" i="6"/>
  <c r="X98" i="6"/>
  <c r="O98" i="6" s="1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O162" i="6" s="1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O186" i="6" s="1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O234" i="6" s="1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O370" i="6" s="1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O482" i="6" s="1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O506" i="6" s="1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O562" i="6" s="1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O626" i="6" s="1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O658" i="6" s="1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O714" i="6" s="1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O818" i="6" s="1"/>
  <c r="X819" i="6"/>
  <c r="X820" i="6"/>
  <c r="X821" i="6"/>
  <c r="O821" i="6" s="1"/>
  <c r="X822" i="6"/>
  <c r="X823" i="6"/>
  <c r="X824" i="6"/>
  <c r="X825" i="6"/>
  <c r="X826" i="6"/>
  <c r="O826" i="6" s="1"/>
  <c r="X827" i="6"/>
  <c r="X828" i="6"/>
  <c r="X829" i="6"/>
  <c r="O829" i="6" s="1"/>
  <c r="X830" i="6"/>
  <c r="X831" i="6"/>
  <c r="O831" i="6" s="1"/>
  <c r="X832" i="6"/>
  <c r="O832" i="6" s="1"/>
  <c r="X833" i="6"/>
  <c r="X834" i="6"/>
  <c r="O834" i="6" s="1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O930" i="6" s="1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O954" i="6" s="1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O970" i="6" s="1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O978" i="6" s="1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O986" i="6" s="1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O1050" i="6" s="1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O1074" i="6" s="1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O1098" i="6" s="1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O1114" i="6" s="1"/>
  <c r="X1115" i="6"/>
  <c r="X1116" i="6"/>
  <c r="X1117" i="6"/>
  <c r="O1117" i="6" s="1"/>
  <c r="X1118" i="6"/>
  <c r="X1119" i="6"/>
  <c r="O1119" i="6" s="1"/>
  <c r="X1120" i="6"/>
  <c r="O1120" i="6" s="1"/>
  <c r="X1121" i="6"/>
  <c r="O1121" i="6" s="1"/>
  <c r="X1122" i="6"/>
  <c r="O1122" i="6" s="1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O1138" i="6" s="1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O1162" i="6" s="1"/>
  <c r="X1163" i="6"/>
  <c r="X1164" i="6"/>
  <c r="X1165" i="6"/>
  <c r="O1165" i="6" s="1"/>
  <c r="X1166" i="6"/>
  <c r="X1167" i="6"/>
  <c r="X1168" i="6"/>
  <c r="X1169" i="6"/>
  <c r="O1169" i="6" s="1"/>
  <c r="X1170" i="6"/>
  <c r="O1170" i="6" s="1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X1181" i="6"/>
  <c r="O1181" i="6" s="1"/>
  <c r="X1182" i="6"/>
  <c r="X1183" i="6"/>
  <c r="X1184" i="6"/>
  <c r="X1185" i="6"/>
  <c r="X1186" i="6"/>
  <c r="O1186" i="6" s="1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O1194" i="6" s="1"/>
  <c r="X1195" i="6"/>
  <c r="X1196" i="6"/>
  <c r="X1197" i="6"/>
  <c r="X1198" i="6"/>
  <c r="X1199" i="6"/>
  <c r="O1199" i="6" s="1"/>
  <c r="X1200" i="6"/>
  <c r="X1201" i="6"/>
  <c r="O1201" i="6" s="1"/>
  <c r="X1202" i="6"/>
  <c r="O1202" i="6" s="1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O1242" i="6" s="1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O1258" i="6" s="1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O1290" i="6" s="1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O1314" i="6" s="1"/>
  <c r="X1315" i="6"/>
  <c r="X1316" i="6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O1346" i="6" s="1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O1362" i="6" s="1"/>
  <c r="X1363" i="6"/>
  <c r="X1364" i="6"/>
  <c r="X1365" i="6"/>
  <c r="X1366" i="6"/>
  <c r="X1367" i="6"/>
  <c r="O1367" i="6" s="1"/>
  <c r="X1368" i="6"/>
  <c r="X1369" i="6"/>
  <c r="O1369" i="6" s="1"/>
  <c r="X1370" i="6"/>
  <c r="O1370" i="6" s="1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O1378" i="6" s="1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O1394" i="6" s="1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O1402" i="6" s="1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O1410" i="6" s="1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O1434" i="6" s="1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X1461" i="6"/>
  <c r="O1461" i="6" s="1"/>
  <c r="X1462" i="6"/>
  <c r="X1463" i="6"/>
  <c r="X1464" i="6"/>
  <c r="X1465" i="6"/>
  <c r="X1466" i="6"/>
  <c r="O1466" i="6" s="1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O1482" i="6" s="1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O1498" i="6" s="1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O1514" i="6" s="1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O1546" i="6" s="1"/>
  <c r="X1547" i="6"/>
  <c r="X1548" i="6"/>
  <c r="O1548" i="6" s="1"/>
  <c r="X1549" i="6"/>
  <c r="O1549" i="6" s="1"/>
  <c r="W3" i="6"/>
  <c r="V3" i="6" s="1"/>
  <c r="I3" i="6" s="1"/>
  <c r="W4" i="6"/>
  <c r="V4" i="6" s="1"/>
  <c r="I4" i="6" s="1"/>
  <c r="W5" i="6"/>
  <c r="W6" i="6"/>
  <c r="W7" i="6"/>
  <c r="W8" i="6"/>
  <c r="V8" i="6" s="1"/>
  <c r="I8" i="6" s="1"/>
  <c r="W9" i="6"/>
  <c r="V9" i="6" s="1"/>
  <c r="I9" i="6" s="1"/>
  <c r="W10" i="6"/>
  <c r="W11" i="6"/>
  <c r="W12" i="6"/>
  <c r="V12" i="6" s="1"/>
  <c r="I12" i="6" s="1"/>
  <c r="W13" i="6"/>
  <c r="W14" i="6"/>
  <c r="V14" i="6" s="1"/>
  <c r="I14" i="6" s="1"/>
  <c r="W15" i="6"/>
  <c r="V15" i="6" s="1"/>
  <c r="I15" i="6" s="1"/>
  <c r="W16" i="6"/>
  <c r="V16" i="6" s="1"/>
  <c r="I16" i="6" s="1"/>
  <c r="W17" i="6"/>
  <c r="W18" i="6"/>
  <c r="W19" i="6"/>
  <c r="W20" i="6"/>
  <c r="V20" i="6" s="1"/>
  <c r="I20" i="6" s="1"/>
  <c r="W21" i="6"/>
  <c r="V21" i="6" s="1"/>
  <c r="I21" i="6" s="1"/>
  <c r="W22" i="6"/>
  <c r="V22" i="6" s="1"/>
  <c r="I22" i="6" s="1"/>
  <c r="W23" i="6"/>
  <c r="W24" i="6"/>
  <c r="V24" i="6" s="1"/>
  <c r="W25" i="6"/>
  <c r="V25" i="6" s="1"/>
  <c r="I25" i="6" s="1"/>
  <c r="W26" i="6"/>
  <c r="W27" i="6"/>
  <c r="V27" i="6" s="1"/>
  <c r="I27" i="6" s="1"/>
  <c r="W28" i="6"/>
  <c r="V28" i="6" s="1"/>
  <c r="I28" i="6" s="1"/>
  <c r="W29" i="6"/>
  <c r="W30" i="6"/>
  <c r="W31" i="6"/>
  <c r="V31" i="6" s="1"/>
  <c r="W32" i="6"/>
  <c r="V32" i="6" s="1"/>
  <c r="I32" i="6" s="1"/>
  <c r="W33" i="6"/>
  <c r="V33" i="6" s="1"/>
  <c r="I33" i="6" s="1"/>
  <c r="W34" i="6"/>
  <c r="W35" i="6"/>
  <c r="M35" i="6" s="1"/>
  <c r="W36" i="6"/>
  <c r="V36" i="6" s="1"/>
  <c r="I36" i="6" s="1"/>
  <c r="W37" i="6"/>
  <c r="W38" i="6"/>
  <c r="V38" i="6" s="1"/>
  <c r="W39" i="6"/>
  <c r="V39" i="6" s="1"/>
  <c r="I39" i="6" s="1"/>
  <c r="W40" i="6"/>
  <c r="V40" i="6" s="1"/>
  <c r="I40" i="6" s="1"/>
  <c r="W41" i="6"/>
  <c r="W42" i="6"/>
  <c r="W43" i="6"/>
  <c r="V43" i="6" s="1"/>
  <c r="I43" i="6" s="1"/>
  <c r="W44" i="6"/>
  <c r="V44" i="6" s="1"/>
  <c r="I44" i="6" s="1"/>
  <c r="W45" i="6"/>
  <c r="M45" i="6" s="1"/>
  <c r="W46" i="6"/>
  <c r="V46" i="6" s="1"/>
  <c r="I46" i="6" s="1"/>
  <c r="W47" i="6"/>
  <c r="W48" i="6"/>
  <c r="V48" i="6" s="1"/>
  <c r="I48" i="6" s="1"/>
  <c r="W49" i="6"/>
  <c r="V49" i="6" s="1"/>
  <c r="I49" i="6" s="1"/>
  <c r="W50" i="6"/>
  <c r="W51" i="6"/>
  <c r="V51" i="6" s="1"/>
  <c r="W52" i="6"/>
  <c r="V52" i="6" s="1"/>
  <c r="I52" i="6" s="1"/>
  <c r="W53" i="6"/>
  <c r="W54" i="6"/>
  <c r="V54" i="6" s="1"/>
  <c r="I54" i="6" s="1"/>
  <c r="W55" i="6"/>
  <c r="V55" i="6" s="1"/>
  <c r="I55" i="6" s="1"/>
  <c r="W56" i="6"/>
  <c r="V56" i="6" s="1"/>
  <c r="W57" i="6"/>
  <c r="W58" i="6"/>
  <c r="M58" i="6" s="1"/>
  <c r="W59" i="6"/>
  <c r="W60" i="6"/>
  <c r="V60" i="6" s="1"/>
  <c r="I60" i="6" s="1"/>
  <c r="W61" i="6"/>
  <c r="M61" i="6" s="1"/>
  <c r="W62" i="6"/>
  <c r="V62" i="6" s="1"/>
  <c r="I62" i="6" s="1"/>
  <c r="W63" i="6"/>
  <c r="V63" i="6" s="1"/>
  <c r="I63" i="6" s="1"/>
  <c r="W64" i="6"/>
  <c r="V64" i="6" s="1"/>
  <c r="I64" i="6" s="1"/>
  <c r="W65" i="6"/>
  <c r="V65" i="6" s="1"/>
  <c r="I65" i="6" s="1"/>
  <c r="W66" i="6"/>
  <c r="M66" i="6" s="1"/>
  <c r="W67" i="6"/>
  <c r="V67" i="6" s="1"/>
  <c r="I67" i="6" s="1"/>
  <c r="W68" i="6"/>
  <c r="V68" i="6" s="1"/>
  <c r="I68" i="6" s="1"/>
  <c r="W69" i="6"/>
  <c r="W70" i="6"/>
  <c r="W71" i="6"/>
  <c r="V71" i="6" s="1"/>
  <c r="I71" i="6" s="1"/>
  <c r="W72" i="6"/>
  <c r="V72" i="6" s="1"/>
  <c r="I72" i="6" s="1"/>
  <c r="W73" i="6"/>
  <c r="W74" i="6"/>
  <c r="W75" i="6"/>
  <c r="V75" i="6" s="1"/>
  <c r="I75" i="6" s="1"/>
  <c r="W76" i="6"/>
  <c r="V76" i="6" s="1"/>
  <c r="I76" i="6" s="1"/>
  <c r="W77" i="6"/>
  <c r="M77" i="6" s="1"/>
  <c r="W78" i="6"/>
  <c r="V78" i="6" s="1"/>
  <c r="I78" i="6" s="1"/>
  <c r="W79" i="6"/>
  <c r="V79" i="6" s="1"/>
  <c r="I79" i="6" s="1"/>
  <c r="W80" i="6"/>
  <c r="V80" i="6" s="1"/>
  <c r="I80" i="6" s="1"/>
  <c r="W81" i="6"/>
  <c r="W82" i="6"/>
  <c r="M82" i="6" s="1"/>
  <c r="W83" i="6"/>
  <c r="V83" i="6" s="1"/>
  <c r="I83" i="6" s="1"/>
  <c r="W84" i="6"/>
  <c r="V84" i="6" s="1"/>
  <c r="I84" i="6" s="1"/>
  <c r="W85" i="6"/>
  <c r="V85" i="6" s="1"/>
  <c r="I85" i="6" s="1"/>
  <c r="W86" i="6"/>
  <c r="W87" i="6"/>
  <c r="V87" i="6" s="1"/>
  <c r="I87" i="6" s="1"/>
  <c r="W88" i="6"/>
  <c r="V88" i="6" s="1"/>
  <c r="I88" i="6" s="1"/>
  <c r="W89" i="6"/>
  <c r="W90" i="6"/>
  <c r="W91" i="6"/>
  <c r="V91" i="6" s="1"/>
  <c r="I91" i="6" s="1"/>
  <c r="W92" i="6"/>
  <c r="V92" i="6" s="1"/>
  <c r="I92" i="6" s="1"/>
  <c r="W93" i="6"/>
  <c r="W94" i="6"/>
  <c r="W95" i="6"/>
  <c r="V95" i="6" s="1"/>
  <c r="I95" i="6" s="1"/>
  <c r="W96" i="6"/>
  <c r="V96" i="6" s="1"/>
  <c r="I96" i="6" s="1"/>
  <c r="W97" i="6"/>
  <c r="V97" i="6" s="1"/>
  <c r="I97" i="6" s="1"/>
  <c r="W98" i="6"/>
  <c r="W99" i="6"/>
  <c r="V99" i="6" s="1"/>
  <c r="I99" i="6" s="1"/>
  <c r="W100" i="6"/>
  <c r="V100" i="6" s="1"/>
  <c r="I100" i="6" s="1"/>
  <c r="W101" i="6"/>
  <c r="W102" i="6"/>
  <c r="V102" i="6" s="1"/>
  <c r="W103" i="6"/>
  <c r="V103" i="6" s="1"/>
  <c r="I103" i="6" s="1"/>
  <c r="W104" i="6"/>
  <c r="V104" i="6" s="1"/>
  <c r="I104" i="6" s="1"/>
  <c r="W105" i="6"/>
  <c r="V105" i="6" s="1"/>
  <c r="I105" i="6" s="1"/>
  <c r="W106" i="6"/>
  <c r="W107" i="6"/>
  <c r="V107" i="6" s="1"/>
  <c r="I107" i="6" s="1"/>
  <c r="W108" i="6"/>
  <c r="V108" i="6" s="1"/>
  <c r="I108" i="6" s="1"/>
  <c r="W109" i="6"/>
  <c r="M109" i="6" s="1"/>
  <c r="W110" i="6"/>
  <c r="V110" i="6" s="1"/>
  <c r="I110" i="6" s="1"/>
  <c r="W111" i="6"/>
  <c r="V111" i="6" s="1"/>
  <c r="I111" i="6" s="1"/>
  <c r="W112" i="6"/>
  <c r="V112" i="6" s="1"/>
  <c r="I112" i="6" s="1"/>
  <c r="W113" i="6"/>
  <c r="V113" i="6" s="1"/>
  <c r="I113" i="6" s="1"/>
  <c r="W114" i="6"/>
  <c r="W115" i="6"/>
  <c r="W116" i="6"/>
  <c r="V116" i="6" s="1"/>
  <c r="I116" i="6" s="1"/>
  <c r="W117" i="6"/>
  <c r="W118" i="6"/>
  <c r="V118" i="6" s="1"/>
  <c r="I118" i="6" s="1"/>
  <c r="W119" i="6"/>
  <c r="V119" i="6" s="1"/>
  <c r="I119" i="6" s="1"/>
  <c r="W120" i="6"/>
  <c r="V120" i="6" s="1"/>
  <c r="I120" i="6" s="1"/>
  <c r="W121" i="6"/>
  <c r="V121" i="6" s="1"/>
  <c r="I121" i="6" s="1"/>
  <c r="W122" i="6"/>
  <c r="M122" i="6" s="1"/>
  <c r="W123" i="6"/>
  <c r="V123" i="6" s="1"/>
  <c r="I123" i="6" s="1"/>
  <c r="W124" i="6"/>
  <c r="V124" i="6" s="1"/>
  <c r="I124" i="6" s="1"/>
  <c r="W125" i="6"/>
  <c r="M125" i="6" s="1"/>
  <c r="W126" i="6"/>
  <c r="V126" i="6" s="1"/>
  <c r="I126" i="6" s="1"/>
  <c r="W127" i="6"/>
  <c r="W128" i="6"/>
  <c r="V128" i="6" s="1"/>
  <c r="I128" i="6" s="1"/>
  <c r="W129" i="6"/>
  <c r="V129" i="6" s="1"/>
  <c r="I129" i="6" s="1"/>
  <c r="W130" i="6"/>
  <c r="W131" i="6"/>
  <c r="V131" i="6" s="1"/>
  <c r="W132" i="6"/>
  <c r="V132" i="6" s="1"/>
  <c r="I132" i="6" s="1"/>
  <c r="W133" i="6"/>
  <c r="W134" i="6"/>
  <c r="V134" i="6" s="1"/>
  <c r="I134" i="6" s="1"/>
  <c r="W135" i="6"/>
  <c r="V135" i="6" s="1"/>
  <c r="I135" i="6" s="1"/>
  <c r="W136" i="6"/>
  <c r="V136" i="6" s="1"/>
  <c r="W137" i="6"/>
  <c r="W138" i="6"/>
  <c r="W139" i="6"/>
  <c r="V139" i="6" s="1"/>
  <c r="W140" i="6"/>
  <c r="V140" i="6" s="1"/>
  <c r="I140" i="6" s="1"/>
  <c r="W141" i="6"/>
  <c r="W142" i="6"/>
  <c r="W143" i="6"/>
  <c r="V143" i="6" s="1"/>
  <c r="I143" i="6" s="1"/>
  <c r="W144" i="6"/>
  <c r="V144" i="6" s="1"/>
  <c r="I144" i="6" s="1"/>
  <c r="W145" i="6"/>
  <c r="V145" i="6" s="1"/>
  <c r="I145" i="6" s="1"/>
  <c r="W146" i="6"/>
  <c r="M146" i="6" s="1"/>
  <c r="W147" i="6"/>
  <c r="V147" i="6" s="1"/>
  <c r="I147" i="6" s="1"/>
  <c r="W148" i="6"/>
  <c r="V148" i="6" s="1"/>
  <c r="I148" i="6" s="1"/>
  <c r="W149" i="6"/>
  <c r="W150" i="6"/>
  <c r="V150" i="6" s="1"/>
  <c r="I150" i="6" s="1"/>
  <c r="W151" i="6"/>
  <c r="V151" i="6" s="1"/>
  <c r="I151" i="6" s="1"/>
  <c r="W152" i="6"/>
  <c r="V152" i="6" s="1"/>
  <c r="I152" i="6" s="1"/>
  <c r="W153" i="6"/>
  <c r="V153" i="6" s="1"/>
  <c r="I153" i="6" s="1"/>
  <c r="W154" i="6"/>
  <c r="W155" i="6"/>
  <c r="V155" i="6" s="1"/>
  <c r="W156" i="6"/>
  <c r="V156" i="6" s="1"/>
  <c r="W157" i="6"/>
  <c r="M157" i="6" s="1"/>
  <c r="W158" i="6"/>
  <c r="V158" i="6" s="1"/>
  <c r="I158" i="6" s="1"/>
  <c r="W159" i="6"/>
  <c r="W160" i="6"/>
  <c r="V160" i="6" s="1"/>
  <c r="I160" i="6" s="1"/>
  <c r="W161" i="6"/>
  <c r="V161" i="6" s="1"/>
  <c r="I161" i="6" s="1"/>
  <c r="W162" i="6"/>
  <c r="M162" i="6" s="1"/>
  <c r="W163" i="6"/>
  <c r="V163" i="6" s="1"/>
  <c r="I163" i="6" s="1"/>
  <c r="W164" i="6"/>
  <c r="V164" i="6" s="1"/>
  <c r="I164" i="6" s="1"/>
  <c r="W165" i="6"/>
  <c r="M165" i="6" s="1"/>
  <c r="W166" i="6"/>
  <c r="V166" i="6" s="1"/>
  <c r="I166" i="6" s="1"/>
  <c r="W167" i="6"/>
  <c r="V167" i="6" s="1"/>
  <c r="I167" i="6" s="1"/>
  <c r="W168" i="6"/>
  <c r="V168" i="6" s="1"/>
  <c r="I168" i="6" s="1"/>
  <c r="W169" i="6"/>
  <c r="W170" i="6"/>
  <c r="M170" i="6" s="1"/>
  <c r="W171" i="6"/>
  <c r="V171" i="6" s="1"/>
  <c r="I171" i="6" s="1"/>
  <c r="W172" i="6"/>
  <c r="V172" i="6" s="1"/>
  <c r="I172" i="6" s="1"/>
  <c r="W173" i="6"/>
  <c r="M173" i="6" s="1"/>
  <c r="W174" i="6"/>
  <c r="V174" i="6" s="1"/>
  <c r="I174" i="6" s="1"/>
  <c r="W175" i="6"/>
  <c r="V175" i="6" s="1"/>
  <c r="I175" i="6" s="1"/>
  <c r="W176" i="6"/>
  <c r="V176" i="6" s="1"/>
  <c r="I176" i="6" s="1"/>
  <c r="W177" i="6"/>
  <c r="V177" i="6" s="1"/>
  <c r="I177" i="6" s="1"/>
  <c r="W178" i="6"/>
  <c r="W179" i="6"/>
  <c r="V179" i="6" s="1"/>
  <c r="W180" i="6"/>
  <c r="W181" i="6"/>
  <c r="W182" i="6"/>
  <c r="V182" i="6" s="1"/>
  <c r="I182" i="6" s="1"/>
  <c r="W183" i="6"/>
  <c r="V183" i="6" s="1"/>
  <c r="I183" i="6" s="1"/>
  <c r="W184" i="6"/>
  <c r="V184" i="6" s="1"/>
  <c r="W185" i="6"/>
  <c r="V185" i="6" s="1"/>
  <c r="I185" i="6" s="1"/>
  <c r="W186" i="6"/>
  <c r="W187" i="6"/>
  <c r="V187" i="6" s="1"/>
  <c r="I187" i="6" s="1"/>
  <c r="W188" i="6"/>
  <c r="V188" i="6" s="1"/>
  <c r="I188" i="6" s="1"/>
  <c r="W189" i="6"/>
  <c r="M189" i="6" s="1"/>
  <c r="W190" i="6"/>
  <c r="V190" i="6" s="1"/>
  <c r="I190" i="6" s="1"/>
  <c r="W191" i="6"/>
  <c r="W192" i="6"/>
  <c r="V192" i="6" s="1"/>
  <c r="I192" i="6" s="1"/>
  <c r="W193" i="6"/>
  <c r="V193" i="6" s="1"/>
  <c r="I193" i="6" s="1"/>
  <c r="W194" i="6"/>
  <c r="W195" i="6"/>
  <c r="V195" i="6" s="1"/>
  <c r="I195" i="6" s="1"/>
  <c r="W196" i="6"/>
  <c r="V196" i="6" s="1"/>
  <c r="I196" i="6" s="1"/>
  <c r="W197" i="6"/>
  <c r="W198" i="6"/>
  <c r="V198" i="6" s="1"/>
  <c r="I198" i="6" s="1"/>
  <c r="W199" i="6"/>
  <c r="V199" i="6" s="1"/>
  <c r="I199" i="6" s="1"/>
  <c r="W200" i="6"/>
  <c r="V200" i="6" s="1"/>
  <c r="I200" i="6" s="1"/>
  <c r="W201" i="6"/>
  <c r="W202" i="6"/>
  <c r="W203" i="6"/>
  <c r="V203" i="6" s="1"/>
  <c r="I203" i="6" s="1"/>
  <c r="W204" i="6"/>
  <c r="V204" i="6" s="1"/>
  <c r="I204" i="6" s="1"/>
  <c r="W205" i="6"/>
  <c r="W206" i="6"/>
  <c r="V206" i="6" s="1"/>
  <c r="I206" i="6" s="1"/>
  <c r="W207" i="6"/>
  <c r="V207" i="6" s="1"/>
  <c r="I207" i="6" s="1"/>
  <c r="W208" i="6"/>
  <c r="V208" i="6" s="1"/>
  <c r="I208" i="6" s="1"/>
  <c r="W209" i="6"/>
  <c r="V209" i="6" s="1"/>
  <c r="I209" i="6" s="1"/>
  <c r="W210" i="6"/>
  <c r="M210" i="6" s="1"/>
  <c r="W211" i="6"/>
  <c r="V211" i="6" s="1"/>
  <c r="I211" i="6" s="1"/>
  <c r="W212" i="6"/>
  <c r="W213" i="6"/>
  <c r="W214" i="6"/>
  <c r="V214" i="6" s="1"/>
  <c r="I214" i="6" s="1"/>
  <c r="W215" i="6"/>
  <c r="V215" i="6" s="1"/>
  <c r="I215" i="6" s="1"/>
  <c r="W216" i="6"/>
  <c r="V216" i="6" s="1"/>
  <c r="I216" i="6" s="1"/>
  <c r="W217" i="6"/>
  <c r="V217" i="6" s="1"/>
  <c r="I217" i="6" s="1"/>
  <c r="W218" i="6"/>
  <c r="W219" i="6"/>
  <c r="V219" i="6" s="1"/>
  <c r="I219" i="6" s="1"/>
  <c r="W220" i="6"/>
  <c r="V220" i="6" s="1"/>
  <c r="W221" i="6"/>
  <c r="W222" i="6"/>
  <c r="V222" i="6" s="1"/>
  <c r="I222" i="6" s="1"/>
  <c r="W223" i="6"/>
  <c r="W224" i="6"/>
  <c r="V224" i="6" s="1"/>
  <c r="I224" i="6" s="1"/>
  <c r="W225" i="6"/>
  <c r="V225" i="6" s="1"/>
  <c r="I225" i="6" s="1"/>
  <c r="W226" i="6"/>
  <c r="M226" i="6" s="1"/>
  <c r="W227" i="6"/>
  <c r="V227" i="6" s="1"/>
  <c r="W228" i="6"/>
  <c r="V228" i="6" s="1"/>
  <c r="I228" i="6" s="1"/>
  <c r="W229" i="6"/>
  <c r="W230" i="6"/>
  <c r="V230" i="6" s="1"/>
  <c r="I230" i="6" s="1"/>
  <c r="W231" i="6"/>
  <c r="V231" i="6" s="1"/>
  <c r="I231" i="6" s="1"/>
  <c r="W232" i="6"/>
  <c r="V232" i="6" s="1"/>
  <c r="I232" i="6" s="1"/>
  <c r="W233" i="6"/>
  <c r="W234" i="6"/>
  <c r="W235" i="6"/>
  <c r="V235" i="6" s="1"/>
  <c r="I235" i="6" s="1"/>
  <c r="W236" i="6"/>
  <c r="V236" i="6" s="1"/>
  <c r="I236" i="6" s="1"/>
  <c r="W237" i="6"/>
  <c r="W238" i="6"/>
  <c r="V238" i="6" s="1"/>
  <c r="I238" i="6" s="1"/>
  <c r="W239" i="6"/>
  <c r="V239" i="6" s="1"/>
  <c r="I239" i="6" s="1"/>
  <c r="W240" i="6"/>
  <c r="V240" i="6" s="1"/>
  <c r="I240" i="6" s="1"/>
  <c r="W241" i="6"/>
  <c r="V241" i="6" s="1"/>
  <c r="I241" i="6" s="1"/>
  <c r="W242" i="6"/>
  <c r="W243" i="6"/>
  <c r="V243" i="6" s="1"/>
  <c r="W244" i="6"/>
  <c r="W245" i="6"/>
  <c r="W246" i="6"/>
  <c r="V246" i="6" s="1"/>
  <c r="I246" i="6" s="1"/>
  <c r="W247" i="6"/>
  <c r="V247" i="6" s="1"/>
  <c r="I247" i="6" s="1"/>
  <c r="W248" i="6"/>
  <c r="V248" i="6" s="1"/>
  <c r="I248" i="6" s="1"/>
  <c r="W249" i="6"/>
  <c r="V249" i="6" s="1"/>
  <c r="I249" i="6" s="1"/>
  <c r="W250" i="6"/>
  <c r="W251" i="6"/>
  <c r="V251" i="6" s="1"/>
  <c r="I251" i="6" s="1"/>
  <c r="W252" i="6"/>
  <c r="V252" i="6" s="1"/>
  <c r="I252" i="6" s="1"/>
  <c r="W253" i="6"/>
  <c r="W254" i="6"/>
  <c r="V254" i="6" s="1"/>
  <c r="I254" i="6" s="1"/>
  <c r="W255" i="6"/>
  <c r="W256" i="6"/>
  <c r="V256" i="6" s="1"/>
  <c r="I256" i="6" s="1"/>
  <c r="W257" i="6"/>
  <c r="V257" i="6" s="1"/>
  <c r="I257" i="6" s="1"/>
  <c r="W258" i="6"/>
  <c r="W259" i="6"/>
  <c r="V259" i="6" s="1"/>
  <c r="W260" i="6"/>
  <c r="V260" i="6" s="1"/>
  <c r="I260" i="6" s="1"/>
  <c r="W261" i="6"/>
  <c r="W262" i="6"/>
  <c r="V262" i="6" s="1"/>
  <c r="W263" i="6"/>
  <c r="V263" i="6" s="1"/>
  <c r="I263" i="6" s="1"/>
  <c r="W264" i="6"/>
  <c r="V264" i="6" s="1"/>
  <c r="I264" i="6" s="1"/>
  <c r="W265" i="6"/>
  <c r="W266" i="6"/>
  <c r="W267" i="6"/>
  <c r="V267" i="6" s="1"/>
  <c r="W268" i="6"/>
  <c r="V268" i="6" s="1"/>
  <c r="I268" i="6" s="1"/>
  <c r="W269" i="6"/>
  <c r="M269" i="6" s="1"/>
  <c r="W270" i="6"/>
  <c r="V270" i="6" s="1"/>
  <c r="I270" i="6" s="1"/>
  <c r="W271" i="6"/>
  <c r="V271" i="6" s="1"/>
  <c r="I271" i="6" s="1"/>
  <c r="W272" i="6"/>
  <c r="V272" i="6" s="1"/>
  <c r="I272" i="6" s="1"/>
  <c r="W273" i="6"/>
  <c r="V273" i="6" s="1"/>
  <c r="I273" i="6" s="1"/>
  <c r="W274" i="6"/>
  <c r="W275" i="6"/>
  <c r="V275" i="6" s="1"/>
  <c r="I275" i="6" s="1"/>
  <c r="W276" i="6"/>
  <c r="W277" i="6"/>
  <c r="V277" i="6" s="1"/>
  <c r="I277" i="6" s="1"/>
  <c r="W278" i="6"/>
  <c r="W279" i="6"/>
  <c r="V279" i="6" s="1"/>
  <c r="I279" i="6" s="1"/>
  <c r="W280" i="6"/>
  <c r="V280" i="6" s="1"/>
  <c r="I280" i="6" s="1"/>
  <c r="W281" i="6"/>
  <c r="V281" i="6" s="1"/>
  <c r="I281" i="6" s="1"/>
  <c r="W282" i="6"/>
  <c r="W283" i="6"/>
  <c r="V283" i="6" s="1"/>
  <c r="W284" i="6"/>
  <c r="V284" i="6" s="1"/>
  <c r="I284" i="6" s="1"/>
  <c r="W285" i="6"/>
  <c r="W286" i="6"/>
  <c r="V286" i="6" s="1"/>
  <c r="I286" i="6" s="1"/>
  <c r="W287" i="6"/>
  <c r="W288" i="6"/>
  <c r="V288" i="6" s="1"/>
  <c r="W289" i="6"/>
  <c r="M289" i="6" s="1"/>
  <c r="W290" i="6"/>
  <c r="W291" i="6"/>
  <c r="V291" i="6" s="1"/>
  <c r="I291" i="6" s="1"/>
  <c r="W292" i="6"/>
  <c r="V292" i="6" s="1"/>
  <c r="I292" i="6" s="1"/>
  <c r="W293" i="6"/>
  <c r="M293" i="6" s="1"/>
  <c r="W294" i="6"/>
  <c r="V294" i="6" s="1"/>
  <c r="I294" i="6" s="1"/>
  <c r="W295" i="6"/>
  <c r="V295" i="6" s="1"/>
  <c r="I295" i="6" s="1"/>
  <c r="W296" i="6"/>
  <c r="V296" i="6" s="1"/>
  <c r="I296" i="6" s="1"/>
  <c r="W297" i="6"/>
  <c r="V297" i="6" s="1"/>
  <c r="I297" i="6" s="1"/>
  <c r="W298" i="6"/>
  <c r="W299" i="6"/>
  <c r="W300" i="6"/>
  <c r="V300" i="6" s="1"/>
  <c r="I300" i="6" s="1"/>
  <c r="W301" i="6"/>
  <c r="W302" i="6"/>
  <c r="V302" i="6" s="1"/>
  <c r="I302" i="6" s="1"/>
  <c r="W303" i="6"/>
  <c r="V303" i="6" s="1"/>
  <c r="I303" i="6" s="1"/>
  <c r="W304" i="6"/>
  <c r="V304" i="6" s="1"/>
  <c r="I304" i="6" s="1"/>
  <c r="W305" i="6"/>
  <c r="V305" i="6" s="1"/>
  <c r="I305" i="6" s="1"/>
  <c r="W306" i="6"/>
  <c r="W307" i="6"/>
  <c r="V307" i="6" s="1"/>
  <c r="I307" i="6" s="1"/>
  <c r="W308" i="6"/>
  <c r="V308" i="6" s="1"/>
  <c r="W309" i="6"/>
  <c r="W310" i="6"/>
  <c r="W311" i="6"/>
  <c r="V311" i="6" s="1"/>
  <c r="I311" i="6" s="1"/>
  <c r="W312" i="6"/>
  <c r="V312" i="6" s="1"/>
  <c r="I312" i="6" s="1"/>
  <c r="W313" i="6"/>
  <c r="V313" i="6" s="1"/>
  <c r="I313" i="6" s="1"/>
  <c r="W314" i="6"/>
  <c r="W315" i="6"/>
  <c r="V315" i="6" s="1"/>
  <c r="W316" i="6"/>
  <c r="V316" i="6" s="1"/>
  <c r="I316" i="6" s="1"/>
  <c r="W317" i="6"/>
  <c r="W318" i="6"/>
  <c r="V318" i="6" s="1"/>
  <c r="W319" i="6"/>
  <c r="V319" i="6" s="1"/>
  <c r="I319" i="6" s="1"/>
  <c r="W320" i="6"/>
  <c r="V320" i="6" s="1"/>
  <c r="I320" i="6" s="1"/>
  <c r="W321" i="6"/>
  <c r="V321" i="6" s="1"/>
  <c r="I321" i="6" s="1"/>
  <c r="W322" i="6"/>
  <c r="W323" i="6"/>
  <c r="V323" i="6" s="1"/>
  <c r="I323" i="6" s="1"/>
  <c r="W324" i="6"/>
  <c r="V324" i="6" s="1"/>
  <c r="W325" i="6"/>
  <c r="W326" i="6"/>
  <c r="V326" i="6" s="1"/>
  <c r="I326" i="6" s="1"/>
  <c r="W327" i="6"/>
  <c r="V327" i="6" s="1"/>
  <c r="I327" i="6" s="1"/>
  <c r="W328" i="6"/>
  <c r="V328" i="6" s="1"/>
  <c r="I328" i="6" s="1"/>
  <c r="W329" i="6"/>
  <c r="V329" i="6" s="1"/>
  <c r="I329" i="6" s="1"/>
  <c r="W330" i="6"/>
  <c r="M330" i="6" s="1"/>
  <c r="W331" i="6"/>
  <c r="V331" i="6" s="1"/>
  <c r="I331" i="6" s="1"/>
  <c r="W332" i="6"/>
  <c r="W333" i="6"/>
  <c r="W334" i="6"/>
  <c r="W335" i="6"/>
  <c r="V335" i="6" s="1"/>
  <c r="I335" i="6" s="1"/>
  <c r="W336" i="6"/>
  <c r="V336" i="6" s="1"/>
  <c r="I336" i="6" s="1"/>
  <c r="W337" i="6"/>
  <c r="V337" i="6" s="1"/>
  <c r="I337" i="6" s="1"/>
  <c r="W338" i="6"/>
  <c r="W339" i="6"/>
  <c r="V339" i="6" s="1"/>
  <c r="I339" i="6" s="1"/>
  <c r="W340" i="6"/>
  <c r="V340" i="6" s="1"/>
  <c r="I340" i="6" s="1"/>
  <c r="W341" i="6"/>
  <c r="W342" i="6"/>
  <c r="V342" i="6" s="1"/>
  <c r="I342" i="6" s="1"/>
  <c r="W343" i="6"/>
  <c r="V343" i="6" s="1"/>
  <c r="I343" i="6" s="1"/>
  <c r="W344" i="6"/>
  <c r="V344" i="6" s="1"/>
  <c r="I344" i="6" s="1"/>
  <c r="W345" i="6"/>
  <c r="V345" i="6" s="1"/>
  <c r="I345" i="6" s="1"/>
  <c r="W346" i="6"/>
  <c r="W347" i="6"/>
  <c r="V347" i="6" s="1"/>
  <c r="W348" i="6"/>
  <c r="V348" i="6" s="1"/>
  <c r="I348" i="6" s="1"/>
  <c r="W349" i="6"/>
  <c r="W350" i="6"/>
  <c r="V350" i="6" s="1"/>
  <c r="I350" i="6" s="1"/>
  <c r="W351" i="6"/>
  <c r="V351" i="6" s="1"/>
  <c r="I351" i="6" s="1"/>
  <c r="W352" i="6"/>
  <c r="V352" i="6" s="1"/>
  <c r="I352" i="6" s="1"/>
  <c r="W353" i="6"/>
  <c r="W354" i="6"/>
  <c r="W355" i="6"/>
  <c r="V355" i="6" s="1"/>
  <c r="I355" i="6" s="1"/>
  <c r="W356" i="6"/>
  <c r="W357" i="6"/>
  <c r="W358" i="6"/>
  <c r="V358" i="6" s="1"/>
  <c r="I358" i="6" s="1"/>
  <c r="W359" i="6"/>
  <c r="V359" i="6" s="1"/>
  <c r="I359" i="6" s="1"/>
  <c r="W360" i="6"/>
  <c r="V360" i="6" s="1"/>
  <c r="W361" i="6"/>
  <c r="V361" i="6" s="1"/>
  <c r="I361" i="6" s="1"/>
  <c r="W362" i="6"/>
  <c r="W363" i="6"/>
  <c r="V363" i="6" s="1"/>
  <c r="I363" i="6" s="1"/>
  <c r="W364" i="6"/>
  <c r="V364" i="6" s="1"/>
  <c r="I364" i="6" s="1"/>
  <c r="W365" i="6"/>
  <c r="W366" i="6"/>
  <c r="V366" i="6" s="1"/>
  <c r="I366" i="6" s="1"/>
  <c r="W367" i="6"/>
  <c r="W368" i="6"/>
  <c r="V368" i="6" s="1"/>
  <c r="I368" i="6" s="1"/>
  <c r="W369" i="6"/>
  <c r="V369" i="6" s="1"/>
  <c r="I369" i="6" s="1"/>
  <c r="W370" i="6"/>
  <c r="W371" i="6"/>
  <c r="V371" i="6" s="1"/>
  <c r="I371" i="6" s="1"/>
  <c r="W372" i="6"/>
  <c r="V372" i="6" s="1"/>
  <c r="I372" i="6" s="1"/>
  <c r="W373" i="6"/>
  <c r="W374" i="6"/>
  <c r="V374" i="6" s="1"/>
  <c r="I374" i="6" s="1"/>
  <c r="W375" i="6"/>
  <c r="V375" i="6" s="1"/>
  <c r="I375" i="6" s="1"/>
  <c r="W376" i="6"/>
  <c r="V376" i="6" s="1"/>
  <c r="I376" i="6" s="1"/>
  <c r="W377" i="6"/>
  <c r="W378" i="6"/>
  <c r="W379" i="6"/>
  <c r="V379" i="6" s="1"/>
  <c r="I379" i="6" s="1"/>
  <c r="W380" i="6"/>
  <c r="V380" i="6" s="1"/>
  <c r="I380" i="6" s="1"/>
  <c r="W381" i="6"/>
  <c r="W382" i="6"/>
  <c r="V382" i="6" s="1"/>
  <c r="I382" i="6" s="1"/>
  <c r="W383" i="6"/>
  <c r="V383" i="6" s="1"/>
  <c r="I383" i="6" s="1"/>
  <c r="W384" i="6"/>
  <c r="V384" i="6" s="1"/>
  <c r="I384" i="6" s="1"/>
  <c r="W385" i="6"/>
  <c r="W386" i="6"/>
  <c r="W387" i="6"/>
  <c r="V387" i="6" s="1"/>
  <c r="I387" i="6" s="1"/>
  <c r="W388" i="6"/>
  <c r="V388" i="6" s="1"/>
  <c r="I388" i="6" s="1"/>
  <c r="W389" i="6"/>
  <c r="W390" i="6"/>
  <c r="W391" i="6"/>
  <c r="W392" i="6"/>
  <c r="V392" i="6" s="1"/>
  <c r="I392" i="6" s="1"/>
  <c r="W393" i="6"/>
  <c r="V393" i="6" s="1"/>
  <c r="I393" i="6" s="1"/>
  <c r="W394" i="6"/>
  <c r="M394" i="6" s="1"/>
  <c r="W395" i="6"/>
  <c r="V395" i="6" s="1"/>
  <c r="I395" i="6" s="1"/>
  <c r="W396" i="6"/>
  <c r="V396" i="6" s="1"/>
  <c r="I396" i="6" s="1"/>
  <c r="W397" i="6"/>
  <c r="W398" i="6"/>
  <c r="V398" i="6" s="1"/>
  <c r="I398" i="6" s="1"/>
  <c r="W399" i="6"/>
  <c r="V399" i="6" s="1"/>
  <c r="I399" i="6" s="1"/>
  <c r="W400" i="6"/>
  <c r="V400" i="6" s="1"/>
  <c r="I400" i="6" s="1"/>
  <c r="W401" i="6"/>
  <c r="W402" i="6"/>
  <c r="W403" i="6"/>
  <c r="V403" i="6" s="1"/>
  <c r="W404" i="6"/>
  <c r="V404" i="6" s="1"/>
  <c r="I404" i="6" s="1"/>
  <c r="W405" i="6"/>
  <c r="W406" i="6"/>
  <c r="V406" i="6" s="1"/>
  <c r="I406" i="6" s="1"/>
  <c r="W407" i="6"/>
  <c r="V407" i="6" s="1"/>
  <c r="I407" i="6" s="1"/>
  <c r="W408" i="6"/>
  <c r="V408" i="6" s="1"/>
  <c r="I408" i="6" s="1"/>
  <c r="W409" i="6"/>
  <c r="V409" i="6" s="1"/>
  <c r="I409" i="6" s="1"/>
  <c r="W410" i="6"/>
  <c r="M410" i="6" s="1"/>
  <c r="W411" i="6"/>
  <c r="V411" i="6" s="1"/>
  <c r="I411" i="6" s="1"/>
  <c r="W412" i="6"/>
  <c r="W413" i="6"/>
  <c r="W414" i="6"/>
  <c r="V414" i="6" s="1"/>
  <c r="I414" i="6" s="1"/>
  <c r="W415" i="6"/>
  <c r="V415" i="6" s="1"/>
  <c r="I415" i="6" s="1"/>
  <c r="W416" i="6"/>
  <c r="V416" i="6" s="1"/>
  <c r="I416" i="6" s="1"/>
  <c r="W417" i="6"/>
  <c r="W418" i="6"/>
  <c r="W419" i="6"/>
  <c r="V419" i="6" s="1"/>
  <c r="I419" i="6" s="1"/>
  <c r="W420" i="6"/>
  <c r="V420" i="6" s="1"/>
  <c r="I420" i="6" s="1"/>
  <c r="W421" i="6"/>
  <c r="W422" i="6"/>
  <c r="V422" i="6" s="1"/>
  <c r="I422" i="6" s="1"/>
  <c r="W423" i="6"/>
  <c r="V423" i="6" s="1"/>
  <c r="I423" i="6" s="1"/>
  <c r="W424" i="6"/>
  <c r="V424" i="6" s="1"/>
  <c r="I424" i="6" s="1"/>
  <c r="W425" i="6"/>
  <c r="V425" i="6" s="1"/>
  <c r="I425" i="6" s="1"/>
  <c r="W426" i="6"/>
  <c r="W427" i="6"/>
  <c r="V427" i="6" s="1"/>
  <c r="I427" i="6" s="1"/>
  <c r="W428" i="6"/>
  <c r="V428" i="6" s="1"/>
  <c r="I428" i="6" s="1"/>
  <c r="W429" i="6"/>
  <c r="W430" i="6"/>
  <c r="V430" i="6" s="1"/>
  <c r="I430" i="6" s="1"/>
  <c r="W431" i="6"/>
  <c r="V431" i="6" s="1"/>
  <c r="I431" i="6" s="1"/>
  <c r="W432" i="6"/>
  <c r="V432" i="6" s="1"/>
  <c r="I432" i="6" s="1"/>
  <c r="W433" i="6"/>
  <c r="V433" i="6" s="1"/>
  <c r="I433" i="6" s="1"/>
  <c r="W434" i="6"/>
  <c r="W435" i="6"/>
  <c r="W436" i="6"/>
  <c r="V436" i="6" s="1"/>
  <c r="I436" i="6" s="1"/>
  <c r="W437" i="6"/>
  <c r="W438" i="6"/>
  <c r="V438" i="6" s="1"/>
  <c r="I438" i="6" s="1"/>
  <c r="W439" i="6"/>
  <c r="V439" i="6" s="1"/>
  <c r="I439" i="6" s="1"/>
  <c r="W440" i="6"/>
  <c r="V440" i="6" s="1"/>
  <c r="I440" i="6" s="1"/>
  <c r="W441" i="6"/>
  <c r="V441" i="6" s="1"/>
  <c r="I441" i="6" s="1"/>
  <c r="W442" i="6"/>
  <c r="W443" i="6"/>
  <c r="V443" i="6" s="1"/>
  <c r="I443" i="6" s="1"/>
  <c r="W444" i="6"/>
  <c r="V444" i="6" s="1"/>
  <c r="I444" i="6" s="1"/>
  <c r="W445" i="6"/>
  <c r="W446" i="6"/>
  <c r="W447" i="6"/>
  <c r="V447" i="6" s="1"/>
  <c r="I447" i="6" s="1"/>
  <c r="W448" i="6"/>
  <c r="V448" i="6" s="1"/>
  <c r="I448" i="6" s="1"/>
  <c r="W449" i="6"/>
  <c r="W450" i="6"/>
  <c r="W451" i="6"/>
  <c r="V451" i="6" s="1"/>
  <c r="W452" i="6"/>
  <c r="V452" i="6" s="1"/>
  <c r="I452" i="6" s="1"/>
  <c r="W453" i="6"/>
  <c r="W454" i="6"/>
  <c r="V454" i="6" s="1"/>
  <c r="W455" i="6"/>
  <c r="V455" i="6" s="1"/>
  <c r="I455" i="6" s="1"/>
  <c r="W456" i="6"/>
  <c r="V456" i="6" s="1"/>
  <c r="I456" i="6" s="1"/>
  <c r="W457" i="6"/>
  <c r="W458" i="6"/>
  <c r="W459" i="6"/>
  <c r="V459" i="6" s="1"/>
  <c r="I459" i="6" s="1"/>
  <c r="W460" i="6"/>
  <c r="V460" i="6" s="1"/>
  <c r="I460" i="6" s="1"/>
  <c r="W461" i="6"/>
  <c r="W462" i="6"/>
  <c r="V462" i="6" s="1"/>
  <c r="I462" i="6" s="1"/>
  <c r="W463" i="6"/>
  <c r="V463" i="6" s="1"/>
  <c r="I463" i="6" s="1"/>
  <c r="W464" i="6"/>
  <c r="V464" i="6" s="1"/>
  <c r="I464" i="6" s="1"/>
  <c r="W465" i="6"/>
  <c r="V465" i="6" s="1"/>
  <c r="I465" i="6" s="1"/>
  <c r="W466" i="6"/>
  <c r="W467" i="6"/>
  <c r="V467" i="6" s="1"/>
  <c r="I467" i="6" s="1"/>
  <c r="W468" i="6"/>
  <c r="W469" i="6"/>
  <c r="V469" i="6" s="1"/>
  <c r="I469" i="6" s="1"/>
  <c r="W470" i="6"/>
  <c r="V470" i="6" s="1"/>
  <c r="I470" i="6" s="1"/>
  <c r="W471" i="6"/>
  <c r="V471" i="6" s="1"/>
  <c r="I471" i="6" s="1"/>
  <c r="W472" i="6"/>
  <c r="V472" i="6" s="1"/>
  <c r="I472" i="6" s="1"/>
  <c r="W473" i="6"/>
  <c r="V473" i="6" s="1"/>
  <c r="I473" i="6" s="1"/>
  <c r="W474" i="6"/>
  <c r="W475" i="6"/>
  <c r="V475" i="6" s="1"/>
  <c r="W476" i="6"/>
  <c r="V476" i="6" s="1"/>
  <c r="W477" i="6"/>
  <c r="W478" i="6"/>
  <c r="W479" i="6"/>
  <c r="V479" i="6" s="1"/>
  <c r="I479" i="6" s="1"/>
  <c r="W480" i="6"/>
  <c r="V480" i="6" s="1"/>
  <c r="I480" i="6" s="1"/>
  <c r="W481" i="6"/>
  <c r="V481" i="6" s="1"/>
  <c r="I481" i="6" s="1"/>
  <c r="W482" i="6"/>
  <c r="W483" i="6"/>
  <c r="V483" i="6" s="1"/>
  <c r="W484" i="6"/>
  <c r="V484" i="6" s="1"/>
  <c r="W485" i="6"/>
  <c r="W486" i="6"/>
  <c r="V486" i="6" s="1"/>
  <c r="I486" i="6" s="1"/>
  <c r="W487" i="6"/>
  <c r="V487" i="6" s="1"/>
  <c r="I487" i="6" s="1"/>
  <c r="W488" i="6"/>
  <c r="V488" i="6" s="1"/>
  <c r="I488" i="6" s="1"/>
  <c r="W489" i="6"/>
  <c r="V489" i="6" s="1"/>
  <c r="I489" i="6" s="1"/>
  <c r="W490" i="6"/>
  <c r="W491" i="6"/>
  <c r="V491" i="6" s="1"/>
  <c r="I491" i="6" s="1"/>
  <c r="W492" i="6"/>
  <c r="V492" i="6" s="1"/>
  <c r="I492" i="6" s="1"/>
  <c r="W493" i="6"/>
  <c r="M493" i="6" s="1"/>
  <c r="W494" i="6"/>
  <c r="V494" i="6" s="1"/>
  <c r="I494" i="6" s="1"/>
  <c r="W495" i="6"/>
  <c r="V495" i="6" s="1"/>
  <c r="I495" i="6" s="1"/>
  <c r="W496" i="6"/>
  <c r="V496" i="6" s="1"/>
  <c r="I496" i="6" s="1"/>
  <c r="W497" i="6"/>
  <c r="V497" i="6" s="1"/>
  <c r="I497" i="6" s="1"/>
  <c r="W498" i="6"/>
  <c r="W499" i="6"/>
  <c r="W500" i="6"/>
  <c r="V500" i="6" s="1"/>
  <c r="I500" i="6" s="1"/>
  <c r="W501" i="6"/>
  <c r="W502" i="6"/>
  <c r="V502" i="6" s="1"/>
  <c r="I502" i="6" s="1"/>
  <c r="W503" i="6"/>
  <c r="V503" i="6" s="1"/>
  <c r="I503" i="6" s="1"/>
  <c r="W504" i="6"/>
  <c r="V504" i="6" s="1"/>
  <c r="I504" i="6" s="1"/>
  <c r="W505" i="6"/>
  <c r="V505" i="6" s="1"/>
  <c r="I505" i="6" s="1"/>
  <c r="W506" i="6"/>
  <c r="W507" i="6"/>
  <c r="V507" i="6" s="1"/>
  <c r="I507" i="6" s="1"/>
  <c r="W508" i="6"/>
  <c r="V508" i="6" s="1"/>
  <c r="I508" i="6" s="1"/>
  <c r="W509" i="6"/>
  <c r="M509" i="6" s="1"/>
  <c r="W510" i="6"/>
  <c r="W511" i="6"/>
  <c r="V511" i="6" s="1"/>
  <c r="I511" i="6" s="1"/>
  <c r="W512" i="6"/>
  <c r="V512" i="6" s="1"/>
  <c r="I512" i="6" s="1"/>
  <c r="W513" i="6"/>
  <c r="V513" i="6" s="1"/>
  <c r="I513" i="6" s="1"/>
  <c r="W514" i="6"/>
  <c r="W515" i="6"/>
  <c r="V515" i="6" s="1"/>
  <c r="I515" i="6" s="1"/>
  <c r="W516" i="6"/>
  <c r="V516" i="6" s="1"/>
  <c r="I516" i="6" s="1"/>
  <c r="W517" i="6"/>
  <c r="W518" i="6"/>
  <c r="V518" i="6" s="1"/>
  <c r="I518" i="6" s="1"/>
  <c r="W519" i="6"/>
  <c r="V519" i="6" s="1"/>
  <c r="I519" i="6" s="1"/>
  <c r="W520" i="6"/>
  <c r="V520" i="6" s="1"/>
  <c r="I520" i="6" s="1"/>
  <c r="W521" i="6"/>
  <c r="V521" i="6" s="1"/>
  <c r="I521" i="6" s="1"/>
  <c r="W522" i="6"/>
  <c r="W523" i="6"/>
  <c r="V523" i="6" s="1"/>
  <c r="I523" i="6" s="1"/>
  <c r="W524" i="6"/>
  <c r="V524" i="6" s="1"/>
  <c r="I524" i="6" s="1"/>
  <c r="W525" i="6"/>
  <c r="W526" i="6"/>
  <c r="V526" i="6" s="1"/>
  <c r="I526" i="6" s="1"/>
  <c r="W527" i="6"/>
  <c r="V527" i="6" s="1"/>
  <c r="I527" i="6" s="1"/>
  <c r="W528" i="6"/>
  <c r="V528" i="6" s="1"/>
  <c r="I528" i="6" s="1"/>
  <c r="W529" i="6"/>
  <c r="V529" i="6" s="1"/>
  <c r="I529" i="6" s="1"/>
  <c r="W530" i="6"/>
  <c r="W531" i="6"/>
  <c r="W532" i="6"/>
  <c r="V532" i="6" s="1"/>
  <c r="I532" i="6" s="1"/>
  <c r="W533" i="6"/>
  <c r="V533" i="6" s="1"/>
  <c r="I533" i="6" s="1"/>
  <c r="W534" i="6"/>
  <c r="V534" i="6" s="1"/>
  <c r="I534" i="6" s="1"/>
  <c r="W535" i="6"/>
  <c r="V535" i="6" s="1"/>
  <c r="I535" i="6" s="1"/>
  <c r="W536" i="6"/>
  <c r="V536" i="6" s="1"/>
  <c r="I536" i="6" s="1"/>
  <c r="W537" i="6"/>
  <c r="V537" i="6" s="1"/>
  <c r="I537" i="6" s="1"/>
  <c r="W538" i="6"/>
  <c r="W539" i="6"/>
  <c r="V539" i="6" s="1"/>
  <c r="I539" i="6" s="1"/>
  <c r="W540" i="6"/>
  <c r="W541" i="6"/>
  <c r="W542" i="6"/>
  <c r="V542" i="6" s="1"/>
  <c r="I542" i="6" s="1"/>
  <c r="W543" i="6"/>
  <c r="V543" i="6" s="1"/>
  <c r="I543" i="6" s="1"/>
  <c r="W544" i="6"/>
  <c r="V544" i="6" s="1"/>
  <c r="I544" i="6" s="1"/>
  <c r="W545" i="6"/>
  <c r="V545" i="6" s="1"/>
  <c r="I545" i="6" s="1"/>
  <c r="W546" i="6"/>
  <c r="W547" i="6"/>
  <c r="V547" i="6" s="1"/>
  <c r="I547" i="6" s="1"/>
  <c r="W548" i="6"/>
  <c r="V548" i="6" s="1"/>
  <c r="W549" i="6"/>
  <c r="W550" i="6"/>
  <c r="W551" i="6"/>
  <c r="V551" i="6" s="1"/>
  <c r="I551" i="6" s="1"/>
  <c r="W552" i="6"/>
  <c r="V552" i="6" s="1"/>
  <c r="I552" i="6" s="1"/>
  <c r="W553" i="6"/>
  <c r="W554" i="6"/>
  <c r="W555" i="6"/>
  <c r="V555" i="6" s="1"/>
  <c r="I555" i="6" s="1"/>
  <c r="W556" i="6"/>
  <c r="V556" i="6" s="1"/>
  <c r="I556" i="6" s="1"/>
  <c r="W557" i="6"/>
  <c r="W558" i="6"/>
  <c r="V558" i="6" s="1"/>
  <c r="I558" i="6" s="1"/>
  <c r="W559" i="6"/>
  <c r="V559" i="6" s="1"/>
  <c r="I559" i="6" s="1"/>
  <c r="W560" i="6"/>
  <c r="V560" i="6" s="1"/>
  <c r="I560" i="6" s="1"/>
  <c r="W561" i="6"/>
  <c r="V561" i="6" s="1"/>
  <c r="I561" i="6" s="1"/>
  <c r="W562" i="6"/>
  <c r="W563" i="6"/>
  <c r="V563" i="6" s="1"/>
  <c r="I563" i="6" s="1"/>
  <c r="W564" i="6"/>
  <c r="W565" i="6"/>
  <c r="W566" i="6"/>
  <c r="V566" i="6" s="1"/>
  <c r="I566" i="6" s="1"/>
  <c r="W567" i="6"/>
  <c r="V567" i="6" s="1"/>
  <c r="I567" i="6" s="1"/>
  <c r="W568" i="6"/>
  <c r="V568" i="6" s="1"/>
  <c r="I568" i="6" s="1"/>
  <c r="W569" i="6"/>
  <c r="V569" i="6" s="1"/>
  <c r="I569" i="6" s="1"/>
  <c r="W570" i="6"/>
  <c r="W571" i="6"/>
  <c r="V571" i="6" s="1"/>
  <c r="I571" i="6" s="1"/>
  <c r="W572" i="6"/>
  <c r="V572" i="6" s="1"/>
  <c r="I572" i="6" s="1"/>
  <c r="W573" i="6"/>
  <c r="W574" i="6"/>
  <c r="V574" i="6" s="1"/>
  <c r="I574" i="6" s="1"/>
  <c r="W575" i="6"/>
  <c r="W576" i="6"/>
  <c r="V576" i="6" s="1"/>
  <c r="I576" i="6" s="1"/>
  <c r="W577" i="6"/>
  <c r="V577" i="6" s="1"/>
  <c r="I577" i="6" s="1"/>
  <c r="W578" i="6"/>
  <c r="W579" i="6"/>
  <c r="V579" i="6" s="1"/>
  <c r="I579" i="6" s="1"/>
  <c r="W580" i="6"/>
  <c r="V580" i="6" s="1"/>
  <c r="I580" i="6" s="1"/>
  <c r="W581" i="6"/>
  <c r="W582" i="6"/>
  <c r="V582" i="6" s="1"/>
  <c r="I582" i="6" s="1"/>
  <c r="W583" i="6"/>
  <c r="V583" i="6" s="1"/>
  <c r="I583" i="6" s="1"/>
  <c r="W584" i="6"/>
  <c r="V584" i="6" s="1"/>
  <c r="I584" i="6" s="1"/>
  <c r="W585" i="6"/>
  <c r="W586" i="6"/>
  <c r="W587" i="6"/>
  <c r="W588" i="6"/>
  <c r="V588" i="6" s="1"/>
  <c r="I588" i="6" s="1"/>
  <c r="W589" i="6"/>
  <c r="W590" i="6"/>
  <c r="V590" i="6" s="1"/>
  <c r="I590" i="6" s="1"/>
  <c r="W591" i="6"/>
  <c r="V591" i="6" s="1"/>
  <c r="I591" i="6" s="1"/>
  <c r="W592" i="6"/>
  <c r="V592" i="6" s="1"/>
  <c r="I592" i="6" s="1"/>
  <c r="W593" i="6"/>
  <c r="V593" i="6" s="1"/>
  <c r="I593" i="6" s="1"/>
  <c r="W594" i="6"/>
  <c r="W595" i="6"/>
  <c r="V595" i="6" s="1"/>
  <c r="I595" i="6" s="1"/>
  <c r="W596" i="6"/>
  <c r="V596" i="6" s="1"/>
  <c r="I596" i="6" s="1"/>
  <c r="W597" i="6"/>
  <c r="W598" i="6"/>
  <c r="V598" i="6" s="1"/>
  <c r="I598" i="6" s="1"/>
  <c r="W599" i="6"/>
  <c r="V599" i="6" s="1"/>
  <c r="I599" i="6" s="1"/>
  <c r="W600" i="6"/>
  <c r="V600" i="6" s="1"/>
  <c r="I600" i="6" s="1"/>
  <c r="W601" i="6"/>
  <c r="V601" i="6" s="1"/>
  <c r="I601" i="6" s="1"/>
  <c r="W602" i="6"/>
  <c r="W603" i="6"/>
  <c r="V603" i="6" s="1"/>
  <c r="I603" i="6" s="1"/>
  <c r="W604" i="6"/>
  <c r="V604" i="6" s="1"/>
  <c r="I604" i="6" s="1"/>
  <c r="W605" i="6"/>
  <c r="W606" i="6"/>
  <c r="V606" i="6" s="1"/>
  <c r="I606" i="6" s="1"/>
  <c r="W607" i="6"/>
  <c r="V607" i="6" s="1"/>
  <c r="I607" i="6" s="1"/>
  <c r="W608" i="6"/>
  <c r="V608" i="6" s="1"/>
  <c r="I608" i="6" s="1"/>
  <c r="W609" i="6"/>
  <c r="V609" i="6" s="1"/>
  <c r="I609" i="6" s="1"/>
  <c r="W610" i="6"/>
  <c r="W611" i="6"/>
  <c r="V611" i="6" s="1"/>
  <c r="I611" i="6" s="1"/>
  <c r="W612" i="6"/>
  <c r="V612" i="6" s="1"/>
  <c r="I612" i="6" s="1"/>
  <c r="W613" i="6"/>
  <c r="M613" i="6" s="1"/>
  <c r="W614" i="6"/>
  <c r="V614" i="6" s="1"/>
  <c r="I614" i="6" s="1"/>
  <c r="W615" i="6"/>
  <c r="V615" i="6" s="1"/>
  <c r="I615" i="6" s="1"/>
  <c r="W616" i="6"/>
  <c r="V616" i="6" s="1"/>
  <c r="I616" i="6" s="1"/>
  <c r="W617" i="6"/>
  <c r="V617" i="6" s="1"/>
  <c r="I617" i="6" s="1"/>
  <c r="W618" i="6"/>
  <c r="W619" i="6"/>
  <c r="V619" i="6" s="1"/>
  <c r="W620" i="6"/>
  <c r="V620" i="6" s="1"/>
  <c r="I620" i="6" s="1"/>
  <c r="W621" i="6"/>
  <c r="W622" i="6"/>
  <c r="V622" i="6" s="1"/>
  <c r="I622" i="6" s="1"/>
  <c r="W623" i="6"/>
  <c r="V623" i="6" s="1"/>
  <c r="I623" i="6" s="1"/>
  <c r="W624" i="6"/>
  <c r="V624" i="6" s="1"/>
  <c r="I624" i="6" s="1"/>
  <c r="W625" i="6"/>
  <c r="V625" i="6" s="1"/>
  <c r="I625" i="6" s="1"/>
  <c r="W626" i="6"/>
  <c r="W627" i="6"/>
  <c r="V627" i="6" s="1"/>
  <c r="I627" i="6" s="1"/>
  <c r="W628" i="6"/>
  <c r="V628" i="6" s="1"/>
  <c r="I628" i="6" s="1"/>
  <c r="W629" i="6"/>
  <c r="W630" i="6"/>
  <c r="V630" i="6" s="1"/>
  <c r="I630" i="6" s="1"/>
  <c r="W631" i="6"/>
  <c r="V631" i="6" s="1"/>
  <c r="I631" i="6" s="1"/>
  <c r="W632" i="6"/>
  <c r="V632" i="6" s="1"/>
  <c r="I632" i="6" s="1"/>
  <c r="W633" i="6"/>
  <c r="V633" i="6" s="1"/>
  <c r="I633" i="6" s="1"/>
  <c r="W634" i="6"/>
  <c r="M634" i="6" s="1"/>
  <c r="W635" i="6"/>
  <c r="V635" i="6" s="1"/>
  <c r="I635" i="6" s="1"/>
  <c r="W636" i="6"/>
  <c r="V636" i="6" s="1"/>
  <c r="I636" i="6" s="1"/>
  <c r="W637" i="6"/>
  <c r="M637" i="6" s="1"/>
  <c r="W638" i="6"/>
  <c r="V638" i="6" s="1"/>
  <c r="I638" i="6" s="1"/>
  <c r="W639" i="6"/>
  <c r="V639" i="6" s="1"/>
  <c r="I639" i="6" s="1"/>
  <c r="W640" i="6"/>
  <c r="V640" i="6" s="1"/>
  <c r="I640" i="6" s="1"/>
  <c r="W641" i="6"/>
  <c r="V641" i="6" s="1"/>
  <c r="I641" i="6" s="1"/>
  <c r="W642" i="6"/>
  <c r="W643" i="6"/>
  <c r="V643" i="6" s="1"/>
  <c r="W644" i="6"/>
  <c r="V644" i="6" s="1"/>
  <c r="I644" i="6" s="1"/>
  <c r="W645" i="6"/>
  <c r="W646" i="6"/>
  <c r="V646" i="6" s="1"/>
  <c r="I646" i="6" s="1"/>
  <c r="W647" i="6"/>
  <c r="V647" i="6" s="1"/>
  <c r="I647" i="6" s="1"/>
  <c r="W648" i="6"/>
  <c r="V648" i="6" s="1"/>
  <c r="I648" i="6" s="1"/>
  <c r="W649" i="6"/>
  <c r="V649" i="6" s="1"/>
  <c r="I649" i="6" s="1"/>
  <c r="W650" i="6"/>
  <c r="W651" i="6"/>
  <c r="V651" i="6" s="1"/>
  <c r="I651" i="6" s="1"/>
  <c r="W652" i="6"/>
  <c r="V652" i="6" s="1"/>
  <c r="I652" i="6" s="1"/>
  <c r="W653" i="6"/>
  <c r="W654" i="6"/>
  <c r="V654" i="6" s="1"/>
  <c r="I654" i="6" s="1"/>
  <c r="W655" i="6"/>
  <c r="V655" i="6" s="1"/>
  <c r="I655" i="6" s="1"/>
  <c r="W656" i="6"/>
  <c r="V656" i="6" s="1"/>
  <c r="I656" i="6" s="1"/>
  <c r="W657" i="6"/>
  <c r="V657" i="6" s="1"/>
  <c r="I657" i="6" s="1"/>
  <c r="W658" i="6"/>
  <c r="W659" i="6"/>
  <c r="V659" i="6" s="1"/>
  <c r="I659" i="6" s="1"/>
  <c r="W660" i="6"/>
  <c r="V660" i="6" s="1"/>
  <c r="I660" i="6" s="1"/>
  <c r="W661" i="6"/>
  <c r="V661" i="6" s="1"/>
  <c r="I661" i="6" s="1"/>
  <c r="W662" i="6"/>
  <c r="V662" i="6" s="1"/>
  <c r="I662" i="6" s="1"/>
  <c r="W663" i="6"/>
  <c r="V663" i="6" s="1"/>
  <c r="I663" i="6" s="1"/>
  <c r="W664" i="6"/>
  <c r="V664" i="6" s="1"/>
  <c r="I664" i="6" s="1"/>
  <c r="W665" i="6"/>
  <c r="V665" i="6" s="1"/>
  <c r="I665" i="6" s="1"/>
  <c r="W666" i="6"/>
  <c r="W667" i="6"/>
  <c r="V667" i="6" s="1"/>
  <c r="I667" i="6" s="1"/>
  <c r="W668" i="6"/>
  <c r="V668" i="6" s="1"/>
  <c r="I668" i="6" s="1"/>
  <c r="W669" i="6"/>
  <c r="W670" i="6"/>
  <c r="V670" i="6" s="1"/>
  <c r="I670" i="6" s="1"/>
  <c r="W671" i="6"/>
  <c r="V671" i="6" s="1"/>
  <c r="I671" i="6" s="1"/>
  <c r="W672" i="6"/>
  <c r="V672" i="6" s="1"/>
  <c r="I672" i="6" s="1"/>
  <c r="W673" i="6"/>
  <c r="V673" i="6" s="1"/>
  <c r="I673" i="6" s="1"/>
  <c r="W674" i="6"/>
  <c r="W675" i="6"/>
  <c r="V675" i="6" s="1"/>
  <c r="I675" i="6" s="1"/>
  <c r="W676" i="6"/>
  <c r="V676" i="6" s="1"/>
  <c r="I676" i="6" s="1"/>
  <c r="W677" i="6"/>
  <c r="M677" i="6" s="1"/>
  <c r="W678" i="6"/>
  <c r="W679" i="6"/>
  <c r="V679" i="6" s="1"/>
  <c r="I679" i="6" s="1"/>
  <c r="W680" i="6"/>
  <c r="V680" i="6" s="1"/>
  <c r="I680" i="6" s="1"/>
  <c r="W681" i="6"/>
  <c r="V681" i="6" s="1"/>
  <c r="I681" i="6" s="1"/>
  <c r="W682" i="6"/>
  <c r="M682" i="6" s="1"/>
  <c r="W683" i="6"/>
  <c r="V683" i="6" s="1"/>
  <c r="I683" i="6" s="1"/>
  <c r="W684" i="6"/>
  <c r="V684" i="6" s="1"/>
  <c r="I684" i="6" s="1"/>
  <c r="W685" i="6"/>
  <c r="W686" i="6"/>
  <c r="V686" i="6" s="1"/>
  <c r="I686" i="6" s="1"/>
  <c r="W687" i="6"/>
  <c r="V687" i="6" s="1"/>
  <c r="I687" i="6" s="1"/>
  <c r="W688" i="6"/>
  <c r="V688" i="6" s="1"/>
  <c r="I688" i="6" s="1"/>
  <c r="W689" i="6"/>
  <c r="M689" i="6" s="1"/>
  <c r="W690" i="6"/>
  <c r="W691" i="6"/>
  <c r="V691" i="6" s="1"/>
  <c r="I691" i="6" s="1"/>
  <c r="W692" i="6"/>
  <c r="V692" i="6" s="1"/>
  <c r="I692" i="6" s="1"/>
  <c r="W693" i="6"/>
  <c r="W694" i="6"/>
  <c r="V694" i="6" s="1"/>
  <c r="I694" i="6" s="1"/>
  <c r="W695" i="6"/>
  <c r="V695" i="6" s="1"/>
  <c r="I695" i="6" s="1"/>
  <c r="W696" i="6"/>
  <c r="V696" i="6" s="1"/>
  <c r="I696" i="6" s="1"/>
  <c r="W697" i="6"/>
  <c r="V697" i="6" s="1"/>
  <c r="I697" i="6" s="1"/>
  <c r="W698" i="6"/>
  <c r="M698" i="6" s="1"/>
  <c r="W699" i="6"/>
  <c r="V699" i="6" s="1"/>
  <c r="I699" i="6" s="1"/>
  <c r="W700" i="6"/>
  <c r="V700" i="6" s="1"/>
  <c r="I700" i="6" s="1"/>
  <c r="W701" i="6"/>
  <c r="M701" i="6" s="1"/>
  <c r="W702" i="6"/>
  <c r="V702" i="6" s="1"/>
  <c r="I702" i="6" s="1"/>
  <c r="W703" i="6"/>
  <c r="V703" i="6" s="1"/>
  <c r="I703" i="6" s="1"/>
  <c r="W704" i="6"/>
  <c r="V704" i="6" s="1"/>
  <c r="I704" i="6" s="1"/>
  <c r="W705" i="6"/>
  <c r="V705" i="6" s="1"/>
  <c r="I705" i="6" s="1"/>
  <c r="W706" i="6"/>
  <c r="W707" i="6"/>
  <c r="V707" i="6" s="1"/>
  <c r="I707" i="6" s="1"/>
  <c r="W708" i="6"/>
  <c r="V708" i="6" s="1"/>
  <c r="I708" i="6" s="1"/>
  <c r="W709" i="6"/>
  <c r="W710" i="6"/>
  <c r="V710" i="6" s="1"/>
  <c r="I710" i="6" s="1"/>
  <c r="W711" i="6"/>
  <c r="V711" i="6" s="1"/>
  <c r="I711" i="6" s="1"/>
  <c r="W712" i="6"/>
  <c r="V712" i="6" s="1"/>
  <c r="I712" i="6" s="1"/>
  <c r="W713" i="6"/>
  <c r="V713" i="6" s="1"/>
  <c r="I713" i="6" s="1"/>
  <c r="W714" i="6"/>
  <c r="M714" i="6" s="1"/>
  <c r="W715" i="6"/>
  <c r="V715" i="6" s="1"/>
  <c r="I715" i="6" s="1"/>
  <c r="W716" i="6"/>
  <c r="V716" i="6" s="1"/>
  <c r="I716" i="6" s="1"/>
  <c r="W717" i="6"/>
  <c r="W718" i="6"/>
  <c r="V718" i="6" s="1"/>
  <c r="I718" i="6" s="1"/>
  <c r="W719" i="6"/>
  <c r="V719" i="6" s="1"/>
  <c r="I719" i="6" s="1"/>
  <c r="W720" i="6"/>
  <c r="V720" i="6" s="1"/>
  <c r="I720" i="6" s="1"/>
  <c r="W721" i="6"/>
  <c r="W722" i="6"/>
  <c r="M722" i="6" s="1"/>
  <c r="W723" i="6"/>
  <c r="V723" i="6" s="1"/>
  <c r="I723" i="6" s="1"/>
  <c r="W724" i="6"/>
  <c r="V724" i="6" s="1"/>
  <c r="I724" i="6" s="1"/>
  <c r="W725" i="6"/>
  <c r="W726" i="6"/>
  <c r="V726" i="6" s="1"/>
  <c r="I726" i="6" s="1"/>
  <c r="W727" i="6"/>
  <c r="V727" i="6" s="1"/>
  <c r="I727" i="6" s="1"/>
  <c r="W728" i="6"/>
  <c r="V728" i="6" s="1"/>
  <c r="I728" i="6" s="1"/>
  <c r="W729" i="6"/>
  <c r="V729" i="6" s="1"/>
  <c r="I729" i="6" s="1"/>
  <c r="W730" i="6"/>
  <c r="W731" i="6"/>
  <c r="V731" i="6" s="1"/>
  <c r="I731" i="6" s="1"/>
  <c r="W732" i="6"/>
  <c r="V732" i="6" s="1"/>
  <c r="I732" i="6" s="1"/>
  <c r="W733" i="6"/>
  <c r="M733" i="6" s="1"/>
  <c r="W734" i="6"/>
  <c r="V734" i="6" s="1"/>
  <c r="I734" i="6" s="1"/>
  <c r="W735" i="6"/>
  <c r="V735" i="6" s="1"/>
  <c r="I735" i="6" s="1"/>
  <c r="W736" i="6"/>
  <c r="V736" i="6" s="1"/>
  <c r="I736" i="6" s="1"/>
  <c r="W737" i="6"/>
  <c r="V737" i="6" s="1"/>
  <c r="I737" i="6" s="1"/>
  <c r="W738" i="6"/>
  <c r="M738" i="6" s="1"/>
  <c r="W739" i="6"/>
  <c r="V739" i="6" s="1"/>
  <c r="I739" i="6" s="1"/>
  <c r="W740" i="6"/>
  <c r="V740" i="6" s="1"/>
  <c r="I740" i="6" s="1"/>
  <c r="W741" i="6"/>
  <c r="W742" i="6"/>
  <c r="V742" i="6" s="1"/>
  <c r="I742" i="6" s="1"/>
  <c r="W743" i="6"/>
  <c r="V743" i="6" s="1"/>
  <c r="I743" i="6" s="1"/>
  <c r="W744" i="6"/>
  <c r="V744" i="6" s="1"/>
  <c r="I744" i="6" s="1"/>
  <c r="W745" i="6"/>
  <c r="V745" i="6" s="1"/>
  <c r="I745" i="6" s="1"/>
  <c r="W746" i="6"/>
  <c r="W747" i="6"/>
  <c r="V747" i="6" s="1"/>
  <c r="I747" i="6" s="1"/>
  <c r="W748" i="6"/>
  <c r="V748" i="6" s="1"/>
  <c r="I748" i="6" s="1"/>
  <c r="W749" i="6"/>
  <c r="W750" i="6"/>
  <c r="V750" i="6" s="1"/>
  <c r="I750" i="6" s="1"/>
  <c r="W751" i="6"/>
  <c r="V751" i="6" s="1"/>
  <c r="I751" i="6" s="1"/>
  <c r="W752" i="6"/>
  <c r="V752" i="6" s="1"/>
  <c r="I752" i="6" s="1"/>
  <c r="W753" i="6"/>
  <c r="W754" i="6"/>
  <c r="W755" i="6"/>
  <c r="V755" i="6" s="1"/>
  <c r="I755" i="6" s="1"/>
  <c r="W756" i="6"/>
  <c r="V756" i="6" s="1"/>
  <c r="I756" i="6" s="1"/>
  <c r="W757" i="6"/>
  <c r="W758" i="6"/>
  <c r="V758" i="6" s="1"/>
  <c r="I758" i="6" s="1"/>
  <c r="W759" i="6"/>
  <c r="V759" i="6" s="1"/>
  <c r="I759" i="6" s="1"/>
  <c r="W760" i="6"/>
  <c r="V760" i="6" s="1"/>
  <c r="I760" i="6" s="1"/>
  <c r="W761" i="6"/>
  <c r="V761" i="6" s="1"/>
  <c r="I761" i="6" s="1"/>
  <c r="W762" i="6"/>
  <c r="W763" i="6"/>
  <c r="V763" i="6" s="1"/>
  <c r="I763" i="6" s="1"/>
  <c r="W764" i="6"/>
  <c r="V764" i="6" s="1"/>
  <c r="I764" i="6" s="1"/>
  <c r="W765" i="6"/>
  <c r="M765" i="6" s="1"/>
  <c r="W766" i="6"/>
  <c r="V766" i="6" s="1"/>
  <c r="I766" i="6" s="1"/>
  <c r="W767" i="6"/>
  <c r="V767" i="6" s="1"/>
  <c r="I767" i="6" s="1"/>
  <c r="W768" i="6"/>
  <c r="V768" i="6" s="1"/>
  <c r="I768" i="6" s="1"/>
  <c r="W769" i="6"/>
  <c r="V769" i="6" s="1"/>
  <c r="I769" i="6" s="1"/>
  <c r="W770" i="6"/>
  <c r="M770" i="6" s="1"/>
  <c r="W771" i="6"/>
  <c r="V771" i="6" s="1"/>
  <c r="I771" i="6" s="1"/>
  <c r="W772" i="6"/>
  <c r="V772" i="6" s="1"/>
  <c r="I772" i="6" s="1"/>
  <c r="W773" i="6"/>
  <c r="W774" i="6"/>
  <c r="V774" i="6" s="1"/>
  <c r="I774" i="6" s="1"/>
  <c r="W775" i="6"/>
  <c r="V775" i="6" s="1"/>
  <c r="I775" i="6" s="1"/>
  <c r="W776" i="6"/>
  <c r="V776" i="6" s="1"/>
  <c r="I776" i="6" s="1"/>
  <c r="W777" i="6"/>
  <c r="V777" i="6" s="1"/>
  <c r="I777" i="6" s="1"/>
  <c r="W778" i="6"/>
  <c r="W779" i="6"/>
  <c r="V779" i="6" s="1"/>
  <c r="I779" i="6" s="1"/>
  <c r="W780" i="6"/>
  <c r="V780" i="6" s="1"/>
  <c r="I780" i="6" s="1"/>
  <c r="W781" i="6"/>
  <c r="M781" i="6" s="1"/>
  <c r="W782" i="6"/>
  <c r="V782" i="6" s="1"/>
  <c r="I782" i="6" s="1"/>
  <c r="W783" i="6"/>
  <c r="V783" i="6" s="1"/>
  <c r="I783" i="6" s="1"/>
  <c r="W784" i="6"/>
  <c r="V784" i="6" s="1"/>
  <c r="I784" i="6" s="1"/>
  <c r="W785" i="6"/>
  <c r="V785" i="6" s="1"/>
  <c r="I785" i="6" s="1"/>
  <c r="W786" i="6"/>
  <c r="W787" i="6"/>
  <c r="V787" i="6" s="1"/>
  <c r="I787" i="6" s="1"/>
  <c r="W788" i="6"/>
  <c r="V788" i="6" s="1"/>
  <c r="I788" i="6" s="1"/>
  <c r="W789" i="6"/>
  <c r="V789" i="6" s="1"/>
  <c r="I789" i="6" s="1"/>
  <c r="W790" i="6"/>
  <c r="V790" i="6" s="1"/>
  <c r="I790" i="6" s="1"/>
  <c r="W791" i="6"/>
  <c r="V791" i="6" s="1"/>
  <c r="I791" i="6" s="1"/>
  <c r="W792" i="6"/>
  <c r="V792" i="6" s="1"/>
  <c r="I792" i="6" s="1"/>
  <c r="W793" i="6"/>
  <c r="V793" i="6" s="1"/>
  <c r="I793" i="6" s="1"/>
  <c r="W794" i="6"/>
  <c r="W795" i="6"/>
  <c r="V795" i="6" s="1"/>
  <c r="I795" i="6" s="1"/>
  <c r="W796" i="6"/>
  <c r="V796" i="6" s="1"/>
  <c r="I796" i="6" s="1"/>
  <c r="W797" i="6"/>
  <c r="W798" i="6"/>
  <c r="V798" i="6" s="1"/>
  <c r="I798" i="6" s="1"/>
  <c r="W799" i="6"/>
  <c r="V799" i="6" s="1"/>
  <c r="I799" i="6" s="1"/>
  <c r="W800" i="6"/>
  <c r="V800" i="6" s="1"/>
  <c r="I800" i="6" s="1"/>
  <c r="W801" i="6"/>
  <c r="V801" i="6" s="1"/>
  <c r="I801" i="6" s="1"/>
  <c r="W802" i="6"/>
  <c r="W803" i="6"/>
  <c r="V803" i="6" s="1"/>
  <c r="I803" i="6" s="1"/>
  <c r="W804" i="6"/>
  <c r="V804" i="6" s="1"/>
  <c r="I804" i="6" s="1"/>
  <c r="W805" i="6"/>
  <c r="W806" i="6"/>
  <c r="V806" i="6" s="1"/>
  <c r="I806" i="6" s="1"/>
  <c r="W807" i="6"/>
  <c r="V807" i="6" s="1"/>
  <c r="I807" i="6" s="1"/>
  <c r="W808" i="6"/>
  <c r="V808" i="6" s="1"/>
  <c r="I808" i="6" s="1"/>
  <c r="W809" i="6"/>
  <c r="V809" i="6" s="1"/>
  <c r="I809" i="6" s="1"/>
  <c r="W810" i="6"/>
  <c r="M810" i="6" s="1"/>
  <c r="W811" i="6"/>
  <c r="V811" i="6" s="1"/>
  <c r="I811" i="6" s="1"/>
  <c r="W812" i="6"/>
  <c r="V812" i="6" s="1"/>
  <c r="I812" i="6" s="1"/>
  <c r="W813" i="6"/>
  <c r="W814" i="6"/>
  <c r="V814" i="6" s="1"/>
  <c r="I814" i="6" s="1"/>
  <c r="W815" i="6"/>
  <c r="V815" i="6" s="1"/>
  <c r="I815" i="6" s="1"/>
  <c r="W816" i="6"/>
  <c r="V816" i="6" s="1"/>
  <c r="I816" i="6" s="1"/>
  <c r="W817" i="6"/>
  <c r="V817" i="6" s="1"/>
  <c r="I817" i="6" s="1"/>
  <c r="W818" i="6"/>
  <c r="W819" i="6"/>
  <c r="V819" i="6" s="1"/>
  <c r="I819" i="6" s="1"/>
  <c r="W820" i="6"/>
  <c r="V820" i="6" s="1"/>
  <c r="I820" i="6" s="1"/>
  <c r="W821" i="6"/>
  <c r="W822" i="6"/>
  <c r="V822" i="6" s="1"/>
  <c r="I822" i="6" s="1"/>
  <c r="W823" i="6"/>
  <c r="V823" i="6" s="1"/>
  <c r="I823" i="6" s="1"/>
  <c r="W824" i="6"/>
  <c r="V824" i="6" s="1"/>
  <c r="I824" i="6" s="1"/>
  <c r="W825" i="6"/>
  <c r="V825" i="6" s="1"/>
  <c r="I825" i="6" s="1"/>
  <c r="W826" i="6"/>
  <c r="W827" i="6"/>
  <c r="V827" i="6" s="1"/>
  <c r="I827" i="6" s="1"/>
  <c r="W828" i="6"/>
  <c r="V828" i="6" s="1"/>
  <c r="I828" i="6" s="1"/>
  <c r="W829" i="6"/>
  <c r="W830" i="6"/>
  <c r="V830" i="6" s="1"/>
  <c r="I830" i="6" s="1"/>
  <c r="W831" i="6"/>
  <c r="V831" i="6" s="1"/>
  <c r="I831" i="6" s="1"/>
  <c r="W832" i="6"/>
  <c r="V832" i="6" s="1"/>
  <c r="I832" i="6" s="1"/>
  <c r="W833" i="6"/>
  <c r="V833" i="6" s="1"/>
  <c r="I833" i="6" s="1"/>
  <c r="W834" i="6"/>
  <c r="W835" i="6"/>
  <c r="V835" i="6" s="1"/>
  <c r="I835" i="6" s="1"/>
  <c r="W836" i="6"/>
  <c r="V836" i="6" s="1"/>
  <c r="I836" i="6" s="1"/>
  <c r="W837" i="6"/>
  <c r="W838" i="6"/>
  <c r="V838" i="6" s="1"/>
  <c r="I838" i="6" s="1"/>
  <c r="W839" i="6"/>
  <c r="V839" i="6" s="1"/>
  <c r="I839" i="6" s="1"/>
  <c r="W840" i="6"/>
  <c r="V840" i="6" s="1"/>
  <c r="I840" i="6" s="1"/>
  <c r="W841" i="6"/>
  <c r="V841" i="6" s="1"/>
  <c r="I841" i="6" s="1"/>
  <c r="W842" i="6"/>
  <c r="W843" i="6"/>
  <c r="V843" i="6" s="1"/>
  <c r="I843" i="6" s="1"/>
  <c r="W844" i="6"/>
  <c r="V844" i="6" s="1"/>
  <c r="I844" i="6" s="1"/>
  <c r="W845" i="6"/>
  <c r="W846" i="6"/>
  <c r="V846" i="6" s="1"/>
  <c r="I846" i="6" s="1"/>
  <c r="W847" i="6"/>
  <c r="V847" i="6" s="1"/>
  <c r="I847" i="6" s="1"/>
  <c r="W848" i="6"/>
  <c r="V848" i="6" s="1"/>
  <c r="I848" i="6" s="1"/>
  <c r="W849" i="6"/>
  <c r="V849" i="6" s="1"/>
  <c r="I849" i="6" s="1"/>
  <c r="W850" i="6"/>
  <c r="W851" i="6"/>
  <c r="V851" i="6" s="1"/>
  <c r="I851" i="6" s="1"/>
  <c r="W852" i="6"/>
  <c r="V852" i="6" s="1"/>
  <c r="I852" i="6" s="1"/>
  <c r="W853" i="6"/>
  <c r="W854" i="6"/>
  <c r="V854" i="6" s="1"/>
  <c r="I854" i="6" s="1"/>
  <c r="W855" i="6"/>
  <c r="V855" i="6" s="1"/>
  <c r="I855" i="6" s="1"/>
  <c r="W856" i="6"/>
  <c r="V856" i="6" s="1"/>
  <c r="I856" i="6" s="1"/>
  <c r="W857" i="6"/>
  <c r="V857" i="6" s="1"/>
  <c r="I857" i="6" s="1"/>
  <c r="W858" i="6"/>
  <c r="W859" i="6"/>
  <c r="V859" i="6" s="1"/>
  <c r="W860" i="6"/>
  <c r="V860" i="6" s="1"/>
  <c r="I860" i="6" s="1"/>
  <c r="W861" i="6"/>
  <c r="W862" i="6"/>
  <c r="V862" i="6" s="1"/>
  <c r="I862" i="6" s="1"/>
  <c r="W863" i="6"/>
  <c r="V863" i="6" s="1"/>
  <c r="I863" i="6" s="1"/>
  <c r="W864" i="6"/>
  <c r="V864" i="6" s="1"/>
  <c r="I864" i="6" s="1"/>
  <c r="W865" i="6"/>
  <c r="V865" i="6" s="1"/>
  <c r="I865" i="6" s="1"/>
  <c r="W866" i="6"/>
  <c r="W867" i="6"/>
  <c r="V867" i="6" s="1"/>
  <c r="I867" i="6" s="1"/>
  <c r="W868" i="6"/>
  <c r="V868" i="6" s="1"/>
  <c r="I868" i="6" s="1"/>
  <c r="W869" i="6"/>
  <c r="W870" i="6"/>
  <c r="V870" i="6" s="1"/>
  <c r="I870" i="6" s="1"/>
  <c r="W871" i="6"/>
  <c r="V871" i="6" s="1"/>
  <c r="I871" i="6" s="1"/>
  <c r="W872" i="6"/>
  <c r="V872" i="6" s="1"/>
  <c r="I872" i="6" s="1"/>
  <c r="W873" i="6"/>
  <c r="V873" i="6" s="1"/>
  <c r="I873" i="6" s="1"/>
  <c r="W874" i="6"/>
  <c r="W875" i="6"/>
  <c r="V875" i="6" s="1"/>
  <c r="I875" i="6" s="1"/>
  <c r="W876" i="6"/>
  <c r="V876" i="6" s="1"/>
  <c r="I876" i="6" s="1"/>
  <c r="W877" i="6"/>
  <c r="W878" i="6"/>
  <c r="V878" i="6" s="1"/>
  <c r="I878" i="6" s="1"/>
  <c r="W879" i="6"/>
  <c r="V879" i="6" s="1"/>
  <c r="I879" i="6" s="1"/>
  <c r="W880" i="6"/>
  <c r="V880" i="6" s="1"/>
  <c r="I880" i="6" s="1"/>
  <c r="W881" i="6"/>
  <c r="V881" i="6" s="1"/>
  <c r="I881" i="6" s="1"/>
  <c r="W882" i="6"/>
  <c r="W883" i="6"/>
  <c r="V883" i="6" s="1"/>
  <c r="I883" i="6" s="1"/>
  <c r="W884" i="6"/>
  <c r="V884" i="6" s="1"/>
  <c r="I884" i="6" s="1"/>
  <c r="W885" i="6"/>
  <c r="W886" i="6"/>
  <c r="V886" i="6" s="1"/>
  <c r="I886" i="6" s="1"/>
  <c r="W887" i="6"/>
  <c r="V887" i="6" s="1"/>
  <c r="I887" i="6" s="1"/>
  <c r="W888" i="6"/>
  <c r="V888" i="6" s="1"/>
  <c r="I888" i="6" s="1"/>
  <c r="W889" i="6"/>
  <c r="V889" i="6" s="1"/>
  <c r="I889" i="6" s="1"/>
  <c r="W890" i="6"/>
  <c r="W891" i="6"/>
  <c r="V891" i="6" s="1"/>
  <c r="I891" i="6" s="1"/>
  <c r="W892" i="6"/>
  <c r="V892" i="6" s="1"/>
  <c r="I892" i="6" s="1"/>
  <c r="W893" i="6"/>
  <c r="M893" i="6" s="1"/>
  <c r="W894" i="6"/>
  <c r="V894" i="6" s="1"/>
  <c r="I894" i="6" s="1"/>
  <c r="W895" i="6"/>
  <c r="V895" i="6" s="1"/>
  <c r="I895" i="6" s="1"/>
  <c r="W896" i="6"/>
  <c r="V896" i="6" s="1"/>
  <c r="I896" i="6" s="1"/>
  <c r="W897" i="6"/>
  <c r="V897" i="6" s="1"/>
  <c r="I897" i="6" s="1"/>
  <c r="W898" i="6"/>
  <c r="W899" i="6"/>
  <c r="V899" i="6" s="1"/>
  <c r="I899" i="6" s="1"/>
  <c r="W900" i="6"/>
  <c r="V900" i="6" s="1"/>
  <c r="I900" i="6" s="1"/>
  <c r="W901" i="6"/>
  <c r="W902" i="6"/>
  <c r="V902" i="6" s="1"/>
  <c r="I902" i="6" s="1"/>
  <c r="W903" i="6"/>
  <c r="V903" i="6" s="1"/>
  <c r="I903" i="6" s="1"/>
  <c r="W904" i="6"/>
  <c r="V904" i="6" s="1"/>
  <c r="I904" i="6" s="1"/>
  <c r="W905" i="6"/>
  <c r="V905" i="6" s="1"/>
  <c r="I905" i="6" s="1"/>
  <c r="W906" i="6"/>
  <c r="W907" i="6"/>
  <c r="V907" i="6" s="1"/>
  <c r="I907" i="6" s="1"/>
  <c r="W908" i="6"/>
  <c r="V908" i="6" s="1"/>
  <c r="I908" i="6" s="1"/>
  <c r="W909" i="6"/>
  <c r="M909" i="6" s="1"/>
  <c r="W910" i="6"/>
  <c r="V910" i="6" s="1"/>
  <c r="I910" i="6" s="1"/>
  <c r="W911" i="6"/>
  <c r="V911" i="6" s="1"/>
  <c r="I911" i="6" s="1"/>
  <c r="W912" i="6"/>
  <c r="V912" i="6" s="1"/>
  <c r="I912" i="6" s="1"/>
  <c r="W913" i="6"/>
  <c r="V913" i="6" s="1"/>
  <c r="I913" i="6" s="1"/>
  <c r="W914" i="6"/>
  <c r="W915" i="6"/>
  <c r="V915" i="6" s="1"/>
  <c r="I915" i="6" s="1"/>
  <c r="W916" i="6"/>
  <c r="V916" i="6" s="1"/>
  <c r="I916" i="6" s="1"/>
  <c r="W917" i="6"/>
  <c r="V917" i="6" s="1"/>
  <c r="I917" i="6" s="1"/>
  <c r="W918" i="6"/>
  <c r="V918" i="6" s="1"/>
  <c r="I918" i="6" s="1"/>
  <c r="W919" i="6"/>
  <c r="V919" i="6" s="1"/>
  <c r="I919" i="6" s="1"/>
  <c r="W920" i="6"/>
  <c r="V920" i="6" s="1"/>
  <c r="I920" i="6" s="1"/>
  <c r="W921" i="6"/>
  <c r="W922" i="6"/>
  <c r="W923" i="6"/>
  <c r="V923" i="6" s="1"/>
  <c r="I923" i="6" s="1"/>
  <c r="W924" i="6"/>
  <c r="V924" i="6" s="1"/>
  <c r="I924" i="6" s="1"/>
  <c r="W925" i="6"/>
  <c r="W926" i="6"/>
  <c r="V926" i="6" s="1"/>
  <c r="I926" i="6" s="1"/>
  <c r="W927" i="6"/>
  <c r="V927" i="6" s="1"/>
  <c r="I927" i="6" s="1"/>
  <c r="W928" i="6"/>
  <c r="V928" i="6" s="1"/>
  <c r="I928" i="6" s="1"/>
  <c r="W929" i="6"/>
  <c r="V929" i="6" s="1"/>
  <c r="I929" i="6" s="1"/>
  <c r="W930" i="6"/>
  <c r="W931" i="6"/>
  <c r="V931" i="6" s="1"/>
  <c r="I931" i="6" s="1"/>
  <c r="W932" i="6"/>
  <c r="V932" i="6" s="1"/>
  <c r="I932" i="6" s="1"/>
  <c r="W933" i="6"/>
  <c r="M933" i="6" s="1"/>
  <c r="W934" i="6"/>
  <c r="V934" i="6" s="1"/>
  <c r="I934" i="6" s="1"/>
  <c r="W935" i="6"/>
  <c r="V935" i="6" s="1"/>
  <c r="I935" i="6" s="1"/>
  <c r="W936" i="6"/>
  <c r="V936" i="6" s="1"/>
  <c r="I936" i="6" s="1"/>
  <c r="W937" i="6"/>
  <c r="V937" i="6" s="1"/>
  <c r="I937" i="6" s="1"/>
  <c r="W938" i="6"/>
  <c r="M938" i="6" s="1"/>
  <c r="W939" i="6"/>
  <c r="V939" i="6" s="1"/>
  <c r="I939" i="6" s="1"/>
  <c r="W940" i="6"/>
  <c r="V940" i="6" s="1"/>
  <c r="I940" i="6" s="1"/>
  <c r="W941" i="6"/>
  <c r="M941" i="6" s="1"/>
  <c r="W942" i="6"/>
  <c r="V942" i="6" s="1"/>
  <c r="I942" i="6" s="1"/>
  <c r="W943" i="6"/>
  <c r="V943" i="6" s="1"/>
  <c r="I943" i="6" s="1"/>
  <c r="W944" i="6"/>
  <c r="V944" i="6" s="1"/>
  <c r="I944" i="6" s="1"/>
  <c r="W945" i="6"/>
  <c r="V945" i="6" s="1"/>
  <c r="I945" i="6" s="1"/>
  <c r="W946" i="6"/>
  <c r="W947" i="6"/>
  <c r="V947" i="6" s="1"/>
  <c r="I947" i="6" s="1"/>
  <c r="W948" i="6"/>
  <c r="V948" i="6" s="1"/>
  <c r="I948" i="6" s="1"/>
  <c r="W949" i="6"/>
  <c r="W950" i="6"/>
  <c r="V950" i="6" s="1"/>
  <c r="I950" i="6" s="1"/>
  <c r="W951" i="6"/>
  <c r="V951" i="6" s="1"/>
  <c r="I951" i="6" s="1"/>
  <c r="W952" i="6"/>
  <c r="V952" i="6" s="1"/>
  <c r="I952" i="6" s="1"/>
  <c r="W953" i="6"/>
  <c r="W954" i="6"/>
  <c r="W955" i="6"/>
  <c r="V955" i="6" s="1"/>
  <c r="I955" i="6" s="1"/>
  <c r="W956" i="6"/>
  <c r="V956" i="6" s="1"/>
  <c r="I956" i="6" s="1"/>
  <c r="W957" i="6"/>
  <c r="W958" i="6"/>
  <c r="V958" i="6" s="1"/>
  <c r="I958" i="6" s="1"/>
  <c r="W959" i="6"/>
  <c r="V959" i="6" s="1"/>
  <c r="I959" i="6" s="1"/>
  <c r="W960" i="6"/>
  <c r="V960" i="6" s="1"/>
  <c r="I960" i="6" s="1"/>
  <c r="W961" i="6"/>
  <c r="V961" i="6" s="1"/>
  <c r="I961" i="6" s="1"/>
  <c r="W962" i="6"/>
  <c r="M962" i="6" s="1"/>
  <c r="W963" i="6"/>
  <c r="V963" i="6" s="1"/>
  <c r="I963" i="6" s="1"/>
  <c r="W964" i="6"/>
  <c r="V964" i="6" s="1"/>
  <c r="I964" i="6" s="1"/>
  <c r="W965" i="6"/>
  <c r="W966" i="6"/>
  <c r="V966" i="6" s="1"/>
  <c r="I966" i="6" s="1"/>
  <c r="W967" i="6"/>
  <c r="V967" i="6" s="1"/>
  <c r="I967" i="6" s="1"/>
  <c r="W968" i="6"/>
  <c r="V968" i="6" s="1"/>
  <c r="I968" i="6" s="1"/>
  <c r="W969" i="6"/>
  <c r="V969" i="6" s="1"/>
  <c r="I969" i="6" s="1"/>
  <c r="W970" i="6"/>
  <c r="W971" i="6"/>
  <c r="V971" i="6" s="1"/>
  <c r="I971" i="6" s="1"/>
  <c r="W972" i="6"/>
  <c r="V972" i="6" s="1"/>
  <c r="I972" i="6" s="1"/>
  <c r="W973" i="6"/>
  <c r="M973" i="6" s="1"/>
  <c r="W974" i="6"/>
  <c r="V974" i="6" s="1"/>
  <c r="I974" i="6" s="1"/>
  <c r="W975" i="6"/>
  <c r="V975" i="6" s="1"/>
  <c r="I975" i="6" s="1"/>
  <c r="W976" i="6"/>
  <c r="V976" i="6" s="1"/>
  <c r="I976" i="6" s="1"/>
  <c r="W977" i="6"/>
  <c r="V977" i="6" s="1"/>
  <c r="I977" i="6" s="1"/>
  <c r="W978" i="6"/>
  <c r="M978" i="6" s="1"/>
  <c r="W979" i="6"/>
  <c r="V979" i="6" s="1"/>
  <c r="I979" i="6" s="1"/>
  <c r="W980" i="6"/>
  <c r="V980" i="6" s="1"/>
  <c r="I980" i="6" s="1"/>
  <c r="W981" i="6"/>
  <c r="V981" i="6" s="1"/>
  <c r="I981" i="6" s="1"/>
  <c r="W982" i="6"/>
  <c r="V982" i="6" s="1"/>
  <c r="I982" i="6" s="1"/>
  <c r="W983" i="6"/>
  <c r="V983" i="6" s="1"/>
  <c r="I983" i="6" s="1"/>
  <c r="W984" i="6"/>
  <c r="V984" i="6" s="1"/>
  <c r="I984" i="6" s="1"/>
  <c r="W985" i="6"/>
  <c r="V985" i="6" s="1"/>
  <c r="I985" i="6" s="1"/>
  <c r="W986" i="6"/>
  <c r="W987" i="6"/>
  <c r="V987" i="6" s="1"/>
  <c r="I987" i="6" s="1"/>
  <c r="W988" i="6"/>
  <c r="V988" i="6" s="1"/>
  <c r="I988" i="6" s="1"/>
  <c r="W989" i="6"/>
  <c r="M989" i="6" s="1"/>
  <c r="W990" i="6"/>
  <c r="V990" i="6" s="1"/>
  <c r="I990" i="6" s="1"/>
  <c r="W991" i="6"/>
  <c r="V991" i="6" s="1"/>
  <c r="I991" i="6" s="1"/>
  <c r="W992" i="6"/>
  <c r="V992" i="6" s="1"/>
  <c r="I992" i="6" s="1"/>
  <c r="W993" i="6"/>
  <c r="V993" i="6" s="1"/>
  <c r="I993" i="6" s="1"/>
  <c r="W994" i="6"/>
  <c r="W995" i="6"/>
  <c r="V995" i="6" s="1"/>
  <c r="I995" i="6" s="1"/>
  <c r="W996" i="6"/>
  <c r="V996" i="6" s="1"/>
  <c r="I996" i="6" s="1"/>
  <c r="W997" i="6"/>
  <c r="W998" i="6"/>
  <c r="V998" i="6" s="1"/>
  <c r="I998" i="6" s="1"/>
  <c r="W999" i="6"/>
  <c r="V999" i="6" s="1"/>
  <c r="I999" i="6" s="1"/>
  <c r="W1000" i="6"/>
  <c r="V1000" i="6" s="1"/>
  <c r="I1000" i="6" s="1"/>
  <c r="W1001" i="6"/>
  <c r="V1001" i="6" s="1"/>
  <c r="I1001" i="6" s="1"/>
  <c r="W1002" i="6"/>
  <c r="W1003" i="6"/>
  <c r="V1003" i="6" s="1"/>
  <c r="I1003" i="6" s="1"/>
  <c r="W1004" i="6"/>
  <c r="V1004" i="6" s="1"/>
  <c r="I1004" i="6" s="1"/>
  <c r="W1005" i="6"/>
  <c r="W1006" i="6"/>
  <c r="V1006" i="6" s="1"/>
  <c r="I1006" i="6" s="1"/>
  <c r="W1007" i="6"/>
  <c r="V1007" i="6" s="1"/>
  <c r="I1007" i="6" s="1"/>
  <c r="W1008" i="6"/>
  <c r="V1008" i="6" s="1"/>
  <c r="I1008" i="6" s="1"/>
  <c r="W1009" i="6"/>
  <c r="V1009" i="6" s="1"/>
  <c r="I1009" i="6" s="1"/>
  <c r="W1010" i="6"/>
  <c r="W1011" i="6"/>
  <c r="V1011" i="6" s="1"/>
  <c r="I1011" i="6" s="1"/>
  <c r="W1012" i="6"/>
  <c r="V1012" i="6" s="1"/>
  <c r="I1012" i="6" s="1"/>
  <c r="W1013" i="6"/>
  <c r="W1014" i="6"/>
  <c r="V1014" i="6" s="1"/>
  <c r="I1014" i="6" s="1"/>
  <c r="W1015" i="6"/>
  <c r="V1015" i="6" s="1"/>
  <c r="I1015" i="6" s="1"/>
  <c r="W1016" i="6"/>
  <c r="V1016" i="6" s="1"/>
  <c r="I1016" i="6" s="1"/>
  <c r="W1017" i="6"/>
  <c r="V1017" i="6" s="1"/>
  <c r="I1017" i="6" s="1"/>
  <c r="W1018" i="6"/>
  <c r="W1019" i="6"/>
  <c r="V1019" i="6" s="1"/>
  <c r="I1019" i="6" s="1"/>
  <c r="W1020" i="6"/>
  <c r="V1020" i="6" s="1"/>
  <c r="I1020" i="6" s="1"/>
  <c r="W1021" i="6"/>
  <c r="W1022" i="6"/>
  <c r="V1022" i="6" s="1"/>
  <c r="I1022" i="6" s="1"/>
  <c r="W1023" i="6"/>
  <c r="V1023" i="6" s="1"/>
  <c r="I1023" i="6" s="1"/>
  <c r="W1024" i="6"/>
  <c r="V1024" i="6" s="1"/>
  <c r="I1024" i="6" s="1"/>
  <c r="W1025" i="6"/>
  <c r="V1025" i="6" s="1"/>
  <c r="I1025" i="6" s="1"/>
  <c r="W1026" i="6"/>
  <c r="W1027" i="6"/>
  <c r="V1027" i="6" s="1"/>
  <c r="I1027" i="6" s="1"/>
  <c r="W1028" i="6"/>
  <c r="V1028" i="6" s="1"/>
  <c r="I1028" i="6" s="1"/>
  <c r="W1029" i="6"/>
  <c r="M1029" i="6" s="1"/>
  <c r="W1030" i="6"/>
  <c r="V1030" i="6" s="1"/>
  <c r="I1030" i="6" s="1"/>
  <c r="W1031" i="6"/>
  <c r="V1031" i="6" s="1"/>
  <c r="I1031" i="6" s="1"/>
  <c r="W1032" i="6"/>
  <c r="V1032" i="6" s="1"/>
  <c r="I1032" i="6" s="1"/>
  <c r="W1033" i="6"/>
  <c r="V1033" i="6" s="1"/>
  <c r="I1033" i="6" s="1"/>
  <c r="W1034" i="6"/>
  <c r="W1035" i="6"/>
  <c r="V1035" i="6" s="1"/>
  <c r="I1035" i="6" s="1"/>
  <c r="W1036" i="6"/>
  <c r="V1036" i="6" s="1"/>
  <c r="I1036" i="6" s="1"/>
  <c r="W1037" i="6"/>
  <c r="M1037" i="6" s="1"/>
  <c r="W1038" i="6"/>
  <c r="V1038" i="6" s="1"/>
  <c r="I1038" i="6" s="1"/>
  <c r="W1039" i="6"/>
  <c r="V1039" i="6" s="1"/>
  <c r="I1039" i="6" s="1"/>
  <c r="W1040" i="6"/>
  <c r="V1040" i="6" s="1"/>
  <c r="I1040" i="6" s="1"/>
  <c r="W1041" i="6"/>
  <c r="V1041" i="6" s="1"/>
  <c r="I1041" i="6" s="1"/>
  <c r="W1042" i="6"/>
  <c r="M1042" i="6" s="1"/>
  <c r="W1043" i="6"/>
  <c r="V1043" i="6" s="1"/>
  <c r="W1044" i="6"/>
  <c r="V1044" i="6" s="1"/>
  <c r="I1044" i="6" s="1"/>
  <c r="W1045" i="6"/>
  <c r="V1045" i="6" s="1"/>
  <c r="I1045" i="6" s="1"/>
  <c r="W1046" i="6"/>
  <c r="V1046" i="6" s="1"/>
  <c r="I1046" i="6" s="1"/>
  <c r="W1047" i="6"/>
  <c r="V1047" i="6" s="1"/>
  <c r="I1047" i="6" s="1"/>
  <c r="W1048" i="6"/>
  <c r="V1048" i="6" s="1"/>
  <c r="I1048" i="6" s="1"/>
  <c r="W1049" i="6"/>
  <c r="V1049" i="6" s="1"/>
  <c r="I1049" i="6" s="1"/>
  <c r="W1050" i="6"/>
  <c r="W1051" i="6"/>
  <c r="V1051" i="6" s="1"/>
  <c r="I1051" i="6" s="1"/>
  <c r="W1052" i="6"/>
  <c r="V1052" i="6" s="1"/>
  <c r="I1052" i="6" s="1"/>
  <c r="W1053" i="6"/>
  <c r="W1054" i="6"/>
  <c r="W1055" i="6"/>
  <c r="V1055" i="6" s="1"/>
  <c r="I1055" i="6" s="1"/>
  <c r="W1056" i="6"/>
  <c r="V1056" i="6" s="1"/>
  <c r="I1056" i="6" s="1"/>
  <c r="W1057" i="6"/>
  <c r="W1058" i="6"/>
  <c r="W1059" i="6"/>
  <c r="V1059" i="6" s="1"/>
  <c r="I1059" i="6" s="1"/>
  <c r="W1060" i="6"/>
  <c r="V1060" i="6" s="1"/>
  <c r="I1060" i="6" s="1"/>
  <c r="W1061" i="6"/>
  <c r="W1062" i="6"/>
  <c r="V1062" i="6" s="1"/>
  <c r="I1062" i="6" s="1"/>
  <c r="W1063" i="6"/>
  <c r="V1063" i="6" s="1"/>
  <c r="I1063" i="6" s="1"/>
  <c r="W1064" i="6"/>
  <c r="V1064" i="6" s="1"/>
  <c r="I1064" i="6" s="1"/>
  <c r="W1065" i="6"/>
  <c r="V1065" i="6" s="1"/>
  <c r="I1065" i="6" s="1"/>
  <c r="W1066" i="6"/>
  <c r="M1066" i="6" s="1"/>
  <c r="W1067" i="6"/>
  <c r="V1067" i="6" s="1"/>
  <c r="I1067" i="6" s="1"/>
  <c r="W1068" i="6"/>
  <c r="V1068" i="6" s="1"/>
  <c r="I1068" i="6" s="1"/>
  <c r="W1069" i="6"/>
  <c r="W1070" i="6"/>
  <c r="V1070" i="6" s="1"/>
  <c r="I1070" i="6" s="1"/>
  <c r="W1071" i="6"/>
  <c r="V1071" i="6" s="1"/>
  <c r="I1071" i="6" s="1"/>
  <c r="W1072" i="6"/>
  <c r="V1072" i="6" s="1"/>
  <c r="I1072" i="6" s="1"/>
  <c r="W1073" i="6"/>
  <c r="V1073" i="6" s="1"/>
  <c r="I1073" i="6" s="1"/>
  <c r="W1074" i="6"/>
  <c r="W1075" i="6"/>
  <c r="V1075" i="6" s="1"/>
  <c r="I1075" i="6" s="1"/>
  <c r="W1076" i="6"/>
  <c r="V1076" i="6" s="1"/>
  <c r="I1076" i="6" s="1"/>
  <c r="W1077" i="6"/>
  <c r="W1078" i="6"/>
  <c r="V1078" i="6" s="1"/>
  <c r="I1078" i="6" s="1"/>
  <c r="W1079" i="6"/>
  <c r="V1079" i="6" s="1"/>
  <c r="I1079" i="6" s="1"/>
  <c r="W1080" i="6"/>
  <c r="V1080" i="6" s="1"/>
  <c r="I1080" i="6" s="1"/>
  <c r="W1081" i="6"/>
  <c r="V1081" i="6" s="1"/>
  <c r="I1081" i="6" s="1"/>
  <c r="W1082" i="6"/>
  <c r="W1083" i="6"/>
  <c r="V1083" i="6" s="1"/>
  <c r="I1083" i="6" s="1"/>
  <c r="W1084" i="6"/>
  <c r="V1084" i="6" s="1"/>
  <c r="I1084" i="6" s="1"/>
  <c r="W1085" i="6"/>
  <c r="M1085" i="6" s="1"/>
  <c r="W1086" i="6"/>
  <c r="V1086" i="6" s="1"/>
  <c r="I1086" i="6" s="1"/>
  <c r="W1087" i="6"/>
  <c r="V1087" i="6" s="1"/>
  <c r="I1087" i="6" s="1"/>
  <c r="W1088" i="6"/>
  <c r="V1088" i="6" s="1"/>
  <c r="I1088" i="6" s="1"/>
  <c r="W1089" i="6"/>
  <c r="W1090" i="6"/>
  <c r="W1091" i="6"/>
  <c r="V1091" i="6" s="1"/>
  <c r="I1091" i="6" s="1"/>
  <c r="W1092" i="6"/>
  <c r="V1092" i="6" s="1"/>
  <c r="I1092" i="6" s="1"/>
  <c r="W1093" i="6"/>
  <c r="W1094" i="6"/>
  <c r="V1094" i="6" s="1"/>
  <c r="I1094" i="6" s="1"/>
  <c r="W1095" i="6"/>
  <c r="V1095" i="6" s="1"/>
  <c r="I1095" i="6" s="1"/>
  <c r="W1096" i="6"/>
  <c r="V1096" i="6" s="1"/>
  <c r="I1096" i="6" s="1"/>
  <c r="W1097" i="6"/>
  <c r="V1097" i="6" s="1"/>
  <c r="I1097" i="6" s="1"/>
  <c r="W1098" i="6"/>
  <c r="W1099" i="6"/>
  <c r="V1099" i="6" s="1"/>
  <c r="I1099" i="6" s="1"/>
  <c r="W1100" i="6"/>
  <c r="V1100" i="6" s="1"/>
  <c r="I1100" i="6" s="1"/>
  <c r="W1101" i="6"/>
  <c r="W1102" i="6"/>
  <c r="V1102" i="6" s="1"/>
  <c r="I1102" i="6" s="1"/>
  <c r="W1103" i="6"/>
  <c r="V1103" i="6" s="1"/>
  <c r="I1103" i="6" s="1"/>
  <c r="W1104" i="6"/>
  <c r="V1104" i="6" s="1"/>
  <c r="I1104" i="6" s="1"/>
  <c r="W1105" i="6"/>
  <c r="V1105" i="6" s="1"/>
  <c r="I1105" i="6" s="1"/>
  <c r="W1106" i="6"/>
  <c r="W1107" i="6"/>
  <c r="V1107" i="6" s="1"/>
  <c r="I1107" i="6" s="1"/>
  <c r="W1108" i="6"/>
  <c r="V1108" i="6" s="1"/>
  <c r="I1108" i="6" s="1"/>
  <c r="W1109" i="6"/>
  <c r="V1109" i="6" s="1"/>
  <c r="I1109" i="6" s="1"/>
  <c r="W1110" i="6"/>
  <c r="V1110" i="6" s="1"/>
  <c r="I1110" i="6" s="1"/>
  <c r="W1111" i="6"/>
  <c r="V1111" i="6" s="1"/>
  <c r="I1111" i="6" s="1"/>
  <c r="W1112" i="6"/>
  <c r="V1112" i="6" s="1"/>
  <c r="I1112" i="6" s="1"/>
  <c r="W1113" i="6"/>
  <c r="V1113" i="6" s="1"/>
  <c r="I1113" i="6" s="1"/>
  <c r="W1114" i="6"/>
  <c r="W1115" i="6"/>
  <c r="V1115" i="6" s="1"/>
  <c r="I1115" i="6" s="1"/>
  <c r="W1116" i="6"/>
  <c r="V1116" i="6" s="1"/>
  <c r="I1116" i="6" s="1"/>
  <c r="W1117" i="6"/>
  <c r="W1118" i="6"/>
  <c r="V1118" i="6" s="1"/>
  <c r="I1118" i="6" s="1"/>
  <c r="W1119" i="6"/>
  <c r="V1119" i="6" s="1"/>
  <c r="I1119" i="6" s="1"/>
  <c r="W1120" i="6"/>
  <c r="V1120" i="6" s="1"/>
  <c r="I1120" i="6" s="1"/>
  <c r="W1121" i="6"/>
  <c r="V1121" i="6" s="1"/>
  <c r="I1121" i="6" s="1"/>
  <c r="W1122" i="6"/>
  <c r="W1123" i="6"/>
  <c r="V1123" i="6" s="1"/>
  <c r="I1123" i="6" s="1"/>
  <c r="W1124" i="6"/>
  <c r="V1124" i="6" s="1"/>
  <c r="I1124" i="6" s="1"/>
  <c r="W1125" i="6"/>
  <c r="W1126" i="6"/>
  <c r="V1126" i="6" s="1"/>
  <c r="I1126" i="6" s="1"/>
  <c r="W1127" i="6"/>
  <c r="V1127" i="6" s="1"/>
  <c r="I1127" i="6" s="1"/>
  <c r="W1128" i="6"/>
  <c r="V1128" i="6" s="1"/>
  <c r="I1128" i="6" s="1"/>
  <c r="W1129" i="6"/>
  <c r="V1129" i="6" s="1"/>
  <c r="I1129" i="6" s="1"/>
  <c r="W1130" i="6"/>
  <c r="W1131" i="6"/>
  <c r="V1131" i="6" s="1"/>
  <c r="I1131" i="6" s="1"/>
  <c r="W1132" i="6"/>
  <c r="V1132" i="6" s="1"/>
  <c r="I1132" i="6" s="1"/>
  <c r="W1133" i="6"/>
  <c r="W1134" i="6"/>
  <c r="V1134" i="6" s="1"/>
  <c r="I1134" i="6" s="1"/>
  <c r="W1135" i="6"/>
  <c r="V1135" i="6" s="1"/>
  <c r="I1135" i="6" s="1"/>
  <c r="W1136" i="6"/>
  <c r="V1136" i="6" s="1"/>
  <c r="I1136" i="6" s="1"/>
  <c r="W1137" i="6"/>
  <c r="V1137" i="6" s="1"/>
  <c r="I1137" i="6" s="1"/>
  <c r="W1138" i="6"/>
  <c r="W1139" i="6"/>
  <c r="V1139" i="6" s="1"/>
  <c r="I1139" i="6" s="1"/>
  <c r="W1140" i="6"/>
  <c r="V1140" i="6" s="1"/>
  <c r="I1140" i="6" s="1"/>
  <c r="W1141" i="6"/>
  <c r="W1142" i="6"/>
  <c r="V1142" i="6" s="1"/>
  <c r="I1142" i="6" s="1"/>
  <c r="W1143" i="6"/>
  <c r="V1143" i="6" s="1"/>
  <c r="I1143" i="6" s="1"/>
  <c r="W1144" i="6"/>
  <c r="V1144" i="6" s="1"/>
  <c r="I1144" i="6" s="1"/>
  <c r="W1145" i="6"/>
  <c r="V1145" i="6" s="1"/>
  <c r="I1145" i="6" s="1"/>
  <c r="W1146" i="6"/>
  <c r="W1147" i="6"/>
  <c r="V1147" i="6" s="1"/>
  <c r="I1147" i="6" s="1"/>
  <c r="W1148" i="6"/>
  <c r="V1148" i="6" s="1"/>
  <c r="I1148" i="6" s="1"/>
  <c r="W1149" i="6"/>
  <c r="W1150" i="6"/>
  <c r="V1150" i="6" s="1"/>
  <c r="I1150" i="6" s="1"/>
  <c r="W1151" i="6"/>
  <c r="V1151" i="6" s="1"/>
  <c r="I1151" i="6" s="1"/>
  <c r="W1152" i="6"/>
  <c r="V1152" i="6" s="1"/>
  <c r="I1152" i="6" s="1"/>
  <c r="W1153" i="6"/>
  <c r="V1153" i="6" s="1"/>
  <c r="I1153" i="6" s="1"/>
  <c r="W1154" i="6"/>
  <c r="W1155" i="6"/>
  <c r="V1155" i="6" s="1"/>
  <c r="I1155" i="6" s="1"/>
  <c r="W1156" i="6"/>
  <c r="V1156" i="6" s="1"/>
  <c r="I1156" i="6" s="1"/>
  <c r="W1157" i="6"/>
  <c r="W1158" i="6"/>
  <c r="V1158" i="6" s="1"/>
  <c r="I1158" i="6" s="1"/>
  <c r="W1159" i="6"/>
  <c r="V1159" i="6" s="1"/>
  <c r="I1159" i="6" s="1"/>
  <c r="W1160" i="6"/>
  <c r="V1160" i="6" s="1"/>
  <c r="I1160" i="6" s="1"/>
  <c r="W1161" i="6"/>
  <c r="V1161" i="6" s="1"/>
  <c r="I1161" i="6" s="1"/>
  <c r="W1162" i="6"/>
  <c r="W1163" i="6"/>
  <c r="V1163" i="6" s="1"/>
  <c r="I1163" i="6" s="1"/>
  <c r="W1164" i="6"/>
  <c r="V1164" i="6" s="1"/>
  <c r="I1164" i="6" s="1"/>
  <c r="W1165" i="6"/>
  <c r="W1166" i="6"/>
  <c r="V1166" i="6" s="1"/>
  <c r="I1166" i="6" s="1"/>
  <c r="W1167" i="6"/>
  <c r="V1167" i="6" s="1"/>
  <c r="I1167" i="6" s="1"/>
  <c r="W1168" i="6"/>
  <c r="V1168" i="6" s="1"/>
  <c r="I1168" i="6" s="1"/>
  <c r="W1169" i="6"/>
  <c r="V1169" i="6" s="1"/>
  <c r="I1169" i="6" s="1"/>
  <c r="W1170" i="6"/>
  <c r="W1171" i="6"/>
  <c r="V1171" i="6" s="1"/>
  <c r="I1171" i="6" s="1"/>
  <c r="W1172" i="6"/>
  <c r="V1172" i="6" s="1"/>
  <c r="I1172" i="6" s="1"/>
  <c r="W1173" i="6"/>
  <c r="V1173" i="6" s="1"/>
  <c r="I1173" i="6" s="1"/>
  <c r="W1174" i="6"/>
  <c r="V1174" i="6" s="1"/>
  <c r="I1174" i="6" s="1"/>
  <c r="W1175" i="6"/>
  <c r="V1175" i="6" s="1"/>
  <c r="I1175" i="6" s="1"/>
  <c r="W1176" i="6"/>
  <c r="V1176" i="6" s="1"/>
  <c r="I1176" i="6" s="1"/>
  <c r="W1177" i="6"/>
  <c r="V1177" i="6" s="1"/>
  <c r="I1177" i="6" s="1"/>
  <c r="W1178" i="6"/>
  <c r="W1179" i="6"/>
  <c r="V1179" i="6" s="1"/>
  <c r="I1179" i="6" s="1"/>
  <c r="W1180" i="6"/>
  <c r="V1180" i="6" s="1"/>
  <c r="I1180" i="6" s="1"/>
  <c r="W1181" i="6"/>
  <c r="W1182" i="6"/>
  <c r="W1183" i="6"/>
  <c r="V1183" i="6" s="1"/>
  <c r="I1183" i="6" s="1"/>
  <c r="W1184" i="6"/>
  <c r="V1184" i="6" s="1"/>
  <c r="I1184" i="6" s="1"/>
  <c r="W1185" i="6"/>
  <c r="V1185" i="6" s="1"/>
  <c r="I1185" i="6" s="1"/>
  <c r="W1186" i="6"/>
  <c r="W1187" i="6"/>
  <c r="V1187" i="6" s="1"/>
  <c r="I1187" i="6" s="1"/>
  <c r="W1188" i="6"/>
  <c r="V1188" i="6" s="1"/>
  <c r="I1188" i="6" s="1"/>
  <c r="W1189" i="6"/>
  <c r="W1190" i="6"/>
  <c r="V1190" i="6" s="1"/>
  <c r="I1190" i="6" s="1"/>
  <c r="W1191" i="6"/>
  <c r="V1191" i="6" s="1"/>
  <c r="I1191" i="6" s="1"/>
  <c r="W1192" i="6"/>
  <c r="V1192" i="6" s="1"/>
  <c r="I1192" i="6" s="1"/>
  <c r="W1193" i="6"/>
  <c r="V1193" i="6" s="1"/>
  <c r="I1193" i="6" s="1"/>
  <c r="W1194" i="6"/>
  <c r="W1195" i="6"/>
  <c r="V1195" i="6" s="1"/>
  <c r="I1195" i="6" s="1"/>
  <c r="W1196" i="6"/>
  <c r="V1196" i="6" s="1"/>
  <c r="I1196" i="6" s="1"/>
  <c r="W1197" i="6"/>
  <c r="W1198" i="6"/>
  <c r="V1198" i="6" s="1"/>
  <c r="I1198" i="6" s="1"/>
  <c r="W1199" i="6"/>
  <c r="V1199" i="6" s="1"/>
  <c r="I1199" i="6" s="1"/>
  <c r="W1200" i="6"/>
  <c r="V1200" i="6" s="1"/>
  <c r="I1200" i="6" s="1"/>
  <c r="W1201" i="6"/>
  <c r="V1201" i="6" s="1"/>
  <c r="I1201" i="6" s="1"/>
  <c r="W1202" i="6"/>
  <c r="W1203" i="6"/>
  <c r="V1203" i="6" s="1"/>
  <c r="I1203" i="6" s="1"/>
  <c r="W1204" i="6"/>
  <c r="V1204" i="6" s="1"/>
  <c r="I1204" i="6" s="1"/>
  <c r="W1205" i="6"/>
  <c r="W1206" i="6"/>
  <c r="V1206" i="6" s="1"/>
  <c r="I1206" i="6" s="1"/>
  <c r="W1207" i="6"/>
  <c r="V1207" i="6" s="1"/>
  <c r="I1207" i="6" s="1"/>
  <c r="W1208" i="6"/>
  <c r="V1208" i="6" s="1"/>
  <c r="I1208" i="6" s="1"/>
  <c r="W1209" i="6"/>
  <c r="V1209" i="6" s="1"/>
  <c r="I1209" i="6" s="1"/>
  <c r="W1210" i="6"/>
  <c r="W1211" i="6"/>
  <c r="V1211" i="6" s="1"/>
  <c r="I1211" i="6" s="1"/>
  <c r="W1212" i="6"/>
  <c r="V1212" i="6" s="1"/>
  <c r="I1212" i="6" s="1"/>
  <c r="W1213" i="6"/>
  <c r="W1214" i="6"/>
  <c r="W1215" i="6"/>
  <c r="V1215" i="6" s="1"/>
  <c r="I1215" i="6" s="1"/>
  <c r="W1216" i="6"/>
  <c r="V1216" i="6" s="1"/>
  <c r="I1216" i="6" s="1"/>
  <c r="W1217" i="6"/>
  <c r="V1217" i="6" s="1"/>
  <c r="I1217" i="6" s="1"/>
  <c r="W1218" i="6"/>
  <c r="W1219" i="6"/>
  <c r="V1219" i="6" s="1"/>
  <c r="I1219" i="6" s="1"/>
  <c r="W1220" i="6"/>
  <c r="V1220" i="6" s="1"/>
  <c r="I1220" i="6" s="1"/>
  <c r="W1221" i="6"/>
  <c r="W1222" i="6"/>
  <c r="V1222" i="6" s="1"/>
  <c r="I1222" i="6" s="1"/>
  <c r="W1223" i="6"/>
  <c r="V1223" i="6" s="1"/>
  <c r="I1223" i="6" s="1"/>
  <c r="W1224" i="6"/>
  <c r="V1224" i="6" s="1"/>
  <c r="I1224" i="6" s="1"/>
  <c r="W1225" i="6"/>
  <c r="V1225" i="6" s="1"/>
  <c r="I1225" i="6" s="1"/>
  <c r="W1226" i="6"/>
  <c r="M1226" i="6" s="1"/>
  <c r="W1227" i="6"/>
  <c r="V1227" i="6" s="1"/>
  <c r="I1227" i="6" s="1"/>
  <c r="W1228" i="6"/>
  <c r="V1228" i="6" s="1"/>
  <c r="I1228" i="6" s="1"/>
  <c r="W1229" i="6"/>
  <c r="W1230" i="6"/>
  <c r="V1230" i="6" s="1"/>
  <c r="I1230" i="6" s="1"/>
  <c r="W1231" i="6"/>
  <c r="V1231" i="6" s="1"/>
  <c r="I1231" i="6" s="1"/>
  <c r="W1232" i="6"/>
  <c r="V1232" i="6" s="1"/>
  <c r="I1232" i="6" s="1"/>
  <c r="W1233" i="6"/>
  <c r="V1233" i="6" s="1"/>
  <c r="I1233" i="6" s="1"/>
  <c r="W1234" i="6"/>
  <c r="W1235" i="6"/>
  <c r="V1235" i="6" s="1"/>
  <c r="I1235" i="6" s="1"/>
  <c r="W1236" i="6"/>
  <c r="V1236" i="6" s="1"/>
  <c r="I1236" i="6" s="1"/>
  <c r="W1237" i="6"/>
  <c r="W1238" i="6"/>
  <c r="V1238" i="6" s="1"/>
  <c r="I1238" i="6" s="1"/>
  <c r="W1239" i="6"/>
  <c r="V1239" i="6" s="1"/>
  <c r="I1239" i="6" s="1"/>
  <c r="W1240" i="6"/>
  <c r="V1240" i="6" s="1"/>
  <c r="I1240" i="6" s="1"/>
  <c r="W1241" i="6"/>
  <c r="V1241" i="6" s="1"/>
  <c r="I1241" i="6" s="1"/>
  <c r="W1242" i="6"/>
  <c r="W1243" i="6"/>
  <c r="V1243" i="6" s="1"/>
  <c r="I1243" i="6" s="1"/>
  <c r="W1244" i="6"/>
  <c r="V1244" i="6" s="1"/>
  <c r="I1244" i="6" s="1"/>
  <c r="W1245" i="6"/>
  <c r="W1246" i="6"/>
  <c r="W1247" i="6"/>
  <c r="V1247" i="6" s="1"/>
  <c r="I1247" i="6" s="1"/>
  <c r="W1248" i="6"/>
  <c r="V1248" i="6" s="1"/>
  <c r="I1248" i="6" s="1"/>
  <c r="W1249" i="6"/>
  <c r="V1249" i="6" s="1"/>
  <c r="I1249" i="6" s="1"/>
  <c r="W1250" i="6"/>
  <c r="W1251" i="6"/>
  <c r="V1251" i="6" s="1"/>
  <c r="I1251" i="6" s="1"/>
  <c r="W1252" i="6"/>
  <c r="V1252" i="6" s="1"/>
  <c r="I1252" i="6" s="1"/>
  <c r="W1253" i="6"/>
  <c r="W1254" i="6"/>
  <c r="V1254" i="6" s="1"/>
  <c r="I1254" i="6" s="1"/>
  <c r="W1255" i="6"/>
  <c r="V1255" i="6" s="1"/>
  <c r="I1255" i="6" s="1"/>
  <c r="W1256" i="6"/>
  <c r="V1256" i="6" s="1"/>
  <c r="I1256" i="6" s="1"/>
  <c r="W1257" i="6"/>
  <c r="V1257" i="6" s="1"/>
  <c r="I1257" i="6" s="1"/>
  <c r="W1258" i="6"/>
  <c r="W1259" i="6"/>
  <c r="V1259" i="6" s="1"/>
  <c r="I1259" i="6" s="1"/>
  <c r="W1260" i="6"/>
  <c r="V1260" i="6" s="1"/>
  <c r="I1260" i="6" s="1"/>
  <c r="W1261" i="6"/>
  <c r="M1261" i="6" s="1"/>
  <c r="W1262" i="6"/>
  <c r="V1262" i="6" s="1"/>
  <c r="I1262" i="6" s="1"/>
  <c r="W1263" i="6"/>
  <c r="V1263" i="6" s="1"/>
  <c r="I1263" i="6" s="1"/>
  <c r="W1264" i="6"/>
  <c r="V1264" i="6" s="1"/>
  <c r="I1264" i="6" s="1"/>
  <c r="W1265" i="6"/>
  <c r="V1265" i="6" s="1"/>
  <c r="I1265" i="6" s="1"/>
  <c r="W1266" i="6"/>
  <c r="M1266" i="6" s="1"/>
  <c r="W1267" i="6"/>
  <c r="V1267" i="6" s="1"/>
  <c r="I1267" i="6" s="1"/>
  <c r="W1268" i="6"/>
  <c r="V1268" i="6" s="1"/>
  <c r="I1268" i="6" s="1"/>
  <c r="W1269" i="6"/>
  <c r="M1269" i="6" s="1"/>
  <c r="W1270" i="6"/>
  <c r="V1270" i="6" s="1"/>
  <c r="I1270" i="6" s="1"/>
  <c r="W1271" i="6"/>
  <c r="V1271" i="6" s="1"/>
  <c r="I1271" i="6" s="1"/>
  <c r="W1272" i="6"/>
  <c r="V1272" i="6" s="1"/>
  <c r="I1272" i="6" s="1"/>
  <c r="W1273" i="6"/>
  <c r="V1273" i="6" s="1"/>
  <c r="I1273" i="6" s="1"/>
  <c r="W1274" i="6"/>
  <c r="M1274" i="6" s="1"/>
  <c r="W1275" i="6"/>
  <c r="V1275" i="6" s="1"/>
  <c r="I1275" i="6" s="1"/>
  <c r="W1276" i="6"/>
  <c r="V1276" i="6" s="1"/>
  <c r="I1276" i="6" s="1"/>
  <c r="W1277" i="6"/>
  <c r="M1277" i="6" s="1"/>
  <c r="W1278" i="6"/>
  <c r="V1278" i="6" s="1"/>
  <c r="I1278" i="6" s="1"/>
  <c r="W1279" i="6"/>
  <c r="V1279" i="6" s="1"/>
  <c r="I1279" i="6" s="1"/>
  <c r="W1280" i="6"/>
  <c r="V1280" i="6" s="1"/>
  <c r="I1280" i="6" s="1"/>
  <c r="W1281" i="6"/>
  <c r="V1281" i="6" s="1"/>
  <c r="I1281" i="6" s="1"/>
  <c r="W1282" i="6"/>
  <c r="M1282" i="6" s="1"/>
  <c r="W1283" i="6"/>
  <c r="V1283" i="6" s="1"/>
  <c r="I1283" i="6" s="1"/>
  <c r="W1284" i="6"/>
  <c r="V1284" i="6" s="1"/>
  <c r="I1284" i="6" s="1"/>
  <c r="W1285" i="6"/>
  <c r="W1286" i="6"/>
  <c r="V1286" i="6" s="1"/>
  <c r="I1286" i="6" s="1"/>
  <c r="W1287" i="6"/>
  <c r="V1287" i="6" s="1"/>
  <c r="I1287" i="6" s="1"/>
  <c r="W1288" i="6"/>
  <c r="V1288" i="6" s="1"/>
  <c r="I1288" i="6" s="1"/>
  <c r="W1289" i="6"/>
  <c r="V1289" i="6" s="1"/>
  <c r="I1289" i="6" s="1"/>
  <c r="W1290" i="6"/>
  <c r="M1290" i="6" s="1"/>
  <c r="W1291" i="6"/>
  <c r="V1291" i="6" s="1"/>
  <c r="I1291" i="6" s="1"/>
  <c r="W1292" i="6"/>
  <c r="V1292" i="6" s="1"/>
  <c r="I1292" i="6" s="1"/>
  <c r="W1293" i="6"/>
  <c r="M1293" i="6" s="1"/>
  <c r="W1294" i="6"/>
  <c r="V1294" i="6" s="1"/>
  <c r="I1294" i="6" s="1"/>
  <c r="W1295" i="6"/>
  <c r="V1295" i="6" s="1"/>
  <c r="I1295" i="6" s="1"/>
  <c r="W1296" i="6"/>
  <c r="V1296" i="6" s="1"/>
  <c r="I1296" i="6" s="1"/>
  <c r="W1297" i="6"/>
  <c r="V1297" i="6" s="1"/>
  <c r="I1297" i="6" s="1"/>
  <c r="W1298" i="6"/>
  <c r="M1298" i="6" s="1"/>
  <c r="W1299" i="6"/>
  <c r="V1299" i="6" s="1"/>
  <c r="I1299" i="6" s="1"/>
  <c r="W1300" i="6"/>
  <c r="V1300" i="6" s="1"/>
  <c r="I1300" i="6" s="1"/>
  <c r="W1301" i="6"/>
  <c r="V1301" i="6" s="1"/>
  <c r="I1301" i="6" s="1"/>
  <c r="W1302" i="6"/>
  <c r="V1302" i="6" s="1"/>
  <c r="I1302" i="6" s="1"/>
  <c r="W1303" i="6"/>
  <c r="V1303" i="6" s="1"/>
  <c r="I1303" i="6" s="1"/>
  <c r="W1304" i="6"/>
  <c r="V1304" i="6" s="1"/>
  <c r="I1304" i="6" s="1"/>
  <c r="W1305" i="6"/>
  <c r="V1305" i="6" s="1"/>
  <c r="I1305" i="6" s="1"/>
  <c r="W1306" i="6"/>
  <c r="W1307" i="6"/>
  <c r="V1307" i="6" s="1"/>
  <c r="I1307" i="6" s="1"/>
  <c r="W1308" i="6"/>
  <c r="V1308" i="6" s="1"/>
  <c r="I1308" i="6" s="1"/>
  <c r="W1309" i="6"/>
  <c r="W1310" i="6"/>
  <c r="V1310" i="6" s="1"/>
  <c r="I1310" i="6" s="1"/>
  <c r="W1311" i="6"/>
  <c r="V1311" i="6" s="1"/>
  <c r="I1311" i="6" s="1"/>
  <c r="W1312" i="6"/>
  <c r="V1312" i="6" s="1"/>
  <c r="I1312" i="6" s="1"/>
  <c r="W1313" i="6"/>
  <c r="V1313" i="6" s="1"/>
  <c r="I1313" i="6" s="1"/>
  <c r="W1314" i="6"/>
  <c r="M1314" i="6" s="1"/>
  <c r="W1315" i="6"/>
  <c r="V1315" i="6" s="1"/>
  <c r="I1315" i="6" s="1"/>
  <c r="W1316" i="6"/>
  <c r="V1316" i="6" s="1"/>
  <c r="I1316" i="6" s="1"/>
  <c r="W1317" i="6"/>
  <c r="M1317" i="6" s="1"/>
  <c r="W1318" i="6"/>
  <c r="V1318" i="6" s="1"/>
  <c r="I1318" i="6" s="1"/>
  <c r="W1319" i="6"/>
  <c r="V1319" i="6" s="1"/>
  <c r="I1319" i="6" s="1"/>
  <c r="W1320" i="6"/>
  <c r="V1320" i="6" s="1"/>
  <c r="I1320" i="6" s="1"/>
  <c r="W1321" i="6"/>
  <c r="V1321" i="6" s="1"/>
  <c r="I1321" i="6" s="1"/>
  <c r="W1322" i="6"/>
  <c r="M1322" i="6" s="1"/>
  <c r="W1323" i="6"/>
  <c r="V1323" i="6" s="1"/>
  <c r="I1323" i="6" s="1"/>
  <c r="W1324" i="6"/>
  <c r="V1324" i="6" s="1"/>
  <c r="I1324" i="6" s="1"/>
  <c r="W1325" i="6"/>
  <c r="M1325" i="6" s="1"/>
  <c r="W1326" i="6"/>
  <c r="V1326" i="6" s="1"/>
  <c r="I1326" i="6" s="1"/>
  <c r="W1327" i="6"/>
  <c r="V1327" i="6" s="1"/>
  <c r="I1327" i="6" s="1"/>
  <c r="W1328" i="6"/>
  <c r="V1328" i="6" s="1"/>
  <c r="I1328" i="6" s="1"/>
  <c r="W1329" i="6"/>
  <c r="V1329" i="6" s="1"/>
  <c r="I1329" i="6" s="1"/>
  <c r="W1330" i="6"/>
  <c r="M1330" i="6" s="1"/>
  <c r="W1331" i="6"/>
  <c r="V1331" i="6" s="1"/>
  <c r="I1331" i="6" s="1"/>
  <c r="W1332" i="6"/>
  <c r="V1332" i="6" s="1"/>
  <c r="I1332" i="6" s="1"/>
  <c r="W1333" i="6"/>
  <c r="M1333" i="6" s="1"/>
  <c r="W1334" i="6"/>
  <c r="V1334" i="6" s="1"/>
  <c r="I1334" i="6" s="1"/>
  <c r="W1335" i="6"/>
  <c r="V1335" i="6" s="1"/>
  <c r="I1335" i="6" s="1"/>
  <c r="W1336" i="6"/>
  <c r="V1336" i="6" s="1"/>
  <c r="I1336" i="6" s="1"/>
  <c r="W1337" i="6"/>
  <c r="V1337" i="6" s="1"/>
  <c r="I1337" i="6" s="1"/>
  <c r="W1338" i="6"/>
  <c r="M1338" i="6" s="1"/>
  <c r="W1339" i="6"/>
  <c r="V1339" i="6" s="1"/>
  <c r="I1339" i="6" s="1"/>
  <c r="W1340" i="6"/>
  <c r="V1340" i="6" s="1"/>
  <c r="I1340" i="6" s="1"/>
  <c r="W1341" i="6"/>
  <c r="M1341" i="6" s="1"/>
  <c r="W1342" i="6"/>
  <c r="V1342" i="6" s="1"/>
  <c r="I1342" i="6" s="1"/>
  <c r="W1343" i="6"/>
  <c r="V1343" i="6" s="1"/>
  <c r="I1343" i="6" s="1"/>
  <c r="W1344" i="6"/>
  <c r="V1344" i="6" s="1"/>
  <c r="I1344" i="6" s="1"/>
  <c r="W1345" i="6"/>
  <c r="V1345" i="6" s="1"/>
  <c r="I1345" i="6" s="1"/>
  <c r="W1346" i="6"/>
  <c r="M1346" i="6" s="1"/>
  <c r="W1347" i="6"/>
  <c r="V1347" i="6" s="1"/>
  <c r="I1347" i="6" s="1"/>
  <c r="W1348" i="6"/>
  <c r="V1348" i="6" s="1"/>
  <c r="I1348" i="6" s="1"/>
  <c r="W1349" i="6"/>
  <c r="M1349" i="6" s="1"/>
  <c r="W1350" i="6"/>
  <c r="V1350" i="6" s="1"/>
  <c r="I1350" i="6" s="1"/>
  <c r="W1351" i="6"/>
  <c r="V1351" i="6" s="1"/>
  <c r="I1351" i="6" s="1"/>
  <c r="W1352" i="6"/>
  <c r="V1352" i="6" s="1"/>
  <c r="I1352" i="6" s="1"/>
  <c r="W1353" i="6"/>
  <c r="V1353" i="6" s="1"/>
  <c r="I1353" i="6" s="1"/>
  <c r="W1354" i="6"/>
  <c r="M1354" i="6" s="1"/>
  <c r="W1355" i="6"/>
  <c r="V1355" i="6" s="1"/>
  <c r="I1355" i="6" s="1"/>
  <c r="W1356" i="6"/>
  <c r="V1356" i="6" s="1"/>
  <c r="I1356" i="6" s="1"/>
  <c r="W1357" i="6"/>
  <c r="M1357" i="6" s="1"/>
  <c r="W1358" i="6"/>
  <c r="V1358" i="6" s="1"/>
  <c r="I1358" i="6" s="1"/>
  <c r="W1359" i="6"/>
  <c r="V1359" i="6" s="1"/>
  <c r="I1359" i="6" s="1"/>
  <c r="W1360" i="6"/>
  <c r="V1360" i="6" s="1"/>
  <c r="I1360" i="6" s="1"/>
  <c r="W1361" i="6"/>
  <c r="V1361" i="6" s="1"/>
  <c r="I1361" i="6" s="1"/>
  <c r="W1362" i="6"/>
  <c r="M1362" i="6" s="1"/>
  <c r="W1363" i="6"/>
  <c r="V1363" i="6" s="1"/>
  <c r="I1363" i="6" s="1"/>
  <c r="W1364" i="6"/>
  <c r="V1364" i="6" s="1"/>
  <c r="I1364" i="6" s="1"/>
  <c r="W1365" i="6"/>
  <c r="W1366" i="6"/>
  <c r="V1366" i="6" s="1"/>
  <c r="I1366" i="6" s="1"/>
  <c r="W1367" i="6"/>
  <c r="V1367" i="6" s="1"/>
  <c r="I1367" i="6" s="1"/>
  <c r="W1368" i="6"/>
  <c r="V1368" i="6" s="1"/>
  <c r="I1368" i="6" s="1"/>
  <c r="W1369" i="6"/>
  <c r="V1369" i="6" s="1"/>
  <c r="I1369" i="6" s="1"/>
  <c r="W1370" i="6"/>
  <c r="W1371" i="6"/>
  <c r="V1371" i="6" s="1"/>
  <c r="I1371" i="6" s="1"/>
  <c r="W1372" i="6"/>
  <c r="V1372" i="6" s="1"/>
  <c r="I1372" i="6" s="1"/>
  <c r="W1373" i="6"/>
  <c r="W1374" i="6"/>
  <c r="V1374" i="6" s="1"/>
  <c r="I1374" i="6" s="1"/>
  <c r="W1375" i="6"/>
  <c r="V1375" i="6" s="1"/>
  <c r="I1375" i="6" s="1"/>
  <c r="W1376" i="6"/>
  <c r="V1376" i="6" s="1"/>
  <c r="I1376" i="6" s="1"/>
  <c r="W1377" i="6"/>
  <c r="V1377" i="6" s="1"/>
  <c r="I1377" i="6" s="1"/>
  <c r="W1378" i="6"/>
  <c r="W1379" i="6"/>
  <c r="V1379" i="6" s="1"/>
  <c r="I1379" i="6" s="1"/>
  <c r="W1380" i="6"/>
  <c r="V1380" i="6" s="1"/>
  <c r="I1380" i="6" s="1"/>
  <c r="W1381" i="6"/>
  <c r="W1382" i="6"/>
  <c r="V1382" i="6" s="1"/>
  <c r="I1382" i="6" s="1"/>
  <c r="W1383" i="6"/>
  <c r="V1383" i="6" s="1"/>
  <c r="I1383" i="6" s="1"/>
  <c r="W1384" i="6"/>
  <c r="V1384" i="6" s="1"/>
  <c r="I1384" i="6" s="1"/>
  <c r="W1385" i="6"/>
  <c r="V1385" i="6" s="1"/>
  <c r="I1385" i="6" s="1"/>
  <c r="W1386" i="6"/>
  <c r="M1386" i="6" s="1"/>
  <c r="W1387" i="6"/>
  <c r="V1387" i="6" s="1"/>
  <c r="I1387" i="6" s="1"/>
  <c r="W1388" i="6"/>
  <c r="V1388" i="6" s="1"/>
  <c r="I1388" i="6" s="1"/>
  <c r="W1389" i="6"/>
  <c r="W1390" i="6"/>
  <c r="V1390" i="6" s="1"/>
  <c r="I1390" i="6" s="1"/>
  <c r="W1391" i="6"/>
  <c r="V1391" i="6" s="1"/>
  <c r="I1391" i="6" s="1"/>
  <c r="W1392" i="6"/>
  <c r="V1392" i="6" s="1"/>
  <c r="I1392" i="6" s="1"/>
  <c r="W1393" i="6"/>
  <c r="V1393" i="6" s="1"/>
  <c r="I1393" i="6" s="1"/>
  <c r="W1394" i="6"/>
  <c r="W1395" i="6"/>
  <c r="V1395" i="6" s="1"/>
  <c r="I1395" i="6" s="1"/>
  <c r="W1396" i="6"/>
  <c r="V1396" i="6" s="1"/>
  <c r="I1396" i="6" s="1"/>
  <c r="W1397" i="6"/>
  <c r="M1397" i="6" s="1"/>
  <c r="W1398" i="6"/>
  <c r="V1398" i="6" s="1"/>
  <c r="I1398" i="6" s="1"/>
  <c r="W1399" i="6"/>
  <c r="V1399" i="6" s="1"/>
  <c r="I1399" i="6" s="1"/>
  <c r="W1400" i="6"/>
  <c r="V1400" i="6" s="1"/>
  <c r="I1400" i="6" s="1"/>
  <c r="W1401" i="6"/>
  <c r="V1401" i="6" s="1"/>
  <c r="I1401" i="6" s="1"/>
  <c r="W1402" i="6"/>
  <c r="W1403" i="6"/>
  <c r="V1403" i="6" s="1"/>
  <c r="I1403" i="6" s="1"/>
  <c r="W1404" i="6"/>
  <c r="V1404" i="6" s="1"/>
  <c r="I1404" i="6" s="1"/>
  <c r="W1405" i="6"/>
  <c r="W1406" i="6"/>
  <c r="V1406" i="6" s="1"/>
  <c r="I1406" i="6" s="1"/>
  <c r="W1407" i="6"/>
  <c r="V1407" i="6" s="1"/>
  <c r="I1407" i="6" s="1"/>
  <c r="W1408" i="6"/>
  <c r="V1408" i="6" s="1"/>
  <c r="I1408" i="6" s="1"/>
  <c r="W1409" i="6"/>
  <c r="V1409" i="6" s="1"/>
  <c r="I1409" i="6" s="1"/>
  <c r="W1410" i="6"/>
  <c r="M1410" i="6" s="1"/>
  <c r="W1411" i="6"/>
  <c r="V1411" i="6" s="1"/>
  <c r="I1411" i="6" s="1"/>
  <c r="W1412" i="6"/>
  <c r="V1412" i="6" s="1"/>
  <c r="I1412" i="6" s="1"/>
  <c r="W1413" i="6"/>
  <c r="M1413" i="6" s="1"/>
  <c r="W1414" i="6"/>
  <c r="V1414" i="6" s="1"/>
  <c r="I1414" i="6" s="1"/>
  <c r="W1415" i="6"/>
  <c r="V1415" i="6" s="1"/>
  <c r="I1415" i="6" s="1"/>
  <c r="W1416" i="6"/>
  <c r="V1416" i="6" s="1"/>
  <c r="I1416" i="6" s="1"/>
  <c r="W1417" i="6"/>
  <c r="V1417" i="6" s="1"/>
  <c r="I1417" i="6" s="1"/>
  <c r="W1418" i="6"/>
  <c r="M1418" i="6" s="1"/>
  <c r="W1419" i="6"/>
  <c r="V1419" i="6" s="1"/>
  <c r="I1419" i="6" s="1"/>
  <c r="W1420" i="6"/>
  <c r="V1420" i="6" s="1"/>
  <c r="I1420" i="6" s="1"/>
  <c r="W1421" i="6"/>
  <c r="W1422" i="6"/>
  <c r="V1422" i="6" s="1"/>
  <c r="I1422" i="6" s="1"/>
  <c r="W1423" i="6"/>
  <c r="V1423" i="6" s="1"/>
  <c r="I1423" i="6" s="1"/>
  <c r="W1424" i="6"/>
  <c r="V1424" i="6" s="1"/>
  <c r="I1424" i="6" s="1"/>
  <c r="W1425" i="6"/>
  <c r="V1425" i="6" s="1"/>
  <c r="I1425" i="6" s="1"/>
  <c r="W1426" i="6"/>
  <c r="W1427" i="6"/>
  <c r="V1427" i="6" s="1"/>
  <c r="I1427" i="6" s="1"/>
  <c r="W1428" i="6"/>
  <c r="V1428" i="6" s="1"/>
  <c r="I1428" i="6" s="1"/>
  <c r="W1429" i="6"/>
  <c r="V1429" i="6" s="1"/>
  <c r="I1429" i="6" s="1"/>
  <c r="W1430" i="6"/>
  <c r="V1430" i="6" s="1"/>
  <c r="I1430" i="6" s="1"/>
  <c r="W1431" i="6"/>
  <c r="V1431" i="6" s="1"/>
  <c r="I1431" i="6" s="1"/>
  <c r="W1432" i="6"/>
  <c r="V1432" i="6" s="1"/>
  <c r="I1432" i="6" s="1"/>
  <c r="W1433" i="6"/>
  <c r="V1433" i="6" s="1"/>
  <c r="I1433" i="6" s="1"/>
  <c r="W1434" i="6"/>
  <c r="W1435" i="6"/>
  <c r="V1435" i="6" s="1"/>
  <c r="I1435" i="6" s="1"/>
  <c r="W1436" i="6"/>
  <c r="V1436" i="6" s="1"/>
  <c r="I1436" i="6" s="1"/>
  <c r="W1437" i="6"/>
  <c r="W1438" i="6"/>
  <c r="V1438" i="6" s="1"/>
  <c r="I1438" i="6" s="1"/>
  <c r="W1439" i="6"/>
  <c r="V1439" i="6" s="1"/>
  <c r="I1439" i="6" s="1"/>
  <c r="W1440" i="6"/>
  <c r="V1440" i="6" s="1"/>
  <c r="I1440" i="6" s="1"/>
  <c r="W1441" i="6"/>
  <c r="V1441" i="6" s="1"/>
  <c r="I1441" i="6" s="1"/>
  <c r="W1442" i="6"/>
  <c r="W1443" i="6"/>
  <c r="V1443" i="6" s="1"/>
  <c r="I1443" i="6" s="1"/>
  <c r="W1444" i="6"/>
  <c r="V1444" i="6" s="1"/>
  <c r="I1444" i="6" s="1"/>
  <c r="W1445" i="6"/>
  <c r="W1446" i="6"/>
  <c r="W1447" i="6"/>
  <c r="V1447" i="6" s="1"/>
  <c r="I1447" i="6" s="1"/>
  <c r="W1448" i="6"/>
  <c r="V1448" i="6" s="1"/>
  <c r="I1448" i="6" s="1"/>
  <c r="W1449" i="6"/>
  <c r="V1449" i="6" s="1"/>
  <c r="I1449" i="6" s="1"/>
  <c r="W1450" i="6"/>
  <c r="W1451" i="6"/>
  <c r="V1451" i="6" s="1"/>
  <c r="I1451" i="6" s="1"/>
  <c r="W1452" i="6"/>
  <c r="V1452" i="6" s="1"/>
  <c r="I1452" i="6" s="1"/>
  <c r="W1453" i="6"/>
  <c r="W1454" i="6"/>
  <c r="V1454" i="6" s="1"/>
  <c r="I1454" i="6" s="1"/>
  <c r="W1455" i="6"/>
  <c r="V1455" i="6" s="1"/>
  <c r="I1455" i="6" s="1"/>
  <c r="W1456" i="6"/>
  <c r="V1456" i="6" s="1"/>
  <c r="I1456" i="6" s="1"/>
  <c r="W1457" i="6"/>
  <c r="V1457" i="6" s="1"/>
  <c r="I1457" i="6" s="1"/>
  <c r="W1458" i="6"/>
  <c r="W1459" i="6"/>
  <c r="V1459" i="6" s="1"/>
  <c r="I1459" i="6" s="1"/>
  <c r="W1460" i="6"/>
  <c r="V1460" i="6" s="1"/>
  <c r="I1460" i="6" s="1"/>
  <c r="W1461" i="6"/>
  <c r="W1462" i="6"/>
  <c r="V1462" i="6" s="1"/>
  <c r="I1462" i="6" s="1"/>
  <c r="W1463" i="6"/>
  <c r="V1463" i="6" s="1"/>
  <c r="I1463" i="6" s="1"/>
  <c r="W1464" i="6"/>
  <c r="V1464" i="6" s="1"/>
  <c r="I1464" i="6" s="1"/>
  <c r="W1465" i="6"/>
  <c r="V1465" i="6" s="1"/>
  <c r="I1465" i="6" s="1"/>
  <c r="W1466" i="6"/>
  <c r="W1467" i="6"/>
  <c r="V1467" i="6" s="1"/>
  <c r="I1467" i="6" s="1"/>
  <c r="W1468" i="6"/>
  <c r="V1468" i="6" s="1"/>
  <c r="I1468" i="6" s="1"/>
  <c r="W1469" i="6"/>
  <c r="W1470" i="6"/>
  <c r="V1470" i="6" s="1"/>
  <c r="I1470" i="6" s="1"/>
  <c r="W1471" i="6"/>
  <c r="V1471" i="6" s="1"/>
  <c r="I1471" i="6" s="1"/>
  <c r="W1472" i="6"/>
  <c r="V1472" i="6" s="1"/>
  <c r="I1472" i="6" s="1"/>
  <c r="W1473" i="6"/>
  <c r="V1473" i="6" s="1"/>
  <c r="I1473" i="6" s="1"/>
  <c r="W1474" i="6"/>
  <c r="W1475" i="6"/>
  <c r="V1475" i="6" s="1"/>
  <c r="I1475" i="6" s="1"/>
  <c r="W1476" i="6"/>
  <c r="V1476" i="6" s="1"/>
  <c r="I1476" i="6" s="1"/>
  <c r="W1477" i="6"/>
  <c r="W1478" i="6"/>
  <c r="W1479" i="6"/>
  <c r="V1479" i="6" s="1"/>
  <c r="I1479" i="6" s="1"/>
  <c r="W1480" i="6"/>
  <c r="V1480" i="6" s="1"/>
  <c r="I1480" i="6" s="1"/>
  <c r="W1481" i="6"/>
  <c r="V1481" i="6" s="1"/>
  <c r="I1481" i="6" s="1"/>
  <c r="W1482" i="6"/>
  <c r="W1483" i="6"/>
  <c r="V1483" i="6" s="1"/>
  <c r="I1483" i="6" s="1"/>
  <c r="W1484" i="6"/>
  <c r="V1484" i="6" s="1"/>
  <c r="I1484" i="6" s="1"/>
  <c r="W1485" i="6"/>
  <c r="M1485" i="6" s="1"/>
  <c r="W1486" i="6"/>
  <c r="V1486" i="6" s="1"/>
  <c r="I1486" i="6" s="1"/>
  <c r="W1487" i="6"/>
  <c r="V1487" i="6" s="1"/>
  <c r="I1487" i="6" s="1"/>
  <c r="W1488" i="6"/>
  <c r="V1488" i="6" s="1"/>
  <c r="I1488" i="6" s="1"/>
  <c r="W1489" i="6"/>
  <c r="V1489" i="6" s="1"/>
  <c r="I1489" i="6" s="1"/>
  <c r="W1490" i="6"/>
  <c r="W1491" i="6"/>
  <c r="V1491" i="6" s="1"/>
  <c r="I1491" i="6" s="1"/>
  <c r="W1492" i="6"/>
  <c r="V1492" i="6" s="1"/>
  <c r="I1492" i="6" s="1"/>
  <c r="W1493" i="6"/>
  <c r="V1493" i="6" s="1"/>
  <c r="I1493" i="6" s="1"/>
  <c r="W1494" i="6"/>
  <c r="V1494" i="6" s="1"/>
  <c r="I1494" i="6" s="1"/>
  <c r="W1495" i="6"/>
  <c r="V1495" i="6" s="1"/>
  <c r="I1495" i="6" s="1"/>
  <c r="W1496" i="6"/>
  <c r="V1496" i="6" s="1"/>
  <c r="I1496" i="6" s="1"/>
  <c r="W1497" i="6"/>
  <c r="V1497" i="6" s="1"/>
  <c r="I1497" i="6" s="1"/>
  <c r="W1498" i="6"/>
  <c r="W1499" i="6"/>
  <c r="V1499" i="6" s="1"/>
  <c r="I1499" i="6" s="1"/>
  <c r="W1500" i="6"/>
  <c r="V1500" i="6" s="1"/>
  <c r="I1500" i="6" s="1"/>
  <c r="W1501" i="6"/>
  <c r="W1502" i="6"/>
  <c r="V1502" i="6" s="1"/>
  <c r="I1502" i="6" s="1"/>
  <c r="W1503" i="6"/>
  <c r="V1503" i="6" s="1"/>
  <c r="I1503" i="6" s="1"/>
  <c r="W1504" i="6"/>
  <c r="V1504" i="6" s="1"/>
  <c r="I1504" i="6" s="1"/>
  <c r="W1505" i="6"/>
  <c r="V1505" i="6" s="1"/>
  <c r="I1505" i="6" s="1"/>
  <c r="W1506" i="6"/>
  <c r="W1507" i="6"/>
  <c r="V1507" i="6" s="1"/>
  <c r="W1508" i="6"/>
  <c r="V1508" i="6" s="1"/>
  <c r="I1508" i="6" s="1"/>
  <c r="W1509" i="6"/>
  <c r="M1509" i="6" s="1"/>
  <c r="W1510" i="6"/>
  <c r="V1510" i="6" s="1"/>
  <c r="I1510" i="6" s="1"/>
  <c r="W1511" i="6"/>
  <c r="V1511" i="6" s="1"/>
  <c r="I1511" i="6" s="1"/>
  <c r="W1512" i="6"/>
  <c r="V1512" i="6" s="1"/>
  <c r="I1512" i="6" s="1"/>
  <c r="W1513" i="6"/>
  <c r="V1513" i="6" s="1"/>
  <c r="I1513" i="6" s="1"/>
  <c r="W1514" i="6"/>
  <c r="M1514" i="6" s="1"/>
  <c r="W1515" i="6"/>
  <c r="V1515" i="6" s="1"/>
  <c r="I1515" i="6" s="1"/>
  <c r="W1516" i="6"/>
  <c r="V1516" i="6" s="1"/>
  <c r="I1516" i="6" s="1"/>
  <c r="W1517" i="6"/>
  <c r="M1517" i="6" s="1"/>
  <c r="W1518" i="6"/>
  <c r="V1518" i="6" s="1"/>
  <c r="I1518" i="6" s="1"/>
  <c r="W1519" i="6"/>
  <c r="V1519" i="6" s="1"/>
  <c r="I1519" i="6" s="1"/>
  <c r="W1520" i="6"/>
  <c r="V1520" i="6" s="1"/>
  <c r="I1520" i="6" s="1"/>
  <c r="W1521" i="6"/>
  <c r="V1521" i="6" s="1"/>
  <c r="I1521" i="6" s="1"/>
  <c r="W1522" i="6"/>
  <c r="W1523" i="6"/>
  <c r="V1523" i="6" s="1"/>
  <c r="I1523" i="6" s="1"/>
  <c r="W1524" i="6"/>
  <c r="V1524" i="6" s="1"/>
  <c r="I1524" i="6" s="1"/>
  <c r="W1525" i="6"/>
  <c r="W1526" i="6"/>
  <c r="V1526" i="6" s="1"/>
  <c r="I1526" i="6" s="1"/>
  <c r="W1527" i="6"/>
  <c r="V1527" i="6" s="1"/>
  <c r="I1527" i="6" s="1"/>
  <c r="W1528" i="6"/>
  <c r="V1528" i="6" s="1"/>
  <c r="I1528" i="6" s="1"/>
  <c r="W1529" i="6"/>
  <c r="V1529" i="6" s="1"/>
  <c r="I1529" i="6" s="1"/>
  <c r="W1530" i="6"/>
  <c r="W1531" i="6"/>
  <c r="V1531" i="6" s="1"/>
  <c r="I1531" i="6" s="1"/>
  <c r="W1532" i="6"/>
  <c r="V1532" i="6" s="1"/>
  <c r="I1532" i="6" s="1"/>
  <c r="W1533" i="6"/>
  <c r="W1534" i="6"/>
  <c r="V1534" i="6" s="1"/>
  <c r="I1534" i="6" s="1"/>
  <c r="W1535" i="6"/>
  <c r="V1535" i="6" s="1"/>
  <c r="I1535" i="6" s="1"/>
  <c r="W1536" i="6"/>
  <c r="V1536" i="6" s="1"/>
  <c r="I1536" i="6" s="1"/>
  <c r="W1537" i="6"/>
  <c r="V1537" i="6" s="1"/>
  <c r="I1537" i="6" s="1"/>
  <c r="W1538" i="6"/>
  <c r="W1539" i="6"/>
  <c r="V1539" i="6" s="1"/>
  <c r="I1539" i="6" s="1"/>
  <c r="W1540" i="6"/>
  <c r="V1540" i="6" s="1"/>
  <c r="I1540" i="6" s="1"/>
  <c r="W1541" i="6"/>
  <c r="W1542" i="6"/>
  <c r="V1542" i="6" s="1"/>
  <c r="I1542" i="6" s="1"/>
  <c r="W1543" i="6"/>
  <c r="V1543" i="6" s="1"/>
  <c r="I1543" i="6" s="1"/>
  <c r="W1544" i="6"/>
  <c r="V1544" i="6" s="1"/>
  <c r="I1544" i="6" s="1"/>
  <c r="W1545" i="6"/>
  <c r="V1545" i="6" s="1"/>
  <c r="I1545" i="6" s="1"/>
  <c r="W1546" i="6"/>
  <c r="W1547" i="6"/>
  <c r="V1547" i="6" s="1"/>
  <c r="I1547" i="6" s="1"/>
  <c r="W1548" i="6"/>
  <c r="V1548" i="6" s="1"/>
  <c r="I1548" i="6" s="1"/>
  <c r="W1549" i="6"/>
  <c r="I24" i="6"/>
  <c r="I31" i="6"/>
  <c r="I38" i="6"/>
  <c r="I51" i="6"/>
  <c r="I56" i="6"/>
  <c r="I102" i="6"/>
  <c r="I131" i="6"/>
  <c r="I136" i="6"/>
  <c r="I139" i="6"/>
  <c r="I155" i="6"/>
  <c r="I156" i="6"/>
  <c r="I179" i="6"/>
  <c r="I184" i="6"/>
  <c r="I220" i="6"/>
  <c r="I227" i="6"/>
  <c r="I243" i="6"/>
  <c r="I259" i="6"/>
  <c r="I262" i="6"/>
  <c r="I267" i="6"/>
  <c r="I283" i="6"/>
  <c r="I288" i="6"/>
  <c r="I308" i="6"/>
  <c r="I315" i="6"/>
  <c r="I318" i="6"/>
  <c r="I324" i="6"/>
  <c r="I347" i="6"/>
  <c r="I360" i="6"/>
  <c r="I403" i="6"/>
  <c r="I451" i="6"/>
  <c r="I454" i="6"/>
  <c r="I475" i="6"/>
  <c r="I476" i="6"/>
  <c r="I483" i="6"/>
  <c r="I484" i="6"/>
  <c r="I548" i="6"/>
  <c r="I619" i="6"/>
  <c r="I643" i="6"/>
  <c r="I859" i="6"/>
  <c r="I1043" i="6"/>
  <c r="I1507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6" i="6"/>
  <c r="O77" i="6"/>
  <c r="O78" i="6"/>
  <c r="O81" i="6"/>
  <c r="O82" i="6"/>
  <c r="O83" i="6"/>
  <c r="O84" i="6"/>
  <c r="O86" i="6"/>
  <c r="O88" i="6"/>
  <c r="O89" i="6"/>
  <c r="O91" i="6"/>
  <c r="O92" i="6"/>
  <c r="O93" i="6"/>
  <c r="O95" i="6"/>
  <c r="O97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4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4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79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48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9" i="6"/>
  <c r="O820" i="6"/>
  <c r="O822" i="6"/>
  <c r="O823" i="6"/>
  <c r="O824" i="6"/>
  <c r="O825" i="6"/>
  <c r="O827" i="6"/>
  <c r="O828" i="6"/>
  <c r="O830" i="6"/>
  <c r="O833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2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5" i="6"/>
  <c r="O958" i="6"/>
  <c r="O963" i="6"/>
  <c r="O965" i="6"/>
  <c r="O966" i="6"/>
  <c r="O969" i="6"/>
  <c r="O971" i="6"/>
  <c r="O974" i="6"/>
  <c r="O979" i="6"/>
  <c r="O982" i="6"/>
  <c r="O987" i="6"/>
  <c r="O988" i="6"/>
  <c r="O990" i="6"/>
  <c r="O995" i="6"/>
  <c r="O998" i="6"/>
  <c r="O1002" i="6"/>
  <c r="O1003" i="6"/>
  <c r="O1004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1" i="6"/>
  <c r="O1054" i="6"/>
  <c r="O1056" i="6"/>
  <c r="O1057" i="6"/>
  <c r="O1058" i="6"/>
  <c r="O1059" i="6"/>
  <c r="O1060" i="6"/>
  <c r="O1062" i="6"/>
  <c r="O1067" i="6"/>
  <c r="O1068" i="6"/>
  <c r="O1070" i="6"/>
  <c r="O1075" i="6"/>
  <c r="O1083" i="6"/>
  <c r="O1084" i="6"/>
  <c r="O1085" i="6"/>
  <c r="O1087" i="6"/>
  <c r="O1090" i="6"/>
  <c r="O1091" i="6"/>
  <c r="O1094" i="6"/>
  <c r="O1097" i="6"/>
  <c r="O1099" i="6"/>
  <c r="O1107" i="6"/>
  <c r="O1110" i="6"/>
  <c r="O1115" i="6"/>
  <c r="O1116" i="6"/>
  <c r="O1118" i="6"/>
  <c r="O1123" i="6"/>
  <c r="O1124" i="6"/>
  <c r="O1126" i="6"/>
  <c r="O1131" i="6"/>
  <c r="O1134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3" i="6"/>
  <c r="O1164" i="6"/>
  <c r="O1166" i="6"/>
  <c r="O1167" i="6"/>
  <c r="O1168" i="6"/>
  <c r="O1171" i="6"/>
  <c r="O1172" i="6"/>
  <c r="O1174" i="6"/>
  <c r="O1175" i="6"/>
  <c r="O1176" i="6"/>
  <c r="O1177" i="6"/>
  <c r="O1180" i="6"/>
  <c r="O1182" i="6"/>
  <c r="O1183" i="6"/>
  <c r="O1184" i="6"/>
  <c r="O1185" i="6"/>
  <c r="O1187" i="6"/>
  <c r="O1192" i="6"/>
  <c r="O1193" i="6"/>
  <c r="O1195" i="6"/>
  <c r="O1196" i="6"/>
  <c r="O1197" i="6"/>
  <c r="O1198" i="6"/>
  <c r="O1200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3" i="6"/>
  <c r="O1245" i="6"/>
  <c r="O1246" i="6"/>
  <c r="O1248" i="6"/>
  <c r="O1249" i="6"/>
  <c r="O1250" i="6"/>
  <c r="O1251" i="6"/>
  <c r="O1253" i="6"/>
  <c r="O1254" i="6"/>
  <c r="O1255" i="6"/>
  <c r="O1257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1" i="6"/>
  <c r="O1294" i="6"/>
  <c r="O1299" i="6"/>
  <c r="O1302" i="6"/>
  <c r="O1304" i="6"/>
  <c r="O1305" i="6"/>
  <c r="O1306" i="6"/>
  <c r="O1307" i="6"/>
  <c r="O1310" i="6"/>
  <c r="O1315" i="6"/>
  <c r="O1316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7" i="6"/>
  <c r="O1349" i="6"/>
  <c r="O1350" i="6"/>
  <c r="O1354" i="6"/>
  <c r="O1355" i="6"/>
  <c r="O1356" i="6"/>
  <c r="O1357" i="6"/>
  <c r="O1358" i="6"/>
  <c r="O1363" i="6"/>
  <c r="O1364" i="6"/>
  <c r="O1365" i="6"/>
  <c r="O1366" i="6"/>
  <c r="O1368" i="6"/>
  <c r="O1379" i="6"/>
  <c r="O1380" i="6"/>
  <c r="O1382" i="6"/>
  <c r="O1387" i="6"/>
  <c r="O1390" i="6"/>
  <c r="O1395" i="6"/>
  <c r="O1396" i="6"/>
  <c r="O1398" i="6"/>
  <c r="O1403" i="6"/>
  <c r="O1406" i="6"/>
  <c r="O1411" i="6"/>
  <c r="O1414" i="6"/>
  <c r="O1419" i="6"/>
  <c r="O1423" i="6"/>
  <c r="O1428" i="6"/>
  <c r="O1430" i="6"/>
  <c r="O1435" i="6"/>
  <c r="O1438" i="6"/>
  <c r="O1443" i="6"/>
  <c r="O1444" i="6"/>
  <c r="O1446" i="6"/>
  <c r="O1450" i="6"/>
  <c r="O1451" i="6"/>
  <c r="O1452" i="6"/>
  <c r="O1454" i="6"/>
  <c r="O1459" i="6"/>
  <c r="O1460" i="6"/>
  <c r="O1462" i="6"/>
  <c r="O1463" i="6"/>
  <c r="O1464" i="6"/>
  <c r="O1465" i="6"/>
  <c r="O1467" i="6"/>
  <c r="O1468" i="6"/>
  <c r="O1470" i="6"/>
  <c r="O1475" i="6"/>
  <c r="O1476" i="6"/>
  <c r="O1478" i="6"/>
  <c r="O1483" i="6"/>
  <c r="O1491" i="6"/>
  <c r="O1494" i="6"/>
  <c r="O1499" i="6"/>
  <c r="O1500" i="6"/>
  <c r="O1502" i="6"/>
  <c r="O1507" i="6"/>
  <c r="O1515" i="6"/>
  <c r="O1516" i="6"/>
  <c r="O1518" i="6"/>
  <c r="O1523" i="6"/>
  <c r="O1524" i="6"/>
  <c r="O1526" i="6"/>
  <c r="O1531" i="6"/>
  <c r="O1532" i="6"/>
  <c r="O1534" i="6"/>
  <c r="O1539" i="6"/>
  <c r="O1540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6" i="6"/>
  <c r="M20" i="6"/>
  <c r="M21" i="6"/>
  <c r="M22" i="6"/>
  <c r="M24" i="6"/>
  <c r="M25" i="6"/>
  <c r="M27" i="6"/>
  <c r="M28" i="6"/>
  <c r="M32" i="6"/>
  <c r="M33" i="6"/>
  <c r="M36" i="6"/>
  <c r="M38" i="6"/>
  <c r="M40" i="6"/>
  <c r="M43" i="6"/>
  <c r="M44" i="6"/>
  <c r="M46" i="6"/>
  <c r="M48" i="6"/>
  <c r="M49" i="6"/>
  <c r="M51" i="6"/>
  <c r="M52" i="6"/>
  <c r="M54" i="6"/>
  <c r="M55" i="6"/>
  <c r="M56" i="6"/>
  <c r="M60" i="6"/>
  <c r="M62" i="6"/>
  <c r="M64" i="6"/>
  <c r="M65" i="6"/>
  <c r="M67" i="6"/>
  <c r="M68" i="6"/>
  <c r="M72" i="6"/>
  <c r="M75" i="6"/>
  <c r="M76" i="6"/>
  <c r="M78" i="6"/>
  <c r="M80" i="6"/>
  <c r="M83" i="6"/>
  <c r="M84" i="6"/>
  <c r="M88" i="6"/>
  <c r="M91" i="6"/>
  <c r="M92" i="6"/>
  <c r="M96" i="6"/>
  <c r="M97" i="6"/>
  <c r="M99" i="6"/>
  <c r="M100" i="6"/>
  <c r="M102" i="6"/>
  <c r="M104" i="6"/>
  <c r="M105" i="6"/>
  <c r="M107" i="6"/>
  <c r="M108" i="6"/>
  <c r="M110" i="6"/>
  <c r="M112" i="6"/>
  <c r="M113" i="6"/>
  <c r="M116" i="6"/>
  <c r="M118" i="6"/>
  <c r="M120" i="6"/>
  <c r="M123" i="6"/>
  <c r="M124" i="6"/>
  <c r="M126" i="6"/>
  <c r="M128" i="6"/>
  <c r="M129" i="6"/>
  <c r="M131" i="6"/>
  <c r="M132" i="6"/>
  <c r="M134" i="6"/>
  <c r="M136" i="6"/>
  <c r="M139" i="6"/>
  <c r="M140" i="6"/>
  <c r="M144" i="6"/>
  <c r="M145" i="6"/>
  <c r="M147" i="6"/>
  <c r="M148" i="6"/>
  <c r="M150" i="6"/>
  <c r="M152" i="6"/>
  <c r="M153" i="6"/>
  <c r="M155" i="6"/>
  <c r="M156" i="6"/>
  <c r="M158" i="6"/>
  <c r="M160" i="6"/>
  <c r="M161" i="6"/>
  <c r="M163" i="6"/>
  <c r="M164" i="6"/>
  <c r="M166" i="6"/>
  <c r="M168" i="6"/>
  <c r="M171" i="6"/>
  <c r="M172" i="6"/>
  <c r="M174" i="6"/>
  <c r="M176" i="6"/>
  <c r="M177" i="6"/>
  <c r="M179" i="6"/>
  <c r="M182" i="6"/>
  <c r="M184" i="6"/>
  <c r="M185" i="6"/>
  <c r="M187" i="6"/>
  <c r="M188" i="6"/>
  <c r="M190" i="6"/>
  <c r="M192" i="6"/>
  <c r="M193" i="6"/>
  <c r="M195" i="6"/>
  <c r="M196" i="6"/>
  <c r="M198" i="6"/>
  <c r="M200" i="6"/>
  <c r="M203" i="6"/>
  <c r="M204" i="6"/>
  <c r="M206" i="6"/>
  <c r="M208" i="6"/>
  <c r="M209" i="6"/>
  <c r="M211" i="6"/>
  <c r="M214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40" i="6"/>
  <c r="M241" i="6"/>
  <c r="M243" i="6"/>
  <c r="M246" i="6"/>
  <c r="M248" i="6"/>
  <c r="M249" i="6"/>
  <c r="M251" i="6"/>
  <c r="M252" i="6"/>
  <c r="M254" i="6"/>
  <c r="M256" i="6"/>
  <c r="M257" i="6"/>
  <c r="M259" i="6"/>
  <c r="M260" i="6"/>
  <c r="M262" i="6"/>
  <c r="M264" i="6"/>
  <c r="M267" i="6"/>
  <c r="M268" i="6"/>
  <c r="M270" i="6"/>
  <c r="M272" i="6"/>
  <c r="M273" i="6"/>
  <c r="M275" i="6"/>
  <c r="M280" i="6"/>
  <c r="M281" i="6"/>
  <c r="M283" i="6"/>
  <c r="M284" i="6"/>
  <c r="M286" i="6"/>
  <c r="M288" i="6"/>
  <c r="M291" i="6"/>
  <c r="M292" i="6"/>
  <c r="M294" i="6"/>
  <c r="M296" i="6"/>
  <c r="M297" i="6"/>
  <c r="M300" i="6"/>
  <c r="M302" i="6"/>
  <c r="M304" i="6"/>
  <c r="M305" i="6"/>
  <c r="M307" i="6"/>
  <c r="M308" i="6"/>
  <c r="M312" i="6"/>
  <c r="M313" i="6"/>
  <c r="M315" i="6"/>
  <c r="M316" i="6"/>
  <c r="M318" i="6"/>
  <c r="M320" i="6"/>
  <c r="M323" i="6"/>
  <c r="M324" i="6"/>
  <c r="M326" i="6"/>
  <c r="M328" i="6"/>
  <c r="M329" i="6"/>
  <c r="M331" i="6"/>
  <c r="M336" i="6"/>
  <c r="M337" i="6"/>
  <c r="M339" i="6"/>
  <c r="M340" i="6"/>
  <c r="M342" i="6"/>
  <c r="M344" i="6"/>
  <c r="M345" i="6"/>
  <c r="M347" i="6"/>
  <c r="M348" i="6"/>
  <c r="M350" i="6"/>
  <c r="M352" i="6"/>
  <c r="M355" i="6"/>
  <c r="M358" i="6"/>
  <c r="M360" i="6"/>
  <c r="M361" i="6"/>
  <c r="M363" i="6"/>
  <c r="M364" i="6"/>
  <c r="M366" i="6"/>
  <c r="M368" i="6"/>
  <c r="M369" i="6"/>
  <c r="M371" i="6"/>
  <c r="M372" i="6"/>
  <c r="M374" i="6"/>
  <c r="M376" i="6"/>
  <c r="M379" i="6"/>
  <c r="M380" i="6"/>
  <c r="M382" i="6"/>
  <c r="M384" i="6"/>
  <c r="M387" i="6"/>
  <c r="M388" i="6"/>
  <c r="M392" i="6"/>
  <c r="M393" i="6"/>
  <c r="M395" i="6"/>
  <c r="M396" i="6"/>
  <c r="M398" i="6"/>
  <c r="M400" i="6"/>
  <c r="M403" i="6"/>
  <c r="M404" i="6"/>
  <c r="M406" i="6"/>
  <c r="M408" i="6"/>
  <c r="M409" i="6"/>
  <c r="M411" i="6"/>
  <c r="M414" i="6"/>
  <c r="M416" i="6"/>
  <c r="M419" i="6"/>
  <c r="M420" i="6"/>
  <c r="M422" i="6"/>
  <c r="M424" i="6"/>
  <c r="M425" i="6"/>
  <c r="M427" i="6"/>
  <c r="M428" i="6"/>
  <c r="M430" i="6"/>
  <c r="M432" i="6"/>
  <c r="M433" i="6"/>
  <c r="M436" i="6"/>
  <c r="M438" i="6"/>
  <c r="M440" i="6"/>
  <c r="M441" i="6"/>
  <c r="M443" i="6"/>
  <c r="M444" i="6"/>
  <c r="M448" i="6"/>
  <c r="M451" i="6"/>
  <c r="M452" i="6"/>
  <c r="M454" i="6"/>
  <c r="M456" i="6"/>
  <c r="M459" i="6"/>
  <c r="M460" i="6"/>
  <c r="M462" i="6"/>
  <c r="M464" i="6"/>
  <c r="M465" i="6"/>
  <c r="M467" i="6"/>
  <c r="M470" i="6"/>
  <c r="M472" i="6"/>
  <c r="M473" i="6"/>
  <c r="M475" i="6"/>
  <c r="M476" i="6"/>
  <c r="M480" i="6"/>
  <c r="M481" i="6"/>
  <c r="M483" i="6"/>
  <c r="M484" i="6"/>
  <c r="M486" i="6"/>
  <c r="M488" i="6"/>
  <c r="M489" i="6"/>
  <c r="M491" i="6"/>
  <c r="M492" i="6"/>
  <c r="M494" i="6"/>
  <c r="M496" i="6"/>
  <c r="M497" i="6"/>
  <c r="M500" i="6"/>
  <c r="M502" i="6"/>
  <c r="M504" i="6"/>
  <c r="M505" i="6"/>
  <c r="M507" i="6"/>
  <c r="M508" i="6"/>
  <c r="M512" i="6"/>
  <c r="M513" i="6"/>
  <c r="M515" i="6"/>
  <c r="M516" i="6"/>
  <c r="M518" i="6"/>
  <c r="M520" i="6"/>
  <c r="M521" i="6"/>
  <c r="M523" i="6"/>
  <c r="M524" i="6"/>
  <c r="M526" i="6"/>
  <c r="M528" i="6"/>
  <c r="M529" i="6"/>
  <c r="M532" i="6"/>
  <c r="M533" i="6"/>
  <c r="M534" i="6"/>
  <c r="M536" i="6"/>
  <c r="M537" i="6"/>
  <c r="M539" i="6"/>
  <c r="M542" i="6"/>
  <c r="M544" i="6"/>
  <c r="M545" i="6"/>
  <c r="M547" i="6"/>
  <c r="M548" i="6"/>
  <c r="M552" i="6"/>
  <c r="M555" i="6"/>
  <c r="M556" i="6"/>
  <c r="M558" i="6"/>
  <c r="M560" i="6"/>
  <c r="M561" i="6"/>
  <c r="M563" i="6"/>
  <c r="M566" i="6"/>
  <c r="M568" i="6"/>
  <c r="M569" i="6"/>
  <c r="M571" i="6"/>
  <c r="M572" i="6"/>
  <c r="M574" i="6"/>
  <c r="M576" i="6"/>
  <c r="M577" i="6"/>
  <c r="M579" i="6"/>
  <c r="M580" i="6"/>
  <c r="M582" i="6"/>
  <c r="M584" i="6"/>
  <c r="M588" i="6"/>
  <c r="M590" i="6"/>
  <c r="M592" i="6"/>
  <c r="M593" i="6"/>
  <c r="M595" i="6"/>
  <c r="M596" i="6"/>
  <c r="M598" i="6"/>
  <c r="M600" i="6"/>
  <c r="M601" i="6"/>
  <c r="M603" i="6"/>
  <c r="M604" i="6"/>
  <c r="M606" i="6"/>
  <c r="M608" i="6"/>
  <c r="M609" i="6"/>
  <c r="M611" i="6"/>
  <c r="M612" i="6"/>
  <c r="M614" i="6"/>
  <c r="M616" i="6"/>
  <c r="M617" i="6"/>
  <c r="M619" i="6"/>
  <c r="M620" i="6"/>
  <c r="M622" i="6"/>
  <c r="M624" i="6"/>
  <c r="M625" i="6"/>
  <c r="M627" i="6"/>
  <c r="M628" i="6"/>
  <c r="M630" i="6"/>
  <c r="M632" i="6"/>
  <c r="M633" i="6"/>
  <c r="M635" i="6"/>
  <c r="M636" i="6"/>
  <c r="M638" i="6"/>
  <c r="M640" i="6"/>
  <c r="M641" i="6"/>
  <c r="M643" i="6"/>
  <c r="M644" i="6"/>
  <c r="M646" i="6"/>
  <c r="M648" i="6"/>
  <c r="M649" i="6"/>
  <c r="M651" i="6"/>
  <c r="M652" i="6"/>
  <c r="M654" i="6"/>
  <c r="M656" i="6"/>
  <c r="M657" i="6"/>
  <c r="M659" i="6"/>
  <c r="M660" i="6"/>
  <c r="M662" i="6"/>
  <c r="M664" i="6"/>
  <c r="M665" i="6"/>
  <c r="M667" i="6"/>
  <c r="M668" i="6"/>
  <c r="M670" i="6"/>
  <c r="M672" i="6"/>
  <c r="M673" i="6"/>
  <c r="M675" i="6"/>
  <c r="M676" i="6"/>
  <c r="M680" i="6"/>
  <c r="M681" i="6"/>
  <c r="M683" i="6"/>
  <c r="M684" i="6"/>
  <c r="M686" i="6"/>
  <c r="M688" i="6"/>
  <c r="M691" i="6"/>
  <c r="M692" i="6"/>
  <c r="M694" i="6"/>
  <c r="M696" i="6"/>
  <c r="M697" i="6"/>
  <c r="M699" i="6"/>
  <c r="M700" i="6"/>
  <c r="M702" i="6"/>
  <c r="M704" i="6"/>
  <c r="M705" i="6"/>
  <c r="M707" i="6"/>
  <c r="M708" i="6"/>
  <c r="M710" i="6"/>
  <c r="M711" i="6"/>
  <c r="M712" i="6"/>
  <c r="M713" i="6"/>
  <c r="M715" i="6"/>
  <c r="M716" i="6"/>
  <c r="M718" i="6"/>
  <c r="M720" i="6"/>
  <c r="M723" i="6"/>
  <c r="M724" i="6"/>
  <c r="M726" i="6"/>
  <c r="M728" i="6"/>
  <c r="M729" i="6"/>
  <c r="M731" i="6"/>
  <c r="M732" i="6"/>
  <c r="M736" i="6"/>
  <c r="M737" i="6"/>
  <c r="M739" i="6"/>
  <c r="M740" i="6"/>
  <c r="M742" i="6"/>
  <c r="M744" i="6"/>
  <c r="M745" i="6"/>
  <c r="M747" i="6"/>
  <c r="M748" i="6"/>
  <c r="M750" i="6"/>
  <c r="M752" i="6"/>
  <c r="M755" i="6"/>
  <c r="M756" i="6"/>
  <c r="M758" i="6"/>
  <c r="M760" i="6"/>
  <c r="M761" i="6"/>
  <c r="M763" i="6"/>
  <c r="M764" i="6"/>
  <c r="M766" i="6"/>
  <c r="M768" i="6"/>
  <c r="M769" i="6"/>
  <c r="M771" i="6"/>
  <c r="M772" i="6"/>
  <c r="M774" i="6"/>
  <c r="M776" i="6"/>
  <c r="M777" i="6"/>
  <c r="M779" i="6"/>
  <c r="M780" i="6"/>
  <c r="M782" i="6"/>
  <c r="M784" i="6"/>
  <c r="M787" i="6"/>
  <c r="M788" i="6"/>
  <c r="M790" i="6"/>
  <c r="M791" i="6"/>
  <c r="M792" i="6"/>
  <c r="M793" i="6"/>
  <c r="M795" i="6"/>
  <c r="M796" i="6"/>
  <c r="M798" i="6"/>
  <c r="M800" i="6"/>
  <c r="M801" i="6"/>
  <c r="M803" i="6"/>
  <c r="M804" i="6"/>
  <c r="M806" i="6"/>
  <c r="M808" i="6"/>
  <c r="M809" i="6"/>
  <c r="M811" i="6"/>
  <c r="M812" i="6"/>
  <c r="M814" i="6"/>
  <c r="M816" i="6"/>
  <c r="M817" i="6"/>
  <c r="M819" i="6"/>
  <c r="M820" i="6"/>
  <c r="M822" i="6"/>
  <c r="M824" i="6"/>
  <c r="M825" i="6"/>
  <c r="M827" i="6"/>
  <c r="M828" i="6"/>
  <c r="M830" i="6"/>
  <c r="M832" i="6"/>
  <c r="M833" i="6"/>
  <c r="M835" i="6"/>
  <c r="M836" i="6"/>
  <c r="M838" i="6"/>
  <c r="M840" i="6"/>
  <c r="M841" i="6"/>
  <c r="M843" i="6"/>
  <c r="M844" i="6"/>
  <c r="M846" i="6"/>
  <c r="M848" i="6"/>
  <c r="M849" i="6"/>
  <c r="M851" i="6"/>
  <c r="M852" i="6"/>
  <c r="M854" i="6"/>
  <c r="M856" i="6"/>
  <c r="M857" i="6"/>
  <c r="M859" i="6"/>
  <c r="M860" i="6"/>
  <c r="M862" i="6"/>
  <c r="M864" i="6"/>
  <c r="M865" i="6"/>
  <c r="M867" i="6"/>
  <c r="M868" i="6"/>
  <c r="M870" i="6"/>
  <c r="M872" i="6"/>
  <c r="M873" i="6"/>
  <c r="M875" i="6"/>
  <c r="M876" i="6"/>
  <c r="M878" i="6"/>
  <c r="M880" i="6"/>
  <c r="M881" i="6"/>
  <c r="M883" i="6"/>
  <c r="M884" i="6"/>
  <c r="M886" i="6"/>
  <c r="M888" i="6"/>
  <c r="M889" i="6"/>
  <c r="M891" i="6"/>
  <c r="M892" i="6"/>
  <c r="M894" i="6"/>
  <c r="M896" i="6"/>
  <c r="M897" i="6"/>
  <c r="M899" i="6"/>
  <c r="M900" i="6"/>
  <c r="M902" i="6"/>
  <c r="M904" i="6"/>
  <c r="M905" i="6"/>
  <c r="M907" i="6"/>
  <c r="M908" i="6"/>
  <c r="M910" i="6"/>
  <c r="M912" i="6"/>
  <c r="M913" i="6"/>
  <c r="M915" i="6"/>
  <c r="M916" i="6"/>
  <c r="M918" i="6"/>
  <c r="M920" i="6"/>
  <c r="M923" i="6"/>
  <c r="M924" i="6"/>
  <c r="M926" i="6"/>
  <c r="M928" i="6"/>
  <c r="M929" i="6"/>
  <c r="M931" i="6"/>
  <c r="M932" i="6"/>
  <c r="M934" i="6"/>
  <c r="M936" i="6"/>
  <c r="M937" i="6"/>
  <c r="M939" i="6"/>
  <c r="M940" i="6"/>
  <c r="M942" i="6"/>
  <c r="M944" i="6"/>
  <c r="M945" i="6"/>
  <c r="M947" i="6"/>
  <c r="M948" i="6"/>
  <c r="M950" i="6"/>
  <c r="M952" i="6"/>
  <c r="M955" i="6"/>
  <c r="M956" i="6"/>
  <c r="M958" i="6"/>
  <c r="M960" i="6"/>
  <c r="M961" i="6"/>
  <c r="M963" i="6"/>
  <c r="M964" i="6"/>
  <c r="M966" i="6"/>
  <c r="M968" i="6"/>
  <c r="M969" i="6"/>
  <c r="M971" i="6"/>
  <c r="M972" i="6"/>
  <c r="M974" i="6"/>
  <c r="M976" i="6"/>
  <c r="M977" i="6"/>
  <c r="M979" i="6"/>
  <c r="M980" i="6"/>
  <c r="M982" i="6"/>
  <c r="M984" i="6"/>
  <c r="M985" i="6"/>
  <c r="M987" i="6"/>
  <c r="M988" i="6"/>
  <c r="M990" i="6"/>
  <c r="M992" i="6"/>
  <c r="M993" i="6"/>
  <c r="M995" i="6"/>
  <c r="M996" i="6"/>
  <c r="M998" i="6"/>
  <c r="M1000" i="6"/>
  <c r="M1001" i="6"/>
  <c r="M1003" i="6"/>
  <c r="M1004" i="6"/>
  <c r="M1006" i="6"/>
  <c r="M1008" i="6"/>
  <c r="M1009" i="6"/>
  <c r="M1011" i="6"/>
  <c r="M1012" i="6"/>
  <c r="M1014" i="6"/>
  <c r="M1016" i="6"/>
  <c r="M1017" i="6"/>
  <c r="M1019" i="6"/>
  <c r="M1020" i="6"/>
  <c r="M1022" i="6"/>
  <c r="M1024" i="6"/>
  <c r="M1025" i="6"/>
  <c r="M1027" i="6"/>
  <c r="M1028" i="6"/>
  <c r="M1030" i="6"/>
  <c r="M1032" i="6"/>
  <c r="M1033" i="6"/>
  <c r="M1035" i="6"/>
  <c r="M1036" i="6"/>
  <c r="M1038" i="6"/>
  <c r="M1039" i="6"/>
  <c r="M1040" i="6"/>
  <c r="M1041" i="6"/>
  <c r="M1043" i="6"/>
  <c r="M1044" i="6"/>
  <c r="M1046" i="6"/>
  <c r="M1048" i="6"/>
  <c r="M1049" i="6"/>
  <c r="M1051" i="6"/>
  <c r="M1052" i="6"/>
  <c r="M1056" i="6"/>
  <c r="M1059" i="6"/>
  <c r="M1060" i="6"/>
  <c r="M1062" i="6"/>
  <c r="M1064" i="6"/>
  <c r="M1065" i="6"/>
  <c r="M1067" i="6"/>
  <c r="M1068" i="6"/>
  <c r="M1070" i="6"/>
  <c r="M1072" i="6"/>
  <c r="M1073" i="6"/>
  <c r="M1075" i="6"/>
  <c r="M1076" i="6"/>
  <c r="M1078" i="6"/>
  <c r="M1080" i="6"/>
  <c r="M1081" i="6"/>
  <c r="M1083" i="6"/>
  <c r="M1084" i="6"/>
  <c r="M1086" i="6"/>
  <c r="M1088" i="6"/>
  <c r="M1091" i="6"/>
  <c r="M1092" i="6"/>
  <c r="M1094" i="6"/>
  <c r="M1096" i="6"/>
  <c r="M1097" i="6"/>
  <c r="M1099" i="6"/>
  <c r="M1100" i="6"/>
  <c r="M1102" i="6"/>
  <c r="M1104" i="6"/>
  <c r="M1105" i="6"/>
  <c r="M1107" i="6"/>
  <c r="M1108" i="6"/>
  <c r="M1110" i="6"/>
  <c r="M1112" i="6"/>
  <c r="M1113" i="6"/>
  <c r="M1115" i="6"/>
  <c r="M1116" i="6"/>
  <c r="M1118" i="6"/>
  <c r="M1120" i="6"/>
  <c r="M1121" i="6"/>
  <c r="M1123" i="6"/>
  <c r="M1124" i="6"/>
  <c r="M1126" i="6"/>
  <c r="M1128" i="6"/>
  <c r="M1129" i="6"/>
  <c r="M1131" i="6"/>
  <c r="M1132" i="6"/>
  <c r="M1134" i="6"/>
  <c r="M1136" i="6"/>
  <c r="M1137" i="6"/>
  <c r="M1139" i="6"/>
  <c r="M1140" i="6"/>
  <c r="M1142" i="6"/>
  <c r="M1144" i="6"/>
  <c r="M1145" i="6"/>
  <c r="M1147" i="6"/>
  <c r="M1148" i="6"/>
  <c r="M1150" i="6"/>
  <c r="M1152" i="6"/>
  <c r="M1153" i="6"/>
  <c r="M1155" i="6"/>
  <c r="M1156" i="6"/>
  <c r="M1158" i="6"/>
  <c r="M1160" i="6"/>
  <c r="M1161" i="6"/>
  <c r="M1163" i="6"/>
  <c r="M1164" i="6"/>
  <c r="M1166" i="6"/>
  <c r="M1168" i="6"/>
  <c r="M1169" i="6"/>
  <c r="M1171" i="6"/>
  <c r="M1172" i="6"/>
  <c r="M1174" i="6"/>
  <c r="M1176" i="6"/>
  <c r="M1177" i="6"/>
  <c r="M1179" i="6"/>
  <c r="M1180" i="6"/>
  <c r="M1183" i="6"/>
  <c r="M1184" i="6"/>
  <c r="M1185" i="6"/>
  <c r="M1187" i="6"/>
  <c r="M1188" i="6"/>
  <c r="M1190" i="6"/>
  <c r="M1192" i="6"/>
  <c r="M1193" i="6"/>
  <c r="M1195" i="6"/>
  <c r="M1196" i="6"/>
  <c r="M1198" i="6"/>
  <c r="M1200" i="6"/>
  <c r="M1201" i="6"/>
  <c r="M1203" i="6"/>
  <c r="M1204" i="6"/>
  <c r="M1206" i="6"/>
  <c r="M1208" i="6"/>
  <c r="M1209" i="6"/>
  <c r="M1211" i="6"/>
  <c r="M1212" i="6"/>
  <c r="M1216" i="6"/>
  <c r="M1217" i="6"/>
  <c r="M1219" i="6"/>
  <c r="M1220" i="6"/>
  <c r="M1222" i="6"/>
  <c r="M1224" i="6"/>
  <c r="M1225" i="6"/>
  <c r="M1227" i="6"/>
  <c r="M1228" i="6"/>
  <c r="M1230" i="6"/>
  <c r="M1232" i="6"/>
  <c r="M1233" i="6"/>
  <c r="M1235" i="6"/>
  <c r="M1236" i="6"/>
  <c r="M1238" i="6"/>
  <c r="M1240" i="6"/>
  <c r="M1241" i="6"/>
  <c r="M1243" i="6"/>
  <c r="M1244" i="6"/>
  <c r="M1248" i="6"/>
  <c r="M1249" i="6"/>
  <c r="M1251" i="6"/>
  <c r="M1252" i="6"/>
  <c r="M1254" i="6"/>
  <c r="M1256" i="6"/>
  <c r="M1257" i="6"/>
  <c r="M1259" i="6"/>
  <c r="M1260" i="6"/>
  <c r="M1262" i="6"/>
  <c r="M1264" i="6"/>
  <c r="M1265" i="6"/>
  <c r="M1267" i="6"/>
  <c r="M1268" i="6"/>
  <c r="M1270" i="6"/>
  <c r="M1272" i="6"/>
  <c r="M1273" i="6"/>
  <c r="M1275" i="6"/>
  <c r="M1276" i="6"/>
  <c r="M1280" i="6"/>
  <c r="M1281" i="6"/>
  <c r="M1283" i="6"/>
  <c r="M1284" i="6"/>
  <c r="M1286" i="6"/>
  <c r="M1288" i="6"/>
  <c r="M1289" i="6"/>
  <c r="M1291" i="6"/>
  <c r="M1292" i="6"/>
  <c r="M1294" i="6"/>
  <c r="M1296" i="6"/>
  <c r="M1297" i="6"/>
  <c r="M1299" i="6"/>
  <c r="M1300" i="6"/>
  <c r="M1302" i="6"/>
  <c r="M1304" i="6"/>
  <c r="M1305" i="6"/>
  <c r="M1307" i="6"/>
  <c r="M1308" i="6"/>
  <c r="M1310" i="6"/>
  <c r="M1312" i="6"/>
  <c r="M1313" i="6"/>
  <c r="M1315" i="6"/>
  <c r="M1316" i="6"/>
  <c r="M1318" i="6"/>
  <c r="M1320" i="6"/>
  <c r="M1321" i="6"/>
  <c r="M1323" i="6"/>
  <c r="M1324" i="6"/>
  <c r="M1326" i="6"/>
  <c r="M1328" i="6"/>
  <c r="M1329" i="6"/>
  <c r="M1331" i="6"/>
  <c r="M1332" i="6"/>
  <c r="M1334" i="6"/>
  <c r="M1336" i="6"/>
  <c r="M1337" i="6"/>
  <c r="M1339" i="6"/>
  <c r="M1340" i="6"/>
  <c r="M1342" i="6"/>
  <c r="M1344" i="6"/>
  <c r="M1345" i="6"/>
  <c r="M1347" i="6"/>
  <c r="M1348" i="6"/>
  <c r="M1350" i="6"/>
  <c r="M1352" i="6"/>
  <c r="M1353" i="6"/>
  <c r="M1355" i="6"/>
  <c r="M1358" i="6"/>
  <c r="M1361" i="6"/>
  <c r="M1363" i="6"/>
  <c r="M1364" i="6"/>
  <c r="M1366" i="6"/>
  <c r="M1369" i="6"/>
  <c r="M1371" i="6"/>
  <c r="M1374" i="6"/>
  <c r="M1376" i="6"/>
  <c r="M1377" i="6"/>
  <c r="M1379" i="6"/>
  <c r="M1380" i="6"/>
  <c r="M1382" i="6"/>
  <c r="M1384" i="6"/>
  <c r="M1385" i="6"/>
  <c r="M1387" i="6"/>
  <c r="M1388" i="6"/>
  <c r="M1390" i="6"/>
  <c r="M1393" i="6"/>
  <c r="M1395" i="6"/>
  <c r="M1396" i="6"/>
  <c r="M1398" i="6"/>
  <c r="M1401" i="6"/>
  <c r="M1403" i="6"/>
  <c r="M1404" i="6"/>
  <c r="M1406" i="6"/>
  <c r="M1408" i="6"/>
  <c r="M1409" i="6"/>
  <c r="M1411" i="6"/>
  <c r="M1416" i="6"/>
  <c r="M1417" i="6"/>
  <c r="M1419" i="6"/>
  <c r="M1420" i="6"/>
  <c r="M1422" i="6"/>
  <c r="M1425" i="6"/>
  <c r="M1427" i="6"/>
  <c r="M1430" i="6"/>
  <c r="M1433" i="6"/>
  <c r="M1435" i="6"/>
  <c r="M1436" i="6"/>
  <c r="M1438" i="6"/>
  <c r="M1440" i="6"/>
  <c r="M1441" i="6"/>
  <c r="M1443" i="6"/>
  <c r="M1449" i="6"/>
  <c r="M1451" i="6"/>
  <c r="M1452" i="6"/>
  <c r="M1454" i="6"/>
  <c r="M1456" i="6"/>
  <c r="M1457" i="6"/>
  <c r="M1459" i="6"/>
  <c r="M1462" i="6"/>
  <c r="M1465" i="6"/>
  <c r="M1467" i="6"/>
  <c r="M1468" i="6"/>
  <c r="M1470" i="6"/>
  <c r="M1472" i="6"/>
  <c r="M1473" i="6"/>
  <c r="M1475" i="6"/>
  <c r="M1476" i="6"/>
  <c r="M1481" i="6"/>
  <c r="M1483" i="6"/>
  <c r="M1484" i="6"/>
  <c r="M1486" i="6"/>
  <c r="M1489" i="6"/>
  <c r="M1491" i="6"/>
  <c r="M1494" i="6"/>
  <c r="M1496" i="6"/>
  <c r="M1497" i="6"/>
  <c r="M1499" i="6"/>
  <c r="M1500" i="6"/>
  <c r="M1502" i="6"/>
  <c r="M1505" i="6"/>
  <c r="M1507" i="6"/>
  <c r="M1510" i="6"/>
  <c r="M1513" i="6"/>
  <c r="M1515" i="6"/>
  <c r="M1516" i="6"/>
  <c r="M1521" i="6"/>
  <c r="M1523" i="6"/>
  <c r="M1526" i="6"/>
  <c r="M1528" i="6"/>
  <c r="M1529" i="6"/>
  <c r="M1531" i="6"/>
  <c r="M1534" i="6"/>
  <c r="M1536" i="6"/>
  <c r="M1537" i="6"/>
  <c r="M1539" i="6"/>
  <c r="M1540" i="6"/>
  <c r="M1545" i="6"/>
  <c r="M1547" i="6"/>
  <c r="X2" i="6"/>
  <c r="O2" i="6" s="1"/>
  <c r="W2" i="6"/>
  <c r="V2" i="6" s="1"/>
  <c r="I2" i="6" s="1"/>
  <c r="P2" i="6"/>
  <c r="N2" i="6"/>
  <c r="M1548" i="6" l="1"/>
  <c r="M1542" i="6"/>
  <c r="M1492" i="6"/>
  <c r="M1460" i="6"/>
  <c r="M1444" i="6"/>
  <c r="M1412" i="6"/>
  <c r="M887" i="6"/>
  <c r="M1271" i="6"/>
  <c r="M1063" i="6"/>
  <c r="M975" i="6"/>
  <c r="M735" i="6"/>
  <c r="M655" i="6"/>
  <c r="M823" i="6"/>
  <c r="M919" i="6"/>
  <c r="M591" i="6"/>
  <c r="M1007" i="6"/>
  <c r="M295" i="6"/>
  <c r="M855" i="6"/>
  <c r="M183" i="6"/>
  <c r="M623" i="6"/>
  <c r="M471" i="6"/>
  <c r="M319" i="6"/>
  <c r="M207" i="6"/>
  <c r="M15" i="6"/>
  <c r="M890" i="6"/>
  <c r="M1524" i="6"/>
  <c r="M1508" i="6"/>
  <c r="M1532" i="6"/>
  <c r="M1518" i="6"/>
  <c r="M1504" i="6"/>
  <c r="M1428" i="6"/>
  <c r="M1414" i="6"/>
  <c r="M1372" i="6"/>
  <c r="M1356" i="6"/>
  <c r="M1535" i="6"/>
  <c r="M1463" i="6"/>
  <c r="M1303" i="6"/>
  <c r="M687" i="6"/>
  <c r="M527" i="6"/>
  <c r="M431" i="6"/>
  <c r="M343" i="6"/>
  <c r="M1511" i="6"/>
  <c r="M1439" i="6"/>
  <c r="M1415" i="6"/>
  <c r="M1391" i="6"/>
  <c r="M1335" i="6"/>
  <c r="M1215" i="6"/>
  <c r="M1159" i="6"/>
  <c r="M1127" i="6"/>
  <c r="M1095" i="6"/>
  <c r="M951" i="6"/>
  <c r="M767" i="6"/>
  <c r="M551" i="6"/>
  <c r="M407" i="6"/>
  <c r="M119" i="6"/>
  <c r="M1487" i="6"/>
  <c r="M1367" i="6"/>
  <c r="M1247" i="6"/>
  <c r="M1191" i="6"/>
  <c r="M1071" i="6"/>
  <c r="M1047" i="6"/>
  <c r="M1015" i="6"/>
  <c r="M983" i="6"/>
  <c r="M895" i="6"/>
  <c r="M863" i="6"/>
  <c r="M831" i="6"/>
  <c r="M799" i="6"/>
  <c r="M743" i="6"/>
  <c r="M719" i="6"/>
  <c r="M663" i="6"/>
  <c r="M631" i="6"/>
  <c r="M599" i="6"/>
  <c r="M503" i="6"/>
  <c r="M455" i="6"/>
  <c r="M279" i="6"/>
  <c r="M167" i="6"/>
  <c r="M95" i="6"/>
  <c r="M79" i="6"/>
  <c r="M39" i="6"/>
  <c r="M1543" i="6"/>
  <c r="M1343" i="6"/>
  <c r="M1103" i="6"/>
  <c r="M775" i="6"/>
  <c r="M479" i="6"/>
  <c r="M303" i="6"/>
  <c r="M239" i="6"/>
  <c r="M1311" i="6"/>
  <c r="M1223" i="6"/>
  <c r="M351" i="6"/>
  <c r="M327" i="6"/>
  <c r="M215" i="6"/>
  <c r="M1471" i="6"/>
  <c r="M1199" i="6"/>
  <c r="M1023" i="6"/>
  <c r="M991" i="6"/>
  <c r="M903" i="6"/>
  <c r="M871" i="6"/>
  <c r="M671" i="6"/>
  <c r="M607" i="6"/>
  <c r="M583" i="6"/>
  <c r="M559" i="6"/>
  <c r="M439" i="6"/>
  <c r="M63" i="6"/>
  <c r="M1423" i="6"/>
  <c r="M1279" i="6"/>
  <c r="M1167" i="6"/>
  <c r="M1135" i="6"/>
  <c r="M927" i="6"/>
  <c r="M535" i="6"/>
  <c r="M263" i="6"/>
  <c r="M143" i="6"/>
  <c r="M1519" i="6"/>
  <c r="M1447" i="6"/>
  <c r="M1399" i="6"/>
  <c r="M1255" i="6"/>
  <c r="M1079" i="6"/>
  <c r="M959" i="6"/>
  <c r="M839" i="6"/>
  <c r="M807" i="6"/>
  <c r="M751" i="6"/>
  <c r="M695" i="6"/>
  <c r="M639" i="6"/>
  <c r="M415" i="6"/>
  <c r="M375" i="6"/>
  <c r="M103" i="6"/>
  <c r="M1495" i="6"/>
  <c r="M1375" i="6"/>
  <c r="M1351" i="6"/>
  <c r="M1319" i="6"/>
  <c r="M1287" i="6"/>
  <c r="M1231" i="6"/>
  <c r="M1175" i="6"/>
  <c r="M1143" i="6"/>
  <c r="M1111" i="6"/>
  <c r="M1055" i="6"/>
  <c r="M935" i="6"/>
  <c r="M783" i="6"/>
  <c r="M727" i="6"/>
  <c r="M511" i="6"/>
  <c r="M487" i="6"/>
  <c r="M463" i="6"/>
  <c r="M199" i="6"/>
  <c r="M175" i="6"/>
  <c r="M151" i="6"/>
  <c r="M1431" i="6"/>
  <c r="M1263" i="6"/>
  <c r="M1207" i="6"/>
  <c r="M1087" i="6"/>
  <c r="M1031" i="6"/>
  <c r="M999" i="6"/>
  <c r="M967" i="6"/>
  <c r="M911" i="6"/>
  <c r="M879" i="6"/>
  <c r="M847" i="6"/>
  <c r="M815" i="6"/>
  <c r="M703" i="6"/>
  <c r="M647" i="6"/>
  <c r="M615" i="6"/>
  <c r="M543" i="6"/>
  <c r="M399" i="6"/>
  <c r="M311" i="6"/>
  <c r="M271" i="6"/>
  <c r="M247" i="6"/>
  <c r="M111" i="6"/>
  <c r="M87" i="6"/>
  <c r="M1527" i="6"/>
  <c r="M1503" i="6"/>
  <c r="M1479" i="6"/>
  <c r="M1455" i="6"/>
  <c r="M1407" i="6"/>
  <c r="M1383" i="6"/>
  <c r="M1359" i="6"/>
  <c r="M1327" i="6"/>
  <c r="M1295" i="6"/>
  <c r="M1239" i="6"/>
  <c r="M1151" i="6"/>
  <c r="M1119" i="6"/>
  <c r="M943" i="6"/>
  <c r="M759" i="6"/>
  <c r="M679" i="6"/>
  <c r="M567" i="6"/>
  <c r="M519" i="6"/>
  <c r="M495" i="6"/>
  <c r="M447" i="6"/>
  <c r="M423" i="6"/>
  <c r="M383" i="6"/>
  <c r="M359" i="6"/>
  <c r="M335" i="6"/>
  <c r="M135" i="6"/>
  <c r="M71" i="6"/>
  <c r="M31" i="6"/>
  <c r="M1448" i="6"/>
  <c r="M1544" i="6"/>
  <c r="M1512" i="6"/>
  <c r="M1480" i="6"/>
  <c r="M1424" i="6"/>
  <c r="M1392" i="6"/>
  <c r="M1360" i="6"/>
  <c r="M1432" i="6"/>
  <c r="M1400" i="6"/>
  <c r="M1368" i="6"/>
  <c r="M1520" i="6"/>
  <c r="M1488" i="6"/>
  <c r="M1464" i="6"/>
  <c r="V1659" i="6"/>
  <c r="I1659" i="6" s="1"/>
  <c r="M149" i="6"/>
  <c r="V149" i="6"/>
  <c r="I149" i="6" s="1"/>
  <c r="M141" i="6"/>
  <c r="V141" i="6"/>
  <c r="I141" i="6" s="1"/>
  <c r="M101" i="6"/>
  <c r="V101" i="6"/>
  <c r="I101" i="6" s="1"/>
  <c r="M93" i="6"/>
  <c r="V93" i="6"/>
  <c r="I93" i="6" s="1"/>
  <c r="M69" i="6"/>
  <c r="V69" i="6"/>
  <c r="I69" i="6" s="1"/>
  <c r="M53" i="6"/>
  <c r="V53" i="6"/>
  <c r="I53" i="6" s="1"/>
  <c r="M37" i="6"/>
  <c r="V37" i="6"/>
  <c r="I37" i="6" s="1"/>
  <c r="M29" i="6"/>
  <c r="V29" i="6"/>
  <c r="I29" i="6" s="1"/>
  <c r="M13" i="6"/>
  <c r="V13" i="6"/>
  <c r="I13" i="6" s="1"/>
  <c r="M5" i="6"/>
  <c r="V5" i="6"/>
  <c r="I5" i="6" s="1"/>
  <c r="M1549" i="6"/>
  <c r="V1549" i="6"/>
  <c r="I1549" i="6" s="1"/>
  <c r="M1461" i="6"/>
  <c r="V1461" i="6"/>
  <c r="I1461" i="6" s="1"/>
  <c r="M1453" i="6"/>
  <c r="V1453" i="6"/>
  <c r="I1453" i="6" s="1"/>
  <c r="M1437" i="6"/>
  <c r="V1437" i="6"/>
  <c r="I1437" i="6" s="1"/>
  <c r="M1405" i="6"/>
  <c r="V1405" i="6"/>
  <c r="I1405" i="6" s="1"/>
  <c r="M1285" i="6"/>
  <c r="V1285" i="6"/>
  <c r="I1285" i="6" s="1"/>
  <c r="M1245" i="6"/>
  <c r="V1245" i="6"/>
  <c r="I1245" i="6" s="1"/>
  <c r="M1197" i="6"/>
  <c r="V1197" i="6"/>
  <c r="I1197" i="6" s="1"/>
  <c r="M1069" i="6"/>
  <c r="V1069" i="6"/>
  <c r="I1069" i="6" s="1"/>
  <c r="M1053" i="6"/>
  <c r="V1053" i="6"/>
  <c r="I1053" i="6" s="1"/>
  <c r="M869" i="6"/>
  <c r="V869" i="6"/>
  <c r="I869" i="6" s="1"/>
  <c r="M773" i="6"/>
  <c r="V773" i="6"/>
  <c r="I773" i="6" s="1"/>
  <c r="M757" i="6"/>
  <c r="V757" i="6"/>
  <c r="I757" i="6" s="1"/>
  <c r="M741" i="6"/>
  <c r="V741" i="6"/>
  <c r="I741" i="6" s="1"/>
  <c r="M669" i="6"/>
  <c r="V669" i="6"/>
  <c r="I669" i="6" s="1"/>
  <c r="M597" i="6"/>
  <c r="V597" i="6"/>
  <c r="I597" i="6" s="1"/>
  <c r="M581" i="6"/>
  <c r="V581" i="6"/>
  <c r="I581" i="6" s="1"/>
  <c r="M557" i="6"/>
  <c r="V557" i="6"/>
  <c r="I557" i="6" s="1"/>
  <c r="M501" i="6"/>
  <c r="V501" i="6"/>
  <c r="I501" i="6" s="1"/>
  <c r="M477" i="6"/>
  <c r="V477" i="6"/>
  <c r="I477" i="6" s="1"/>
  <c r="M421" i="6"/>
  <c r="V421" i="6"/>
  <c r="I421" i="6" s="1"/>
  <c r="M365" i="6"/>
  <c r="V365" i="6"/>
  <c r="I365" i="6" s="1"/>
  <c r="M285" i="6"/>
  <c r="V285" i="6"/>
  <c r="I285" i="6" s="1"/>
  <c r="M117" i="6"/>
  <c r="V117" i="6"/>
  <c r="I117" i="6" s="1"/>
  <c r="M1045" i="6"/>
  <c r="M917" i="6"/>
  <c r="M564" i="6"/>
  <c r="V564" i="6"/>
  <c r="I564" i="6" s="1"/>
  <c r="M468" i="6"/>
  <c r="V468" i="6"/>
  <c r="I468" i="6" s="1"/>
  <c r="M412" i="6"/>
  <c r="V412" i="6"/>
  <c r="I412" i="6" s="1"/>
  <c r="M356" i="6"/>
  <c r="V356" i="6"/>
  <c r="I356" i="6" s="1"/>
  <c r="M332" i="6"/>
  <c r="V332" i="6"/>
  <c r="I332" i="6" s="1"/>
  <c r="M276" i="6"/>
  <c r="V276" i="6"/>
  <c r="I276" i="6" s="1"/>
  <c r="M244" i="6"/>
  <c r="V244" i="6"/>
  <c r="I244" i="6" s="1"/>
  <c r="M1421" i="6"/>
  <c r="V1421" i="6"/>
  <c r="I1421" i="6" s="1"/>
  <c r="M1389" i="6"/>
  <c r="V1389" i="6"/>
  <c r="I1389" i="6" s="1"/>
  <c r="M1381" i="6"/>
  <c r="V1381" i="6"/>
  <c r="I1381" i="6" s="1"/>
  <c r="M1373" i="6"/>
  <c r="V1373" i="6"/>
  <c r="I1373" i="6" s="1"/>
  <c r="M1309" i="6"/>
  <c r="V1309" i="6"/>
  <c r="I1309" i="6" s="1"/>
  <c r="M1253" i="6"/>
  <c r="V1253" i="6"/>
  <c r="I1253" i="6" s="1"/>
  <c r="M1229" i="6"/>
  <c r="V1229" i="6"/>
  <c r="I1229" i="6" s="1"/>
  <c r="M1221" i="6"/>
  <c r="V1221" i="6"/>
  <c r="I1221" i="6" s="1"/>
  <c r="M1213" i="6"/>
  <c r="V1213" i="6"/>
  <c r="I1213" i="6" s="1"/>
  <c r="M1205" i="6"/>
  <c r="V1205" i="6"/>
  <c r="I1205" i="6" s="1"/>
  <c r="M1181" i="6"/>
  <c r="V1181" i="6"/>
  <c r="I1181" i="6" s="1"/>
  <c r="M1157" i="6"/>
  <c r="V1157" i="6"/>
  <c r="I1157" i="6" s="1"/>
  <c r="M1141" i="6"/>
  <c r="V1141" i="6"/>
  <c r="I1141" i="6" s="1"/>
  <c r="M1125" i="6"/>
  <c r="V1125" i="6"/>
  <c r="I1125" i="6" s="1"/>
  <c r="M1117" i="6"/>
  <c r="V1117" i="6"/>
  <c r="I1117" i="6" s="1"/>
  <c r="M1021" i="6"/>
  <c r="V1021" i="6"/>
  <c r="I1021" i="6" s="1"/>
  <c r="M1013" i="6"/>
  <c r="V1013" i="6"/>
  <c r="I1013" i="6" s="1"/>
  <c r="M1005" i="6"/>
  <c r="V1005" i="6"/>
  <c r="I1005" i="6" s="1"/>
  <c r="M997" i="6"/>
  <c r="V997" i="6"/>
  <c r="I997" i="6" s="1"/>
  <c r="M877" i="6"/>
  <c r="V877" i="6"/>
  <c r="I877" i="6" s="1"/>
  <c r="M853" i="6"/>
  <c r="V853" i="6"/>
  <c r="I853" i="6" s="1"/>
  <c r="M829" i="6"/>
  <c r="V829" i="6"/>
  <c r="I829" i="6" s="1"/>
  <c r="M813" i="6"/>
  <c r="V813" i="6"/>
  <c r="I813" i="6" s="1"/>
  <c r="M805" i="6"/>
  <c r="V805" i="6"/>
  <c r="I805" i="6" s="1"/>
  <c r="M749" i="6"/>
  <c r="V749" i="6"/>
  <c r="I749" i="6" s="1"/>
  <c r="M653" i="6"/>
  <c r="V653" i="6"/>
  <c r="I653" i="6" s="1"/>
  <c r="M645" i="6"/>
  <c r="V645" i="6"/>
  <c r="I645" i="6" s="1"/>
  <c r="M629" i="6"/>
  <c r="V629" i="6"/>
  <c r="I629" i="6" s="1"/>
  <c r="M525" i="6"/>
  <c r="V525" i="6"/>
  <c r="I525" i="6" s="1"/>
  <c r="M485" i="6"/>
  <c r="V485" i="6"/>
  <c r="I485" i="6" s="1"/>
  <c r="M461" i="6"/>
  <c r="V461" i="6"/>
  <c r="I461" i="6" s="1"/>
  <c r="M445" i="6"/>
  <c r="V445" i="6"/>
  <c r="I445" i="6" s="1"/>
  <c r="M437" i="6"/>
  <c r="V437" i="6"/>
  <c r="I437" i="6" s="1"/>
  <c r="M413" i="6"/>
  <c r="V413" i="6"/>
  <c r="I413" i="6" s="1"/>
  <c r="M397" i="6"/>
  <c r="V397" i="6"/>
  <c r="I397" i="6" s="1"/>
  <c r="M373" i="6"/>
  <c r="V373" i="6"/>
  <c r="I373" i="6" s="1"/>
  <c r="M349" i="6"/>
  <c r="V349" i="6"/>
  <c r="I349" i="6" s="1"/>
  <c r="M333" i="6"/>
  <c r="V333" i="6"/>
  <c r="I333" i="6" s="1"/>
  <c r="M309" i="6"/>
  <c r="V309" i="6"/>
  <c r="I309" i="6" s="1"/>
  <c r="M261" i="6"/>
  <c r="V261" i="6"/>
  <c r="I261" i="6" s="1"/>
  <c r="M253" i="6"/>
  <c r="V253" i="6"/>
  <c r="I253" i="6" s="1"/>
  <c r="M237" i="6"/>
  <c r="V237" i="6"/>
  <c r="I237" i="6" s="1"/>
  <c r="M229" i="6"/>
  <c r="V229" i="6"/>
  <c r="I229" i="6" s="1"/>
  <c r="M221" i="6"/>
  <c r="V221" i="6"/>
  <c r="I221" i="6" s="1"/>
  <c r="M213" i="6"/>
  <c r="V213" i="6"/>
  <c r="I213" i="6" s="1"/>
  <c r="M205" i="6"/>
  <c r="V205" i="6"/>
  <c r="I205" i="6" s="1"/>
  <c r="M197" i="6"/>
  <c r="V197" i="6"/>
  <c r="I197" i="6" s="1"/>
  <c r="M181" i="6"/>
  <c r="V181" i="6"/>
  <c r="I181" i="6" s="1"/>
  <c r="M133" i="6"/>
  <c r="V133" i="6"/>
  <c r="I133" i="6" s="1"/>
  <c r="M1173" i="6"/>
  <c r="M789" i="6"/>
  <c r="M1477" i="6"/>
  <c r="V1477" i="6"/>
  <c r="I1477" i="6" s="1"/>
  <c r="M1365" i="6"/>
  <c r="V1365" i="6"/>
  <c r="I1365" i="6" s="1"/>
  <c r="M1189" i="6"/>
  <c r="V1189" i="6"/>
  <c r="I1189" i="6" s="1"/>
  <c r="M845" i="6"/>
  <c r="V845" i="6"/>
  <c r="I845" i="6" s="1"/>
  <c r="M981" i="6"/>
  <c r="M1109" i="6"/>
  <c r="M85" i="6"/>
  <c r="M1546" i="6"/>
  <c r="V1546" i="6"/>
  <c r="I1546" i="6" s="1"/>
  <c r="M1538" i="6"/>
  <c r="V1538" i="6"/>
  <c r="I1538" i="6" s="1"/>
  <c r="M1530" i="6"/>
  <c r="V1530" i="6"/>
  <c r="I1530" i="6" s="1"/>
  <c r="M1522" i="6"/>
  <c r="V1522" i="6"/>
  <c r="I1522" i="6" s="1"/>
  <c r="M1506" i="6"/>
  <c r="V1506" i="6"/>
  <c r="I1506" i="6" s="1"/>
  <c r="M1498" i="6"/>
  <c r="V1498" i="6"/>
  <c r="I1498" i="6" s="1"/>
  <c r="M1490" i="6"/>
  <c r="V1490" i="6"/>
  <c r="I1490" i="6" s="1"/>
  <c r="M1482" i="6"/>
  <c r="V1482" i="6"/>
  <c r="I1482" i="6" s="1"/>
  <c r="M1474" i="6"/>
  <c r="V1474" i="6"/>
  <c r="I1474" i="6" s="1"/>
  <c r="M1466" i="6"/>
  <c r="V1466" i="6"/>
  <c r="I1466" i="6" s="1"/>
  <c r="M1458" i="6"/>
  <c r="V1458" i="6"/>
  <c r="I1458" i="6" s="1"/>
  <c r="M1450" i="6"/>
  <c r="V1450" i="6"/>
  <c r="I1450" i="6" s="1"/>
  <c r="M1442" i="6"/>
  <c r="V1442" i="6"/>
  <c r="I1442" i="6" s="1"/>
  <c r="M1434" i="6"/>
  <c r="V1434" i="6"/>
  <c r="I1434" i="6" s="1"/>
  <c r="M1426" i="6"/>
  <c r="V1426" i="6"/>
  <c r="I1426" i="6" s="1"/>
  <c r="M1402" i="6"/>
  <c r="V1402" i="6"/>
  <c r="I1402" i="6" s="1"/>
  <c r="M1394" i="6"/>
  <c r="V1394" i="6"/>
  <c r="I1394" i="6" s="1"/>
  <c r="M1378" i="6"/>
  <c r="V1378" i="6"/>
  <c r="I1378" i="6" s="1"/>
  <c r="M1370" i="6"/>
  <c r="V1370" i="6"/>
  <c r="I1370" i="6" s="1"/>
  <c r="M1306" i="6"/>
  <c r="V1306" i="6"/>
  <c r="I1306" i="6" s="1"/>
  <c r="M1258" i="6"/>
  <c r="V1258" i="6"/>
  <c r="I1258" i="6" s="1"/>
  <c r="M1250" i="6"/>
  <c r="V1250" i="6"/>
  <c r="I1250" i="6" s="1"/>
  <c r="M1242" i="6"/>
  <c r="V1242" i="6"/>
  <c r="I1242" i="6" s="1"/>
  <c r="M1234" i="6"/>
  <c r="V1234" i="6"/>
  <c r="I1234" i="6" s="1"/>
  <c r="M1218" i="6"/>
  <c r="V1218" i="6"/>
  <c r="I1218" i="6" s="1"/>
  <c r="M1210" i="6"/>
  <c r="V1210" i="6"/>
  <c r="I1210" i="6" s="1"/>
  <c r="M1202" i="6"/>
  <c r="V1202" i="6"/>
  <c r="I1202" i="6" s="1"/>
  <c r="M1194" i="6"/>
  <c r="V1194" i="6"/>
  <c r="I1194" i="6" s="1"/>
  <c r="M1186" i="6"/>
  <c r="V1186" i="6"/>
  <c r="I1186" i="6" s="1"/>
  <c r="M1178" i="6"/>
  <c r="V1178" i="6"/>
  <c r="I1178" i="6" s="1"/>
  <c r="M1170" i="6"/>
  <c r="V1170" i="6"/>
  <c r="I1170" i="6" s="1"/>
  <c r="M1162" i="6"/>
  <c r="V1162" i="6"/>
  <c r="I1162" i="6" s="1"/>
  <c r="M1154" i="6"/>
  <c r="V1154" i="6"/>
  <c r="I1154" i="6" s="1"/>
  <c r="M1146" i="6"/>
  <c r="V1146" i="6"/>
  <c r="I1146" i="6" s="1"/>
  <c r="M1138" i="6"/>
  <c r="V1138" i="6"/>
  <c r="I1138" i="6" s="1"/>
  <c r="M1130" i="6"/>
  <c r="V1130" i="6"/>
  <c r="I1130" i="6" s="1"/>
  <c r="M1122" i="6"/>
  <c r="V1122" i="6"/>
  <c r="I1122" i="6" s="1"/>
  <c r="M1114" i="6"/>
  <c r="V1114" i="6"/>
  <c r="I1114" i="6" s="1"/>
  <c r="M1106" i="6"/>
  <c r="V1106" i="6"/>
  <c r="I1106" i="6" s="1"/>
  <c r="M1098" i="6"/>
  <c r="V1098" i="6"/>
  <c r="I1098" i="6" s="1"/>
  <c r="M1090" i="6"/>
  <c r="V1090" i="6"/>
  <c r="I1090" i="6" s="1"/>
  <c r="M1082" i="6"/>
  <c r="V1082" i="6"/>
  <c r="I1082" i="6" s="1"/>
  <c r="M1074" i="6"/>
  <c r="V1074" i="6"/>
  <c r="I1074" i="6" s="1"/>
  <c r="M1058" i="6"/>
  <c r="V1058" i="6"/>
  <c r="I1058" i="6" s="1"/>
  <c r="M1050" i="6"/>
  <c r="V1050" i="6"/>
  <c r="I1050" i="6" s="1"/>
  <c r="M1034" i="6"/>
  <c r="V1034" i="6"/>
  <c r="I1034" i="6" s="1"/>
  <c r="M1026" i="6"/>
  <c r="V1026" i="6"/>
  <c r="I1026" i="6" s="1"/>
  <c r="M1018" i="6"/>
  <c r="V1018" i="6"/>
  <c r="I1018" i="6" s="1"/>
  <c r="M1010" i="6"/>
  <c r="V1010" i="6"/>
  <c r="I1010" i="6" s="1"/>
  <c r="M1002" i="6"/>
  <c r="V1002" i="6"/>
  <c r="I1002" i="6" s="1"/>
  <c r="M994" i="6"/>
  <c r="V994" i="6"/>
  <c r="I994" i="6" s="1"/>
  <c r="M986" i="6"/>
  <c r="V986" i="6"/>
  <c r="I986" i="6" s="1"/>
  <c r="M970" i="6"/>
  <c r="V970" i="6"/>
  <c r="I970" i="6" s="1"/>
  <c r="M954" i="6"/>
  <c r="V954" i="6"/>
  <c r="I954" i="6" s="1"/>
  <c r="M946" i="6"/>
  <c r="V946" i="6"/>
  <c r="I946" i="6" s="1"/>
  <c r="M930" i="6"/>
  <c r="V930" i="6"/>
  <c r="I930" i="6" s="1"/>
  <c r="M922" i="6"/>
  <c r="V922" i="6"/>
  <c r="I922" i="6" s="1"/>
  <c r="M914" i="6"/>
  <c r="V914" i="6"/>
  <c r="I914" i="6" s="1"/>
  <c r="M906" i="6"/>
  <c r="V906" i="6"/>
  <c r="I906" i="6" s="1"/>
  <c r="M898" i="6"/>
  <c r="V898" i="6"/>
  <c r="I898" i="6" s="1"/>
  <c r="M882" i="6"/>
  <c r="V882" i="6"/>
  <c r="I882" i="6" s="1"/>
  <c r="M874" i="6"/>
  <c r="V874" i="6"/>
  <c r="I874" i="6" s="1"/>
  <c r="M866" i="6"/>
  <c r="V866" i="6"/>
  <c r="I866" i="6" s="1"/>
  <c r="M858" i="6"/>
  <c r="V858" i="6"/>
  <c r="I858" i="6" s="1"/>
  <c r="M850" i="6"/>
  <c r="V850" i="6"/>
  <c r="I850" i="6" s="1"/>
  <c r="M842" i="6"/>
  <c r="V842" i="6"/>
  <c r="I842" i="6" s="1"/>
  <c r="M834" i="6"/>
  <c r="V834" i="6"/>
  <c r="I834" i="6" s="1"/>
  <c r="M826" i="6"/>
  <c r="V826" i="6"/>
  <c r="I826" i="6" s="1"/>
  <c r="M818" i="6"/>
  <c r="V818" i="6"/>
  <c r="I818" i="6" s="1"/>
  <c r="M802" i="6"/>
  <c r="V802" i="6"/>
  <c r="I802" i="6" s="1"/>
  <c r="M794" i="6"/>
  <c r="V794" i="6"/>
  <c r="I794" i="6" s="1"/>
  <c r="M786" i="6"/>
  <c r="V786" i="6"/>
  <c r="I786" i="6" s="1"/>
  <c r="M778" i="6"/>
  <c r="V778" i="6"/>
  <c r="I778" i="6" s="1"/>
  <c r="M762" i="6"/>
  <c r="V762" i="6"/>
  <c r="I762" i="6" s="1"/>
  <c r="M754" i="6"/>
  <c r="V754" i="6"/>
  <c r="I754" i="6" s="1"/>
  <c r="M746" i="6"/>
  <c r="V746" i="6"/>
  <c r="I746" i="6" s="1"/>
  <c r="M730" i="6"/>
  <c r="V730" i="6"/>
  <c r="I730" i="6" s="1"/>
  <c r="M706" i="6"/>
  <c r="V706" i="6"/>
  <c r="I706" i="6" s="1"/>
  <c r="M690" i="6"/>
  <c r="V690" i="6"/>
  <c r="I690" i="6" s="1"/>
  <c r="M674" i="6"/>
  <c r="V674" i="6"/>
  <c r="I674" i="6" s="1"/>
  <c r="M666" i="6"/>
  <c r="V666" i="6"/>
  <c r="I666" i="6" s="1"/>
  <c r="M658" i="6"/>
  <c r="V658" i="6"/>
  <c r="I658" i="6" s="1"/>
  <c r="M650" i="6"/>
  <c r="V650" i="6"/>
  <c r="I650" i="6" s="1"/>
  <c r="M642" i="6"/>
  <c r="V642" i="6"/>
  <c r="I642" i="6" s="1"/>
  <c r="M626" i="6"/>
  <c r="V626" i="6"/>
  <c r="I626" i="6" s="1"/>
  <c r="M618" i="6"/>
  <c r="V618" i="6"/>
  <c r="I618" i="6" s="1"/>
  <c r="M610" i="6"/>
  <c r="V610" i="6"/>
  <c r="I610" i="6" s="1"/>
  <c r="M602" i="6"/>
  <c r="V602" i="6"/>
  <c r="I602" i="6" s="1"/>
  <c r="M594" i="6"/>
  <c r="V594" i="6"/>
  <c r="I594" i="6" s="1"/>
  <c r="M586" i="6"/>
  <c r="V586" i="6"/>
  <c r="I586" i="6" s="1"/>
  <c r="M578" i="6"/>
  <c r="V578" i="6"/>
  <c r="I578" i="6" s="1"/>
  <c r="M570" i="6"/>
  <c r="V570" i="6"/>
  <c r="I570" i="6" s="1"/>
  <c r="M562" i="6"/>
  <c r="V562" i="6"/>
  <c r="I562" i="6" s="1"/>
  <c r="M554" i="6"/>
  <c r="V554" i="6"/>
  <c r="I554" i="6" s="1"/>
  <c r="M546" i="6"/>
  <c r="V546" i="6"/>
  <c r="I546" i="6" s="1"/>
  <c r="M538" i="6"/>
  <c r="V538" i="6"/>
  <c r="I538" i="6" s="1"/>
  <c r="M530" i="6"/>
  <c r="V530" i="6"/>
  <c r="I530" i="6" s="1"/>
  <c r="M522" i="6"/>
  <c r="V522" i="6"/>
  <c r="I522" i="6" s="1"/>
  <c r="M514" i="6"/>
  <c r="V514" i="6"/>
  <c r="I514" i="6" s="1"/>
  <c r="M506" i="6"/>
  <c r="V506" i="6"/>
  <c r="I506" i="6" s="1"/>
  <c r="M498" i="6"/>
  <c r="V498" i="6"/>
  <c r="I498" i="6" s="1"/>
  <c r="M490" i="6"/>
  <c r="V490" i="6"/>
  <c r="I490" i="6" s="1"/>
  <c r="M482" i="6"/>
  <c r="V482" i="6"/>
  <c r="I482" i="6" s="1"/>
  <c r="M474" i="6"/>
  <c r="V474" i="6"/>
  <c r="I474" i="6" s="1"/>
  <c r="M466" i="6"/>
  <c r="V466" i="6"/>
  <c r="I466" i="6" s="1"/>
  <c r="M458" i="6"/>
  <c r="V458" i="6"/>
  <c r="I458" i="6" s="1"/>
  <c r="M450" i="6"/>
  <c r="V450" i="6"/>
  <c r="I450" i="6" s="1"/>
  <c r="M442" i="6"/>
  <c r="V442" i="6"/>
  <c r="I442" i="6" s="1"/>
  <c r="M434" i="6"/>
  <c r="V434" i="6"/>
  <c r="I434" i="6" s="1"/>
  <c r="M426" i="6"/>
  <c r="V426" i="6"/>
  <c r="I426" i="6" s="1"/>
  <c r="M418" i="6"/>
  <c r="V418" i="6"/>
  <c r="I418" i="6" s="1"/>
  <c r="M402" i="6"/>
  <c r="V402" i="6"/>
  <c r="I402" i="6" s="1"/>
  <c r="M386" i="6"/>
  <c r="V386" i="6"/>
  <c r="I386" i="6" s="1"/>
  <c r="M378" i="6"/>
  <c r="V378" i="6"/>
  <c r="I378" i="6" s="1"/>
  <c r="M370" i="6"/>
  <c r="V370" i="6"/>
  <c r="I370" i="6" s="1"/>
  <c r="M362" i="6"/>
  <c r="V362" i="6"/>
  <c r="I362" i="6" s="1"/>
  <c r="M354" i="6"/>
  <c r="V354" i="6"/>
  <c r="I354" i="6" s="1"/>
  <c r="M346" i="6"/>
  <c r="V346" i="6"/>
  <c r="I346" i="6" s="1"/>
  <c r="M338" i="6"/>
  <c r="V338" i="6"/>
  <c r="I338" i="6" s="1"/>
  <c r="M322" i="6"/>
  <c r="V322" i="6"/>
  <c r="I322" i="6" s="1"/>
  <c r="M314" i="6"/>
  <c r="V314" i="6"/>
  <c r="I314" i="6" s="1"/>
  <c r="M306" i="6"/>
  <c r="V306" i="6"/>
  <c r="I306" i="6" s="1"/>
  <c r="M298" i="6"/>
  <c r="V298" i="6"/>
  <c r="I298" i="6" s="1"/>
  <c r="M290" i="6"/>
  <c r="V290" i="6"/>
  <c r="I290" i="6" s="1"/>
  <c r="M282" i="6"/>
  <c r="V282" i="6"/>
  <c r="I282" i="6" s="1"/>
  <c r="M274" i="6"/>
  <c r="V274" i="6"/>
  <c r="I274" i="6" s="1"/>
  <c r="M266" i="6"/>
  <c r="V266" i="6"/>
  <c r="I266" i="6" s="1"/>
  <c r="M258" i="6"/>
  <c r="V258" i="6"/>
  <c r="I258" i="6" s="1"/>
  <c r="M250" i="6"/>
  <c r="V250" i="6"/>
  <c r="I250" i="6" s="1"/>
  <c r="M242" i="6"/>
  <c r="V242" i="6"/>
  <c r="I242" i="6" s="1"/>
  <c r="M234" i="6"/>
  <c r="V234" i="6"/>
  <c r="I234" i="6" s="1"/>
  <c r="M1541" i="6"/>
  <c r="V1541" i="6"/>
  <c r="I1541" i="6" s="1"/>
  <c r="M1533" i="6"/>
  <c r="V1533" i="6"/>
  <c r="I1533" i="6" s="1"/>
  <c r="M1525" i="6"/>
  <c r="V1525" i="6"/>
  <c r="I1525" i="6" s="1"/>
  <c r="M1501" i="6"/>
  <c r="V1501" i="6"/>
  <c r="I1501" i="6" s="1"/>
  <c r="M1237" i="6"/>
  <c r="V1237" i="6"/>
  <c r="I1237" i="6" s="1"/>
  <c r="M1093" i="6"/>
  <c r="V1093" i="6"/>
  <c r="I1093" i="6" s="1"/>
  <c r="M1077" i="6"/>
  <c r="V1077" i="6"/>
  <c r="I1077" i="6" s="1"/>
  <c r="M1061" i="6"/>
  <c r="V1061" i="6"/>
  <c r="I1061" i="6" s="1"/>
  <c r="M925" i="6"/>
  <c r="V925" i="6"/>
  <c r="I925" i="6" s="1"/>
  <c r="M797" i="6"/>
  <c r="V797" i="6"/>
  <c r="I797" i="6" s="1"/>
  <c r="M1429" i="6"/>
  <c r="M469" i="6"/>
  <c r="M1089" i="6"/>
  <c r="V1089" i="6"/>
  <c r="I1089" i="6" s="1"/>
  <c r="M1057" i="6"/>
  <c r="V1057" i="6"/>
  <c r="I1057" i="6" s="1"/>
  <c r="M953" i="6"/>
  <c r="V953" i="6"/>
  <c r="I953" i="6" s="1"/>
  <c r="M921" i="6"/>
  <c r="V921" i="6"/>
  <c r="I921" i="6" s="1"/>
  <c r="M753" i="6"/>
  <c r="V753" i="6"/>
  <c r="I753" i="6" s="1"/>
  <c r="M721" i="6"/>
  <c r="V721" i="6"/>
  <c r="I721" i="6" s="1"/>
  <c r="M585" i="6"/>
  <c r="V585" i="6"/>
  <c r="I585" i="6" s="1"/>
  <c r="M553" i="6"/>
  <c r="V553" i="6"/>
  <c r="I553" i="6" s="1"/>
  <c r="M457" i="6"/>
  <c r="V457" i="6"/>
  <c r="I457" i="6" s="1"/>
  <c r="M449" i="6"/>
  <c r="V449" i="6"/>
  <c r="I449" i="6" s="1"/>
  <c r="M417" i="6"/>
  <c r="V417" i="6"/>
  <c r="I417" i="6" s="1"/>
  <c r="M401" i="6"/>
  <c r="V401" i="6"/>
  <c r="I401" i="6" s="1"/>
  <c r="M1469" i="6"/>
  <c r="V1469" i="6"/>
  <c r="I1469" i="6" s="1"/>
  <c r="M1445" i="6"/>
  <c r="V1445" i="6"/>
  <c r="I1445" i="6" s="1"/>
  <c r="M1165" i="6"/>
  <c r="V1165" i="6"/>
  <c r="I1165" i="6" s="1"/>
  <c r="M1149" i="6"/>
  <c r="V1149" i="6"/>
  <c r="I1149" i="6" s="1"/>
  <c r="M1133" i="6"/>
  <c r="V1133" i="6"/>
  <c r="I1133" i="6" s="1"/>
  <c r="M1101" i="6"/>
  <c r="V1101" i="6"/>
  <c r="I1101" i="6" s="1"/>
  <c r="M965" i="6"/>
  <c r="V965" i="6"/>
  <c r="I965" i="6" s="1"/>
  <c r="M957" i="6"/>
  <c r="V957" i="6"/>
  <c r="I957" i="6" s="1"/>
  <c r="M949" i="6"/>
  <c r="V949" i="6"/>
  <c r="I949" i="6" s="1"/>
  <c r="M901" i="6"/>
  <c r="V901" i="6"/>
  <c r="I901" i="6" s="1"/>
  <c r="M885" i="6"/>
  <c r="V885" i="6"/>
  <c r="I885" i="6" s="1"/>
  <c r="M861" i="6"/>
  <c r="V861" i="6"/>
  <c r="I861" i="6" s="1"/>
  <c r="M837" i="6"/>
  <c r="V837" i="6"/>
  <c r="I837" i="6" s="1"/>
  <c r="M821" i="6"/>
  <c r="V821" i="6"/>
  <c r="I821" i="6" s="1"/>
  <c r="M725" i="6"/>
  <c r="V725" i="6"/>
  <c r="I725" i="6" s="1"/>
  <c r="M717" i="6"/>
  <c r="V717" i="6"/>
  <c r="I717" i="6" s="1"/>
  <c r="M709" i="6"/>
  <c r="V709" i="6"/>
  <c r="I709" i="6" s="1"/>
  <c r="M693" i="6"/>
  <c r="V693" i="6"/>
  <c r="I693" i="6" s="1"/>
  <c r="M685" i="6"/>
  <c r="V685" i="6"/>
  <c r="I685" i="6" s="1"/>
  <c r="M621" i="6"/>
  <c r="V621" i="6"/>
  <c r="I621" i="6" s="1"/>
  <c r="M605" i="6"/>
  <c r="V605" i="6"/>
  <c r="I605" i="6" s="1"/>
  <c r="M589" i="6"/>
  <c r="V589" i="6"/>
  <c r="I589" i="6" s="1"/>
  <c r="M573" i="6"/>
  <c r="V573" i="6"/>
  <c r="I573" i="6" s="1"/>
  <c r="M565" i="6"/>
  <c r="V565" i="6"/>
  <c r="I565" i="6" s="1"/>
  <c r="M549" i="6"/>
  <c r="V549" i="6"/>
  <c r="I549" i="6" s="1"/>
  <c r="M541" i="6"/>
  <c r="V541" i="6"/>
  <c r="I541" i="6" s="1"/>
  <c r="M517" i="6"/>
  <c r="V517" i="6"/>
  <c r="I517" i="6" s="1"/>
  <c r="M453" i="6"/>
  <c r="V453" i="6"/>
  <c r="I453" i="6" s="1"/>
  <c r="M429" i="6"/>
  <c r="V429" i="6"/>
  <c r="I429" i="6" s="1"/>
  <c r="M405" i="6"/>
  <c r="V405" i="6"/>
  <c r="I405" i="6" s="1"/>
  <c r="M389" i="6"/>
  <c r="V389" i="6"/>
  <c r="I389" i="6" s="1"/>
  <c r="M381" i="6"/>
  <c r="V381" i="6"/>
  <c r="I381" i="6" s="1"/>
  <c r="M357" i="6"/>
  <c r="V357" i="6"/>
  <c r="I357" i="6" s="1"/>
  <c r="M341" i="6"/>
  <c r="V341" i="6"/>
  <c r="I341" i="6" s="1"/>
  <c r="M325" i="6"/>
  <c r="V325" i="6"/>
  <c r="I325" i="6" s="1"/>
  <c r="M317" i="6"/>
  <c r="V317" i="6"/>
  <c r="I317" i="6" s="1"/>
  <c r="M301" i="6"/>
  <c r="V301" i="6"/>
  <c r="I301" i="6" s="1"/>
  <c r="M245" i="6"/>
  <c r="V245" i="6"/>
  <c r="I245" i="6" s="1"/>
  <c r="M1493" i="6"/>
  <c r="M1301" i="6"/>
  <c r="M661" i="6"/>
  <c r="M277" i="6"/>
  <c r="M575" i="6"/>
  <c r="V575" i="6"/>
  <c r="I575" i="6" s="1"/>
  <c r="M391" i="6"/>
  <c r="V391" i="6"/>
  <c r="I391" i="6" s="1"/>
  <c r="M367" i="6"/>
  <c r="V367" i="6"/>
  <c r="I367" i="6" s="1"/>
  <c r="M255" i="6"/>
  <c r="V255" i="6"/>
  <c r="I255" i="6" s="1"/>
  <c r="M223" i="6"/>
  <c r="V223" i="6"/>
  <c r="I223" i="6" s="1"/>
  <c r="M191" i="6"/>
  <c r="V191" i="6"/>
  <c r="I191" i="6" s="1"/>
  <c r="M127" i="6"/>
  <c r="V127" i="6"/>
  <c r="I127" i="6" s="1"/>
  <c r="M47" i="6"/>
  <c r="V47" i="6"/>
  <c r="I47" i="6" s="1"/>
  <c r="M23" i="6"/>
  <c r="V23" i="6"/>
  <c r="I23" i="6" s="1"/>
  <c r="M7" i="6"/>
  <c r="V7" i="6"/>
  <c r="I7" i="6" s="1"/>
  <c r="M1605" i="6"/>
  <c r="V1605" i="6"/>
  <c r="I1605" i="6" s="1"/>
  <c r="M1573" i="6"/>
  <c r="V1573" i="6"/>
  <c r="I1573" i="6" s="1"/>
  <c r="M1478" i="6"/>
  <c r="V1478" i="6"/>
  <c r="I1478" i="6" s="1"/>
  <c r="M1446" i="6"/>
  <c r="V1446" i="6"/>
  <c r="I1446" i="6" s="1"/>
  <c r="M1246" i="6"/>
  <c r="V1246" i="6"/>
  <c r="I1246" i="6" s="1"/>
  <c r="M1214" i="6"/>
  <c r="V1214" i="6"/>
  <c r="I1214" i="6" s="1"/>
  <c r="M1182" i="6"/>
  <c r="V1182" i="6"/>
  <c r="I1182" i="6" s="1"/>
  <c r="M1054" i="6"/>
  <c r="V1054" i="6"/>
  <c r="I1054" i="6" s="1"/>
  <c r="M678" i="6"/>
  <c r="V678" i="6"/>
  <c r="I678" i="6" s="1"/>
  <c r="M550" i="6"/>
  <c r="V550" i="6"/>
  <c r="I550" i="6" s="1"/>
  <c r="M478" i="6"/>
  <c r="V478" i="6"/>
  <c r="I478" i="6" s="1"/>
  <c r="M446" i="6"/>
  <c r="V446" i="6"/>
  <c r="I446" i="6" s="1"/>
  <c r="M390" i="6"/>
  <c r="V390" i="6"/>
  <c r="I390" i="6" s="1"/>
  <c r="M334" i="6"/>
  <c r="V334" i="6"/>
  <c r="I334" i="6" s="1"/>
  <c r="M310" i="6"/>
  <c r="V310" i="6"/>
  <c r="I310" i="6" s="1"/>
  <c r="M278" i="6"/>
  <c r="V278" i="6"/>
  <c r="I278" i="6" s="1"/>
  <c r="M142" i="6"/>
  <c r="V142" i="6"/>
  <c r="I142" i="6" s="1"/>
  <c r="M94" i="6"/>
  <c r="V94" i="6"/>
  <c r="I94" i="6" s="1"/>
  <c r="M86" i="6"/>
  <c r="V86" i="6"/>
  <c r="I86" i="6" s="1"/>
  <c r="M70" i="6"/>
  <c r="V70" i="6"/>
  <c r="I70" i="6" s="1"/>
  <c r="M30" i="6"/>
  <c r="V30" i="6"/>
  <c r="I30" i="6" s="1"/>
  <c r="M6" i="6"/>
  <c r="V6" i="6"/>
  <c r="I6" i="6" s="1"/>
  <c r="M212" i="6"/>
  <c r="V212" i="6"/>
  <c r="I212" i="6" s="1"/>
  <c r="M180" i="6"/>
  <c r="V180" i="6"/>
  <c r="I180" i="6" s="1"/>
  <c r="M587" i="6"/>
  <c r="V587" i="6"/>
  <c r="I587" i="6" s="1"/>
  <c r="M531" i="6"/>
  <c r="V531" i="6"/>
  <c r="I531" i="6" s="1"/>
  <c r="M499" i="6"/>
  <c r="V499" i="6"/>
  <c r="I499" i="6" s="1"/>
  <c r="M435" i="6"/>
  <c r="V435" i="6"/>
  <c r="I435" i="6" s="1"/>
  <c r="M299" i="6"/>
  <c r="V299" i="6"/>
  <c r="I299" i="6" s="1"/>
  <c r="M115" i="6"/>
  <c r="V115" i="6"/>
  <c r="I115" i="6" s="1"/>
  <c r="M19" i="6"/>
  <c r="V19" i="6"/>
  <c r="I19" i="6" s="1"/>
  <c r="M11" i="6"/>
  <c r="V11" i="6"/>
  <c r="I11" i="6" s="1"/>
  <c r="M218" i="6"/>
  <c r="V218" i="6"/>
  <c r="I218" i="6" s="1"/>
  <c r="M202" i="6"/>
  <c r="V202" i="6"/>
  <c r="I202" i="6" s="1"/>
  <c r="M194" i="6"/>
  <c r="V194" i="6"/>
  <c r="I194" i="6" s="1"/>
  <c r="M186" i="6"/>
  <c r="V186" i="6"/>
  <c r="I186" i="6" s="1"/>
  <c r="M178" i="6"/>
  <c r="V178" i="6"/>
  <c r="I178" i="6" s="1"/>
  <c r="M154" i="6"/>
  <c r="V154" i="6"/>
  <c r="I154" i="6" s="1"/>
  <c r="M138" i="6"/>
  <c r="V138" i="6"/>
  <c r="I138" i="6" s="1"/>
  <c r="M130" i="6"/>
  <c r="V130" i="6"/>
  <c r="I130" i="6" s="1"/>
  <c r="M114" i="6"/>
  <c r="V114" i="6"/>
  <c r="I114" i="6" s="1"/>
  <c r="M106" i="6"/>
  <c r="V106" i="6"/>
  <c r="I106" i="6" s="1"/>
  <c r="M98" i="6"/>
  <c r="V98" i="6"/>
  <c r="I98" i="6" s="1"/>
  <c r="M90" i="6"/>
  <c r="V90" i="6"/>
  <c r="I90" i="6" s="1"/>
  <c r="M74" i="6"/>
  <c r="V74" i="6"/>
  <c r="I74" i="6" s="1"/>
  <c r="M50" i="6"/>
  <c r="V50" i="6"/>
  <c r="I50" i="6" s="1"/>
  <c r="M42" i="6"/>
  <c r="V42" i="6"/>
  <c r="I42" i="6" s="1"/>
  <c r="M34" i="6"/>
  <c r="V34" i="6"/>
  <c r="I34" i="6" s="1"/>
  <c r="M26" i="6"/>
  <c r="V26" i="6"/>
  <c r="I26" i="6" s="1"/>
  <c r="M18" i="6"/>
  <c r="V18" i="6"/>
  <c r="I18" i="6" s="1"/>
  <c r="M10" i="6"/>
  <c r="V10" i="6"/>
  <c r="I10" i="6" s="1"/>
  <c r="V289" i="6"/>
  <c r="I289" i="6" s="1"/>
  <c r="V35" i="6"/>
  <c r="I35" i="6" s="1"/>
  <c r="M385" i="6"/>
  <c r="V385" i="6"/>
  <c r="I385" i="6" s="1"/>
  <c r="M377" i="6"/>
  <c r="V377" i="6"/>
  <c r="I377" i="6" s="1"/>
  <c r="M353" i="6"/>
  <c r="V353" i="6"/>
  <c r="I353" i="6" s="1"/>
  <c r="M265" i="6"/>
  <c r="V265" i="6"/>
  <c r="I265" i="6" s="1"/>
  <c r="M233" i="6"/>
  <c r="V233" i="6"/>
  <c r="I233" i="6" s="1"/>
  <c r="M201" i="6"/>
  <c r="V201" i="6"/>
  <c r="I201" i="6" s="1"/>
  <c r="M169" i="6"/>
  <c r="V169" i="6"/>
  <c r="I169" i="6" s="1"/>
  <c r="M137" i="6"/>
  <c r="V137" i="6"/>
  <c r="I137" i="6" s="1"/>
  <c r="M89" i="6"/>
  <c r="V89" i="6"/>
  <c r="I89" i="6" s="1"/>
  <c r="M81" i="6"/>
  <c r="V81" i="6"/>
  <c r="I81" i="6" s="1"/>
  <c r="M73" i="6"/>
  <c r="V73" i="6"/>
  <c r="I73" i="6" s="1"/>
  <c r="M57" i="6"/>
  <c r="V57" i="6"/>
  <c r="I57" i="6" s="1"/>
  <c r="M41" i="6"/>
  <c r="V41" i="6"/>
  <c r="I41" i="6" s="1"/>
  <c r="M17" i="6"/>
  <c r="V17" i="6"/>
  <c r="I17" i="6" s="1"/>
  <c r="V226" i="6"/>
  <c r="I226" i="6" s="1"/>
  <c r="V170" i="6"/>
  <c r="I170" i="6" s="1"/>
  <c r="V210" i="6"/>
  <c r="I210" i="6" s="1"/>
  <c r="V146" i="6"/>
  <c r="I146" i="6" s="1"/>
  <c r="V82" i="6"/>
  <c r="I82" i="6" s="1"/>
  <c r="M1662" i="6"/>
  <c r="V1662" i="6"/>
  <c r="I1662" i="6" s="1"/>
  <c r="M1667" i="6"/>
  <c r="V1667" i="6"/>
  <c r="I1667" i="6" s="1"/>
  <c r="V1661" i="6"/>
  <c r="I1661" i="6" s="1"/>
  <c r="V1668" i="6"/>
  <c r="I1668" i="6" s="1"/>
  <c r="V1658" i="6"/>
  <c r="I1658" i="6" s="1"/>
  <c r="V1665" i="6"/>
  <c r="I1665" i="6" s="1"/>
  <c r="V510" i="6"/>
  <c r="I510" i="6" s="1"/>
  <c r="M510" i="6"/>
  <c r="V540" i="6"/>
  <c r="I540" i="6" s="1"/>
  <c r="M540" i="6"/>
  <c r="V59" i="6"/>
  <c r="I59" i="6" s="1"/>
  <c r="M59" i="6"/>
  <c r="V287" i="6"/>
  <c r="I287" i="6" s="1"/>
  <c r="M287" i="6"/>
  <c r="V159" i="6"/>
  <c r="I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V938" i="6"/>
  <c r="I938" i="6" s="1"/>
  <c r="V1644" i="6"/>
  <c r="I1644" i="6" s="1"/>
  <c r="V1037" i="6"/>
  <c r="I1037" i="6" s="1"/>
  <c r="V978" i="6"/>
  <c r="I978" i="6" s="1"/>
  <c r="V962" i="6"/>
  <c r="I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V933" i="6"/>
  <c r="I933" i="6" s="1"/>
  <c r="V893" i="6"/>
  <c r="I893" i="6" s="1"/>
  <c r="V733" i="6"/>
  <c r="I733" i="6" s="1"/>
  <c r="V701" i="6"/>
  <c r="I701" i="6" s="1"/>
  <c r="V637" i="6"/>
  <c r="I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V173" i="6"/>
  <c r="I173" i="6" s="1"/>
  <c r="V165" i="6"/>
  <c r="I165" i="6" s="1"/>
  <c r="V157" i="6"/>
  <c r="I157" i="6" s="1"/>
  <c r="V125" i="6"/>
  <c r="I125" i="6" s="1"/>
  <c r="V109" i="6"/>
  <c r="I109" i="6" s="1"/>
  <c r="V77" i="6"/>
  <c r="I77" i="6" s="1"/>
  <c r="V61" i="6"/>
  <c r="I61" i="6" s="1"/>
  <c r="V45" i="6"/>
  <c r="I45" i="6" s="1"/>
  <c r="M785" i="6"/>
  <c r="M321" i="6"/>
  <c r="M121" i="6"/>
  <c r="V738" i="6"/>
  <c r="I738" i="6" s="1"/>
  <c r="V722" i="6"/>
  <c r="I722" i="6" s="1"/>
  <c r="V714" i="6"/>
  <c r="I714" i="6" s="1"/>
  <c r="V698" i="6"/>
  <c r="I698" i="6" s="1"/>
  <c r="V682" i="6"/>
  <c r="I682" i="6" s="1"/>
  <c r="V634" i="6"/>
  <c r="I634" i="6" s="1"/>
  <c r="V410" i="6"/>
  <c r="I410" i="6" s="1"/>
  <c r="V394" i="6"/>
  <c r="I394" i="6" s="1"/>
  <c r="V162" i="6"/>
  <c r="I162" i="6" s="1"/>
  <c r="V122" i="6"/>
  <c r="I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V1357" i="6"/>
  <c r="I1357" i="6" s="1"/>
  <c r="V1349" i="6"/>
  <c r="I1349" i="6" s="1"/>
  <c r="V1341" i="6"/>
  <c r="I1341" i="6" s="1"/>
  <c r="V1333" i="6"/>
  <c r="I1333" i="6" s="1"/>
  <c r="V1325" i="6"/>
  <c r="I1325" i="6" s="1"/>
  <c r="V1317" i="6"/>
  <c r="I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V1226" i="6"/>
  <c r="I1226" i="6" s="1"/>
  <c r="V1066" i="6"/>
  <c r="I1066" i="6" s="1"/>
  <c r="V810" i="6"/>
  <c r="I810" i="6" s="1"/>
  <c r="M1614" i="6"/>
  <c r="M1582" i="6"/>
  <c r="M1550" i="6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U1668" i="6"/>
  <c r="M1636" i="6"/>
  <c r="M1628" i="6"/>
  <c r="M1620" i="6"/>
  <c r="M1612" i="6"/>
  <c r="M1604" i="6"/>
  <c r="M1596" i="6"/>
  <c r="M1588" i="6"/>
  <c r="M1580" i="6"/>
  <c r="M1572" i="6"/>
  <c r="M1564" i="6"/>
  <c r="M1556" i="6"/>
  <c r="V1653" i="6"/>
  <c r="I1653" i="6" s="1"/>
  <c r="U1661" i="6"/>
  <c r="M1627" i="6"/>
  <c r="M1619" i="6"/>
  <c r="M1611" i="6"/>
  <c r="M1603" i="6"/>
  <c r="M1595" i="6"/>
  <c r="M1587" i="6"/>
  <c r="M1579" i="6"/>
  <c r="M1571" i="6"/>
  <c r="M1563" i="6"/>
  <c r="M1555" i="6"/>
  <c r="U1663" i="6"/>
  <c r="U1662" i="6"/>
  <c r="U1667" i="6"/>
  <c r="U1659" i="6"/>
  <c r="U1666" i="6"/>
  <c r="U1658" i="6"/>
  <c r="U1665" i="6"/>
  <c r="U1657" i="6"/>
  <c r="U1649" i="6"/>
  <c r="U1641" i="6"/>
  <c r="M1657" i="6"/>
  <c r="M1649" i="6"/>
  <c r="M1641" i="6"/>
  <c r="U1656" i="6"/>
  <c r="U1648" i="6"/>
  <c r="U1640" i="6"/>
  <c r="M1656" i="6"/>
  <c r="M1648" i="6"/>
  <c r="M1640" i="6"/>
  <c r="V1651" i="6"/>
  <c r="I1651" i="6" s="1"/>
  <c r="V1643" i="6"/>
  <c r="I1643" i="6" s="1"/>
  <c r="U1655" i="6"/>
  <c r="U1647" i="6"/>
  <c r="U1639" i="6"/>
  <c r="U1654" i="6"/>
  <c r="U1646" i="6"/>
  <c r="U1638" i="6"/>
  <c r="M1654" i="6"/>
  <c r="M1646" i="6"/>
  <c r="M1638" i="6"/>
  <c r="U1653" i="6"/>
  <c r="U1645" i="6"/>
  <c r="U1652" i="6"/>
  <c r="U1644" i="6"/>
  <c r="U1651" i="6"/>
  <c r="U1643" i="6"/>
  <c r="U1650" i="6"/>
  <c r="U1642" i="6"/>
  <c r="U3" i="6" l="1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M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P8" i="18" l="1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<sst xmlns="http://schemas.openxmlformats.org/spreadsheetml/2006/main" count="58671" uniqueCount="16625">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</sst>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numFmt numFmtId="1" formatCode="0"/>
    </dxf>
    <dxf>
      <numFmt numFmtId="1" formatCode="0"/>
    </dxf>
    <dxf>
      <numFmt numFmtId="167" formatCode="0.0"/>
    </dxf>
    <dxf>
      <numFmt numFmtId="1" formatCode="0"/>
    </dxf>
    <dxf>
      <numFmt numFmtId="2" formatCode="0.00"/>
    </dxf>
    <dxf>
      <numFmt numFmtId="170" formatCode="0.000"/>
    </dxf>
    <dxf>
      <numFmt numFmtId="169" formatCode="0.00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E11">
            <v>49500033</v>
          </cell>
          <cell r="Q11">
            <v>49500220</v>
          </cell>
        </row>
        <row r="12">
          <cell r="B12">
            <v>49500110</v>
          </cell>
          <cell r="E12">
            <v>49500132</v>
          </cell>
          <cell r="Q12">
            <v>49500116</v>
          </cell>
        </row>
        <row r="13">
          <cell r="B13">
            <v>49500143</v>
          </cell>
          <cell r="E13">
            <v>49500225</v>
          </cell>
          <cell r="Q13">
            <v>49500120</v>
          </cell>
        </row>
        <row r="14">
          <cell r="B14">
            <v>49500204</v>
          </cell>
          <cell r="E14">
            <v>49500165</v>
          </cell>
          <cell r="Q14">
            <v>49500105</v>
          </cell>
        </row>
        <row r="15">
          <cell r="B15">
            <v>49500206</v>
          </cell>
          <cell r="E15">
            <v>49500127</v>
          </cell>
          <cell r="Q15">
            <v>49500107</v>
          </cell>
        </row>
        <row r="16">
          <cell r="B16">
            <v>49500176</v>
          </cell>
          <cell r="E16">
            <v>49500059</v>
          </cell>
          <cell r="Q16">
            <v>49500121</v>
          </cell>
        </row>
        <row r="17">
          <cell r="B17">
            <v>49500155</v>
          </cell>
          <cell r="E17">
            <v>49500057</v>
          </cell>
          <cell r="Q17">
            <v>49500103</v>
          </cell>
        </row>
        <row r="18">
          <cell r="B18">
            <v>49500134</v>
          </cell>
          <cell r="E18">
            <v>49500130</v>
          </cell>
          <cell r="Q18">
            <v>49500114</v>
          </cell>
        </row>
        <row r="19">
          <cell r="B19">
            <v>49500172</v>
          </cell>
          <cell r="E19">
            <v>49500196</v>
          </cell>
          <cell r="Q19">
            <v>49500118</v>
          </cell>
        </row>
        <row r="20">
          <cell r="B20">
            <v>49500162</v>
          </cell>
          <cell r="E20">
            <v>49500203</v>
          </cell>
          <cell r="Q20">
            <v>49500117</v>
          </cell>
        </row>
        <row r="21">
          <cell r="B21">
            <v>49500137</v>
          </cell>
          <cell r="E21">
            <v>49500166</v>
          </cell>
          <cell r="Q21">
            <v>49500104</v>
          </cell>
        </row>
        <row r="22">
          <cell r="B22">
            <v>49500116</v>
          </cell>
          <cell r="E22">
            <v>49500212</v>
          </cell>
          <cell r="Q22">
            <v>49500115</v>
          </cell>
        </row>
        <row r="23">
          <cell r="B23">
            <v>49500087</v>
          </cell>
          <cell r="E23">
            <v>49500035</v>
          </cell>
          <cell r="Q23">
            <v>49500119</v>
          </cell>
        </row>
        <row r="24">
          <cell r="B24">
            <v>49500095</v>
          </cell>
          <cell r="E24">
            <v>49500065</v>
          </cell>
          <cell r="Q24">
            <v>49500124</v>
          </cell>
        </row>
        <row r="25">
          <cell r="B25">
            <v>49500142</v>
          </cell>
          <cell r="E25">
            <v>49500194</v>
          </cell>
          <cell r="Q25">
            <v>49500122</v>
          </cell>
        </row>
        <row r="26">
          <cell r="B26">
            <v>49500076</v>
          </cell>
          <cell r="E26">
            <v>49500096</v>
          </cell>
          <cell r="Q26">
            <v>49500123</v>
          </cell>
        </row>
        <row r="27">
          <cell r="B27">
            <v>49500120</v>
          </cell>
          <cell r="E27">
            <v>49500169</v>
          </cell>
          <cell r="Q27">
            <v>49500106</v>
          </cell>
        </row>
        <row r="28">
          <cell r="B28">
            <v>49500091</v>
          </cell>
          <cell r="E28">
            <v>49500097</v>
          </cell>
        </row>
        <row r="29">
          <cell r="B29">
            <v>49500105</v>
          </cell>
          <cell r="E29">
            <v>49500167</v>
          </cell>
        </row>
        <row r="30">
          <cell r="B30">
            <v>49500075</v>
          </cell>
          <cell r="E30">
            <v>49500202</v>
          </cell>
        </row>
        <row r="31">
          <cell r="B31">
            <v>49500107</v>
          </cell>
          <cell r="E31">
            <v>49500191</v>
          </cell>
        </row>
        <row r="32">
          <cell r="B32">
            <v>49500078</v>
          </cell>
          <cell r="E32">
            <v>49500195</v>
          </cell>
        </row>
        <row r="33">
          <cell r="B33">
            <v>49500121</v>
          </cell>
          <cell r="E33">
            <v>49500038</v>
          </cell>
        </row>
        <row r="34">
          <cell r="B34">
            <v>49500147</v>
          </cell>
          <cell r="E34">
            <v>49500071</v>
          </cell>
        </row>
        <row r="35">
          <cell r="B35">
            <v>49500103</v>
          </cell>
          <cell r="E35">
            <v>49500045</v>
          </cell>
        </row>
        <row r="36">
          <cell r="B36">
            <v>49500114</v>
          </cell>
          <cell r="E36">
            <v>49500037</v>
          </cell>
        </row>
        <row r="37">
          <cell r="B37">
            <v>49500118</v>
          </cell>
          <cell r="E37">
            <v>49500158</v>
          </cell>
        </row>
        <row r="38">
          <cell r="B38">
            <v>49500089</v>
          </cell>
          <cell r="E38">
            <v>49500048</v>
          </cell>
        </row>
        <row r="39">
          <cell r="B39">
            <v>49500108</v>
          </cell>
          <cell r="E39">
            <v>49500018</v>
          </cell>
        </row>
        <row r="40">
          <cell r="B40">
            <v>49500171</v>
          </cell>
          <cell r="E40">
            <v>49500211</v>
          </cell>
        </row>
        <row r="41">
          <cell r="B41">
            <v>49500079</v>
          </cell>
          <cell r="E41">
            <v>49500034</v>
          </cell>
        </row>
        <row r="42">
          <cell r="B42">
            <v>49500073</v>
          </cell>
          <cell r="E42">
            <v>49500224</v>
          </cell>
        </row>
        <row r="43">
          <cell r="B43">
            <v>49500093</v>
          </cell>
          <cell r="E43">
            <v>49500056</v>
          </cell>
        </row>
        <row r="44">
          <cell r="B44">
            <v>49500117</v>
          </cell>
          <cell r="E44">
            <v>49500044</v>
          </cell>
        </row>
        <row r="45">
          <cell r="B45">
            <v>49500088</v>
          </cell>
          <cell r="E45">
            <v>49500199</v>
          </cell>
        </row>
        <row r="46">
          <cell r="B46">
            <v>49500104</v>
          </cell>
          <cell r="E46">
            <v>49500160</v>
          </cell>
        </row>
        <row r="47">
          <cell r="B47">
            <v>49500115</v>
          </cell>
          <cell r="E47">
            <v>49500051</v>
          </cell>
        </row>
        <row r="48">
          <cell r="B48">
            <v>49500119</v>
          </cell>
          <cell r="E48">
            <v>49500050</v>
          </cell>
        </row>
        <row r="49">
          <cell r="B49">
            <v>49500090</v>
          </cell>
          <cell r="E49">
            <v>49500052</v>
          </cell>
        </row>
        <row r="50">
          <cell r="B50">
            <v>49500074</v>
          </cell>
          <cell r="E50">
            <v>49500053</v>
          </cell>
        </row>
        <row r="51">
          <cell r="B51">
            <v>49500094</v>
          </cell>
          <cell r="E51">
            <v>49500061</v>
          </cell>
        </row>
        <row r="52">
          <cell r="B52">
            <v>49500124</v>
          </cell>
          <cell r="E52">
            <v>49500063</v>
          </cell>
        </row>
        <row r="53">
          <cell r="B53">
            <v>49500122</v>
          </cell>
          <cell r="E53">
            <v>49500062</v>
          </cell>
        </row>
        <row r="54">
          <cell r="B54">
            <v>49500123</v>
          </cell>
          <cell r="E54">
            <v>49500201</v>
          </cell>
        </row>
        <row r="55">
          <cell r="B55">
            <v>49500133</v>
          </cell>
          <cell r="E55">
            <v>49500036</v>
          </cell>
        </row>
        <row r="56">
          <cell r="B56">
            <v>49500125</v>
          </cell>
          <cell r="E56">
            <v>49500049</v>
          </cell>
        </row>
        <row r="57">
          <cell r="B57">
            <v>49500151</v>
          </cell>
          <cell r="E57">
            <v>49500197</v>
          </cell>
        </row>
        <row r="58">
          <cell r="B58">
            <v>49500150</v>
          </cell>
          <cell r="E58">
            <v>49500054</v>
          </cell>
        </row>
        <row r="59">
          <cell r="B59">
            <v>49500152</v>
          </cell>
          <cell r="E59">
            <v>49500198</v>
          </cell>
        </row>
        <row r="60">
          <cell r="B60">
            <v>49500149</v>
          </cell>
          <cell r="E60">
            <v>49500174</v>
          </cell>
        </row>
        <row r="61">
          <cell r="B61">
            <v>49500148</v>
          </cell>
          <cell r="E61">
            <v>49500175</v>
          </cell>
        </row>
        <row r="62">
          <cell r="B62">
            <v>49500102</v>
          </cell>
          <cell r="E62">
            <v>49500055</v>
          </cell>
        </row>
        <row r="63">
          <cell r="B63">
            <v>49500136</v>
          </cell>
          <cell r="E63">
            <v>49500043</v>
          </cell>
        </row>
        <row r="64">
          <cell r="B64">
            <v>49500159</v>
          </cell>
          <cell r="E64">
            <v>49500210</v>
          </cell>
        </row>
        <row r="65">
          <cell r="B65">
            <v>49500164</v>
          </cell>
          <cell r="E65">
            <v>49500039</v>
          </cell>
        </row>
        <row r="66">
          <cell r="B66">
            <v>49500163</v>
          </cell>
          <cell r="E66">
            <v>49500223</v>
          </cell>
        </row>
        <row r="67">
          <cell r="B67">
            <v>49500135</v>
          </cell>
          <cell r="E67">
            <v>49500200</v>
          </cell>
        </row>
        <row r="68">
          <cell r="B68">
            <v>49500168</v>
          </cell>
          <cell r="E68">
            <v>49500222</v>
          </cell>
        </row>
        <row r="69">
          <cell r="B69">
            <v>49500106</v>
          </cell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I1:X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55840740744" backgroundQuery="1" createdVersion="7" refreshedVersion="7" minRefreshableVersion="3" recordCount="1853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1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1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2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2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4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4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5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5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0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7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8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9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4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4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4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5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3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3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3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3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3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3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2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6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4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5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0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0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2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8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5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1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2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2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4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6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6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3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9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5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6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4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5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1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1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3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1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0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9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6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0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8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3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3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3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1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1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1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4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4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1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3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1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1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9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4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4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5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1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3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6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6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3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4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4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6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6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1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1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1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1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4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4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4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3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1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6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12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12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4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4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8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0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3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3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6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6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1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1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9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4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0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0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6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1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2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3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8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1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5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1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1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2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2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1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8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5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4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0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3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3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3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3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2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1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6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0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3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4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5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3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1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1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0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0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3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3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0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5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8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3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1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1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0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6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0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6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6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0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12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12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12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12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12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12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12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12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12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12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9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4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4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6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6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6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4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3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4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0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1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1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9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4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4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4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4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4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4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0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6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3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4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4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4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4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4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4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5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5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0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5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4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4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4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5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2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6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0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4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4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4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4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4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4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5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4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5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0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0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3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1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1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3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0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0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0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3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3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4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4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5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6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1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4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3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3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3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3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6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1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4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4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9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9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5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6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3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2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1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6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0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8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4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4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4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6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1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4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4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4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1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5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0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0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2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1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9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3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4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4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5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1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5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6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6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0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1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1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5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5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0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3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0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0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1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4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4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4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4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4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4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4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5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0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6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6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6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1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1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8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1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9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9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4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4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4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4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4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4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4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1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8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1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1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5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0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8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4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4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4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4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4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9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1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1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5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1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1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3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9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6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8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9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4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4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4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4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4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4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4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4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4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1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4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4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4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4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4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4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4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4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1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5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5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0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6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1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1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1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3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1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2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1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8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8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0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4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4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4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4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4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4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4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4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4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4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4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1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1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9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0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0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3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2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2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12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2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2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1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4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4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4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5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5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0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8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1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1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1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6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6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6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1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1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1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8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8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4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4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4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4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4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4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8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0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0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0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9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0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0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0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0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4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4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4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1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1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0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1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8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1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1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2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0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0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0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0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0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0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0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8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4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8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0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0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0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0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3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3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2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0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0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0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12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0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0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0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0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0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0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0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0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8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1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1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6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0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0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2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2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2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1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2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1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0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0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0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0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0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0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0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0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0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0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0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0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0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0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9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6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0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8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8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9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3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2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2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9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0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0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0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0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0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0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0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0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0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0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0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0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0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0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8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0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0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0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0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8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8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0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6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6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1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1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0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0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0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0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0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0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0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0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0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9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8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1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5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1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9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9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3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3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3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1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6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9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0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2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0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0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0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0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0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0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0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0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0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0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5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6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2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2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1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9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0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0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0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0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0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0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0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9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9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2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2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1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0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0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0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0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0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0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0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9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5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0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0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0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1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1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0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0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0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0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8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1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15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2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9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6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2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2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0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0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0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0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0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0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0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6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9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1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0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9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0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0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0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0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0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0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0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0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0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0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0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0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0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9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8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9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9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9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0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0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0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5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9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9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9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0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0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0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0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0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0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0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0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0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0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9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9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9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1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0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0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0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0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0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0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0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0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0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0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0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0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0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9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9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1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0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0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0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9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9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9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9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9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9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9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9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0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0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9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9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0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0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0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0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0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0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0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9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9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2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0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0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0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0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0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0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0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-22"/>
    <n v="61"/>
    <d v="2021-11-09T00:00:00"/>
    <m/>
    <m/>
    <s v="ABS OLD-AMSTERDAM"/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5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9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9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9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0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0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2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1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9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6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6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9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9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9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0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0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0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0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0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9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0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0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12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6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6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0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0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0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0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0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0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9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0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0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0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0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1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0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1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9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0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0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0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0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0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0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0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0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0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0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9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0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0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0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9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6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6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0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2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0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0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0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0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0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0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0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1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0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1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0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0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0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0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9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0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0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0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9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9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9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  <r>
    <s v="BU3"/>
    <n v="29500498"/>
    <n v="12"/>
    <n v="12"/>
    <d v="2021-11-16T00:00:00"/>
    <m/>
    <m/>
    <s v="VOS Räucher Natur Natri"/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</r>
  <r>
    <s v="BU3"/>
    <n v="29500498"/>
    <n v="48"/>
    <n v="12"/>
    <d v="2021-11-16T00:00:00"/>
    <m/>
    <m/>
    <s v="VOS Räucher Natur Natri"/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</r>
  <r>
    <s v="BU1"/>
    <n v="29500917"/>
    <n v="48"/>
    <n v="60"/>
    <d v="2021-11-16T00:00:00"/>
    <m/>
    <m/>
    <s v="VOS-ABS ENTSORGUNG"/>
    <x v="1"/>
    <n v="48"/>
    <d v="2021-11-16T00:00:00"/>
    <x v="0"/>
    <s v="VOS-ABS ENTSORGUNG"/>
    <x v="1"/>
    <x v="10"/>
    <s v="-"/>
    <x v="13"/>
    <x v="0"/>
    <x v="0"/>
    <x v="0"/>
    <n v="0.48"/>
    <s v="BU1"/>
    <n v="29500917"/>
    <n v="60"/>
  </r>
  <r>
    <s v="BU4"/>
    <n v="29500886"/>
    <n v="5"/>
    <n v="61"/>
    <d v="2021-11-16T00:00:00"/>
    <m/>
    <m/>
    <s v="ABS MEDI-KRÄUK"/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</r>
  <r>
    <s v="BU4"/>
    <n v="29500891"/>
    <n v="4"/>
    <n v="61"/>
    <d v="2021-11-16T00:00:00"/>
    <m/>
    <m/>
    <s v="ABS PECO"/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</r>
  <r>
    <s v="BU4"/>
    <n v="29500891"/>
    <n v="7"/>
    <n v="61"/>
    <d v="2021-11-16T00:00:00"/>
    <m/>
    <m/>
    <s v="ABS PECO"/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891"/>
    <n v="10"/>
    <n v="61"/>
    <d v="2021-11-16T00:00:00"/>
    <m/>
    <m/>
    <s v="ABS PECO"/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</r>
  <r>
    <s v="BU4"/>
    <n v="29500891"/>
    <n v="2"/>
    <n v="61"/>
    <d v="2021-11-16T00:00:00"/>
    <m/>
    <m/>
    <s v="ABS PECO"/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</r>
  <r>
    <s v="BU4"/>
    <n v="29500891"/>
    <n v="6"/>
    <n v="61"/>
    <d v="2021-11-16T00:00:00"/>
    <m/>
    <m/>
    <s v="ABS PECO"/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</r>
  <r>
    <s v="BU4"/>
    <n v="29500891"/>
    <n v="5"/>
    <n v="61"/>
    <d v="2021-11-16T00:00:00"/>
    <m/>
    <m/>
    <s v="ABS PECO"/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</r>
  <r>
    <s v="BU4"/>
    <n v="29500904"/>
    <n v="9"/>
    <n v="12"/>
    <d v="2021-11-16T00:00:00"/>
    <m/>
    <m/>
    <s v="ABS TI-AD"/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</r>
  <r>
    <s v="BU4"/>
    <n v="29500904"/>
    <n v="12"/>
    <n v="12"/>
    <d v="2021-11-16T00:00:00"/>
    <m/>
    <m/>
    <s v="ABS TI-AD"/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</r>
  <r>
    <s v="BU4"/>
    <n v="29500904"/>
    <n v="17"/>
    <n v="12"/>
    <d v="2021-11-16T00:00:00"/>
    <m/>
    <m/>
    <s v="ABS TI-AD"/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</r>
  <r>
    <s v="BU4"/>
    <n v="29500904"/>
    <n v="4"/>
    <n v="12"/>
    <d v="2021-11-16T00:00:00"/>
    <m/>
    <m/>
    <s v="ABS TI-AD"/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</r>
  <r>
    <s v="BU4"/>
    <n v="29500906"/>
    <n v="20"/>
    <n v="61"/>
    <d v="2021-11-16T00:00:00"/>
    <m/>
    <m/>
    <s v="ABS SCH-PAUL"/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</r>
  <r>
    <s v="BU4"/>
    <n v="29500906"/>
    <n v="14"/>
    <n v="61"/>
    <d v="2021-11-16T00:00:00"/>
    <m/>
    <m/>
    <s v="ABS SCH-PAUL"/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</r>
  <r>
    <s v="BU4"/>
    <n v="29500906"/>
    <n v="21"/>
    <n v="61"/>
    <d v="2021-11-16T00:00:00"/>
    <m/>
    <m/>
    <s v="ABS SCH-PAUL"/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8"/>
    <n v="12"/>
    <d v="2021-11-16T00:00:00"/>
    <m/>
    <m/>
    <s v="ABS GRUY"/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</r>
  <r>
    <s v="BU4"/>
    <n v="29500908"/>
    <n v="3"/>
    <n v="12"/>
    <d v="2021-11-16T00:00:00"/>
    <m/>
    <m/>
    <s v="ABS GRUY"/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2"/>
    <n v="12"/>
    <d v="2021-11-16T00:00:00"/>
    <m/>
    <m/>
    <s v="ABS GRUY"/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</r>
  <r>
    <s v="BU4"/>
    <n v="29500908"/>
    <n v="14"/>
    <n v="12"/>
    <d v="2021-11-16T00:00:00"/>
    <m/>
    <m/>
    <s v="ABS GRUY"/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9"/>
    <n v="12"/>
    <d v="2021-11-16T00:00:00"/>
    <m/>
    <m/>
    <s v="ABS GRUY"/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52"/>
    <n v="17"/>
    <n v="61"/>
    <d v="2021-11-16T00:00:00"/>
    <m/>
    <m/>
    <s v="ABS GRÜN-PESTO"/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</r>
  <r>
    <s v="BU4"/>
    <n v="29500952"/>
    <n v="10"/>
    <n v="61"/>
    <d v="2021-11-16T00:00:00"/>
    <m/>
    <m/>
    <s v="ABS GRÜN-PESTO"/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</r>
  <r>
    <s v="BU4"/>
    <n v="29501028"/>
    <n v="9"/>
    <n v="61"/>
    <d v="2021-11-16T00:00:00"/>
    <m/>
    <m/>
    <s v="ABS KELLERGEIST"/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</r>
  <r>
    <s v="BU4"/>
    <n v="29501029"/>
    <n v="10"/>
    <n v="61"/>
    <d v="2021-11-16T00:00:00"/>
    <m/>
    <m/>
    <s v="ABS BRUSCHETTA"/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</r>
  <r>
    <s v="BU4"/>
    <n v="29501039"/>
    <n v="18"/>
    <n v="61"/>
    <d v="2021-11-16T00:00:00"/>
    <m/>
    <m/>
    <s v="ABS OLD-AMSTERDAM"/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10"/>
    <n v="61"/>
    <d v="2021-11-16T00:00:00"/>
    <m/>
    <m/>
    <s v="ABS OLD-AMSTERDAM"/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</r>
  <r>
    <s v="BU4"/>
    <n v="29501039"/>
    <n v="25"/>
    <n v="61"/>
    <d v="2021-11-16T00:00:00"/>
    <m/>
    <m/>
    <s v="ABS OLD-AMSTERDAM"/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4"/>
    <n v="12"/>
    <d v="2021-11-16T00:00:00"/>
    <m/>
    <m/>
    <s v="ABS MUNSTER"/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</r>
  <r>
    <s v="BU4"/>
    <n v="29501040"/>
    <n v="2"/>
    <n v="12"/>
    <d v="2021-11-16T00:00:00"/>
    <m/>
    <m/>
    <s v="ABS MUNSTER"/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7"/>
    <n v="12"/>
    <d v="2021-11-16T00:00:00"/>
    <m/>
    <m/>
    <s v="ABS MUNSTER"/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</r>
  <r>
    <s v="BU4"/>
    <n v="29501040"/>
    <n v="11"/>
    <n v="12"/>
    <d v="2021-11-16T00:00:00"/>
    <m/>
    <m/>
    <s v="ABS MUNSTER"/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</r>
  <r>
    <s v="BU4"/>
    <n v="29501040"/>
    <n v="3"/>
    <n v="12"/>
    <d v="2021-11-16T00:00:00"/>
    <m/>
    <m/>
    <s v="ABS MUNSTER"/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</r>
  <r>
    <s v="BU1"/>
    <s v="32000236"/>
    <s v="20"/>
    <n v="10"/>
    <d v="2021-11-16T00:00:00"/>
    <m/>
    <m/>
    <s v="32000236"/>
    <x v="1"/>
    <n v="20"/>
    <d v="2021-11-16T00:00:00"/>
    <x v="9"/>
    <s v="32000236"/>
    <x v="2"/>
    <x v="16"/>
    <s v="-"/>
    <x v="13"/>
    <x v="0"/>
    <x v="0"/>
    <x v="0"/>
    <s v="0"/>
    <s v="BU1"/>
    <s v="32000236"/>
    <n v="10"/>
  </r>
  <r>
    <s v="BU1"/>
    <s v="32000070"/>
    <s v="20"/>
    <n v="34"/>
    <d v="2021-11-16T00:00:00"/>
    <m/>
    <m/>
    <s v="32000070"/>
    <x v="1"/>
    <n v="20"/>
    <d v="2021-11-16T00:00:00"/>
    <x v="9"/>
    <s v="32000070"/>
    <x v="2"/>
    <x v="63"/>
    <s v="-"/>
    <x v="13"/>
    <x v="0"/>
    <x v="0"/>
    <x v="0"/>
    <s v="0"/>
    <s v="BU1"/>
    <s v="32000070"/>
    <n v="34"/>
  </r>
  <r>
    <s v="BU1"/>
    <s v="32000236"/>
    <s v="20"/>
    <n v="42"/>
    <d v="2021-11-16T00:00:00"/>
    <m/>
    <m/>
    <s v="32000236"/>
    <x v="1"/>
    <n v="20"/>
    <d v="2021-11-16T00:00:00"/>
    <x v="9"/>
    <s v="32000236"/>
    <x v="1"/>
    <x v="45"/>
    <s v="-"/>
    <x v="13"/>
    <x v="0"/>
    <x v="0"/>
    <x v="0"/>
    <s v="0"/>
    <s v="BU1"/>
    <s v="32000236"/>
    <n v="42"/>
  </r>
  <r>
    <s v="BU1"/>
    <s v="-"/>
    <s v="313"/>
    <n v="30"/>
    <d v="2021-11-16T00:00:00"/>
    <m/>
    <m/>
    <s v="-"/>
    <x v="1"/>
    <n v="313"/>
    <d v="2021-11-16T00:00:00"/>
    <x v="10"/>
    <s v="-"/>
    <x v="2"/>
    <x v="6"/>
    <s v="-"/>
    <x v="13"/>
    <x v="0"/>
    <x v="0"/>
    <x v="0"/>
    <s v="0"/>
    <s v="BU1"/>
    <s v="-"/>
    <n v="30"/>
  </r>
  <r>
    <s v="BU1"/>
    <s v="31000142"/>
    <s v="60"/>
    <n v="33"/>
    <d v="2021-11-16T00:00:00"/>
    <m/>
    <m/>
    <s v="31000142"/>
    <x v="1"/>
    <n v="60"/>
    <d v="2021-11-16T00:00:00"/>
    <x v="9"/>
    <s v="31000142"/>
    <x v="2"/>
    <x v="71"/>
    <s v="-"/>
    <x v="13"/>
    <x v="0"/>
    <x v="0"/>
    <x v="0"/>
    <s v="0"/>
    <s v="BU1"/>
    <s v="31000142"/>
    <n v="33"/>
  </r>
  <r>
    <s v="BU1"/>
    <s v="31000162"/>
    <s v="20"/>
    <n v="32"/>
    <d v="2021-11-16T00:00:00"/>
    <m/>
    <m/>
    <s v="31000162"/>
    <x v="1"/>
    <n v="20"/>
    <d v="2021-11-16T00:00:00"/>
    <x v="9"/>
    <s v="31000162"/>
    <x v="2"/>
    <x v="69"/>
    <s v="-"/>
    <x v="13"/>
    <x v="0"/>
    <x v="0"/>
    <x v="0"/>
    <s v="0"/>
    <s v="BU1"/>
    <s v="31000162"/>
    <n v="32"/>
  </r>
  <r>
    <s v="BU1"/>
    <s v="31000142"/>
    <s v="40"/>
    <n v="33"/>
    <d v="2021-11-16T00:00:00"/>
    <m/>
    <m/>
    <s v="31000142"/>
    <x v="1"/>
    <n v="40"/>
    <d v="2021-11-16T00:00:00"/>
    <x v="9"/>
    <s v="31000142"/>
    <x v="2"/>
    <x v="71"/>
    <s v="-"/>
    <x v="13"/>
    <x v="0"/>
    <x v="0"/>
    <x v="0"/>
    <s v="0"/>
    <s v="BU1"/>
    <s v="31000142"/>
    <n v="33"/>
  </r>
  <r>
    <s v="QM"/>
    <s v="-"/>
    <s v="8,4"/>
    <n v="74"/>
    <d v="2021-11-16T00:00:00"/>
    <m/>
    <m/>
    <s v="-"/>
    <x v="5"/>
    <n v="8.4"/>
    <d v="2021-11-16T00:00:00"/>
    <x v="10"/>
    <s v="-"/>
    <x v="3"/>
    <x v="8"/>
    <s v="-"/>
    <x v="13"/>
    <x v="0"/>
    <x v="0"/>
    <x v="0"/>
    <s v="0"/>
    <s v="QM"/>
    <s v="-"/>
    <n v="74"/>
  </r>
  <r>
    <s v="Labor"/>
    <s v="-"/>
    <s v="2,4"/>
    <n v="73"/>
    <d v="2021-11-16T00:00:00"/>
    <m/>
    <m/>
    <s v="-"/>
    <x v="5"/>
    <n v="2.4"/>
    <d v="2021-11-16T00:00:00"/>
    <x v="10"/>
    <s v="-"/>
    <x v="3"/>
    <x v="43"/>
    <s v="-"/>
    <x v="13"/>
    <x v="0"/>
    <x v="0"/>
    <x v="0"/>
    <s v="0"/>
    <s v="Labor"/>
    <s v="-"/>
    <n v="73"/>
  </r>
  <r>
    <s v="Labor"/>
    <s v="-"/>
    <s v="104,7"/>
    <n v="74"/>
    <d v="2021-11-16T00:00:00"/>
    <m/>
    <m/>
    <s v="-"/>
    <x v="5"/>
    <n v="104.7"/>
    <d v="2021-11-16T00:00:00"/>
    <x v="10"/>
    <s v="-"/>
    <x v="3"/>
    <x v="8"/>
    <s v="-"/>
    <x v="13"/>
    <x v="0"/>
    <x v="0"/>
    <x v="0"/>
    <s v="0"/>
    <s v="Labor"/>
    <s v="-"/>
    <n v="74"/>
  </r>
  <r>
    <s v="BU1"/>
    <s v="29600004"/>
    <s v="112"/>
    <n v="12"/>
    <d v="2021-11-16T00:00:00"/>
    <m/>
    <m/>
    <s v="29600004"/>
    <x v="1"/>
    <n v="112"/>
    <d v="2021-11-16T00:00:00"/>
    <x v="9"/>
    <s v="29600004"/>
    <x v="0"/>
    <x v="39"/>
    <s v="-"/>
    <x v="13"/>
    <x v="0"/>
    <x v="0"/>
    <x v="0"/>
    <s v="0"/>
    <s v="BU1"/>
    <s v="29600004"/>
    <n v="12"/>
  </r>
  <r>
    <s v="BU1"/>
    <s v="-"/>
    <s v="90"/>
    <n v="10"/>
    <d v="2021-11-16T00:00:00"/>
    <m/>
    <m/>
    <s v="-"/>
    <x v="1"/>
    <n v="90"/>
    <d v="2021-11-16T00:00:00"/>
    <x v="10"/>
    <s v="-"/>
    <x v="2"/>
    <x v="16"/>
    <s v="-"/>
    <x v="13"/>
    <x v="0"/>
    <x v="0"/>
    <x v="0"/>
    <s v="0"/>
    <s v="BU1"/>
    <s v="-"/>
    <n v="10"/>
  </r>
  <r>
    <s v="BU3"/>
    <s v="29900002"/>
    <s v="181"/>
    <n v="61"/>
    <d v="2021-11-16T00:00:00"/>
    <m/>
    <m/>
    <s v="29900002"/>
    <x v="0"/>
    <n v="181"/>
    <d v="2021-11-16T00:00:00"/>
    <x v="9"/>
    <s v="29900002"/>
    <x v="4"/>
    <x v="23"/>
    <s v="-"/>
    <x v="13"/>
    <x v="0"/>
    <x v="0"/>
    <x v="0"/>
    <s v="0"/>
    <s v="BU3"/>
    <s v="29900002"/>
    <n v="61"/>
  </r>
  <r>
    <s v="BU1"/>
    <s v="Vorschmelz"/>
    <s v="236"/>
    <n v="12"/>
    <d v="2021-11-16T00:00:00"/>
    <m/>
    <m/>
    <s v="Vorschmelz"/>
    <x v="1"/>
    <n v="236"/>
    <d v="2021-11-16T00:00:00"/>
    <x v="0"/>
    <s v="Vorschmelz"/>
    <x v="0"/>
    <x v="39"/>
    <s v="-"/>
    <x v="13"/>
    <x v="0"/>
    <x v="0"/>
    <x v="0"/>
    <s v="0"/>
    <s v="BU1"/>
    <s v="Vorschmelz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4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7" tableBorderDxfId="56">
  <autoFilter ref="A1:X1854" xr:uid="{95CE7156-11CE-46DB-BE63-12BB86FD53CC}"/>
  <tableColumns count="24">
    <tableColumn id="1" xr3:uid="{CC91EC1B-AF5B-453C-9157-084011DD4146}" name="Entstehungsort/Linie" dataDxfId="55"/>
    <tableColumn id="2" xr3:uid="{7DCBB6F6-7E63-4CE4-A99B-33E984406591}" name="Artikelnr. (wenn vorhanden)" dataDxfId="54"/>
    <tableColumn id="3" xr3:uid="{2201A81A-A0B9-4E22-947F-7FCC2A6EFDFE}" name="Menge [kg]" dataDxfId="53"/>
    <tableColumn id="4" xr3:uid="{9E6B173F-4B66-4EA0-AA34-656762305BDF}" name="Grund Ziffer" dataDxfId="52"/>
    <tableColumn id="5" xr3:uid="{A1312335-07A6-48BD-887B-BB5C285898EC}" name="Datum [Tag]" dataDxfId="51"/>
    <tableColumn id="6" xr3:uid="{6EA142C2-5CA8-43B5-952C-B96A8B59D191}" name="Grund eintragen" dataDxfId="50"/>
    <tableColumn id="7" xr3:uid="{BD55F2FD-DC81-4C04-B16F-BBF8E67F336A}" name="noch genauer" dataDxfId="49"/>
    <tableColumn id="8" xr3:uid="{C0AB6684-CBE0-4027-9D32-DA839A98A93B}" name="Produktname" dataDxfId="48">
      <calculatedColumnFormula>IFERROR(VLOOKUP(Abfalldokumentation!$B2,Artikel!A:C,3,FALSE),Abfalldokumentation!$B2)</calculatedColumnFormula>
    </tableColumn>
    <tableColumn id="9" xr3:uid="{F59082AE-CD40-4CC2-A6F4-9D5BE6B841F1}" name="BU" dataDxfId="47">
      <calculatedColumnFormula>VLOOKUP(V2,'Linien - BU'!A:B,2,FALSE)</calculatedColumnFormula>
    </tableColumn>
    <tableColumn id="10" xr3:uid="{EFD87729-AD8C-4974-9C92-B4D6997FCFCD}" name="Menge" dataDxfId="46">
      <calculatedColumnFormula>C2</calculatedColumnFormula>
    </tableColumn>
    <tableColumn id="11" xr3:uid="{7FE4EE3F-7EB2-4FAD-895D-95068A68BF18}" name="Datum" dataDxfId="45">
      <calculatedColumnFormula>Abfalldokumentation!$E2</calculatedColumnFormula>
    </tableColumn>
    <tableColumn id="12" xr3:uid="{D0ADB9E7-B0EE-4254-9465-6FF0AFB08559}" name="Produktgruppe" dataDxfId="0">
      <calculatedColumnFormula>IFERROR(IF(VLOOKUP(W2,'[1]Rohware 230'!$B:$C,2,FALSE)=0,"Rohware"),
IFERROR(IF(VLOOKUP(W2,[1]Sammelnr.!$B:$C,2,FALSE)=0,"Sammelnr. ungeschält ABS"),
IFERROR(IF(VLOOKUP(W2,[1]Sammelnr.!$E:$F,2,FALSE)=0,"Sammelnr. ungeschält VS"),
IFERROR(IF(VLOOKUP(W2,[1]Sammelnr.!$H:$I,2,FALSE)=0,"Sammelnr. geschält"),
IFERROR(IF(VLOOKUP(W2,[1]Offen!$B:$C,2,FALSE)=0,"Offen ungeschält ABS"),
IFERROR(IF(VLOOKUP(W2,[1]Offen!$E:$F,2,FALSE)=0,"Offen ungeschält VOS"),
IFERROR(IF(VLOOKUP(W2,[1]Offen!$H:$I,2,FALSE)=0,"Offen geschält RW"),
IFERROR(IF(VLOOKUP(W2,[1]Offen!$K:$L,2,FALSE)=0,"Offen vegan"),
IFERROR(IF(VLOOKUP(W2,[1]Offen!$N:$O,2,FALSE)=0,"Offen Zipfel"),
IFERROR(IF(VLOOKUP(W2,[1]Offen!$Q:$R,2,FALSE)=0,"Offen Endstücke"),
IFERROR(IF(VLOOKUP(W2,[1]Vakuumiert!$B:$C,2,FALSE)=0,"Vakuumierter VOS ungeschält"),
IFERROR(IF(VLOOKUP(W2,[1]Vakuumiert!$E:$F,2,FALSE)=0,"Vakuumierter ABS ungeschält"),
IFERROR(IF(VLOOKUP(W2,[1]Vakuumiert!$H:$I,2,FALSE)=0,"Vakuumierter VOS geschält"),
IFERROR(IF(VLOOKUP(W2,[1]Vakuumiert!$K:$L,2,FALSE)=0,"Vakuumierter VOS vegan"),
IFERROR(IF(VLOOKUP(W2,[1]Vakuumiert!$N:$O,2,FALSE)=0,"Vakuumierter VOS Zipfel"),
IFERROR(IF(VLOOKUP(W2,[1]Vakuumiert!$Q:$R,2,FALSE)=0,"Vakuumiert geschält"),
IFERROR(IF(VLOOKUP(W2,'[1]vakuumierte Fertigprodukte'!$B:$C,2,FALSE)=0,"Fertigprodukte"),
IFERROR(IF(VLOOKUP(W2,'[1]vakuumierte Fertigprodukte'!$E:$FI,2,FALSE)=0,"Vakuumierte Zipfel"),
IFERROR(IF(VLOOKUP(W2,[1]Wurste!$B:$C,2,FALSE)=0,"Räucherwürste"),
IFERROR(IF(VLOOKUP(W2,[1]Wurste!$E:$F,2,FALSE)=0,"URW/URGW Wurst"),
IFERROR(IF(VLOOKUP(W2,[1]Wurste!$H:$I,2,FALSE)=0,"HF-Wurst Vegan"),
IFERROR(IF(VLOOKUP(W2,[1]Wurste!$K:$L,2,FALSE)=0,"320er ohne Würste"),
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Verwendung",VLOOKUP(Abfalldokumentation!$M2,Produktgruppen!A:B,2,FALSE)),"-")))))))))))))))))))))))</calculatedColumnFormula>
    </tableColumn>
    <tableColumn id="13" xr3:uid="{C3BA28D1-07F9-493C-80DB-193863835652}" name="Produktname2" dataDxfId="44">
      <calculatedColumnFormula>IFERROR(VLOOKUP(Abfalldokumentation!$W2,Artikel!A:C,3,FALSE),Abfalldokumentation!$W2)</calculatedColumnFormula>
    </tableColumn>
    <tableColumn id="14" xr3:uid="{7F8CF2FD-D60B-4920-B426-F68A24BD78D2}" name="Symptom" dataDxfId="43">
      <calculatedColumnFormula>VLOOKUP(D2,'Liste Gründe'!A:D,2,FALSE)</calculatedColumnFormula>
    </tableColumn>
    <tableColumn id="15" xr3:uid="{C50D0EB2-7243-491A-802A-A497EB451CB3}" name="Grund" dataDxfId="42">
      <calculatedColumnFormula>IF(ISBLANK(F2),VLOOKUP(Abfalldokumentation!$X2,'Liste Gründe'!A:D,3,FALSE),F2)</calculatedColumnFormula>
    </tableColumn>
    <tableColumn id="16" xr3:uid="{A15048F8-51DA-46B4-9FAF-A963686488A8}" name="genauer Grund" dataDxfId="41">
      <calculatedColumnFormula>IF(ISBLANK(Abfalldokumentation!$G2),"-",Abfalldokumentation!$G2)</calculatedColumnFormula>
    </tableColumn>
    <tableColumn id="17" xr3:uid="{5F59F35B-61BB-4900-827A-2F7292839105}" name="KW" dataDxfId="40">
      <calculatedColumnFormula>_xlfn.ISOWEEKNUM(K2)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IFERROR(VLOOKUP(Abfalldokumentation!$W2,Kennzahlen!S:U,3,FALSE)*Abfalldokumentation!$J2,"0")</calculatedColumnFormula>
    </tableColumn>
    <tableColumn id="22" xr3:uid="{1167D358-CB87-4057-84EE-AD15F84CD5D0}" name="Anfallort" dataDxfId="35">
      <calculatedColumnFormula>IF(ISBLANK(A2),VLOOKUP(Abfalldokumentation!$W2,'Linien - BU'!R:S,2,FALSE),A2)</calculatedColumnFormula>
    </tableColumn>
    <tableColumn id="23" xr3:uid="{8E43F901-F353-4968-AA6B-EC3F745EA9BA}" name="Artikelnr." dataDxfId="34">
      <calculatedColumnFormula>B2</calculatedColumnFormula>
    </tableColumn>
    <tableColumn id="24" xr3:uid="{DF31C6A2-73C8-4AA9-B691-8A8E598B5AB3}" name="Grund Ziffer3" dataDxfId="33">
      <calculatedColumnFormula>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32" dataDxfId="31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30"/>
    <tableColumn id="3" xr3:uid="{D0B1C33F-0966-452B-A5E0-99D3D15E7F0B}" name="Symptom" dataDxfId="29"/>
    <tableColumn id="4" xr3:uid="{CA1F46F1-5550-4B0F-A183-4F39B3537537}" name="Grund" dataDxfId="28"/>
    <tableColumn id="5" xr3:uid="{F68E496C-DC9B-4CA1-9882-5A98C7B8FE33}" name="genauer Grund" dataDxfId="27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26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2"/>
    <tableColumn id="6" xr3:uid="{FCF6B307-3C71-4078-9118-5B722132A3A5}" uniqueName="6" name="Produzierte Menge in KG" queryTableFieldId="6" dataDxfId="11"/>
    <tableColumn id="7" xr3:uid="{44BBFAB9-D3FA-471F-92B6-66EF2789C246}" uniqueName="7" name="Wert produzierte Menge" queryTableFieldId="7" dataDxfId="10" dataCellStyle="Währung"/>
    <tableColumn id="14" xr3:uid="{AC9976CF-07EB-4DBC-8F5C-F03F58EE6DDD}" uniqueName="14" name="Gesamtlebensmittelabfallquote" queryTableFieldId="16" dataDxfId="9" dataCellStyle="Währung"/>
    <tableColumn id="15" xr3:uid="{3F571242-73F5-4EFE-A656-491E3788B540}" uniqueName="15" name="Maschinenabfallquote" queryTableFieldId="17" dataDxfId="8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16"/>
    <tableColumn id="2" xr3:uid="{B149497B-89D3-4E8B-95C1-283D810A6A21}" uniqueName="2" name="KW" queryTableFieldId="2"/>
    <tableColumn id="5" xr3:uid="{8B6DA745-F479-4D6A-BE60-DBC6B48F16A5}" uniqueName="5" name="Menge Maschinenabfall" queryTableFieldId="5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25"/>
    <tableColumn id="2" xr3:uid="{F2478E1F-CDEE-4E12-A675-ADCC19A4319F}" uniqueName="2" name="KW" queryTableFieldId="2"/>
    <tableColumn id="5" xr3:uid="{C3E317FD-1A27-4085-8A49-EA37168D9072}" uniqueName="5" name="Produzierte Menge in KG" queryTableFieldId="5" dataDxfId="14"/>
    <tableColumn id="4" xr3:uid="{CE7EEC71-E884-494B-8259-BC4531E0AAAC}" uniqueName="4" name="Wert produzierte Menge" queryTableFieldId="4" dataDxfId="13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24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23">
  <autoFilter ref="A1:F1854" xr:uid="{5E4A4D77-1F8A-4B01-B58E-7E8389E30A42}"/>
  <tableColumns count="6">
    <tableColumn id="2" xr3:uid="{BD7D0528-3CF0-4D22-83E1-F14C6B76F5EB}" name="Startzeit" dataDxfId="22"/>
    <tableColumn id="5" xr3:uid="{E5FF3288-98FF-4030-9A91-F1F43A3E5B77}" name="Name" dataDxfId="21"/>
    <tableColumn id="6" xr3:uid="{060104FB-10BF-4D47-8285-3609B69EC829}" name="Artikelnummer (falls vorhandne)" dataDxfId="20"/>
    <tableColumn id="7" xr3:uid="{FB814265-6172-490A-93BC-67D4CA3AFCBA}" name="Welche BU?" dataDxfId="19"/>
    <tableColumn id="8" xr3:uid="{EF19DFF3-0806-4289-A173-1A6B12F9CC04}" name="Menge [kg]" dataDxfId="18"/>
    <tableColumn id="9" xr3:uid="{7FF3E5EA-F0E2-48F2-8157-80FCC56B915F}" name="Grund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114">
        <v>28792.746000000006</v>
      </c>
    </row>
    <row r="5" spans="1:2" x14ac:dyDescent="0.25">
      <c r="A5" s="7" t="s">
        <v>21</v>
      </c>
      <c r="B5" s="89">
        <v>8680.1</v>
      </c>
    </row>
    <row r="6" spans="1:2" x14ac:dyDescent="0.25">
      <c r="A6" s="7" t="s">
        <v>19</v>
      </c>
      <c r="B6" s="89">
        <v>5251.6459999999997</v>
      </c>
    </row>
    <row r="7" spans="1:2" x14ac:dyDescent="0.25">
      <c r="A7" s="7" t="s">
        <v>22</v>
      </c>
      <c r="B7" s="89">
        <v>4384.0999999999995</v>
      </c>
    </row>
    <row r="8" spans="1:2" x14ac:dyDescent="0.25">
      <c r="A8" s="7" t="s">
        <v>97</v>
      </c>
      <c r="B8" s="89">
        <v>2276</v>
      </c>
    </row>
    <row r="9" spans="1:2" x14ac:dyDescent="0.25">
      <c r="A9" s="7" t="s">
        <v>109</v>
      </c>
      <c r="B9" s="89">
        <v>1675.6</v>
      </c>
    </row>
    <row r="10" spans="1:2" x14ac:dyDescent="0.25">
      <c r="A10" s="7" t="s">
        <v>24</v>
      </c>
      <c r="B10" s="89">
        <v>1510.4</v>
      </c>
    </row>
    <row r="11" spans="1:2" x14ac:dyDescent="0.25">
      <c r="A11" s="7" t="s">
        <v>10</v>
      </c>
      <c r="B11" s="89">
        <v>1214</v>
      </c>
    </row>
    <row r="12" spans="1:2" x14ac:dyDescent="0.25">
      <c r="A12" s="7" t="s">
        <v>144</v>
      </c>
      <c r="B12" s="89">
        <v>1089.4000000000001</v>
      </c>
    </row>
    <row r="13" spans="1:2" x14ac:dyDescent="0.25">
      <c r="A13" s="7" t="s">
        <v>17</v>
      </c>
      <c r="B13" s="89">
        <v>664</v>
      </c>
    </row>
    <row r="14" spans="1:2" x14ac:dyDescent="0.25">
      <c r="A14" s="7" t="s">
        <v>102</v>
      </c>
      <c r="B14" s="89">
        <v>547</v>
      </c>
    </row>
    <row r="15" spans="1:2" x14ac:dyDescent="0.25">
      <c r="A15" s="7" t="s">
        <v>116</v>
      </c>
      <c r="B15" s="89">
        <v>407.4</v>
      </c>
    </row>
    <row r="16" spans="1:2" x14ac:dyDescent="0.25">
      <c r="A16" s="7" t="s">
        <v>29</v>
      </c>
      <c r="B16" s="89">
        <v>285</v>
      </c>
    </row>
    <row r="17" spans="1:2" x14ac:dyDescent="0.25">
      <c r="A17" s="7" t="s">
        <v>233</v>
      </c>
      <c r="B17" s="89">
        <v>259</v>
      </c>
    </row>
    <row r="18" spans="1:2" x14ac:dyDescent="0.25">
      <c r="A18" s="7" t="s">
        <v>37</v>
      </c>
      <c r="B18" s="89">
        <v>180</v>
      </c>
    </row>
    <row r="19" spans="1:2" x14ac:dyDescent="0.25">
      <c r="A19" s="7" t="s">
        <v>31</v>
      </c>
      <c r="B19" s="89">
        <v>117.2</v>
      </c>
    </row>
    <row r="20" spans="1:2" x14ac:dyDescent="0.25">
      <c r="A20" s="7" t="s">
        <v>528</v>
      </c>
      <c r="B20" s="89">
        <v>80</v>
      </c>
    </row>
    <row r="21" spans="1:2" x14ac:dyDescent="0.25">
      <c r="A21" s="7" t="s">
        <v>241</v>
      </c>
      <c r="B21" s="89">
        <v>39</v>
      </c>
    </row>
    <row r="22" spans="1:2" x14ac:dyDescent="0.25">
      <c r="A22" s="7" t="s">
        <v>77</v>
      </c>
      <c r="B22" s="89">
        <v>35.5</v>
      </c>
    </row>
    <row r="23" spans="1:2" x14ac:dyDescent="0.25">
      <c r="A23" s="7" t="s">
        <v>36</v>
      </c>
      <c r="B23" s="89">
        <v>26</v>
      </c>
    </row>
    <row r="24" spans="1:2" x14ac:dyDescent="0.25">
      <c r="A24" s="7" t="s">
        <v>249</v>
      </c>
      <c r="B24" s="89">
        <v>23</v>
      </c>
    </row>
    <row r="25" spans="1:2" x14ac:dyDescent="0.25">
      <c r="A25" s="7" t="s">
        <v>520</v>
      </c>
      <c r="B25" s="89">
        <v>18</v>
      </c>
    </row>
    <row r="26" spans="1:2" x14ac:dyDescent="0.25">
      <c r="A26" s="7" t="s">
        <v>100</v>
      </c>
      <c r="B26" s="89">
        <v>17</v>
      </c>
    </row>
    <row r="27" spans="1:2" x14ac:dyDescent="0.25">
      <c r="A27" s="7" t="s">
        <v>45</v>
      </c>
      <c r="B27" s="89">
        <v>12</v>
      </c>
    </row>
    <row r="28" spans="1:2" x14ac:dyDescent="0.25">
      <c r="A28" s="7" t="s">
        <v>91</v>
      </c>
      <c r="B28" s="89">
        <v>1.4</v>
      </c>
    </row>
    <row r="29" spans="1:2" x14ac:dyDescent="0.25">
      <c r="A29" s="2" t="s">
        <v>16624</v>
      </c>
      <c r="B29" s="114">
        <v>28725.600000000002</v>
      </c>
    </row>
    <row r="30" spans="1:2" x14ac:dyDescent="0.25">
      <c r="A30" s="7" t="s">
        <v>20</v>
      </c>
      <c r="B30" s="89">
        <v>28725.600000000002</v>
      </c>
    </row>
    <row r="31" spans="1:2" x14ac:dyDescent="0.25">
      <c r="A31" s="2" t="s">
        <v>281</v>
      </c>
      <c r="B31" s="114">
        <v>26364.63</v>
      </c>
    </row>
    <row r="32" spans="1:2" x14ac:dyDescent="0.25">
      <c r="A32" s="7" t="s">
        <v>17</v>
      </c>
      <c r="B32" s="89">
        <v>9580</v>
      </c>
    </row>
    <row r="33" spans="1:2" x14ac:dyDescent="0.25">
      <c r="A33" s="7" t="s">
        <v>109</v>
      </c>
      <c r="B33" s="89">
        <v>2623</v>
      </c>
    </row>
    <row r="34" spans="1:2" x14ac:dyDescent="0.25">
      <c r="A34" s="7" t="s">
        <v>19</v>
      </c>
      <c r="B34" s="89">
        <v>2096</v>
      </c>
    </row>
    <row r="35" spans="1:2" x14ac:dyDescent="0.25">
      <c r="A35" s="7" t="s">
        <v>25</v>
      </c>
      <c r="B35" s="89">
        <v>1831</v>
      </c>
    </row>
    <row r="36" spans="1:2" x14ac:dyDescent="0.25">
      <c r="A36" s="7" t="s">
        <v>22</v>
      </c>
      <c r="B36" s="89">
        <v>1733.5</v>
      </c>
    </row>
    <row r="37" spans="1:2" x14ac:dyDescent="0.25">
      <c r="A37" s="7" t="s">
        <v>24</v>
      </c>
      <c r="B37" s="89">
        <v>1370</v>
      </c>
    </row>
    <row r="38" spans="1:2" x14ac:dyDescent="0.25">
      <c r="A38" s="7" t="s">
        <v>28</v>
      </c>
      <c r="B38" s="89">
        <v>1224</v>
      </c>
    </row>
    <row r="39" spans="1:2" x14ac:dyDescent="0.25">
      <c r="A39" s="7" t="s">
        <v>87</v>
      </c>
      <c r="B39" s="89">
        <v>922.4</v>
      </c>
    </row>
    <row r="40" spans="1:2" x14ac:dyDescent="0.25">
      <c r="A40" s="7" t="s">
        <v>36</v>
      </c>
      <c r="B40" s="89">
        <v>849</v>
      </c>
    </row>
    <row r="41" spans="1:2" x14ac:dyDescent="0.25">
      <c r="A41" s="7" t="s">
        <v>23</v>
      </c>
      <c r="B41" s="89">
        <v>807</v>
      </c>
    </row>
    <row r="42" spans="1:2" x14ac:dyDescent="0.25">
      <c r="A42" s="7" t="s">
        <v>77</v>
      </c>
      <c r="B42" s="89">
        <v>786</v>
      </c>
    </row>
    <row r="43" spans="1:2" x14ac:dyDescent="0.25">
      <c r="A43" s="7" t="s">
        <v>100</v>
      </c>
      <c r="B43" s="89">
        <v>512</v>
      </c>
    </row>
    <row r="44" spans="1:2" x14ac:dyDescent="0.25">
      <c r="A44" s="7" t="s">
        <v>29</v>
      </c>
      <c r="B44" s="89">
        <v>436.2</v>
      </c>
    </row>
    <row r="45" spans="1:2" x14ac:dyDescent="0.25">
      <c r="A45" s="7" t="s">
        <v>10</v>
      </c>
      <c r="B45" s="89">
        <v>417.13</v>
      </c>
    </row>
    <row r="46" spans="1:2" x14ac:dyDescent="0.25">
      <c r="A46" s="7" t="s">
        <v>21</v>
      </c>
      <c r="B46" s="89">
        <v>325</v>
      </c>
    </row>
    <row r="47" spans="1:2" x14ac:dyDescent="0.25">
      <c r="A47" s="7" t="s">
        <v>116</v>
      </c>
      <c r="B47" s="89">
        <v>230.5</v>
      </c>
    </row>
    <row r="48" spans="1:2" x14ac:dyDescent="0.25">
      <c r="A48" s="7" t="s">
        <v>102</v>
      </c>
      <c r="B48" s="89">
        <v>183</v>
      </c>
    </row>
    <row r="49" spans="1:2" x14ac:dyDescent="0.25">
      <c r="A49" s="7" t="s">
        <v>528</v>
      </c>
      <c r="B49" s="89">
        <v>160</v>
      </c>
    </row>
    <row r="50" spans="1:2" x14ac:dyDescent="0.25">
      <c r="A50" s="7" t="s">
        <v>144</v>
      </c>
      <c r="B50" s="89">
        <v>82</v>
      </c>
    </row>
    <row r="51" spans="1:2" x14ac:dyDescent="0.25">
      <c r="A51" s="7" t="s">
        <v>42</v>
      </c>
      <c r="B51" s="89">
        <v>81.5</v>
      </c>
    </row>
    <row r="52" spans="1:2" x14ac:dyDescent="0.25">
      <c r="A52" s="7" t="s">
        <v>44</v>
      </c>
      <c r="B52" s="89">
        <v>62.4</v>
      </c>
    </row>
    <row r="53" spans="1:2" x14ac:dyDescent="0.25">
      <c r="A53" s="7" t="s">
        <v>201</v>
      </c>
      <c r="B53" s="89">
        <v>38</v>
      </c>
    </row>
    <row r="54" spans="1:2" x14ac:dyDescent="0.25">
      <c r="A54" s="7" t="s">
        <v>266</v>
      </c>
      <c r="B54" s="89">
        <v>15</v>
      </c>
    </row>
    <row r="55" spans="1:2" x14ac:dyDescent="0.25">
      <c r="A55" s="2" t="s">
        <v>85</v>
      </c>
      <c r="B55" s="114">
        <v>17349.2</v>
      </c>
    </row>
    <row r="56" spans="1:2" x14ac:dyDescent="0.25">
      <c r="A56" s="7" t="s">
        <v>116</v>
      </c>
      <c r="B56" s="89">
        <v>12979.4</v>
      </c>
    </row>
    <row r="57" spans="1:2" x14ac:dyDescent="0.25">
      <c r="A57" s="7" t="s">
        <v>520</v>
      </c>
      <c r="B57" s="89">
        <v>2622.7</v>
      </c>
    </row>
    <row r="58" spans="1:2" x14ac:dyDescent="0.25">
      <c r="A58" s="7" t="s">
        <v>22</v>
      </c>
      <c r="B58" s="89">
        <v>264</v>
      </c>
    </row>
    <row r="59" spans="1:2" x14ac:dyDescent="0.25">
      <c r="A59" s="7" t="s">
        <v>94</v>
      </c>
      <c r="B59" s="89">
        <v>251.8</v>
      </c>
    </row>
    <row r="60" spans="1:2" x14ac:dyDescent="0.25">
      <c r="A60" s="7" t="s">
        <v>119</v>
      </c>
      <c r="B60" s="89">
        <v>194.8</v>
      </c>
    </row>
    <row r="61" spans="1:2" x14ac:dyDescent="0.25">
      <c r="A61" s="7" t="s">
        <v>31</v>
      </c>
      <c r="B61" s="89">
        <v>172</v>
      </c>
    </row>
    <row r="62" spans="1:2" x14ac:dyDescent="0.25">
      <c r="A62" s="7" t="s">
        <v>91</v>
      </c>
      <c r="B62" s="89">
        <v>164.60000000000002</v>
      </c>
    </row>
    <row r="63" spans="1:2" x14ac:dyDescent="0.25">
      <c r="A63" s="7" t="s">
        <v>226</v>
      </c>
      <c r="B63" s="89">
        <v>160</v>
      </c>
    </row>
    <row r="64" spans="1:2" x14ac:dyDescent="0.25">
      <c r="A64" s="7" t="s">
        <v>139</v>
      </c>
      <c r="B64" s="89">
        <v>159</v>
      </c>
    </row>
    <row r="65" spans="1:2" x14ac:dyDescent="0.25">
      <c r="A65" s="7" t="s">
        <v>93</v>
      </c>
      <c r="B65" s="89">
        <v>83</v>
      </c>
    </row>
    <row r="66" spans="1:2" x14ac:dyDescent="0.25">
      <c r="A66" s="7" t="s">
        <v>97</v>
      </c>
      <c r="B66" s="89">
        <v>72</v>
      </c>
    </row>
    <row r="67" spans="1:2" x14ac:dyDescent="0.25">
      <c r="A67" s="7" t="s">
        <v>19</v>
      </c>
      <c r="B67" s="89">
        <v>65</v>
      </c>
    </row>
    <row r="68" spans="1:2" x14ac:dyDescent="0.25">
      <c r="A68" s="7" t="s">
        <v>87</v>
      </c>
      <c r="B68" s="89">
        <v>51.5</v>
      </c>
    </row>
    <row r="69" spans="1:2" x14ac:dyDescent="0.25">
      <c r="A69" s="7" t="s">
        <v>115</v>
      </c>
      <c r="B69" s="89">
        <v>26</v>
      </c>
    </row>
    <row r="70" spans="1:2" x14ac:dyDescent="0.25">
      <c r="A70" s="7" t="s">
        <v>14</v>
      </c>
      <c r="B70" s="89">
        <v>20.5</v>
      </c>
    </row>
    <row r="71" spans="1:2" x14ac:dyDescent="0.25">
      <c r="A71" s="7" t="s">
        <v>233</v>
      </c>
      <c r="B71" s="89">
        <v>20.5</v>
      </c>
    </row>
    <row r="72" spans="1:2" x14ac:dyDescent="0.25">
      <c r="A72" s="7" t="s">
        <v>26</v>
      </c>
      <c r="B72" s="89">
        <v>15</v>
      </c>
    </row>
    <row r="73" spans="1:2" x14ac:dyDescent="0.25">
      <c r="A73" s="7" t="s">
        <v>171</v>
      </c>
      <c r="B73" s="89">
        <v>12</v>
      </c>
    </row>
    <row r="74" spans="1:2" x14ac:dyDescent="0.25">
      <c r="A74" s="7" t="s">
        <v>21</v>
      </c>
      <c r="B74" s="89">
        <v>9</v>
      </c>
    </row>
    <row r="75" spans="1:2" x14ac:dyDescent="0.25">
      <c r="A75" s="7" t="s">
        <v>183</v>
      </c>
      <c r="B75" s="89">
        <v>6.4</v>
      </c>
    </row>
    <row r="76" spans="1:2" x14ac:dyDescent="0.25">
      <c r="A76" s="2" t="s">
        <v>10</v>
      </c>
      <c r="B76" s="114">
        <v>13466.9</v>
      </c>
    </row>
    <row r="77" spans="1:2" x14ac:dyDescent="0.25">
      <c r="A77" s="7" t="s">
        <v>116</v>
      </c>
      <c r="B77" s="89">
        <v>4542.5</v>
      </c>
    </row>
    <row r="78" spans="1:2" x14ac:dyDescent="0.25">
      <c r="A78" s="7" t="s">
        <v>520</v>
      </c>
      <c r="B78" s="89">
        <v>2105.5</v>
      </c>
    </row>
    <row r="79" spans="1:2" x14ac:dyDescent="0.25">
      <c r="A79" s="7" t="s">
        <v>93</v>
      </c>
      <c r="B79" s="89">
        <v>1066.9000000000001</v>
      </c>
    </row>
    <row r="80" spans="1:2" x14ac:dyDescent="0.25">
      <c r="A80" s="7" t="s">
        <v>21</v>
      </c>
      <c r="B80" s="89">
        <v>880.8</v>
      </c>
    </row>
    <row r="81" spans="1:2" x14ac:dyDescent="0.25">
      <c r="A81" s="7" t="s">
        <v>32</v>
      </c>
      <c r="B81" s="89">
        <v>724</v>
      </c>
    </row>
    <row r="82" spans="1:2" x14ac:dyDescent="0.25">
      <c r="A82" s="7" t="s">
        <v>19</v>
      </c>
      <c r="B82" s="89">
        <v>555</v>
      </c>
    </row>
    <row r="83" spans="1:2" x14ac:dyDescent="0.25">
      <c r="A83" s="7" t="s">
        <v>108</v>
      </c>
      <c r="B83" s="89">
        <v>451.70000000000005</v>
      </c>
    </row>
    <row r="84" spans="1:2" x14ac:dyDescent="0.25">
      <c r="A84" s="7" t="s">
        <v>139</v>
      </c>
      <c r="B84" s="89">
        <v>437</v>
      </c>
    </row>
    <row r="85" spans="1:2" x14ac:dyDescent="0.25">
      <c r="A85" s="7" t="s">
        <v>269</v>
      </c>
      <c r="B85" s="89">
        <v>432</v>
      </c>
    </row>
    <row r="86" spans="1:2" x14ac:dyDescent="0.25">
      <c r="A86" s="7" t="s">
        <v>102</v>
      </c>
      <c r="B86" s="89">
        <v>418</v>
      </c>
    </row>
    <row r="87" spans="1:2" x14ac:dyDescent="0.25">
      <c r="A87" s="7" t="s">
        <v>91</v>
      </c>
      <c r="B87" s="89">
        <v>362.4</v>
      </c>
    </row>
    <row r="88" spans="1:2" x14ac:dyDescent="0.25">
      <c r="A88" s="7" t="s">
        <v>17</v>
      </c>
      <c r="B88" s="89">
        <v>234</v>
      </c>
    </row>
    <row r="89" spans="1:2" x14ac:dyDescent="0.25">
      <c r="A89" s="7" t="s">
        <v>162</v>
      </c>
      <c r="B89" s="89">
        <v>231</v>
      </c>
    </row>
    <row r="90" spans="1:2" x14ac:dyDescent="0.25">
      <c r="A90" s="7" t="s">
        <v>232</v>
      </c>
      <c r="B90" s="89">
        <v>136</v>
      </c>
    </row>
    <row r="91" spans="1:2" x14ac:dyDescent="0.25">
      <c r="A91" s="7" t="s">
        <v>97</v>
      </c>
      <c r="B91" s="89">
        <v>124.7</v>
      </c>
    </row>
    <row r="92" spans="1:2" x14ac:dyDescent="0.25">
      <c r="A92" s="7" t="s">
        <v>119</v>
      </c>
      <c r="B92" s="89">
        <v>124</v>
      </c>
    </row>
    <row r="93" spans="1:2" x14ac:dyDescent="0.25">
      <c r="A93" s="7" t="s">
        <v>88</v>
      </c>
      <c r="B93" s="89">
        <v>90</v>
      </c>
    </row>
    <row r="94" spans="1:2" x14ac:dyDescent="0.25">
      <c r="A94" s="7" t="s">
        <v>36</v>
      </c>
      <c r="B94" s="89">
        <v>80</v>
      </c>
    </row>
    <row r="95" spans="1:2" x14ac:dyDescent="0.25">
      <c r="A95" s="7" t="s">
        <v>226</v>
      </c>
      <c r="B95" s="89">
        <v>79</v>
      </c>
    </row>
    <row r="96" spans="1:2" x14ac:dyDescent="0.25">
      <c r="A96" s="7" t="s">
        <v>29</v>
      </c>
      <c r="B96" s="89">
        <v>75</v>
      </c>
    </row>
    <row r="97" spans="1:2" x14ac:dyDescent="0.25">
      <c r="A97" s="7" t="s">
        <v>87</v>
      </c>
      <c r="B97" s="89">
        <v>72</v>
      </c>
    </row>
    <row r="98" spans="1:2" x14ac:dyDescent="0.25">
      <c r="A98" s="7" t="s">
        <v>171</v>
      </c>
      <c r="B98" s="89">
        <v>65</v>
      </c>
    </row>
    <row r="99" spans="1:2" x14ac:dyDescent="0.25">
      <c r="A99" s="7" t="s">
        <v>109</v>
      </c>
      <c r="B99" s="89">
        <v>64</v>
      </c>
    </row>
    <row r="100" spans="1:2" x14ac:dyDescent="0.25">
      <c r="A100" s="7" t="s">
        <v>10</v>
      </c>
      <c r="B100" s="89">
        <v>28</v>
      </c>
    </row>
    <row r="101" spans="1:2" x14ac:dyDescent="0.25">
      <c r="A101" s="7" t="s">
        <v>524</v>
      </c>
      <c r="B101" s="89">
        <v>26.4</v>
      </c>
    </row>
    <row r="102" spans="1:2" x14ac:dyDescent="0.25">
      <c r="A102" s="7" t="s">
        <v>521</v>
      </c>
      <c r="B102" s="89">
        <v>22</v>
      </c>
    </row>
    <row r="103" spans="1:2" x14ac:dyDescent="0.25">
      <c r="A103" s="7" t="s">
        <v>137</v>
      </c>
      <c r="B103" s="89">
        <v>20</v>
      </c>
    </row>
    <row r="104" spans="1:2" x14ac:dyDescent="0.25">
      <c r="A104" s="7" t="s">
        <v>94</v>
      </c>
      <c r="B104" s="89">
        <v>20</v>
      </c>
    </row>
    <row r="105" spans="1:2" x14ac:dyDescent="0.25">
      <c r="A105" s="2" t="s">
        <v>339</v>
      </c>
      <c r="B105" s="114">
        <v>10998.5</v>
      </c>
    </row>
    <row r="106" spans="1:2" x14ac:dyDescent="0.25">
      <c r="A106" s="7" t="s">
        <v>23</v>
      </c>
      <c r="B106" s="89">
        <v>4341.3999999999996</v>
      </c>
    </row>
    <row r="107" spans="1:2" x14ac:dyDescent="0.25">
      <c r="A107" s="7" t="s">
        <v>102</v>
      </c>
      <c r="B107" s="89">
        <v>4323.6000000000004</v>
      </c>
    </row>
    <row r="108" spans="1:2" x14ac:dyDescent="0.25">
      <c r="A108" s="7" t="s">
        <v>34</v>
      </c>
      <c r="B108" s="89">
        <v>525</v>
      </c>
    </row>
    <row r="109" spans="1:2" x14ac:dyDescent="0.25">
      <c r="A109" s="7" t="s">
        <v>31</v>
      </c>
      <c r="B109" s="89">
        <v>525</v>
      </c>
    </row>
    <row r="110" spans="1:2" x14ac:dyDescent="0.25">
      <c r="A110" s="7" t="s">
        <v>35</v>
      </c>
      <c r="B110" s="89">
        <v>450</v>
      </c>
    </row>
    <row r="111" spans="1:2" x14ac:dyDescent="0.25">
      <c r="A111" s="7" t="s">
        <v>19</v>
      </c>
      <c r="B111" s="89">
        <v>306</v>
      </c>
    </row>
    <row r="112" spans="1:2" x14ac:dyDescent="0.25">
      <c r="A112" s="7" t="s">
        <v>29</v>
      </c>
      <c r="B112" s="89">
        <v>247</v>
      </c>
    </row>
    <row r="113" spans="1:2" x14ac:dyDescent="0.25">
      <c r="A113" s="7" t="s">
        <v>88</v>
      </c>
      <c r="B113" s="89">
        <v>131.6</v>
      </c>
    </row>
    <row r="114" spans="1:2" x14ac:dyDescent="0.25">
      <c r="A114" s="7" t="s">
        <v>43</v>
      </c>
      <c r="B114" s="89">
        <v>80</v>
      </c>
    </row>
    <row r="115" spans="1:2" x14ac:dyDescent="0.25">
      <c r="A115" s="7" t="s">
        <v>184</v>
      </c>
      <c r="B115" s="89">
        <v>19</v>
      </c>
    </row>
    <row r="116" spans="1:2" x14ac:dyDescent="0.25">
      <c r="A116" s="7" t="s">
        <v>17</v>
      </c>
      <c r="B116" s="89">
        <v>13.5</v>
      </c>
    </row>
    <row r="117" spans="1:2" x14ac:dyDescent="0.25">
      <c r="A117" s="7" t="s">
        <v>87</v>
      </c>
      <c r="B117" s="89">
        <v>11.4</v>
      </c>
    </row>
    <row r="118" spans="1:2" x14ac:dyDescent="0.25">
      <c r="A118" s="7" t="s">
        <v>100</v>
      </c>
      <c r="B118" s="89">
        <v>10</v>
      </c>
    </row>
    <row r="119" spans="1:2" x14ac:dyDescent="0.25">
      <c r="A119" s="7" t="s">
        <v>46</v>
      </c>
      <c r="B119" s="89">
        <v>9</v>
      </c>
    </row>
    <row r="120" spans="1:2" x14ac:dyDescent="0.25">
      <c r="A120" s="7" t="s">
        <v>47</v>
      </c>
      <c r="B120" s="89">
        <v>6</v>
      </c>
    </row>
    <row r="121" spans="1:2" x14ac:dyDescent="0.25">
      <c r="A121" s="2" t="s">
        <v>219</v>
      </c>
      <c r="B121" s="114">
        <v>10770.9</v>
      </c>
    </row>
    <row r="122" spans="1:2" x14ac:dyDescent="0.25">
      <c r="A122" s="7" t="s">
        <v>21</v>
      </c>
      <c r="B122" s="89">
        <v>7563.7</v>
      </c>
    </row>
    <row r="123" spans="1:2" x14ac:dyDescent="0.25">
      <c r="A123" s="7" t="s">
        <v>17</v>
      </c>
      <c r="B123" s="89">
        <v>1537</v>
      </c>
    </row>
    <row r="124" spans="1:2" x14ac:dyDescent="0.25">
      <c r="A124" s="7" t="s">
        <v>100</v>
      </c>
      <c r="B124" s="89">
        <v>719</v>
      </c>
    </row>
    <row r="125" spans="1:2" x14ac:dyDescent="0.25">
      <c r="A125" s="7" t="s">
        <v>87</v>
      </c>
      <c r="B125" s="89">
        <v>461</v>
      </c>
    </row>
    <row r="126" spans="1:2" x14ac:dyDescent="0.25">
      <c r="A126" s="7" t="s">
        <v>521</v>
      </c>
      <c r="B126" s="89">
        <v>325.8</v>
      </c>
    </row>
    <row r="127" spans="1:2" x14ac:dyDescent="0.25">
      <c r="A127" s="7" t="s">
        <v>102</v>
      </c>
      <c r="B127" s="89">
        <v>74.400000000000006</v>
      </c>
    </row>
    <row r="128" spans="1:2" x14ac:dyDescent="0.25">
      <c r="A128" s="7" t="s">
        <v>19</v>
      </c>
      <c r="B128" s="89">
        <v>69</v>
      </c>
    </row>
    <row r="129" spans="1:2" x14ac:dyDescent="0.25">
      <c r="A129" s="7" t="s">
        <v>520</v>
      </c>
      <c r="B129" s="89">
        <v>21</v>
      </c>
    </row>
    <row r="130" spans="1:2" x14ac:dyDescent="0.25">
      <c r="A130" s="2" t="s">
        <v>36</v>
      </c>
      <c r="B130" s="114">
        <v>7944.7800000000007</v>
      </c>
    </row>
    <row r="131" spans="1:2" x14ac:dyDescent="0.25">
      <c r="A131" s="7" t="s">
        <v>19</v>
      </c>
      <c r="B131" s="89">
        <v>2849.48</v>
      </c>
    </row>
    <row r="132" spans="1:2" x14ac:dyDescent="0.25">
      <c r="A132" s="7" t="s">
        <v>520</v>
      </c>
      <c r="B132" s="89">
        <v>1169.3</v>
      </c>
    </row>
    <row r="133" spans="1:2" x14ac:dyDescent="0.25">
      <c r="A133" s="7" t="s">
        <v>116</v>
      </c>
      <c r="B133" s="89">
        <v>787.6</v>
      </c>
    </row>
    <row r="134" spans="1:2" x14ac:dyDescent="0.25">
      <c r="A134" s="7" t="s">
        <v>21</v>
      </c>
      <c r="B134" s="89">
        <v>560</v>
      </c>
    </row>
    <row r="135" spans="1:2" x14ac:dyDescent="0.25">
      <c r="A135" s="7" t="s">
        <v>33</v>
      </c>
      <c r="B135" s="89">
        <v>540</v>
      </c>
    </row>
    <row r="136" spans="1:2" x14ac:dyDescent="0.25">
      <c r="A136" s="7" t="s">
        <v>88</v>
      </c>
      <c r="B136" s="89">
        <v>263.5</v>
      </c>
    </row>
    <row r="137" spans="1:2" x14ac:dyDescent="0.25">
      <c r="A137" s="7" t="s">
        <v>30</v>
      </c>
      <c r="B137" s="89">
        <v>245</v>
      </c>
    </row>
    <row r="138" spans="1:2" x14ac:dyDescent="0.25">
      <c r="A138" s="7" t="s">
        <v>119</v>
      </c>
      <c r="B138" s="89">
        <v>242.5</v>
      </c>
    </row>
    <row r="139" spans="1:2" x14ac:dyDescent="0.25">
      <c r="A139" s="7" t="s">
        <v>526</v>
      </c>
      <c r="B139" s="89">
        <v>230</v>
      </c>
    </row>
    <row r="140" spans="1:2" x14ac:dyDescent="0.25">
      <c r="A140" s="7" t="s">
        <v>31</v>
      </c>
      <c r="B140" s="89">
        <v>206</v>
      </c>
    </row>
    <row r="141" spans="1:2" x14ac:dyDescent="0.25">
      <c r="A141" s="7" t="s">
        <v>97</v>
      </c>
      <c r="B141" s="89">
        <v>174</v>
      </c>
    </row>
    <row r="142" spans="1:2" x14ac:dyDescent="0.25">
      <c r="A142" s="7" t="s">
        <v>38</v>
      </c>
      <c r="B142" s="89">
        <v>147</v>
      </c>
    </row>
    <row r="143" spans="1:2" x14ac:dyDescent="0.25">
      <c r="A143" s="7" t="s">
        <v>40</v>
      </c>
      <c r="B143" s="89">
        <v>101.8</v>
      </c>
    </row>
    <row r="144" spans="1:2" x14ac:dyDescent="0.25">
      <c r="A144" s="7" t="s">
        <v>41</v>
      </c>
      <c r="B144" s="89">
        <v>97</v>
      </c>
    </row>
    <row r="145" spans="1:2" x14ac:dyDescent="0.25">
      <c r="A145" s="7" t="s">
        <v>522</v>
      </c>
      <c r="B145" s="89">
        <v>81</v>
      </c>
    </row>
    <row r="146" spans="1:2" x14ac:dyDescent="0.25">
      <c r="A146" s="7" t="s">
        <v>528</v>
      </c>
      <c r="B146" s="89">
        <v>80</v>
      </c>
    </row>
    <row r="147" spans="1:2" x14ac:dyDescent="0.25">
      <c r="A147" s="7" t="s">
        <v>120</v>
      </c>
      <c r="B147" s="89">
        <v>60</v>
      </c>
    </row>
    <row r="148" spans="1:2" x14ac:dyDescent="0.25">
      <c r="A148" s="7" t="s">
        <v>17</v>
      </c>
      <c r="B148" s="89">
        <v>41</v>
      </c>
    </row>
    <row r="149" spans="1:2" x14ac:dyDescent="0.25">
      <c r="A149" s="7" t="s">
        <v>22</v>
      </c>
      <c r="B149" s="89">
        <v>36.200000000000003</v>
      </c>
    </row>
    <row r="150" spans="1:2" x14ac:dyDescent="0.25">
      <c r="A150" s="7" t="s">
        <v>87</v>
      </c>
      <c r="B150" s="89">
        <v>25</v>
      </c>
    </row>
    <row r="151" spans="1:2" x14ac:dyDescent="0.25">
      <c r="A151" s="7" t="s">
        <v>524</v>
      </c>
      <c r="B151" s="89">
        <v>8.4</v>
      </c>
    </row>
    <row r="152" spans="1:2" x14ac:dyDescent="0.25">
      <c r="A152" s="2" t="s">
        <v>122</v>
      </c>
      <c r="B152" s="114">
        <v>6415.2000000000007</v>
      </c>
    </row>
    <row r="153" spans="1:2" x14ac:dyDescent="0.25">
      <c r="A153" s="7" t="s">
        <v>27</v>
      </c>
      <c r="B153" s="89">
        <v>1401</v>
      </c>
    </row>
    <row r="154" spans="1:2" x14ac:dyDescent="0.25">
      <c r="A154" s="7" t="s">
        <v>116</v>
      </c>
      <c r="B154" s="89">
        <v>1363.1</v>
      </c>
    </row>
    <row r="155" spans="1:2" x14ac:dyDescent="0.25">
      <c r="A155" s="7" t="s">
        <v>119</v>
      </c>
      <c r="B155" s="89">
        <v>1232.2</v>
      </c>
    </row>
    <row r="156" spans="1:2" x14ac:dyDescent="0.25">
      <c r="A156" s="7" t="s">
        <v>21</v>
      </c>
      <c r="B156" s="89">
        <v>737</v>
      </c>
    </row>
    <row r="157" spans="1:2" x14ac:dyDescent="0.25">
      <c r="A157" s="7" t="s">
        <v>10</v>
      </c>
      <c r="B157" s="89">
        <v>353</v>
      </c>
    </row>
    <row r="158" spans="1:2" x14ac:dyDescent="0.25">
      <c r="A158" s="7" t="s">
        <v>137</v>
      </c>
      <c r="B158" s="89">
        <v>343.7</v>
      </c>
    </row>
    <row r="159" spans="1:2" x14ac:dyDescent="0.25">
      <c r="A159" s="7" t="s">
        <v>22</v>
      </c>
      <c r="B159" s="89">
        <v>306</v>
      </c>
    </row>
    <row r="160" spans="1:2" x14ac:dyDescent="0.25">
      <c r="A160" s="7" t="s">
        <v>120</v>
      </c>
      <c r="B160" s="89">
        <v>220</v>
      </c>
    </row>
    <row r="161" spans="1:2" x14ac:dyDescent="0.25">
      <c r="A161" s="7" t="s">
        <v>37</v>
      </c>
      <c r="B161" s="89">
        <v>145.6</v>
      </c>
    </row>
    <row r="162" spans="1:2" x14ac:dyDescent="0.25">
      <c r="A162" s="7" t="s">
        <v>97</v>
      </c>
      <c r="B162" s="89">
        <v>133</v>
      </c>
    </row>
    <row r="163" spans="1:2" x14ac:dyDescent="0.25">
      <c r="A163" s="7" t="s">
        <v>109</v>
      </c>
      <c r="B163" s="89">
        <v>52</v>
      </c>
    </row>
    <row r="164" spans="1:2" x14ac:dyDescent="0.25">
      <c r="A164" s="7" t="s">
        <v>87</v>
      </c>
      <c r="B164" s="89">
        <v>45</v>
      </c>
    </row>
    <row r="165" spans="1:2" x14ac:dyDescent="0.25">
      <c r="A165" s="7" t="s">
        <v>520</v>
      </c>
      <c r="B165" s="89">
        <v>42.6</v>
      </c>
    </row>
    <row r="166" spans="1:2" x14ac:dyDescent="0.25">
      <c r="A166" s="7" t="s">
        <v>102</v>
      </c>
      <c r="B166" s="89">
        <v>21</v>
      </c>
    </row>
    <row r="167" spans="1:2" x14ac:dyDescent="0.25">
      <c r="A167" s="7" t="s">
        <v>521</v>
      </c>
      <c r="B167" s="89">
        <v>20</v>
      </c>
    </row>
    <row r="168" spans="1:2" x14ac:dyDescent="0.25">
      <c r="A168" s="2" t="s">
        <v>16</v>
      </c>
      <c r="B168" s="114">
        <v>5588.3</v>
      </c>
    </row>
    <row r="169" spans="1:2" x14ac:dyDescent="0.25">
      <c r="A169" s="7" t="s">
        <v>108</v>
      </c>
      <c r="B169" s="89">
        <v>2550.5</v>
      </c>
    </row>
    <row r="170" spans="1:2" x14ac:dyDescent="0.25">
      <c r="A170" s="7" t="s">
        <v>94</v>
      </c>
      <c r="B170" s="89">
        <v>2223.1</v>
      </c>
    </row>
    <row r="171" spans="1:2" x14ac:dyDescent="0.25">
      <c r="A171" s="7" t="s">
        <v>91</v>
      </c>
      <c r="B171" s="89">
        <v>351.80000000000007</v>
      </c>
    </row>
    <row r="172" spans="1:2" x14ac:dyDescent="0.25">
      <c r="A172" s="7" t="s">
        <v>115</v>
      </c>
      <c r="B172" s="89">
        <v>314.89999999999998</v>
      </c>
    </row>
    <row r="173" spans="1:2" x14ac:dyDescent="0.25">
      <c r="A173" s="7" t="s">
        <v>93</v>
      </c>
      <c r="B173" s="89">
        <v>147</v>
      </c>
    </row>
    <row r="174" spans="1:2" x14ac:dyDescent="0.25">
      <c r="A174" s="7" t="s">
        <v>226</v>
      </c>
      <c r="B174" s="89">
        <v>1</v>
      </c>
    </row>
    <row r="175" spans="1:2" x14ac:dyDescent="0.25">
      <c r="A175" s="2" t="s">
        <v>282</v>
      </c>
      <c r="B175" s="114">
        <v>2844</v>
      </c>
    </row>
    <row r="176" spans="1:2" x14ac:dyDescent="0.25">
      <c r="A176" s="7" t="s">
        <v>26</v>
      </c>
      <c r="B176" s="89">
        <v>1567.4</v>
      </c>
    </row>
    <row r="177" spans="1:2" x14ac:dyDescent="0.25">
      <c r="A177" s="7" t="s">
        <v>36</v>
      </c>
      <c r="B177" s="89">
        <v>322</v>
      </c>
    </row>
    <row r="178" spans="1:2" x14ac:dyDescent="0.25">
      <c r="A178" s="7" t="s">
        <v>530</v>
      </c>
      <c r="B178" s="89">
        <v>208</v>
      </c>
    </row>
    <row r="179" spans="1:2" x14ac:dyDescent="0.25">
      <c r="A179" s="7" t="s">
        <v>19</v>
      </c>
      <c r="B179" s="89">
        <v>180</v>
      </c>
    </row>
    <row r="180" spans="1:2" x14ac:dyDescent="0.25">
      <c r="A180" s="7" t="s">
        <v>29</v>
      </c>
      <c r="B180" s="89">
        <v>120.2</v>
      </c>
    </row>
    <row r="181" spans="1:2" x14ac:dyDescent="0.25">
      <c r="A181" s="7" t="s">
        <v>39</v>
      </c>
      <c r="B181" s="89">
        <v>117</v>
      </c>
    </row>
    <row r="182" spans="1:2" x14ac:dyDescent="0.25">
      <c r="A182" s="7" t="s">
        <v>119</v>
      </c>
      <c r="B182" s="89">
        <v>90</v>
      </c>
    </row>
    <row r="183" spans="1:2" x14ac:dyDescent="0.25">
      <c r="A183" s="7" t="s">
        <v>116</v>
      </c>
      <c r="B183" s="89">
        <v>70</v>
      </c>
    </row>
    <row r="184" spans="1:2" x14ac:dyDescent="0.25">
      <c r="A184" s="7" t="s">
        <v>257</v>
      </c>
      <c r="B184" s="89">
        <v>63</v>
      </c>
    </row>
    <row r="185" spans="1:2" x14ac:dyDescent="0.25">
      <c r="A185" s="7" t="s">
        <v>120</v>
      </c>
      <c r="B185" s="89">
        <v>40</v>
      </c>
    </row>
    <row r="186" spans="1:2" x14ac:dyDescent="0.25">
      <c r="A186" s="7" t="s">
        <v>102</v>
      </c>
      <c r="B186" s="89">
        <v>31</v>
      </c>
    </row>
    <row r="187" spans="1:2" x14ac:dyDescent="0.25">
      <c r="A187" s="7" t="s">
        <v>173</v>
      </c>
      <c r="B187" s="89">
        <v>25.4</v>
      </c>
    </row>
    <row r="188" spans="1:2" x14ac:dyDescent="0.25">
      <c r="A188" s="7" t="s">
        <v>87</v>
      </c>
      <c r="B188" s="89">
        <v>10</v>
      </c>
    </row>
    <row r="189" spans="1:2" x14ac:dyDescent="0.25">
      <c r="A189" s="2" t="s">
        <v>466</v>
      </c>
      <c r="B189" s="114">
        <v>1780</v>
      </c>
    </row>
    <row r="190" spans="1:2" x14ac:dyDescent="0.25">
      <c r="A190" s="7" t="s">
        <v>102</v>
      </c>
      <c r="B190" s="89">
        <v>1780</v>
      </c>
    </row>
    <row r="191" spans="1:2" x14ac:dyDescent="0.25">
      <c r="A191" s="2" t="s">
        <v>349</v>
      </c>
      <c r="B191" s="114">
        <v>1726.9</v>
      </c>
    </row>
    <row r="192" spans="1:2" x14ac:dyDescent="0.25">
      <c r="A192" s="7" t="s">
        <v>119</v>
      </c>
      <c r="B192" s="89">
        <v>850.9</v>
      </c>
    </row>
    <row r="193" spans="1:2" x14ac:dyDescent="0.25">
      <c r="A193" s="7" t="s">
        <v>10</v>
      </c>
      <c r="B193" s="89">
        <v>292</v>
      </c>
    </row>
    <row r="194" spans="1:2" x14ac:dyDescent="0.25">
      <c r="A194" s="7" t="s">
        <v>14</v>
      </c>
      <c r="B194" s="89">
        <v>276</v>
      </c>
    </row>
    <row r="195" spans="1:2" x14ac:dyDescent="0.25">
      <c r="A195" s="7" t="s">
        <v>100</v>
      </c>
      <c r="B195" s="89">
        <v>140</v>
      </c>
    </row>
    <row r="196" spans="1:2" x14ac:dyDescent="0.25">
      <c r="A196" s="7" t="s">
        <v>520</v>
      </c>
      <c r="B196" s="89">
        <v>61</v>
      </c>
    </row>
    <row r="197" spans="1:2" x14ac:dyDescent="0.25">
      <c r="A197" s="7" t="s">
        <v>88</v>
      </c>
      <c r="B197" s="89">
        <v>47</v>
      </c>
    </row>
    <row r="198" spans="1:2" x14ac:dyDescent="0.25">
      <c r="A198" s="7" t="s">
        <v>137</v>
      </c>
      <c r="B198" s="89">
        <v>40</v>
      </c>
    </row>
    <row r="199" spans="1:2" x14ac:dyDescent="0.25">
      <c r="A199" s="7" t="s">
        <v>120</v>
      </c>
      <c r="B199" s="89">
        <v>20</v>
      </c>
    </row>
    <row r="200" spans="1:2" x14ac:dyDescent="0.25">
      <c r="A200" s="2" t="s">
        <v>365</v>
      </c>
      <c r="B200" s="114">
        <v>1356.6</v>
      </c>
    </row>
    <row r="201" spans="1:2" x14ac:dyDescent="0.25">
      <c r="A201" s="7" t="s">
        <v>30</v>
      </c>
      <c r="B201" s="89">
        <v>863.6</v>
      </c>
    </row>
    <row r="202" spans="1:2" x14ac:dyDescent="0.25">
      <c r="A202" s="7" t="s">
        <v>31</v>
      </c>
      <c r="B202" s="89">
        <v>446</v>
      </c>
    </row>
    <row r="203" spans="1:2" x14ac:dyDescent="0.25">
      <c r="A203" s="7" t="s">
        <v>97</v>
      </c>
      <c r="B203" s="89">
        <v>47</v>
      </c>
    </row>
    <row r="204" spans="1:2" x14ac:dyDescent="0.25">
      <c r="A204" s="2" t="s">
        <v>418</v>
      </c>
      <c r="B204" s="114">
        <v>510</v>
      </c>
    </row>
    <row r="205" spans="1:2" x14ac:dyDescent="0.25">
      <c r="A205" s="7" t="s">
        <v>19</v>
      </c>
      <c r="B205" s="89">
        <v>348</v>
      </c>
    </row>
    <row r="206" spans="1:2" x14ac:dyDescent="0.25">
      <c r="A206" s="7" t="s">
        <v>22</v>
      </c>
      <c r="B206" s="89">
        <v>120</v>
      </c>
    </row>
    <row r="207" spans="1:2" x14ac:dyDescent="0.25">
      <c r="A207" s="7" t="s">
        <v>17</v>
      </c>
      <c r="B207" s="89">
        <v>42</v>
      </c>
    </row>
    <row r="208" spans="1:2" x14ac:dyDescent="0.25">
      <c r="A208" s="2" t="s">
        <v>356</v>
      </c>
      <c r="B208" s="114">
        <v>19</v>
      </c>
    </row>
    <row r="209" spans="1:2" x14ac:dyDescent="0.25">
      <c r="A209" s="7" t="s">
        <v>10</v>
      </c>
      <c r="B209" s="89">
        <v>19</v>
      </c>
    </row>
    <row r="210" spans="1:2" x14ac:dyDescent="0.25">
      <c r="A210" s="2" t="s">
        <v>12</v>
      </c>
      <c r="B210" s="89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A1854"/>
  <sheetViews>
    <sheetView tabSelected="1" topLeftCell="G1" zoomScale="85" zoomScaleNormal="85" workbookViewId="0">
      <selection activeCell="L3" sqref="L3"/>
    </sheetView>
  </sheetViews>
  <sheetFormatPr baseColWidth="10" defaultColWidth="12.140625" defaultRowHeight="30" customHeight="1" x14ac:dyDescent="0.25"/>
  <cols>
    <col min="1" max="1" width="20.28515625" style="2" customWidth="1"/>
    <col min="2" max="2" width="26.5703125" style="2" customWidth="1"/>
    <col min="3" max="3" width="25" customWidth="1"/>
    <col min="4" max="4" width="13.28515625" bestFit="1" customWidth="1"/>
    <col min="5" max="5" width="32.85546875" bestFit="1" customWidth="1"/>
    <col min="6" max="6" width="29" style="2" bestFit="1" customWidth="1"/>
    <col min="7" max="7" width="35.140625" style="2" customWidth="1"/>
    <col min="8" max="8" width="53.5703125" style="2" bestFit="1" customWidth="1"/>
    <col min="9" max="9" width="8.140625" customWidth="1"/>
    <col min="10" max="10" width="17.7109375" customWidth="1"/>
    <col min="11" max="11" width="12.7109375" style="2" customWidth="1"/>
    <col min="12" max="12" width="24.5703125" style="2" customWidth="1"/>
    <col min="13" max="13" width="26.7109375" customWidth="1"/>
    <col min="14" max="14" width="16.42578125" style="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12.140625" style="2"/>
    <col min="26" max="26" width="44.42578125" style="2" customWidth="1"/>
    <col min="27" max="27" width="25.5703125" style="2" bestFit="1" customWidth="1"/>
    <col min="28" max="28" width="21.28515625" style="2" customWidth="1"/>
    <col min="29" max="34" width="12.140625" style="2"/>
    <col min="35" max="35" width="9.85546875" style="2" bestFit="1" customWidth="1"/>
    <col min="36" max="36" width="8.42578125" style="2" customWidth="1"/>
    <col min="37" max="16384" width="12.140625" style="2"/>
  </cols>
  <sheetData>
    <row r="1" spans="1:24" ht="30" customHeight="1" x14ac:dyDescent="0.25">
      <c r="A1" s="25" t="s">
        <v>48</v>
      </c>
      <c r="B1" s="25" t="s">
        <v>49</v>
      </c>
      <c r="C1" s="25" t="s">
        <v>50</v>
      </c>
      <c r="D1" s="25" t="s">
        <v>51</v>
      </c>
      <c r="E1" s="25" t="s">
        <v>52</v>
      </c>
      <c r="F1" s="37" t="s">
        <v>53</v>
      </c>
      <c r="G1" s="37" t="s">
        <v>54</v>
      </c>
      <c r="H1" s="38" t="s">
        <v>55</v>
      </c>
      <c r="I1" s="64" t="s">
        <v>13</v>
      </c>
      <c r="J1" s="65" t="s">
        <v>56</v>
      </c>
      <c r="K1" s="64" t="s">
        <v>3</v>
      </c>
      <c r="L1" s="65" t="s">
        <v>57</v>
      </c>
      <c r="M1" s="64" t="s">
        <v>58</v>
      </c>
      <c r="N1" s="66" t="s">
        <v>0</v>
      </c>
      <c r="O1" s="64" t="s">
        <v>2</v>
      </c>
      <c r="P1" s="66" t="s">
        <v>59</v>
      </c>
      <c r="Q1" s="64" t="s">
        <v>60</v>
      </c>
      <c r="R1" s="67" t="s">
        <v>61</v>
      </c>
      <c r="S1" s="67" t="s">
        <v>62</v>
      </c>
      <c r="T1" s="67" t="s">
        <v>63</v>
      </c>
      <c r="U1" s="67" t="s">
        <v>64</v>
      </c>
      <c r="V1" s="67" t="s">
        <v>65</v>
      </c>
      <c r="W1" s="67" t="s">
        <v>66</v>
      </c>
      <c r="X1" s="67" t="s">
        <v>67</v>
      </c>
    </row>
    <row r="2" spans="1:24" ht="30" customHeight="1" x14ac:dyDescent="0.25">
      <c r="A2" s="39" t="s">
        <v>68</v>
      </c>
      <c r="B2" s="40">
        <v>29500481</v>
      </c>
      <c r="C2" s="40">
        <v>28</v>
      </c>
      <c r="D2" s="40">
        <v>12</v>
      </c>
      <c r="E2" s="41">
        <v>44427</v>
      </c>
      <c r="F2" s="42" t="s">
        <v>21</v>
      </c>
      <c r="G2" s="43" t="s">
        <v>69</v>
      </c>
      <c r="H2" s="44" t="str">
        <f>IFERROR(VLOOKUP(Abfalldokumentation!$B2,Artikel!A:C,3,FALSE),Abfalldokumentation!$B2)</f>
        <v>VOS Walnuss Roulette</v>
      </c>
      <c r="I2" s="68" t="str">
        <f>VLOOKUP(V2,'Linien - BU'!A:B,2,FALSE)</f>
        <v>BU3</v>
      </c>
      <c r="J2" s="69">
        <f t="shared" ref="J2:J65" si="0">C2</f>
        <v>28</v>
      </c>
      <c r="K2" s="70">
        <f>Abfalldokumentation!$E2</f>
        <v>44427</v>
      </c>
      <c r="L2" s="69" t="str">
        <f>IFERROR(IF(VLOOKUP(W2,'[1]Rohware 230'!$B:$C,2,FALSE)=0,"Rohware"),
IFERROR(IF(VLOOKUP(W2,[1]Sammelnr.!$B:$C,2,FALSE)=0,"Sammelnr. ungeschält ABS"),
IFERROR(IF(VLOOKUP(W2,[1]Sammelnr.!$E:$F,2,FALSE)=0,"Sammelnr. ungeschält VS"),
IFERROR(IF(VLOOKUP(W2,[1]Sammelnr.!$H:$I,2,FALSE)=0,"Sammelnr. geschält"),
IFERROR(IF(VLOOKUP(W2,[1]Offen!$B:$C,2,FALSE)=0,"Offen ungeschält ABS"),
IFERROR(IF(VLOOKUP(W2,[1]Offen!$E:$F,2,FALSE)=0,"Offen ungeschält VOS"),
IFERROR(IF(VLOOKUP(W2,[1]Offen!$H:$I,2,FALSE)=0,"Offen geschält RW"),
IFERROR(IF(VLOOKUP(W2,[1]Offen!$K:$L,2,FALSE)=0,"Offen vegan"),
IFERROR(IF(VLOOKUP(W2,[1]Offen!$N:$O,2,FALSE)=0,"Offen Zipfel"),
IFERROR(IF(VLOOKUP(W2,[1]Offen!$Q:$R,2,FALSE)=0,"Offen Endstücke"),
IFERROR(IF(VLOOKUP(W2,[1]Vakuumiert!$B:$C,2,FALSE)=0,"Vakuumierter VOS ungeschält"),
IFERROR(IF(VLOOKUP(W2,[1]Vakuumiert!$E:$F,2,FALSE)=0,"Vakuumierter ABS ungeschält"),
IFERROR(IF(VLOOKUP(W2,[1]Vakuumiert!$H:$I,2,FALSE)=0,"Vakuumierter VOS geschält"),
IFERROR(IF(VLOOKUP(W2,[1]Vakuumiert!$K:$L,2,FALSE)=0,"Vakuumierter VOS vegan"),
IFERROR(IF(VLOOKUP(W2,[1]Vakuumiert!$N:$O,2,FALSE)=0,"Vakuumierter VOS Zipfel"),
IFERROR(IF(VLOOKUP(W2,[1]Vakuumiert!$Q:$R,2,FALSE)=0,"Vakuumiert geschält"),
IFERROR(IF(VLOOKUP(W2,'[1]vakuumierte Fertigprodukte'!$B:$C,2,FALSE)=0,"Fertigprodukte"),
IFERROR(IF(VLOOKUP(W2,'[1]vakuumierte Fertigprodukte'!$E:$FI,2,FALSE)=0,"Vakuumierte Zipfel"),
IFERROR(IF(VLOOKUP(W2,[1]Wurste!$B:$C,2,FALSE)=0,"Räucherwürste"),
IFERROR(IF(VLOOKUP(W2,[1]Wurste!$E:$F,2,FALSE)=0,"URW/URGW Wurst"),
IFERROR(IF(VLOOKUP(W2,[1]Wurste!$H:$I,2,FALSE)=0,"HF-Wurst Vegan"),
IFERROR(IF(VLOOKUP(W2,[1]Wurste!$K:$L,2,FALSE)=0,"320er ohne Würste"),
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Verwendung",VLOOKUP(Abfalldokumentation!$M2,Produktgruppen!A:B,2,FALSE)),"-")))))))))))))))))))))))</f>
        <v>Offen ungeschält VOS</v>
      </c>
      <c r="M2" s="71" t="str">
        <f>IFERROR(VLOOKUP(Abfalldokumentation!$W2,Artikel!A:C,3,FALSE),Abfalldokumentation!$W2)</f>
        <v>VOS Walnuss Roulette</v>
      </c>
      <c r="N2" s="71" t="str">
        <f>VLOOKUP(D2,'Liste Gründe'!A:D,2,FALSE)</f>
        <v>Schimmel</v>
      </c>
      <c r="O2" s="70" t="str">
        <f>IF(ISBLANK(F2),VLOOKUP(Abfalldokumentation!$X2,'Liste Gründe'!A:D,3,FALSE),F2)</f>
        <v>VOS &gt; Einsatz</v>
      </c>
      <c r="P2" s="71" t="str">
        <f>IF(ISBLANK(Abfalldokumentation!$G2),"-",Abfalldokumentation!$G2)</f>
        <v>höhere Produktion an Abschnitten als Einsatz im Rework</v>
      </c>
      <c r="Q2" s="71">
        <f t="shared" ref="Q2:Q65" si="1">_xlfn.ISOWEEKNUM(K2)</f>
        <v>33</v>
      </c>
      <c r="R2" s="71" t="str">
        <f t="shared" ref="R2:R65" si="2">"Produkte"</f>
        <v>Produkte</v>
      </c>
      <c r="S2" s="71" t="str">
        <f t="shared" ref="S2:S65" si="3">"BUs"</f>
        <v>BUs</v>
      </c>
      <c r="T2" s="71" t="str">
        <f t="shared" ref="T2:T65" si="4">"Symptome"</f>
        <v>Symptome</v>
      </c>
      <c r="U2" s="71" t="str">
        <f>IFERROR(VLOOKUP(Abfalldokumentation!$W2,Kennzahlen!S:U,3,FALSE)*Abfalldokumentation!$J2,"0")</f>
        <v>0</v>
      </c>
      <c r="V2" s="71" t="str">
        <f>IF(ISBLANK(A2),VLOOKUP(Abfalldokumentation!$W2,'Linien - BU'!R:S,2,FALSE),A2)</f>
        <v>L4</v>
      </c>
      <c r="W2" s="72">
        <f t="shared" ref="W2:W65" si="5">B2</f>
        <v>29500481</v>
      </c>
      <c r="X2" s="72">
        <f t="shared" ref="X2:X65" si="6">D2</f>
        <v>12</v>
      </c>
    </row>
    <row r="3" spans="1:24" ht="30" customHeight="1" x14ac:dyDescent="0.25">
      <c r="A3" s="45" t="s">
        <v>70</v>
      </c>
      <c r="B3" s="46">
        <v>29500514</v>
      </c>
      <c r="C3" s="46">
        <v>15</v>
      </c>
      <c r="D3" s="46">
        <v>12</v>
      </c>
      <c r="E3" s="47">
        <v>44427</v>
      </c>
      <c r="F3" s="48" t="s">
        <v>22</v>
      </c>
      <c r="G3" s="49" t="s">
        <v>71</v>
      </c>
      <c r="H3" s="50" t="str">
        <f>IFERROR(VLOOKUP(Abfalldokumentation!$B3,Artikel!A:C,3,FALSE),Abfalldokumentation!$B3)</f>
        <v>VOS Schmelzkäsezub. Pon</v>
      </c>
      <c r="I3" s="73" t="str">
        <f>VLOOKUP(V3,'Linien - BU'!A:B,2,FALSE)</f>
        <v>BU1</v>
      </c>
      <c r="J3" s="74">
        <f t="shared" si="0"/>
        <v>15</v>
      </c>
      <c r="K3" s="75">
        <f>Abfalldokumentation!$E3</f>
        <v>44427</v>
      </c>
      <c r="L3" s="74" t="str">
        <f>IFERROR(IF(VLOOKUP(W3,'[1]Rohware 230'!$B:$C,2,FALSE)=0,"Rohware"),
IFERROR(IF(VLOOKUP(W3,[1]Sammelnr.!$B:$C,2,FALSE)=0,"Sammelnr. ungeschält ABS"),
IFERROR(IF(VLOOKUP(W3,[1]Sammelnr.!$E:$F,2,FALSE)=0,"Sammelnr. ungeschält VS"),
IFERROR(IF(VLOOKUP(W3,[1]Sammelnr.!$H:$I,2,FALSE)=0,"Sammelnr. geschält"),
IFERROR(IF(VLOOKUP(W3,[1]Offen!$B:$C,2,FALSE)=0,"Offen ungeschält ABS"),
IFERROR(IF(VLOOKUP(W3,[1]Offen!$E:$F,2,FALSE)=0,"Offen ungeschält VOS"),
IFERROR(IF(VLOOKUP(W3,[1]Offen!$H:$I,2,FALSE)=0,"Offen geschält RW"),
IFERROR(IF(VLOOKUP(W3,[1]Offen!$K:$L,2,FALSE)=0,"Offen vegan"),
IFERROR(IF(VLOOKUP(W3,[1]Offen!$N:$O,2,FALSE)=0,"Offen Zipfel"),
IFERROR(IF(VLOOKUP(W3,[1]Offen!$Q:$R,2,FALSE)=0,"Offen Endstücke"),
IFERROR(IF(VLOOKUP(W3,[1]Vakuumiert!$B:$C,2,FALSE)=0,"Vakuumierter VOS ungeschält"),
IFERROR(IF(VLOOKUP(W3,[1]Vakuumiert!$E:$F,2,FALSE)=0,"Vakuumierter ABS ungeschält"),
IFERROR(IF(VLOOKUP(W3,[1]Vakuumiert!$H:$I,2,FALSE)=0,"Vakuumierter VOS geschält"),
IFERROR(IF(VLOOKUP(W3,[1]Vakuumiert!$K:$L,2,FALSE)=0,"Vakuumierter VOS vegan"),
IFERROR(IF(VLOOKUP(W3,[1]Vakuumiert!$N:$O,2,FALSE)=0,"Vakuumierter VOS Zipfel"),
IFERROR(IF(VLOOKUP(W3,[1]Vakuumiert!$Q:$R,2,FALSE)=0,"Vakuumiert geschält"),
IFERROR(IF(VLOOKUP(W3,'[1]vakuumierte Fertigprodukte'!$B:$C,2,FALSE)=0,"Fertigprodukte"),
IFERROR(IF(VLOOKUP(W3,'[1]vakuumierte Fertigprodukte'!$E:$FI,2,FALSE)=0,"Vakuumierte Zipfel"),
IFERROR(IF(VLOOKUP(W3,[1]Wurste!$B:$C,2,FALSE)=0,"Räucherwürste"),
IFERROR(IF(VLOOKUP(W3,[1]Wurste!$E:$F,2,FALSE)=0,"URW/URGW Wurst"),
IFERROR(IF(VLOOKUP(W3,[1]Wurste!$H:$I,2,FALSE)=0,"HF-Wurst Vegan"),
IFERROR(IF(VLOOKUP(W3,[1]Wurste!$K:$L,2,FALSE)=0,"320er ohne Würste"),
IFERROR(IF(AND(OR(Abfalldokumentation!$I3="BU3",Abfalldokumentation!$I3="Verkauf"),Abfalldokumentation!$N3="Schimmel",Abfalldokumentation!$O3="keinen Abnehmer/kein Schälpersonal"),"Div. Zipfel, ES ohne Verwendung",VLOOKUP(Abfalldokumentation!$M3,Produktgruppen!A:B,2,FALSE)),"-")))))))))))))))))))))))</f>
        <v>Offen ungeschält VOS</v>
      </c>
      <c r="M3" s="76" t="str">
        <f>IFERROR(VLOOKUP(Abfalldokumentation!$W3,Artikel!A:C,3,FALSE),Abfalldokumentation!$W3)</f>
        <v>VOS Schmelzkäsezub. Pon</v>
      </c>
      <c r="N3" s="76" t="str">
        <f>VLOOKUP(D3,'Liste Gründe'!A:D,2,FALSE)</f>
        <v>Schimmel</v>
      </c>
      <c r="O3" s="75" t="str">
        <f>IF(ISBLANK(F3),VLOOKUP(Abfalldokumentation!$X3,'Liste Gründe'!A:D,3,FALSE),F3)</f>
        <v>keine Verarbeitung</v>
      </c>
      <c r="P3" s="76" t="str">
        <f>IF(ISBLANK(Abfalldokumentation!$G3),"-",Abfalldokumentation!$G3)</f>
        <v>stehen geblieben / übersehen</v>
      </c>
      <c r="Q3" s="76">
        <f t="shared" si="1"/>
        <v>33</v>
      </c>
      <c r="R3" s="76" t="str">
        <f t="shared" si="2"/>
        <v>Produkte</v>
      </c>
      <c r="S3" s="76" t="str">
        <f t="shared" si="3"/>
        <v>BUs</v>
      </c>
      <c r="T3" s="76" t="str">
        <f t="shared" si="4"/>
        <v>Symptome</v>
      </c>
      <c r="U3" s="76">
        <f>IFERROR(VLOOKUP(Abfalldokumentation!$W3,Kennzahlen!S:U,3,FALSE)*Abfalldokumentation!$J3,"0")</f>
        <v>7.5</v>
      </c>
      <c r="V3" s="76" t="str">
        <f>IF(ISBLANK(A3),VLOOKUP(Abfalldokumentation!$W3,'Linien - BU'!R:S,2,FALSE),A3)</f>
        <v>Abfüllung</v>
      </c>
      <c r="W3" s="77">
        <f t="shared" si="5"/>
        <v>29500514</v>
      </c>
      <c r="X3" s="77">
        <f t="shared" si="6"/>
        <v>12</v>
      </c>
    </row>
    <row r="4" spans="1:24" ht="30" customHeight="1" x14ac:dyDescent="0.25">
      <c r="A4" s="39" t="s">
        <v>72</v>
      </c>
      <c r="B4" s="40">
        <v>29500939</v>
      </c>
      <c r="C4" s="40">
        <v>153.4</v>
      </c>
      <c r="D4" s="40">
        <v>12</v>
      </c>
      <c r="E4" s="41">
        <v>44427</v>
      </c>
      <c r="F4" s="42" t="s">
        <v>24</v>
      </c>
      <c r="G4" s="43" t="s">
        <v>73</v>
      </c>
      <c r="H4" s="44" t="str">
        <f>IFERROR(VLOOKUP(Abfalldokumentation!$B4,Artikel!A:C,3,FALSE),Abfalldokumentation!$B4)</f>
        <v>VOS URW-GRS-KRÄU OGT</v>
      </c>
      <c r="I4" s="78" t="str">
        <f>VLOOKUP(V4,'Linien - BU'!A:B,2,FALSE)</f>
        <v>BU3</v>
      </c>
      <c r="J4" s="79">
        <f t="shared" si="0"/>
        <v>153.4</v>
      </c>
      <c r="K4" s="80">
        <f>Abfalldokumentation!$E4</f>
        <v>44427</v>
      </c>
      <c r="L4" s="79" t="str">
        <f>IFERROR(IF(VLOOKUP(W4,'[1]Rohware 230'!$B:$C,2,FALSE)=0,"Rohware"),
IFERROR(IF(VLOOKUP(W4,[1]Sammelnr.!$B:$C,2,FALSE)=0,"Sammelnr. ungeschält ABS"),
IFERROR(IF(VLOOKUP(W4,[1]Sammelnr.!$E:$F,2,FALSE)=0,"Sammelnr. ungeschält VS"),
IFERROR(IF(VLOOKUP(W4,[1]Sammelnr.!$H:$I,2,FALSE)=0,"Sammelnr. geschält"),
IFERROR(IF(VLOOKUP(W4,[1]Offen!$B:$C,2,FALSE)=0,"Offen ungeschält ABS"),
IFERROR(IF(VLOOKUP(W4,[1]Offen!$E:$F,2,FALSE)=0,"Offen ungeschält VOS"),
IFERROR(IF(VLOOKUP(W4,[1]Offen!$H:$I,2,FALSE)=0,"Offen geschält RW"),
IFERROR(IF(VLOOKUP(W4,[1]Offen!$K:$L,2,FALSE)=0,"Offen vegan"),
IFERROR(IF(VLOOKUP(W4,[1]Offen!$N:$O,2,FALSE)=0,"Offen Zipfel"),
IFERROR(IF(VLOOKUP(W4,[1]Offen!$Q:$R,2,FALSE)=0,"Offen Endstücke"),
IFERROR(IF(VLOOKUP(W4,[1]Vakuumiert!$B:$C,2,FALSE)=0,"Vakuumierter VOS ungeschält"),
IFERROR(IF(VLOOKUP(W4,[1]Vakuumiert!$E:$F,2,FALSE)=0,"Vakuumierter ABS ungeschält"),
IFERROR(IF(VLOOKUP(W4,[1]Vakuumiert!$H:$I,2,FALSE)=0,"Vakuumierter VOS geschält"),
IFERROR(IF(VLOOKUP(W4,[1]Vakuumiert!$K:$L,2,FALSE)=0,"Vakuumierter VOS vegan"),
IFERROR(IF(VLOOKUP(W4,[1]Vakuumiert!$N:$O,2,FALSE)=0,"Vakuumierter VOS Zipfel"),
IFERROR(IF(VLOOKUP(W4,[1]Vakuumiert!$Q:$R,2,FALSE)=0,"Vakuumiert geschält"),
IFERROR(IF(VLOOKUP(W4,'[1]vakuumierte Fertigprodukte'!$B:$C,2,FALSE)=0,"Fertigprodukte"),
IFERROR(IF(VLOOKUP(W4,'[1]vakuumierte Fertigprodukte'!$E:$FI,2,FALSE)=0,"Vakuumierte Zipfel"),
IFERROR(IF(VLOOKUP(W4,[1]Wurste!$B:$C,2,FALSE)=0,"Räucherwürste"),
IFERROR(IF(VLOOKUP(W4,[1]Wurste!$E:$F,2,FALSE)=0,"URW/URGW Wurst"),
IFERROR(IF(VLOOKUP(W4,[1]Wurste!$H:$I,2,FALSE)=0,"HF-Wurst Vegan"),
IFERROR(IF(VLOOKUP(W4,[1]Wurste!$K:$L,2,FALSE)=0,"320er ohne Würste"),
IFERROR(IF(AND(OR(Abfalldokumentation!$I4="BU3",Abfalldokumentation!$I4="Verkauf"),Abfalldokumentation!$N4="Schimmel",Abfalldokumentation!$O4="keinen Abnehmer/kein Schälpersonal"),"Div. Zipfel, ES ohne Verwendung",VLOOKUP(Abfalldokumentation!$M4,Produktgruppen!A:B,2,FALSE)),"-")))))))))))))))))))))))</f>
        <v>Offen ungeschält VOS</v>
      </c>
      <c r="M4" s="81" t="str">
        <f>IFERROR(VLOOKUP(Abfalldokumentation!$W4,Artikel!A:C,3,FALSE),Abfalldokumentation!$W4)</f>
        <v>VOS URW-GRS-KRÄU OGT</v>
      </c>
      <c r="N4" s="81" t="str">
        <f>VLOOKUP(D4,'Liste Gründe'!A:D,2,FALSE)</f>
        <v>Schimmel</v>
      </c>
      <c r="O4" s="80" t="str">
        <f>IF(ISBLANK(F4),VLOOKUP(Abfalldokumentation!$X4,'Liste Gründe'!A:D,3,FALSE),F4)</f>
        <v>spezifischer Einsatz</v>
      </c>
      <c r="P4" s="81" t="str">
        <f>IF(ISBLANK(Abfalldokumentation!$G4),"-",Abfalldokumentation!$G4)</f>
        <v>Produktion unregelmäßig</v>
      </c>
      <c r="Q4" s="81">
        <f t="shared" si="1"/>
        <v>33</v>
      </c>
      <c r="R4" s="81" t="str">
        <f t="shared" si="2"/>
        <v>Produkte</v>
      </c>
      <c r="S4" s="81" t="str">
        <f t="shared" si="3"/>
        <v>BUs</v>
      </c>
      <c r="T4" s="81" t="str">
        <f t="shared" si="4"/>
        <v>Symptome</v>
      </c>
      <c r="U4" s="81">
        <f>IFERROR(VLOOKUP(Abfalldokumentation!$W4,Kennzahlen!S:U,3,FALSE)*Abfalldokumentation!$J4,"0")</f>
        <v>76.7</v>
      </c>
      <c r="V4" s="81" t="str">
        <f>IF(ISBLANK(A4),VLOOKUP(Abfalldokumentation!$W4,'Linien - BU'!R:S,2,FALSE),A4)</f>
        <v>L34</v>
      </c>
      <c r="W4" s="77">
        <f t="shared" si="5"/>
        <v>29500939</v>
      </c>
      <c r="X4" s="77">
        <f t="shared" si="6"/>
        <v>12</v>
      </c>
    </row>
    <row r="5" spans="1:24" ht="30" customHeight="1" x14ac:dyDescent="0.25">
      <c r="A5" s="45" t="s">
        <v>74</v>
      </c>
      <c r="B5" s="46">
        <v>29501021</v>
      </c>
      <c r="C5" s="46">
        <v>19.399999999999999</v>
      </c>
      <c r="D5" s="46">
        <v>12</v>
      </c>
      <c r="E5" s="47">
        <v>44427</v>
      </c>
      <c r="F5" s="48" t="s">
        <v>22</v>
      </c>
      <c r="G5" s="49" t="s">
        <v>75</v>
      </c>
      <c r="H5" s="50" t="str">
        <f>IFERROR(VLOOKUP(Abfalldokumentation!$B5,Artikel!A:C,3,FALSE),Abfalldokumentation!$B5)</f>
        <v>VOS URW NATUR AMM CO RE</v>
      </c>
      <c r="I5" s="73" t="str">
        <f>VLOOKUP(V5,'Linien - BU'!A:B,2,FALSE)</f>
        <v>BU1</v>
      </c>
      <c r="J5" s="74">
        <f t="shared" si="0"/>
        <v>19.399999999999999</v>
      </c>
      <c r="K5" s="75">
        <f>Abfalldokumentation!$E5</f>
        <v>44427</v>
      </c>
      <c r="L5" s="74" t="str">
        <f>IFERROR(IF(VLOOKUP(W5,'[1]Rohware 230'!$B:$C,2,FALSE)=0,"Rohware"),
IFERROR(IF(VLOOKUP(W5,[1]Sammelnr.!$B:$C,2,FALSE)=0,"Sammelnr. ungeschält ABS"),
IFERROR(IF(VLOOKUP(W5,[1]Sammelnr.!$E:$F,2,FALSE)=0,"Sammelnr. ungeschält VS"),
IFERROR(IF(VLOOKUP(W5,[1]Sammelnr.!$H:$I,2,FALSE)=0,"Sammelnr. geschält"),
IFERROR(IF(VLOOKUP(W5,[1]Offen!$B:$C,2,FALSE)=0,"Offen ungeschält ABS"),
IFERROR(IF(VLOOKUP(W5,[1]Offen!$E:$F,2,FALSE)=0,"Offen ungeschält VOS"),
IFERROR(IF(VLOOKUP(W5,[1]Offen!$H:$I,2,FALSE)=0,"Offen geschält RW"),
IFERROR(IF(VLOOKUP(W5,[1]Offen!$K:$L,2,FALSE)=0,"Offen vegan"),
IFERROR(IF(VLOOKUP(W5,[1]Offen!$N:$O,2,FALSE)=0,"Offen Zipfel"),
IFERROR(IF(VLOOKUP(W5,[1]Offen!$Q:$R,2,FALSE)=0,"Offen Endstücke"),
IFERROR(IF(VLOOKUP(W5,[1]Vakuumiert!$B:$C,2,FALSE)=0,"Vakuumierter VOS ungeschält"),
IFERROR(IF(VLOOKUP(W5,[1]Vakuumiert!$E:$F,2,FALSE)=0,"Vakuumierter ABS ungeschält"),
IFERROR(IF(VLOOKUP(W5,[1]Vakuumiert!$H:$I,2,FALSE)=0,"Vakuumierter VOS geschält"),
IFERROR(IF(VLOOKUP(W5,[1]Vakuumiert!$K:$L,2,FALSE)=0,"Vakuumierter VOS vegan"),
IFERROR(IF(VLOOKUP(W5,[1]Vakuumiert!$N:$O,2,FALSE)=0,"Vakuumierter VOS Zipfel"),
IFERROR(IF(VLOOKUP(W5,[1]Vakuumiert!$Q:$R,2,FALSE)=0,"Vakuumiert geschält"),
IFERROR(IF(VLOOKUP(W5,'[1]vakuumierte Fertigprodukte'!$B:$C,2,FALSE)=0,"Fertigprodukte"),
IFERROR(IF(VLOOKUP(W5,'[1]vakuumierte Fertigprodukte'!$E:$FI,2,FALSE)=0,"Vakuumierte Zipfel"),
IFERROR(IF(VLOOKUP(W5,[1]Wurste!$B:$C,2,FALSE)=0,"Räucherwürste"),
IFERROR(IF(VLOOKUP(W5,[1]Wurste!$E:$F,2,FALSE)=0,"URW/URGW Wurst"),
IFERROR(IF(VLOOKUP(W5,[1]Wurste!$H:$I,2,FALSE)=0,"HF-Wurst Vegan"),
IFERROR(IF(VLOOKUP(W5,[1]Wurste!$K:$L,2,FALSE)=0,"320er ohne Würste"),
IFERROR(IF(AND(OR(Abfalldokumentation!$I5="BU3",Abfalldokumentation!$I5="Verkauf"),Abfalldokumentation!$N5="Schimmel",Abfalldokumentation!$O5="keinen Abnehmer/kein Schälpersonal"),"Div. Zipfel, ES ohne Verwendung",VLOOKUP(Abfalldokumentation!$M5,Produktgruppen!A:B,2,FALSE)),"-")))))))))))))))))))))))</f>
        <v>Offen ungeschält VOS</v>
      </c>
      <c r="M5" s="76" t="str">
        <f>IFERROR(VLOOKUP(Abfalldokumentation!$W5,Artikel!A:C,3,FALSE),Abfalldokumentation!$W5)</f>
        <v>VOS URW NATUR AMM CO RE</v>
      </c>
      <c r="N5" s="76" t="str">
        <f>VLOOKUP(D5,'Liste Gründe'!A:D,2,FALSE)</f>
        <v>Schimmel</v>
      </c>
      <c r="O5" s="75" t="str">
        <f>IF(ISBLANK(F5),VLOOKUP(Abfalldokumentation!$X5,'Liste Gründe'!A:D,3,FALSE),F5)</f>
        <v>keine Verarbeitung</v>
      </c>
      <c r="P5" s="76" t="str">
        <f>IF(ISBLANK(Abfalldokumentation!$G5),"-",Abfalldokumentation!$G5)</f>
        <v>Aufgrund Konsistenz nicht genommen. Zu wenig VOS verarbeitet. Vom Warmen ins Kalte -&gt; Schimmel</v>
      </c>
      <c r="Q5" s="76">
        <f t="shared" si="1"/>
        <v>33</v>
      </c>
      <c r="R5" s="76" t="str">
        <f t="shared" si="2"/>
        <v>Produkte</v>
      </c>
      <c r="S5" s="76" t="str">
        <f t="shared" si="3"/>
        <v>BUs</v>
      </c>
      <c r="T5" s="76" t="str">
        <f t="shared" si="4"/>
        <v>Symptome</v>
      </c>
      <c r="U5" s="76">
        <f>IFERROR(VLOOKUP(Abfalldokumentation!$W5,Kennzahlen!S:U,3,FALSE)*Abfalldokumentation!$J5,"0")</f>
        <v>9.6999999999999993</v>
      </c>
      <c r="V5" s="76" t="str">
        <f>IF(ISBLANK(A5),VLOOKUP(Abfalldokumentation!$W5,'Linien - BU'!R:S,2,FALSE),A5)</f>
        <v>Schmelze</v>
      </c>
      <c r="W5" s="77">
        <f t="shared" si="5"/>
        <v>29501021</v>
      </c>
      <c r="X5" s="77">
        <f t="shared" si="6"/>
        <v>12</v>
      </c>
    </row>
    <row r="6" spans="1:24" ht="30" customHeight="1" x14ac:dyDescent="0.25">
      <c r="A6" s="39" t="s">
        <v>76</v>
      </c>
      <c r="B6" s="40">
        <v>29501028</v>
      </c>
      <c r="C6" s="40">
        <v>18</v>
      </c>
      <c r="D6" s="40">
        <v>22</v>
      </c>
      <c r="E6" s="41">
        <v>44427</v>
      </c>
      <c r="F6" s="42" t="s">
        <v>77</v>
      </c>
      <c r="G6" s="43" t="s">
        <v>78</v>
      </c>
      <c r="H6" s="44" t="str">
        <f>IFERROR(VLOOKUP(Abfalldokumentation!$B6,Artikel!A:C,3,FALSE),Abfalldokumentation!$B6)</f>
        <v>ABS KELLERGEIST</v>
      </c>
      <c r="I6" s="78" t="str">
        <f>VLOOKUP(V6,'Linien - BU'!A:B,2,FALSE)</f>
        <v>BU4</v>
      </c>
      <c r="J6" s="79">
        <f t="shared" si="0"/>
        <v>18</v>
      </c>
      <c r="K6" s="80">
        <f>Abfalldokumentation!$E6</f>
        <v>44427</v>
      </c>
      <c r="L6" s="79" t="str">
        <f>IFERROR(IF(VLOOKUP(W6,'[1]Rohware 230'!$B:$C,2,FALSE)=0,"Rohware"),
IFERROR(IF(VLOOKUP(W6,[1]Sammelnr.!$B:$C,2,FALSE)=0,"Sammelnr. ungeschält ABS"),
IFERROR(IF(VLOOKUP(W6,[1]Sammelnr.!$E:$F,2,FALSE)=0,"Sammelnr. ungeschält VS"),
IFERROR(IF(VLOOKUP(W6,[1]Sammelnr.!$H:$I,2,FALSE)=0,"Sammelnr. geschält"),
IFERROR(IF(VLOOKUP(W6,[1]Offen!$B:$C,2,FALSE)=0,"Offen ungeschält ABS"),
IFERROR(IF(VLOOKUP(W6,[1]Offen!$E:$F,2,FALSE)=0,"Offen ungeschält VOS"),
IFERROR(IF(VLOOKUP(W6,[1]Offen!$H:$I,2,FALSE)=0,"Offen geschält RW"),
IFERROR(IF(VLOOKUP(W6,[1]Offen!$K:$L,2,FALSE)=0,"Offen vegan"),
IFERROR(IF(VLOOKUP(W6,[1]Offen!$N:$O,2,FALSE)=0,"Offen Zipfel"),
IFERROR(IF(VLOOKUP(W6,[1]Offen!$Q:$R,2,FALSE)=0,"Offen Endstücke"),
IFERROR(IF(VLOOKUP(W6,[1]Vakuumiert!$B:$C,2,FALSE)=0,"Vakuumierter VOS ungeschält"),
IFERROR(IF(VLOOKUP(W6,[1]Vakuumiert!$E:$F,2,FALSE)=0,"Vakuumierter ABS ungeschält"),
IFERROR(IF(VLOOKUP(W6,[1]Vakuumiert!$H:$I,2,FALSE)=0,"Vakuumierter VOS geschält"),
IFERROR(IF(VLOOKUP(W6,[1]Vakuumiert!$K:$L,2,FALSE)=0,"Vakuumierter VOS vegan"),
IFERROR(IF(VLOOKUP(W6,[1]Vakuumiert!$N:$O,2,FALSE)=0,"Vakuumierter VOS Zipfel"),
IFERROR(IF(VLOOKUP(W6,[1]Vakuumiert!$Q:$R,2,FALSE)=0,"Vakuumiert geschält"),
IFERROR(IF(VLOOKUP(W6,'[1]vakuumierte Fertigprodukte'!$B:$C,2,FALSE)=0,"Fertigprodukte"),
IFERROR(IF(VLOOKUP(W6,'[1]vakuumierte Fertigprodukte'!$E:$FI,2,FALSE)=0,"Vakuumierte Zipfel"),
IFERROR(IF(VLOOKUP(W6,[1]Wurste!$B:$C,2,FALSE)=0,"Räucherwürste"),
IFERROR(IF(VLOOKUP(W6,[1]Wurste!$E:$F,2,FALSE)=0,"URW/URGW Wurst"),
IFERROR(IF(VLOOKUP(W6,[1]Wurste!$H:$I,2,FALSE)=0,"HF-Wurst Vegan"),
IFERROR(IF(VLOOKUP(W6,[1]Wurste!$K:$L,2,FALSE)=0,"320er ohne Würste"),
IFERROR(IF(AND(OR(Abfalldokumentation!$I6="BU3",Abfalldokumentation!$I6="Verkauf"),Abfalldokumentation!$N6="Schimmel",Abfalldokumentation!$O6="keinen Abnehmer/kein Schälpersonal"),"Div. Zipfel, ES ohne Verwendung",VLOOKUP(Abfalldokumentation!$M6,Produktgruppen!A:B,2,FALSE)),"-")))))))))))))))))))))))</f>
        <v>Offen ungeschält ABS</v>
      </c>
      <c r="M6" s="81" t="str">
        <f>IFERROR(VLOOKUP(Abfalldokumentation!$W6,Artikel!A:C,3,FALSE),Abfalldokumentation!$W6)</f>
        <v>ABS KELLERGEIST</v>
      </c>
      <c r="N6" s="81" t="str">
        <f>VLOOKUP(D6,'Liste Gründe'!A:D,2,FALSE)</f>
        <v>Rest</v>
      </c>
      <c r="O6" s="80" t="str">
        <f>IF(ISBLANK(F6),VLOOKUP(Abfalldokumentation!$X6,'Liste Gründe'!A:D,3,FALSE),F6)</f>
        <v>blaues Klebeband im Produkt</v>
      </c>
      <c r="P6" s="81" t="str">
        <f>IF(ISBLANK(Abfalldokumentation!$G6),"-",Abfalldokumentation!$G6)</f>
        <v>Trennung vom Klebeband aus Produkt zu aufwendig</v>
      </c>
      <c r="Q6" s="81">
        <f t="shared" si="1"/>
        <v>33</v>
      </c>
      <c r="R6" s="81" t="str">
        <f t="shared" si="2"/>
        <v>Produkte</v>
      </c>
      <c r="S6" s="81" t="str">
        <f t="shared" si="3"/>
        <v>BUs</v>
      </c>
      <c r="T6" s="81" t="str">
        <f t="shared" si="4"/>
        <v>Symptome</v>
      </c>
      <c r="U6" s="81">
        <f>IFERROR(VLOOKUP(Abfalldokumentation!$W6,Kennzahlen!S:U,3,FALSE)*Abfalldokumentation!$J6,"0")</f>
        <v>1.8000000000000002E-3</v>
      </c>
      <c r="V6" s="81" t="str">
        <f>IF(ISBLANK(A6),VLOOKUP(Abfalldokumentation!$W6,'Linien - BU'!R:S,2,FALSE),A6)</f>
        <v>L22</v>
      </c>
      <c r="W6" s="77">
        <f t="shared" si="5"/>
        <v>29501028</v>
      </c>
      <c r="X6" s="77">
        <f t="shared" si="6"/>
        <v>22</v>
      </c>
    </row>
    <row r="7" spans="1:24" ht="30" customHeight="1" x14ac:dyDescent="0.25">
      <c r="A7" s="45" t="s">
        <v>74</v>
      </c>
      <c r="B7" s="46">
        <v>29501052</v>
      </c>
      <c r="C7" s="46">
        <v>21.2</v>
      </c>
      <c r="D7" s="46">
        <v>12</v>
      </c>
      <c r="E7" s="47">
        <v>44427</v>
      </c>
      <c r="F7" s="48" t="s">
        <v>22</v>
      </c>
      <c r="G7" s="49" t="s">
        <v>75</v>
      </c>
      <c r="H7" s="50" t="str">
        <f>IFERROR(VLOOKUP(Abfalldokumentation!$B7,Artikel!A:C,3,FALSE),Abfalldokumentation!$B7)</f>
        <v>VOS URW-SPASTUP-3500034</v>
      </c>
      <c r="I7" s="73" t="str">
        <f>VLOOKUP(V7,'Linien - BU'!A:B,2,FALSE)</f>
        <v>BU1</v>
      </c>
      <c r="J7" s="74">
        <f t="shared" si="0"/>
        <v>21.2</v>
      </c>
      <c r="K7" s="75">
        <f>Abfalldokumentation!$E7</f>
        <v>44427</v>
      </c>
      <c r="L7" s="74" t="str">
        <f>IFERROR(IF(VLOOKUP(W7,'[1]Rohware 230'!$B:$C,2,FALSE)=0,"Rohware"),
IFERROR(IF(VLOOKUP(W7,[1]Sammelnr.!$B:$C,2,FALSE)=0,"Sammelnr. ungeschält ABS"),
IFERROR(IF(VLOOKUP(W7,[1]Sammelnr.!$E:$F,2,FALSE)=0,"Sammelnr. ungeschält VS"),
IFERROR(IF(VLOOKUP(W7,[1]Sammelnr.!$H:$I,2,FALSE)=0,"Sammelnr. geschält"),
IFERROR(IF(VLOOKUP(W7,[1]Offen!$B:$C,2,FALSE)=0,"Offen ungeschält ABS"),
IFERROR(IF(VLOOKUP(W7,[1]Offen!$E:$F,2,FALSE)=0,"Offen ungeschält VOS"),
IFERROR(IF(VLOOKUP(W7,[1]Offen!$H:$I,2,FALSE)=0,"Offen geschält RW"),
IFERROR(IF(VLOOKUP(W7,[1]Offen!$K:$L,2,FALSE)=0,"Offen vegan"),
IFERROR(IF(VLOOKUP(W7,[1]Offen!$N:$O,2,FALSE)=0,"Offen Zipfel"),
IFERROR(IF(VLOOKUP(W7,[1]Offen!$Q:$R,2,FALSE)=0,"Offen Endstücke"),
IFERROR(IF(VLOOKUP(W7,[1]Vakuumiert!$B:$C,2,FALSE)=0,"Vakuumierter VOS ungeschält"),
IFERROR(IF(VLOOKUP(W7,[1]Vakuumiert!$E:$F,2,FALSE)=0,"Vakuumierter ABS ungeschält"),
IFERROR(IF(VLOOKUP(W7,[1]Vakuumiert!$H:$I,2,FALSE)=0,"Vakuumierter VOS geschält"),
IFERROR(IF(VLOOKUP(W7,[1]Vakuumiert!$K:$L,2,FALSE)=0,"Vakuumierter VOS vegan"),
IFERROR(IF(VLOOKUP(W7,[1]Vakuumiert!$N:$O,2,FALSE)=0,"Vakuumierter VOS Zipfel"),
IFERROR(IF(VLOOKUP(W7,[1]Vakuumiert!$Q:$R,2,FALSE)=0,"Vakuumiert geschält"),
IFERROR(IF(VLOOKUP(W7,'[1]vakuumierte Fertigprodukte'!$B:$C,2,FALSE)=0,"Fertigprodukte"),
IFERROR(IF(VLOOKUP(W7,'[1]vakuumierte Fertigprodukte'!$E:$FI,2,FALSE)=0,"Vakuumierte Zipfel"),
IFERROR(IF(VLOOKUP(W7,[1]Wurste!$B:$C,2,FALSE)=0,"Räucherwürste"),
IFERROR(IF(VLOOKUP(W7,[1]Wurste!$E:$F,2,FALSE)=0,"URW/URGW Wurst"),
IFERROR(IF(VLOOKUP(W7,[1]Wurste!$H:$I,2,FALSE)=0,"HF-Wurst Vegan"),
IFERROR(IF(VLOOKUP(W7,[1]Wurste!$K:$L,2,FALSE)=0,"320er ohne Würste"),
IFERROR(IF(AND(OR(Abfalldokumentation!$I7="BU3",Abfalldokumentation!$I7="Verkauf"),Abfalldokumentation!$N7="Schimmel",Abfalldokumentation!$O7="keinen Abnehmer/kein Schälpersonal"),"Div. Zipfel, ES ohne Verwendung",VLOOKUP(Abfalldokumentation!$M7,Produktgruppen!A:B,2,FALSE)),"-")))))))))))))))))))))))</f>
        <v>Offen ungeschält VOS</v>
      </c>
      <c r="M7" s="76" t="str">
        <f>IFERROR(VLOOKUP(Abfalldokumentation!$W7,Artikel!A:C,3,FALSE),Abfalldokumentation!$W7)</f>
        <v>VOS URW-SPASTUP-3500034</v>
      </c>
      <c r="N7" s="76" t="str">
        <f>VLOOKUP(D7,'Liste Gründe'!A:D,2,FALSE)</f>
        <v>Schimmel</v>
      </c>
      <c r="O7" s="75" t="str">
        <f>IF(ISBLANK(F7),VLOOKUP(Abfalldokumentation!$X7,'Liste Gründe'!A:D,3,FALSE),F7)</f>
        <v>keine Verarbeitung</v>
      </c>
      <c r="P7" s="76" t="str">
        <f>IF(ISBLANK(Abfalldokumentation!$G7),"-",Abfalldokumentation!$G7)</f>
        <v>Aufgrund Konsistenz nicht genommen. Zu wenig VOS verarbeitet. Vom Warmen ins Kalte -&gt; Schimmel</v>
      </c>
      <c r="Q7" s="76">
        <f t="shared" si="1"/>
        <v>33</v>
      </c>
      <c r="R7" s="76" t="str">
        <f t="shared" si="2"/>
        <v>Produkte</v>
      </c>
      <c r="S7" s="76" t="str">
        <f t="shared" si="3"/>
        <v>BUs</v>
      </c>
      <c r="T7" s="76" t="str">
        <f t="shared" si="4"/>
        <v>Symptome</v>
      </c>
      <c r="U7" s="76">
        <f>IFERROR(VLOOKUP(Abfalldokumentation!$W7,Kennzahlen!S:U,3,FALSE)*Abfalldokumentation!$J7,"0")</f>
        <v>10.6</v>
      </c>
      <c r="V7" s="76" t="str">
        <f>IF(ISBLANK(A7),VLOOKUP(Abfalldokumentation!$W7,'Linien - BU'!R:S,2,FALSE),A7)</f>
        <v>Schmelze</v>
      </c>
      <c r="W7" s="77">
        <f t="shared" si="5"/>
        <v>29501052</v>
      </c>
      <c r="X7" s="77">
        <f t="shared" si="6"/>
        <v>12</v>
      </c>
    </row>
    <row r="8" spans="1:24" ht="30" customHeight="1" x14ac:dyDescent="0.25">
      <c r="A8" s="39" t="s">
        <v>74</v>
      </c>
      <c r="B8" s="40">
        <v>29501057</v>
      </c>
      <c r="C8" s="40">
        <v>37.200000000000003</v>
      </c>
      <c r="D8" s="40">
        <v>12</v>
      </c>
      <c r="E8" s="41">
        <v>44427</v>
      </c>
      <c r="F8" s="42" t="s">
        <v>22</v>
      </c>
      <c r="G8" s="43" t="s">
        <v>75</v>
      </c>
      <c r="H8" s="44" t="str">
        <f>IFERROR(VLOOKUP(Abfalldokumentation!$B8,Artikel!A:C,3,FALSE),Abfalldokumentation!$B8)</f>
        <v>VOS URGW CHILI-NATRIUMA</v>
      </c>
      <c r="I8" s="78" t="str">
        <f>VLOOKUP(V8,'Linien - BU'!A:B,2,FALSE)</f>
        <v>BU1</v>
      </c>
      <c r="J8" s="79">
        <f t="shared" si="0"/>
        <v>37.200000000000003</v>
      </c>
      <c r="K8" s="80">
        <f>Abfalldokumentation!$E8</f>
        <v>44427</v>
      </c>
      <c r="L8" s="79" t="str">
        <f>IFERROR(IF(VLOOKUP(W8,'[1]Rohware 230'!$B:$C,2,FALSE)=0,"Rohware"),
IFERROR(IF(VLOOKUP(W8,[1]Sammelnr.!$B:$C,2,FALSE)=0,"Sammelnr. ungeschält ABS"),
IFERROR(IF(VLOOKUP(W8,[1]Sammelnr.!$E:$F,2,FALSE)=0,"Sammelnr. ungeschält VS"),
IFERROR(IF(VLOOKUP(W8,[1]Sammelnr.!$H:$I,2,FALSE)=0,"Sammelnr. geschält"),
IFERROR(IF(VLOOKUP(W8,[1]Offen!$B:$C,2,FALSE)=0,"Offen ungeschält ABS"),
IFERROR(IF(VLOOKUP(W8,[1]Offen!$E:$F,2,FALSE)=0,"Offen ungeschält VOS"),
IFERROR(IF(VLOOKUP(W8,[1]Offen!$H:$I,2,FALSE)=0,"Offen geschält RW"),
IFERROR(IF(VLOOKUP(W8,[1]Offen!$K:$L,2,FALSE)=0,"Offen vegan"),
IFERROR(IF(VLOOKUP(W8,[1]Offen!$N:$O,2,FALSE)=0,"Offen Zipfel"),
IFERROR(IF(VLOOKUP(W8,[1]Offen!$Q:$R,2,FALSE)=0,"Offen Endstücke"),
IFERROR(IF(VLOOKUP(W8,[1]Vakuumiert!$B:$C,2,FALSE)=0,"Vakuumierter VOS ungeschält"),
IFERROR(IF(VLOOKUP(W8,[1]Vakuumiert!$E:$F,2,FALSE)=0,"Vakuumierter ABS ungeschält"),
IFERROR(IF(VLOOKUP(W8,[1]Vakuumiert!$H:$I,2,FALSE)=0,"Vakuumierter VOS geschält"),
IFERROR(IF(VLOOKUP(W8,[1]Vakuumiert!$K:$L,2,FALSE)=0,"Vakuumierter VOS vegan"),
IFERROR(IF(VLOOKUP(W8,[1]Vakuumiert!$N:$O,2,FALSE)=0,"Vakuumierter VOS Zipfel"),
IFERROR(IF(VLOOKUP(W8,[1]Vakuumiert!$Q:$R,2,FALSE)=0,"Vakuumiert geschält"),
IFERROR(IF(VLOOKUP(W8,'[1]vakuumierte Fertigprodukte'!$B:$C,2,FALSE)=0,"Fertigprodukte"),
IFERROR(IF(VLOOKUP(W8,'[1]vakuumierte Fertigprodukte'!$E:$FI,2,FALSE)=0,"Vakuumierte Zipfel"),
IFERROR(IF(VLOOKUP(W8,[1]Wurste!$B:$C,2,FALSE)=0,"Räucherwürste"),
IFERROR(IF(VLOOKUP(W8,[1]Wurste!$E:$F,2,FALSE)=0,"URW/URGW Wurst"),
IFERROR(IF(VLOOKUP(W8,[1]Wurste!$H:$I,2,FALSE)=0,"HF-Wurst Vegan"),
IFERROR(IF(VLOOKUP(W8,[1]Wurste!$K:$L,2,FALSE)=0,"320er ohne Würste"),
IFERROR(IF(AND(OR(Abfalldokumentation!$I8="BU3",Abfalldokumentation!$I8="Verkauf"),Abfalldokumentation!$N8="Schimmel",Abfalldokumentation!$O8="keinen Abnehmer/kein Schälpersonal"),"Div. Zipfel, ES ohne Verwendung",VLOOKUP(Abfalldokumentation!$M8,Produktgruppen!A:B,2,FALSE)),"-")))))))))))))))))))))))</f>
        <v>Offen ungeschält VOS</v>
      </c>
      <c r="M8" s="81" t="str">
        <f>IFERROR(VLOOKUP(Abfalldokumentation!$W8,Artikel!A:C,3,FALSE),Abfalldokumentation!$W8)</f>
        <v>VOS URGW CHILI-NATRIUMA</v>
      </c>
      <c r="N8" s="81" t="str">
        <f>VLOOKUP(D8,'Liste Gründe'!A:D,2,FALSE)</f>
        <v>Schimmel</v>
      </c>
      <c r="O8" s="80" t="str">
        <f>IF(ISBLANK(F8),VLOOKUP(Abfalldokumentation!$X8,'Liste Gründe'!A:D,3,FALSE),F8)</f>
        <v>keine Verarbeitung</v>
      </c>
      <c r="P8" s="81" t="str">
        <f>IF(ISBLANK(Abfalldokumentation!$G8),"-",Abfalldokumentation!$G8)</f>
        <v>Aufgrund Konsistenz nicht genommen. Zu wenig VOS verarbeitet. Vom Warmen ins Kalte -&gt; Schimmel</v>
      </c>
      <c r="Q8" s="81">
        <f t="shared" si="1"/>
        <v>33</v>
      </c>
      <c r="R8" s="81" t="str">
        <f t="shared" si="2"/>
        <v>Produkte</v>
      </c>
      <c r="S8" s="81" t="str">
        <f t="shared" si="3"/>
        <v>BUs</v>
      </c>
      <c r="T8" s="81" t="str">
        <f t="shared" si="4"/>
        <v>Symptome</v>
      </c>
      <c r="U8" s="81">
        <f>IFERROR(VLOOKUP(Abfalldokumentation!$W8,Kennzahlen!S:U,3,FALSE)*Abfalldokumentation!$J8,"0")</f>
        <v>18.600000000000001</v>
      </c>
      <c r="V8" s="81" t="str">
        <f>IF(ISBLANK(A8),VLOOKUP(Abfalldokumentation!$W8,'Linien - BU'!R:S,2,FALSE),A8)</f>
        <v>Schmelze</v>
      </c>
      <c r="W8" s="77">
        <f t="shared" si="5"/>
        <v>29501057</v>
      </c>
      <c r="X8" s="77">
        <f t="shared" si="6"/>
        <v>12</v>
      </c>
    </row>
    <row r="9" spans="1:24" ht="30" customHeight="1" x14ac:dyDescent="0.25">
      <c r="A9" s="45" t="s">
        <v>74</v>
      </c>
      <c r="B9" s="46">
        <v>29600027</v>
      </c>
      <c r="C9" s="46">
        <v>35.4</v>
      </c>
      <c r="D9" s="46">
        <v>12</v>
      </c>
      <c r="E9" s="47">
        <v>44427</v>
      </c>
      <c r="F9" s="48" t="s">
        <v>22</v>
      </c>
      <c r="G9" s="49" t="s">
        <v>75</v>
      </c>
      <c r="H9" s="50" t="str">
        <f>IFERROR(VLOOKUP(Abfalldokumentation!$B9,Artikel!A:C,3,FALSE),Abfalldokumentation!$B9)</f>
        <v>VS Chili geschält</v>
      </c>
      <c r="I9" s="73" t="str">
        <f>VLOOKUP(V9,'Linien - BU'!A:B,2,FALSE)</f>
        <v>BU1</v>
      </c>
      <c r="J9" s="74">
        <f t="shared" si="0"/>
        <v>35.4</v>
      </c>
      <c r="K9" s="75">
        <f>Abfalldokumentation!$E9</f>
        <v>44427</v>
      </c>
      <c r="L9" s="74" t="str">
        <f>IFERROR(IF(VLOOKUP(W9,'[1]Rohware 230'!$B:$C,2,FALSE)=0,"Rohware"),
IFERROR(IF(VLOOKUP(W9,[1]Sammelnr.!$B:$C,2,FALSE)=0,"Sammelnr. ungeschält ABS"),
IFERROR(IF(VLOOKUP(W9,[1]Sammelnr.!$E:$F,2,FALSE)=0,"Sammelnr. ungeschält VS"),
IFERROR(IF(VLOOKUP(W9,[1]Sammelnr.!$H:$I,2,FALSE)=0,"Sammelnr. geschält"),
IFERROR(IF(VLOOKUP(W9,[1]Offen!$B:$C,2,FALSE)=0,"Offen ungeschält ABS"),
IFERROR(IF(VLOOKUP(W9,[1]Offen!$E:$F,2,FALSE)=0,"Offen ungeschält VOS"),
IFERROR(IF(VLOOKUP(W9,[1]Offen!$H:$I,2,FALSE)=0,"Offen geschält RW"),
IFERROR(IF(VLOOKUP(W9,[1]Offen!$K:$L,2,FALSE)=0,"Offen vegan"),
IFERROR(IF(VLOOKUP(W9,[1]Offen!$N:$O,2,FALSE)=0,"Offen Zipfel"),
IFERROR(IF(VLOOKUP(W9,[1]Offen!$Q:$R,2,FALSE)=0,"Offen Endstücke"),
IFERROR(IF(VLOOKUP(W9,[1]Vakuumiert!$B:$C,2,FALSE)=0,"Vakuumierter VOS ungeschält"),
IFERROR(IF(VLOOKUP(W9,[1]Vakuumiert!$E:$F,2,FALSE)=0,"Vakuumierter ABS ungeschält"),
IFERROR(IF(VLOOKUP(W9,[1]Vakuumiert!$H:$I,2,FALSE)=0,"Vakuumierter VOS geschält"),
IFERROR(IF(VLOOKUP(W9,[1]Vakuumiert!$K:$L,2,FALSE)=0,"Vakuumierter VOS vegan"),
IFERROR(IF(VLOOKUP(W9,[1]Vakuumiert!$N:$O,2,FALSE)=0,"Vakuumierter VOS Zipfel"),
IFERROR(IF(VLOOKUP(W9,[1]Vakuumiert!$Q:$R,2,FALSE)=0,"Vakuumiert geschält"),
IFERROR(IF(VLOOKUP(W9,'[1]vakuumierte Fertigprodukte'!$B:$C,2,FALSE)=0,"Fertigprodukte"),
IFERROR(IF(VLOOKUP(W9,'[1]vakuumierte Fertigprodukte'!$E:$FI,2,FALSE)=0,"Vakuumierte Zipfel"),
IFERROR(IF(VLOOKUP(W9,[1]Wurste!$B:$C,2,FALSE)=0,"Räucherwürste"),
IFERROR(IF(VLOOKUP(W9,[1]Wurste!$E:$F,2,FALSE)=0,"URW/URGW Wurst"),
IFERROR(IF(VLOOKUP(W9,[1]Wurste!$H:$I,2,FALSE)=0,"HF-Wurst Vegan"),
IFERROR(IF(VLOOKUP(W9,[1]Wurste!$K:$L,2,FALSE)=0,"320er ohne Würste"),
IFERROR(IF(AND(OR(Abfalldokumentation!$I9="BU3",Abfalldokumentation!$I9="Verkauf"),Abfalldokumentation!$N9="Schimmel",Abfalldokumentation!$O9="keinen Abnehmer/kein Schälpersonal"),"Div. Zipfel, ES ohne Verwendung",VLOOKUP(Abfalldokumentation!$M9,Produktgruppen!A:B,2,FALSE)),"-")))))))))))))))))))))))</f>
        <v>Sammelnr. geschält</v>
      </c>
      <c r="M9" s="76" t="str">
        <f>IFERROR(VLOOKUP(Abfalldokumentation!$W9,Artikel!A:C,3,FALSE),Abfalldokumentation!$W9)</f>
        <v>VS Chili geschält</v>
      </c>
      <c r="N9" s="76" t="str">
        <f>VLOOKUP(D9,'Liste Gründe'!A:D,2,FALSE)</f>
        <v>Schimmel</v>
      </c>
      <c r="O9" s="75" t="str">
        <f>IF(ISBLANK(F9),VLOOKUP(Abfalldokumentation!$X9,'Liste Gründe'!A:D,3,FALSE),F9)</f>
        <v>keine Verarbeitung</v>
      </c>
      <c r="P9" s="76" t="str">
        <f>IF(ISBLANK(Abfalldokumentation!$G9),"-",Abfalldokumentation!$G9)</f>
        <v>Aufgrund Konsistenz nicht genommen. Zu wenig VOS verarbeitet. Vom Warmen ins Kalte -&gt; Schimmel</v>
      </c>
      <c r="Q9" s="76">
        <f t="shared" si="1"/>
        <v>33</v>
      </c>
      <c r="R9" s="76" t="str">
        <f t="shared" si="2"/>
        <v>Produkte</v>
      </c>
      <c r="S9" s="76" t="str">
        <f t="shared" si="3"/>
        <v>BUs</v>
      </c>
      <c r="T9" s="76" t="str">
        <f t="shared" si="4"/>
        <v>Symptome</v>
      </c>
      <c r="U9" s="76">
        <f>IFERROR(VLOOKUP(Abfalldokumentation!$W9,Kennzahlen!S:U,3,FALSE)*Abfalldokumentation!$J9,"0")</f>
        <v>32.996340000000004</v>
      </c>
      <c r="V9" s="76" t="str">
        <f>IF(ISBLANK(A9),VLOOKUP(Abfalldokumentation!$W9,'Linien - BU'!R:S,2,FALSE),A9)</f>
        <v>Schmelze</v>
      </c>
      <c r="W9" s="77">
        <f t="shared" si="5"/>
        <v>29600027</v>
      </c>
      <c r="X9" s="77">
        <f t="shared" si="6"/>
        <v>12</v>
      </c>
    </row>
    <row r="10" spans="1:24" ht="30" customHeight="1" x14ac:dyDescent="0.25">
      <c r="A10" s="39" t="s">
        <v>79</v>
      </c>
      <c r="B10" s="40">
        <v>49500052</v>
      </c>
      <c r="C10" s="40">
        <v>305</v>
      </c>
      <c r="D10" s="40">
        <v>12</v>
      </c>
      <c r="E10" s="41">
        <v>44427</v>
      </c>
      <c r="F10" s="42" t="s">
        <v>24</v>
      </c>
      <c r="G10" s="43" t="s">
        <v>80</v>
      </c>
      <c r="H10" s="44" t="str">
        <f>IFERROR(VLOOKUP(Abfalldokumentation!$B10,Artikel!A:C,3,FALSE),Abfalldokumentation!$B10)</f>
        <v>ABS HAV-DILL-VAKU</v>
      </c>
      <c r="I10" s="78" t="str">
        <f>VLOOKUP(V10,'Linien - BU'!A:B,2,FALSE)</f>
        <v>BU3</v>
      </c>
      <c r="J10" s="79">
        <f t="shared" si="0"/>
        <v>305</v>
      </c>
      <c r="K10" s="80">
        <f>Abfalldokumentation!$E10</f>
        <v>44427</v>
      </c>
      <c r="L10" s="79" t="str">
        <f>IFERROR(IF(VLOOKUP(W10,'[1]Rohware 230'!$B:$C,2,FALSE)=0,"Rohware"),
IFERROR(IF(VLOOKUP(W10,[1]Sammelnr.!$B:$C,2,FALSE)=0,"Sammelnr. ungeschält ABS"),
IFERROR(IF(VLOOKUP(W10,[1]Sammelnr.!$E:$F,2,FALSE)=0,"Sammelnr. ungeschält VS"),
IFERROR(IF(VLOOKUP(W10,[1]Sammelnr.!$H:$I,2,FALSE)=0,"Sammelnr. geschält"),
IFERROR(IF(VLOOKUP(W10,[1]Offen!$B:$C,2,FALSE)=0,"Offen ungeschält ABS"),
IFERROR(IF(VLOOKUP(W10,[1]Offen!$E:$F,2,FALSE)=0,"Offen ungeschält VOS"),
IFERROR(IF(VLOOKUP(W10,[1]Offen!$H:$I,2,FALSE)=0,"Offen geschält RW"),
IFERROR(IF(VLOOKUP(W10,[1]Offen!$K:$L,2,FALSE)=0,"Offen vegan"),
IFERROR(IF(VLOOKUP(W10,[1]Offen!$N:$O,2,FALSE)=0,"Offen Zipfel"),
IFERROR(IF(VLOOKUP(W10,[1]Offen!$Q:$R,2,FALSE)=0,"Offen Endstücke"),
IFERROR(IF(VLOOKUP(W10,[1]Vakuumiert!$B:$C,2,FALSE)=0,"Vakuumierter VOS ungeschält"),
IFERROR(IF(VLOOKUP(W10,[1]Vakuumiert!$E:$F,2,FALSE)=0,"Vakuumierter ABS ungeschält"),
IFERROR(IF(VLOOKUP(W10,[1]Vakuumiert!$H:$I,2,FALSE)=0,"Vakuumierter VOS geschält"),
IFERROR(IF(VLOOKUP(W10,[1]Vakuumiert!$K:$L,2,FALSE)=0,"Vakuumierter VOS vegan"),
IFERROR(IF(VLOOKUP(W10,[1]Vakuumiert!$N:$O,2,FALSE)=0,"Vakuumierter VOS Zipfel"),
IFERROR(IF(VLOOKUP(W10,[1]Vakuumiert!$Q:$R,2,FALSE)=0,"Vakuumiert geschält"),
IFERROR(IF(VLOOKUP(W10,'[1]vakuumierte Fertigprodukte'!$B:$C,2,FALSE)=0,"Fertigprodukte"),
IFERROR(IF(VLOOKUP(W10,'[1]vakuumierte Fertigprodukte'!$E:$FI,2,FALSE)=0,"Vakuumierte Zipfel"),
IFERROR(IF(VLOOKUP(W10,[1]Wurste!$B:$C,2,FALSE)=0,"Räucherwürste"),
IFERROR(IF(VLOOKUP(W10,[1]Wurste!$E:$F,2,FALSE)=0,"URW/URGW Wurst"),
IFERROR(IF(VLOOKUP(W10,[1]Wurste!$H:$I,2,FALSE)=0,"HF-Wurst Vegan"),
IFERROR(IF(VLOOKUP(W10,[1]Wurste!$K:$L,2,FALSE)=0,"320er ohne Würste"),
IFERROR(IF(AND(OR(Abfalldokumentation!$I10="BU3",Abfalldokumentation!$I10="Verkauf"),Abfalldokumentation!$N10="Schimmel",Abfalldokumentation!$O10="keinen Abnehmer/kein Schälpersonal"),"Div. Zipfel, ES ohne Verwendung",VLOOKUP(Abfalldokumentation!$M10,Produktgruppen!A:B,2,FALSE)),"-")))))))))))))))))))))))</f>
        <v>Vakuumierter ABS ungeschält</v>
      </c>
      <c r="M10" s="81" t="str">
        <f>IFERROR(VLOOKUP(Abfalldokumentation!$W10,Artikel!A:C,3,FALSE),Abfalldokumentation!$W10)</f>
        <v>ABS HAV-DILL-VAKU</v>
      </c>
      <c r="N10" s="81" t="str">
        <f>VLOOKUP(D10,'Liste Gründe'!A:D,2,FALSE)</f>
        <v>Schimmel</v>
      </c>
      <c r="O10" s="80" t="str">
        <f>IF(ISBLANK(F10),VLOOKUP(Abfalldokumentation!$X10,'Liste Gründe'!A:D,3,FALSE),F10)</f>
        <v>spezifischer Einsatz</v>
      </c>
      <c r="P10" s="81" t="str">
        <f>IF(ISBLANK(Abfalldokumentation!$G10),"-",Abfalldokumentation!$G10)</f>
        <v>seltene Verwendung / Abschnitte nur für Creme noblesse</v>
      </c>
      <c r="Q10" s="81">
        <f t="shared" si="1"/>
        <v>33</v>
      </c>
      <c r="R10" s="81" t="str">
        <f t="shared" si="2"/>
        <v>Produkte</v>
      </c>
      <c r="S10" s="81" t="str">
        <f t="shared" si="3"/>
        <v>BUs</v>
      </c>
      <c r="T10" s="81" t="str">
        <f t="shared" si="4"/>
        <v>Symptome</v>
      </c>
      <c r="U10" s="81">
        <f>IFERROR(VLOOKUP(Abfalldokumentation!$W10,Kennzahlen!S:U,3,FALSE)*Abfalldokumentation!$J10,"0")</f>
        <v>309.27</v>
      </c>
      <c r="V10" s="81" t="str">
        <f>IF(ISBLANK(A10),VLOOKUP(Abfalldokumentation!$W10,'Linien - BU'!R:S,2,FALSE),A10)</f>
        <v>L1</v>
      </c>
      <c r="W10" s="77">
        <f t="shared" si="5"/>
        <v>49500052</v>
      </c>
      <c r="X10" s="77">
        <f t="shared" si="6"/>
        <v>12</v>
      </c>
    </row>
    <row r="11" spans="1:24" ht="30" customHeight="1" x14ac:dyDescent="0.25">
      <c r="A11" s="45" t="s">
        <v>81</v>
      </c>
      <c r="B11" s="46">
        <v>49500194</v>
      </c>
      <c r="C11" s="46">
        <v>81.5</v>
      </c>
      <c r="D11" s="46">
        <v>12</v>
      </c>
      <c r="E11" s="47">
        <v>44427</v>
      </c>
      <c r="F11" s="48" t="s">
        <v>42</v>
      </c>
      <c r="G11" s="49" t="s">
        <v>82</v>
      </c>
      <c r="H11" s="50" t="str">
        <f>IFERROR(VLOOKUP(Abfalldokumentation!$B11,Artikel!A:C,3,FALSE),Abfalldokumentation!$B11)</f>
        <v>ABS CAMBOZOLA-VAKU</v>
      </c>
      <c r="I11" s="73" t="str">
        <f>VLOOKUP(V11,'Linien - BU'!A:B,2,FALSE)</f>
        <v>BU4</v>
      </c>
      <c r="J11" s="74">
        <f t="shared" si="0"/>
        <v>81.5</v>
      </c>
      <c r="K11" s="75">
        <f>Abfalldokumentation!$E11</f>
        <v>44427</v>
      </c>
      <c r="L11" s="74" t="str">
        <f>IFERROR(IF(VLOOKUP(W11,'[1]Rohware 230'!$B:$C,2,FALSE)=0,"Rohware"),
IFERROR(IF(VLOOKUP(W11,[1]Sammelnr.!$B:$C,2,FALSE)=0,"Sammelnr. ungeschält ABS"),
IFERROR(IF(VLOOKUP(W11,[1]Sammelnr.!$E:$F,2,FALSE)=0,"Sammelnr. ungeschält VS"),
IFERROR(IF(VLOOKUP(W11,[1]Sammelnr.!$H:$I,2,FALSE)=0,"Sammelnr. geschält"),
IFERROR(IF(VLOOKUP(W11,[1]Offen!$B:$C,2,FALSE)=0,"Offen ungeschält ABS"),
IFERROR(IF(VLOOKUP(W11,[1]Offen!$E:$F,2,FALSE)=0,"Offen ungeschält VOS"),
IFERROR(IF(VLOOKUP(W11,[1]Offen!$H:$I,2,FALSE)=0,"Offen geschält RW"),
IFERROR(IF(VLOOKUP(W11,[1]Offen!$K:$L,2,FALSE)=0,"Offen vegan"),
IFERROR(IF(VLOOKUP(W11,[1]Offen!$N:$O,2,FALSE)=0,"Offen Zipfel"),
IFERROR(IF(VLOOKUP(W11,[1]Offen!$Q:$R,2,FALSE)=0,"Offen Endstücke"),
IFERROR(IF(VLOOKUP(W11,[1]Vakuumiert!$B:$C,2,FALSE)=0,"Vakuumierter VOS ungeschält"),
IFERROR(IF(VLOOKUP(W11,[1]Vakuumiert!$E:$F,2,FALSE)=0,"Vakuumierter ABS ungeschält"),
IFERROR(IF(VLOOKUP(W11,[1]Vakuumiert!$H:$I,2,FALSE)=0,"Vakuumierter VOS geschält"),
IFERROR(IF(VLOOKUP(W11,[1]Vakuumiert!$K:$L,2,FALSE)=0,"Vakuumierter VOS vegan"),
IFERROR(IF(VLOOKUP(W11,[1]Vakuumiert!$N:$O,2,FALSE)=0,"Vakuumierter VOS Zipfel"),
IFERROR(IF(VLOOKUP(W11,[1]Vakuumiert!$Q:$R,2,FALSE)=0,"Vakuumiert geschält"),
IFERROR(IF(VLOOKUP(W11,'[1]vakuumierte Fertigprodukte'!$B:$C,2,FALSE)=0,"Fertigprodukte"),
IFERROR(IF(VLOOKUP(W11,'[1]vakuumierte Fertigprodukte'!$E:$FI,2,FALSE)=0,"Vakuumierte Zipfel"),
IFERROR(IF(VLOOKUP(W11,[1]Wurste!$B:$C,2,FALSE)=0,"Räucherwürste"),
IFERROR(IF(VLOOKUP(W11,[1]Wurste!$E:$F,2,FALSE)=0,"URW/URGW Wurst"),
IFERROR(IF(VLOOKUP(W11,[1]Wurste!$H:$I,2,FALSE)=0,"HF-Wurst Vegan"),
IFERROR(IF(VLOOKUP(W11,[1]Wurste!$K:$L,2,FALSE)=0,"320er ohne Würste"),
IFERROR(IF(AND(OR(Abfalldokumentation!$I11="BU3",Abfalldokumentation!$I11="Verkauf"),Abfalldokumentation!$N11="Schimmel",Abfalldokumentation!$O11="keinen Abnehmer/kein Schälpersonal"),"Div. Zipfel, ES ohne Verwendung",VLOOKUP(Abfalldokumentation!$M11,Produktgruppen!A:B,2,FALSE)),"-")))))))))))))))))))))))</f>
        <v>Vakuumierter ABS ungeschält</v>
      </c>
      <c r="M11" s="76" t="str">
        <f>IFERROR(VLOOKUP(Abfalldokumentation!$W11,Artikel!A:C,3,FALSE),Abfalldokumentation!$W11)</f>
        <v>ABS CAMBOZOLA-VAKU</v>
      </c>
      <c r="N11" s="76" t="str">
        <f>VLOOKUP(D11,'Liste Gründe'!A:D,2,FALSE)</f>
        <v>Schimmel</v>
      </c>
      <c r="O11" s="75" t="str">
        <f>IF(ISBLANK(F11),VLOOKUP(Abfalldokumentation!$X11,'Liste Gründe'!A:D,3,FALSE),F11)</f>
        <v>keine Verwendung</v>
      </c>
      <c r="P11" s="76" t="str">
        <f>IF(ISBLANK(Abfalldokumentation!$G11),"-",Abfalldokumentation!$G11)</f>
        <v>&lt;300kg/Monat</v>
      </c>
      <c r="Q11" s="76">
        <f t="shared" si="1"/>
        <v>33</v>
      </c>
      <c r="R11" s="76" t="str">
        <f t="shared" si="2"/>
        <v>Produkte</v>
      </c>
      <c r="S11" s="76" t="str">
        <f t="shared" si="3"/>
        <v>BUs</v>
      </c>
      <c r="T11" s="76" t="str">
        <f t="shared" si="4"/>
        <v>Symptome</v>
      </c>
      <c r="U11" s="76">
        <f>IFERROR(VLOOKUP(Abfalldokumentation!$W11,Kennzahlen!S:U,3,FALSE)*Abfalldokumentation!$J11,"0")</f>
        <v>1.1491499999999999</v>
      </c>
      <c r="V11" s="76" t="str">
        <f>IF(ISBLANK(A11),VLOOKUP(Abfalldokumentation!$W11,'Linien - BU'!R:S,2,FALSE),A11)</f>
        <v>L20</v>
      </c>
      <c r="W11" s="77">
        <f t="shared" si="5"/>
        <v>49500194</v>
      </c>
      <c r="X11" s="77">
        <f t="shared" si="6"/>
        <v>12</v>
      </c>
    </row>
    <row r="12" spans="1:24" ht="30" customHeight="1" x14ac:dyDescent="0.25">
      <c r="A12" s="39" t="s">
        <v>79</v>
      </c>
      <c r="B12" s="40">
        <v>49900001</v>
      </c>
      <c r="C12" s="40">
        <v>45</v>
      </c>
      <c r="D12" s="40">
        <v>12</v>
      </c>
      <c r="E12" s="41">
        <v>44427</v>
      </c>
      <c r="F12" s="42" t="s">
        <v>21</v>
      </c>
      <c r="G12" s="43"/>
      <c r="H12" s="44" t="str">
        <f>IFERROR(VLOOKUP(Abfalldokumentation!$B12,Artikel!A:C,3,FALSE),Abfalldokumentation!$B12)</f>
        <v>VOS VEG-SCH-MILD-VAKU</v>
      </c>
      <c r="I12" s="78" t="str">
        <f>VLOOKUP(V12,'Linien - BU'!A:B,2,FALSE)</f>
        <v>BU3</v>
      </c>
      <c r="J12" s="79">
        <f t="shared" si="0"/>
        <v>45</v>
      </c>
      <c r="K12" s="80">
        <f>Abfalldokumentation!$E12</f>
        <v>44427</v>
      </c>
      <c r="L12" s="79" t="str">
        <f>IFERROR(IF(VLOOKUP(W12,'[1]Rohware 230'!$B:$C,2,FALSE)=0,"Rohware"),
IFERROR(IF(VLOOKUP(W12,[1]Sammelnr.!$B:$C,2,FALSE)=0,"Sammelnr. ungeschält ABS"),
IFERROR(IF(VLOOKUP(W12,[1]Sammelnr.!$E:$F,2,FALSE)=0,"Sammelnr. ungeschält VS"),
IFERROR(IF(VLOOKUP(W12,[1]Sammelnr.!$H:$I,2,FALSE)=0,"Sammelnr. geschält"),
IFERROR(IF(VLOOKUP(W12,[1]Offen!$B:$C,2,FALSE)=0,"Offen ungeschält ABS"),
IFERROR(IF(VLOOKUP(W12,[1]Offen!$E:$F,2,FALSE)=0,"Offen ungeschält VOS"),
IFERROR(IF(VLOOKUP(W12,[1]Offen!$H:$I,2,FALSE)=0,"Offen geschält RW"),
IFERROR(IF(VLOOKUP(W12,[1]Offen!$K:$L,2,FALSE)=0,"Offen vegan"),
IFERROR(IF(VLOOKUP(W12,[1]Offen!$N:$O,2,FALSE)=0,"Offen Zipfel"),
IFERROR(IF(VLOOKUP(W12,[1]Offen!$Q:$R,2,FALSE)=0,"Offen Endstücke"),
IFERROR(IF(VLOOKUP(W12,[1]Vakuumiert!$B:$C,2,FALSE)=0,"Vakuumierter VOS ungeschält"),
IFERROR(IF(VLOOKUP(W12,[1]Vakuumiert!$E:$F,2,FALSE)=0,"Vakuumierter ABS ungeschält"),
IFERROR(IF(VLOOKUP(W12,[1]Vakuumiert!$H:$I,2,FALSE)=0,"Vakuumierter VOS geschält"),
IFERROR(IF(VLOOKUP(W12,[1]Vakuumiert!$K:$L,2,FALSE)=0,"Vakuumierter VOS vegan"),
IFERROR(IF(VLOOKUP(W12,[1]Vakuumiert!$N:$O,2,FALSE)=0,"Vakuumierter VOS Zipfel"),
IFERROR(IF(VLOOKUP(W12,[1]Vakuumiert!$Q:$R,2,FALSE)=0,"Vakuumiert geschält"),
IFERROR(IF(VLOOKUP(W12,'[1]vakuumierte Fertigprodukte'!$B:$C,2,FALSE)=0,"Fertigprodukte"),
IFERROR(IF(VLOOKUP(W12,'[1]vakuumierte Fertigprodukte'!$E:$FI,2,FALSE)=0,"Vakuumierte Zipfel"),
IFERROR(IF(VLOOKUP(W12,[1]Wurste!$B:$C,2,FALSE)=0,"Räucherwürste"),
IFERROR(IF(VLOOKUP(W12,[1]Wurste!$E:$F,2,FALSE)=0,"URW/URGW Wurst"),
IFERROR(IF(VLOOKUP(W12,[1]Wurste!$H:$I,2,FALSE)=0,"HF-Wurst Vegan"),
IFERROR(IF(VLOOKUP(W12,[1]Wurste!$K:$L,2,FALSE)=0,"320er ohne Würste"),
IFERROR(IF(AND(OR(Abfalldokumentation!$I12="BU3",Abfalldokumentation!$I12="Verkauf"),Abfalldokumentation!$N12="Schimmel",Abfalldokumentation!$O12="keinen Abnehmer/kein Schälpersonal"),"Div. Zipfel, ES ohne Verwendung",VLOOKUP(Abfalldokumentation!$M12,Produktgruppen!A:B,2,FALSE)),"-")))))))))))))))))))))))</f>
        <v>Vakuumierter VOS vegan</v>
      </c>
      <c r="M12" s="81" t="str">
        <f>IFERROR(VLOOKUP(Abfalldokumentation!$W12,Artikel!A:C,3,FALSE),Abfalldokumentation!$W12)</f>
        <v>VOS VEG-SCH-MILD-VAKU</v>
      </c>
      <c r="N12" s="81" t="str">
        <f>VLOOKUP(D12,'Liste Gründe'!A:D,2,FALSE)</f>
        <v>Schimmel</v>
      </c>
      <c r="O12" s="80" t="str">
        <f>IF(ISBLANK(F12),VLOOKUP(Abfalldokumentation!$X12,'Liste Gründe'!A:D,3,FALSE),F12)</f>
        <v>VOS &gt; Einsatz</v>
      </c>
      <c r="P12" s="81" t="str">
        <f>IF(ISBLANK(Abfalldokumentation!$G12),"-",Abfalldokumentation!$G12)</f>
        <v>-</v>
      </c>
      <c r="Q12" s="81">
        <f t="shared" si="1"/>
        <v>33</v>
      </c>
      <c r="R12" s="81" t="str">
        <f t="shared" si="2"/>
        <v>Produkte</v>
      </c>
      <c r="S12" s="81" t="str">
        <f t="shared" si="3"/>
        <v>BUs</v>
      </c>
      <c r="T12" s="81" t="str">
        <f t="shared" si="4"/>
        <v>Symptome</v>
      </c>
      <c r="U12" s="81">
        <f>IFERROR(VLOOKUP(Abfalldokumentation!$W12,Kennzahlen!S:U,3,FALSE)*Abfalldokumentation!$J12,"0")</f>
        <v>23.13</v>
      </c>
      <c r="V12" s="81" t="str">
        <f>IF(ISBLANK(A12),VLOOKUP(Abfalldokumentation!$W12,'Linien - BU'!R:S,2,FALSE),A12)</f>
        <v>L1</v>
      </c>
      <c r="W12" s="77">
        <f t="shared" si="5"/>
        <v>49900001</v>
      </c>
      <c r="X12" s="77">
        <f t="shared" si="6"/>
        <v>12</v>
      </c>
    </row>
    <row r="13" spans="1:24" ht="30" customHeight="1" x14ac:dyDescent="0.25">
      <c r="A13" s="45" t="s">
        <v>79</v>
      </c>
      <c r="B13" s="46">
        <v>49900002</v>
      </c>
      <c r="C13" s="46">
        <v>150</v>
      </c>
      <c r="D13" s="46">
        <v>12</v>
      </c>
      <c r="E13" s="47">
        <v>44427</v>
      </c>
      <c r="F13" s="48" t="s">
        <v>21</v>
      </c>
      <c r="G13" s="49"/>
      <c r="H13" s="50" t="str">
        <f>IFERROR(VLOOKUP(Abfalldokumentation!$B13,Artikel!A:C,3,FALSE),Abfalldokumentation!$B13)</f>
        <v>VOS VEG-SCH-WÜRZIG-VAKU</v>
      </c>
      <c r="I13" s="73" t="str">
        <f>VLOOKUP(V13,'Linien - BU'!A:B,2,FALSE)</f>
        <v>BU3</v>
      </c>
      <c r="J13" s="74">
        <f t="shared" si="0"/>
        <v>150</v>
      </c>
      <c r="K13" s="75">
        <f>Abfalldokumentation!$E13</f>
        <v>44427</v>
      </c>
      <c r="L13" s="74" t="str">
        <f>IFERROR(IF(VLOOKUP(W13,'[1]Rohware 230'!$B:$C,2,FALSE)=0,"Rohware"),
IFERROR(IF(VLOOKUP(W13,[1]Sammelnr.!$B:$C,2,FALSE)=0,"Sammelnr. ungeschält ABS"),
IFERROR(IF(VLOOKUP(W13,[1]Sammelnr.!$E:$F,2,FALSE)=0,"Sammelnr. ungeschält VS"),
IFERROR(IF(VLOOKUP(W13,[1]Sammelnr.!$H:$I,2,FALSE)=0,"Sammelnr. geschält"),
IFERROR(IF(VLOOKUP(W13,[1]Offen!$B:$C,2,FALSE)=0,"Offen ungeschält ABS"),
IFERROR(IF(VLOOKUP(W13,[1]Offen!$E:$F,2,FALSE)=0,"Offen ungeschält VOS"),
IFERROR(IF(VLOOKUP(W13,[1]Offen!$H:$I,2,FALSE)=0,"Offen geschält RW"),
IFERROR(IF(VLOOKUP(W13,[1]Offen!$K:$L,2,FALSE)=0,"Offen vegan"),
IFERROR(IF(VLOOKUP(W13,[1]Offen!$N:$O,2,FALSE)=0,"Offen Zipfel"),
IFERROR(IF(VLOOKUP(W13,[1]Offen!$Q:$R,2,FALSE)=0,"Offen Endstücke"),
IFERROR(IF(VLOOKUP(W13,[1]Vakuumiert!$B:$C,2,FALSE)=0,"Vakuumierter VOS ungeschält"),
IFERROR(IF(VLOOKUP(W13,[1]Vakuumiert!$E:$F,2,FALSE)=0,"Vakuumierter ABS ungeschält"),
IFERROR(IF(VLOOKUP(W13,[1]Vakuumiert!$H:$I,2,FALSE)=0,"Vakuumierter VOS geschält"),
IFERROR(IF(VLOOKUP(W13,[1]Vakuumiert!$K:$L,2,FALSE)=0,"Vakuumierter VOS vegan"),
IFERROR(IF(VLOOKUP(W13,[1]Vakuumiert!$N:$O,2,FALSE)=0,"Vakuumierter VOS Zipfel"),
IFERROR(IF(VLOOKUP(W13,[1]Vakuumiert!$Q:$R,2,FALSE)=0,"Vakuumiert geschält"),
IFERROR(IF(VLOOKUP(W13,'[1]vakuumierte Fertigprodukte'!$B:$C,2,FALSE)=0,"Fertigprodukte"),
IFERROR(IF(VLOOKUP(W13,'[1]vakuumierte Fertigprodukte'!$E:$FI,2,FALSE)=0,"Vakuumierte Zipfel"),
IFERROR(IF(VLOOKUP(W13,[1]Wurste!$B:$C,2,FALSE)=0,"Räucherwürste"),
IFERROR(IF(VLOOKUP(W13,[1]Wurste!$E:$F,2,FALSE)=0,"URW/URGW Wurst"),
IFERROR(IF(VLOOKUP(W13,[1]Wurste!$H:$I,2,FALSE)=0,"HF-Wurst Vegan"),
IFERROR(IF(VLOOKUP(W13,[1]Wurste!$K:$L,2,FALSE)=0,"320er ohne Würste"),
IFERROR(IF(AND(OR(Abfalldokumentation!$I13="BU3",Abfalldokumentation!$I13="Verkauf"),Abfalldokumentation!$N13="Schimmel",Abfalldokumentation!$O13="keinen Abnehmer/kein Schälpersonal"),"Div. Zipfel, ES ohne Verwendung",VLOOKUP(Abfalldokumentation!$M13,Produktgruppen!A:B,2,FALSE)),"-")))))))))))))))))))))))</f>
        <v>Vakuumierter VOS vegan</v>
      </c>
      <c r="M13" s="76" t="str">
        <f>IFERROR(VLOOKUP(Abfalldokumentation!$W13,Artikel!A:C,3,FALSE),Abfalldokumentation!$W13)</f>
        <v>VOS VEG-SCH-WÜRZIG-VAKU</v>
      </c>
      <c r="N13" s="76" t="str">
        <f>VLOOKUP(D13,'Liste Gründe'!A:D,2,FALSE)</f>
        <v>Schimmel</v>
      </c>
      <c r="O13" s="75" t="str">
        <f>IF(ISBLANK(F13),VLOOKUP(Abfalldokumentation!$X13,'Liste Gründe'!A:D,3,FALSE),F13)</f>
        <v>VOS &gt; Einsatz</v>
      </c>
      <c r="P13" s="76" t="str">
        <f>IF(ISBLANK(Abfalldokumentation!$G13),"-",Abfalldokumentation!$G13)</f>
        <v>-</v>
      </c>
      <c r="Q13" s="76">
        <f t="shared" si="1"/>
        <v>33</v>
      </c>
      <c r="R13" s="76" t="str">
        <f t="shared" si="2"/>
        <v>Produkte</v>
      </c>
      <c r="S13" s="76" t="str">
        <f t="shared" si="3"/>
        <v>BUs</v>
      </c>
      <c r="T13" s="76" t="str">
        <f t="shared" si="4"/>
        <v>Symptome</v>
      </c>
      <c r="U13" s="76">
        <f>IFERROR(VLOOKUP(Abfalldokumentation!$W13,Kennzahlen!S:U,3,FALSE)*Abfalldokumentation!$J13,"0")</f>
        <v>77.100000000000009</v>
      </c>
      <c r="V13" s="76" t="str">
        <f>IF(ISBLANK(A13),VLOOKUP(Abfalldokumentation!$W13,'Linien - BU'!R:S,2,FALSE),A13)</f>
        <v>L1</v>
      </c>
      <c r="W13" s="77">
        <f t="shared" si="5"/>
        <v>49900002</v>
      </c>
      <c r="X13" s="77">
        <f t="shared" si="6"/>
        <v>12</v>
      </c>
    </row>
    <row r="14" spans="1:24" ht="30" customHeight="1" x14ac:dyDescent="0.25">
      <c r="A14" s="39" t="s">
        <v>11</v>
      </c>
      <c r="B14" s="40" t="s">
        <v>83</v>
      </c>
      <c r="C14" s="40">
        <v>15.2</v>
      </c>
      <c r="D14" s="40">
        <v>12</v>
      </c>
      <c r="E14" s="41">
        <v>44427</v>
      </c>
      <c r="F14" s="42" t="s">
        <v>20</v>
      </c>
      <c r="G14" s="43" t="s">
        <v>84</v>
      </c>
      <c r="H14" s="44" t="str">
        <f>IFERROR(VLOOKUP(Abfalldokumentation!$B14,Artikel!A:C,3,FALSE),Abfalldokumentation!$B14)</f>
        <v>Div. Zipfel, Endstücke</v>
      </c>
      <c r="I14" s="78" t="str">
        <f>VLOOKUP(V14,'Linien - BU'!A:B,2,FALSE)</f>
        <v>Verkauf</v>
      </c>
      <c r="J14" s="79">
        <f t="shared" si="0"/>
        <v>15.2</v>
      </c>
      <c r="K14" s="80">
        <f>Abfalldokumentation!$E14</f>
        <v>44427</v>
      </c>
      <c r="L14" s="79" t="str">
        <f>IFERROR(IF(VLOOKUP(W14,'[1]Rohware 230'!$B:$C,2,FALSE)=0,"Rohware"),
IFERROR(IF(VLOOKUP(W14,[1]Sammelnr.!$B:$C,2,FALSE)=0,"Sammelnr. ungeschält ABS"),
IFERROR(IF(VLOOKUP(W14,[1]Sammelnr.!$E:$F,2,FALSE)=0,"Sammelnr. ungeschält VS"),
IFERROR(IF(VLOOKUP(W14,[1]Sammelnr.!$H:$I,2,FALSE)=0,"Sammelnr. geschält"),
IFERROR(IF(VLOOKUP(W14,[1]Offen!$B:$C,2,FALSE)=0,"Offen ungeschält ABS"),
IFERROR(IF(VLOOKUP(W14,[1]Offen!$E:$F,2,FALSE)=0,"Offen ungeschält VOS"),
IFERROR(IF(VLOOKUP(W14,[1]Offen!$H:$I,2,FALSE)=0,"Offen geschält RW"),
IFERROR(IF(VLOOKUP(W14,[1]Offen!$K:$L,2,FALSE)=0,"Offen vegan"),
IFERROR(IF(VLOOKUP(W14,[1]Offen!$N:$O,2,FALSE)=0,"Offen Zipfel"),
IFERROR(IF(VLOOKUP(W14,[1]Offen!$Q:$R,2,FALSE)=0,"Offen Endstücke"),
IFERROR(IF(VLOOKUP(W14,[1]Vakuumiert!$B:$C,2,FALSE)=0,"Vakuumierter VOS ungeschält"),
IFERROR(IF(VLOOKUP(W14,[1]Vakuumiert!$E:$F,2,FALSE)=0,"Vakuumierter ABS ungeschält"),
IFERROR(IF(VLOOKUP(W14,[1]Vakuumiert!$H:$I,2,FALSE)=0,"Vakuumierter VOS geschält"),
IFERROR(IF(VLOOKUP(W14,[1]Vakuumiert!$K:$L,2,FALSE)=0,"Vakuumierter VOS vegan"),
IFERROR(IF(VLOOKUP(W14,[1]Vakuumiert!$N:$O,2,FALSE)=0,"Vakuumierter VOS Zipfel"),
IFERROR(IF(VLOOKUP(W14,[1]Vakuumiert!$Q:$R,2,FALSE)=0,"Vakuumiert geschält"),
IFERROR(IF(VLOOKUP(W14,'[1]vakuumierte Fertigprodukte'!$B:$C,2,FALSE)=0,"Fertigprodukte"),
IFERROR(IF(VLOOKUP(W14,'[1]vakuumierte Fertigprodukte'!$E:$FI,2,FALSE)=0,"Vakuumierte Zipfel"),
IFERROR(IF(VLOOKUP(W14,[1]Wurste!$B:$C,2,FALSE)=0,"Räucherwürste"),
IFERROR(IF(VLOOKUP(W14,[1]Wurste!$E:$F,2,FALSE)=0,"URW/URGW Wurst"),
IFERROR(IF(VLOOKUP(W14,[1]Wurste!$H:$I,2,FALSE)=0,"HF-Wurst Vegan"),
IFERROR(IF(VLOOKUP(W14,[1]Wurste!$K:$L,2,FALSE)=0,"320er ohne Würste"),
IFERROR(IF(AND(OR(Abfalldokumentation!$I14="BU3",Abfalldokumentation!$I14="Verkauf"),Abfalldokumentation!$N14="Schimmel",Abfalldokumentation!$O14="keinen Abnehmer/kein Schälpersonal"),"Div. Zipfel, ES ohne Verwendung",VLOOKUP(Abfalldokumentation!$M14,Produktgruppen!A:B,2,FALSE)),"-")))))))))))))))))))))))</f>
        <v>Div. Zipfel, ES ohne Verwendung</v>
      </c>
      <c r="M14" s="81" t="str">
        <f>IFERROR(VLOOKUP(Abfalldokumentation!$W14,Artikel!A:C,3,FALSE),Abfalldokumentation!$W14)</f>
        <v>Div. Zipfel, Endstücke</v>
      </c>
      <c r="N14" s="81" t="str">
        <f>VLOOKUP(D14,'Liste Gründe'!A:D,2,FALSE)</f>
        <v>Schimmel</v>
      </c>
      <c r="O14" s="80" t="str">
        <f>IF(ISBLANK(F14),VLOOKUP(Abfalldokumentation!$X14,'Liste Gründe'!A:D,3,FALSE),F14)</f>
        <v>keinen Abnehmer/kein Schälpersonal</v>
      </c>
      <c r="P14" s="81" t="str">
        <f>IF(ISBLANK(Abfalldokumentation!$G14),"-",Abfalldokumentation!$G14)</f>
        <v>keinen Abnehmer/Schälen</v>
      </c>
      <c r="Q14" s="81">
        <f t="shared" si="1"/>
        <v>33</v>
      </c>
      <c r="R14" s="81" t="str">
        <f t="shared" si="2"/>
        <v>Produkte</v>
      </c>
      <c r="S14" s="81" t="str">
        <f t="shared" si="3"/>
        <v>BUs</v>
      </c>
      <c r="T14" s="81" t="str">
        <f t="shared" si="4"/>
        <v>Symptome</v>
      </c>
      <c r="U14" s="81" t="str">
        <f>IFERROR(VLOOKUP(Abfalldokumentation!$W14,Kennzahlen!S:U,3,FALSE)*Abfalldokumentation!$J14,"0")</f>
        <v>0</v>
      </c>
      <c r="V14" s="81" t="str">
        <f>IF(ISBLANK(A14),VLOOKUP(Abfalldokumentation!$W14,'Linien - BU'!R:S,2,FALSE),A14)</f>
        <v>Verkauf</v>
      </c>
      <c r="W14" s="77" t="str">
        <f t="shared" si="5"/>
        <v>Div. Zipfel, Endstücke</v>
      </c>
      <c r="X14" s="77">
        <f t="shared" si="6"/>
        <v>12</v>
      </c>
    </row>
    <row r="15" spans="1:24" ht="30" customHeight="1" x14ac:dyDescent="0.25">
      <c r="A15" s="45" t="s">
        <v>7</v>
      </c>
      <c r="B15" s="46" t="s">
        <v>85</v>
      </c>
      <c r="C15" s="46">
        <v>90.6</v>
      </c>
      <c r="D15" s="46">
        <v>30</v>
      </c>
      <c r="E15" s="47">
        <v>44427</v>
      </c>
      <c r="F15" s="48"/>
      <c r="G15" s="49"/>
      <c r="H15" s="50" t="str">
        <f>IFERROR(VLOOKUP(Abfalldokumentation!$B15,Artikel!A:C,3,FALSE),Abfalldokumentation!$B15)</f>
        <v>Diverses</v>
      </c>
      <c r="I15" s="73" t="str">
        <f>VLOOKUP(V15,'Linien - BU'!A:B,2,FALSE)</f>
        <v>BU2</v>
      </c>
      <c r="J15" s="74">
        <f t="shared" si="0"/>
        <v>90.6</v>
      </c>
      <c r="K15" s="75">
        <f>Abfalldokumentation!$E15</f>
        <v>44427</v>
      </c>
      <c r="L15" s="74" t="str">
        <f>IFERROR(IF(VLOOKUP(W15,'[1]Rohware 230'!$B:$C,2,FALSE)=0,"Rohware"),
IFERROR(IF(VLOOKUP(W15,[1]Sammelnr.!$B:$C,2,FALSE)=0,"Sammelnr. ungeschält ABS"),
IFERROR(IF(VLOOKUP(W15,[1]Sammelnr.!$E:$F,2,FALSE)=0,"Sammelnr. ungeschält VS"),
IFERROR(IF(VLOOKUP(W15,[1]Sammelnr.!$H:$I,2,FALSE)=0,"Sammelnr. geschält"),
IFERROR(IF(VLOOKUP(W15,[1]Offen!$B:$C,2,FALSE)=0,"Offen ungeschält ABS"),
IFERROR(IF(VLOOKUP(W15,[1]Offen!$E:$F,2,FALSE)=0,"Offen ungeschält VOS"),
IFERROR(IF(VLOOKUP(W15,[1]Offen!$H:$I,2,FALSE)=0,"Offen geschält RW"),
IFERROR(IF(VLOOKUP(W15,[1]Offen!$K:$L,2,FALSE)=0,"Offen vegan"),
IFERROR(IF(VLOOKUP(W15,[1]Offen!$N:$O,2,FALSE)=0,"Offen Zipfel"),
IFERROR(IF(VLOOKUP(W15,[1]Offen!$Q:$R,2,FALSE)=0,"Offen Endstücke"),
IFERROR(IF(VLOOKUP(W15,[1]Vakuumiert!$B:$C,2,FALSE)=0,"Vakuumierter VOS ungeschält"),
IFERROR(IF(VLOOKUP(W15,[1]Vakuumiert!$E:$F,2,FALSE)=0,"Vakuumierter ABS ungeschält"),
IFERROR(IF(VLOOKUP(W15,[1]Vakuumiert!$H:$I,2,FALSE)=0,"Vakuumierter VOS geschält"),
IFERROR(IF(VLOOKUP(W15,[1]Vakuumiert!$K:$L,2,FALSE)=0,"Vakuumierter VOS vegan"),
IFERROR(IF(VLOOKUP(W15,[1]Vakuumiert!$N:$O,2,FALSE)=0,"Vakuumierter VOS Zipfel"),
IFERROR(IF(VLOOKUP(W15,[1]Vakuumiert!$Q:$R,2,FALSE)=0,"Vakuumiert geschält"),
IFERROR(IF(VLOOKUP(W15,'[1]vakuumierte Fertigprodukte'!$B:$C,2,FALSE)=0,"Fertigprodukte"),
IFERROR(IF(VLOOKUP(W15,'[1]vakuumierte Fertigprodukte'!$E:$FI,2,FALSE)=0,"Vakuumierte Zipfel"),
IFERROR(IF(VLOOKUP(W15,[1]Wurste!$B:$C,2,FALSE)=0,"Räucherwürste"),
IFERROR(IF(VLOOKUP(W15,[1]Wurste!$E:$F,2,FALSE)=0,"URW/URGW Wurst"),
IFERROR(IF(VLOOKUP(W15,[1]Wurste!$H:$I,2,FALSE)=0,"HF-Wurst Vegan"),
IFERROR(IF(VLOOKUP(W15,[1]Wurste!$K:$L,2,FALSE)=0,"320er ohne Würste"),
IFERROR(IF(AND(OR(Abfalldokumentation!$I15="BU3",Abfalldokumentation!$I15="Verkauf"),Abfalldokumentation!$N15="Schimmel",Abfalldokumentation!$O15="keinen Abnehmer/kein Schälpersonal"),"Div. Zipfel, ES ohne Verwendung",VLOOKUP(Abfalldokumentation!$M15,Produktgruppen!A:B,2,FALSE)),"-")))))))))))))))))))))))</f>
        <v>Diverses</v>
      </c>
      <c r="M15" s="76" t="str">
        <f>IFERROR(VLOOKUP(Abfalldokumentation!$W15,Artikel!A:C,3,FALSE),Abfalldokumentation!$W15)</f>
        <v>Diverses</v>
      </c>
      <c r="N15" s="76" t="str">
        <f>VLOOKUP(D15,'Liste Gründe'!A:D,2,FALSE)</f>
        <v>Linienbezogen</v>
      </c>
      <c r="O15" s="75" t="str">
        <f>IF(ISBLANK(F15),VLOOKUP(Abfalldokumentation!$X15,'Liste Gründe'!A:D,3,FALSE),F15)</f>
        <v>Maschinenabfall</v>
      </c>
      <c r="P15" s="76" t="str">
        <f>IF(ISBLANK(Abfalldokumentation!$G15),"-",Abfalldokumentation!$G15)</f>
        <v>-</v>
      </c>
      <c r="Q15" s="76">
        <f t="shared" si="1"/>
        <v>33</v>
      </c>
      <c r="R15" s="76" t="str">
        <f t="shared" si="2"/>
        <v>Produkte</v>
      </c>
      <c r="S15" s="76" t="str">
        <f t="shared" si="3"/>
        <v>BUs</v>
      </c>
      <c r="T15" s="76" t="str">
        <f t="shared" si="4"/>
        <v>Symptome</v>
      </c>
      <c r="U15" s="76" t="str">
        <f>IFERROR(VLOOKUP(Abfalldokumentation!$W15,Kennzahlen!S:U,3,FALSE)*Abfalldokumentation!$J15,"0")</f>
        <v>0</v>
      </c>
      <c r="V15" s="76" t="str">
        <f>IF(ISBLANK(A15),VLOOKUP(Abfalldokumentation!$W15,'Linien - BU'!R:S,2,FALSE),A15)</f>
        <v>BU2</v>
      </c>
      <c r="W15" s="77" t="str">
        <f t="shared" si="5"/>
        <v>Diverses</v>
      </c>
      <c r="X15" s="77">
        <f t="shared" si="6"/>
        <v>30</v>
      </c>
    </row>
    <row r="16" spans="1:24" ht="30" customHeight="1" x14ac:dyDescent="0.25">
      <c r="A16" s="39" t="s">
        <v>70</v>
      </c>
      <c r="B16" s="40" t="s">
        <v>86</v>
      </c>
      <c r="C16" s="40">
        <v>55.6</v>
      </c>
      <c r="D16" s="40">
        <v>30</v>
      </c>
      <c r="E16" s="41">
        <v>44427</v>
      </c>
      <c r="F16" s="42"/>
      <c r="G16" s="43"/>
      <c r="H16" s="44" t="str">
        <f>IFERROR(VLOOKUP(Abfalldokumentation!$B16,Artikel!A:C,3,FALSE),Abfalldokumentation!$B16)</f>
        <v>Diverses aus Abfüllung</v>
      </c>
      <c r="I16" s="78" t="str">
        <f>VLOOKUP(V16,'Linien - BU'!A:B,2,FALSE)</f>
        <v>BU1</v>
      </c>
      <c r="J16" s="79">
        <f t="shared" si="0"/>
        <v>55.6</v>
      </c>
      <c r="K16" s="80">
        <f>Abfalldokumentation!$E16</f>
        <v>44427</v>
      </c>
      <c r="L16" s="79" t="str">
        <f>IFERROR(IF(VLOOKUP(W16,'[1]Rohware 230'!$B:$C,2,FALSE)=0,"Rohware"),
IFERROR(IF(VLOOKUP(W16,[1]Sammelnr.!$B:$C,2,FALSE)=0,"Sammelnr. ungeschält ABS"),
IFERROR(IF(VLOOKUP(W16,[1]Sammelnr.!$E:$F,2,FALSE)=0,"Sammelnr. ungeschält VS"),
IFERROR(IF(VLOOKUP(W16,[1]Sammelnr.!$H:$I,2,FALSE)=0,"Sammelnr. geschält"),
IFERROR(IF(VLOOKUP(W16,[1]Offen!$B:$C,2,FALSE)=0,"Offen ungeschält ABS"),
IFERROR(IF(VLOOKUP(W16,[1]Offen!$E:$F,2,FALSE)=0,"Offen ungeschält VOS"),
IFERROR(IF(VLOOKUP(W16,[1]Offen!$H:$I,2,FALSE)=0,"Offen geschält RW"),
IFERROR(IF(VLOOKUP(W16,[1]Offen!$K:$L,2,FALSE)=0,"Offen vegan"),
IFERROR(IF(VLOOKUP(W16,[1]Offen!$N:$O,2,FALSE)=0,"Offen Zipfel"),
IFERROR(IF(VLOOKUP(W16,[1]Offen!$Q:$R,2,FALSE)=0,"Offen Endstücke"),
IFERROR(IF(VLOOKUP(W16,[1]Vakuumiert!$B:$C,2,FALSE)=0,"Vakuumierter VOS ungeschält"),
IFERROR(IF(VLOOKUP(W16,[1]Vakuumiert!$E:$F,2,FALSE)=0,"Vakuumierter ABS ungeschält"),
IFERROR(IF(VLOOKUP(W16,[1]Vakuumiert!$H:$I,2,FALSE)=0,"Vakuumierter VOS geschält"),
IFERROR(IF(VLOOKUP(W16,[1]Vakuumiert!$K:$L,2,FALSE)=0,"Vakuumierter VOS vegan"),
IFERROR(IF(VLOOKUP(W16,[1]Vakuumiert!$N:$O,2,FALSE)=0,"Vakuumierter VOS Zipfel"),
IFERROR(IF(VLOOKUP(W16,[1]Vakuumiert!$Q:$R,2,FALSE)=0,"Vakuumiert geschält"),
IFERROR(IF(VLOOKUP(W16,'[1]vakuumierte Fertigprodukte'!$B:$C,2,FALSE)=0,"Fertigprodukte"),
IFERROR(IF(VLOOKUP(W16,'[1]vakuumierte Fertigprodukte'!$E:$FI,2,FALSE)=0,"Vakuumierte Zipfel"),
IFERROR(IF(VLOOKUP(W16,[1]Wurste!$B:$C,2,FALSE)=0,"Räucherwürste"),
IFERROR(IF(VLOOKUP(W16,[1]Wurste!$E:$F,2,FALSE)=0,"URW/URGW Wurst"),
IFERROR(IF(VLOOKUP(W16,[1]Wurste!$H:$I,2,FALSE)=0,"HF-Wurst Vegan"),
IFERROR(IF(VLOOKUP(W16,[1]Wurste!$K:$L,2,FALSE)=0,"320er ohne Würste"),
IFERROR(IF(AND(OR(Abfalldokumentation!$I16="BU3",Abfalldokumentation!$I16="Verkauf"),Abfalldokumentation!$N16="Schimmel",Abfalldokumentation!$O16="keinen Abnehmer/kein Schälpersonal"),"Div. Zipfel, ES ohne Verwendung",VLOOKUP(Abfalldokumentation!$M16,Produktgruppen!A:B,2,FALSE)),"-")))))))))))))))))))))))</f>
        <v>Diverses</v>
      </c>
      <c r="M16" s="81" t="str">
        <f>IFERROR(VLOOKUP(Abfalldokumentation!$W16,Artikel!A:C,3,FALSE),Abfalldokumentation!$W16)</f>
        <v>Diverses aus Abfüllung</v>
      </c>
      <c r="N16" s="81" t="str">
        <f>VLOOKUP(D16,'Liste Gründe'!A:D,2,FALSE)</f>
        <v>Linienbezogen</v>
      </c>
      <c r="O16" s="80" t="str">
        <f>IF(ISBLANK(F16),VLOOKUP(Abfalldokumentation!$X16,'Liste Gründe'!A:D,3,FALSE),F16)</f>
        <v>Maschinenabfall</v>
      </c>
      <c r="P16" s="81" t="str">
        <f>IF(ISBLANK(Abfalldokumentation!$G16),"-",Abfalldokumentation!$G16)</f>
        <v>-</v>
      </c>
      <c r="Q16" s="81">
        <f t="shared" si="1"/>
        <v>33</v>
      </c>
      <c r="R16" s="81" t="str">
        <f t="shared" si="2"/>
        <v>Produkte</v>
      </c>
      <c r="S16" s="81" t="str">
        <f t="shared" si="3"/>
        <v>BUs</v>
      </c>
      <c r="T16" s="81" t="str">
        <f t="shared" si="4"/>
        <v>Symptome</v>
      </c>
      <c r="U16" s="81" t="str">
        <f>IFERROR(VLOOKUP(Abfalldokumentation!$W16,Kennzahlen!S:U,3,FALSE)*Abfalldokumentation!$J16,"0")</f>
        <v>0</v>
      </c>
      <c r="V16" s="81" t="str">
        <f>IF(ISBLANK(A16),VLOOKUP(Abfalldokumentation!$W16,'Linien - BU'!R:S,2,FALSE),A16)</f>
        <v>Abfüllung</v>
      </c>
      <c r="W16" s="77" t="str">
        <f t="shared" si="5"/>
        <v>Diverses aus Abfüllung</v>
      </c>
      <c r="X16" s="77">
        <f t="shared" si="6"/>
        <v>30</v>
      </c>
    </row>
    <row r="17" spans="1:24" ht="30" customHeight="1" x14ac:dyDescent="0.25">
      <c r="A17" s="45" t="s">
        <v>70</v>
      </c>
      <c r="B17" s="46" t="s">
        <v>86</v>
      </c>
      <c r="C17" s="46">
        <v>91.2</v>
      </c>
      <c r="D17" s="46">
        <v>30</v>
      </c>
      <c r="E17" s="47">
        <v>44427</v>
      </c>
      <c r="F17" s="48"/>
      <c r="G17" s="49"/>
      <c r="H17" s="50" t="str">
        <f>IFERROR(VLOOKUP(Abfalldokumentation!$B17,Artikel!A:C,3,FALSE),Abfalldokumentation!$B17)</f>
        <v>Diverses aus Abfüllung</v>
      </c>
      <c r="I17" s="73" t="str">
        <f>VLOOKUP(V17,'Linien - BU'!A:B,2,FALSE)</f>
        <v>BU1</v>
      </c>
      <c r="J17" s="74">
        <f t="shared" si="0"/>
        <v>91.2</v>
      </c>
      <c r="K17" s="75">
        <f>Abfalldokumentation!$E17</f>
        <v>44427</v>
      </c>
      <c r="L17" s="74" t="str">
        <f>IFERROR(IF(VLOOKUP(W17,'[1]Rohware 230'!$B:$C,2,FALSE)=0,"Rohware"),
IFERROR(IF(VLOOKUP(W17,[1]Sammelnr.!$B:$C,2,FALSE)=0,"Sammelnr. ungeschält ABS"),
IFERROR(IF(VLOOKUP(W17,[1]Sammelnr.!$E:$F,2,FALSE)=0,"Sammelnr. ungeschält VS"),
IFERROR(IF(VLOOKUP(W17,[1]Sammelnr.!$H:$I,2,FALSE)=0,"Sammelnr. geschält"),
IFERROR(IF(VLOOKUP(W17,[1]Offen!$B:$C,2,FALSE)=0,"Offen ungeschält ABS"),
IFERROR(IF(VLOOKUP(W17,[1]Offen!$E:$F,2,FALSE)=0,"Offen ungeschält VOS"),
IFERROR(IF(VLOOKUP(W17,[1]Offen!$H:$I,2,FALSE)=0,"Offen geschält RW"),
IFERROR(IF(VLOOKUP(W17,[1]Offen!$K:$L,2,FALSE)=0,"Offen vegan"),
IFERROR(IF(VLOOKUP(W17,[1]Offen!$N:$O,2,FALSE)=0,"Offen Zipfel"),
IFERROR(IF(VLOOKUP(W17,[1]Offen!$Q:$R,2,FALSE)=0,"Offen Endstücke"),
IFERROR(IF(VLOOKUP(W17,[1]Vakuumiert!$B:$C,2,FALSE)=0,"Vakuumierter VOS ungeschält"),
IFERROR(IF(VLOOKUP(W17,[1]Vakuumiert!$E:$F,2,FALSE)=0,"Vakuumierter ABS ungeschält"),
IFERROR(IF(VLOOKUP(W17,[1]Vakuumiert!$H:$I,2,FALSE)=0,"Vakuumierter VOS geschält"),
IFERROR(IF(VLOOKUP(W17,[1]Vakuumiert!$K:$L,2,FALSE)=0,"Vakuumierter VOS vegan"),
IFERROR(IF(VLOOKUP(W17,[1]Vakuumiert!$N:$O,2,FALSE)=0,"Vakuumierter VOS Zipfel"),
IFERROR(IF(VLOOKUP(W17,[1]Vakuumiert!$Q:$R,2,FALSE)=0,"Vakuumiert geschält"),
IFERROR(IF(VLOOKUP(W17,'[1]vakuumierte Fertigprodukte'!$B:$C,2,FALSE)=0,"Fertigprodukte"),
IFERROR(IF(VLOOKUP(W17,'[1]vakuumierte Fertigprodukte'!$E:$FI,2,FALSE)=0,"Vakuumierte Zipfel"),
IFERROR(IF(VLOOKUP(W17,[1]Wurste!$B:$C,2,FALSE)=0,"Räucherwürste"),
IFERROR(IF(VLOOKUP(W17,[1]Wurste!$E:$F,2,FALSE)=0,"URW/URGW Wurst"),
IFERROR(IF(VLOOKUP(W17,[1]Wurste!$H:$I,2,FALSE)=0,"HF-Wurst Vegan"),
IFERROR(IF(VLOOKUP(W17,[1]Wurste!$K:$L,2,FALSE)=0,"320er ohne Würste"),
IFERROR(IF(AND(OR(Abfalldokumentation!$I17="BU3",Abfalldokumentation!$I17="Verkauf"),Abfalldokumentation!$N17="Schimmel",Abfalldokumentation!$O17="keinen Abnehmer/kein Schälpersonal"),"Div. Zipfel, ES ohne Verwendung",VLOOKUP(Abfalldokumentation!$M17,Produktgruppen!A:B,2,FALSE)),"-")))))))))))))))))))))))</f>
        <v>Diverses</v>
      </c>
      <c r="M17" s="76" t="str">
        <f>IFERROR(VLOOKUP(Abfalldokumentation!$W17,Artikel!A:C,3,FALSE),Abfalldokumentation!$W17)</f>
        <v>Diverses aus Abfüllung</v>
      </c>
      <c r="N17" s="76" t="str">
        <f>VLOOKUP(D17,'Liste Gründe'!A:D,2,FALSE)</f>
        <v>Linienbezogen</v>
      </c>
      <c r="O17" s="75" t="str">
        <f>IF(ISBLANK(F17),VLOOKUP(Abfalldokumentation!$X17,'Liste Gründe'!A:D,3,FALSE),F17)</f>
        <v>Maschinenabfall</v>
      </c>
      <c r="P17" s="76" t="str">
        <f>IF(ISBLANK(Abfalldokumentation!$G17),"-",Abfalldokumentation!$G17)</f>
        <v>-</v>
      </c>
      <c r="Q17" s="76">
        <f t="shared" si="1"/>
        <v>33</v>
      </c>
      <c r="R17" s="76" t="str">
        <f t="shared" si="2"/>
        <v>Produkte</v>
      </c>
      <c r="S17" s="76" t="str">
        <f t="shared" si="3"/>
        <v>BUs</v>
      </c>
      <c r="T17" s="76" t="str">
        <f t="shared" si="4"/>
        <v>Symptome</v>
      </c>
      <c r="U17" s="76" t="str">
        <f>IFERROR(VLOOKUP(Abfalldokumentation!$W17,Kennzahlen!S:U,3,FALSE)*Abfalldokumentation!$J17,"0")</f>
        <v>0</v>
      </c>
      <c r="V17" s="76" t="str">
        <f>IF(ISBLANK(A17),VLOOKUP(Abfalldokumentation!$W17,'Linien - BU'!R:S,2,FALSE),A17)</f>
        <v>Abfüllung</v>
      </c>
      <c r="W17" s="77" t="str">
        <f t="shared" si="5"/>
        <v>Diverses aus Abfüllung</v>
      </c>
      <c r="X17" s="77">
        <f t="shared" si="6"/>
        <v>30</v>
      </c>
    </row>
    <row r="18" spans="1:24" ht="30" customHeight="1" x14ac:dyDescent="0.25">
      <c r="A18" s="39" t="s">
        <v>70</v>
      </c>
      <c r="B18" s="40" t="s">
        <v>86</v>
      </c>
      <c r="C18" s="40">
        <v>8</v>
      </c>
      <c r="D18" s="40">
        <v>22</v>
      </c>
      <c r="E18" s="41">
        <v>44427</v>
      </c>
      <c r="F18" s="42" t="s">
        <v>87</v>
      </c>
      <c r="G18" s="43" t="s">
        <v>88</v>
      </c>
      <c r="H18" s="44" t="str">
        <f>IFERROR(VLOOKUP(Abfalldokumentation!$B18,Artikel!A:C,3,FALSE),Abfalldokumentation!$B18)</f>
        <v>Diverses aus Abfüllung</v>
      </c>
      <c r="I18" s="78" t="str">
        <f>VLOOKUP(V18,'Linien - BU'!A:B,2,FALSE)</f>
        <v>BU1</v>
      </c>
      <c r="J18" s="79">
        <f t="shared" si="0"/>
        <v>8</v>
      </c>
      <c r="K18" s="80">
        <f>Abfalldokumentation!$E18</f>
        <v>44427</v>
      </c>
      <c r="L18" s="79" t="str">
        <f>IFERROR(IF(VLOOKUP(W18,'[1]Rohware 230'!$B:$C,2,FALSE)=0,"Rohware"),
IFERROR(IF(VLOOKUP(W18,[1]Sammelnr.!$B:$C,2,FALSE)=0,"Sammelnr. ungeschält ABS"),
IFERROR(IF(VLOOKUP(W18,[1]Sammelnr.!$E:$F,2,FALSE)=0,"Sammelnr. ungeschält VS"),
IFERROR(IF(VLOOKUP(W18,[1]Sammelnr.!$H:$I,2,FALSE)=0,"Sammelnr. geschält"),
IFERROR(IF(VLOOKUP(W18,[1]Offen!$B:$C,2,FALSE)=0,"Offen ungeschält ABS"),
IFERROR(IF(VLOOKUP(W18,[1]Offen!$E:$F,2,FALSE)=0,"Offen ungeschält VOS"),
IFERROR(IF(VLOOKUP(W18,[1]Offen!$H:$I,2,FALSE)=0,"Offen geschält RW"),
IFERROR(IF(VLOOKUP(W18,[1]Offen!$K:$L,2,FALSE)=0,"Offen vegan"),
IFERROR(IF(VLOOKUP(W18,[1]Offen!$N:$O,2,FALSE)=0,"Offen Zipfel"),
IFERROR(IF(VLOOKUP(W18,[1]Offen!$Q:$R,2,FALSE)=0,"Offen Endstücke"),
IFERROR(IF(VLOOKUP(W18,[1]Vakuumiert!$B:$C,2,FALSE)=0,"Vakuumierter VOS ungeschält"),
IFERROR(IF(VLOOKUP(W18,[1]Vakuumiert!$E:$F,2,FALSE)=0,"Vakuumierter ABS ungeschält"),
IFERROR(IF(VLOOKUP(W18,[1]Vakuumiert!$H:$I,2,FALSE)=0,"Vakuumierter VOS geschält"),
IFERROR(IF(VLOOKUP(W18,[1]Vakuumiert!$K:$L,2,FALSE)=0,"Vakuumierter VOS vegan"),
IFERROR(IF(VLOOKUP(W18,[1]Vakuumiert!$N:$O,2,FALSE)=0,"Vakuumierter VOS Zipfel"),
IFERROR(IF(VLOOKUP(W18,[1]Vakuumiert!$Q:$R,2,FALSE)=0,"Vakuumiert geschält"),
IFERROR(IF(VLOOKUP(W18,'[1]vakuumierte Fertigprodukte'!$B:$C,2,FALSE)=0,"Fertigprodukte"),
IFERROR(IF(VLOOKUP(W18,'[1]vakuumierte Fertigprodukte'!$E:$FI,2,FALSE)=0,"Vakuumierte Zipfel"),
IFERROR(IF(VLOOKUP(W18,[1]Wurste!$B:$C,2,FALSE)=0,"Räucherwürste"),
IFERROR(IF(VLOOKUP(W18,[1]Wurste!$E:$F,2,FALSE)=0,"URW/URGW Wurst"),
IFERROR(IF(VLOOKUP(W18,[1]Wurste!$H:$I,2,FALSE)=0,"HF-Wurst Vegan"),
IFERROR(IF(VLOOKUP(W18,[1]Wurste!$K:$L,2,FALSE)=0,"320er ohne Würste"),
IFERROR(IF(AND(OR(Abfalldokumentation!$I18="BU3",Abfalldokumentation!$I18="Verkauf"),Abfalldokumentation!$N18="Schimmel",Abfalldokumentation!$O18="keinen Abnehmer/kein Schälpersonal"),"Div. Zipfel, ES ohne Verwendung",VLOOKUP(Abfalldokumentation!$M18,Produktgruppen!A:B,2,FALSE)),"-")))))))))))))))))))))))</f>
        <v>Diverses</v>
      </c>
      <c r="M18" s="81" t="str">
        <f>IFERROR(VLOOKUP(Abfalldokumentation!$W18,Artikel!A:C,3,FALSE),Abfalldokumentation!$W18)</f>
        <v>Diverses aus Abfüllung</v>
      </c>
      <c r="N18" s="81" t="str">
        <f>VLOOKUP(D18,'Liste Gründe'!A:D,2,FALSE)</f>
        <v>Rest</v>
      </c>
      <c r="O18" s="80" t="str">
        <f>IF(ISBLANK(F18),VLOOKUP(Abfalldokumentation!$X18,'Liste Gründe'!A:D,3,FALSE),F18)</f>
        <v>Fremdkörper</v>
      </c>
      <c r="P18" s="81" t="str">
        <f>IF(ISBLANK(Abfalldokumentation!$G18),"-",Abfalldokumentation!$G18)</f>
        <v>Metall</v>
      </c>
      <c r="Q18" s="81">
        <f t="shared" si="1"/>
        <v>33</v>
      </c>
      <c r="R18" s="81" t="str">
        <f t="shared" si="2"/>
        <v>Produkte</v>
      </c>
      <c r="S18" s="81" t="str">
        <f t="shared" si="3"/>
        <v>BUs</v>
      </c>
      <c r="T18" s="81" t="str">
        <f t="shared" si="4"/>
        <v>Symptome</v>
      </c>
      <c r="U18" s="81" t="str">
        <f>IFERROR(VLOOKUP(Abfalldokumentation!$W18,Kennzahlen!S:U,3,FALSE)*Abfalldokumentation!$J18,"0")</f>
        <v>0</v>
      </c>
      <c r="V18" s="81" t="str">
        <f>IF(ISBLANK(A18),VLOOKUP(Abfalldokumentation!$W18,'Linien - BU'!R:S,2,FALSE),A18)</f>
        <v>Abfüllung</v>
      </c>
      <c r="W18" s="77" t="str">
        <f t="shared" si="5"/>
        <v>Diverses aus Abfüllung</v>
      </c>
      <c r="X18" s="77">
        <f t="shared" si="6"/>
        <v>22</v>
      </c>
    </row>
    <row r="19" spans="1:24" ht="30" customHeight="1" x14ac:dyDescent="0.25">
      <c r="A19" s="45" t="s">
        <v>89</v>
      </c>
      <c r="B19" s="46" t="s">
        <v>90</v>
      </c>
      <c r="C19" s="46">
        <v>15</v>
      </c>
      <c r="D19" s="46">
        <v>74</v>
      </c>
      <c r="E19" s="47">
        <v>44427</v>
      </c>
      <c r="F19" s="48" t="s">
        <v>91</v>
      </c>
      <c r="G19" s="49" t="s">
        <v>91</v>
      </c>
      <c r="H19" s="50" t="str">
        <f>IFERROR(VLOOKUP(Abfalldokumentation!$B19,Artikel!A:C,3,FALSE),Abfalldokumentation!$B19)</f>
        <v>Diverses QM</v>
      </c>
      <c r="I19" s="73" t="str">
        <f>VLOOKUP(V19,'Linien - BU'!A:B,2,FALSE)</f>
        <v>Rest</v>
      </c>
      <c r="J19" s="74">
        <f t="shared" si="0"/>
        <v>15</v>
      </c>
      <c r="K19" s="75">
        <f>Abfalldokumentation!$E19</f>
        <v>44427</v>
      </c>
      <c r="L19" s="74" t="str">
        <f>IFERROR(IF(VLOOKUP(W19,'[1]Rohware 230'!$B:$C,2,FALSE)=0,"Rohware"),
IFERROR(IF(VLOOKUP(W19,[1]Sammelnr.!$B:$C,2,FALSE)=0,"Sammelnr. ungeschält ABS"),
IFERROR(IF(VLOOKUP(W19,[1]Sammelnr.!$E:$F,2,FALSE)=0,"Sammelnr. ungeschält VS"),
IFERROR(IF(VLOOKUP(W19,[1]Sammelnr.!$H:$I,2,FALSE)=0,"Sammelnr. geschält"),
IFERROR(IF(VLOOKUP(W19,[1]Offen!$B:$C,2,FALSE)=0,"Offen ungeschält ABS"),
IFERROR(IF(VLOOKUP(W19,[1]Offen!$E:$F,2,FALSE)=0,"Offen ungeschält VOS"),
IFERROR(IF(VLOOKUP(W19,[1]Offen!$H:$I,2,FALSE)=0,"Offen geschält RW"),
IFERROR(IF(VLOOKUP(W19,[1]Offen!$K:$L,2,FALSE)=0,"Offen vegan"),
IFERROR(IF(VLOOKUP(W19,[1]Offen!$N:$O,2,FALSE)=0,"Offen Zipfel"),
IFERROR(IF(VLOOKUP(W19,[1]Offen!$Q:$R,2,FALSE)=0,"Offen Endstücke"),
IFERROR(IF(VLOOKUP(W19,[1]Vakuumiert!$B:$C,2,FALSE)=0,"Vakuumierter VOS ungeschält"),
IFERROR(IF(VLOOKUP(W19,[1]Vakuumiert!$E:$F,2,FALSE)=0,"Vakuumierter ABS ungeschält"),
IFERROR(IF(VLOOKUP(W19,[1]Vakuumiert!$H:$I,2,FALSE)=0,"Vakuumierter VOS geschält"),
IFERROR(IF(VLOOKUP(W19,[1]Vakuumiert!$K:$L,2,FALSE)=0,"Vakuumierter VOS vegan"),
IFERROR(IF(VLOOKUP(W19,[1]Vakuumiert!$N:$O,2,FALSE)=0,"Vakuumierter VOS Zipfel"),
IFERROR(IF(VLOOKUP(W19,[1]Vakuumiert!$Q:$R,2,FALSE)=0,"Vakuumiert geschält"),
IFERROR(IF(VLOOKUP(W19,'[1]vakuumierte Fertigprodukte'!$B:$C,2,FALSE)=0,"Fertigprodukte"),
IFERROR(IF(VLOOKUP(W19,'[1]vakuumierte Fertigprodukte'!$E:$FI,2,FALSE)=0,"Vakuumierte Zipfel"),
IFERROR(IF(VLOOKUP(W19,[1]Wurste!$B:$C,2,FALSE)=0,"Räucherwürste"),
IFERROR(IF(VLOOKUP(W19,[1]Wurste!$E:$F,2,FALSE)=0,"URW/URGW Wurst"),
IFERROR(IF(VLOOKUP(W19,[1]Wurste!$H:$I,2,FALSE)=0,"HF-Wurst Vegan"),
IFERROR(IF(VLOOKUP(W19,[1]Wurste!$K:$L,2,FALSE)=0,"320er ohne Würste"),
IFERROR(IF(AND(OR(Abfalldokumentation!$I19="BU3",Abfalldokumentation!$I19="Verkauf"),Abfalldokumentation!$N19="Schimmel",Abfalldokumentation!$O19="keinen Abnehmer/kein Schälpersonal"),"Div. Zipfel, ES ohne Verwendung",VLOOKUP(Abfalldokumentation!$M19,Produktgruppen!A:B,2,FALSE)),"-")))))))))))))))))))))))</f>
        <v>Qualitätssicherung</v>
      </c>
      <c r="M19" s="76" t="str">
        <f>IFERROR(VLOOKUP(Abfalldokumentation!$W19,Artikel!A:C,3,FALSE),Abfalldokumentation!$W19)</f>
        <v>Diverses QM</v>
      </c>
      <c r="N19" s="76" t="str">
        <f>VLOOKUP(D19,'Liste Gründe'!A:D,2,FALSE)</f>
        <v>Qualitätssicherung</v>
      </c>
      <c r="O19" s="75" t="str">
        <f>IF(ISBLANK(F19),VLOOKUP(Abfalldokumentation!$X19,'Liste Gründe'!A:D,3,FALSE),F19)</f>
        <v>Sensorik</v>
      </c>
      <c r="P19" s="76" t="str">
        <f>IF(ISBLANK(Abfalldokumentation!$G19),"-",Abfalldokumentation!$G19)</f>
        <v>Sensorik</v>
      </c>
      <c r="Q19" s="76">
        <f t="shared" si="1"/>
        <v>33</v>
      </c>
      <c r="R19" s="76" t="str">
        <f t="shared" si="2"/>
        <v>Produkte</v>
      </c>
      <c r="S19" s="76" t="str">
        <f t="shared" si="3"/>
        <v>BUs</v>
      </c>
      <c r="T19" s="76" t="str">
        <f t="shared" si="4"/>
        <v>Symptome</v>
      </c>
      <c r="U19" s="76" t="str">
        <f>IFERROR(VLOOKUP(Abfalldokumentation!$W19,Kennzahlen!S:U,3,FALSE)*Abfalldokumentation!$J19,"0")</f>
        <v>0</v>
      </c>
      <c r="V19" s="76" t="str">
        <f>IF(ISBLANK(A19),VLOOKUP(Abfalldokumentation!$W19,'Linien - BU'!R:S,2,FALSE),A19)</f>
        <v>QM</v>
      </c>
      <c r="W19" s="77" t="str">
        <f t="shared" si="5"/>
        <v>Diverses QM</v>
      </c>
      <c r="X19" s="77">
        <f t="shared" si="6"/>
        <v>74</v>
      </c>
    </row>
    <row r="20" spans="1:24" ht="30" customHeight="1" x14ac:dyDescent="0.25">
      <c r="A20" s="39" t="s">
        <v>92</v>
      </c>
      <c r="B20" s="40" t="s">
        <v>93</v>
      </c>
      <c r="C20" s="40">
        <v>51</v>
      </c>
      <c r="D20" s="51">
        <v>73</v>
      </c>
      <c r="E20" s="41">
        <v>44427</v>
      </c>
      <c r="F20" s="42" t="s">
        <v>94</v>
      </c>
      <c r="G20" s="43" t="s">
        <v>94</v>
      </c>
      <c r="H20" s="44" t="str">
        <f>IFERROR(VLOOKUP(Abfalldokumentation!$B20,Artikel!A:C,3,FALSE),Abfalldokumentation!$B20)</f>
        <v>Laborproben</v>
      </c>
      <c r="I20" s="78" t="str">
        <f>VLOOKUP(V20,'Linien - BU'!A:B,2,FALSE)</f>
        <v>Rest</v>
      </c>
      <c r="J20" s="79">
        <f t="shared" si="0"/>
        <v>51</v>
      </c>
      <c r="K20" s="80">
        <f>Abfalldokumentation!$E20</f>
        <v>44427</v>
      </c>
      <c r="L20" s="79" t="str">
        <f>IFERROR(IF(VLOOKUP(W20,'[1]Rohware 230'!$B:$C,2,FALSE)=0,"Rohware"),
IFERROR(IF(VLOOKUP(W20,[1]Sammelnr.!$B:$C,2,FALSE)=0,"Sammelnr. ungeschält ABS"),
IFERROR(IF(VLOOKUP(W20,[1]Sammelnr.!$E:$F,2,FALSE)=0,"Sammelnr. ungeschält VS"),
IFERROR(IF(VLOOKUP(W20,[1]Sammelnr.!$H:$I,2,FALSE)=0,"Sammelnr. geschält"),
IFERROR(IF(VLOOKUP(W20,[1]Offen!$B:$C,2,FALSE)=0,"Offen ungeschält ABS"),
IFERROR(IF(VLOOKUP(W20,[1]Offen!$E:$F,2,FALSE)=0,"Offen ungeschält VOS"),
IFERROR(IF(VLOOKUP(W20,[1]Offen!$H:$I,2,FALSE)=0,"Offen geschält RW"),
IFERROR(IF(VLOOKUP(W20,[1]Offen!$K:$L,2,FALSE)=0,"Offen vegan"),
IFERROR(IF(VLOOKUP(W20,[1]Offen!$N:$O,2,FALSE)=0,"Offen Zipfel"),
IFERROR(IF(VLOOKUP(W20,[1]Offen!$Q:$R,2,FALSE)=0,"Offen Endstücke"),
IFERROR(IF(VLOOKUP(W20,[1]Vakuumiert!$B:$C,2,FALSE)=0,"Vakuumierter VOS ungeschält"),
IFERROR(IF(VLOOKUP(W20,[1]Vakuumiert!$E:$F,2,FALSE)=0,"Vakuumierter ABS ungeschält"),
IFERROR(IF(VLOOKUP(W20,[1]Vakuumiert!$H:$I,2,FALSE)=0,"Vakuumierter VOS geschält"),
IFERROR(IF(VLOOKUP(W20,[1]Vakuumiert!$K:$L,2,FALSE)=0,"Vakuumierter VOS vegan"),
IFERROR(IF(VLOOKUP(W20,[1]Vakuumiert!$N:$O,2,FALSE)=0,"Vakuumierter VOS Zipfel"),
IFERROR(IF(VLOOKUP(W20,[1]Vakuumiert!$Q:$R,2,FALSE)=0,"Vakuumiert geschält"),
IFERROR(IF(VLOOKUP(W20,'[1]vakuumierte Fertigprodukte'!$B:$C,2,FALSE)=0,"Fertigprodukte"),
IFERROR(IF(VLOOKUP(W20,'[1]vakuumierte Fertigprodukte'!$E:$FI,2,FALSE)=0,"Vakuumierte Zipfel"),
IFERROR(IF(VLOOKUP(W20,[1]Wurste!$B:$C,2,FALSE)=0,"Räucherwürste"),
IFERROR(IF(VLOOKUP(W20,[1]Wurste!$E:$F,2,FALSE)=0,"URW/URGW Wurst"),
IFERROR(IF(VLOOKUP(W20,[1]Wurste!$H:$I,2,FALSE)=0,"HF-Wurst Vegan"),
IFERROR(IF(VLOOKUP(W20,[1]Wurste!$K:$L,2,FALSE)=0,"320er ohne Würste"),
IFERROR(IF(AND(OR(Abfalldokumentation!$I20="BU3",Abfalldokumentation!$I20="Verkauf"),Abfalldokumentation!$N20="Schimmel",Abfalldokumentation!$O20="keinen Abnehmer/kein Schälpersonal"),"Div. Zipfel, ES ohne Verwendung",VLOOKUP(Abfalldokumentation!$M20,Produktgruppen!A:B,2,FALSE)),"-")))))))))))))))))))))))</f>
        <v>Qualitätssicherung</v>
      </c>
      <c r="M20" s="81" t="str">
        <f>IFERROR(VLOOKUP(Abfalldokumentation!$W20,Artikel!A:C,3,FALSE),Abfalldokumentation!$W20)</f>
        <v>Laborproben</v>
      </c>
      <c r="N20" s="81" t="str">
        <f>VLOOKUP(D20,'Liste Gründe'!A:D,2,FALSE)</f>
        <v>Qualitätssicherung</v>
      </c>
      <c r="O20" s="80" t="str">
        <f>IF(ISBLANK(F20),VLOOKUP(Abfalldokumentation!$X20,'Liste Gründe'!A:D,3,FALSE),F20)</f>
        <v>Laborprobe</v>
      </c>
      <c r="P20" s="81" t="str">
        <f>IF(ISBLANK(Abfalldokumentation!$G20),"-",Abfalldokumentation!$G20)</f>
        <v>Laborprobe</v>
      </c>
      <c r="Q20" s="81">
        <f t="shared" si="1"/>
        <v>33</v>
      </c>
      <c r="R20" s="81" t="str">
        <f t="shared" si="2"/>
        <v>Produkte</v>
      </c>
      <c r="S20" s="81" t="str">
        <f t="shared" si="3"/>
        <v>BUs</v>
      </c>
      <c r="T20" s="81" t="str">
        <f t="shared" si="4"/>
        <v>Symptome</v>
      </c>
      <c r="U20" s="81" t="str">
        <f>IFERROR(VLOOKUP(Abfalldokumentation!$W20,Kennzahlen!S:U,3,FALSE)*Abfalldokumentation!$J20,"0")</f>
        <v>0</v>
      </c>
      <c r="V20" s="81" t="str">
        <f>IF(ISBLANK(A20),VLOOKUP(Abfalldokumentation!$W20,'Linien - BU'!R:S,2,FALSE),A20)</f>
        <v>Labor</v>
      </c>
      <c r="W20" s="77" t="str">
        <f t="shared" si="5"/>
        <v>Laborproben</v>
      </c>
      <c r="X20" s="77">
        <f t="shared" si="6"/>
        <v>73</v>
      </c>
    </row>
    <row r="21" spans="1:24" ht="30" customHeight="1" x14ac:dyDescent="0.25">
      <c r="A21" s="45" t="s">
        <v>95</v>
      </c>
      <c r="B21" s="46" t="s">
        <v>96</v>
      </c>
      <c r="C21" s="46">
        <v>54</v>
      </c>
      <c r="D21" s="46">
        <v>22</v>
      </c>
      <c r="E21" s="47">
        <v>44427</v>
      </c>
      <c r="F21" s="48" t="s">
        <v>97</v>
      </c>
      <c r="G21" s="49" t="s">
        <v>98</v>
      </c>
      <c r="H21" s="50" t="str">
        <f>IFERROR(VLOOKUP(Abfalldokumentation!$B21,Artikel!A:C,3,FALSE),Abfalldokumentation!$B21)</f>
        <v>Räucher Ammerland</v>
      </c>
      <c r="I21" s="73" t="str">
        <f>VLOOKUP(V21,'Linien - BU'!A:B,2,FALSE)</f>
        <v>BU1</v>
      </c>
      <c r="J21" s="74">
        <f t="shared" si="0"/>
        <v>54</v>
      </c>
      <c r="K21" s="75">
        <f>Abfalldokumentation!$E21</f>
        <v>44427</v>
      </c>
      <c r="L21" s="74" t="str">
        <f>IFERROR(IF(VLOOKUP(W21,'[1]Rohware 230'!$B:$C,2,FALSE)=0,"Rohware"),
IFERROR(IF(VLOOKUP(W21,[1]Sammelnr.!$B:$C,2,FALSE)=0,"Sammelnr. ungeschält ABS"),
IFERROR(IF(VLOOKUP(W21,[1]Sammelnr.!$E:$F,2,FALSE)=0,"Sammelnr. ungeschält VS"),
IFERROR(IF(VLOOKUP(W21,[1]Sammelnr.!$H:$I,2,FALSE)=0,"Sammelnr. geschält"),
IFERROR(IF(VLOOKUP(W21,[1]Offen!$B:$C,2,FALSE)=0,"Offen ungeschält ABS"),
IFERROR(IF(VLOOKUP(W21,[1]Offen!$E:$F,2,FALSE)=0,"Offen ungeschält VOS"),
IFERROR(IF(VLOOKUP(W21,[1]Offen!$H:$I,2,FALSE)=0,"Offen geschält RW"),
IFERROR(IF(VLOOKUP(W21,[1]Offen!$K:$L,2,FALSE)=0,"Offen vegan"),
IFERROR(IF(VLOOKUP(W21,[1]Offen!$N:$O,2,FALSE)=0,"Offen Zipfel"),
IFERROR(IF(VLOOKUP(W21,[1]Offen!$Q:$R,2,FALSE)=0,"Offen Endstücke"),
IFERROR(IF(VLOOKUP(W21,[1]Vakuumiert!$B:$C,2,FALSE)=0,"Vakuumierter VOS ungeschält"),
IFERROR(IF(VLOOKUP(W21,[1]Vakuumiert!$E:$F,2,FALSE)=0,"Vakuumierter ABS ungeschält"),
IFERROR(IF(VLOOKUP(W21,[1]Vakuumiert!$H:$I,2,FALSE)=0,"Vakuumierter VOS geschält"),
IFERROR(IF(VLOOKUP(W21,[1]Vakuumiert!$K:$L,2,FALSE)=0,"Vakuumierter VOS vegan"),
IFERROR(IF(VLOOKUP(W21,[1]Vakuumiert!$N:$O,2,FALSE)=0,"Vakuumierter VOS Zipfel"),
IFERROR(IF(VLOOKUP(W21,[1]Vakuumiert!$Q:$R,2,FALSE)=0,"Vakuumiert geschält"),
IFERROR(IF(VLOOKUP(W21,'[1]vakuumierte Fertigprodukte'!$B:$C,2,FALSE)=0,"Fertigprodukte"),
IFERROR(IF(VLOOKUP(W21,'[1]vakuumierte Fertigprodukte'!$E:$FI,2,FALSE)=0,"Vakuumierte Zipfel"),
IFERROR(IF(VLOOKUP(W21,[1]Wurste!$B:$C,2,FALSE)=0,"Räucherwürste"),
IFERROR(IF(VLOOKUP(W21,[1]Wurste!$E:$F,2,FALSE)=0,"URW/URGW Wurst"),
IFERROR(IF(VLOOKUP(W21,[1]Wurste!$H:$I,2,FALSE)=0,"HF-Wurst Vegan"),
IFERROR(IF(VLOOKUP(W21,[1]Wurste!$K:$L,2,FALSE)=0,"320er ohne Würste"),
IFERROR(IF(AND(OR(Abfalldokumentation!$I21="BU3",Abfalldokumentation!$I21="Verkauf"),Abfalldokumentation!$N21="Schimmel",Abfalldokumentation!$O21="keinen Abnehmer/kein Schälpersonal"),"Div. Zipfel, ES ohne Verwendung",VLOOKUP(Abfalldokumentation!$M21,Produktgruppen!A:B,2,FALSE)),"-")))))))))))))))))))))))</f>
        <v>RW</v>
      </c>
      <c r="M21" s="76" t="str">
        <f>IFERROR(VLOOKUP(Abfalldokumentation!$W21,Artikel!A:C,3,FALSE),Abfalldokumentation!$W21)</f>
        <v>Räucher Ammerland</v>
      </c>
      <c r="N21" s="76" t="str">
        <f>VLOOKUP(D21,'Liste Gründe'!A:D,2,FALSE)</f>
        <v>Rest</v>
      </c>
      <c r="O21" s="75" t="str">
        <f>IF(ISBLANK(F21),VLOOKUP(Abfalldokumentation!$X21,'Liste Gründe'!A:D,3,FALSE),F21)</f>
        <v>geschälte Rinde</v>
      </c>
      <c r="P21" s="76" t="str">
        <f>IF(ISBLANK(Abfalldokumentation!$G21),"-",Abfalldokumentation!$G21)</f>
        <v>keine Verwendung möglich</v>
      </c>
      <c r="Q21" s="76">
        <f t="shared" si="1"/>
        <v>33</v>
      </c>
      <c r="R21" s="76" t="str">
        <f t="shared" si="2"/>
        <v>Produkte</v>
      </c>
      <c r="S21" s="76" t="str">
        <f t="shared" si="3"/>
        <v>BUs</v>
      </c>
      <c r="T21" s="76" t="str">
        <f t="shared" si="4"/>
        <v>Symptome</v>
      </c>
      <c r="U21" s="76" t="str">
        <f>IFERROR(VLOOKUP(Abfalldokumentation!$W21,Kennzahlen!S:U,3,FALSE)*Abfalldokumentation!$J21,"0")</f>
        <v>0</v>
      </c>
      <c r="V21" s="76" t="str">
        <f>IF(ISBLANK(A21),VLOOKUP(Abfalldokumentation!$W21,'Linien - BU'!R:S,2,FALSE),A21)</f>
        <v>RWV</v>
      </c>
      <c r="W21" s="77" t="str">
        <f t="shared" si="5"/>
        <v>Räucher Ammerland</v>
      </c>
      <c r="X21" s="77">
        <f t="shared" si="6"/>
        <v>22</v>
      </c>
    </row>
    <row r="22" spans="1:24" ht="30" customHeight="1" x14ac:dyDescent="0.25">
      <c r="A22" s="39" t="s">
        <v>99</v>
      </c>
      <c r="B22" s="40">
        <v>29501032</v>
      </c>
      <c r="C22" s="40">
        <v>28</v>
      </c>
      <c r="D22" s="40">
        <v>22</v>
      </c>
      <c r="E22" s="41">
        <v>44428</v>
      </c>
      <c r="F22" s="42" t="s">
        <v>87</v>
      </c>
      <c r="G22" s="40" t="s">
        <v>100</v>
      </c>
      <c r="H22" s="44" t="str">
        <f>IFERROR(VLOOKUP(Abfalldokumentation!$B22,Artikel!A:C,3,FALSE),Abfalldokumentation!$B22)</f>
        <v>ABS CHED-ROT MIT ß-CARO</v>
      </c>
      <c r="I22" s="78" t="str">
        <f>VLOOKUP(V22,'Linien - BU'!A:B,2,FALSE)</f>
        <v>BU3</v>
      </c>
      <c r="J22" s="79">
        <f t="shared" si="0"/>
        <v>28</v>
      </c>
      <c r="K22" s="80">
        <f>Abfalldokumentation!$E22</f>
        <v>44428</v>
      </c>
      <c r="L22" s="79" t="str">
        <f>IFERROR(IF(VLOOKUP(W22,'[1]Rohware 230'!$B:$C,2,FALSE)=0,"Rohware"),
IFERROR(IF(VLOOKUP(W22,[1]Sammelnr.!$B:$C,2,FALSE)=0,"Sammelnr. ungeschält ABS"),
IFERROR(IF(VLOOKUP(W22,[1]Sammelnr.!$E:$F,2,FALSE)=0,"Sammelnr. ungeschält VS"),
IFERROR(IF(VLOOKUP(W22,[1]Sammelnr.!$H:$I,2,FALSE)=0,"Sammelnr. geschält"),
IFERROR(IF(VLOOKUP(W22,[1]Offen!$B:$C,2,FALSE)=0,"Offen ungeschält ABS"),
IFERROR(IF(VLOOKUP(W22,[1]Offen!$E:$F,2,FALSE)=0,"Offen ungeschält VOS"),
IFERROR(IF(VLOOKUP(W22,[1]Offen!$H:$I,2,FALSE)=0,"Offen geschält RW"),
IFERROR(IF(VLOOKUP(W22,[1]Offen!$K:$L,2,FALSE)=0,"Offen vegan"),
IFERROR(IF(VLOOKUP(W22,[1]Offen!$N:$O,2,FALSE)=0,"Offen Zipfel"),
IFERROR(IF(VLOOKUP(W22,[1]Offen!$Q:$R,2,FALSE)=0,"Offen Endstücke"),
IFERROR(IF(VLOOKUP(W22,[1]Vakuumiert!$B:$C,2,FALSE)=0,"Vakuumierter VOS ungeschält"),
IFERROR(IF(VLOOKUP(W22,[1]Vakuumiert!$E:$F,2,FALSE)=0,"Vakuumierter ABS ungeschält"),
IFERROR(IF(VLOOKUP(W22,[1]Vakuumiert!$H:$I,2,FALSE)=0,"Vakuumierter VOS geschält"),
IFERROR(IF(VLOOKUP(W22,[1]Vakuumiert!$K:$L,2,FALSE)=0,"Vakuumierter VOS vegan"),
IFERROR(IF(VLOOKUP(W22,[1]Vakuumiert!$N:$O,2,FALSE)=0,"Vakuumierter VOS Zipfel"),
IFERROR(IF(VLOOKUP(W22,[1]Vakuumiert!$Q:$R,2,FALSE)=0,"Vakuumiert geschält"),
IFERROR(IF(VLOOKUP(W22,'[1]vakuumierte Fertigprodukte'!$B:$C,2,FALSE)=0,"Fertigprodukte"),
IFERROR(IF(VLOOKUP(W22,'[1]vakuumierte Fertigprodukte'!$E:$FI,2,FALSE)=0,"Vakuumierte Zipfel"),
IFERROR(IF(VLOOKUP(W22,[1]Wurste!$B:$C,2,FALSE)=0,"Räucherwürste"),
IFERROR(IF(VLOOKUP(W22,[1]Wurste!$E:$F,2,FALSE)=0,"URW/URGW Wurst"),
IFERROR(IF(VLOOKUP(W22,[1]Wurste!$H:$I,2,FALSE)=0,"HF-Wurst Vegan"),
IFERROR(IF(VLOOKUP(W22,[1]Wurste!$K:$L,2,FALSE)=0,"320er ohne Würste"),
IFERROR(IF(AND(OR(Abfalldokumentation!$I22="BU3",Abfalldokumentation!$I22="Verkauf"),Abfalldokumentation!$N22="Schimmel",Abfalldokumentation!$O22="keinen Abnehmer/kein Schälpersonal"),"Div. Zipfel, ES ohne Verwendung",VLOOKUP(Abfalldokumentation!$M22,Produktgruppen!A:B,2,FALSE)),"-")))))))))))))))))))))))</f>
        <v>Offen ungeschält ABS</v>
      </c>
      <c r="M22" s="81" t="str">
        <f>IFERROR(VLOOKUP(Abfalldokumentation!$W22,Artikel!A:C,3,FALSE),Abfalldokumentation!$W22)</f>
        <v>ABS CHED-ROT MIT ß-CARO</v>
      </c>
      <c r="N22" s="81" t="str">
        <f>VLOOKUP(D22,'Liste Gründe'!A:D,2,FALSE)</f>
        <v>Rest</v>
      </c>
      <c r="O22" s="80" t="str">
        <f>IF(ISBLANK(F22),VLOOKUP(Abfalldokumentation!$X22,'Liste Gründe'!A:D,3,FALSE),F22)</f>
        <v>Fremdkörper</v>
      </c>
      <c r="P22" s="81" t="str">
        <f>IF(ISBLANK(Abfalldokumentation!$G22),"-",Abfalldokumentation!$G22)</f>
        <v>Schmutz</v>
      </c>
      <c r="Q22" s="81">
        <f t="shared" si="1"/>
        <v>33</v>
      </c>
      <c r="R22" s="81" t="str">
        <f t="shared" si="2"/>
        <v>Produkte</v>
      </c>
      <c r="S22" s="81" t="str">
        <f t="shared" si="3"/>
        <v>BUs</v>
      </c>
      <c r="T22" s="81" t="str">
        <f t="shared" si="4"/>
        <v>Symptome</v>
      </c>
      <c r="U22" s="81">
        <f>IFERROR(VLOOKUP(Abfalldokumentation!$W22,Kennzahlen!S:U,3,FALSE)*Abfalldokumentation!$J22,"0")</f>
        <v>28</v>
      </c>
      <c r="V22" s="81" t="str">
        <f>IF(ISBLANK(A22),VLOOKUP(Abfalldokumentation!$W22,'Linien - BU'!R:S,2,FALSE),A22)</f>
        <v>L33</v>
      </c>
      <c r="W22" s="77">
        <f t="shared" si="5"/>
        <v>29501032</v>
      </c>
      <c r="X22" s="77">
        <f t="shared" si="6"/>
        <v>22</v>
      </c>
    </row>
    <row r="23" spans="1:24" ht="30" customHeight="1" x14ac:dyDescent="0.25">
      <c r="A23" s="45" t="s">
        <v>74</v>
      </c>
      <c r="B23" s="46">
        <v>29600013</v>
      </c>
      <c r="C23" s="46">
        <v>184</v>
      </c>
      <c r="D23" s="46">
        <v>12</v>
      </c>
      <c r="E23" s="47">
        <v>44428</v>
      </c>
      <c r="F23" s="48" t="s">
        <v>22</v>
      </c>
      <c r="G23" s="49" t="s">
        <v>75</v>
      </c>
      <c r="H23" s="50" t="str">
        <f>IFERROR(VLOOKUP(Abfalldokumentation!$B23,Artikel!A:C,3,FALSE),Abfalldokumentation!$B23)</f>
        <v>VS GRS Chili mit Rinde</v>
      </c>
      <c r="I23" s="73" t="str">
        <f>VLOOKUP(V23,'Linien - BU'!A:B,2,FALSE)</f>
        <v>BU1</v>
      </c>
      <c r="J23" s="74">
        <f t="shared" si="0"/>
        <v>184</v>
      </c>
      <c r="K23" s="75">
        <f>Abfalldokumentation!$E23</f>
        <v>44428</v>
      </c>
      <c r="L23" s="74" t="str">
        <f>IFERROR(IF(VLOOKUP(W23,'[1]Rohware 230'!$B:$C,2,FALSE)=0,"Rohware"),
IFERROR(IF(VLOOKUP(W23,[1]Sammelnr.!$B:$C,2,FALSE)=0,"Sammelnr. ungeschält ABS"),
IFERROR(IF(VLOOKUP(W23,[1]Sammelnr.!$E:$F,2,FALSE)=0,"Sammelnr. ungeschält VS"),
IFERROR(IF(VLOOKUP(W23,[1]Sammelnr.!$H:$I,2,FALSE)=0,"Sammelnr. geschält"),
IFERROR(IF(VLOOKUP(W23,[1]Offen!$B:$C,2,FALSE)=0,"Offen ungeschält ABS"),
IFERROR(IF(VLOOKUP(W23,[1]Offen!$E:$F,2,FALSE)=0,"Offen ungeschält VOS"),
IFERROR(IF(VLOOKUP(W23,[1]Offen!$H:$I,2,FALSE)=0,"Offen geschält RW"),
IFERROR(IF(VLOOKUP(W23,[1]Offen!$K:$L,2,FALSE)=0,"Offen vegan"),
IFERROR(IF(VLOOKUP(W23,[1]Offen!$N:$O,2,FALSE)=0,"Offen Zipfel"),
IFERROR(IF(VLOOKUP(W23,[1]Offen!$Q:$R,2,FALSE)=0,"Offen Endstücke"),
IFERROR(IF(VLOOKUP(W23,[1]Vakuumiert!$B:$C,2,FALSE)=0,"Vakuumierter VOS ungeschält"),
IFERROR(IF(VLOOKUP(W23,[1]Vakuumiert!$E:$F,2,FALSE)=0,"Vakuumierter ABS ungeschält"),
IFERROR(IF(VLOOKUP(W23,[1]Vakuumiert!$H:$I,2,FALSE)=0,"Vakuumierter VOS geschält"),
IFERROR(IF(VLOOKUP(W23,[1]Vakuumiert!$K:$L,2,FALSE)=0,"Vakuumierter VOS vegan"),
IFERROR(IF(VLOOKUP(W23,[1]Vakuumiert!$N:$O,2,FALSE)=0,"Vakuumierter VOS Zipfel"),
IFERROR(IF(VLOOKUP(W23,[1]Vakuumiert!$Q:$R,2,FALSE)=0,"Vakuumiert geschält"),
IFERROR(IF(VLOOKUP(W23,'[1]vakuumierte Fertigprodukte'!$B:$C,2,FALSE)=0,"Fertigprodukte"),
IFERROR(IF(VLOOKUP(W23,'[1]vakuumierte Fertigprodukte'!$E:$FI,2,FALSE)=0,"Vakuumierte Zipfel"),
IFERROR(IF(VLOOKUP(W23,[1]Wurste!$B:$C,2,FALSE)=0,"Räucherwürste"),
IFERROR(IF(VLOOKUP(W23,[1]Wurste!$E:$F,2,FALSE)=0,"URW/URGW Wurst"),
IFERROR(IF(VLOOKUP(W23,[1]Wurste!$H:$I,2,FALSE)=0,"HF-Wurst Vegan"),
IFERROR(IF(VLOOKUP(W23,[1]Wurste!$K:$L,2,FALSE)=0,"320er ohne Würste"),
IFERROR(IF(AND(OR(Abfalldokumentation!$I23="BU3",Abfalldokumentation!$I23="Verkauf"),Abfalldokumentation!$N23="Schimmel",Abfalldokumentation!$O23="keinen Abnehmer/kein Schälpersonal"),"Div. Zipfel, ES ohne Verwendung",VLOOKUP(Abfalldokumentation!$M23,Produktgruppen!A:B,2,FALSE)),"-")))))))))))))))))))))))</f>
        <v>Sammelnr. ungeschält VS</v>
      </c>
      <c r="M23" s="76" t="str">
        <f>IFERROR(VLOOKUP(Abfalldokumentation!$W23,Artikel!A:C,3,FALSE),Abfalldokumentation!$W23)</f>
        <v>VS GRS Chili mit Rinde</v>
      </c>
      <c r="N23" s="76" t="str">
        <f>VLOOKUP(D23,'Liste Gründe'!A:D,2,FALSE)</f>
        <v>Schimmel</v>
      </c>
      <c r="O23" s="75" t="str">
        <f>IF(ISBLANK(F23),VLOOKUP(Abfalldokumentation!$X23,'Liste Gründe'!A:D,3,FALSE),F23)</f>
        <v>keine Verarbeitung</v>
      </c>
      <c r="P23" s="76" t="str">
        <f>IF(ISBLANK(Abfalldokumentation!$G23),"-",Abfalldokumentation!$G23)</f>
        <v>Aufgrund Konsistenz nicht genommen. Zu wenig VOS verarbeitet. Vom Warmen ins Kalte -&gt; Schimmel</v>
      </c>
      <c r="Q23" s="76">
        <f t="shared" si="1"/>
        <v>33</v>
      </c>
      <c r="R23" s="76" t="str">
        <f t="shared" si="2"/>
        <v>Produkte</v>
      </c>
      <c r="S23" s="76" t="str">
        <f t="shared" si="3"/>
        <v>BUs</v>
      </c>
      <c r="T23" s="76" t="str">
        <f t="shared" si="4"/>
        <v>Symptome</v>
      </c>
      <c r="U23" s="76">
        <f>IFERROR(VLOOKUP(Abfalldokumentation!$W23,Kennzahlen!S:U,3,FALSE)*Abfalldokumentation!$J23,"0")</f>
        <v>649.86959999999999</v>
      </c>
      <c r="V23" s="76" t="str">
        <f>IF(ISBLANK(A23),VLOOKUP(Abfalldokumentation!$W23,'Linien - BU'!R:S,2,FALSE),A23)</f>
        <v>Schmelze</v>
      </c>
      <c r="W23" s="77">
        <f t="shared" si="5"/>
        <v>29600013</v>
      </c>
      <c r="X23" s="77">
        <f t="shared" si="6"/>
        <v>12</v>
      </c>
    </row>
    <row r="24" spans="1:24" ht="30" customHeight="1" x14ac:dyDescent="0.25">
      <c r="A24" s="39" t="s">
        <v>101</v>
      </c>
      <c r="B24" s="40">
        <v>50000011</v>
      </c>
      <c r="C24" s="40">
        <v>1780</v>
      </c>
      <c r="D24" s="40">
        <v>22</v>
      </c>
      <c r="E24" s="41">
        <v>44428</v>
      </c>
      <c r="F24" s="42" t="s">
        <v>102</v>
      </c>
      <c r="G24" s="43" t="s">
        <v>103</v>
      </c>
      <c r="H24" s="44" t="str">
        <f>IFERROR(VLOOKUP(Abfalldokumentation!$B24,Artikel!A:C,3,FALSE),Abfalldokumentation!$B24)</f>
        <v>AM FK-Röllchen England</v>
      </c>
      <c r="I24" s="78" t="str">
        <f>VLOOKUP(V24,'Linien - BU'!A:B,2,FALSE)</f>
        <v>Rest</v>
      </c>
      <c r="J24" s="79">
        <f t="shared" si="0"/>
        <v>1780</v>
      </c>
      <c r="K24" s="80">
        <f>Abfalldokumentation!$E24</f>
        <v>44428</v>
      </c>
      <c r="L24" s="79" t="str">
        <f>IFERROR(IF(VLOOKUP(W24,'[1]Rohware 230'!$B:$C,2,FALSE)=0,"Rohware"),
IFERROR(IF(VLOOKUP(W24,[1]Sammelnr.!$B:$C,2,FALSE)=0,"Sammelnr. ungeschält ABS"),
IFERROR(IF(VLOOKUP(W24,[1]Sammelnr.!$E:$F,2,FALSE)=0,"Sammelnr. ungeschält VS"),
IFERROR(IF(VLOOKUP(W24,[1]Sammelnr.!$H:$I,2,FALSE)=0,"Sammelnr. geschält"),
IFERROR(IF(VLOOKUP(W24,[1]Offen!$B:$C,2,FALSE)=0,"Offen ungeschält ABS"),
IFERROR(IF(VLOOKUP(W24,[1]Offen!$E:$F,2,FALSE)=0,"Offen ungeschält VOS"),
IFERROR(IF(VLOOKUP(W24,[1]Offen!$H:$I,2,FALSE)=0,"Offen geschält RW"),
IFERROR(IF(VLOOKUP(W24,[1]Offen!$K:$L,2,FALSE)=0,"Offen vegan"),
IFERROR(IF(VLOOKUP(W24,[1]Offen!$N:$O,2,FALSE)=0,"Offen Zipfel"),
IFERROR(IF(VLOOKUP(W24,[1]Offen!$Q:$R,2,FALSE)=0,"Offen Endstücke"),
IFERROR(IF(VLOOKUP(W24,[1]Vakuumiert!$B:$C,2,FALSE)=0,"Vakuumierter VOS ungeschält"),
IFERROR(IF(VLOOKUP(W24,[1]Vakuumiert!$E:$F,2,FALSE)=0,"Vakuumierter ABS ungeschält"),
IFERROR(IF(VLOOKUP(W24,[1]Vakuumiert!$H:$I,2,FALSE)=0,"Vakuumierter VOS geschält"),
IFERROR(IF(VLOOKUP(W24,[1]Vakuumiert!$K:$L,2,FALSE)=0,"Vakuumierter VOS vegan"),
IFERROR(IF(VLOOKUP(W24,[1]Vakuumiert!$N:$O,2,FALSE)=0,"Vakuumierter VOS Zipfel"),
IFERROR(IF(VLOOKUP(W24,[1]Vakuumiert!$Q:$R,2,FALSE)=0,"Vakuumiert geschält"),
IFERROR(IF(VLOOKUP(W24,'[1]vakuumierte Fertigprodukte'!$B:$C,2,FALSE)=0,"Fertigprodukte"),
IFERROR(IF(VLOOKUP(W24,'[1]vakuumierte Fertigprodukte'!$E:$FI,2,FALSE)=0,"Vakuumierte Zipfel"),
IFERROR(IF(VLOOKUP(W24,[1]Wurste!$B:$C,2,FALSE)=0,"Räucherwürste"),
IFERROR(IF(VLOOKUP(W24,[1]Wurste!$E:$F,2,FALSE)=0,"URW/URGW Wurst"),
IFERROR(IF(VLOOKUP(W24,[1]Wurste!$H:$I,2,FALSE)=0,"HF-Wurst Vegan"),
IFERROR(IF(VLOOKUP(W24,[1]Wurste!$K:$L,2,FALSE)=0,"320er ohne Würste"),
IFERROR(IF(AND(OR(Abfalldokumentation!$I24="BU3",Abfalldokumentation!$I24="Verkauf"),Abfalldokumentation!$N24="Schimmel",Abfalldokumentation!$O24="keinen Abnehmer/kein Schälpersonal"),"Div. Zipfel, ES ohne Verwendung",VLOOKUP(Abfalldokumentation!$M24,Produktgruppen!A:B,2,FALSE)),"-")))))))))))))))))))))))</f>
        <v>Weisenhorn Ware</v>
      </c>
      <c r="M24" s="81" t="str">
        <f>IFERROR(VLOOKUP(Abfalldokumentation!$W24,Artikel!A:C,3,FALSE),Abfalldokumentation!$W24)</f>
        <v>AM FK-Röllchen England</v>
      </c>
      <c r="N24" s="81" t="str">
        <f>VLOOKUP(D24,'Liste Gründe'!A:D,2,FALSE)</f>
        <v>Rest</v>
      </c>
      <c r="O24" s="80" t="str">
        <f>IF(ISBLANK(F24),VLOOKUP(Abfalldokumentation!$X24,'Liste Gründe'!A:D,3,FALSE),F24)</f>
        <v>Retoure</v>
      </c>
      <c r="P24" s="81" t="str">
        <f>IF(ISBLANK(Abfalldokumentation!$G24),"-",Abfalldokumentation!$G24)</f>
        <v>Freigabe QM über Produktion Weisenhorn(Ethylinoxid)</v>
      </c>
      <c r="Q24" s="81">
        <f t="shared" si="1"/>
        <v>33</v>
      </c>
      <c r="R24" s="81" t="str">
        <f t="shared" si="2"/>
        <v>Produkte</v>
      </c>
      <c r="S24" s="81" t="str">
        <f t="shared" si="3"/>
        <v>BUs</v>
      </c>
      <c r="T24" s="81" t="str">
        <f t="shared" si="4"/>
        <v>Symptome</v>
      </c>
      <c r="U24" s="81" t="str">
        <f>IFERROR(VLOOKUP(Abfalldokumentation!$W24,Kennzahlen!S:U,3,FALSE)*Abfalldokumentation!$J24,"0")</f>
        <v>0</v>
      </c>
      <c r="V24" s="81" t="str">
        <f>IF(ISBLANK(A24),VLOOKUP(Abfalldokumentation!$W24,'Linien - BU'!R:S,2,FALSE),A24)</f>
        <v>Weisenhorn</v>
      </c>
      <c r="W24" s="77">
        <f t="shared" si="5"/>
        <v>50000011</v>
      </c>
      <c r="X24" s="77">
        <f t="shared" si="6"/>
        <v>22</v>
      </c>
    </row>
    <row r="25" spans="1:24" ht="30" customHeight="1" x14ac:dyDescent="0.25">
      <c r="A25" s="45" t="s">
        <v>7</v>
      </c>
      <c r="B25" s="46" t="s">
        <v>104</v>
      </c>
      <c r="C25" s="46">
        <v>93.5</v>
      </c>
      <c r="D25" s="46">
        <v>12</v>
      </c>
      <c r="E25" s="47">
        <v>44428</v>
      </c>
      <c r="F25" s="48" t="s">
        <v>26</v>
      </c>
      <c r="G25" s="49" t="s">
        <v>26</v>
      </c>
      <c r="H25" s="50" t="str">
        <f>IFERROR(VLOOKUP(Abfalldokumentation!$B25,Artikel!A:C,3,FALSE),Abfalldokumentation!$B25)</f>
        <v>Blöcke</v>
      </c>
      <c r="I25" s="73" t="str">
        <f>VLOOKUP(V25,'Linien - BU'!A:B,2,FALSE)</f>
        <v>BU2</v>
      </c>
      <c r="J25" s="74">
        <f t="shared" si="0"/>
        <v>93.5</v>
      </c>
      <c r="K25" s="75">
        <f>Abfalldokumentation!$E25</f>
        <v>44428</v>
      </c>
      <c r="L25" s="74" t="str">
        <f>IFERROR(IF(VLOOKUP(W25,'[1]Rohware 230'!$B:$C,2,FALSE)=0,"Rohware"),
IFERROR(IF(VLOOKUP(W25,[1]Sammelnr.!$B:$C,2,FALSE)=0,"Sammelnr. ungeschält ABS"),
IFERROR(IF(VLOOKUP(W25,[1]Sammelnr.!$E:$F,2,FALSE)=0,"Sammelnr. ungeschält VS"),
IFERROR(IF(VLOOKUP(W25,[1]Sammelnr.!$H:$I,2,FALSE)=0,"Sammelnr. geschält"),
IFERROR(IF(VLOOKUP(W25,[1]Offen!$B:$C,2,FALSE)=0,"Offen ungeschält ABS"),
IFERROR(IF(VLOOKUP(W25,[1]Offen!$E:$F,2,FALSE)=0,"Offen ungeschält VOS"),
IFERROR(IF(VLOOKUP(W25,[1]Offen!$H:$I,2,FALSE)=0,"Offen geschält RW"),
IFERROR(IF(VLOOKUP(W25,[1]Offen!$K:$L,2,FALSE)=0,"Offen vegan"),
IFERROR(IF(VLOOKUP(W25,[1]Offen!$N:$O,2,FALSE)=0,"Offen Zipfel"),
IFERROR(IF(VLOOKUP(W25,[1]Offen!$Q:$R,2,FALSE)=0,"Offen Endstücke"),
IFERROR(IF(VLOOKUP(W25,[1]Vakuumiert!$B:$C,2,FALSE)=0,"Vakuumierter VOS ungeschält"),
IFERROR(IF(VLOOKUP(W25,[1]Vakuumiert!$E:$F,2,FALSE)=0,"Vakuumierter ABS ungeschält"),
IFERROR(IF(VLOOKUP(W25,[1]Vakuumiert!$H:$I,2,FALSE)=0,"Vakuumierter VOS geschält"),
IFERROR(IF(VLOOKUP(W25,[1]Vakuumiert!$K:$L,2,FALSE)=0,"Vakuumierter VOS vegan"),
IFERROR(IF(VLOOKUP(W25,[1]Vakuumiert!$N:$O,2,FALSE)=0,"Vakuumierter VOS Zipfel"),
IFERROR(IF(VLOOKUP(W25,[1]Vakuumiert!$Q:$R,2,FALSE)=0,"Vakuumiert geschält"),
IFERROR(IF(VLOOKUP(W25,'[1]vakuumierte Fertigprodukte'!$B:$C,2,FALSE)=0,"Fertigprodukte"),
IFERROR(IF(VLOOKUP(W25,'[1]vakuumierte Fertigprodukte'!$E:$FI,2,FALSE)=0,"Vakuumierte Zipfel"),
IFERROR(IF(VLOOKUP(W25,[1]Wurste!$B:$C,2,FALSE)=0,"Räucherwürste"),
IFERROR(IF(VLOOKUP(W25,[1]Wurste!$E:$F,2,FALSE)=0,"URW/URGW Wurst"),
IFERROR(IF(VLOOKUP(W25,[1]Wurste!$H:$I,2,FALSE)=0,"HF-Wurst Vegan"),
IFERROR(IF(VLOOKUP(W25,[1]Wurste!$K:$L,2,FALSE)=0,"320er ohne Würste"),
IFERROR(IF(AND(OR(Abfalldokumentation!$I25="BU3",Abfalldokumentation!$I25="Verkauf"),Abfalldokumentation!$N25="Schimmel",Abfalldokumentation!$O25="keinen Abnehmer/kein Schälpersonal"),"Div. Zipfel, ES ohne Verwendung",VLOOKUP(Abfalldokumentation!$M25,Produktgruppen!A:B,2,FALSE)),"-")))))))))))))))))))))))</f>
        <v>Rohware</v>
      </c>
      <c r="M25" s="76" t="str">
        <f>IFERROR(VLOOKUP(Abfalldokumentation!$W25,Artikel!A:C,3,FALSE),Abfalldokumentation!$W25)</f>
        <v>Blöcke</v>
      </c>
      <c r="N25" s="76" t="str">
        <f>VLOOKUP(D25,'Liste Gründe'!A:D,2,FALSE)</f>
        <v>Schimmel</v>
      </c>
      <c r="O25" s="75" t="str">
        <f>IF(ISBLANK(F25),VLOOKUP(Abfalldokumentation!$X25,'Liste Gründe'!A:D,3,FALSE),F25)</f>
        <v>Luftzieher/Folienriss durch Transport</v>
      </c>
      <c r="P25" s="76" t="str">
        <f>IF(ISBLANK(Abfalldokumentation!$G25),"-",Abfalldokumentation!$G25)</f>
        <v>Luftzieher/Folienriss durch Transport</v>
      </c>
      <c r="Q25" s="76">
        <f t="shared" si="1"/>
        <v>33</v>
      </c>
      <c r="R25" s="76" t="str">
        <f t="shared" si="2"/>
        <v>Produkte</v>
      </c>
      <c r="S25" s="76" t="str">
        <f t="shared" si="3"/>
        <v>BUs</v>
      </c>
      <c r="T25" s="76" t="str">
        <f t="shared" si="4"/>
        <v>Symptome</v>
      </c>
      <c r="U25" s="76" t="str">
        <f>IFERROR(VLOOKUP(Abfalldokumentation!$W25,Kennzahlen!S:U,3,FALSE)*Abfalldokumentation!$J25,"0")</f>
        <v>0</v>
      </c>
      <c r="V25" s="76" t="str">
        <f>IF(ISBLANK(A25),VLOOKUP(Abfalldokumentation!$W25,'Linien - BU'!R:S,2,FALSE),A25)</f>
        <v>BU2</v>
      </c>
      <c r="W25" s="77" t="str">
        <f t="shared" si="5"/>
        <v>Blöcke</v>
      </c>
      <c r="X25" s="77">
        <f t="shared" si="6"/>
        <v>12</v>
      </c>
    </row>
    <row r="26" spans="1:24" ht="30" customHeight="1" x14ac:dyDescent="0.25">
      <c r="A26" s="39" t="s">
        <v>11</v>
      </c>
      <c r="B26" s="40" t="s">
        <v>83</v>
      </c>
      <c r="C26" s="40">
        <v>101</v>
      </c>
      <c r="D26" s="40">
        <v>12</v>
      </c>
      <c r="E26" s="41">
        <v>44428</v>
      </c>
      <c r="F26" s="42" t="s">
        <v>20</v>
      </c>
      <c r="G26" s="43" t="s">
        <v>84</v>
      </c>
      <c r="H26" s="44" t="str">
        <f>IFERROR(VLOOKUP(Abfalldokumentation!$B26,Artikel!A:C,3,FALSE),Abfalldokumentation!$B26)</f>
        <v>Div. Zipfel, Endstücke</v>
      </c>
      <c r="I26" s="78" t="str">
        <f>VLOOKUP(V26,'Linien - BU'!A:B,2,FALSE)</f>
        <v>Verkauf</v>
      </c>
      <c r="J26" s="79">
        <f t="shared" si="0"/>
        <v>101</v>
      </c>
      <c r="K26" s="80">
        <f>Abfalldokumentation!$E26</f>
        <v>44428</v>
      </c>
      <c r="L26" s="79" t="str">
        <f>IFERROR(IF(VLOOKUP(W26,'[1]Rohware 230'!$B:$C,2,FALSE)=0,"Rohware"),
IFERROR(IF(VLOOKUP(W26,[1]Sammelnr.!$B:$C,2,FALSE)=0,"Sammelnr. ungeschält ABS"),
IFERROR(IF(VLOOKUP(W26,[1]Sammelnr.!$E:$F,2,FALSE)=0,"Sammelnr. ungeschält VS"),
IFERROR(IF(VLOOKUP(W26,[1]Sammelnr.!$H:$I,2,FALSE)=0,"Sammelnr. geschält"),
IFERROR(IF(VLOOKUP(W26,[1]Offen!$B:$C,2,FALSE)=0,"Offen ungeschält ABS"),
IFERROR(IF(VLOOKUP(W26,[1]Offen!$E:$F,2,FALSE)=0,"Offen ungeschält VOS"),
IFERROR(IF(VLOOKUP(W26,[1]Offen!$H:$I,2,FALSE)=0,"Offen geschält RW"),
IFERROR(IF(VLOOKUP(W26,[1]Offen!$K:$L,2,FALSE)=0,"Offen vegan"),
IFERROR(IF(VLOOKUP(W26,[1]Offen!$N:$O,2,FALSE)=0,"Offen Zipfel"),
IFERROR(IF(VLOOKUP(W26,[1]Offen!$Q:$R,2,FALSE)=0,"Offen Endstücke"),
IFERROR(IF(VLOOKUP(W26,[1]Vakuumiert!$B:$C,2,FALSE)=0,"Vakuumierter VOS ungeschält"),
IFERROR(IF(VLOOKUP(W26,[1]Vakuumiert!$E:$F,2,FALSE)=0,"Vakuumierter ABS ungeschält"),
IFERROR(IF(VLOOKUP(W26,[1]Vakuumiert!$H:$I,2,FALSE)=0,"Vakuumierter VOS geschält"),
IFERROR(IF(VLOOKUP(W26,[1]Vakuumiert!$K:$L,2,FALSE)=0,"Vakuumierter VOS vegan"),
IFERROR(IF(VLOOKUP(W26,[1]Vakuumiert!$N:$O,2,FALSE)=0,"Vakuumierter VOS Zipfel"),
IFERROR(IF(VLOOKUP(W26,[1]Vakuumiert!$Q:$R,2,FALSE)=0,"Vakuumiert geschält"),
IFERROR(IF(VLOOKUP(W26,'[1]vakuumierte Fertigprodukte'!$B:$C,2,FALSE)=0,"Fertigprodukte"),
IFERROR(IF(VLOOKUP(W26,'[1]vakuumierte Fertigprodukte'!$E:$FI,2,FALSE)=0,"Vakuumierte Zipfel"),
IFERROR(IF(VLOOKUP(W26,[1]Wurste!$B:$C,2,FALSE)=0,"Räucherwürste"),
IFERROR(IF(VLOOKUP(W26,[1]Wurste!$E:$F,2,FALSE)=0,"URW/URGW Wurst"),
IFERROR(IF(VLOOKUP(W26,[1]Wurste!$H:$I,2,FALSE)=0,"HF-Wurst Vegan"),
IFERROR(IF(VLOOKUP(W26,[1]Wurste!$K:$L,2,FALSE)=0,"320er ohne Würste"),
IFERROR(IF(AND(OR(Abfalldokumentation!$I26="BU3",Abfalldokumentation!$I26="Verkauf"),Abfalldokumentation!$N26="Schimmel",Abfalldokumentation!$O26="keinen Abnehmer/kein Schälpersonal"),"Div. Zipfel, ES ohne Verwendung",VLOOKUP(Abfalldokumentation!$M26,Produktgruppen!A:B,2,FALSE)),"-")))))))))))))))))))))))</f>
        <v>Div. Zipfel, ES ohne Verwendung</v>
      </c>
      <c r="M26" s="81" t="str">
        <f>IFERROR(VLOOKUP(Abfalldokumentation!$W26,Artikel!A:C,3,FALSE),Abfalldokumentation!$W26)</f>
        <v>Div. Zipfel, Endstücke</v>
      </c>
      <c r="N26" s="81" t="str">
        <f>VLOOKUP(D26,'Liste Gründe'!A:D,2,FALSE)</f>
        <v>Schimmel</v>
      </c>
      <c r="O26" s="80" t="str">
        <f>IF(ISBLANK(F26),VLOOKUP(Abfalldokumentation!$X26,'Liste Gründe'!A:D,3,FALSE),F26)</f>
        <v>keinen Abnehmer/kein Schälpersonal</v>
      </c>
      <c r="P26" s="81" t="str">
        <f>IF(ISBLANK(Abfalldokumentation!$G26),"-",Abfalldokumentation!$G26)</f>
        <v>keinen Abnehmer/Schälen</v>
      </c>
      <c r="Q26" s="81">
        <f t="shared" si="1"/>
        <v>33</v>
      </c>
      <c r="R26" s="81" t="str">
        <f t="shared" si="2"/>
        <v>Produkte</v>
      </c>
      <c r="S26" s="81" t="str">
        <f t="shared" si="3"/>
        <v>BUs</v>
      </c>
      <c r="T26" s="81" t="str">
        <f t="shared" si="4"/>
        <v>Symptome</v>
      </c>
      <c r="U26" s="81" t="str">
        <f>IFERROR(VLOOKUP(Abfalldokumentation!$W26,Kennzahlen!S:U,3,FALSE)*Abfalldokumentation!$J26,"0")</f>
        <v>0</v>
      </c>
      <c r="V26" s="81" t="str">
        <f>IF(ISBLANK(A26),VLOOKUP(Abfalldokumentation!$W26,'Linien - BU'!R:S,2,FALSE),A26)</f>
        <v>Verkauf</v>
      </c>
      <c r="W26" s="77" t="str">
        <f t="shared" si="5"/>
        <v>Div. Zipfel, Endstücke</v>
      </c>
      <c r="X26" s="77">
        <f t="shared" si="6"/>
        <v>12</v>
      </c>
    </row>
    <row r="27" spans="1:24" ht="30" customHeight="1" x14ac:dyDescent="0.25">
      <c r="A27" s="45" t="s">
        <v>11</v>
      </c>
      <c r="B27" s="46" t="s">
        <v>83</v>
      </c>
      <c r="C27" s="46">
        <v>11.5</v>
      </c>
      <c r="D27" s="46">
        <v>12</v>
      </c>
      <c r="E27" s="47">
        <v>44428</v>
      </c>
      <c r="F27" s="48" t="s">
        <v>20</v>
      </c>
      <c r="G27" s="49" t="s">
        <v>84</v>
      </c>
      <c r="H27" s="50" t="str">
        <f>IFERROR(VLOOKUP(Abfalldokumentation!$B27,Artikel!A:C,3,FALSE),Abfalldokumentation!$B27)</f>
        <v>Div. Zipfel, Endstücke</v>
      </c>
      <c r="I27" s="73" t="str">
        <f>VLOOKUP(V27,'Linien - BU'!A:B,2,FALSE)</f>
        <v>Verkauf</v>
      </c>
      <c r="J27" s="74">
        <f t="shared" si="0"/>
        <v>11.5</v>
      </c>
      <c r="K27" s="75">
        <f>Abfalldokumentation!$E27</f>
        <v>44428</v>
      </c>
      <c r="L27" s="74" t="str">
        <f>IFERROR(IF(VLOOKUP(W27,'[1]Rohware 230'!$B:$C,2,FALSE)=0,"Rohware"),
IFERROR(IF(VLOOKUP(W27,[1]Sammelnr.!$B:$C,2,FALSE)=0,"Sammelnr. ungeschält ABS"),
IFERROR(IF(VLOOKUP(W27,[1]Sammelnr.!$E:$F,2,FALSE)=0,"Sammelnr. ungeschält VS"),
IFERROR(IF(VLOOKUP(W27,[1]Sammelnr.!$H:$I,2,FALSE)=0,"Sammelnr. geschält"),
IFERROR(IF(VLOOKUP(W27,[1]Offen!$B:$C,2,FALSE)=0,"Offen ungeschält ABS"),
IFERROR(IF(VLOOKUP(W27,[1]Offen!$E:$F,2,FALSE)=0,"Offen ungeschält VOS"),
IFERROR(IF(VLOOKUP(W27,[1]Offen!$H:$I,2,FALSE)=0,"Offen geschält RW"),
IFERROR(IF(VLOOKUP(W27,[1]Offen!$K:$L,2,FALSE)=0,"Offen vegan"),
IFERROR(IF(VLOOKUP(W27,[1]Offen!$N:$O,2,FALSE)=0,"Offen Zipfel"),
IFERROR(IF(VLOOKUP(W27,[1]Offen!$Q:$R,2,FALSE)=0,"Offen Endstücke"),
IFERROR(IF(VLOOKUP(W27,[1]Vakuumiert!$B:$C,2,FALSE)=0,"Vakuumierter VOS ungeschält"),
IFERROR(IF(VLOOKUP(W27,[1]Vakuumiert!$E:$F,2,FALSE)=0,"Vakuumierter ABS ungeschält"),
IFERROR(IF(VLOOKUP(W27,[1]Vakuumiert!$H:$I,2,FALSE)=0,"Vakuumierter VOS geschält"),
IFERROR(IF(VLOOKUP(W27,[1]Vakuumiert!$K:$L,2,FALSE)=0,"Vakuumierter VOS vegan"),
IFERROR(IF(VLOOKUP(W27,[1]Vakuumiert!$N:$O,2,FALSE)=0,"Vakuumierter VOS Zipfel"),
IFERROR(IF(VLOOKUP(W27,[1]Vakuumiert!$Q:$R,2,FALSE)=0,"Vakuumiert geschält"),
IFERROR(IF(VLOOKUP(W27,'[1]vakuumierte Fertigprodukte'!$B:$C,2,FALSE)=0,"Fertigprodukte"),
IFERROR(IF(VLOOKUP(W27,'[1]vakuumierte Fertigprodukte'!$E:$FI,2,FALSE)=0,"Vakuumierte Zipfel"),
IFERROR(IF(VLOOKUP(W27,[1]Wurste!$B:$C,2,FALSE)=0,"Räucherwürste"),
IFERROR(IF(VLOOKUP(W27,[1]Wurste!$E:$F,2,FALSE)=0,"URW/URGW Wurst"),
IFERROR(IF(VLOOKUP(W27,[1]Wurste!$H:$I,2,FALSE)=0,"HF-Wurst Vegan"),
IFERROR(IF(VLOOKUP(W27,[1]Wurste!$K:$L,2,FALSE)=0,"320er ohne Würste"),
IFERROR(IF(AND(OR(Abfalldokumentation!$I27="BU3",Abfalldokumentation!$I27="Verkauf"),Abfalldokumentation!$N27="Schimmel",Abfalldokumentation!$O27="keinen Abnehmer/kein Schälpersonal"),"Div. Zipfel, ES ohne Verwendung",VLOOKUP(Abfalldokumentation!$M27,Produktgruppen!A:B,2,FALSE)),"-")))))))))))))))))))))))</f>
        <v>Div. Zipfel, ES ohne Verwendung</v>
      </c>
      <c r="M27" s="76" t="str">
        <f>IFERROR(VLOOKUP(Abfalldokumentation!$W27,Artikel!A:C,3,FALSE),Abfalldokumentation!$W27)</f>
        <v>Div. Zipfel, Endstücke</v>
      </c>
      <c r="N27" s="76" t="str">
        <f>VLOOKUP(D27,'Liste Gründe'!A:D,2,FALSE)</f>
        <v>Schimmel</v>
      </c>
      <c r="O27" s="75" t="str">
        <f>IF(ISBLANK(F27),VLOOKUP(Abfalldokumentation!$X27,'Liste Gründe'!A:D,3,FALSE),F27)</f>
        <v>keinen Abnehmer/kein Schälpersonal</v>
      </c>
      <c r="P27" s="76" t="str">
        <f>IF(ISBLANK(Abfalldokumentation!$G27),"-",Abfalldokumentation!$G27)</f>
        <v>keinen Abnehmer/Schälen</v>
      </c>
      <c r="Q27" s="76">
        <f t="shared" si="1"/>
        <v>33</v>
      </c>
      <c r="R27" s="76" t="str">
        <f t="shared" si="2"/>
        <v>Produkte</v>
      </c>
      <c r="S27" s="76" t="str">
        <f t="shared" si="3"/>
        <v>BUs</v>
      </c>
      <c r="T27" s="76" t="str">
        <f t="shared" si="4"/>
        <v>Symptome</v>
      </c>
      <c r="U27" s="76" t="str">
        <f>IFERROR(VLOOKUP(Abfalldokumentation!$W27,Kennzahlen!S:U,3,FALSE)*Abfalldokumentation!$J27,"0")</f>
        <v>0</v>
      </c>
      <c r="V27" s="76" t="str">
        <f>IF(ISBLANK(A27),VLOOKUP(Abfalldokumentation!$W27,'Linien - BU'!R:S,2,FALSE),A27)</f>
        <v>Verkauf</v>
      </c>
      <c r="W27" s="77" t="str">
        <f t="shared" si="5"/>
        <v>Div. Zipfel, Endstücke</v>
      </c>
      <c r="X27" s="77">
        <f t="shared" si="6"/>
        <v>12</v>
      </c>
    </row>
    <row r="28" spans="1:24" ht="30" customHeight="1" x14ac:dyDescent="0.25">
      <c r="A28" s="39" t="s">
        <v>11</v>
      </c>
      <c r="B28" s="40" t="s">
        <v>83</v>
      </c>
      <c r="C28" s="40">
        <v>97</v>
      </c>
      <c r="D28" s="40">
        <v>12</v>
      </c>
      <c r="E28" s="41">
        <v>44428</v>
      </c>
      <c r="F28" s="42" t="s">
        <v>20</v>
      </c>
      <c r="G28" s="43" t="s">
        <v>84</v>
      </c>
      <c r="H28" s="44" t="str">
        <f>IFERROR(VLOOKUP(Abfalldokumentation!$B28,Artikel!A:C,3,FALSE),Abfalldokumentation!$B28)</f>
        <v>Div. Zipfel, Endstücke</v>
      </c>
      <c r="I28" s="78" t="str">
        <f>VLOOKUP(V28,'Linien - BU'!A:B,2,FALSE)</f>
        <v>Verkauf</v>
      </c>
      <c r="J28" s="79">
        <f t="shared" si="0"/>
        <v>97</v>
      </c>
      <c r="K28" s="80">
        <f>Abfalldokumentation!$E28</f>
        <v>44428</v>
      </c>
      <c r="L28" s="79" t="str">
        <f>IFERROR(IF(VLOOKUP(W28,'[1]Rohware 230'!$B:$C,2,FALSE)=0,"Rohware"),
IFERROR(IF(VLOOKUP(W28,[1]Sammelnr.!$B:$C,2,FALSE)=0,"Sammelnr. ungeschält ABS"),
IFERROR(IF(VLOOKUP(W28,[1]Sammelnr.!$E:$F,2,FALSE)=0,"Sammelnr. ungeschält VS"),
IFERROR(IF(VLOOKUP(W28,[1]Sammelnr.!$H:$I,2,FALSE)=0,"Sammelnr. geschält"),
IFERROR(IF(VLOOKUP(W28,[1]Offen!$B:$C,2,FALSE)=0,"Offen ungeschält ABS"),
IFERROR(IF(VLOOKUP(W28,[1]Offen!$E:$F,2,FALSE)=0,"Offen ungeschält VOS"),
IFERROR(IF(VLOOKUP(W28,[1]Offen!$H:$I,2,FALSE)=0,"Offen geschält RW"),
IFERROR(IF(VLOOKUP(W28,[1]Offen!$K:$L,2,FALSE)=0,"Offen vegan"),
IFERROR(IF(VLOOKUP(W28,[1]Offen!$N:$O,2,FALSE)=0,"Offen Zipfel"),
IFERROR(IF(VLOOKUP(W28,[1]Offen!$Q:$R,2,FALSE)=0,"Offen Endstücke"),
IFERROR(IF(VLOOKUP(W28,[1]Vakuumiert!$B:$C,2,FALSE)=0,"Vakuumierter VOS ungeschält"),
IFERROR(IF(VLOOKUP(W28,[1]Vakuumiert!$E:$F,2,FALSE)=0,"Vakuumierter ABS ungeschält"),
IFERROR(IF(VLOOKUP(W28,[1]Vakuumiert!$H:$I,2,FALSE)=0,"Vakuumierter VOS geschält"),
IFERROR(IF(VLOOKUP(W28,[1]Vakuumiert!$K:$L,2,FALSE)=0,"Vakuumierter VOS vegan"),
IFERROR(IF(VLOOKUP(W28,[1]Vakuumiert!$N:$O,2,FALSE)=0,"Vakuumierter VOS Zipfel"),
IFERROR(IF(VLOOKUP(W28,[1]Vakuumiert!$Q:$R,2,FALSE)=0,"Vakuumiert geschält"),
IFERROR(IF(VLOOKUP(W28,'[1]vakuumierte Fertigprodukte'!$B:$C,2,FALSE)=0,"Fertigprodukte"),
IFERROR(IF(VLOOKUP(W28,'[1]vakuumierte Fertigprodukte'!$E:$FI,2,FALSE)=0,"Vakuumierte Zipfel"),
IFERROR(IF(VLOOKUP(W28,[1]Wurste!$B:$C,2,FALSE)=0,"Räucherwürste"),
IFERROR(IF(VLOOKUP(W28,[1]Wurste!$E:$F,2,FALSE)=0,"URW/URGW Wurst"),
IFERROR(IF(VLOOKUP(W28,[1]Wurste!$H:$I,2,FALSE)=0,"HF-Wurst Vegan"),
IFERROR(IF(VLOOKUP(W28,[1]Wurste!$K:$L,2,FALSE)=0,"320er ohne Würste"),
IFERROR(IF(AND(OR(Abfalldokumentation!$I28="BU3",Abfalldokumentation!$I28="Verkauf"),Abfalldokumentation!$N28="Schimmel",Abfalldokumentation!$O28="keinen Abnehmer/kein Schälpersonal"),"Div. Zipfel, ES ohne Verwendung",VLOOKUP(Abfalldokumentation!$M28,Produktgruppen!A:B,2,FALSE)),"-")))))))))))))))))))))))</f>
        <v>Div. Zipfel, ES ohne Verwendung</v>
      </c>
      <c r="M28" s="81" t="str">
        <f>IFERROR(VLOOKUP(Abfalldokumentation!$W28,Artikel!A:C,3,FALSE),Abfalldokumentation!$W28)</f>
        <v>Div. Zipfel, Endstücke</v>
      </c>
      <c r="N28" s="81" t="str">
        <f>VLOOKUP(D28,'Liste Gründe'!A:D,2,FALSE)</f>
        <v>Schimmel</v>
      </c>
      <c r="O28" s="80" t="str">
        <f>IF(ISBLANK(F28),VLOOKUP(Abfalldokumentation!$X28,'Liste Gründe'!A:D,3,FALSE),F28)</f>
        <v>keinen Abnehmer/kein Schälpersonal</v>
      </c>
      <c r="P28" s="81" t="str">
        <f>IF(ISBLANK(Abfalldokumentation!$G28),"-",Abfalldokumentation!$G28)</f>
        <v>keinen Abnehmer/Schälen</v>
      </c>
      <c r="Q28" s="81">
        <f t="shared" si="1"/>
        <v>33</v>
      </c>
      <c r="R28" s="81" t="str">
        <f t="shared" si="2"/>
        <v>Produkte</v>
      </c>
      <c r="S28" s="81" t="str">
        <f t="shared" si="3"/>
        <v>BUs</v>
      </c>
      <c r="T28" s="81" t="str">
        <f t="shared" si="4"/>
        <v>Symptome</v>
      </c>
      <c r="U28" s="81" t="str">
        <f>IFERROR(VLOOKUP(Abfalldokumentation!$W28,Kennzahlen!S:U,3,FALSE)*Abfalldokumentation!$J28,"0")</f>
        <v>0</v>
      </c>
      <c r="V28" s="81" t="str">
        <f>IF(ISBLANK(A28),VLOOKUP(Abfalldokumentation!$W28,'Linien - BU'!R:S,2,FALSE),A28)</f>
        <v>Verkauf</v>
      </c>
      <c r="W28" s="77" t="str">
        <f t="shared" si="5"/>
        <v>Div. Zipfel, Endstücke</v>
      </c>
      <c r="X28" s="77">
        <f t="shared" si="6"/>
        <v>12</v>
      </c>
    </row>
    <row r="29" spans="1:24" ht="30" customHeight="1" x14ac:dyDescent="0.25">
      <c r="A29" s="45" t="s">
        <v>95</v>
      </c>
      <c r="B29" s="46" t="s">
        <v>83</v>
      </c>
      <c r="C29" s="46">
        <v>5</v>
      </c>
      <c r="D29" s="46">
        <v>22</v>
      </c>
      <c r="E29" s="47">
        <v>44428</v>
      </c>
      <c r="F29" s="48" t="s">
        <v>97</v>
      </c>
      <c r="G29" s="49" t="s">
        <v>98</v>
      </c>
      <c r="H29" s="50" t="str">
        <f>IFERROR(VLOOKUP(Abfalldokumentation!$B29,Artikel!A:C,3,FALSE),Abfalldokumentation!$B29)</f>
        <v>Div. Zipfel, Endstücke</v>
      </c>
      <c r="I29" s="73" t="str">
        <f>VLOOKUP(V29,'Linien - BU'!A:B,2,FALSE)</f>
        <v>BU1</v>
      </c>
      <c r="J29" s="74">
        <f t="shared" si="0"/>
        <v>5</v>
      </c>
      <c r="K29" s="75">
        <f>Abfalldokumentation!$E29</f>
        <v>44428</v>
      </c>
      <c r="L29" s="74" t="str">
        <f>IFERROR(IF(VLOOKUP(W29,'[1]Rohware 230'!$B:$C,2,FALSE)=0,"Rohware"),
IFERROR(IF(VLOOKUP(W29,[1]Sammelnr.!$B:$C,2,FALSE)=0,"Sammelnr. ungeschält ABS"),
IFERROR(IF(VLOOKUP(W29,[1]Sammelnr.!$E:$F,2,FALSE)=0,"Sammelnr. ungeschält VS"),
IFERROR(IF(VLOOKUP(W29,[1]Sammelnr.!$H:$I,2,FALSE)=0,"Sammelnr. geschält"),
IFERROR(IF(VLOOKUP(W29,[1]Offen!$B:$C,2,FALSE)=0,"Offen ungeschält ABS"),
IFERROR(IF(VLOOKUP(W29,[1]Offen!$E:$F,2,FALSE)=0,"Offen ungeschält VOS"),
IFERROR(IF(VLOOKUP(W29,[1]Offen!$H:$I,2,FALSE)=0,"Offen geschält RW"),
IFERROR(IF(VLOOKUP(W29,[1]Offen!$K:$L,2,FALSE)=0,"Offen vegan"),
IFERROR(IF(VLOOKUP(W29,[1]Offen!$N:$O,2,FALSE)=0,"Offen Zipfel"),
IFERROR(IF(VLOOKUP(W29,[1]Offen!$Q:$R,2,FALSE)=0,"Offen Endstücke"),
IFERROR(IF(VLOOKUP(W29,[1]Vakuumiert!$B:$C,2,FALSE)=0,"Vakuumierter VOS ungeschält"),
IFERROR(IF(VLOOKUP(W29,[1]Vakuumiert!$E:$F,2,FALSE)=0,"Vakuumierter ABS ungeschält"),
IFERROR(IF(VLOOKUP(W29,[1]Vakuumiert!$H:$I,2,FALSE)=0,"Vakuumierter VOS geschält"),
IFERROR(IF(VLOOKUP(W29,[1]Vakuumiert!$K:$L,2,FALSE)=0,"Vakuumierter VOS vegan"),
IFERROR(IF(VLOOKUP(W29,[1]Vakuumiert!$N:$O,2,FALSE)=0,"Vakuumierter VOS Zipfel"),
IFERROR(IF(VLOOKUP(W29,[1]Vakuumiert!$Q:$R,2,FALSE)=0,"Vakuumiert geschält"),
IFERROR(IF(VLOOKUP(W29,'[1]vakuumierte Fertigprodukte'!$B:$C,2,FALSE)=0,"Fertigprodukte"),
IFERROR(IF(VLOOKUP(W29,'[1]vakuumierte Fertigprodukte'!$E:$FI,2,FALSE)=0,"Vakuumierte Zipfel"),
IFERROR(IF(VLOOKUP(W29,[1]Wurste!$B:$C,2,FALSE)=0,"Räucherwürste"),
IFERROR(IF(VLOOKUP(W29,[1]Wurste!$E:$F,2,FALSE)=0,"URW/URGW Wurst"),
IFERROR(IF(VLOOKUP(W29,[1]Wurste!$H:$I,2,FALSE)=0,"HF-Wurst Vegan"),
IFERROR(IF(VLOOKUP(W29,[1]Wurste!$K:$L,2,FALSE)=0,"320er ohne Würste"),
IFERROR(IF(AND(OR(Abfalldokumentation!$I29="BU3",Abfalldokumentation!$I29="Verkauf"),Abfalldokumentation!$N29="Schimmel",Abfalldokumentation!$O29="keinen Abnehmer/kein Schälpersonal"),"Div. Zipfel, ES ohne Verwendung",VLOOKUP(Abfalldokumentation!$M29,Produktgruppen!A:B,2,FALSE)),"-")))))))))))))))))))))))</f>
        <v>-</v>
      </c>
      <c r="M29" s="76" t="str">
        <f>IFERROR(VLOOKUP(Abfalldokumentation!$W29,Artikel!A:C,3,FALSE),Abfalldokumentation!$W29)</f>
        <v>Div. Zipfel, Endstücke</v>
      </c>
      <c r="N29" s="76" t="str">
        <f>VLOOKUP(D29,'Liste Gründe'!A:D,2,FALSE)</f>
        <v>Rest</v>
      </c>
      <c r="O29" s="75" t="str">
        <f>IF(ISBLANK(F29),VLOOKUP(Abfalldokumentation!$X29,'Liste Gründe'!A:D,3,FALSE),F29)</f>
        <v>geschälte Rinde</v>
      </c>
      <c r="P29" s="76" t="str">
        <f>IF(ISBLANK(Abfalldokumentation!$G29),"-",Abfalldokumentation!$G29)</f>
        <v>keine Verwendung möglich</v>
      </c>
      <c r="Q29" s="76">
        <f t="shared" si="1"/>
        <v>33</v>
      </c>
      <c r="R29" s="76" t="str">
        <f t="shared" si="2"/>
        <v>Produkte</v>
      </c>
      <c r="S29" s="76" t="str">
        <f t="shared" si="3"/>
        <v>BUs</v>
      </c>
      <c r="T29" s="76" t="str">
        <f t="shared" si="4"/>
        <v>Symptome</v>
      </c>
      <c r="U29" s="76" t="str">
        <f>IFERROR(VLOOKUP(Abfalldokumentation!$W29,Kennzahlen!S:U,3,FALSE)*Abfalldokumentation!$J29,"0")</f>
        <v>0</v>
      </c>
      <c r="V29" s="76" t="str">
        <f>IF(ISBLANK(A29),VLOOKUP(Abfalldokumentation!$W29,'Linien - BU'!R:S,2,FALSE),A29)</f>
        <v>RWV</v>
      </c>
      <c r="W29" s="77" t="str">
        <f t="shared" si="5"/>
        <v>Div. Zipfel, Endstücke</v>
      </c>
      <c r="X29" s="77">
        <f t="shared" si="6"/>
        <v>22</v>
      </c>
    </row>
    <row r="30" spans="1:24" ht="30" customHeight="1" x14ac:dyDescent="0.25">
      <c r="A30" s="39" t="s">
        <v>95</v>
      </c>
      <c r="B30" s="40" t="s">
        <v>83</v>
      </c>
      <c r="C30" s="40">
        <v>20</v>
      </c>
      <c r="D30" s="40">
        <v>22</v>
      </c>
      <c r="E30" s="41">
        <v>44428</v>
      </c>
      <c r="F30" s="42" t="s">
        <v>97</v>
      </c>
      <c r="G30" s="43" t="s">
        <v>98</v>
      </c>
      <c r="H30" s="44" t="str">
        <f>IFERROR(VLOOKUP(Abfalldokumentation!$B30,Artikel!A:C,3,FALSE),Abfalldokumentation!$B30)</f>
        <v>Div. Zipfel, Endstücke</v>
      </c>
      <c r="I30" s="78" t="str">
        <f>VLOOKUP(V30,'Linien - BU'!A:B,2,FALSE)</f>
        <v>BU1</v>
      </c>
      <c r="J30" s="79">
        <f t="shared" si="0"/>
        <v>20</v>
      </c>
      <c r="K30" s="80">
        <f>Abfalldokumentation!$E30</f>
        <v>44428</v>
      </c>
      <c r="L30" s="79" t="str">
        <f>IFERROR(IF(VLOOKUP(W30,'[1]Rohware 230'!$B:$C,2,FALSE)=0,"Rohware"),
IFERROR(IF(VLOOKUP(W30,[1]Sammelnr.!$B:$C,2,FALSE)=0,"Sammelnr. ungeschält ABS"),
IFERROR(IF(VLOOKUP(W30,[1]Sammelnr.!$E:$F,2,FALSE)=0,"Sammelnr. ungeschält VS"),
IFERROR(IF(VLOOKUP(W30,[1]Sammelnr.!$H:$I,2,FALSE)=0,"Sammelnr. geschält"),
IFERROR(IF(VLOOKUP(W30,[1]Offen!$B:$C,2,FALSE)=0,"Offen ungeschält ABS"),
IFERROR(IF(VLOOKUP(W30,[1]Offen!$E:$F,2,FALSE)=0,"Offen ungeschält VOS"),
IFERROR(IF(VLOOKUP(W30,[1]Offen!$H:$I,2,FALSE)=0,"Offen geschält RW"),
IFERROR(IF(VLOOKUP(W30,[1]Offen!$K:$L,2,FALSE)=0,"Offen vegan"),
IFERROR(IF(VLOOKUP(W30,[1]Offen!$N:$O,2,FALSE)=0,"Offen Zipfel"),
IFERROR(IF(VLOOKUP(W30,[1]Offen!$Q:$R,2,FALSE)=0,"Offen Endstücke"),
IFERROR(IF(VLOOKUP(W30,[1]Vakuumiert!$B:$C,2,FALSE)=0,"Vakuumierter VOS ungeschält"),
IFERROR(IF(VLOOKUP(W30,[1]Vakuumiert!$E:$F,2,FALSE)=0,"Vakuumierter ABS ungeschält"),
IFERROR(IF(VLOOKUP(W30,[1]Vakuumiert!$H:$I,2,FALSE)=0,"Vakuumierter VOS geschält"),
IFERROR(IF(VLOOKUP(W30,[1]Vakuumiert!$K:$L,2,FALSE)=0,"Vakuumierter VOS vegan"),
IFERROR(IF(VLOOKUP(W30,[1]Vakuumiert!$N:$O,2,FALSE)=0,"Vakuumierter VOS Zipfel"),
IFERROR(IF(VLOOKUP(W30,[1]Vakuumiert!$Q:$R,2,FALSE)=0,"Vakuumiert geschält"),
IFERROR(IF(VLOOKUP(W30,'[1]vakuumierte Fertigprodukte'!$B:$C,2,FALSE)=0,"Fertigprodukte"),
IFERROR(IF(VLOOKUP(W30,'[1]vakuumierte Fertigprodukte'!$E:$FI,2,FALSE)=0,"Vakuumierte Zipfel"),
IFERROR(IF(VLOOKUP(W30,[1]Wurste!$B:$C,2,FALSE)=0,"Räucherwürste"),
IFERROR(IF(VLOOKUP(W30,[1]Wurste!$E:$F,2,FALSE)=0,"URW/URGW Wurst"),
IFERROR(IF(VLOOKUP(W30,[1]Wurste!$H:$I,2,FALSE)=0,"HF-Wurst Vegan"),
IFERROR(IF(VLOOKUP(W30,[1]Wurste!$K:$L,2,FALSE)=0,"320er ohne Würste"),
IFERROR(IF(AND(OR(Abfalldokumentation!$I30="BU3",Abfalldokumentation!$I30="Verkauf"),Abfalldokumentation!$N30="Schimmel",Abfalldokumentation!$O30="keinen Abnehmer/kein Schälpersonal"),"Div. Zipfel, ES ohne Verwendung",VLOOKUP(Abfalldokumentation!$M30,Produktgruppen!A:B,2,FALSE)),"-")))))))))))))))))))))))</f>
        <v>-</v>
      </c>
      <c r="M30" s="81" t="str">
        <f>IFERROR(VLOOKUP(Abfalldokumentation!$W30,Artikel!A:C,3,FALSE),Abfalldokumentation!$W30)</f>
        <v>Div. Zipfel, Endstücke</v>
      </c>
      <c r="N30" s="81" t="str">
        <f>VLOOKUP(D30,'Liste Gründe'!A:D,2,FALSE)</f>
        <v>Rest</v>
      </c>
      <c r="O30" s="80" t="str">
        <f>IF(ISBLANK(F30),VLOOKUP(Abfalldokumentation!$X30,'Liste Gründe'!A:D,3,FALSE),F30)</f>
        <v>geschälte Rinde</v>
      </c>
      <c r="P30" s="81" t="str">
        <f>IF(ISBLANK(Abfalldokumentation!$G30),"-",Abfalldokumentation!$G30)</f>
        <v>keine Verwendung möglich</v>
      </c>
      <c r="Q30" s="81">
        <f t="shared" si="1"/>
        <v>33</v>
      </c>
      <c r="R30" s="81" t="str">
        <f t="shared" si="2"/>
        <v>Produkte</v>
      </c>
      <c r="S30" s="81" t="str">
        <f t="shared" si="3"/>
        <v>BUs</v>
      </c>
      <c r="T30" s="81" t="str">
        <f t="shared" si="4"/>
        <v>Symptome</v>
      </c>
      <c r="U30" s="81" t="str">
        <f>IFERROR(VLOOKUP(Abfalldokumentation!$W30,Kennzahlen!S:U,3,FALSE)*Abfalldokumentation!$J30,"0")</f>
        <v>0</v>
      </c>
      <c r="V30" s="81" t="str">
        <f>IF(ISBLANK(A30),VLOOKUP(Abfalldokumentation!$W30,'Linien - BU'!R:S,2,FALSE),A30)</f>
        <v>RWV</v>
      </c>
      <c r="W30" s="77" t="str">
        <f t="shared" si="5"/>
        <v>Div. Zipfel, Endstücke</v>
      </c>
      <c r="X30" s="77">
        <f t="shared" si="6"/>
        <v>22</v>
      </c>
    </row>
    <row r="31" spans="1:24" ht="30" customHeight="1" x14ac:dyDescent="0.25">
      <c r="A31" s="45" t="s">
        <v>105</v>
      </c>
      <c r="B31" s="46" t="s">
        <v>83</v>
      </c>
      <c r="C31" s="46">
        <v>25</v>
      </c>
      <c r="D31" s="46">
        <v>22</v>
      </c>
      <c r="E31" s="47">
        <v>44428</v>
      </c>
      <c r="F31" s="48" t="s">
        <v>87</v>
      </c>
      <c r="G31" s="46" t="s">
        <v>100</v>
      </c>
      <c r="H31" s="50" t="str">
        <f>IFERROR(VLOOKUP(Abfalldokumentation!$B31,Artikel!A:C,3,FALSE),Abfalldokumentation!$B31)</f>
        <v>Div. Zipfel, Endstücke</v>
      </c>
      <c r="I31" s="73" t="str">
        <f>VLOOKUP(V31,'Linien - BU'!A:B,2,FALSE)</f>
        <v>BU3</v>
      </c>
      <c r="J31" s="74">
        <f t="shared" si="0"/>
        <v>25</v>
      </c>
      <c r="K31" s="75">
        <f>Abfalldokumentation!$E31</f>
        <v>44428</v>
      </c>
      <c r="L31" s="74" t="str">
        <f>IFERROR(IF(VLOOKUP(W31,'[1]Rohware 230'!$B:$C,2,FALSE)=0,"Rohware"),
IFERROR(IF(VLOOKUP(W31,[1]Sammelnr.!$B:$C,2,FALSE)=0,"Sammelnr. ungeschält ABS"),
IFERROR(IF(VLOOKUP(W31,[1]Sammelnr.!$E:$F,2,FALSE)=0,"Sammelnr. ungeschält VS"),
IFERROR(IF(VLOOKUP(W31,[1]Sammelnr.!$H:$I,2,FALSE)=0,"Sammelnr. geschält"),
IFERROR(IF(VLOOKUP(W31,[1]Offen!$B:$C,2,FALSE)=0,"Offen ungeschält ABS"),
IFERROR(IF(VLOOKUP(W31,[1]Offen!$E:$F,2,FALSE)=0,"Offen ungeschält VOS"),
IFERROR(IF(VLOOKUP(W31,[1]Offen!$H:$I,2,FALSE)=0,"Offen geschält RW"),
IFERROR(IF(VLOOKUP(W31,[1]Offen!$K:$L,2,FALSE)=0,"Offen vegan"),
IFERROR(IF(VLOOKUP(W31,[1]Offen!$N:$O,2,FALSE)=0,"Offen Zipfel"),
IFERROR(IF(VLOOKUP(W31,[1]Offen!$Q:$R,2,FALSE)=0,"Offen Endstücke"),
IFERROR(IF(VLOOKUP(W31,[1]Vakuumiert!$B:$C,2,FALSE)=0,"Vakuumierter VOS ungeschält"),
IFERROR(IF(VLOOKUP(W31,[1]Vakuumiert!$E:$F,2,FALSE)=0,"Vakuumierter ABS ungeschält"),
IFERROR(IF(VLOOKUP(W31,[1]Vakuumiert!$H:$I,2,FALSE)=0,"Vakuumierter VOS geschält"),
IFERROR(IF(VLOOKUP(W31,[1]Vakuumiert!$K:$L,2,FALSE)=0,"Vakuumierter VOS vegan"),
IFERROR(IF(VLOOKUP(W31,[1]Vakuumiert!$N:$O,2,FALSE)=0,"Vakuumierter VOS Zipfel"),
IFERROR(IF(VLOOKUP(W31,[1]Vakuumiert!$Q:$R,2,FALSE)=0,"Vakuumiert geschält"),
IFERROR(IF(VLOOKUP(W31,'[1]vakuumierte Fertigprodukte'!$B:$C,2,FALSE)=0,"Fertigprodukte"),
IFERROR(IF(VLOOKUP(W31,'[1]vakuumierte Fertigprodukte'!$E:$FI,2,FALSE)=0,"Vakuumierte Zipfel"),
IFERROR(IF(VLOOKUP(W31,[1]Wurste!$B:$C,2,FALSE)=0,"Räucherwürste"),
IFERROR(IF(VLOOKUP(W31,[1]Wurste!$E:$F,2,FALSE)=0,"URW/URGW Wurst"),
IFERROR(IF(VLOOKUP(W31,[1]Wurste!$H:$I,2,FALSE)=0,"HF-Wurst Vegan"),
IFERROR(IF(VLOOKUP(W31,[1]Wurste!$K:$L,2,FALSE)=0,"320er ohne Würste"),
IFERROR(IF(AND(OR(Abfalldokumentation!$I31="BU3",Abfalldokumentation!$I31="Verkauf"),Abfalldokumentation!$N31="Schimmel",Abfalldokumentation!$O31="keinen Abnehmer/kein Schälpersonal"),"Div. Zipfel, ES ohne Verwendung",VLOOKUP(Abfalldokumentation!$M31,Produktgruppen!A:B,2,FALSE)),"-")))))))))))))))))))))))</f>
        <v>-</v>
      </c>
      <c r="M31" s="76" t="str">
        <f>IFERROR(VLOOKUP(Abfalldokumentation!$W31,Artikel!A:C,3,FALSE),Abfalldokumentation!$W31)</f>
        <v>Div. Zipfel, Endstücke</v>
      </c>
      <c r="N31" s="76" t="str">
        <f>VLOOKUP(D31,'Liste Gründe'!A:D,2,FALSE)</f>
        <v>Rest</v>
      </c>
      <c r="O31" s="75" t="str">
        <f>IF(ISBLANK(F31),VLOOKUP(Abfalldokumentation!$X31,'Liste Gründe'!A:D,3,FALSE),F31)</f>
        <v>Fremdkörper</v>
      </c>
      <c r="P31" s="76" t="str">
        <f>IF(ISBLANK(Abfalldokumentation!$G31),"-",Abfalldokumentation!$G31)</f>
        <v>Schmutz</v>
      </c>
      <c r="Q31" s="76">
        <f t="shared" si="1"/>
        <v>33</v>
      </c>
      <c r="R31" s="76" t="str">
        <f t="shared" si="2"/>
        <v>Produkte</v>
      </c>
      <c r="S31" s="76" t="str">
        <f t="shared" si="3"/>
        <v>BUs</v>
      </c>
      <c r="T31" s="76" t="str">
        <f t="shared" si="4"/>
        <v>Symptome</v>
      </c>
      <c r="U31" s="76" t="str">
        <f>IFERROR(VLOOKUP(Abfalldokumentation!$W31,Kennzahlen!S:U,3,FALSE)*Abfalldokumentation!$J31,"0")</f>
        <v>0</v>
      </c>
      <c r="V31" s="76" t="str">
        <f>IF(ISBLANK(A31),VLOOKUP(Abfalldokumentation!$W31,'Linien - BU'!R:S,2,FALSE),A31)</f>
        <v>WVP</v>
      </c>
      <c r="W31" s="77" t="str">
        <f t="shared" si="5"/>
        <v>Div. Zipfel, Endstücke</v>
      </c>
      <c r="X31" s="77">
        <f t="shared" si="6"/>
        <v>22</v>
      </c>
    </row>
    <row r="32" spans="1:24" ht="30" customHeight="1" x14ac:dyDescent="0.25">
      <c r="A32" s="39" t="s">
        <v>106</v>
      </c>
      <c r="B32" s="40" t="s">
        <v>85</v>
      </c>
      <c r="C32" s="40">
        <v>75</v>
      </c>
      <c r="D32" s="40">
        <v>30</v>
      </c>
      <c r="E32" s="41">
        <v>44428</v>
      </c>
      <c r="F32" s="42"/>
      <c r="G32" s="43"/>
      <c r="H32" s="44" t="str">
        <f>IFERROR(VLOOKUP(Abfalldokumentation!$B32,Artikel!A:C,3,FALSE),Abfalldokumentation!$B32)</f>
        <v>Diverses</v>
      </c>
      <c r="I32" s="78" t="str">
        <f>VLOOKUP(V32,'Linien - BU'!A:B,2,FALSE)</f>
        <v>BU3</v>
      </c>
      <c r="J32" s="79">
        <f t="shared" si="0"/>
        <v>75</v>
      </c>
      <c r="K32" s="80">
        <f>Abfalldokumentation!$E32</f>
        <v>44428</v>
      </c>
      <c r="L32" s="79" t="str">
        <f>IFERROR(IF(VLOOKUP(W32,'[1]Rohware 230'!$B:$C,2,FALSE)=0,"Rohware"),
IFERROR(IF(VLOOKUP(W32,[1]Sammelnr.!$B:$C,2,FALSE)=0,"Sammelnr. ungeschält ABS"),
IFERROR(IF(VLOOKUP(W32,[1]Sammelnr.!$E:$F,2,FALSE)=0,"Sammelnr. ungeschält VS"),
IFERROR(IF(VLOOKUP(W32,[1]Sammelnr.!$H:$I,2,FALSE)=0,"Sammelnr. geschält"),
IFERROR(IF(VLOOKUP(W32,[1]Offen!$B:$C,2,FALSE)=0,"Offen ungeschält ABS"),
IFERROR(IF(VLOOKUP(W32,[1]Offen!$E:$F,2,FALSE)=0,"Offen ungeschält VOS"),
IFERROR(IF(VLOOKUP(W32,[1]Offen!$H:$I,2,FALSE)=0,"Offen geschält RW"),
IFERROR(IF(VLOOKUP(W32,[1]Offen!$K:$L,2,FALSE)=0,"Offen vegan"),
IFERROR(IF(VLOOKUP(W32,[1]Offen!$N:$O,2,FALSE)=0,"Offen Zipfel"),
IFERROR(IF(VLOOKUP(W32,[1]Offen!$Q:$R,2,FALSE)=0,"Offen Endstücke"),
IFERROR(IF(VLOOKUP(W32,[1]Vakuumiert!$B:$C,2,FALSE)=0,"Vakuumierter VOS ungeschält"),
IFERROR(IF(VLOOKUP(W32,[1]Vakuumiert!$E:$F,2,FALSE)=0,"Vakuumierter ABS ungeschält"),
IFERROR(IF(VLOOKUP(W32,[1]Vakuumiert!$H:$I,2,FALSE)=0,"Vakuumierter VOS geschält"),
IFERROR(IF(VLOOKUP(W32,[1]Vakuumiert!$K:$L,2,FALSE)=0,"Vakuumierter VOS vegan"),
IFERROR(IF(VLOOKUP(W32,[1]Vakuumiert!$N:$O,2,FALSE)=0,"Vakuumierter VOS Zipfel"),
IFERROR(IF(VLOOKUP(W32,[1]Vakuumiert!$Q:$R,2,FALSE)=0,"Vakuumiert geschält"),
IFERROR(IF(VLOOKUP(W32,'[1]vakuumierte Fertigprodukte'!$B:$C,2,FALSE)=0,"Fertigprodukte"),
IFERROR(IF(VLOOKUP(W32,'[1]vakuumierte Fertigprodukte'!$E:$FI,2,FALSE)=0,"Vakuumierte Zipfel"),
IFERROR(IF(VLOOKUP(W32,[1]Wurste!$B:$C,2,FALSE)=0,"Räucherwürste"),
IFERROR(IF(VLOOKUP(W32,[1]Wurste!$E:$F,2,FALSE)=0,"URW/URGW Wurst"),
IFERROR(IF(VLOOKUP(W32,[1]Wurste!$H:$I,2,FALSE)=0,"HF-Wurst Vegan"),
IFERROR(IF(VLOOKUP(W32,[1]Wurste!$K:$L,2,FALSE)=0,"320er ohne Würste"),
IFERROR(IF(AND(OR(Abfalldokumentation!$I32="BU3",Abfalldokumentation!$I32="Verkauf"),Abfalldokumentation!$N32="Schimmel",Abfalldokumentation!$O32="keinen Abnehmer/kein Schälpersonal"),"Div. Zipfel, ES ohne Verwendung",VLOOKUP(Abfalldokumentation!$M32,Produktgruppen!A:B,2,FALSE)),"-")))))))))))))))))))))))</f>
        <v>Diverses</v>
      </c>
      <c r="M32" s="81" t="str">
        <f>IFERROR(VLOOKUP(Abfalldokumentation!$W32,Artikel!A:C,3,FALSE),Abfalldokumentation!$W32)</f>
        <v>Diverses</v>
      </c>
      <c r="N32" s="81" t="str">
        <f>VLOOKUP(D32,'Liste Gründe'!A:D,2,FALSE)</f>
        <v>Linienbezogen</v>
      </c>
      <c r="O32" s="80" t="str">
        <f>IF(ISBLANK(F32),VLOOKUP(Abfalldokumentation!$X32,'Liste Gründe'!A:D,3,FALSE),F32)</f>
        <v>Maschinenabfall</v>
      </c>
      <c r="P32" s="81" t="str">
        <f>IF(ISBLANK(Abfalldokumentation!$G32),"-",Abfalldokumentation!$G32)</f>
        <v>-</v>
      </c>
      <c r="Q32" s="81">
        <f t="shared" si="1"/>
        <v>33</v>
      </c>
      <c r="R32" s="81" t="str">
        <f t="shared" si="2"/>
        <v>Produkte</v>
      </c>
      <c r="S32" s="81" t="str">
        <f t="shared" si="3"/>
        <v>BUs</v>
      </c>
      <c r="T32" s="81" t="str">
        <f t="shared" si="4"/>
        <v>Symptome</v>
      </c>
      <c r="U32" s="81" t="str">
        <f>IFERROR(VLOOKUP(Abfalldokumentation!$W32,Kennzahlen!S:U,3,FALSE)*Abfalldokumentation!$J32,"0")</f>
        <v>0</v>
      </c>
      <c r="V32" s="81" t="str">
        <f>IF(ISBLANK(A32),VLOOKUP(Abfalldokumentation!$W32,'Linien - BU'!R:S,2,FALSE),A32)</f>
        <v>Bu3</v>
      </c>
      <c r="W32" s="77" t="str">
        <f t="shared" si="5"/>
        <v>Diverses</v>
      </c>
      <c r="X32" s="77">
        <f t="shared" si="6"/>
        <v>30</v>
      </c>
    </row>
    <row r="33" spans="1:24" ht="30" customHeight="1" x14ac:dyDescent="0.25">
      <c r="A33" s="45" t="s">
        <v>9</v>
      </c>
      <c r="B33" s="46" t="s">
        <v>85</v>
      </c>
      <c r="C33" s="46">
        <v>1</v>
      </c>
      <c r="D33" s="46">
        <v>30</v>
      </c>
      <c r="E33" s="47">
        <v>44428</v>
      </c>
      <c r="F33" s="48"/>
      <c r="G33" s="49"/>
      <c r="H33" s="50" t="str">
        <f>IFERROR(VLOOKUP(Abfalldokumentation!$B33,Artikel!A:C,3,FALSE),Abfalldokumentation!$B33)</f>
        <v>Diverses</v>
      </c>
      <c r="I33" s="73" t="str">
        <f>VLOOKUP(V33,'Linien - BU'!A:B,2,FALSE)</f>
        <v>BU4</v>
      </c>
      <c r="J33" s="74">
        <f t="shared" si="0"/>
        <v>1</v>
      </c>
      <c r="K33" s="75">
        <f>Abfalldokumentation!$E33</f>
        <v>44428</v>
      </c>
      <c r="L33" s="74" t="str">
        <f>IFERROR(IF(VLOOKUP(W33,'[1]Rohware 230'!$B:$C,2,FALSE)=0,"Rohware"),
IFERROR(IF(VLOOKUP(W33,[1]Sammelnr.!$B:$C,2,FALSE)=0,"Sammelnr. ungeschält ABS"),
IFERROR(IF(VLOOKUP(W33,[1]Sammelnr.!$E:$F,2,FALSE)=0,"Sammelnr. ungeschält VS"),
IFERROR(IF(VLOOKUP(W33,[1]Sammelnr.!$H:$I,2,FALSE)=0,"Sammelnr. geschält"),
IFERROR(IF(VLOOKUP(W33,[1]Offen!$B:$C,2,FALSE)=0,"Offen ungeschält ABS"),
IFERROR(IF(VLOOKUP(W33,[1]Offen!$E:$F,2,FALSE)=0,"Offen ungeschält VOS"),
IFERROR(IF(VLOOKUP(W33,[1]Offen!$H:$I,2,FALSE)=0,"Offen geschält RW"),
IFERROR(IF(VLOOKUP(W33,[1]Offen!$K:$L,2,FALSE)=0,"Offen vegan"),
IFERROR(IF(VLOOKUP(W33,[1]Offen!$N:$O,2,FALSE)=0,"Offen Zipfel"),
IFERROR(IF(VLOOKUP(W33,[1]Offen!$Q:$R,2,FALSE)=0,"Offen Endstücke"),
IFERROR(IF(VLOOKUP(W33,[1]Vakuumiert!$B:$C,2,FALSE)=0,"Vakuumierter VOS ungeschält"),
IFERROR(IF(VLOOKUP(W33,[1]Vakuumiert!$E:$F,2,FALSE)=0,"Vakuumierter ABS ungeschält"),
IFERROR(IF(VLOOKUP(W33,[1]Vakuumiert!$H:$I,2,FALSE)=0,"Vakuumierter VOS geschält"),
IFERROR(IF(VLOOKUP(W33,[1]Vakuumiert!$K:$L,2,FALSE)=0,"Vakuumierter VOS vegan"),
IFERROR(IF(VLOOKUP(W33,[1]Vakuumiert!$N:$O,2,FALSE)=0,"Vakuumierter VOS Zipfel"),
IFERROR(IF(VLOOKUP(W33,[1]Vakuumiert!$Q:$R,2,FALSE)=0,"Vakuumiert geschält"),
IFERROR(IF(VLOOKUP(W33,'[1]vakuumierte Fertigprodukte'!$B:$C,2,FALSE)=0,"Fertigprodukte"),
IFERROR(IF(VLOOKUP(W33,'[1]vakuumierte Fertigprodukte'!$E:$FI,2,FALSE)=0,"Vakuumierte Zipfel"),
IFERROR(IF(VLOOKUP(W33,[1]Wurste!$B:$C,2,FALSE)=0,"Räucherwürste"),
IFERROR(IF(VLOOKUP(W33,[1]Wurste!$E:$F,2,FALSE)=0,"URW/URGW Wurst"),
IFERROR(IF(VLOOKUP(W33,[1]Wurste!$H:$I,2,FALSE)=0,"HF-Wurst Vegan"),
IFERROR(IF(VLOOKUP(W33,[1]Wurste!$K:$L,2,FALSE)=0,"320er ohne Würste"),
IFERROR(IF(AND(OR(Abfalldokumentation!$I33="BU3",Abfalldokumentation!$I33="Verkauf"),Abfalldokumentation!$N33="Schimmel",Abfalldokumentation!$O33="keinen Abnehmer/kein Schälpersonal"),"Div. Zipfel, ES ohne Verwendung",VLOOKUP(Abfalldokumentation!$M33,Produktgruppen!A:B,2,FALSE)),"-")))))))))))))))))))))))</f>
        <v>Diverses</v>
      </c>
      <c r="M33" s="76" t="str">
        <f>IFERROR(VLOOKUP(Abfalldokumentation!$W33,Artikel!A:C,3,FALSE),Abfalldokumentation!$W33)</f>
        <v>Diverses</v>
      </c>
      <c r="N33" s="76" t="str">
        <f>VLOOKUP(D33,'Liste Gründe'!A:D,2,FALSE)</f>
        <v>Linienbezogen</v>
      </c>
      <c r="O33" s="75" t="str">
        <f>IF(ISBLANK(F33),VLOOKUP(Abfalldokumentation!$X33,'Liste Gründe'!A:D,3,FALSE),F33)</f>
        <v>Maschinenabfall</v>
      </c>
      <c r="P33" s="76" t="str">
        <f>IF(ISBLANK(Abfalldokumentation!$G33),"-",Abfalldokumentation!$G33)</f>
        <v>-</v>
      </c>
      <c r="Q33" s="76">
        <f t="shared" si="1"/>
        <v>33</v>
      </c>
      <c r="R33" s="76" t="str">
        <f t="shared" si="2"/>
        <v>Produkte</v>
      </c>
      <c r="S33" s="76" t="str">
        <f t="shared" si="3"/>
        <v>BUs</v>
      </c>
      <c r="T33" s="76" t="str">
        <f t="shared" si="4"/>
        <v>Symptome</v>
      </c>
      <c r="U33" s="76" t="str">
        <f>IFERROR(VLOOKUP(Abfalldokumentation!$W33,Kennzahlen!S:U,3,FALSE)*Abfalldokumentation!$J33,"0")</f>
        <v>0</v>
      </c>
      <c r="V33" s="76" t="str">
        <f>IF(ISBLANK(A33),VLOOKUP(Abfalldokumentation!$W33,'Linien - BU'!R:S,2,FALSE),A33)</f>
        <v>BU4</v>
      </c>
      <c r="W33" s="77" t="str">
        <f t="shared" si="5"/>
        <v>Diverses</v>
      </c>
      <c r="X33" s="77">
        <f t="shared" si="6"/>
        <v>30</v>
      </c>
    </row>
    <row r="34" spans="1:24" ht="30" customHeight="1" x14ac:dyDescent="0.25">
      <c r="A34" s="39" t="s">
        <v>70</v>
      </c>
      <c r="B34" s="40" t="s">
        <v>86</v>
      </c>
      <c r="C34" s="40">
        <v>143.5</v>
      </c>
      <c r="D34" s="40">
        <v>30</v>
      </c>
      <c r="E34" s="41">
        <v>44428</v>
      </c>
      <c r="F34" s="42"/>
      <c r="G34" s="43"/>
      <c r="H34" s="44" t="str">
        <f>IFERROR(VLOOKUP(Abfalldokumentation!$B34,Artikel!A:C,3,FALSE),Abfalldokumentation!$B34)</f>
        <v>Diverses aus Abfüllung</v>
      </c>
      <c r="I34" s="78" t="str">
        <f>VLOOKUP(V34,'Linien - BU'!A:B,2,FALSE)</f>
        <v>BU1</v>
      </c>
      <c r="J34" s="79">
        <f t="shared" si="0"/>
        <v>143.5</v>
      </c>
      <c r="K34" s="80">
        <f>Abfalldokumentation!$E34</f>
        <v>44428</v>
      </c>
      <c r="L34" s="79" t="str">
        <f>IFERROR(IF(VLOOKUP(W34,'[1]Rohware 230'!$B:$C,2,FALSE)=0,"Rohware"),
IFERROR(IF(VLOOKUP(W34,[1]Sammelnr.!$B:$C,2,FALSE)=0,"Sammelnr. ungeschält ABS"),
IFERROR(IF(VLOOKUP(W34,[1]Sammelnr.!$E:$F,2,FALSE)=0,"Sammelnr. ungeschält VS"),
IFERROR(IF(VLOOKUP(W34,[1]Sammelnr.!$H:$I,2,FALSE)=0,"Sammelnr. geschält"),
IFERROR(IF(VLOOKUP(W34,[1]Offen!$B:$C,2,FALSE)=0,"Offen ungeschält ABS"),
IFERROR(IF(VLOOKUP(W34,[1]Offen!$E:$F,2,FALSE)=0,"Offen ungeschält VOS"),
IFERROR(IF(VLOOKUP(W34,[1]Offen!$H:$I,2,FALSE)=0,"Offen geschält RW"),
IFERROR(IF(VLOOKUP(W34,[1]Offen!$K:$L,2,FALSE)=0,"Offen vegan"),
IFERROR(IF(VLOOKUP(W34,[1]Offen!$N:$O,2,FALSE)=0,"Offen Zipfel"),
IFERROR(IF(VLOOKUP(W34,[1]Offen!$Q:$R,2,FALSE)=0,"Offen Endstücke"),
IFERROR(IF(VLOOKUP(W34,[1]Vakuumiert!$B:$C,2,FALSE)=0,"Vakuumierter VOS ungeschält"),
IFERROR(IF(VLOOKUP(W34,[1]Vakuumiert!$E:$F,2,FALSE)=0,"Vakuumierter ABS ungeschält"),
IFERROR(IF(VLOOKUP(W34,[1]Vakuumiert!$H:$I,2,FALSE)=0,"Vakuumierter VOS geschält"),
IFERROR(IF(VLOOKUP(W34,[1]Vakuumiert!$K:$L,2,FALSE)=0,"Vakuumierter VOS vegan"),
IFERROR(IF(VLOOKUP(W34,[1]Vakuumiert!$N:$O,2,FALSE)=0,"Vakuumierter VOS Zipfel"),
IFERROR(IF(VLOOKUP(W34,[1]Vakuumiert!$Q:$R,2,FALSE)=0,"Vakuumiert geschält"),
IFERROR(IF(VLOOKUP(W34,'[1]vakuumierte Fertigprodukte'!$B:$C,2,FALSE)=0,"Fertigprodukte"),
IFERROR(IF(VLOOKUP(W34,'[1]vakuumierte Fertigprodukte'!$E:$FI,2,FALSE)=0,"Vakuumierte Zipfel"),
IFERROR(IF(VLOOKUP(W34,[1]Wurste!$B:$C,2,FALSE)=0,"Räucherwürste"),
IFERROR(IF(VLOOKUP(W34,[1]Wurste!$E:$F,2,FALSE)=0,"URW/URGW Wurst"),
IFERROR(IF(VLOOKUP(W34,[1]Wurste!$H:$I,2,FALSE)=0,"HF-Wurst Vegan"),
IFERROR(IF(VLOOKUP(W34,[1]Wurste!$K:$L,2,FALSE)=0,"320er ohne Würste"),
IFERROR(IF(AND(OR(Abfalldokumentation!$I34="BU3",Abfalldokumentation!$I34="Verkauf"),Abfalldokumentation!$N34="Schimmel",Abfalldokumentation!$O34="keinen Abnehmer/kein Schälpersonal"),"Div. Zipfel, ES ohne Verwendung",VLOOKUP(Abfalldokumentation!$M34,Produktgruppen!A:B,2,FALSE)),"-")))))))))))))))))))))))</f>
        <v>Diverses</v>
      </c>
      <c r="M34" s="81" t="str">
        <f>IFERROR(VLOOKUP(Abfalldokumentation!$W34,Artikel!A:C,3,FALSE),Abfalldokumentation!$W34)</f>
        <v>Diverses aus Abfüllung</v>
      </c>
      <c r="N34" s="81" t="str">
        <f>VLOOKUP(D34,'Liste Gründe'!A:D,2,FALSE)</f>
        <v>Linienbezogen</v>
      </c>
      <c r="O34" s="80" t="str">
        <f>IF(ISBLANK(F34),VLOOKUP(Abfalldokumentation!$X34,'Liste Gründe'!A:D,3,FALSE),F34)</f>
        <v>Maschinenabfall</v>
      </c>
      <c r="P34" s="81" t="str">
        <f>IF(ISBLANK(Abfalldokumentation!$G34),"-",Abfalldokumentation!$G34)</f>
        <v>-</v>
      </c>
      <c r="Q34" s="81">
        <f t="shared" si="1"/>
        <v>33</v>
      </c>
      <c r="R34" s="81" t="str">
        <f t="shared" si="2"/>
        <v>Produkte</v>
      </c>
      <c r="S34" s="81" t="str">
        <f t="shared" si="3"/>
        <v>BUs</v>
      </c>
      <c r="T34" s="81" t="str">
        <f t="shared" si="4"/>
        <v>Symptome</v>
      </c>
      <c r="U34" s="81" t="str">
        <f>IFERROR(VLOOKUP(Abfalldokumentation!$W34,Kennzahlen!S:U,3,FALSE)*Abfalldokumentation!$J34,"0")</f>
        <v>0</v>
      </c>
      <c r="V34" s="81" t="str">
        <f>IF(ISBLANK(A34),VLOOKUP(Abfalldokumentation!$W34,'Linien - BU'!R:S,2,FALSE),A34)</f>
        <v>Abfüllung</v>
      </c>
      <c r="W34" s="77" t="str">
        <f t="shared" si="5"/>
        <v>Diverses aus Abfüllung</v>
      </c>
      <c r="X34" s="77">
        <f t="shared" si="6"/>
        <v>30</v>
      </c>
    </row>
    <row r="35" spans="1:24" ht="30" customHeight="1" x14ac:dyDescent="0.25">
      <c r="A35" s="45" t="s">
        <v>70</v>
      </c>
      <c r="B35" s="46" t="s">
        <v>86</v>
      </c>
      <c r="C35" s="46">
        <v>242.5</v>
      </c>
      <c r="D35" s="46">
        <v>30</v>
      </c>
      <c r="E35" s="47">
        <v>44428</v>
      </c>
      <c r="F35" s="48"/>
      <c r="G35" s="49"/>
      <c r="H35" s="50" t="str">
        <f>IFERROR(VLOOKUP(Abfalldokumentation!$B35,Artikel!A:C,3,FALSE),Abfalldokumentation!$B35)</f>
        <v>Diverses aus Abfüllung</v>
      </c>
      <c r="I35" s="73" t="str">
        <f>VLOOKUP(V35,'Linien - BU'!A:B,2,FALSE)</f>
        <v>BU1</v>
      </c>
      <c r="J35" s="74">
        <f t="shared" si="0"/>
        <v>242.5</v>
      </c>
      <c r="K35" s="75">
        <f>Abfalldokumentation!$E35</f>
        <v>44428</v>
      </c>
      <c r="L35" s="74" t="str">
        <f>IFERROR(IF(VLOOKUP(W35,'[1]Rohware 230'!$B:$C,2,FALSE)=0,"Rohware"),
IFERROR(IF(VLOOKUP(W35,[1]Sammelnr.!$B:$C,2,FALSE)=0,"Sammelnr. ungeschält ABS"),
IFERROR(IF(VLOOKUP(W35,[1]Sammelnr.!$E:$F,2,FALSE)=0,"Sammelnr. ungeschält VS"),
IFERROR(IF(VLOOKUP(W35,[1]Sammelnr.!$H:$I,2,FALSE)=0,"Sammelnr. geschält"),
IFERROR(IF(VLOOKUP(W35,[1]Offen!$B:$C,2,FALSE)=0,"Offen ungeschält ABS"),
IFERROR(IF(VLOOKUP(W35,[1]Offen!$E:$F,2,FALSE)=0,"Offen ungeschält VOS"),
IFERROR(IF(VLOOKUP(W35,[1]Offen!$H:$I,2,FALSE)=0,"Offen geschält RW"),
IFERROR(IF(VLOOKUP(W35,[1]Offen!$K:$L,2,FALSE)=0,"Offen vegan"),
IFERROR(IF(VLOOKUP(W35,[1]Offen!$N:$O,2,FALSE)=0,"Offen Zipfel"),
IFERROR(IF(VLOOKUP(W35,[1]Offen!$Q:$R,2,FALSE)=0,"Offen Endstücke"),
IFERROR(IF(VLOOKUP(W35,[1]Vakuumiert!$B:$C,2,FALSE)=0,"Vakuumierter VOS ungeschält"),
IFERROR(IF(VLOOKUP(W35,[1]Vakuumiert!$E:$F,2,FALSE)=0,"Vakuumierter ABS ungeschält"),
IFERROR(IF(VLOOKUP(W35,[1]Vakuumiert!$H:$I,2,FALSE)=0,"Vakuumierter VOS geschält"),
IFERROR(IF(VLOOKUP(W35,[1]Vakuumiert!$K:$L,2,FALSE)=0,"Vakuumierter VOS vegan"),
IFERROR(IF(VLOOKUP(W35,[1]Vakuumiert!$N:$O,2,FALSE)=0,"Vakuumierter VOS Zipfel"),
IFERROR(IF(VLOOKUP(W35,[1]Vakuumiert!$Q:$R,2,FALSE)=0,"Vakuumiert geschält"),
IFERROR(IF(VLOOKUP(W35,'[1]vakuumierte Fertigprodukte'!$B:$C,2,FALSE)=0,"Fertigprodukte"),
IFERROR(IF(VLOOKUP(W35,'[1]vakuumierte Fertigprodukte'!$E:$FI,2,FALSE)=0,"Vakuumierte Zipfel"),
IFERROR(IF(VLOOKUP(W35,[1]Wurste!$B:$C,2,FALSE)=0,"Räucherwürste"),
IFERROR(IF(VLOOKUP(W35,[1]Wurste!$E:$F,2,FALSE)=0,"URW/URGW Wurst"),
IFERROR(IF(VLOOKUP(W35,[1]Wurste!$H:$I,2,FALSE)=0,"HF-Wurst Vegan"),
IFERROR(IF(VLOOKUP(W35,[1]Wurste!$K:$L,2,FALSE)=0,"320er ohne Würste"),
IFERROR(IF(AND(OR(Abfalldokumentation!$I35="BU3",Abfalldokumentation!$I35="Verkauf"),Abfalldokumentation!$N35="Schimmel",Abfalldokumentation!$O35="keinen Abnehmer/kein Schälpersonal"),"Div. Zipfel, ES ohne Verwendung",VLOOKUP(Abfalldokumentation!$M35,Produktgruppen!A:B,2,FALSE)),"-")))))))))))))))))))))))</f>
        <v>Diverses</v>
      </c>
      <c r="M35" s="76" t="str">
        <f>IFERROR(VLOOKUP(Abfalldokumentation!$W35,Artikel!A:C,3,FALSE),Abfalldokumentation!$W35)</f>
        <v>Diverses aus Abfüllung</v>
      </c>
      <c r="N35" s="76" t="str">
        <f>VLOOKUP(D35,'Liste Gründe'!A:D,2,FALSE)</f>
        <v>Linienbezogen</v>
      </c>
      <c r="O35" s="75" t="str">
        <f>IF(ISBLANK(F35),VLOOKUP(Abfalldokumentation!$X35,'Liste Gründe'!A:D,3,FALSE),F35)</f>
        <v>Maschinenabfall</v>
      </c>
      <c r="P35" s="76" t="str">
        <f>IF(ISBLANK(Abfalldokumentation!$G35),"-",Abfalldokumentation!$G35)</f>
        <v>-</v>
      </c>
      <c r="Q35" s="76">
        <f t="shared" si="1"/>
        <v>33</v>
      </c>
      <c r="R35" s="76" t="str">
        <f t="shared" si="2"/>
        <v>Produkte</v>
      </c>
      <c r="S35" s="76" t="str">
        <f t="shared" si="3"/>
        <v>BUs</v>
      </c>
      <c r="T35" s="76" t="str">
        <f t="shared" si="4"/>
        <v>Symptome</v>
      </c>
      <c r="U35" s="76" t="str">
        <f>IFERROR(VLOOKUP(Abfalldokumentation!$W35,Kennzahlen!S:U,3,FALSE)*Abfalldokumentation!$J35,"0")</f>
        <v>0</v>
      </c>
      <c r="V35" s="76" t="str">
        <f>IF(ISBLANK(A35),VLOOKUP(Abfalldokumentation!$W35,'Linien - BU'!R:S,2,FALSE),A35)</f>
        <v>Abfüllung</v>
      </c>
      <c r="W35" s="77" t="str">
        <f t="shared" si="5"/>
        <v>Diverses aus Abfüllung</v>
      </c>
      <c r="X35" s="77">
        <f t="shared" si="6"/>
        <v>30</v>
      </c>
    </row>
    <row r="36" spans="1:24" ht="30" customHeight="1" x14ac:dyDescent="0.25">
      <c r="A36" s="39" t="s">
        <v>74</v>
      </c>
      <c r="B36" s="40" t="s">
        <v>107</v>
      </c>
      <c r="C36" s="40">
        <v>183</v>
      </c>
      <c r="D36" s="40">
        <v>12</v>
      </c>
      <c r="E36" s="41">
        <v>44428</v>
      </c>
      <c r="F36" s="42" t="s">
        <v>22</v>
      </c>
      <c r="G36" s="43" t="s">
        <v>75</v>
      </c>
      <c r="H36" s="44" t="str">
        <f>IFERROR(VLOOKUP(Abfalldokumentation!$B36,Artikel!A:C,3,FALSE),Abfalldokumentation!$B36)</f>
        <v>Diverses aus Schmelze</v>
      </c>
      <c r="I36" s="78" t="str">
        <f>VLOOKUP(V36,'Linien - BU'!A:B,2,FALSE)</f>
        <v>BU1</v>
      </c>
      <c r="J36" s="79">
        <f t="shared" si="0"/>
        <v>183</v>
      </c>
      <c r="K36" s="80">
        <f>Abfalldokumentation!$E36</f>
        <v>44428</v>
      </c>
      <c r="L36" s="79" t="str">
        <f>IFERROR(IF(VLOOKUP(W36,'[1]Rohware 230'!$B:$C,2,FALSE)=0,"Rohware"),
IFERROR(IF(VLOOKUP(W36,[1]Sammelnr.!$B:$C,2,FALSE)=0,"Sammelnr. ungeschält ABS"),
IFERROR(IF(VLOOKUP(W36,[1]Sammelnr.!$E:$F,2,FALSE)=0,"Sammelnr. ungeschält VS"),
IFERROR(IF(VLOOKUP(W36,[1]Sammelnr.!$H:$I,2,FALSE)=0,"Sammelnr. geschält"),
IFERROR(IF(VLOOKUP(W36,[1]Offen!$B:$C,2,FALSE)=0,"Offen ungeschält ABS"),
IFERROR(IF(VLOOKUP(W36,[1]Offen!$E:$F,2,FALSE)=0,"Offen ungeschält VOS"),
IFERROR(IF(VLOOKUP(W36,[1]Offen!$H:$I,2,FALSE)=0,"Offen geschält RW"),
IFERROR(IF(VLOOKUP(W36,[1]Offen!$K:$L,2,FALSE)=0,"Offen vegan"),
IFERROR(IF(VLOOKUP(W36,[1]Offen!$N:$O,2,FALSE)=0,"Offen Zipfel"),
IFERROR(IF(VLOOKUP(W36,[1]Offen!$Q:$R,2,FALSE)=0,"Offen Endstücke"),
IFERROR(IF(VLOOKUP(W36,[1]Vakuumiert!$B:$C,2,FALSE)=0,"Vakuumierter VOS ungeschält"),
IFERROR(IF(VLOOKUP(W36,[1]Vakuumiert!$E:$F,2,FALSE)=0,"Vakuumierter ABS ungeschält"),
IFERROR(IF(VLOOKUP(W36,[1]Vakuumiert!$H:$I,2,FALSE)=0,"Vakuumierter VOS geschält"),
IFERROR(IF(VLOOKUP(W36,[1]Vakuumiert!$K:$L,2,FALSE)=0,"Vakuumierter VOS vegan"),
IFERROR(IF(VLOOKUP(W36,[1]Vakuumiert!$N:$O,2,FALSE)=0,"Vakuumierter VOS Zipfel"),
IFERROR(IF(VLOOKUP(W36,[1]Vakuumiert!$Q:$R,2,FALSE)=0,"Vakuumiert geschält"),
IFERROR(IF(VLOOKUP(W36,'[1]vakuumierte Fertigprodukte'!$B:$C,2,FALSE)=0,"Fertigprodukte"),
IFERROR(IF(VLOOKUP(W36,'[1]vakuumierte Fertigprodukte'!$E:$FI,2,FALSE)=0,"Vakuumierte Zipfel"),
IFERROR(IF(VLOOKUP(W36,[1]Wurste!$B:$C,2,FALSE)=0,"Räucherwürste"),
IFERROR(IF(VLOOKUP(W36,[1]Wurste!$E:$F,2,FALSE)=0,"URW/URGW Wurst"),
IFERROR(IF(VLOOKUP(W36,[1]Wurste!$H:$I,2,FALSE)=0,"HF-Wurst Vegan"),
IFERROR(IF(VLOOKUP(W36,[1]Wurste!$K:$L,2,FALSE)=0,"320er ohne Würste"),
IFERROR(IF(AND(OR(Abfalldokumentation!$I36="BU3",Abfalldokumentation!$I36="Verkauf"),Abfalldokumentation!$N36="Schimmel",Abfalldokumentation!$O36="keinen Abnehmer/kein Schälpersonal"),"Div. Zipfel, ES ohne Verwendung",VLOOKUP(Abfalldokumentation!$M36,Produktgruppen!A:B,2,FALSE)),"-")))))))))))))))))))))))</f>
        <v>Diverses</v>
      </c>
      <c r="M36" s="81" t="str">
        <f>IFERROR(VLOOKUP(Abfalldokumentation!$W36,Artikel!A:C,3,FALSE),Abfalldokumentation!$W36)</f>
        <v>Diverses aus Schmelze</v>
      </c>
      <c r="N36" s="81" t="str">
        <f>VLOOKUP(D36,'Liste Gründe'!A:D,2,FALSE)</f>
        <v>Schimmel</v>
      </c>
      <c r="O36" s="80" t="str">
        <f>IF(ISBLANK(F36),VLOOKUP(Abfalldokumentation!$X36,'Liste Gründe'!A:D,3,FALSE),F36)</f>
        <v>keine Verarbeitung</v>
      </c>
      <c r="P36" s="81" t="str">
        <f>IF(ISBLANK(Abfalldokumentation!$G36),"-",Abfalldokumentation!$G36)</f>
        <v>Aufgrund Konsistenz nicht genommen. Zu wenig VOS verarbeitet. Vom Warmen ins Kalte -&gt; Schimmel</v>
      </c>
      <c r="Q36" s="81">
        <f t="shared" si="1"/>
        <v>33</v>
      </c>
      <c r="R36" s="81" t="str">
        <f t="shared" si="2"/>
        <v>Produkte</v>
      </c>
      <c r="S36" s="81" t="str">
        <f t="shared" si="3"/>
        <v>BUs</v>
      </c>
      <c r="T36" s="81" t="str">
        <f t="shared" si="4"/>
        <v>Symptome</v>
      </c>
      <c r="U36" s="81" t="str">
        <f>IFERROR(VLOOKUP(Abfalldokumentation!$W36,Kennzahlen!S:U,3,FALSE)*Abfalldokumentation!$J36,"0")</f>
        <v>0</v>
      </c>
      <c r="V36" s="81" t="str">
        <f>IF(ISBLANK(A36),VLOOKUP(Abfalldokumentation!$W36,'Linien - BU'!R:S,2,FALSE),A36)</f>
        <v>Schmelze</v>
      </c>
      <c r="W36" s="77" t="str">
        <f t="shared" si="5"/>
        <v>Diverses aus Schmelze</v>
      </c>
      <c r="X36" s="77">
        <f t="shared" si="6"/>
        <v>12</v>
      </c>
    </row>
    <row r="37" spans="1:24" ht="30" customHeight="1" x14ac:dyDescent="0.25">
      <c r="A37" s="45" t="s">
        <v>89</v>
      </c>
      <c r="B37" s="46" t="s">
        <v>90</v>
      </c>
      <c r="C37" s="46">
        <v>10</v>
      </c>
      <c r="D37" s="46">
        <v>74</v>
      </c>
      <c r="E37" s="47">
        <v>44428</v>
      </c>
      <c r="F37" s="48" t="s">
        <v>91</v>
      </c>
      <c r="G37" s="49" t="s">
        <v>91</v>
      </c>
      <c r="H37" s="50" t="str">
        <f>IFERROR(VLOOKUP(Abfalldokumentation!$B37,Artikel!A:C,3,FALSE),Abfalldokumentation!$B37)</f>
        <v>Diverses QM</v>
      </c>
      <c r="I37" s="73" t="str">
        <f>VLOOKUP(V37,'Linien - BU'!A:B,2,FALSE)</f>
        <v>Rest</v>
      </c>
      <c r="J37" s="74">
        <f t="shared" si="0"/>
        <v>10</v>
      </c>
      <c r="K37" s="75">
        <f>Abfalldokumentation!$E37</f>
        <v>44428</v>
      </c>
      <c r="L37" s="74" t="str">
        <f>IFERROR(IF(VLOOKUP(W37,'[1]Rohware 230'!$B:$C,2,FALSE)=0,"Rohware"),
IFERROR(IF(VLOOKUP(W37,[1]Sammelnr.!$B:$C,2,FALSE)=0,"Sammelnr. ungeschält ABS"),
IFERROR(IF(VLOOKUP(W37,[1]Sammelnr.!$E:$F,2,FALSE)=0,"Sammelnr. ungeschält VS"),
IFERROR(IF(VLOOKUP(W37,[1]Sammelnr.!$H:$I,2,FALSE)=0,"Sammelnr. geschält"),
IFERROR(IF(VLOOKUP(W37,[1]Offen!$B:$C,2,FALSE)=0,"Offen ungeschält ABS"),
IFERROR(IF(VLOOKUP(W37,[1]Offen!$E:$F,2,FALSE)=0,"Offen ungeschält VOS"),
IFERROR(IF(VLOOKUP(W37,[1]Offen!$H:$I,2,FALSE)=0,"Offen geschält RW"),
IFERROR(IF(VLOOKUP(W37,[1]Offen!$K:$L,2,FALSE)=0,"Offen vegan"),
IFERROR(IF(VLOOKUP(W37,[1]Offen!$N:$O,2,FALSE)=0,"Offen Zipfel"),
IFERROR(IF(VLOOKUP(W37,[1]Offen!$Q:$R,2,FALSE)=0,"Offen Endstücke"),
IFERROR(IF(VLOOKUP(W37,[1]Vakuumiert!$B:$C,2,FALSE)=0,"Vakuumierter VOS ungeschält"),
IFERROR(IF(VLOOKUP(W37,[1]Vakuumiert!$E:$F,2,FALSE)=0,"Vakuumierter ABS ungeschält"),
IFERROR(IF(VLOOKUP(W37,[1]Vakuumiert!$H:$I,2,FALSE)=0,"Vakuumierter VOS geschält"),
IFERROR(IF(VLOOKUP(W37,[1]Vakuumiert!$K:$L,2,FALSE)=0,"Vakuumierter VOS vegan"),
IFERROR(IF(VLOOKUP(W37,[1]Vakuumiert!$N:$O,2,FALSE)=0,"Vakuumierter VOS Zipfel"),
IFERROR(IF(VLOOKUP(W37,[1]Vakuumiert!$Q:$R,2,FALSE)=0,"Vakuumiert geschält"),
IFERROR(IF(VLOOKUP(W37,'[1]vakuumierte Fertigprodukte'!$B:$C,2,FALSE)=0,"Fertigprodukte"),
IFERROR(IF(VLOOKUP(W37,'[1]vakuumierte Fertigprodukte'!$E:$FI,2,FALSE)=0,"Vakuumierte Zipfel"),
IFERROR(IF(VLOOKUP(W37,[1]Wurste!$B:$C,2,FALSE)=0,"Räucherwürste"),
IFERROR(IF(VLOOKUP(W37,[1]Wurste!$E:$F,2,FALSE)=0,"URW/URGW Wurst"),
IFERROR(IF(VLOOKUP(W37,[1]Wurste!$H:$I,2,FALSE)=0,"HF-Wurst Vegan"),
IFERROR(IF(VLOOKUP(W37,[1]Wurste!$K:$L,2,FALSE)=0,"320er ohne Würste"),
IFERROR(IF(AND(OR(Abfalldokumentation!$I37="BU3",Abfalldokumentation!$I37="Verkauf"),Abfalldokumentation!$N37="Schimmel",Abfalldokumentation!$O37="keinen Abnehmer/kein Schälpersonal"),"Div. Zipfel, ES ohne Verwendung",VLOOKUP(Abfalldokumentation!$M37,Produktgruppen!A:B,2,FALSE)),"-")))))))))))))))))))))))</f>
        <v>Qualitätssicherung</v>
      </c>
      <c r="M37" s="76" t="str">
        <f>IFERROR(VLOOKUP(Abfalldokumentation!$W37,Artikel!A:C,3,FALSE),Abfalldokumentation!$W37)</f>
        <v>Diverses QM</v>
      </c>
      <c r="N37" s="76" t="str">
        <f>VLOOKUP(D37,'Liste Gründe'!A:D,2,FALSE)</f>
        <v>Qualitätssicherung</v>
      </c>
      <c r="O37" s="75" t="str">
        <f>IF(ISBLANK(F37),VLOOKUP(Abfalldokumentation!$X37,'Liste Gründe'!A:D,3,FALSE),F37)</f>
        <v>Sensorik</v>
      </c>
      <c r="P37" s="76" t="str">
        <f>IF(ISBLANK(Abfalldokumentation!$G37),"-",Abfalldokumentation!$G37)</f>
        <v>Sensorik</v>
      </c>
      <c r="Q37" s="76">
        <f t="shared" si="1"/>
        <v>33</v>
      </c>
      <c r="R37" s="76" t="str">
        <f t="shared" si="2"/>
        <v>Produkte</v>
      </c>
      <c r="S37" s="76" t="str">
        <f t="shared" si="3"/>
        <v>BUs</v>
      </c>
      <c r="T37" s="76" t="str">
        <f t="shared" si="4"/>
        <v>Symptome</v>
      </c>
      <c r="U37" s="76" t="str">
        <f>IFERROR(VLOOKUP(Abfalldokumentation!$W37,Kennzahlen!S:U,3,FALSE)*Abfalldokumentation!$J37,"0")</f>
        <v>0</v>
      </c>
      <c r="V37" s="76" t="str">
        <f>IF(ISBLANK(A37),VLOOKUP(Abfalldokumentation!$W37,'Linien - BU'!R:S,2,FALSE),A37)</f>
        <v>QM</v>
      </c>
      <c r="W37" s="77" t="str">
        <f t="shared" si="5"/>
        <v>Diverses QM</v>
      </c>
      <c r="X37" s="77">
        <f t="shared" si="6"/>
        <v>74</v>
      </c>
    </row>
    <row r="38" spans="1:24" ht="30" customHeight="1" x14ac:dyDescent="0.25">
      <c r="A38" s="39" t="s">
        <v>92</v>
      </c>
      <c r="B38" s="42" t="s">
        <v>108</v>
      </c>
      <c r="C38" s="40">
        <v>129.4</v>
      </c>
      <c r="D38" s="40">
        <v>70</v>
      </c>
      <c r="E38" s="41">
        <v>44428</v>
      </c>
      <c r="F38" s="42" t="s">
        <v>108</v>
      </c>
      <c r="G38" s="43" t="s">
        <v>108</v>
      </c>
      <c r="H38" s="44" t="str">
        <f>IFERROR(VLOOKUP(Abfalldokumentation!$B38,Artikel!A:C,3,FALSE),Abfalldokumentation!$B38)</f>
        <v>Rückstellproben</v>
      </c>
      <c r="I38" s="78" t="str">
        <f>VLOOKUP(V38,'Linien - BU'!A:B,2,FALSE)</f>
        <v>Rest</v>
      </c>
      <c r="J38" s="79">
        <f t="shared" si="0"/>
        <v>129.4</v>
      </c>
      <c r="K38" s="80">
        <f>Abfalldokumentation!$E38</f>
        <v>44428</v>
      </c>
      <c r="L38" s="79" t="str">
        <f>IFERROR(IF(VLOOKUP(W38,'[1]Rohware 230'!$B:$C,2,FALSE)=0,"Rohware"),
IFERROR(IF(VLOOKUP(W38,[1]Sammelnr.!$B:$C,2,FALSE)=0,"Sammelnr. ungeschält ABS"),
IFERROR(IF(VLOOKUP(W38,[1]Sammelnr.!$E:$F,2,FALSE)=0,"Sammelnr. ungeschält VS"),
IFERROR(IF(VLOOKUP(W38,[1]Sammelnr.!$H:$I,2,FALSE)=0,"Sammelnr. geschält"),
IFERROR(IF(VLOOKUP(W38,[1]Offen!$B:$C,2,FALSE)=0,"Offen ungeschält ABS"),
IFERROR(IF(VLOOKUP(W38,[1]Offen!$E:$F,2,FALSE)=0,"Offen ungeschält VOS"),
IFERROR(IF(VLOOKUP(W38,[1]Offen!$H:$I,2,FALSE)=0,"Offen geschält RW"),
IFERROR(IF(VLOOKUP(W38,[1]Offen!$K:$L,2,FALSE)=0,"Offen vegan"),
IFERROR(IF(VLOOKUP(W38,[1]Offen!$N:$O,2,FALSE)=0,"Offen Zipfel"),
IFERROR(IF(VLOOKUP(W38,[1]Offen!$Q:$R,2,FALSE)=0,"Offen Endstücke"),
IFERROR(IF(VLOOKUP(W38,[1]Vakuumiert!$B:$C,2,FALSE)=0,"Vakuumierter VOS ungeschält"),
IFERROR(IF(VLOOKUP(W38,[1]Vakuumiert!$E:$F,2,FALSE)=0,"Vakuumierter ABS ungeschält"),
IFERROR(IF(VLOOKUP(W38,[1]Vakuumiert!$H:$I,2,FALSE)=0,"Vakuumierter VOS geschält"),
IFERROR(IF(VLOOKUP(W38,[1]Vakuumiert!$K:$L,2,FALSE)=0,"Vakuumierter VOS vegan"),
IFERROR(IF(VLOOKUP(W38,[1]Vakuumiert!$N:$O,2,FALSE)=0,"Vakuumierter VOS Zipfel"),
IFERROR(IF(VLOOKUP(W38,[1]Vakuumiert!$Q:$R,2,FALSE)=0,"Vakuumiert geschält"),
IFERROR(IF(VLOOKUP(W38,'[1]vakuumierte Fertigprodukte'!$B:$C,2,FALSE)=0,"Fertigprodukte"),
IFERROR(IF(VLOOKUP(W38,'[1]vakuumierte Fertigprodukte'!$E:$FI,2,FALSE)=0,"Vakuumierte Zipfel"),
IFERROR(IF(VLOOKUP(W38,[1]Wurste!$B:$C,2,FALSE)=0,"Räucherwürste"),
IFERROR(IF(VLOOKUP(W38,[1]Wurste!$E:$F,2,FALSE)=0,"URW/URGW Wurst"),
IFERROR(IF(VLOOKUP(W38,[1]Wurste!$H:$I,2,FALSE)=0,"HF-Wurst Vegan"),
IFERROR(IF(VLOOKUP(W38,[1]Wurste!$K:$L,2,FALSE)=0,"320er ohne Würste"),
IFERROR(IF(AND(OR(Abfalldokumentation!$I38="BU3",Abfalldokumentation!$I38="Verkauf"),Abfalldokumentation!$N38="Schimmel",Abfalldokumentation!$O38="keinen Abnehmer/kein Schälpersonal"),"Div. Zipfel, ES ohne Verwendung",VLOOKUP(Abfalldokumentation!$M38,Produktgruppen!A:B,2,FALSE)),"-")))))))))))))))))))))))</f>
        <v>Qualitätssicherung</v>
      </c>
      <c r="M38" s="81" t="str">
        <f>IFERROR(VLOOKUP(Abfalldokumentation!$W38,Artikel!A:C,3,FALSE),Abfalldokumentation!$W38)</f>
        <v>Rückstellproben</v>
      </c>
      <c r="N38" s="81" t="str">
        <f>VLOOKUP(D38,'Liste Gründe'!A:D,2,FALSE)</f>
        <v>Qualitätssicherung</v>
      </c>
      <c r="O38" s="80" t="str">
        <f>IF(ISBLANK(F38),VLOOKUP(Abfalldokumentation!$X38,'Liste Gründe'!A:D,3,FALSE),F38)</f>
        <v>Rückstellproben</v>
      </c>
      <c r="P38" s="81" t="str">
        <f>IF(ISBLANK(Abfalldokumentation!$G38),"-",Abfalldokumentation!$G38)</f>
        <v>Rückstellproben</v>
      </c>
      <c r="Q38" s="81">
        <f t="shared" si="1"/>
        <v>33</v>
      </c>
      <c r="R38" s="81" t="str">
        <f t="shared" si="2"/>
        <v>Produkte</v>
      </c>
      <c r="S38" s="81" t="str">
        <f t="shared" si="3"/>
        <v>BUs</v>
      </c>
      <c r="T38" s="81" t="str">
        <f t="shared" si="4"/>
        <v>Symptome</v>
      </c>
      <c r="U38" s="81" t="str">
        <f>IFERROR(VLOOKUP(Abfalldokumentation!$W38,Kennzahlen!S:U,3,FALSE)*Abfalldokumentation!$J38,"0")</f>
        <v>0</v>
      </c>
      <c r="V38" s="81" t="str">
        <f>IF(ISBLANK(A38),VLOOKUP(Abfalldokumentation!$W38,'Linien - BU'!R:S,2,FALSE),A38)</f>
        <v>Labor</v>
      </c>
      <c r="W38" s="77" t="str">
        <f t="shared" si="5"/>
        <v>Rückstellproben</v>
      </c>
      <c r="X38" s="77">
        <f t="shared" si="6"/>
        <v>70</v>
      </c>
    </row>
    <row r="39" spans="1:24" ht="30" customHeight="1" x14ac:dyDescent="0.25">
      <c r="A39" s="45" t="s">
        <v>92</v>
      </c>
      <c r="B39" s="48" t="s">
        <v>108</v>
      </c>
      <c r="C39" s="46">
        <v>150</v>
      </c>
      <c r="D39" s="46">
        <v>70</v>
      </c>
      <c r="E39" s="47">
        <v>44428</v>
      </c>
      <c r="F39" s="48" t="s">
        <v>108</v>
      </c>
      <c r="G39" s="49" t="s">
        <v>108</v>
      </c>
      <c r="H39" s="50" t="str">
        <f>IFERROR(VLOOKUP(Abfalldokumentation!$B39,Artikel!A:C,3,FALSE),Abfalldokumentation!$B39)</f>
        <v>Rückstellproben</v>
      </c>
      <c r="I39" s="73" t="str">
        <f>VLOOKUP(V39,'Linien - BU'!A:B,2,FALSE)</f>
        <v>Rest</v>
      </c>
      <c r="J39" s="74">
        <f t="shared" si="0"/>
        <v>150</v>
      </c>
      <c r="K39" s="75">
        <f>Abfalldokumentation!$E39</f>
        <v>44428</v>
      </c>
      <c r="L39" s="74" t="str">
        <f>IFERROR(IF(VLOOKUP(W39,'[1]Rohware 230'!$B:$C,2,FALSE)=0,"Rohware"),
IFERROR(IF(VLOOKUP(W39,[1]Sammelnr.!$B:$C,2,FALSE)=0,"Sammelnr. ungeschält ABS"),
IFERROR(IF(VLOOKUP(W39,[1]Sammelnr.!$E:$F,2,FALSE)=0,"Sammelnr. ungeschält VS"),
IFERROR(IF(VLOOKUP(W39,[1]Sammelnr.!$H:$I,2,FALSE)=0,"Sammelnr. geschält"),
IFERROR(IF(VLOOKUP(W39,[1]Offen!$B:$C,2,FALSE)=0,"Offen ungeschält ABS"),
IFERROR(IF(VLOOKUP(W39,[1]Offen!$E:$F,2,FALSE)=0,"Offen ungeschält VOS"),
IFERROR(IF(VLOOKUP(W39,[1]Offen!$H:$I,2,FALSE)=0,"Offen geschält RW"),
IFERROR(IF(VLOOKUP(W39,[1]Offen!$K:$L,2,FALSE)=0,"Offen vegan"),
IFERROR(IF(VLOOKUP(W39,[1]Offen!$N:$O,2,FALSE)=0,"Offen Zipfel"),
IFERROR(IF(VLOOKUP(W39,[1]Offen!$Q:$R,2,FALSE)=0,"Offen Endstücke"),
IFERROR(IF(VLOOKUP(W39,[1]Vakuumiert!$B:$C,2,FALSE)=0,"Vakuumierter VOS ungeschält"),
IFERROR(IF(VLOOKUP(W39,[1]Vakuumiert!$E:$F,2,FALSE)=0,"Vakuumierter ABS ungeschält"),
IFERROR(IF(VLOOKUP(W39,[1]Vakuumiert!$H:$I,2,FALSE)=0,"Vakuumierter VOS geschält"),
IFERROR(IF(VLOOKUP(W39,[1]Vakuumiert!$K:$L,2,FALSE)=0,"Vakuumierter VOS vegan"),
IFERROR(IF(VLOOKUP(W39,[1]Vakuumiert!$N:$O,2,FALSE)=0,"Vakuumierter VOS Zipfel"),
IFERROR(IF(VLOOKUP(W39,[1]Vakuumiert!$Q:$R,2,FALSE)=0,"Vakuumiert geschält"),
IFERROR(IF(VLOOKUP(W39,'[1]vakuumierte Fertigprodukte'!$B:$C,2,FALSE)=0,"Fertigprodukte"),
IFERROR(IF(VLOOKUP(W39,'[1]vakuumierte Fertigprodukte'!$E:$FI,2,FALSE)=0,"Vakuumierte Zipfel"),
IFERROR(IF(VLOOKUP(W39,[1]Wurste!$B:$C,2,FALSE)=0,"Räucherwürste"),
IFERROR(IF(VLOOKUP(W39,[1]Wurste!$E:$F,2,FALSE)=0,"URW/URGW Wurst"),
IFERROR(IF(VLOOKUP(W39,[1]Wurste!$H:$I,2,FALSE)=0,"HF-Wurst Vegan"),
IFERROR(IF(VLOOKUP(W39,[1]Wurste!$K:$L,2,FALSE)=0,"320er ohne Würste"),
IFERROR(IF(AND(OR(Abfalldokumentation!$I39="BU3",Abfalldokumentation!$I39="Verkauf"),Abfalldokumentation!$N39="Schimmel",Abfalldokumentation!$O39="keinen Abnehmer/kein Schälpersonal"),"Div. Zipfel, ES ohne Verwendung",VLOOKUP(Abfalldokumentation!$M39,Produktgruppen!A:B,2,FALSE)),"-")))))))))))))))))))))))</f>
        <v>Qualitätssicherung</v>
      </c>
      <c r="M39" s="76" t="str">
        <f>IFERROR(VLOOKUP(Abfalldokumentation!$W39,Artikel!A:C,3,FALSE),Abfalldokumentation!$W39)</f>
        <v>Rückstellproben</v>
      </c>
      <c r="N39" s="76" t="str">
        <f>VLOOKUP(D39,'Liste Gründe'!A:D,2,FALSE)</f>
        <v>Qualitätssicherung</v>
      </c>
      <c r="O39" s="75" t="str">
        <f>IF(ISBLANK(F39),VLOOKUP(Abfalldokumentation!$X39,'Liste Gründe'!A:D,3,FALSE),F39)</f>
        <v>Rückstellproben</v>
      </c>
      <c r="P39" s="76" t="str">
        <f>IF(ISBLANK(Abfalldokumentation!$G39),"-",Abfalldokumentation!$G39)</f>
        <v>Rückstellproben</v>
      </c>
      <c r="Q39" s="76">
        <f t="shared" si="1"/>
        <v>33</v>
      </c>
      <c r="R39" s="76" t="str">
        <f t="shared" si="2"/>
        <v>Produkte</v>
      </c>
      <c r="S39" s="76" t="str">
        <f t="shared" si="3"/>
        <v>BUs</v>
      </c>
      <c r="T39" s="76" t="str">
        <f t="shared" si="4"/>
        <v>Symptome</v>
      </c>
      <c r="U39" s="76" t="str">
        <f>IFERROR(VLOOKUP(Abfalldokumentation!$W39,Kennzahlen!S:U,3,FALSE)*Abfalldokumentation!$J39,"0")</f>
        <v>0</v>
      </c>
      <c r="V39" s="76" t="str">
        <f>IF(ISBLANK(A39),VLOOKUP(Abfalldokumentation!$W39,'Linien - BU'!R:S,2,FALSE),A39)</f>
        <v>Labor</v>
      </c>
      <c r="W39" s="77" t="str">
        <f t="shared" si="5"/>
        <v>Rückstellproben</v>
      </c>
      <c r="X39" s="77">
        <f t="shared" si="6"/>
        <v>70</v>
      </c>
    </row>
    <row r="40" spans="1:24" ht="30" customHeight="1" x14ac:dyDescent="0.25">
      <c r="A40" s="39" t="s">
        <v>92</v>
      </c>
      <c r="B40" s="42" t="s">
        <v>108</v>
      </c>
      <c r="C40" s="40">
        <v>86.6</v>
      </c>
      <c r="D40" s="40">
        <v>70</v>
      </c>
      <c r="E40" s="41">
        <v>44428</v>
      </c>
      <c r="F40" s="42" t="s">
        <v>108</v>
      </c>
      <c r="G40" s="43" t="s">
        <v>108</v>
      </c>
      <c r="H40" s="44" t="str">
        <f>IFERROR(VLOOKUP(Abfalldokumentation!$B40,Artikel!A:C,3,FALSE),Abfalldokumentation!$B40)</f>
        <v>Rückstellproben</v>
      </c>
      <c r="I40" s="78" t="str">
        <f>VLOOKUP(V40,'Linien - BU'!A:B,2,FALSE)</f>
        <v>Rest</v>
      </c>
      <c r="J40" s="79">
        <f t="shared" si="0"/>
        <v>86.6</v>
      </c>
      <c r="K40" s="80">
        <f>Abfalldokumentation!$E40</f>
        <v>44428</v>
      </c>
      <c r="L40" s="79" t="str">
        <f>IFERROR(IF(VLOOKUP(W40,'[1]Rohware 230'!$B:$C,2,FALSE)=0,"Rohware"),
IFERROR(IF(VLOOKUP(W40,[1]Sammelnr.!$B:$C,2,FALSE)=0,"Sammelnr. ungeschält ABS"),
IFERROR(IF(VLOOKUP(W40,[1]Sammelnr.!$E:$F,2,FALSE)=0,"Sammelnr. ungeschält VS"),
IFERROR(IF(VLOOKUP(W40,[1]Sammelnr.!$H:$I,2,FALSE)=0,"Sammelnr. geschält"),
IFERROR(IF(VLOOKUP(W40,[1]Offen!$B:$C,2,FALSE)=0,"Offen ungeschält ABS"),
IFERROR(IF(VLOOKUP(W40,[1]Offen!$E:$F,2,FALSE)=0,"Offen ungeschält VOS"),
IFERROR(IF(VLOOKUP(W40,[1]Offen!$H:$I,2,FALSE)=0,"Offen geschält RW"),
IFERROR(IF(VLOOKUP(W40,[1]Offen!$K:$L,2,FALSE)=0,"Offen vegan"),
IFERROR(IF(VLOOKUP(W40,[1]Offen!$N:$O,2,FALSE)=0,"Offen Zipfel"),
IFERROR(IF(VLOOKUP(W40,[1]Offen!$Q:$R,2,FALSE)=0,"Offen Endstücke"),
IFERROR(IF(VLOOKUP(W40,[1]Vakuumiert!$B:$C,2,FALSE)=0,"Vakuumierter VOS ungeschält"),
IFERROR(IF(VLOOKUP(W40,[1]Vakuumiert!$E:$F,2,FALSE)=0,"Vakuumierter ABS ungeschält"),
IFERROR(IF(VLOOKUP(W40,[1]Vakuumiert!$H:$I,2,FALSE)=0,"Vakuumierter VOS geschält"),
IFERROR(IF(VLOOKUP(W40,[1]Vakuumiert!$K:$L,2,FALSE)=0,"Vakuumierter VOS vegan"),
IFERROR(IF(VLOOKUP(W40,[1]Vakuumiert!$N:$O,2,FALSE)=0,"Vakuumierter VOS Zipfel"),
IFERROR(IF(VLOOKUP(W40,[1]Vakuumiert!$Q:$R,2,FALSE)=0,"Vakuumiert geschält"),
IFERROR(IF(VLOOKUP(W40,'[1]vakuumierte Fertigprodukte'!$B:$C,2,FALSE)=0,"Fertigprodukte"),
IFERROR(IF(VLOOKUP(W40,'[1]vakuumierte Fertigprodukte'!$E:$FI,2,FALSE)=0,"Vakuumierte Zipfel"),
IFERROR(IF(VLOOKUP(W40,[1]Wurste!$B:$C,2,FALSE)=0,"Räucherwürste"),
IFERROR(IF(VLOOKUP(W40,[1]Wurste!$E:$F,2,FALSE)=0,"URW/URGW Wurst"),
IFERROR(IF(VLOOKUP(W40,[1]Wurste!$H:$I,2,FALSE)=0,"HF-Wurst Vegan"),
IFERROR(IF(VLOOKUP(W40,[1]Wurste!$K:$L,2,FALSE)=0,"320er ohne Würste"),
IFERROR(IF(AND(OR(Abfalldokumentation!$I40="BU3",Abfalldokumentation!$I40="Verkauf"),Abfalldokumentation!$N40="Schimmel",Abfalldokumentation!$O40="keinen Abnehmer/kein Schälpersonal"),"Div. Zipfel, ES ohne Verwendung",VLOOKUP(Abfalldokumentation!$M40,Produktgruppen!A:B,2,FALSE)),"-")))))))))))))))))))))))</f>
        <v>Qualitätssicherung</v>
      </c>
      <c r="M40" s="81" t="str">
        <f>IFERROR(VLOOKUP(Abfalldokumentation!$W40,Artikel!A:C,3,FALSE),Abfalldokumentation!$W40)</f>
        <v>Rückstellproben</v>
      </c>
      <c r="N40" s="81" t="str">
        <f>VLOOKUP(D40,'Liste Gründe'!A:D,2,FALSE)</f>
        <v>Qualitätssicherung</v>
      </c>
      <c r="O40" s="80" t="str">
        <f>IF(ISBLANK(F40),VLOOKUP(Abfalldokumentation!$X40,'Liste Gründe'!A:D,3,FALSE),F40)</f>
        <v>Rückstellproben</v>
      </c>
      <c r="P40" s="81" t="str">
        <f>IF(ISBLANK(Abfalldokumentation!$G40),"-",Abfalldokumentation!$G40)</f>
        <v>Rückstellproben</v>
      </c>
      <c r="Q40" s="81">
        <f t="shared" si="1"/>
        <v>33</v>
      </c>
      <c r="R40" s="81" t="str">
        <f t="shared" si="2"/>
        <v>Produkte</v>
      </c>
      <c r="S40" s="81" t="str">
        <f t="shared" si="3"/>
        <v>BUs</v>
      </c>
      <c r="T40" s="81" t="str">
        <f t="shared" si="4"/>
        <v>Symptome</v>
      </c>
      <c r="U40" s="81" t="str">
        <f>IFERROR(VLOOKUP(Abfalldokumentation!$W40,Kennzahlen!S:U,3,FALSE)*Abfalldokumentation!$J40,"0")</f>
        <v>0</v>
      </c>
      <c r="V40" s="81" t="str">
        <f>IF(ISBLANK(A40),VLOOKUP(Abfalldokumentation!$W40,'Linien - BU'!R:S,2,FALSE),A40)</f>
        <v>Labor</v>
      </c>
      <c r="W40" s="77" t="str">
        <f t="shared" si="5"/>
        <v>Rückstellproben</v>
      </c>
      <c r="X40" s="77">
        <f t="shared" si="6"/>
        <v>70</v>
      </c>
    </row>
    <row r="41" spans="1:24" ht="30" customHeight="1" x14ac:dyDescent="0.25">
      <c r="A41" s="45" t="s">
        <v>92</v>
      </c>
      <c r="B41" s="48" t="s">
        <v>108</v>
      </c>
      <c r="C41" s="46">
        <v>4.5999999999999996</v>
      </c>
      <c r="D41" s="46">
        <v>70</v>
      </c>
      <c r="E41" s="47">
        <v>44429</v>
      </c>
      <c r="F41" s="48" t="s">
        <v>108</v>
      </c>
      <c r="G41" s="49" t="s">
        <v>108</v>
      </c>
      <c r="H41" s="50" t="str">
        <f>IFERROR(VLOOKUP(Abfalldokumentation!$B41,Artikel!A:C,3,FALSE),Abfalldokumentation!$B41)</f>
        <v>Rückstellproben</v>
      </c>
      <c r="I41" s="73" t="str">
        <f>VLOOKUP(V41,'Linien - BU'!A:B,2,FALSE)</f>
        <v>Rest</v>
      </c>
      <c r="J41" s="74">
        <f t="shared" si="0"/>
        <v>4.5999999999999996</v>
      </c>
      <c r="K41" s="75">
        <f>Abfalldokumentation!$E41</f>
        <v>44429</v>
      </c>
      <c r="L41" s="74" t="str">
        <f>IFERROR(IF(VLOOKUP(W41,'[1]Rohware 230'!$B:$C,2,FALSE)=0,"Rohware"),
IFERROR(IF(VLOOKUP(W41,[1]Sammelnr.!$B:$C,2,FALSE)=0,"Sammelnr. ungeschält ABS"),
IFERROR(IF(VLOOKUP(W41,[1]Sammelnr.!$E:$F,2,FALSE)=0,"Sammelnr. ungeschält VS"),
IFERROR(IF(VLOOKUP(W41,[1]Sammelnr.!$H:$I,2,FALSE)=0,"Sammelnr. geschält"),
IFERROR(IF(VLOOKUP(W41,[1]Offen!$B:$C,2,FALSE)=0,"Offen ungeschält ABS"),
IFERROR(IF(VLOOKUP(W41,[1]Offen!$E:$F,2,FALSE)=0,"Offen ungeschält VOS"),
IFERROR(IF(VLOOKUP(W41,[1]Offen!$H:$I,2,FALSE)=0,"Offen geschält RW"),
IFERROR(IF(VLOOKUP(W41,[1]Offen!$K:$L,2,FALSE)=0,"Offen vegan"),
IFERROR(IF(VLOOKUP(W41,[1]Offen!$N:$O,2,FALSE)=0,"Offen Zipfel"),
IFERROR(IF(VLOOKUP(W41,[1]Offen!$Q:$R,2,FALSE)=0,"Offen Endstücke"),
IFERROR(IF(VLOOKUP(W41,[1]Vakuumiert!$B:$C,2,FALSE)=0,"Vakuumierter VOS ungeschält"),
IFERROR(IF(VLOOKUP(W41,[1]Vakuumiert!$E:$F,2,FALSE)=0,"Vakuumierter ABS ungeschält"),
IFERROR(IF(VLOOKUP(W41,[1]Vakuumiert!$H:$I,2,FALSE)=0,"Vakuumierter VOS geschält"),
IFERROR(IF(VLOOKUP(W41,[1]Vakuumiert!$K:$L,2,FALSE)=0,"Vakuumierter VOS vegan"),
IFERROR(IF(VLOOKUP(W41,[1]Vakuumiert!$N:$O,2,FALSE)=0,"Vakuumierter VOS Zipfel"),
IFERROR(IF(VLOOKUP(W41,[1]Vakuumiert!$Q:$R,2,FALSE)=0,"Vakuumiert geschält"),
IFERROR(IF(VLOOKUP(W41,'[1]vakuumierte Fertigprodukte'!$B:$C,2,FALSE)=0,"Fertigprodukte"),
IFERROR(IF(VLOOKUP(W41,'[1]vakuumierte Fertigprodukte'!$E:$FI,2,FALSE)=0,"Vakuumierte Zipfel"),
IFERROR(IF(VLOOKUP(W41,[1]Wurste!$B:$C,2,FALSE)=0,"Räucherwürste"),
IFERROR(IF(VLOOKUP(W41,[1]Wurste!$E:$F,2,FALSE)=0,"URW/URGW Wurst"),
IFERROR(IF(VLOOKUP(W41,[1]Wurste!$H:$I,2,FALSE)=0,"HF-Wurst Vegan"),
IFERROR(IF(VLOOKUP(W41,[1]Wurste!$K:$L,2,FALSE)=0,"320er ohne Würste"),
IFERROR(IF(AND(OR(Abfalldokumentation!$I41="BU3",Abfalldokumentation!$I41="Verkauf"),Abfalldokumentation!$N41="Schimmel",Abfalldokumentation!$O41="keinen Abnehmer/kein Schälpersonal"),"Div. Zipfel, ES ohne Verwendung",VLOOKUP(Abfalldokumentation!$M41,Produktgruppen!A:B,2,FALSE)),"-")))))))))))))))))))))))</f>
        <v>Qualitätssicherung</v>
      </c>
      <c r="M41" s="76" t="str">
        <f>IFERROR(VLOOKUP(Abfalldokumentation!$W41,Artikel!A:C,3,FALSE),Abfalldokumentation!$W41)</f>
        <v>Rückstellproben</v>
      </c>
      <c r="N41" s="76" t="str">
        <f>VLOOKUP(D41,'Liste Gründe'!A:D,2,FALSE)</f>
        <v>Qualitätssicherung</v>
      </c>
      <c r="O41" s="75" t="str">
        <f>IF(ISBLANK(F41),VLOOKUP(Abfalldokumentation!$X41,'Liste Gründe'!A:D,3,FALSE),F41)</f>
        <v>Rückstellproben</v>
      </c>
      <c r="P41" s="76" t="str">
        <f>IF(ISBLANK(Abfalldokumentation!$G41),"-",Abfalldokumentation!$G41)</f>
        <v>Rückstellproben</v>
      </c>
      <c r="Q41" s="76">
        <f t="shared" si="1"/>
        <v>33</v>
      </c>
      <c r="R41" s="76" t="str">
        <f t="shared" si="2"/>
        <v>Produkte</v>
      </c>
      <c r="S41" s="76" t="str">
        <f t="shared" si="3"/>
        <v>BUs</v>
      </c>
      <c r="T41" s="76" t="str">
        <f t="shared" si="4"/>
        <v>Symptome</v>
      </c>
      <c r="U41" s="76" t="str">
        <f>IFERROR(VLOOKUP(Abfalldokumentation!$W41,Kennzahlen!S:U,3,FALSE)*Abfalldokumentation!$J41,"0")</f>
        <v>0</v>
      </c>
      <c r="V41" s="76" t="str">
        <f>IF(ISBLANK(A41),VLOOKUP(Abfalldokumentation!$W41,'Linien - BU'!R:S,2,FALSE),A41)</f>
        <v>Labor</v>
      </c>
      <c r="W41" s="77" t="str">
        <f t="shared" si="5"/>
        <v>Rückstellproben</v>
      </c>
      <c r="X41" s="77">
        <f t="shared" si="6"/>
        <v>70</v>
      </c>
    </row>
    <row r="42" spans="1:24" ht="30" customHeight="1" x14ac:dyDescent="0.25">
      <c r="A42" s="39" t="s">
        <v>11</v>
      </c>
      <c r="B42" s="40">
        <v>29500527</v>
      </c>
      <c r="C42" s="40">
        <v>207.5</v>
      </c>
      <c r="D42" s="40">
        <v>12</v>
      </c>
      <c r="E42" s="41">
        <v>44431</v>
      </c>
      <c r="F42" s="42" t="s">
        <v>20</v>
      </c>
      <c r="G42" s="43" t="s">
        <v>84</v>
      </c>
      <c r="H42" s="44" t="str">
        <f>IFERROR(VLOOKUP(Abfalldokumentation!$B42,Artikel!A:C,3,FALSE),Abfalldokumentation!$B42)</f>
        <v>VOS Räucher Chili Vorsc</v>
      </c>
      <c r="I42" s="78" t="str">
        <f>VLOOKUP(V42,'Linien - BU'!A:B,2,FALSE)</f>
        <v>Verkauf</v>
      </c>
      <c r="J42" s="79">
        <f t="shared" si="0"/>
        <v>207.5</v>
      </c>
      <c r="K42" s="80">
        <f>Abfalldokumentation!$E42</f>
        <v>44431</v>
      </c>
      <c r="L42" s="79" t="str">
        <f>IFERROR(IF(VLOOKUP(W42,'[1]Rohware 230'!$B:$C,2,FALSE)=0,"Rohware"),
IFERROR(IF(VLOOKUP(W42,[1]Sammelnr.!$B:$C,2,FALSE)=0,"Sammelnr. ungeschält ABS"),
IFERROR(IF(VLOOKUP(W42,[1]Sammelnr.!$E:$F,2,FALSE)=0,"Sammelnr. ungeschält VS"),
IFERROR(IF(VLOOKUP(W42,[1]Sammelnr.!$H:$I,2,FALSE)=0,"Sammelnr. geschält"),
IFERROR(IF(VLOOKUP(W42,[1]Offen!$B:$C,2,FALSE)=0,"Offen ungeschält ABS"),
IFERROR(IF(VLOOKUP(W42,[1]Offen!$E:$F,2,FALSE)=0,"Offen ungeschält VOS"),
IFERROR(IF(VLOOKUP(W42,[1]Offen!$H:$I,2,FALSE)=0,"Offen geschält RW"),
IFERROR(IF(VLOOKUP(W42,[1]Offen!$K:$L,2,FALSE)=0,"Offen vegan"),
IFERROR(IF(VLOOKUP(W42,[1]Offen!$N:$O,2,FALSE)=0,"Offen Zipfel"),
IFERROR(IF(VLOOKUP(W42,[1]Offen!$Q:$R,2,FALSE)=0,"Offen Endstücke"),
IFERROR(IF(VLOOKUP(W42,[1]Vakuumiert!$B:$C,2,FALSE)=0,"Vakuumierter VOS ungeschält"),
IFERROR(IF(VLOOKUP(W42,[1]Vakuumiert!$E:$F,2,FALSE)=0,"Vakuumierter ABS ungeschält"),
IFERROR(IF(VLOOKUP(W42,[1]Vakuumiert!$H:$I,2,FALSE)=0,"Vakuumierter VOS geschält"),
IFERROR(IF(VLOOKUP(W42,[1]Vakuumiert!$K:$L,2,FALSE)=0,"Vakuumierter VOS vegan"),
IFERROR(IF(VLOOKUP(W42,[1]Vakuumiert!$N:$O,2,FALSE)=0,"Vakuumierter VOS Zipfel"),
IFERROR(IF(VLOOKUP(W42,[1]Vakuumiert!$Q:$R,2,FALSE)=0,"Vakuumiert geschält"),
IFERROR(IF(VLOOKUP(W42,'[1]vakuumierte Fertigprodukte'!$B:$C,2,FALSE)=0,"Fertigprodukte"),
IFERROR(IF(VLOOKUP(W42,'[1]vakuumierte Fertigprodukte'!$E:$FI,2,FALSE)=0,"Vakuumierte Zipfel"),
IFERROR(IF(VLOOKUP(W42,[1]Wurste!$B:$C,2,FALSE)=0,"Räucherwürste"),
IFERROR(IF(VLOOKUP(W42,[1]Wurste!$E:$F,2,FALSE)=0,"URW/URGW Wurst"),
IFERROR(IF(VLOOKUP(W42,[1]Wurste!$H:$I,2,FALSE)=0,"HF-Wurst Vegan"),
IFERROR(IF(VLOOKUP(W42,[1]Wurste!$K:$L,2,FALSE)=0,"320er ohne Würste"),
IFERROR(IF(AND(OR(Abfalldokumentation!$I42="BU3",Abfalldokumentation!$I42="Verkauf"),Abfalldokumentation!$N42="Schimmel",Abfalldokumentation!$O42="keinen Abnehmer/kein Schälpersonal"),"Div. Zipfel, ES ohne Verwendung",VLOOKUP(Abfalldokumentation!$M42,Produktgruppen!A:B,2,FALSE)),"-")))))))))))))))))))))))</f>
        <v>Offen ungeschält VOS</v>
      </c>
      <c r="M42" s="81" t="str">
        <f>IFERROR(VLOOKUP(Abfalldokumentation!$W42,Artikel!A:C,3,FALSE),Abfalldokumentation!$W42)</f>
        <v>VOS Räucher Chili Vorsc</v>
      </c>
      <c r="N42" s="81" t="str">
        <f>VLOOKUP(D42,'Liste Gründe'!A:D,2,FALSE)</f>
        <v>Schimmel</v>
      </c>
      <c r="O42" s="80" t="str">
        <f>IF(ISBLANK(F42),VLOOKUP(Abfalldokumentation!$X42,'Liste Gründe'!A:D,3,FALSE),F42)</f>
        <v>keinen Abnehmer/kein Schälpersonal</v>
      </c>
      <c r="P42" s="81" t="str">
        <f>IF(ISBLANK(Abfalldokumentation!$G42),"-",Abfalldokumentation!$G42)</f>
        <v>keinen Abnehmer/Schälen</v>
      </c>
      <c r="Q42" s="81">
        <f t="shared" si="1"/>
        <v>34</v>
      </c>
      <c r="R42" s="81" t="str">
        <f t="shared" si="2"/>
        <v>Produkte</v>
      </c>
      <c r="S42" s="81" t="str">
        <f t="shared" si="3"/>
        <v>BUs</v>
      </c>
      <c r="T42" s="81" t="str">
        <f t="shared" si="4"/>
        <v>Symptome</v>
      </c>
      <c r="U42" s="81">
        <f>IFERROR(VLOOKUP(Abfalldokumentation!$W42,Kennzahlen!S:U,3,FALSE)*Abfalldokumentation!$J42,"0")</f>
        <v>103.75</v>
      </c>
      <c r="V42" s="81" t="str">
        <f>IF(ISBLANK(A42),VLOOKUP(Abfalldokumentation!$W42,'Linien - BU'!R:S,2,FALSE),A42)</f>
        <v>Verkauf</v>
      </c>
      <c r="W42" s="77">
        <f t="shared" si="5"/>
        <v>29500527</v>
      </c>
      <c r="X42" s="77">
        <f t="shared" si="6"/>
        <v>12</v>
      </c>
    </row>
    <row r="43" spans="1:24" ht="30" customHeight="1" x14ac:dyDescent="0.25">
      <c r="A43" s="45" t="s">
        <v>11</v>
      </c>
      <c r="B43" s="46">
        <v>29500528</v>
      </c>
      <c r="C43" s="46">
        <v>177</v>
      </c>
      <c r="D43" s="46">
        <v>12</v>
      </c>
      <c r="E43" s="47">
        <v>44431</v>
      </c>
      <c r="F43" s="48" t="s">
        <v>20</v>
      </c>
      <c r="G43" s="49" t="s">
        <v>84</v>
      </c>
      <c r="H43" s="50" t="str">
        <f>IFERROR(VLOOKUP(Abfalldokumentation!$B43,Artikel!A:C,3,FALSE),Abfalldokumentation!$B43)</f>
        <v>VOS Räucher Schinken Vo</v>
      </c>
      <c r="I43" s="73" t="str">
        <f>VLOOKUP(V43,'Linien - BU'!A:B,2,FALSE)</f>
        <v>Verkauf</v>
      </c>
      <c r="J43" s="74">
        <f t="shared" si="0"/>
        <v>177</v>
      </c>
      <c r="K43" s="75">
        <f>Abfalldokumentation!$E43</f>
        <v>44431</v>
      </c>
      <c r="L43" s="74" t="str">
        <f>IFERROR(IF(VLOOKUP(W43,'[1]Rohware 230'!$B:$C,2,FALSE)=0,"Rohware"),
IFERROR(IF(VLOOKUP(W43,[1]Sammelnr.!$B:$C,2,FALSE)=0,"Sammelnr. ungeschält ABS"),
IFERROR(IF(VLOOKUP(W43,[1]Sammelnr.!$E:$F,2,FALSE)=0,"Sammelnr. ungeschält VS"),
IFERROR(IF(VLOOKUP(W43,[1]Sammelnr.!$H:$I,2,FALSE)=0,"Sammelnr. geschält"),
IFERROR(IF(VLOOKUP(W43,[1]Offen!$B:$C,2,FALSE)=0,"Offen ungeschält ABS"),
IFERROR(IF(VLOOKUP(W43,[1]Offen!$E:$F,2,FALSE)=0,"Offen ungeschält VOS"),
IFERROR(IF(VLOOKUP(W43,[1]Offen!$H:$I,2,FALSE)=0,"Offen geschält RW"),
IFERROR(IF(VLOOKUP(W43,[1]Offen!$K:$L,2,FALSE)=0,"Offen vegan"),
IFERROR(IF(VLOOKUP(W43,[1]Offen!$N:$O,2,FALSE)=0,"Offen Zipfel"),
IFERROR(IF(VLOOKUP(W43,[1]Offen!$Q:$R,2,FALSE)=0,"Offen Endstücke"),
IFERROR(IF(VLOOKUP(W43,[1]Vakuumiert!$B:$C,2,FALSE)=0,"Vakuumierter VOS ungeschält"),
IFERROR(IF(VLOOKUP(W43,[1]Vakuumiert!$E:$F,2,FALSE)=0,"Vakuumierter ABS ungeschält"),
IFERROR(IF(VLOOKUP(W43,[1]Vakuumiert!$H:$I,2,FALSE)=0,"Vakuumierter VOS geschält"),
IFERROR(IF(VLOOKUP(W43,[1]Vakuumiert!$K:$L,2,FALSE)=0,"Vakuumierter VOS vegan"),
IFERROR(IF(VLOOKUP(W43,[1]Vakuumiert!$N:$O,2,FALSE)=0,"Vakuumierter VOS Zipfel"),
IFERROR(IF(VLOOKUP(W43,[1]Vakuumiert!$Q:$R,2,FALSE)=0,"Vakuumiert geschält"),
IFERROR(IF(VLOOKUP(W43,'[1]vakuumierte Fertigprodukte'!$B:$C,2,FALSE)=0,"Fertigprodukte"),
IFERROR(IF(VLOOKUP(W43,'[1]vakuumierte Fertigprodukte'!$E:$FI,2,FALSE)=0,"Vakuumierte Zipfel"),
IFERROR(IF(VLOOKUP(W43,[1]Wurste!$B:$C,2,FALSE)=0,"Räucherwürste"),
IFERROR(IF(VLOOKUP(W43,[1]Wurste!$E:$F,2,FALSE)=0,"URW/URGW Wurst"),
IFERROR(IF(VLOOKUP(W43,[1]Wurste!$H:$I,2,FALSE)=0,"HF-Wurst Vegan"),
IFERROR(IF(VLOOKUP(W43,[1]Wurste!$K:$L,2,FALSE)=0,"320er ohne Würste"),
IFERROR(IF(AND(OR(Abfalldokumentation!$I43="BU3",Abfalldokumentation!$I43="Verkauf"),Abfalldokumentation!$N43="Schimmel",Abfalldokumentation!$O43="keinen Abnehmer/kein Schälpersonal"),"Div. Zipfel, ES ohne Verwendung",VLOOKUP(Abfalldokumentation!$M43,Produktgruppen!A:B,2,FALSE)),"-")))))))))))))))))))))))</f>
        <v>Offen ungeschält VOS</v>
      </c>
      <c r="M43" s="76" t="str">
        <f>IFERROR(VLOOKUP(Abfalldokumentation!$W43,Artikel!A:C,3,FALSE),Abfalldokumentation!$W43)</f>
        <v>VOS Räucher Schinken Vo</v>
      </c>
      <c r="N43" s="76" t="str">
        <f>VLOOKUP(D43,'Liste Gründe'!A:D,2,FALSE)</f>
        <v>Schimmel</v>
      </c>
      <c r="O43" s="75" t="str">
        <f>IF(ISBLANK(F43),VLOOKUP(Abfalldokumentation!$X43,'Liste Gründe'!A:D,3,FALSE),F43)</f>
        <v>keinen Abnehmer/kein Schälpersonal</v>
      </c>
      <c r="P43" s="76" t="str">
        <f>IF(ISBLANK(Abfalldokumentation!$G43),"-",Abfalldokumentation!$G43)</f>
        <v>keinen Abnehmer/Schälen</v>
      </c>
      <c r="Q43" s="76">
        <f t="shared" si="1"/>
        <v>34</v>
      </c>
      <c r="R43" s="76" t="str">
        <f t="shared" si="2"/>
        <v>Produkte</v>
      </c>
      <c r="S43" s="76" t="str">
        <f t="shared" si="3"/>
        <v>BUs</v>
      </c>
      <c r="T43" s="76" t="str">
        <f t="shared" si="4"/>
        <v>Symptome</v>
      </c>
      <c r="U43" s="76">
        <f>IFERROR(VLOOKUP(Abfalldokumentation!$W43,Kennzahlen!S:U,3,FALSE)*Abfalldokumentation!$J43,"0")</f>
        <v>88.5</v>
      </c>
      <c r="V43" s="76" t="str">
        <f>IF(ISBLANK(A43),VLOOKUP(Abfalldokumentation!$W43,'Linien - BU'!R:S,2,FALSE),A43)</f>
        <v>Verkauf</v>
      </c>
      <c r="W43" s="77">
        <f t="shared" si="5"/>
        <v>29500528</v>
      </c>
      <c r="X43" s="77">
        <f t="shared" si="6"/>
        <v>12</v>
      </c>
    </row>
    <row r="44" spans="1:24" ht="30" customHeight="1" x14ac:dyDescent="0.25">
      <c r="A44" s="39" t="s">
        <v>79</v>
      </c>
      <c r="B44" s="40">
        <v>29500776</v>
      </c>
      <c r="C44" s="40">
        <v>50</v>
      </c>
      <c r="D44" s="40">
        <v>120</v>
      </c>
      <c r="E44" s="41">
        <v>44431</v>
      </c>
      <c r="F44" s="42" t="s">
        <v>36</v>
      </c>
      <c r="G44" s="40"/>
      <c r="H44" s="44" t="str">
        <f>IFERROR(VLOOKUP(Abfalldokumentation!$B44,Artikel!A:C,3,FALSE),Abfalldokumentation!$B44)</f>
        <v>ABS Cheddar rot</v>
      </c>
      <c r="I44" s="78" t="str">
        <f>VLOOKUP(V44,'Linien - BU'!A:B,2,FALSE)</f>
        <v>BU3</v>
      </c>
      <c r="J44" s="79">
        <f t="shared" si="0"/>
        <v>50</v>
      </c>
      <c r="K44" s="80">
        <f>Abfalldokumentation!$E44</f>
        <v>44431</v>
      </c>
      <c r="L44" s="79" t="str">
        <f>IFERROR(IF(VLOOKUP(W44,'[1]Rohware 230'!$B:$C,2,FALSE)=0,"Rohware"),
IFERROR(IF(VLOOKUP(W44,[1]Sammelnr.!$B:$C,2,FALSE)=0,"Sammelnr. ungeschält ABS"),
IFERROR(IF(VLOOKUP(W44,[1]Sammelnr.!$E:$F,2,FALSE)=0,"Sammelnr. ungeschält VS"),
IFERROR(IF(VLOOKUP(W44,[1]Sammelnr.!$H:$I,2,FALSE)=0,"Sammelnr. geschält"),
IFERROR(IF(VLOOKUP(W44,[1]Offen!$B:$C,2,FALSE)=0,"Offen ungeschält ABS"),
IFERROR(IF(VLOOKUP(W44,[1]Offen!$E:$F,2,FALSE)=0,"Offen ungeschält VOS"),
IFERROR(IF(VLOOKUP(W44,[1]Offen!$H:$I,2,FALSE)=0,"Offen geschält RW"),
IFERROR(IF(VLOOKUP(W44,[1]Offen!$K:$L,2,FALSE)=0,"Offen vegan"),
IFERROR(IF(VLOOKUP(W44,[1]Offen!$N:$O,2,FALSE)=0,"Offen Zipfel"),
IFERROR(IF(VLOOKUP(W44,[1]Offen!$Q:$R,2,FALSE)=0,"Offen Endstücke"),
IFERROR(IF(VLOOKUP(W44,[1]Vakuumiert!$B:$C,2,FALSE)=0,"Vakuumierter VOS ungeschält"),
IFERROR(IF(VLOOKUP(W44,[1]Vakuumiert!$E:$F,2,FALSE)=0,"Vakuumierter ABS ungeschält"),
IFERROR(IF(VLOOKUP(W44,[1]Vakuumiert!$H:$I,2,FALSE)=0,"Vakuumierter VOS geschält"),
IFERROR(IF(VLOOKUP(W44,[1]Vakuumiert!$K:$L,2,FALSE)=0,"Vakuumierter VOS vegan"),
IFERROR(IF(VLOOKUP(W44,[1]Vakuumiert!$N:$O,2,FALSE)=0,"Vakuumierter VOS Zipfel"),
IFERROR(IF(VLOOKUP(W44,[1]Vakuumiert!$Q:$R,2,FALSE)=0,"Vakuumiert geschält"),
IFERROR(IF(VLOOKUP(W44,'[1]vakuumierte Fertigprodukte'!$B:$C,2,FALSE)=0,"Fertigprodukte"),
IFERROR(IF(VLOOKUP(W44,'[1]vakuumierte Fertigprodukte'!$E:$FI,2,FALSE)=0,"Vakuumierte Zipfel"),
IFERROR(IF(VLOOKUP(W44,[1]Wurste!$B:$C,2,FALSE)=0,"Räucherwürste"),
IFERROR(IF(VLOOKUP(W44,[1]Wurste!$E:$F,2,FALSE)=0,"URW/URGW Wurst"),
IFERROR(IF(VLOOKUP(W44,[1]Wurste!$H:$I,2,FALSE)=0,"HF-Wurst Vegan"),
IFERROR(IF(VLOOKUP(W44,[1]Wurste!$K:$L,2,FALSE)=0,"320er ohne Würste"),
IFERROR(IF(AND(OR(Abfalldokumentation!$I44="BU3",Abfalldokumentation!$I44="Verkauf"),Abfalldokumentation!$N44="Schimmel",Abfalldokumentation!$O44="keinen Abnehmer/kein Schälpersonal"),"Div. Zipfel, ES ohne Verwendung",VLOOKUP(Abfalldokumentation!$M44,Produktgruppen!A:B,2,FALSE)),"-")))))))))))))))))))))))</f>
        <v>Offen ungeschält ABS</v>
      </c>
      <c r="M44" s="81" t="str">
        <f>IFERROR(VLOOKUP(Abfalldokumentation!$W44,Artikel!A:C,3,FALSE),Abfalldokumentation!$W44)</f>
        <v>ABS Cheddar rot</v>
      </c>
      <c r="N44" s="81" t="str">
        <f>VLOOKUP(D44,'Liste Gründe'!A:D,2,FALSE)</f>
        <v>Schimmel</v>
      </c>
      <c r="O44" s="80" t="str">
        <f>IF(ISBLANK(F44),VLOOKUP(Abfalldokumentation!$X44,'Liste Gründe'!A:D,3,FALSE),F44)</f>
        <v>-</v>
      </c>
      <c r="P44" s="81" t="str">
        <f>IF(ISBLANK(Abfalldokumentation!$G44),"-",Abfalldokumentation!$G44)</f>
        <v>-</v>
      </c>
      <c r="Q44" s="81">
        <f t="shared" si="1"/>
        <v>34</v>
      </c>
      <c r="R44" s="81" t="str">
        <f t="shared" si="2"/>
        <v>Produkte</v>
      </c>
      <c r="S44" s="81" t="str">
        <f t="shared" si="3"/>
        <v>BUs</v>
      </c>
      <c r="T44" s="81" t="str">
        <f t="shared" si="4"/>
        <v>Symptome</v>
      </c>
      <c r="U44" s="81" t="str">
        <f>IFERROR(VLOOKUP(Abfalldokumentation!$W44,Kennzahlen!S:U,3,FALSE)*Abfalldokumentation!$J44,"0")</f>
        <v>0</v>
      </c>
      <c r="V44" s="81" t="str">
        <f>IF(ISBLANK(A44),VLOOKUP(Abfalldokumentation!$W44,'Linien - BU'!R:S,2,FALSE),A44)</f>
        <v>L1</v>
      </c>
      <c r="W44" s="77">
        <f t="shared" si="5"/>
        <v>29500776</v>
      </c>
      <c r="X44" s="77">
        <f t="shared" si="6"/>
        <v>120</v>
      </c>
    </row>
    <row r="45" spans="1:24" ht="30" customHeight="1" x14ac:dyDescent="0.25">
      <c r="A45" s="45" t="s">
        <v>74</v>
      </c>
      <c r="B45" s="46">
        <v>29500950</v>
      </c>
      <c r="C45" s="46">
        <v>56</v>
      </c>
      <c r="D45" s="46">
        <v>12</v>
      </c>
      <c r="E45" s="47">
        <v>44431</v>
      </c>
      <c r="F45" s="48" t="s">
        <v>22</v>
      </c>
      <c r="G45" s="49" t="s">
        <v>75</v>
      </c>
      <c r="H45" s="50" t="str">
        <f>IFERROR(VLOOKUP(Abfalldokumentation!$B45,Artikel!A:C,3,FALSE),Abfalldokumentation!$B45)</f>
        <v>VOS URW-VS-CHILI</v>
      </c>
      <c r="I45" s="73" t="str">
        <f>VLOOKUP(V45,'Linien - BU'!A:B,2,FALSE)</f>
        <v>BU1</v>
      </c>
      <c r="J45" s="74">
        <f t="shared" si="0"/>
        <v>56</v>
      </c>
      <c r="K45" s="75">
        <f>Abfalldokumentation!$E45</f>
        <v>44431</v>
      </c>
      <c r="L45" s="74" t="str">
        <f>IFERROR(IF(VLOOKUP(W45,'[1]Rohware 230'!$B:$C,2,FALSE)=0,"Rohware"),
IFERROR(IF(VLOOKUP(W45,[1]Sammelnr.!$B:$C,2,FALSE)=0,"Sammelnr. ungeschält ABS"),
IFERROR(IF(VLOOKUP(W45,[1]Sammelnr.!$E:$F,2,FALSE)=0,"Sammelnr. ungeschält VS"),
IFERROR(IF(VLOOKUP(W45,[1]Sammelnr.!$H:$I,2,FALSE)=0,"Sammelnr. geschält"),
IFERROR(IF(VLOOKUP(W45,[1]Offen!$B:$C,2,FALSE)=0,"Offen ungeschält ABS"),
IFERROR(IF(VLOOKUP(W45,[1]Offen!$E:$F,2,FALSE)=0,"Offen ungeschält VOS"),
IFERROR(IF(VLOOKUP(W45,[1]Offen!$H:$I,2,FALSE)=0,"Offen geschält RW"),
IFERROR(IF(VLOOKUP(W45,[1]Offen!$K:$L,2,FALSE)=0,"Offen vegan"),
IFERROR(IF(VLOOKUP(W45,[1]Offen!$N:$O,2,FALSE)=0,"Offen Zipfel"),
IFERROR(IF(VLOOKUP(W45,[1]Offen!$Q:$R,2,FALSE)=0,"Offen Endstücke"),
IFERROR(IF(VLOOKUP(W45,[1]Vakuumiert!$B:$C,2,FALSE)=0,"Vakuumierter VOS ungeschält"),
IFERROR(IF(VLOOKUP(W45,[1]Vakuumiert!$E:$F,2,FALSE)=0,"Vakuumierter ABS ungeschält"),
IFERROR(IF(VLOOKUP(W45,[1]Vakuumiert!$H:$I,2,FALSE)=0,"Vakuumierter VOS geschält"),
IFERROR(IF(VLOOKUP(W45,[1]Vakuumiert!$K:$L,2,FALSE)=0,"Vakuumierter VOS vegan"),
IFERROR(IF(VLOOKUP(W45,[1]Vakuumiert!$N:$O,2,FALSE)=0,"Vakuumierter VOS Zipfel"),
IFERROR(IF(VLOOKUP(W45,[1]Vakuumiert!$Q:$R,2,FALSE)=0,"Vakuumiert geschält"),
IFERROR(IF(VLOOKUP(W45,'[1]vakuumierte Fertigprodukte'!$B:$C,2,FALSE)=0,"Fertigprodukte"),
IFERROR(IF(VLOOKUP(W45,'[1]vakuumierte Fertigprodukte'!$E:$FI,2,FALSE)=0,"Vakuumierte Zipfel"),
IFERROR(IF(VLOOKUP(W45,[1]Wurste!$B:$C,2,FALSE)=0,"Räucherwürste"),
IFERROR(IF(VLOOKUP(W45,[1]Wurste!$E:$F,2,FALSE)=0,"URW/URGW Wurst"),
IFERROR(IF(VLOOKUP(W45,[1]Wurste!$H:$I,2,FALSE)=0,"HF-Wurst Vegan"),
IFERROR(IF(VLOOKUP(W45,[1]Wurste!$K:$L,2,FALSE)=0,"320er ohne Würste"),
IFERROR(IF(AND(OR(Abfalldokumentation!$I45="BU3",Abfalldokumentation!$I45="Verkauf"),Abfalldokumentation!$N45="Schimmel",Abfalldokumentation!$O45="keinen Abnehmer/kein Schälpersonal"),"Div. Zipfel, ES ohne Verwendung",VLOOKUP(Abfalldokumentation!$M45,Produktgruppen!A:B,2,FALSE)),"-")))))))))))))))))))))))</f>
        <v>Offen ungeschält VOS</v>
      </c>
      <c r="M45" s="76" t="str">
        <f>IFERROR(VLOOKUP(Abfalldokumentation!$W45,Artikel!A:C,3,FALSE),Abfalldokumentation!$W45)</f>
        <v>VOS URW-VS-CHILI</v>
      </c>
      <c r="N45" s="76" t="str">
        <f>VLOOKUP(D45,'Liste Gründe'!A:D,2,FALSE)</f>
        <v>Schimmel</v>
      </c>
      <c r="O45" s="75" t="str">
        <f>IF(ISBLANK(F45),VLOOKUP(Abfalldokumentation!$X45,'Liste Gründe'!A:D,3,FALSE),F45)</f>
        <v>keine Verarbeitung</v>
      </c>
      <c r="P45" s="76" t="str">
        <f>IF(ISBLANK(Abfalldokumentation!$G45),"-",Abfalldokumentation!$G45)</f>
        <v>Aufgrund Konsistenz nicht genommen. Zu wenig VOS verarbeitet. Vom Warmen ins Kalte -&gt; Schimmel</v>
      </c>
      <c r="Q45" s="76">
        <f t="shared" si="1"/>
        <v>34</v>
      </c>
      <c r="R45" s="76" t="str">
        <f t="shared" si="2"/>
        <v>Produkte</v>
      </c>
      <c r="S45" s="76" t="str">
        <f t="shared" si="3"/>
        <v>BUs</v>
      </c>
      <c r="T45" s="76" t="str">
        <f t="shared" si="4"/>
        <v>Symptome</v>
      </c>
      <c r="U45" s="76">
        <f>IFERROR(VLOOKUP(Abfalldokumentation!$W45,Kennzahlen!S:U,3,FALSE)*Abfalldokumentation!$J45,"0")</f>
        <v>28</v>
      </c>
      <c r="V45" s="76" t="str">
        <f>IF(ISBLANK(A45),VLOOKUP(Abfalldokumentation!$W45,'Linien - BU'!R:S,2,FALSE),A45)</f>
        <v>Schmelze</v>
      </c>
      <c r="W45" s="77">
        <f t="shared" si="5"/>
        <v>29500950</v>
      </c>
      <c r="X45" s="77">
        <f t="shared" si="6"/>
        <v>12</v>
      </c>
    </row>
    <row r="46" spans="1:24" ht="30" customHeight="1" x14ac:dyDescent="0.25">
      <c r="A46" s="39" t="s">
        <v>99</v>
      </c>
      <c r="B46" s="40">
        <v>29501003</v>
      </c>
      <c r="C46" s="40">
        <v>241</v>
      </c>
      <c r="D46" s="40">
        <v>81</v>
      </c>
      <c r="E46" s="41">
        <v>44431</v>
      </c>
      <c r="F46" s="42" t="s">
        <v>109</v>
      </c>
      <c r="G46" s="43"/>
      <c r="H46" s="44" t="str">
        <f>IFERROR(VLOOKUP(Abfalldokumentation!$B46,Artikel!A:C,3,FALSE),Abfalldokumentation!$B46)</f>
        <v>ABS CHED-PF-KRÄUK gemis</v>
      </c>
      <c r="I46" s="78" t="str">
        <f>VLOOKUP(V46,'Linien - BU'!A:B,2,FALSE)</f>
        <v>BU3</v>
      </c>
      <c r="J46" s="79">
        <f t="shared" si="0"/>
        <v>241</v>
      </c>
      <c r="K46" s="80">
        <f>Abfalldokumentation!$E46</f>
        <v>44431</v>
      </c>
      <c r="L46" s="79" t="str">
        <f>IFERROR(IF(VLOOKUP(W46,'[1]Rohware 230'!$B:$C,2,FALSE)=0,"Rohware"),
IFERROR(IF(VLOOKUP(W46,[1]Sammelnr.!$B:$C,2,FALSE)=0,"Sammelnr. ungeschält ABS"),
IFERROR(IF(VLOOKUP(W46,[1]Sammelnr.!$E:$F,2,FALSE)=0,"Sammelnr. ungeschält VS"),
IFERROR(IF(VLOOKUP(W46,[1]Sammelnr.!$H:$I,2,FALSE)=0,"Sammelnr. geschält"),
IFERROR(IF(VLOOKUP(W46,[1]Offen!$B:$C,2,FALSE)=0,"Offen ungeschält ABS"),
IFERROR(IF(VLOOKUP(W46,[1]Offen!$E:$F,2,FALSE)=0,"Offen ungeschält VOS"),
IFERROR(IF(VLOOKUP(W46,[1]Offen!$H:$I,2,FALSE)=0,"Offen geschält RW"),
IFERROR(IF(VLOOKUP(W46,[1]Offen!$K:$L,2,FALSE)=0,"Offen vegan"),
IFERROR(IF(VLOOKUP(W46,[1]Offen!$N:$O,2,FALSE)=0,"Offen Zipfel"),
IFERROR(IF(VLOOKUP(W46,[1]Offen!$Q:$R,2,FALSE)=0,"Offen Endstücke"),
IFERROR(IF(VLOOKUP(W46,[1]Vakuumiert!$B:$C,2,FALSE)=0,"Vakuumierter VOS ungeschält"),
IFERROR(IF(VLOOKUP(W46,[1]Vakuumiert!$E:$F,2,FALSE)=0,"Vakuumierter ABS ungeschält"),
IFERROR(IF(VLOOKUP(W46,[1]Vakuumiert!$H:$I,2,FALSE)=0,"Vakuumierter VOS geschält"),
IFERROR(IF(VLOOKUP(W46,[1]Vakuumiert!$K:$L,2,FALSE)=0,"Vakuumierter VOS vegan"),
IFERROR(IF(VLOOKUP(W46,[1]Vakuumiert!$N:$O,2,FALSE)=0,"Vakuumierter VOS Zipfel"),
IFERROR(IF(VLOOKUP(W46,[1]Vakuumiert!$Q:$R,2,FALSE)=0,"Vakuumiert geschält"),
IFERROR(IF(VLOOKUP(W46,'[1]vakuumierte Fertigprodukte'!$B:$C,2,FALSE)=0,"Fertigprodukte"),
IFERROR(IF(VLOOKUP(W46,'[1]vakuumierte Fertigprodukte'!$E:$FI,2,FALSE)=0,"Vakuumierte Zipfel"),
IFERROR(IF(VLOOKUP(W46,[1]Wurste!$B:$C,2,FALSE)=0,"Räucherwürste"),
IFERROR(IF(VLOOKUP(W46,[1]Wurste!$E:$F,2,FALSE)=0,"URW/URGW Wurst"),
IFERROR(IF(VLOOKUP(W46,[1]Wurste!$H:$I,2,FALSE)=0,"HF-Wurst Vegan"),
IFERROR(IF(VLOOKUP(W46,[1]Wurste!$K:$L,2,FALSE)=0,"320er ohne Würste"),
IFERROR(IF(AND(OR(Abfalldokumentation!$I46="BU3",Abfalldokumentation!$I46="Verkauf"),Abfalldokumentation!$N46="Schimmel",Abfalldokumentation!$O46="keinen Abnehmer/kein Schälpersonal"),"Div. Zipfel, ES ohne Verwendung",VLOOKUP(Abfalldokumentation!$M46,Produktgruppen!A:B,2,FALSE)),"-")))))))))))))))))))))))</f>
        <v>Offen ungeschält ABS</v>
      </c>
      <c r="M46" s="81" t="str">
        <f>IFERROR(VLOOKUP(Abfalldokumentation!$W46,Artikel!A:C,3,FALSE),Abfalldokumentation!$W46)</f>
        <v>ABS CHED-PF-KRÄUK gemis</v>
      </c>
      <c r="N46" s="81" t="str">
        <f>VLOOKUP(D46,'Liste Gründe'!A:D,2,FALSE)</f>
        <v>Linienbezogen</v>
      </c>
      <c r="O46" s="80" t="str">
        <f>IF(ISBLANK(F46),VLOOKUP(Abfalldokumentation!$X46,'Liste Gründe'!A:D,3,FALSE),F46)</f>
        <v>gemischtes Produkt</v>
      </c>
      <c r="P46" s="81" t="str">
        <f>IF(ISBLANK(Abfalldokumentation!$G46),"-",Abfalldokumentation!$G46)</f>
        <v>-</v>
      </c>
      <c r="Q46" s="81">
        <f t="shared" si="1"/>
        <v>34</v>
      </c>
      <c r="R46" s="81" t="str">
        <f t="shared" si="2"/>
        <v>Produkte</v>
      </c>
      <c r="S46" s="81" t="str">
        <f t="shared" si="3"/>
        <v>BUs</v>
      </c>
      <c r="T46" s="81" t="str">
        <f t="shared" si="4"/>
        <v>Symptome</v>
      </c>
      <c r="U46" s="81">
        <f>IFERROR(VLOOKUP(Abfalldokumentation!$W46,Kennzahlen!S:U,3,FALSE)*Abfalldokumentation!$J46,"0")</f>
        <v>241</v>
      </c>
      <c r="V46" s="81" t="str">
        <f>IF(ISBLANK(A46),VLOOKUP(Abfalldokumentation!$W46,'Linien - BU'!R:S,2,FALSE),A46)</f>
        <v>L33</v>
      </c>
      <c r="W46" s="77">
        <f t="shared" si="5"/>
        <v>29501003</v>
      </c>
      <c r="X46" s="77">
        <f t="shared" si="6"/>
        <v>81</v>
      </c>
    </row>
    <row r="47" spans="1:24" ht="30" customHeight="1" x14ac:dyDescent="0.25">
      <c r="A47" s="45" t="s">
        <v>99</v>
      </c>
      <c r="B47" s="46">
        <v>29501003</v>
      </c>
      <c r="C47" s="46">
        <v>17</v>
      </c>
      <c r="D47" s="46">
        <v>81</v>
      </c>
      <c r="E47" s="47">
        <v>44431</v>
      </c>
      <c r="F47" s="48" t="s">
        <v>109</v>
      </c>
      <c r="G47" s="46"/>
      <c r="H47" s="50" t="str">
        <f>IFERROR(VLOOKUP(Abfalldokumentation!$B47,Artikel!A:C,3,FALSE),Abfalldokumentation!$B47)</f>
        <v>ABS CHED-PF-KRÄUK gemis</v>
      </c>
      <c r="I47" s="73" t="str">
        <f>VLOOKUP(V47,'Linien - BU'!A:B,2,FALSE)</f>
        <v>BU3</v>
      </c>
      <c r="J47" s="74">
        <f t="shared" si="0"/>
        <v>17</v>
      </c>
      <c r="K47" s="75">
        <f>Abfalldokumentation!$E47</f>
        <v>44431</v>
      </c>
      <c r="L47" s="74" t="str">
        <f>IFERROR(IF(VLOOKUP(W47,'[1]Rohware 230'!$B:$C,2,FALSE)=0,"Rohware"),
IFERROR(IF(VLOOKUP(W47,[1]Sammelnr.!$B:$C,2,FALSE)=0,"Sammelnr. ungeschält ABS"),
IFERROR(IF(VLOOKUP(W47,[1]Sammelnr.!$E:$F,2,FALSE)=0,"Sammelnr. ungeschält VS"),
IFERROR(IF(VLOOKUP(W47,[1]Sammelnr.!$H:$I,2,FALSE)=0,"Sammelnr. geschält"),
IFERROR(IF(VLOOKUP(W47,[1]Offen!$B:$C,2,FALSE)=0,"Offen ungeschält ABS"),
IFERROR(IF(VLOOKUP(W47,[1]Offen!$E:$F,2,FALSE)=0,"Offen ungeschält VOS"),
IFERROR(IF(VLOOKUP(W47,[1]Offen!$H:$I,2,FALSE)=0,"Offen geschält RW"),
IFERROR(IF(VLOOKUP(W47,[1]Offen!$K:$L,2,FALSE)=0,"Offen vegan"),
IFERROR(IF(VLOOKUP(W47,[1]Offen!$N:$O,2,FALSE)=0,"Offen Zipfel"),
IFERROR(IF(VLOOKUP(W47,[1]Offen!$Q:$R,2,FALSE)=0,"Offen Endstücke"),
IFERROR(IF(VLOOKUP(W47,[1]Vakuumiert!$B:$C,2,FALSE)=0,"Vakuumierter VOS ungeschält"),
IFERROR(IF(VLOOKUP(W47,[1]Vakuumiert!$E:$F,2,FALSE)=0,"Vakuumierter ABS ungeschält"),
IFERROR(IF(VLOOKUP(W47,[1]Vakuumiert!$H:$I,2,FALSE)=0,"Vakuumierter VOS geschält"),
IFERROR(IF(VLOOKUP(W47,[1]Vakuumiert!$K:$L,2,FALSE)=0,"Vakuumierter VOS vegan"),
IFERROR(IF(VLOOKUP(W47,[1]Vakuumiert!$N:$O,2,FALSE)=0,"Vakuumierter VOS Zipfel"),
IFERROR(IF(VLOOKUP(W47,[1]Vakuumiert!$Q:$R,2,FALSE)=0,"Vakuumiert geschält"),
IFERROR(IF(VLOOKUP(W47,'[1]vakuumierte Fertigprodukte'!$B:$C,2,FALSE)=0,"Fertigprodukte"),
IFERROR(IF(VLOOKUP(W47,'[1]vakuumierte Fertigprodukte'!$E:$FI,2,FALSE)=0,"Vakuumierte Zipfel"),
IFERROR(IF(VLOOKUP(W47,[1]Wurste!$B:$C,2,FALSE)=0,"Räucherwürste"),
IFERROR(IF(VLOOKUP(W47,[1]Wurste!$E:$F,2,FALSE)=0,"URW/URGW Wurst"),
IFERROR(IF(VLOOKUP(W47,[1]Wurste!$H:$I,2,FALSE)=0,"HF-Wurst Vegan"),
IFERROR(IF(VLOOKUP(W47,[1]Wurste!$K:$L,2,FALSE)=0,"320er ohne Würste"),
IFERROR(IF(AND(OR(Abfalldokumentation!$I47="BU3",Abfalldokumentation!$I47="Verkauf"),Abfalldokumentation!$N47="Schimmel",Abfalldokumentation!$O47="keinen Abnehmer/kein Schälpersonal"),"Div. Zipfel, ES ohne Verwendung",VLOOKUP(Abfalldokumentation!$M47,Produktgruppen!A:B,2,FALSE)),"-")))))))))))))))))))))))</f>
        <v>Offen ungeschält ABS</v>
      </c>
      <c r="M47" s="76" t="str">
        <f>IFERROR(VLOOKUP(Abfalldokumentation!$W47,Artikel!A:C,3,FALSE),Abfalldokumentation!$W47)</f>
        <v>ABS CHED-PF-KRÄUK gemis</v>
      </c>
      <c r="N47" s="76" t="str">
        <f>VLOOKUP(D47,'Liste Gründe'!A:D,2,FALSE)</f>
        <v>Linienbezogen</v>
      </c>
      <c r="O47" s="75" t="str">
        <f>IF(ISBLANK(F47),VLOOKUP(Abfalldokumentation!$X47,'Liste Gründe'!A:D,3,FALSE),F47)</f>
        <v>gemischtes Produkt</v>
      </c>
      <c r="P47" s="76" t="str">
        <f>IF(ISBLANK(Abfalldokumentation!$G47),"-",Abfalldokumentation!$G47)</f>
        <v>-</v>
      </c>
      <c r="Q47" s="76">
        <f t="shared" si="1"/>
        <v>34</v>
      </c>
      <c r="R47" s="76" t="str">
        <f t="shared" si="2"/>
        <v>Produkte</v>
      </c>
      <c r="S47" s="76" t="str">
        <f t="shared" si="3"/>
        <v>BUs</v>
      </c>
      <c r="T47" s="76" t="str">
        <f t="shared" si="4"/>
        <v>Symptome</v>
      </c>
      <c r="U47" s="76">
        <f>IFERROR(VLOOKUP(Abfalldokumentation!$W47,Kennzahlen!S:U,3,FALSE)*Abfalldokumentation!$J47,"0")</f>
        <v>17</v>
      </c>
      <c r="V47" s="76" t="str">
        <f>IF(ISBLANK(A47),VLOOKUP(Abfalldokumentation!$W47,'Linien - BU'!R:S,2,FALSE),A47)</f>
        <v>L33</v>
      </c>
      <c r="W47" s="77">
        <f t="shared" si="5"/>
        <v>29501003</v>
      </c>
      <c r="X47" s="77">
        <f t="shared" si="6"/>
        <v>81</v>
      </c>
    </row>
    <row r="48" spans="1:24" ht="30" customHeight="1" x14ac:dyDescent="0.25">
      <c r="A48" s="39" t="s">
        <v>11</v>
      </c>
      <c r="B48" s="40">
        <v>29501022</v>
      </c>
      <c r="C48" s="40">
        <v>90</v>
      </c>
      <c r="D48" s="40">
        <v>12</v>
      </c>
      <c r="E48" s="41">
        <v>44431</v>
      </c>
      <c r="F48" s="42" t="s">
        <v>20</v>
      </c>
      <c r="G48" s="43" t="s">
        <v>84</v>
      </c>
      <c r="H48" s="44" t="str">
        <f>IFERROR(VLOOKUP(Abfalldokumentation!$B48,Artikel!A:C,3,FALSE),Abfalldokumentation!$B48)</f>
        <v>VOS RW NATUR AMM CO REZ</v>
      </c>
      <c r="I48" s="78" t="str">
        <f>VLOOKUP(V48,'Linien - BU'!A:B,2,FALSE)</f>
        <v>Verkauf</v>
      </c>
      <c r="J48" s="79">
        <f t="shared" si="0"/>
        <v>90</v>
      </c>
      <c r="K48" s="80">
        <f>Abfalldokumentation!$E48</f>
        <v>44431</v>
      </c>
      <c r="L48" s="79" t="str">
        <f>IFERROR(IF(VLOOKUP(W48,'[1]Rohware 230'!$B:$C,2,FALSE)=0,"Rohware"),
IFERROR(IF(VLOOKUP(W48,[1]Sammelnr.!$B:$C,2,FALSE)=0,"Sammelnr. ungeschält ABS"),
IFERROR(IF(VLOOKUP(W48,[1]Sammelnr.!$E:$F,2,FALSE)=0,"Sammelnr. ungeschält VS"),
IFERROR(IF(VLOOKUP(W48,[1]Sammelnr.!$H:$I,2,FALSE)=0,"Sammelnr. geschält"),
IFERROR(IF(VLOOKUP(W48,[1]Offen!$B:$C,2,FALSE)=0,"Offen ungeschält ABS"),
IFERROR(IF(VLOOKUP(W48,[1]Offen!$E:$F,2,FALSE)=0,"Offen ungeschält VOS"),
IFERROR(IF(VLOOKUP(W48,[1]Offen!$H:$I,2,FALSE)=0,"Offen geschält RW"),
IFERROR(IF(VLOOKUP(W48,[1]Offen!$K:$L,2,FALSE)=0,"Offen vegan"),
IFERROR(IF(VLOOKUP(W48,[1]Offen!$N:$O,2,FALSE)=0,"Offen Zipfel"),
IFERROR(IF(VLOOKUP(W48,[1]Offen!$Q:$R,2,FALSE)=0,"Offen Endstücke"),
IFERROR(IF(VLOOKUP(W48,[1]Vakuumiert!$B:$C,2,FALSE)=0,"Vakuumierter VOS ungeschält"),
IFERROR(IF(VLOOKUP(W48,[1]Vakuumiert!$E:$F,2,FALSE)=0,"Vakuumierter ABS ungeschält"),
IFERROR(IF(VLOOKUP(W48,[1]Vakuumiert!$H:$I,2,FALSE)=0,"Vakuumierter VOS geschält"),
IFERROR(IF(VLOOKUP(W48,[1]Vakuumiert!$K:$L,2,FALSE)=0,"Vakuumierter VOS vegan"),
IFERROR(IF(VLOOKUP(W48,[1]Vakuumiert!$N:$O,2,FALSE)=0,"Vakuumierter VOS Zipfel"),
IFERROR(IF(VLOOKUP(W48,[1]Vakuumiert!$Q:$R,2,FALSE)=0,"Vakuumiert geschält"),
IFERROR(IF(VLOOKUP(W48,'[1]vakuumierte Fertigprodukte'!$B:$C,2,FALSE)=0,"Fertigprodukte"),
IFERROR(IF(VLOOKUP(W48,'[1]vakuumierte Fertigprodukte'!$E:$FI,2,FALSE)=0,"Vakuumierte Zipfel"),
IFERROR(IF(VLOOKUP(W48,[1]Wurste!$B:$C,2,FALSE)=0,"Räucherwürste"),
IFERROR(IF(VLOOKUP(W48,[1]Wurste!$E:$F,2,FALSE)=0,"URW/URGW Wurst"),
IFERROR(IF(VLOOKUP(W48,[1]Wurste!$H:$I,2,FALSE)=0,"HF-Wurst Vegan"),
IFERROR(IF(VLOOKUP(W48,[1]Wurste!$K:$L,2,FALSE)=0,"320er ohne Würste"),
IFERROR(IF(AND(OR(Abfalldokumentation!$I48="BU3",Abfalldokumentation!$I48="Verkauf"),Abfalldokumentation!$N48="Schimmel",Abfalldokumentation!$O48="keinen Abnehmer/kein Schälpersonal"),"Div. Zipfel, ES ohne Verwendung",VLOOKUP(Abfalldokumentation!$M48,Produktgruppen!A:B,2,FALSE)),"-")))))))))))))))))))))))</f>
        <v>Offen ungeschält VOS</v>
      </c>
      <c r="M48" s="81" t="str">
        <f>IFERROR(VLOOKUP(Abfalldokumentation!$W48,Artikel!A:C,3,FALSE),Abfalldokumentation!$W48)</f>
        <v>VOS RW NATUR AMM CO REZ</v>
      </c>
      <c r="N48" s="81" t="str">
        <f>VLOOKUP(D48,'Liste Gründe'!A:D,2,FALSE)</f>
        <v>Schimmel</v>
      </c>
      <c r="O48" s="80" t="str">
        <f>IF(ISBLANK(F48),VLOOKUP(Abfalldokumentation!$X48,'Liste Gründe'!A:D,3,FALSE),F48)</f>
        <v>keinen Abnehmer/kein Schälpersonal</v>
      </c>
      <c r="P48" s="81" t="str">
        <f>IF(ISBLANK(Abfalldokumentation!$G48),"-",Abfalldokumentation!$G48)</f>
        <v>keinen Abnehmer/Schälen</v>
      </c>
      <c r="Q48" s="81">
        <f t="shared" si="1"/>
        <v>34</v>
      </c>
      <c r="R48" s="81" t="str">
        <f t="shared" si="2"/>
        <v>Produkte</v>
      </c>
      <c r="S48" s="81" t="str">
        <f t="shared" si="3"/>
        <v>BUs</v>
      </c>
      <c r="T48" s="81" t="str">
        <f t="shared" si="4"/>
        <v>Symptome</v>
      </c>
      <c r="U48" s="81">
        <f>IFERROR(VLOOKUP(Abfalldokumentation!$W48,Kennzahlen!S:U,3,FALSE)*Abfalldokumentation!$J48,"0")</f>
        <v>45</v>
      </c>
      <c r="V48" s="81" t="str">
        <f>IF(ISBLANK(A48),VLOOKUP(Abfalldokumentation!$W48,'Linien - BU'!R:S,2,FALSE),A48)</f>
        <v>Verkauf</v>
      </c>
      <c r="W48" s="77">
        <f t="shared" si="5"/>
        <v>29501022</v>
      </c>
      <c r="X48" s="77">
        <f t="shared" si="6"/>
        <v>12</v>
      </c>
    </row>
    <row r="49" spans="1:24" ht="30" customHeight="1" x14ac:dyDescent="0.25">
      <c r="A49" s="45" t="s">
        <v>11</v>
      </c>
      <c r="B49" s="46">
        <v>29501022</v>
      </c>
      <c r="C49" s="46">
        <v>870</v>
      </c>
      <c r="D49" s="46">
        <v>12</v>
      </c>
      <c r="E49" s="47">
        <v>44431</v>
      </c>
      <c r="F49" s="48" t="s">
        <v>20</v>
      </c>
      <c r="G49" s="49" t="s">
        <v>84</v>
      </c>
      <c r="H49" s="50" t="str">
        <f>IFERROR(VLOOKUP(Abfalldokumentation!$B49,Artikel!A:C,3,FALSE),Abfalldokumentation!$B49)</f>
        <v>VOS RW NATUR AMM CO REZ</v>
      </c>
      <c r="I49" s="73" t="str">
        <f>VLOOKUP(V49,'Linien - BU'!A:B,2,FALSE)</f>
        <v>Verkauf</v>
      </c>
      <c r="J49" s="74">
        <f t="shared" si="0"/>
        <v>870</v>
      </c>
      <c r="K49" s="75">
        <f>Abfalldokumentation!$E49</f>
        <v>44431</v>
      </c>
      <c r="L49" s="74" t="str">
        <f>IFERROR(IF(VLOOKUP(W49,'[1]Rohware 230'!$B:$C,2,FALSE)=0,"Rohware"),
IFERROR(IF(VLOOKUP(W49,[1]Sammelnr.!$B:$C,2,FALSE)=0,"Sammelnr. ungeschält ABS"),
IFERROR(IF(VLOOKUP(W49,[1]Sammelnr.!$E:$F,2,FALSE)=0,"Sammelnr. ungeschält VS"),
IFERROR(IF(VLOOKUP(W49,[1]Sammelnr.!$H:$I,2,FALSE)=0,"Sammelnr. geschält"),
IFERROR(IF(VLOOKUP(W49,[1]Offen!$B:$C,2,FALSE)=0,"Offen ungeschält ABS"),
IFERROR(IF(VLOOKUP(W49,[1]Offen!$E:$F,2,FALSE)=0,"Offen ungeschält VOS"),
IFERROR(IF(VLOOKUP(W49,[1]Offen!$H:$I,2,FALSE)=0,"Offen geschält RW"),
IFERROR(IF(VLOOKUP(W49,[1]Offen!$K:$L,2,FALSE)=0,"Offen vegan"),
IFERROR(IF(VLOOKUP(W49,[1]Offen!$N:$O,2,FALSE)=0,"Offen Zipfel"),
IFERROR(IF(VLOOKUP(W49,[1]Offen!$Q:$R,2,FALSE)=0,"Offen Endstücke"),
IFERROR(IF(VLOOKUP(W49,[1]Vakuumiert!$B:$C,2,FALSE)=0,"Vakuumierter VOS ungeschält"),
IFERROR(IF(VLOOKUP(W49,[1]Vakuumiert!$E:$F,2,FALSE)=0,"Vakuumierter ABS ungeschält"),
IFERROR(IF(VLOOKUP(W49,[1]Vakuumiert!$H:$I,2,FALSE)=0,"Vakuumierter VOS geschält"),
IFERROR(IF(VLOOKUP(W49,[1]Vakuumiert!$K:$L,2,FALSE)=0,"Vakuumierter VOS vegan"),
IFERROR(IF(VLOOKUP(W49,[1]Vakuumiert!$N:$O,2,FALSE)=0,"Vakuumierter VOS Zipfel"),
IFERROR(IF(VLOOKUP(W49,[1]Vakuumiert!$Q:$R,2,FALSE)=0,"Vakuumiert geschält"),
IFERROR(IF(VLOOKUP(W49,'[1]vakuumierte Fertigprodukte'!$B:$C,2,FALSE)=0,"Fertigprodukte"),
IFERROR(IF(VLOOKUP(W49,'[1]vakuumierte Fertigprodukte'!$E:$FI,2,FALSE)=0,"Vakuumierte Zipfel"),
IFERROR(IF(VLOOKUP(W49,[1]Wurste!$B:$C,2,FALSE)=0,"Räucherwürste"),
IFERROR(IF(VLOOKUP(W49,[1]Wurste!$E:$F,2,FALSE)=0,"URW/URGW Wurst"),
IFERROR(IF(VLOOKUP(W49,[1]Wurste!$H:$I,2,FALSE)=0,"HF-Wurst Vegan"),
IFERROR(IF(VLOOKUP(W49,[1]Wurste!$K:$L,2,FALSE)=0,"320er ohne Würste"),
IFERROR(IF(AND(OR(Abfalldokumentation!$I49="BU3",Abfalldokumentation!$I49="Verkauf"),Abfalldokumentation!$N49="Schimmel",Abfalldokumentation!$O49="keinen Abnehmer/kein Schälpersonal"),"Div. Zipfel, ES ohne Verwendung",VLOOKUP(Abfalldokumentation!$M49,Produktgruppen!A:B,2,FALSE)),"-")))))))))))))))))))))))</f>
        <v>Offen ungeschält VOS</v>
      </c>
      <c r="M49" s="76" t="str">
        <f>IFERROR(VLOOKUP(Abfalldokumentation!$W49,Artikel!A:C,3,FALSE),Abfalldokumentation!$W49)</f>
        <v>VOS RW NATUR AMM CO REZ</v>
      </c>
      <c r="N49" s="76" t="str">
        <f>VLOOKUP(D49,'Liste Gründe'!A:D,2,FALSE)</f>
        <v>Schimmel</v>
      </c>
      <c r="O49" s="75" t="str">
        <f>IF(ISBLANK(F49),VLOOKUP(Abfalldokumentation!$X49,'Liste Gründe'!A:D,3,FALSE),F49)</f>
        <v>keinen Abnehmer/kein Schälpersonal</v>
      </c>
      <c r="P49" s="76" t="str">
        <f>IF(ISBLANK(Abfalldokumentation!$G49),"-",Abfalldokumentation!$G49)</f>
        <v>keinen Abnehmer/Schälen</v>
      </c>
      <c r="Q49" s="76">
        <f t="shared" si="1"/>
        <v>34</v>
      </c>
      <c r="R49" s="76" t="str">
        <f t="shared" si="2"/>
        <v>Produkte</v>
      </c>
      <c r="S49" s="76" t="str">
        <f t="shared" si="3"/>
        <v>BUs</v>
      </c>
      <c r="T49" s="76" t="str">
        <f t="shared" si="4"/>
        <v>Symptome</v>
      </c>
      <c r="U49" s="76">
        <f>IFERROR(VLOOKUP(Abfalldokumentation!$W49,Kennzahlen!S:U,3,FALSE)*Abfalldokumentation!$J49,"0")</f>
        <v>435</v>
      </c>
      <c r="V49" s="76" t="str">
        <f>IF(ISBLANK(A49),VLOOKUP(Abfalldokumentation!$W49,'Linien - BU'!R:S,2,FALSE),A49)</f>
        <v>Verkauf</v>
      </c>
      <c r="W49" s="77">
        <f t="shared" si="5"/>
        <v>29501022</v>
      </c>
      <c r="X49" s="77">
        <f t="shared" si="6"/>
        <v>12</v>
      </c>
    </row>
    <row r="50" spans="1:24" ht="30" customHeight="1" x14ac:dyDescent="0.25">
      <c r="A50" s="39" t="s">
        <v>99</v>
      </c>
      <c r="B50" s="40">
        <v>29501032</v>
      </c>
      <c r="C50" s="40">
        <v>60</v>
      </c>
      <c r="D50" s="40">
        <v>22</v>
      </c>
      <c r="E50" s="41">
        <v>44431</v>
      </c>
      <c r="F50" s="42" t="s">
        <v>87</v>
      </c>
      <c r="G50" s="40" t="s">
        <v>100</v>
      </c>
      <c r="H50" s="44" t="str">
        <f>IFERROR(VLOOKUP(Abfalldokumentation!$B50,Artikel!A:C,3,FALSE),Abfalldokumentation!$B50)</f>
        <v>ABS CHED-ROT MIT ß-CARO</v>
      </c>
      <c r="I50" s="78" t="str">
        <f>VLOOKUP(V50,'Linien - BU'!A:B,2,FALSE)</f>
        <v>BU3</v>
      </c>
      <c r="J50" s="79">
        <f t="shared" si="0"/>
        <v>60</v>
      </c>
      <c r="K50" s="80">
        <f>Abfalldokumentation!$E50</f>
        <v>44431</v>
      </c>
      <c r="L50" s="79" t="str">
        <f>IFERROR(IF(VLOOKUP(W50,'[1]Rohware 230'!$B:$C,2,FALSE)=0,"Rohware"),
IFERROR(IF(VLOOKUP(W50,[1]Sammelnr.!$B:$C,2,FALSE)=0,"Sammelnr. ungeschält ABS"),
IFERROR(IF(VLOOKUP(W50,[1]Sammelnr.!$E:$F,2,FALSE)=0,"Sammelnr. ungeschält VS"),
IFERROR(IF(VLOOKUP(W50,[1]Sammelnr.!$H:$I,2,FALSE)=0,"Sammelnr. geschält"),
IFERROR(IF(VLOOKUP(W50,[1]Offen!$B:$C,2,FALSE)=0,"Offen ungeschält ABS"),
IFERROR(IF(VLOOKUP(W50,[1]Offen!$E:$F,2,FALSE)=0,"Offen ungeschält VOS"),
IFERROR(IF(VLOOKUP(W50,[1]Offen!$H:$I,2,FALSE)=0,"Offen geschält RW"),
IFERROR(IF(VLOOKUP(W50,[1]Offen!$K:$L,2,FALSE)=0,"Offen vegan"),
IFERROR(IF(VLOOKUP(W50,[1]Offen!$N:$O,2,FALSE)=0,"Offen Zipfel"),
IFERROR(IF(VLOOKUP(W50,[1]Offen!$Q:$R,2,FALSE)=0,"Offen Endstücke"),
IFERROR(IF(VLOOKUP(W50,[1]Vakuumiert!$B:$C,2,FALSE)=0,"Vakuumierter VOS ungeschält"),
IFERROR(IF(VLOOKUP(W50,[1]Vakuumiert!$E:$F,2,FALSE)=0,"Vakuumierter ABS ungeschält"),
IFERROR(IF(VLOOKUP(W50,[1]Vakuumiert!$H:$I,2,FALSE)=0,"Vakuumierter VOS geschält"),
IFERROR(IF(VLOOKUP(W50,[1]Vakuumiert!$K:$L,2,FALSE)=0,"Vakuumierter VOS vegan"),
IFERROR(IF(VLOOKUP(W50,[1]Vakuumiert!$N:$O,2,FALSE)=0,"Vakuumierter VOS Zipfel"),
IFERROR(IF(VLOOKUP(W50,[1]Vakuumiert!$Q:$R,2,FALSE)=0,"Vakuumiert geschält"),
IFERROR(IF(VLOOKUP(W50,'[1]vakuumierte Fertigprodukte'!$B:$C,2,FALSE)=0,"Fertigprodukte"),
IFERROR(IF(VLOOKUP(W50,'[1]vakuumierte Fertigprodukte'!$E:$FI,2,FALSE)=0,"Vakuumierte Zipfel"),
IFERROR(IF(VLOOKUP(W50,[1]Wurste!$B:$C,2,FALSE)=0,"Räucherwürste"),
IFERROR(IF(VLOOKUP(W50,[1]Wurste!$E:$F,2,FALSE)=0,"URW/URGW Wurst"),
IFERROR(IF(VLOOKUP(W50,[1]Wurste!$H:$I,2,FALSE)=0,"HF-Wurst Vegan"),
IFERROR(IF(VLOOKUP(W50,[1]Wurste!$K:$L,2,FALSE)=0,"320er ohne Würste"),
IFERROR(IF(AND(OR(Abfalldokumentation!$I50="BU3",Abfalldokumentation!$I50="Verkauf"),Abfalldokumentation!$N50="Schimmel",Abfalldokumentation!$O50="keinen Abnehmer/kein Schälpersonal"),"Div. Zipfel, ES ohne Verwendung",VLOOKUP(Abfalldokumentation!$M50,Produktgruppen!A:B,2,FALSE)),"-")))))))))))))))))))))))</f>
        <v>Offen ungeschält ABS</v>
      </c>
      <c r="M50" s="81" t="str">
        <f>IFERROR(VLOOKUP(Abfalldokumentation!$W50,Artikel!A:C,3,FALSE),Abfalldokumentation!$W50)</f>
        <v>ABS CHED-ROT MIT ß-CARO</v>
      </c>
      <c r="N50" s="81" t="str">
        <f>VLOOKUP(D50,'Liste Gründe'!A:D,2,FALSE)</f>
        <v>Rest</v>
      </c>
      <c r="O50" s="80" t="str">
        <f>IF(ISBLANK(F50),VLOOKUP(Abfalldokumentation!$X50,'Liste Gründe'!A:D,3,FALSE),F50)</f>
        <v>Fremdkörper</v>
      </c>
      <c r="P50" s="81" t="str">
        <f>IF(ISBLANK(Abfalldokumentation!$G50),"-",Abfalldokumentation!$G50)</f>
        <v>Schmutz</v>
      </c>
      <c r="Q50" s="81">
        <f t="shared" si="1"/>
        <v>34</v>
      </c>
      <c r="R50" s="81" t="str">
        <f t="shared" si="2"/>
        <v>Produkte</v>
      </c>
      <c r="S50" s="81" t="str">
        <f t="shared" si="3"/>
        <v>BUs</v>
      </c>
      <c r="T50" s="81" t="str">
        <f t="shared" si="4"/>
        <v>Symptome</v>
      </c>
      <c r="U50" s="81">
        <f>IFERROR(VLOOKUP(Abfalldokumentation!$W50,Kennzahlen!S:U,3,FALSE)*Abfalldokumentation!$J50,"0")</f>
        <v>60</v>
      </c>
      <c r="V50" s="81" t="str">
        <f>IF(ISBLANK(A50),VLOOKUP(Abfalldokumentation!$W50,'Linien - BU'!R:S,2,FALSE),A50)</f>
        <v>L33</v>
      </c>
      <c r="W50" s="77">
        <f t="shared" si="5"/>
        <v>29501032</v>
      </c>
      <c r="X50" s="77">
        <f t="shared" si="6"/>
        <v>22</v>
      </c>
    </row>
    <row r="51" spans="1:24" ht="30" customHeight="1" x14ac:dyDescent="0.25">
      <c r="A51" s="45" t="s">
        <v>11</v>
      </c>
      <c r="B51" s="46">
        <v>29501053</v>
      </c>
      <c r="C51" s="46">
        <v>63</v>
      </c>
      <c r="D51" s="46">
        <v>12</v>
      </c>
      <c r="E51" s="47">
        <v>44431</v>
      </c>
      <c r="F51" s="48" t="s">
        <v>20</v>
      </c>
      <c r="G51" s="49" t="s">
        <v>84</v>
      </c>
      <c r="H51" s="50" t="str">
        <f>IFERROR(VLOOKUP(Abfalldokumentation!$B51,Artikel!A:C,3,FALSE),Abfalldokumentation!$B51)</f>
        <v>VOS RW-ROT-CHEDD 8,1KG</v>
      </c>
      <c r="I51" s="73" t="str">
        <f>VLOOKUP(V51,'Linien - BU'!A:B,2,FALSE)</f>
        <v>Verkauf</v>
      </c>
      <c r="J51" s="74">
        <f t="shared" si="0"/>
        <v>63</v>
      </c>
      <c r="K51" s="75">
        <f>Abfalldokumentation!$E51</f>
        <v>44431</v>
      </c>
      <c r="L51" s="74" t="str">
        <f>IFERROR(IF(VLOOKUP(W51,'[1]Rohware 230'!$B:$C,2,FALSE)=0,"Rohware"),
IFERROR(IF(VLOOKUP(W51,[1]Sammelnr.!$B:$C,2,FALSE)=0,"Sammelnr. ungeschält ABS"),
IFERROR(IF(VLOOKUP(W51,[1]Sammelnr.!$E:$F,2,FALSE)=0,"Sammelnr. ungeschält VS"),
IFERROR(IF(VLOOKUP(W51,[1]Sammelnr.!$H:$I,2,FALSE)=0,"Sammelnr. geschält"),
IFERROR(IF(VLOOKUP(W51,[1]Offen!$B:$C,2,FALSE)=0,"Offen ungeschält ABS"),
IFERROR(IF(VLOOKUP(W51,[1]Offen!$E:$F,2,FALSE)=0,"Offen ungeschält VOS"),
IFERROR(IF(VLOOKUP(W51,[1]Offen!$H:$I,2,FALSE)=0,"Offen geschält RW"),
IFERROR(IF(VLOOKUP(W51,[1]Offen!$K:$L,2,FALSE)=0,"Offen vegan"),
IFERROR(IF(VLOOKUP(W51,[1]Offen!$N:$O,2,FALSE)=0,"Offen Zipfel"),
IFERROR(IF(VLOOKUP(W51,[1]Offen!$Q:$R,2,FALSE)=0,"Offen Endstücke"),
IFERROR(IF(VLOOKUP(W51,[1]Vakuumiert!$B:$C,2,FALSE)=0,"Vakuumierter VOS ungeschält"),
IFERROR(IF(VLOOKUP(W51,[1]Vakuumiert!$E:$F,2,FALSE)=0,"Vakuumierter ABS ungeschält"),
IFERROR(IF(VLOOKUP(W51,[1]Vakuumiert!$H:$I,2,FALSE)=0,"Vakuumierter VOS geschält"),
IFERROR(IF(VLOOKUP(W51,[1]Vakuumiert!$K:$L,2,FALSE)=0,"Vakuumierter VOS vegan"),
IFERROR(IF(VLOOKUP(W51,[1]Vakuumiert!$N:$O,2,FALSE)=0,"Vakuumierter VOS Zipfel"),
IFERROR(IF(VLOOKUP(W51,[1]Vakuumiert!$Q:$R,2,FALSE)=0,"Vakuumiert geschält"),
IFERROR(IF(VLOOKUP(W51,'[1]vakuumierte Fertigprodukte'!$B:$C,2,FALSE)=0,"Fertigprodukte"),
IFERROR(IF(VLOOKUP(W51,'[1]vakuumierte Fertigprodukte'!$E:$FI,2,FALSE)=0,"Vakuumierte Zipfel"),
IFERROR(IF(VLOOKUP(W51,[1]Wurste!$B:$C,2,FALSE)=0,"Räucherwürste"),
IFERROR(IF(VLOOKUP(W51,[1]Wurste!$E:$F,2,FALSE)=0,"URW/URGW Wurst"),
IFERROR(IF(VLOOKUP(W51,[1]Wurste!$H:$I,2,FALSE)=0,"HF-Wurst Vegan"),
IFERROR(IF(VLOOKUP(W51,[1]Wurste!$K:$L,2,FALSE)=0,"320er ohne Würste"),
IFERROR(IF(AND(OR(Abfalldokumentation!$I51="BU3",Abfalldokumentation!$I51="Verkauf"),Abfalldokumentation!$N51="Schimmel",Abfalldokumentation!$O51="keinen Abnehmer/kein Schälpersonal"),"Div. Zipfel, ES ohne Verwendung",VLOOKUP(Abfalldokumentation!$M51,Produktgruppen!A:B,2,FALSE)),"-")))))))))))))))))))))))</f>
        <v>Offen ungeschält VOS</v>
      </c>
      <c r="M51" s="76" t="str">
        <f>IFERROR(VLOOKUP(Abfalldokumentation!$W51,Artikel!A:C,3,FALSE),Abfalldokumentation!$W51)</f>
        <v>VOS RW-ROT-CHEDD 8,1KG</v>
      </c>
      <c r="N51" s="76" t="str">
        <f>VLOOKUP(D51,'Liste Gründe'!A:D,2,FALSE)</f>
        <v>Schimmel</v>
      </c>
      <c r="O51" s="75" t="str">
        <f>IF(ISBLANK(F51),VLOOKUP(Abfalldokumentation!$X51,'Liste Gründe'!A:D,3,FALSE),F51)</f>
        <v>keinen Abnehmer/kein Schälpersonal</v>
      </c>
      <c r="P51" s="76" t="str">
        <f>IF(ISBLANK(Abfalldokumentation!$G51),"-",Abfalldokumentation!$G51)</f>
        <v>keinen Abnehmer/Schälen</v>
      </c>
      <c r="Q51" s="76">
        <f t="shared" si="1"/>
        <v>34</v>
      </c>
      <c r="R51" s="76" t="str">
        <f t="shared" si="2"/>
        <v>Produkte</v>
      </c>
      <c r="S51" s="76" t="str">
        <f t="shared" si="3"/>
        <v>BUs</v>
      </c>
      <c r="T51" s="76" t="str">
        <f t="shared" si="4"/>
        <v>Symptome</v>
      </c>
      <c r="U51" s="76">
        <f>IFERROR(VLOOKUP(Abfalldokumentation!$W51,Kennzahlen!S:U,3,FALSE)*Abfalldokumentation!$J51,"0")</f>
        <v>31.5</v>
      </c>
      <c r="V51" s="76" t="str">
        <f>IF(ISBLANK(A51),VLOOKUP(Abfalldokumentation!$W51,'Linien - BU'!R:S,2,FALSE),A51)</f>
        <v>Verkauf</v>
      </c>
      <c r="W51" s="77">
        <f t="shared" si="5"/>
        <v>29501053</v>
      </c>
      <c r="X51" s="77">
        <f t="shared" si="6"/>
        <v>12</v>
      </c>
    </row>
    <row r="52" spans="1:24" ht="30" customHeight="1" x14ac:dyDescent="0.25">
      <c r="A52" s="39" t="s">
        <v>110</v>
      </c>
      <c r="B52" s="40">
        <v>29501055</v>
      </c>
      <c r="C52" s="40">
        <v>63</v>
      </c>
      <c r="D52" s="40">
        <v>12</v>
      </c>
      <c r="E52" s="41">
        <v>44431</v>
      </c>
      <c r="F52" s="42" t="s">
        <v>21</v>
      </c>
      <c r="G52" s="43" t="s">
        <v>36</v>
      </c>
      <c r="H52" s="44" t="str">
        <f>IFERROR(VLOOKUP(Abfalldokumentation!$B52,Artikel!A:C,3,FALSE),Abfalldokumentation!$B52)</f>
        <v>VOS RW BUN-PF</v>
      </c>
      <c r="I52" s="78" t="str">
        <f>VLOOKUP(V52,'Linien - BU'!A:B,2,FALSE)</f>
        <v>BU3</v>
      </c>
      <c r="J52" s="79">
        <f t="shared" si="0"/>
        <v>63</v>
      </c>
      <c r="K52" s="80">
        <f>Abfalldokumentation!$E52</f>
        <v>44431</v>
      </c>
      <c r="L52" s="79" t="str">
        <f>IFERROR(IF(VLOOKUP(W52,'[1]Rohware 230'!$B:$C,2,FALSE)=0,"Rohware"),
IFERROR(IF(VLOOKUP(W52,[1]Sammelnr.!$B:$C,2,FALSE)=0,"Sammelnr. ungeschält ABS"),
IFERROR(IF(VLOOKUP(W52,[1]Sammelnr.!$E:$F,2,FALSE)=0,"Sammelnr. ungeschält VS"),
IFERROR(IF(VLOOKUP(W52,[1]Sammelnr.!$H:$I,2,FALSE)=0,"Sammelnr. geschält"),
IFERROR(IF(VLOOKUP(W52,[1]Offen!$B:$C,2,FALSE)=0,"Offen ungeschält ABS"),
IFERROR(IF(VLOOKUP(W52,[1]Offen!$E:$F,2,FALSE)=0,"Offen ungeschält VOS"),
IFERROR(IF(VLOOKUP(W52,[1]Offen!$H:$I,2,FALSE)=0,"Offen geschält RW"),
IFERROR(IF(VLOOKUP(W52,[1]Offen!$K:$L,2,FALSE)=0,"Offen vegan"),
IFERROR(IF(VLOOKUP(W52,[1]Offen!$N:$O,2,FALSE)=0,"Offen Zipfel"),
IFERROR(IF(VLOOKUP(W52,[1]Offen!$Q:$R,2,FALSE)=0,"Offen Endstücke"),
IFERROR(IF(VLOOKUP(W52,[1]Vakuumiert!$B:$C,2,FALSE)=0,"Vakuumierter VOS ungeschält"),
IFERROR(IF(VLOOKUP(W52,[1]Vakuumiert!$E:$F,2,FALSE)=0,"Vakuumierter ABS ungeschält"),
IFERROR(IF(VLOOKUP(W52,[1]Vakuumiert!$H:$I,2,FALSE)=0,"Vakuumierter VOS geschält"),
IFERROR(IF(VLOOKUP(W52,[1]Vakuumiert!$K:$L,2,FALSE)=0,"Vakuumierter VOS vegan"),
IFERROR(IF(VLOOKUP(W52,[1]Vakuumiert!$N:$O,2,FALSE)=0,"Vakuumierter VOS Zipfel"),
IFERROR(IF(VLOOKUP(W52,[1]Vakuumiert!$Q:$R,2,FALSE)=0,"Vakuumiert geschält"),
IFERROR(IF(VLOOKUP(W52,'[1]vakuumierte Fertigprodukte'!$B:$C,2,FALSE)=0,"Fertigprodukte"),
IFERROR(IF(VLOOKUP(W52,'[1]vakuumierte Fertigprodukte'!$E:$FI,2,FALSE)=0,"Vakuumierte Zipfel"),
IFERROR(IF(VLOOKUP(W52,[1]Wurste!$B:$C,2,FALSE)=0,"Räucherwürste"),
IFERROR(IF(VLOOKUP(W52,[1]Wurste!$E:$F,2,FALSE)=0,"URW/URGW Wurst"),
IFERROR(IF(VLOOKUP(W52,[1]Wurste!$H:$I,2,FALSE)=0,"HF-Wurst Vegan"),
IFERROR(IF(VLOOKUP(W52,[1]Wurste!$K:$L,2,FALSE)=0,"320er ohne Würste"),
IFERROR(IF(AND(OR(Abfalldokumentation!$I52="BU3",Abfalldokumentation!$I52="Verkauf"),Abfalldokumentation!$N52="Schimmel",Abfalldokumentation!$O52="keinen Abnehmer/kein Schälpersonal"),"Div. Zipfel, ES ohne Verwendung",VLOOKUP(Abfalldokumentation!$M52,Produktgruppen!A:B,2,FALSE)),"-")))))))))))))))))))))))</f>
        <v>Offen ungeschält VOS</v>
      </c>
      <c r="M52" s="81" t="str">
        <f>IFERROR(VLOOKUP(Abfalldokumentation!$W52,Artikel!A:C,3,FALSE),Abfalldokumentation!$W52)</f>
        <v>VOS RW BUN-PF</v>
      </c>
      <c r="N52" s="81" t="str">
        <f>VLOOKUP(D52,'Liste Gründe'!A:D,2,FALSE)</f>
        <v>Schimmel</v>
      </c>
      <c r="O52" s="80" t="str">
        <f>IF(ISBLANK(F52),VLOOKUP(Abfalldokumentation!$X52,'Liste Gründe'!A:D,3,FALSE),F52)</f>
        <v>VOS &gt; Einsatz</v>
      </c>
      <c r="P52" s="81" t="str">
        <f>IF(ISBLANK(Abfalldokumentation!$G52),"-",Abfalldokumentation!$G52)</f>
        <v>-</v>
      </c>
      <c r="Q52" s="81">
        <f t="shared" si="1"/>
        <v>34</v>
      </c>
      <c r="R52" s="81" t="str">
        <f t="shared" si="2"/>
        <v>Produkte</v>
      </c>
      <c r="S52" s="81" t="str">
        <f t="shared" si="3"/>
        <v>BUs</v>
      </c>
      <c r="T52" s="81" t="str">
        <f t="shared" si="4"/>
        <v>Symptome</v>
      </c>
      <c r="U52" s="81">
        <f>IFERROR(VLOOKUP(Abfalldokumentation!$W52,Kennzahlen!S:U,3,FALSE)*Abfalldokumentation!$J52,"0")</f>
        <v>31.5</v>
      </c>
      <c r="V52" s="81" t="str">
        <f>IF(ISBLANK(A52),VLOOKUP(Abfalldokumentation!$W52,'Linien - BU'!R:S,2,FALSE),A52)</f>
        <v>L16</v>
      </c>
      <c r="W52" s="77">
        <f t="shared" si="5"/>
        <v>29501055</v>
      </c>
      <c r="X52" s="77">
        <f t="shared" si="6"/>
        <v>12</v>
      </c>
    </row>
    <row r="53" spans="1:24" ht="30" customHeight="1" x14ac:dyDescent="0.25">
      <c r="A53" s="45" t="s">
        <v>11</v>
      </c>
      <c r="B53" s="46">
        <v>29501063</v>
      </c>
      <c r="C53" s="46">
        <v>546</v>
      </c>
      <c r="D53" s="46">
        <v>12</v>
      </c>
      <c r="E53" s="47">
        <v>44431</v>
      </c>
      <c r="F53" s="48" t="s">
        <v>20</v>
      </c>
      <c r="G53" s="49" t="s">
        <v>84</v>
      </c>
      <c r="H53" s="50" t="str">
        <f>IFERROR(VLOOKUP(Abfalldokumentation!$B53,Artikel!A:C,3,FALSE),Abfalldokumentation!$B53)</f>
        <v>VOS GRW-NATUR ZIPFEL 35</v>
      </c>
      <c r="I53" s="73" t="str">
        <f>VLOOKUP(V53,'Linien - BU'!A:B,2,FALSE)</f>
        <v>Verkauf</v>
      </c>
      <c r="J53" s="74">
        <f t="shared" si="0"/>
        <v>546</v>
      </c>
      <c r="K53" s="75">
        <f>Abfalldokumentation!$E53</f>
        <v>44431</v>
      </c>
      <c r="L53" s="74" t="str">
        <f>IFERROR(IF(VLOOKUP(W53,'[1]Rohware 230'!$B:$C,2,FALSE)=0,"Rohware"),
IFERROR(IF(VLOOKUP(W53,[1]Sammelnr.!$B:$C,2,FALSE)=0,"Sammelnr. ungeschält ABS"),
IFERROR(IF(VLOOKUP(W53,[1]Sammelnr.!$E:$F,2,FALSE)=0,"Sammelnr. ungeschält VS"),
IFERROR(IF(VLOOKUP(W53,[1]Sammelnr.!$H:$I,2,FALSE)=0,"Sammelnr. geschält"),
IFERROR(IF(VLOOKUP(W53,[1]Offen!$B:$C,2,FALSE)=0,"Offen ungeschält ABS"),
IFERROR(IF(VLOOKUP(W53,[1]Offen!$E:$F,2,FALSE)=0,"Offen ungeschält VOS"),
IFERROR(IF(VLOOKUP(W53,[1]Offen!$H:$I,2,FALSE)=0,"Offen geschält RW"),
IFERROR(IF(VLOOKUP(W53,[1]Offen!$K:$L,2,FALSE)=0,"Offen vegan"),
IFERROR(IF(VLOOKUP(W53,[1]Offen!$N:$O,2,FALSE)=0,"Offen Zipfel"),
IFERROR(IF(VLOOKUP(W53,[1]Offen!$Q:$R,2,FALSE)=0,"Offen Endstücke"),
IFERROR(IF(VLOOKUP(W53,[1]Vakuumiert!$B:$C,2,FALSE)=0,"Vakuumierter VOS ungeschält"),
IFERROR(IF(VLOOKUP(W53,[1]Vakuumiert!$E:$F,2,FALSE)=0,"Vakuumierter ABS ungeschält"),
IFERROR(IF(VLOOKUP(W53,[1]Vakuumiert!$H:$I,2,FALSE)=0,"Vakuumierter VOS geschält"),
IFERROR(IF(VLOOKUP(W53,[1]Vakuumiert!$K:$L,2,FALSE)=0,"Vakuumierter VOS vegan"),
IFERROR(IF(VLOOKUP(W53,[1]Vakuumiert!$N:$O,2,FALSE)=0,"Vakuumierter VOS Zipfel"),
IFERROR(IF(VLOOKUP(W53,[1]Vakuumiert!$Q:$R,2,FALSE)=0,"Vakuumiert geschält"),
IFERROR(IF(VLOOKUP(W53,'[1]vakuumierte Fertigprodukte'!$B:$C,2,FALSE)=0,"Fertigprodukte"),
IFERROR(IF(VLOOKUP(W53,'[1]vakuumierte Fertigprodukte'!$E:$FI,2,FALSE)=0,"Vakuumierte Zipfel"),
IFERROR(IF(VLOOKUP(W53,[1]Wurste!$B:$C,2,FALSE)=0,"Räucherwürste"),
IFERROR(IF(VLOOKUP(W53,[1]Wurste!$E:$F,2,FALSE)=0,"URW/URGW Wurst"),
IFERROR(IF(VLOOKUP(W53,[1]Wurste!$H:$I,2,FALSE)=0,"HF-Wurst Vegan"),
IFERROR(IF(VLOOKUP(W53,[1]Wurste!$K:$L,2,FALSE)=0,"320er ohne Würste"),
IFERROR(IF(AND(OR(Abfalldokumentation!$I53="BU3",Abfalldokumentation!$I53="Verkauf"),Abfalldokumentation!$N53="Schimmel",Abfalldokumentation!$O53="keinen Abnehmer/kein Schälpersonal"),"Div. Zipfel, ES ohne Verwendung",VLOOKUP(Abfalldokumentation!$M53,Produktgruppen!A:B,2,FALSE)),"-")))))))))))))))))))))))</f>
        <v>Offen Zipfel</v>
      </c>
      <c r="M53" s="76" t="str">
        <f>IFERROR(VLOOKUP(Abfalldokumentation!$W53,Artikel!A:C,3,FALSE),Abfalldokumentation!$W53)</f>
        <v>VOS GRW-NATUR ZIPFEL 35</v>
      </c>
      <c r="N53" s="76" t="str">
        <f>VLOOKUP(D53,'Liste Gründe'!A:D,2,FALSE)</f>
        <v>Schimmel</v>
      </c>
      <c r="O53" s="75" t="str">
        <f>IF(ISBLANK(F53),VLOOKUP(Abfalldokumentation!$X53,'Liste Gründe'!A:D,3,FALSE),F53)</f>
        <v>keinen Abnehmer/kein Schälpersonal</v>
      </c>
      <c r="P53" s="76" t="str">
        <f>IF(ISBLANK(Abfalldokumentation!$G53),"-",Abfalldokumentation!$G53)</f>
        <v>keinen Abnehmer/Schälen</v>
      </c>
      <c r="Q53" s="76">
        <f t="shared" si="1"/>
        <v>34</v>
      </c>
      <c r="R53" s="76" t="str">
        <f t="shared" si="2"/>
        <v>Produkte</v>
      </c>
      <c r="S53" s="76" t="str">
        <f t="shared" si="3"/>
        <v>BUs</v>
      </c>
      <c r="T53" s="76" t="str">
        <f t="shared" si="4"/>
        <v>Symptome</v>
      </c>
      <c r="U53" s="76">
        <f>IFERROR(VLOOKUP(Abfalldokumentation!$W53,Kennzahlen!S:U,3,FALSE)*Abfalldokumentation!$J53,"0")</f>
        <v>273</v>
      </c>
      <c r="V53" s="76" t="str">
        <f>IF(ISBLANK(A53),VLOOKUP(Abfalldokumentation!$W53,'Linien - BU'!R:S,2,FALSE),A53)</f>
        <v>Verkauf</v>
      </c>
      <c r="W53" s="77">
        <f t="shared" si="5"/>
        <v>29501063</v>
      </c>
      <c r="X53" s="77">
        <f t="shared" si="6"/>
        <v>12</v>
      </c>
    </row>
    <row r="54" spans="1:24" ht="30" customHeight="1" x14ac:dyDescent="0.25">
      <c r="A54" s="39" t="s">
        <v>11</v>
      </c>
      <c r="B54" s="40">
        <v>29501064</v>
      </c>
      <c r="C54" s="40">
        <v>252</v>
      </c>
      <c r="D54" s="40">
        <v>12</v>
      </c>
      <c r="E54" s="41">
        <v>44431</v>
      </c>
      <c r="F54" s="42" t="s">
        <v>20</v>
      </c>
      <c r="G54" s="43" t="s">
        <v>84</v>
      </c>
      <c r="H54" s="44" t="str">
        <f>IFERROR(VLOOKUP(Abfalldokumentation!$B54,Artikel!A:C,3,FALSE),Abfalldokumentation!$B54)</f>
        <v>VOS GRW-SCHI ZIPFEL 350</v>
      </c>
      <c r="I54" s="78" t="str">
        <f>VLOOKUP(V54,'Linien - BU'!A:B,2,FALSE)</f>
        <v>Verkauf</v>
      </c>
      <c r="J54" s="79">
        <f t="shared" si="0"/>
        <v>252</v>
      </c>
      <c r="K54" s="80">
        <f>Abfalldokumentation!$E54</f>
        <v>44431</v>
      </c>
      <c r="L54" s="79" t="str">
        <f>IFERROR(IF(VLOOKUP(W54,'[1]Rohware 230'!$B:$C,2,FALSE)=0,"Rohware"),
IFERROR(IF(VLOOKUP(W54,[1]Sammelnr.!$B:$C,2,FALSE)=0,"Sammelnr. ungeschält ABS"),
IFERROR(IF(VLOOKUP(W54,[1]Sammelnr.!$E:$F,2,FALSE)=0,"Sammelnr. ungeschält VS"),
IFERROR(IF(VLOOKUP(W54,[1]Sammelnr.!$H:$I,2,FALSE)=0,"Sammelnr. geschält"),
IFERROR(IF(VLOOKUP(W54,[1]Offen!$B:$C,2,FALSE)=0,"Offen ungeschält ABS"),
IFERROR(IF(VLOOKUP(W54,[1]Offen!$E:$F,2,FALSE)=0,"Offen ungeschält VOS"),
IFERROR(IF(VLOOKUP(W54,[1]Offen!$H:$I,2,FALSE)=0,"Offen geschält RW"),
IFERROR(IF(VLOOKUP(W54,[1]Offen!$K:$L,2,FALSE)=0,"Offen vegan"),
IFERROR(IF(VLOOKUP(W54,[1]Offen!$N:$O,2,FALSE)=0,"Offen Zipfel"),
IFERROR(IF(VLOOKUP(W54,[1]Offen!$Q:$R,2,FALSE)=0,"Offen Endstücke"),
IFERROR(IF(VLOOKUP(W54,[1]Vakuumiert!$B:$C,2,FALSE)=0,"Vakuumierter VOS ungeschält"),
IFERROR(IF(VLOOKUP(W54,[1]Vakuumiert!$E:$F,2,FALSE)=0,"Vakuumierter ABS ungeschält"),
IFERROR(IF(VLOOKUP(W54,[1]Vakuumiert!$H:$I,2,FALSE)=0,"Vakuumierter VOS geschält"),
IFERROR(IF(VLOOKUP(W54,[1]Vakuumiert!$K:$L,2,FALSE)=0,"Vakuumierter VOS vegan"),
IFERROR(IF(VLOOKUP(W54,[1]Vakuumiert!$N:$O,2,FALSE)=0,"Vakuumierter VOS Zipfel"),
IFERROR(IF(VLOOKUP(W54,[1]Vakuumiert!$Q:$R,2,FALSE)=0,"Vakuumiert geschält"),
IFERROR(IF(VLOOKUP(W54,'[1]vakuumierte Fertigprodukte'!$B:$C,2,FALSE)=0,"Fertigprodukte"),
IFERROR(IF(VLOOKUP(W54,'[1]vakuumierte Fertigprodukte'!$E:$FI,2,FALSE)=0,"Vakuumierte Zipfel"),
IFERROR(IF(VLOOKUP(W54,[1]Wurste!$B:$C,2,FALSE)=0,"Räucherwürste"),
IFERROR(IF(VLOOKUP(W54,[1]Wurste!$E:$F,2,FALSE)=0,"URW/URGW Wurst"),
IFERROR(IF(VLOOKUP(W54,[1]Wurste!$H:$I,2,FALSE)=0,"HF-Wurst Vegan"),
IFERROR(IF(VLOOKUP(W54,[1]Wurste!$K:$L,2,FALSE)=0,"320er ohne Würste"),
IFERROR(IF(AND(OR(Abfalldokumentation!$I54="BU3",Abfalldokumentation!$I54="Verkauf"),Abfalldokumentation!$N54="Schimmel",Abfalldokumentation!$O54="keinen Abnehmer/kein Schälpersonal"),"Div. Zipfel, ES ohne Verwendung",VLOOKUP(Abfalldokumentation!$M54,Produktgruppen!A:B,2,FALSE)),"-")))))))))))))))))))))))</f>
        <v>Offen Zipfel</v>
      </c>
      <c r="M54" s="81" t="str">
        <f>IFERROR(VLOOKUP(Abfalldokumentation!$W54,Artikel!A:C,3,FALSE),Abfalldokumentation!$W54)</f>
        <v>VOS GRW-SCHI ZIPFEL 350</v>
      </c>
      <c r="N54" s="81" t="str">
        <f>VLOOKUP(D54,'Liste Gründe'!A:D,2,FALSE)</f>
        <v>Schimmel</v>
      </c>
      <c r="O54" s="80" t="str">
        <f>IF(ISBLANK(F54),VLOOKUP(Abfalldokumentation!$X54,'Liste Gründe'!A:D,3,FALSE),F54)</f>
        <v>keinen Abnehmer/kein Schälpersonal</v>
      </c>
      <c r="P54" s="81" t="str">
        <f>IF(ISBLANK(Abfalldokumentation!$G54),"-",Abfalldokumentation!$G54)</f>
        <v>keinen Abnehmer/Schälen</v>
      </c>
      <c r="Q54" s="81">
        <f t="shared" si="1"/>
        <v>34</v>
      </c>
      <c r="R54" s="81" t="str">
        <f t="shared" si="2"/>
        <v>Produkte</v>
      </c>
      <c r="S54" s="81" t="str">
        <f t="shared" si="3"/>
        <v>BUs</v>
      </c>
      <c r="T54" s="81" t="str">
        <f t="shared" si="4"/>
        <v>Symptome</v>
      </c>
      <c r="U54" s="81">
        <f>IFERROR(VLOOKUP(Abfalldokumentation!$W54,Kennzahlen!S:U,3,FALSE)*Abfalldokumentation!$J54,"0")</f>
        <v>126</v>
      </c>
      <c r="V54" s="81" t="str">
        <f>IF(ISBLANK(A54),VLOOKUP(Abfalldokumentation!$W54,'Linien - BU'!R:S,2,FALSE),A54)</f>
        <v>Verkauf</v>
      </c>
      <c r="W54" s="77">
        <f t="shared" si="5"/>
        <v>29501064</v>
      </c>
      <c r="X54" s="77">
        <f t="shared" si="6"/>
        <v>12</v>
      </c>
    </row>
    <row r="55" spans="1:24" ht="30" customHeight="1" x14ac:dyDescent="0.25">
      <c r="A55" s="45" t="s">
        <v>11</v>
      </c>
      <c r="B55" s="46">
        <v>29501070</v>
      </c>
      <c r="C55" s="46">
        <v>252</v>
      </c>
      <c r="D55" s="46">
        <v>12</v>
      </c>
      <c r="E55" s="47">
        <v>44431</v>
      </c>
      <c r="F55" s="48" t="s">
        <v>20</v>
      </c>
      <c r="G55" s="49" t="s">
        <v>84</v>
      </c>
      <c r="H55" s="50" t="str">
        <f>IFERROR(VLOOKUP(Abfalldokumentation!$B55,Artikel!A:C,3,FALSE),Abfalldokumentation!$B55)</f>
        <v>VOS GRW-SCHI-NAT ENDSTÜ</v>
      </c>
      <c r="I55" s="73" t="str">
        <f>VLOOKUP(V55,'Linien - BU'!A:B,2,FALSE)</f>
        <v>Verkauf</v>
      </c>
      <c r="J55" s="74">
        <f t="shared" si="0"/>
        <v>252</v>
      </c>
      <c r="K55" s="75">
        <f>Abfalldokumentation!$E55</f>
        <v>44431</v>
      </c>
      <c r="L55" s="74" t="str">
        <f>IFERROR(IF(VLOOKUP(W55,'[1]Rohware 230'!$B:$C,2,FALSE)=0,"Rohware"),
IFERROR(IF(VLOOKUP(W55,[1]Sammelnr.!$B:$C,2,FALSE)=0,"Sammelnr. ungeschält ABS"),
IFERROR(IF(VLOOKUP(W55,[1]Sammelnr.!$E:$F,2,FALSE)=0,"Sammelnr. ungeschält VS"),
IFERROR(IF(VLOOKUP(W55,[1]Sammelnr.!$H:$I,2,FALSE)=0,"Sammelnr. geschält"),
IFERROR(IF(VLOOKUP(W55,[1]Offen!$B:$C,2,FALSE)=0,"Offen ungeschält ABS"),
IFERROR(IF(VLOOKUP(W55,[1]Offen!$E:$F,2,FALSE)=0,"Offen ungeschält VOS"),
IFERROR(IF(VLOOKUP(W55,[1]Offen!$H:$I,2,FALSE)=0,"Offen geschält RW"),
IFERROR(IF(VLOOKUP(W55,[1]Offen!$K:$L,2,FALSE)=0,"Offen vegan"),
IFERROR(IF(VLOOKUP(W55,[1]Offen!$N:$O,2,FALSE)=0,"Offen Zipfel"),
IFERROR(IF(VLOOKUP(W55,[1]Offen!$Q:$R,2,FALSE)=0,"Offen Endstücke"),
IFERROR(IF(VLOOKUP(W55,[1]Vakuumiert!$B:$C,2,FALSE)=0,"Vakuumierter VOS ungeschält"),
IFERROR(IF(VLOOKUP(W55,[1]Vakuumiert!$E:$F,2,FALSE)=0,"Vakuumierter ABS ungeschält"),
IFERROR(IF(VLOOKUP(W55,[1]Vakuumiert!$H:$I,2,FALSE)=0,"Vakuumierter VOS geschält"),
IFERROR(IF(VLOOKUP(W55,[1]Vakuumiert!$K:$L,2,FALSE)=0,"Vakuumierter VOS vegan"),
IFERROR(IF(VLOOKUP(W55,[1]Vakuumiert!$N:$O,2,FALSE)=0,"Vakuumierter VOS Zipfel"),
IFERROR(IF(VLOOKUP(W55,[1]Vakuumiert!$Q:$R,2,FALSE)=0,"Vakuumiert geschält"),
IFERROR(IF(VLOOKUP(W55,'[1]vakuumierte Fertigprodukte'!$B:$C,2,FALSE)=0,"Fertigprodukte"),
IFERROR(IF(VLOOKUP(W55,'[1]vakuumierte Fertigprodukte'!$E:$FI,2,FALSE)=0,"Vakuumierte Zipfel"),
IFERROR(IF(VLOOKUP(W55,[1]Wurste!$B:$C,2,FALSE)=0,"Räucherwürste"),
IFERROR(IF(VLOOKUP(W55,[1]Wurste!$E:$F,2,FALSE)=0,"URW/URGW Wurst"),
IFERROR(IF(VLOOKUP(W55,[1]Wurste!$H:$I,2,FALSE)=0,"HF-Wurst Vegan"),
IFERROR(IF(VLOOKUP(W55,[1]Wurste!$K:$L,2,FALSE)=0,"320er ohne Würste"),
IFERROR(IF(AND(OR(Abfalldokumentation!$I55="BU3",Abfalldokumentation!$I55="Verkauf"),Abfalldokumentation!$N55="Schimmel",Abfalldokumentation!$O55="keinen Abnehmer/kein Schälpersonal"),"Div. Zipfel, ES ohne Verwendung",VLOOKUP(Abfalldokumentation!$M55,Produktgruppen!A:B,2,FALSE)),"-")))))))))))))))))))))))</f>
        <v>Offen Endstücke</v>
      </c>
      <c r="M55" s="76" t="str">
        <f>IFERROR(VLOOKUP(Abfalldokumentation!$W55,Artikel!A:C,3,FALSE),Abfalldokumentation!$W55)</f>
        <v>VOS GRW-SCHI-NAT ENDSTÜ</v>
      </c>
      <c r="N55" s="76" t="str">
        <f>VLOOKUP(D55,'Liste Gründe'!A:D,2,FALSE)</f>
        <v>Schimmel</v>
      </c>
      <c r="O55" s="75" t="str">
        <f>IF(ISBLANK(F55),VLOOKUP(Abfalldokumentation!$X55,'Liste Gründe'!A:D,3,FALSE),F55)</f>
        <v>keinen Abnehmer/kein Schälpersonal</v>
      </c>
      <c r="P55" s="76" t="str">
        <f>IF(ISBLANK(Abfalldokumentation!$G55),"-",Abfalldokumentation!$G55)</f>
        <v>keinen Abnehmer/Schälen</v>
      </c>
      <c r="Q55" s="76">
        <f t="shared" si="1"/>
        <v>34</v>
      </c>
      <c r="R55" s="76" t="str">
        <f t="shared" si="2"/>
        <v>Produkte</v>
      </c>
      <c r="S55" s="76" t="str">
        <f t="shared" si="3"/>
        <v>BUs</v>
      </c>
      <c r="T55" s="76" t="str">
        <f t="shared" si="4"/>
        <v>Symptome</v>
      </c>
      <c r="U55" s="76">
        <f>IFERROR(VLOOKUP(Abfalldokumentation!$W55,Kennzahlen!S:U,3,FALSE)*Abfalldokumentation!$J55,"0")</f>
        <v>126</v>
      </c>
      <c r="V55" s="76" t="str">
        <f>IF(ISBLANK(A55),VLOOKUP(Abfalldokumentation!$W55,'Linien - BU'!R:S,2,FALSE),A55)</f>
        <v>Verkauf</v>
      </c>
      <c r="W55" s="77">
        <f t="shared" si="5"/>
        <v>29501070</v>
      </c>
      <c r="X55" s="77">
        <f t="shared" si="6"/>
        <v>12</v>
      </c>
    </row>
    <row r="56" spans="1:24" ht="30" customHeight="1" x14ac:dyDescent="0.25">
      <c r="A56" s="39" t="s">
        <v>11</v>
      </c>
      <c r="B56" s="40">
        <v>29501086</v>
      </c>
      <c r="C56" s="40">
        <v>177</v>
      </c>
      <c r="D56" s="40">
        <v>12</v>
      </c>
      <c r="E56" s="41">
        <v>44431</v>
      </c>
      <c r="F56" s="42" t="s">
        <v>20</v>
      </c>
      <c r="G56" s="43" t="s">
        <v>84</v>
      </c>
      <c r="H56" s="44" t="str">
        <f>IFERROR(VLOOKUP(Abfalldokumentation!$B56,Artikel!A:C,3,FALSE),Abfalldokumentation!$B56)</f>
        <v>VOS VS-SCHI ZIPFEL</v>
      </c>
      <c r="I56" s="78" t="str">
        <f>VLOOKUP(V56,'Linien - BU'!A:B,2,FALSE)</f>
        <v>Verkauf</v>
      </c>
      <c r="J56" s="79">
        <f t="shared" si="0"/>
        <v>177</v>
      </c>
      <c r="K56" s="80">
        <f>Abfalldokumentation!$E56</f>
        <v>44431</v>
      </c>
      <c r="L56" s="79" t="str">
        <f>IFERROR(IF(VLOOKUP(W56,'[1]Rohware 230'!$B:$C,2,FALSE)=0,"Rohware"),
IFERROR(IF(VLOOKUP(W56,[1]Sammelnr.!$B:$C,2,FALSE)=0,"Sammelnr. ungeschält ABS"),
IFERROR(IF(VLOOKUP(W56,[1]Sammelnr.!$E:$F,2,FALSE)=0,"Sammelnr. ungeschält VS"),
IFERROR(IF(VLOOKUP(W56,[1]Sammelnr.!$H:$I,2,FALSE)=0,"Sammelnr. geschält"),
IFERROR(IF(VLOOKUP(W56,[1]Offen!$B:$C,2,FALSE)=0,"Offen ungeschält ABS"),
IFERROR(IF(VLOOKUP(W56,[1]Offen!$E:$F,2,FALSE)=0,"Offen ungeschält VOS"),
IFERROR(IF(VLOOKUP(W56,[1]Offen!$H:$I,2,FALSE)=0,"Offen geschält RW"),
IFERROR(IF(VLOOKUP(W56,[1]Offen!$K:$L,2,FALSE)=0,"Offen vegan"),
IFERROR(IF(VLOOKUP(W56,[1]Offen!$N:$O,2,FALSE)=0,"Offen Zipfel"),
IFERROR(IF(VLOOKUP(W56,[1]Offen!$Q:$R,2,FALSE)=0,"Offen Endstücke"),
IFERROR(IF(VLOOKUP(W56,[1]Vakuumiert!$B:$C,2,FALSE)=0,"Vakuumierter VOS ungeschält"),
IFERROR(IF(VLOOKUP(W56,[1]Vakuumiert!$E:$F,2,FALSE)=0,"Vakuumierter ABS ungeschält"),
IFERROR(IF(VLOOKUP(W56,[1]Vakuumiert!$H:$I,2,FALSE)=0,"Vakuumierter VOS geschält"),
IFERROR(IF(VLOOKUP(W56,[1]Vakuumiert!$K:$L,2,FALSE)=0,"Vakuumierter VOS vegan"),
IFERROR(IF(VLOOKUP(W56,[1]Vakuumiert!$N:$O,2,FALSE)=0,"Vakuumierter VOS Zipfel"),
IFERROR(IF(VLOOKUP(W56,[1]Vakuumiert!$Q:$R,2,FALSE)=0,"Vakuumiert geschält"),
IFERROR(IF(VLOOKUP(W56,'[1]vakuumierte Fertigprodukte'!$B:$C,2,FALSE)=0,"Fertigprodukte"),
IFERROR(IF(VLOOKUP(W56,'[1]vakuumierte Fertigprodukte'!$E:$FI,2,FALSE)=0,"Vakuumierte Zipfel"),
IFERROR(IF(VLOOKUP(W56,[1]Wurste!$B:$C,2,FALSE)=0,"Räucherwürste"),
IFERROR(IF(VLOOKUP(W56,[1]Wurste!$E:$F,2,FALSE)=0,"URW/URGW Wurst"),
IFERROR(IF(VLOOKUP(W56,[1]Wurste!$H:$I,2,FALSE)=0,"HF-Wurst Vegan"),
IFERROR(IF(VLOOKUP(W56,[1]Wurste!$K:$L,2,FALSE)=0,"320er ohne Würste"),
IFERROR(IF(AND(OR(Abfalldokumentation!$I56="BU3",Abfalldokumentation!$I56="Verkauf"),Abfalldokumentation!$N56="Schimmel",Abfalldokumentation!$O56="keinen Abnehmer/kein Schälpersonal"),"Div. Zipfel, ES ohne Verwendung",VLOOKUP(Abfalldokumentation!$M56,Produktgruppen!A:B,2,FALSE)),"-")))))))))))))))))))))))</f>
        <v>Offen Zipfel</v>
      </c>
      <c r="M56" s="81" t="str">
        <f>IFERROR(VLOOKUP(Abfalldokumentation!$W56,Artikel!A:C,3,FALSE),Abfalldokumentation!$W56)</f>
        <v>VOS VS-SCHI ZIPFEL</v>
      </c>
      <c r="N56" s="81" t="str">
        <f>VLOOKUP(D56,'Liste Gründe'!A:D,2,FALSE)</f>
        <v>Schimmel</v>
      </c>
      <c r="O56" s="80" t="str">
        <f>IF(ISBLANK(F56),VLOOKUP(Abfalldokumentation!$X56,'Liste Gründe'!A:D,3,FALSE),F56)</f>
        <v>keinen Abnehmer/kein Schälpersonal</v>
      </c>
      <c r="P56" s="81" t="str">
        <f>IF(ISBLANK(Abfalldokumentation!$G56),"-",Abfalldokumentation!$G56)</f>
        <v>keinen Abnehmer/Schälen</v>
      </c>
      <c r="Q56" s="81">
        <f t="shared" si="1"/>
        <v>34</v>
      </c>
      <c r="R56" s="81" t="str">
        <f t="shared" si="2"/>
        <v>Produkte</v>
      </c>
      <c r="S56" s="81" t="str">
        <f t="shared" si="3"/>
        <v>BUs</v>
      </c>
      <c r="T56" s="81" t="str">
        <f t="shared" si="4"/>
        <v>Symptome</v>
      </c>
      <c r="U56" s="81">
        <f>IFERROR(VLOOKUP(Abfalldokumentation!$W56,Kennzahlen!S:U,3,FALSE)*Abfalldokumentation!$J56,"0")</f>
        <v>88.5</v>
      </c>
      <c r="V56" s="81" t="str">
        <f>IF(ISBLANK(A56),VLOOKUP(Abfalldokumentation!$W56,'Linien - BU'!R:S,2,FALSE),A56)</f>
        <v>Verkauf</v>
      </c>
      <c r="W56" s="77">
        <f t="shared" si="5"/>
        <v>29501086</v>
      </c>
      <c r="X56" s="77">
        <f t="shared" si="6"/>
        <v>12</v>
      </c>
    </row>
    <row r="57" spans="1:24" ht="30" customHeight="1" x14ac:dyDescent="0.25">
      <c r="A57" s="45" t="s">
        <v>11</v>
      </c>
      <c r="B57" s="46">
        <v>29501087</v>
      </c>
      <c r="C57" s="46">
        <v>207.5</v>
      </c>
      <c r="D57" s="46">
        <v>12</v>
      </c>
      <c r="E57" s="47">
        <v>44431</v>
      </c>
      <c r="F57" s="48" t="s">
        <v>20</v>
      </c>
      <c r="G57" s="49" t="s">
        <v>84</v>
      </c>
      <c r="H57" s="50" t="str">
        <f>IFERROR(VLOOKUP(Abfalldokumentation!$B57,Artikel!A:C,3,FALSE),Abfalldokumentation!$B57)</f>
        <v>VOS VS-CHILI ZIPFEL</v>
      </c>
      <c r="I57" s="73" t="str">
        <f>VLOOKUP(V57,'Linien - BU'!A:B,2,FALSE)</f>
        <v>Verkauf</v>
      </c>
      <c r="J57" s="74">
        <f t="shared" si="0"/>
        <v>207.5</v>
      </c>
      <c r="K57" s="75">
        <f>Abfalldokumentation!$E57</f>
        <v>44431</v>
      </c>
      <c r="L57" s="74" t="str">
        <f>IFERROR(IF(VLOOKUP(W57,'[1]Rohware 230'!$B:$C,2,FALSE)=0,"Rohware"),
IFERROR(IF(VLOOKUP(W57,[1]Sammelnr.!$B:$C,2,FALSE)=0,"Sammelnr. ungeschält ABS"),
IFERROR(IF(VLOOKUP(W57,[1]Sammelnr.!$E:$F,2,FALSE)=0,"Sammelnr. ungeschält VS"),
IFERROR(IF(VLOOKUP(W57,[1]Sammelnr.!$H:$I,2,FALSE)=0,"Sammelnr. geschält"),
IFERROR(IF(VLOOKUP(W57,[1]Offen!$B:$C,2,FALSE)=0,"Offen ungeschält ABS"),
IFERROR(IF(VLOOKUP(W57,[1]Offen!$E:$F,2,FALSE)=0,"Offen ungeschält VOS"),
IFERROR(IF(VLOOKUP(W57,[1]Offen!$H:$I,2,FALSE)=0,"Offen geschält RW"),
IFERROR(IF(VLOOKUP(W57,[1]Offen!$K:$L,2,FALSE)=0,"Offen vegan"),
IFERROR(IF(VLOOKUP(W57,[1]Offen!$N:$O,2,FALSE)=0,"Offen Zipfel"),
IFERROR(IF(VLOOKUP(W57,[1]Offen!$Q:$R,2,FALSE)=0,"Offen Endstücke"),
IFERROR(IF(VLOOKUP(W57,[1]Vakuumiert!$B:$C,2,FALSE)=0,"Vakuumierter VOS ungeschält"),
IFERROR(IF(VLOOKUP(W57,[1]Vakuumiert!$E:$F,2,FALSE)=0,"Vakuumierter ABS ungeschält"),
IFERROR(IF(VLOOKUP(W57,[1]Vakuumiert!$H:$I,2,FALSE)=0,"Vakuumierter VOS geschält"),
IFERROR(IF(VLOOKUP(W57,[1]Vakuumiert!$K:$L,2,FALSE)=0,"Vakuumierter VOS vegan"),
IFERROR(IF(VLOOKUP(W57,[1]Vakuumiert!$N:$O,2,FALSE)=0,"Vakuumierter VOS Zipfel"),
IFERROR(IF(VLOOKUP(W57,[1]Vakuumiert!$Q:$R,2,FALSE)=0,"Vakuumiert geschält"),
IFERROR(IF(VLOOKUP(W57,'[1]vakuumierte Fertigprodukte'!$B:$C,2,FALSE)=0,"Fertigprodukte"),
IFERROR(IF(VLOOKUP(W57,'[1]vakuumierte Fertigprodukte'!$E:$FI,2,FALSE)=0,"Vakuumierte Zipfel"),
IFERROR(IF(VLOOKUP(W57,[1]Wurste!$B:$C,2,FALSE)=0,"Räucherwürste"),
IFERROR(IF(VLOOKUP(W57,[1]Wurste!$E:$F,2,FALSE)=0,"URW/URGW Wurst"),
IFERROR(IF(VLOOKUP(W57,[1]Wurste!$H:$I,2,FALSE)=0,"HF-Wurst Vegan"),
IFERROR(IF(VLOOKUP(W57,[1]Wurste!$K:$L,2,FALSE)=0,"320er ohne Würste"),
IFERROR(IF(AND(OR(Abfalldokumentation!$I57="BU3",Abfalldokumentation!$I57="Verkauf"),Abfalldokumentation!$N57="Schimmel",Abfalldokumentation!$O57="keinen Abnehmer/kein Schälpersonal"),"Div. Zipfel, ES ohne Verwendung",VLOOKUP(Abfalldokumentation!$M57,Produktgruppen!A:B,2,FALSE)),"-")))))))))))))))))))))))</f>
        <v>Offen Zipfel</v>
      </c>
      <c r="M57" s="76" t="str">
        <f>IFERROR(VLOOKUP(Abfalldokumentation!$W57,Artikel!A:C,3,FALSE),Abfalldokumentation!$W57)</f>
        <v>VOS VS-CHILI ZIPFEL</v>
      </c>
      <c r="N57" s="76" t="str">
        <f>VLOOKUP(D57,'Liste Gründe'!A:D,2,FALSE)</f>
        <v>Schimmel</v>
      </c>
      <c r="O57" s="75" t="str">
        <f>IF(ISBLANK(F57),VLOOKUP(Abfalldokumentation!$X57,'Liste Gründe'!A:D,3,FALSE),F57)</f>
        <v>keinen Abnehmer/kein Schälpersonal</v>
      </c>
      <c r="P57" s="76" t="str">
        <f>IF(ISBLANK(Abfalldokumentation!$G57),"-",Abfalldokumentation!$G57)</f>
        <v>keinen Abnehmer/Schälen</v>
      </c>
      <c r="Q57" s="76">
        <f t="shared" si="1"/>
        <v>34</v>
      </c>
      <c r="R57" s="76" t="str">
        <f t="shared" si="2"/>
        <v>Produkte</v>
      </c>
      <c r="S57" s="76" t="str">
        <f t="shared" si="3"/>
        <v>BUs</v>
      </c>
      <c r="T57" s="76" t="str">
        <f t="shared" si="4"/>
        <v>Symptome</v>
      </c>
      <c r="U57" s="76">
        <f>IFERROR(VLOOKUP(Abfalldokumentation!$W57,Kennzahlen!S:U,3,FALSE)*Abfalldokumentation!$J57,"0")</f>
        <v>103.75</v>
      </c>
      <c r="V57" s="76" t="str">
        <f>IF(ISBLANK(A57),VLOOKUP(Abfalldokumentation!$W57,'Linien - BU'!R:S,2,FALSE),A57)</f>
        <v>Verkauf</v>
      </c>
      <c r="W57" s="77">
        <f t="shared" si="5"/>
        <v>29501087</v>
      </c>
      <c r="X57" s="77">
        <f t="shared" si="6"/>
        <v>12</v>
      </c>
    </row>
    <row r="58" spans="1:24" ht="30" customHeight="1" x14ac:dyDescent="0.25">
      <c r="A58" s="39" t="s">
        <v>79</v>
      </c>
      <c r="B58" s="40">
        <v>29900002</v>
      </c>
      <c r="C58" s="40">
        <v>72.5</v>
      </c>
      <c r="D58" s="40">
        <v>12</v>
      </c>
      <c r="E58" s="41">
        <v>44431</v>
      </c>
      <c r="F58" s="42" t="s">
        <v>21</v>
      </c>
      <c r="G58" s="43"/>
      <c r="H58" s="44" t="str">
        <f>IFERROR(VLOOKUP(Abfalldokumentation!$B58,Artikel!A:C,3,FALSE),Abfalldokumentation!$B58)</f>
        <v>VOS VEG-SCH MILD</v>
      </c>
      <c r="I58" s="78" t="str">
        <f>VLOOKUP(V58,'Linien - BU'!A:B,2,FALSE)</f>
        <v>BU3</v>
      </c>
      <c r="J58" s="79">
        <f t="shared" si="0"/>
        <v>72.5</v>
      </c>
      <c r="K58" s="80">
        <f>Abfalldokumentation!$E58</f>
        <v>44431</v>
      </c>
      <c r="L58" s="79" t="str">
        <f>IFERROR(IF(VLOOKUP(W58,'[1]Rohware 230'!$B:$C,2,FALSE)=0,"Rohware"),
IFERROR(IF(VLOOKUP(W58,[1]Sammelnr.!$B:$C,2,FALSE)=0,"Sammelnr. ungeschält ABS"),
IFERROR(IF(VLOOKUP(W58,[1]Sammelnr.!$E:$F,2,FALSE)=0,"Sammelnr. ungeschält VS"),
IFERROR(IF(VLOOKUP(W58,[1]Sammelnr.!$H:$I,2,FALSE)=0,"Sammelnr. geschält"),
IFERROR(IF(VLOOKUP(W58,[1]Offen!$B:$C,2,FALSE)=0,"Offen ungeschält ABS"),
IFERROR(IF(VLOOKUP(W58,[1]Offen!$E:$F,2,FALSE)=0,"Offen ungeschält VOS"),
IFERROR(IF(VLOOKUP(W58,[1]Offen!$H:$I,2,FALSE)=0,"Offen geschält RW"),
IFERROR(IF(VLOOKUP(W58,[1]Offen!$K:$L,2,FALSE)=0,"Offen vegan"),
IFERROR(IF(VLOOKUP(W58,[1]Offen!$N:$O,2,FALSE)=0,"Offen Zipfel"),
IFERROR(IF(VLOOKUP(W58,[1]Offen!$Q:$R,2,FALSE)=0,"Offen Endstücke"),
IFERROR(IF(VLOOKUP(W58,[1]Vakuumiert!$B:$C,2,FALSE)=0,"Vakuumierter VOS ungeschält"),
IFERROR(IF(VLOOKUP(W58,[1]Vakuumiert!$E:$F,2,FALSE)=0,"Vakuumierter ABS ungeschält"),
IFERROR(IF(VLOOKUP(W58,[1]Vakuumiert!$H:$I,2,FALSE)=0,"Vakuumierter VOS geschält"),
IFERROR(IF(VLOOKUP(W58,[1]Vakuumiert!$K:$L,2,FALSE)=0,"Vakuumierter VOS vegan"),
IFERROR(IF(VLOOKUP(W58,[1]Vakuumiert!$N:$O,2,FALSE)=0,"Vakuumierter VOS Zipfel"),
IFERROR(IF(VLOOKUP(W58,[1]Vakuumiert!$Q:$R,2,FALSE)=0,"Vakuumiert geschält"),
IFERROR(IF(VLOOKUP(W58,'[1]vakuumierte Fertigprodukte'!$B:$C,2,FALSE)=0,"Fertigprodukte"),
IFERROR(IF(VLOOKUP(W58,'[1]vakuumierte Fertigprodukte'!$E:$FI,2,FALSE)=0,"Vakuumierte Zipfel"),
IFERROR(IF(VLOOKUP(W58,[1]Wurste!$B:$C,2,FALSE)=0,"Räucherwürste"),
IFERROR(IF(VLOOKUP(W58,[1]Wurste!$E:$F,2,FALSE)=0,"URW/URGW Wurst"),
IFERROR(IF(VLOOKUP(W58,[1]Wurste!$H:$I,2,FALSE)=0,"HF-Wurst Vegan"),
IFERROR(IF(VLOOKUP(W58,[1]Wurste!$K:$L,2,FALSE)=0,"320er ohne Würste"),
IFERROR(IF(AND(OR(Abfalldokumentation!$I58="BU3",Abfalldokumentation!$I58="Verkauf"),Abfalldokumentation!$N58="Schimmel",Abfalldokumentation!$O58="keinen Abnehmer/kein Schälpersonal"),"Div. Zipfel, ES ohne Verwendung",VLOOKUP(Abfalldokumentation!$M58,Produktgruppen!A:B,2,FALSE)),"-")))))))))))))))))))))))</f>
        <v>Offen vegan</v>
      </c>
      <c r="M58" s="81" t="str">
        <f>IFERROR(VLOOKUP(Abfalldokumentation!$W58,Artikel!A:C,3,FALSE),Abfalldokumentation!$W58)</f>
        <v>VOS VEG-SCH MILD</v>
      </c>
      <c r="N58" s="81" t="str">
        <f>VLOOKUP(D58,'Liste Gründe'!A:D,2,FALSE)</f>
        <v>Schimmel</v>
      </c>
      <c r="O58" s="80" t="str">
        <f>IF(ISBLANK(F58),VLOOKUP(Abfalldokumentation!$X58,'Liste Gründe'!A:D,3,FALSE),F58)</f>
        <v>VOS &gt; Einsatz</v>
      </c>
      <c r="P58" s="81" t="str">
        <f>IF(ISBLANK(Abfalldokumentation!$G58),"-",Abfalldokumentation!$G58)</f>
        <v>-</v>
      </c>
      <c r="Q58" s="81">
        <f t="shared" si="1"/>
        <v>34</v>
      </c>
      <c r="R58" s="81" t="str">
        <f t="shared" si="2"/>
        <v>Produkte</v>
      </c>
      <c r="S58" s="81" t="str">
        <f t="shared" si="3"/>
        <v>BUs</v>
      </c>
      <c r="T58" s="81" t="str">
        <f t="shared" si="4"/>
        <v>Symptome</v>
      </c>
      <c r="U58" s="81">
        <f>IFERROR(VLOOKUP(Abfalldokumentation!$W58,Kennzahlen!S:U,3,FALSE)*Abfalldokumentation!$J58,"0")</f>
        <v>36.25</v>
      </c>
      <c r="V58" s="81" t="str">
        <f>IF(ISBLANK(A58),VLOOKUP(Abfalldokumentation!$W58,'Linien - BU'!R:S,2,FALSE),A58)</f>
        <v>L1</v>
      </c>
      <c r="W58" s="77">
        <f t="shared" si="5"/>
        <v>29900002</v>
      </c>
      <c r="X58" s="77">
        <f t="shared" si="6"/>
        <v>12</v>
      </c>
    </row>
    <row r="59" spans="1:24" ht="30" customHeight="1" x14ac:dyDescent="0.25">
      <c r="A59" s="45" t="s">
        <v>74</v>
      </c>
      <c r="B59" s="46">
        <v>31000108</v>
      </c>
      <c r="C59" s="46">
        <v>306</v>
      </c>
      <c r="D59" s="46">
        <v>12</v>
      </c>
      <c r="E59" s="47">
        <v>44431</v>
      </c>
      <c r="F59" s="48" t="s">
        <v>22</v>
      </c>
      <c r="G59" s="49" t="s">
        <v>31</v>
      </c>
      <c r="H59" s="50" t="str">
        <f>IFERROR(VLOOKUP(Abfalldokumentation!$B59,Artikel!A:C,3,FALSE),Abfalldokumentation!$B59)</f>
        <v>Gouda RW mit Staubkäse</v>
      </c>
      <c r="I59" s="73" t="str">
        <f>VLOOKUP(V59,'Linien - BU'!A:B,2,FALSE)</f>
        <v>BU1</v>
      </c>
      <c r="J59" s="74">
        <f t="shared" si="0"/>
        <v>306</v>
      </c>
      <c r="K59" s="75">
        <f>Abfalldokumentation!$E59</f>
        <v>44431</v>
      </c>
      <c r="L59" s="74" t="str">
        <f>IFERROR(IF(VLOOKUP(W59,'[1]Rohware 230'!$B:$C,2,FALSE)=0,"Rohware"),
IFERROR(IF(VLOOKUP(W59,[1]Sammelnr.!$B:$C,2,FALSE)=0,"Sammelnr. ungeschält ABS"),
IFERROR(IF(VLOOKUP(W59,[1]Sammelnr.!$E:$F,2,FALSE)=0,"Sammelnr. ungeschält VS"),
IFERROR(IF(VLOOKUP(W59,[1]Sammelnr.!$H:$I,2,FALSE)=0,"Sammelnr. geschält"),
IFERROR(IF(VLOOKUP(W59,[1]Offen!$B:$C,2,FALSE)=0,"Offen ungeschält ABS"),
IFERROR(IF(VLOOKUP(W59,[1]Offen!$E:$F,2,FALSE)=0,"Offen ungeschält VOS"),
IFERROR(IF(VLOOKUP(W59,[1]Offen!$H:$I,2,FALSE)=0,"Offen geschält RW"),
IFERROR(IF(VLOOKUP(W59,[1]Offen!$K:$L,2,FALSE)=0,"Offen vegan"),
IFERROR(IF(VLOOKUP(W59,[1]Offen!$N:$O,2,FALSE)=0,"Offen Zipfel"),
IFERROR(IF(VLOOKUP(W59,[1]Offen!$Q:$R,2,FALSE)=0,"Offen Endstücke"),
IFERROR(IF(VLOOKUP(W59,[1]Vakuumiert!$B:$C,2,FALSE)=0,"Vakuumierter VOS ungeschält"),
IFERROR(IF(VLOOKUP(W59,[1]Vakuumiert!$E:$F,2,FALSE)=0,"Vakuumierter ABS ungeschält"),
IFERROR(IF(VLOOKUP(W59,[1]Vakuumiert!$H:$I,2,FALSE)=0,"Vakuumierter VOS geschält"),
IFERROR(IF(VLOOKUP(W59,[1]Vakuumiert!$K:$L,2,FALSE)=0,"Vakuumierter VOS vegan"),
IFERROR(IF(VLOOKUP(W59,[1]Vakuumiert!$N:$O,2,FALSE)=0,"Vakuumierter VOS Zipfel"),
IFERROR(IF(VLOOKUP(W59,[1]Vakuumiert!$Q:$R,2,FALSE)=0,"Vakuumiert geschält"),
IFERROR(IF(VLOOKUP(W59,'[1]vakuumierte Fertigprodukte'!$B:$C,2,FALSE)=0,"Fertigprodukte"),
IFERROR(IF(VLOOKUP(W59,'[1]vakuumierte Fertigprodukte'!$E:$FI,2,FALSE)=0,"Vakuumierte Zipfel"),
IFERROR(IF(VLOOKUP(W59,[1]Wurste!$B:$C,2,FALSE)=0,"Räucherwürste"),
IFERROR(IF(VLOOKUP(W59,[1]Wurste!$E:$F,2,FALSE)=0,"URW/URGW Wurst"),
IFERROR(IF(VLOOKUP(W59,[1]Wurste!$H:$I,2,FALSE)=0,"HF-Wurst Vegan"),
IFERROR(IF(VLOOKUP(W59,[1]Wurste!$K:$L,2,FALSE)=0,"320er ohne Würste"),
IFERROR(IF(AND(OR(Abfalldokumentation!$I59="BU3",Abfalldokumentation!$I59="Verkauf"),Abfalldokumentation!$N59="Schimmel",Abfalldokumentation!$O59="keinen Abnehmer/kein Schälpersonal"),"Div. Zipfel, ES ohne Verwendung",VLOOKUP(Abfalldokumentation!$M59,Produktgruppen!A:B,2,FALSE)),"-")))))))))))))))))))))))</f>
        <v>RW</v>
      </c>
      <c r="M59" s="76" t="str">
        <f>IFERROR(VLOOKUP(Abfalldokumentation!$W59,Artikel!A:C,3,FALSE),Abfalldokumentation!$W59)</f>
        <v>Gouda RW mit Staubkäse</v>
      </c>
      <c r="N59" s="76" t="str">
        <f>VLOOKUP(D59,'Liste Gründe'!A:D,2,FALSE)</f>
        <v>Schimmel</v>
      </c>
      <c r="O59" s="75" t="str">
        <f>IF(ISBLANK(F59),VLOOKUP(Abfalldokumentation!$X59,'Liste Gründe'!A:D,3,FALSE),F59)</f>
        <v>keine Verarbeitung</v>
      </c>
      <c r="P59" s="76" t="str">
        <f>IF(ISBLANK(Abfalldokumentation!$G59),"-",Abfalldokumentation!$G59)</f>
        <v>MHD abgelaufen</v>
      </c>
      <c r="Q59" s="76">
        <f t="shared" si="1"/>
        <v>34</v>
      </c>
      <c r="R59" s="76" t="str">
        <f t="shared" si="2"/>
        <v>Produkte</v>
      </c>
      <c r="S59" s="76" t="str">
        <f t="shared" si="3"/>
        <v>BUs</v>
      </c>
      <c r="T59" s="76" t="str">
        <f t="shared" si="4"/>
        <v>Symptome</v>
      </c>
      <c r="U59" s="76" t="str">
        <f>IFERROR(VLOOKUP(Abfalldokumentation!$W59,Kennzahlen!S:U,3,FALSE)*Abfalldokumentation!$J59,"0")</f>
        <v>0</v>
      </c>
      <c r="V59" s="76" t="str">
        <f>IF(ISBLANK(A59),VLOOKUP(Abfalldokumentation!$W59,'Linien - BU'!R:S,2,FALSE),A59)</f>
        <v>Schmelze</v>
      </c>
      <c r="W59" s="77">
        <f t="shared" si="5"/>
        <v>31000108</v>
      </c>
      <c r="X59" s="77">
        <f t="shared" si="6"/>
        <v>12</v>
      </c>
    </row>
    <row r="60" spans="1:24" ht="30" customHeight="1" x14ac:dyDescent="0.25">
      <c r="A60" s="39" t="s">
        <v>11</v>
      </c>
      <c r="B60" s="40" t="s">
        <v>83</v>
      </c>
      <c r="C60" s="40">
        <v>45</v>
      </c>
      <c r="D60" s="40">
        <v>12</v>
      </c>
      <c r="E60" s="41">
        <v>44431</v>
      </c>
      <c r="F60" s="42" t="s">
        <v>20</v>
      </c>
      <c r="G60" s="43" t="s">
        <v>84</v>
      </c>
      <c r="H60" s="44" t="str">
        <f>IFERROR(VLOOKUP(Abfalldokumentation!$B60,Artikel!A:C,3,FALSE),Abfalldokumentation!$B60)</f>
        <v>Div. Zipfel, Endstücke</v>
      </c>
      <c r="I60" s="78" t="str">
        <f>VLOOKUP(V60,'Linien - BU'!A:B,2,FALSE)</f>
        <v>Verkauf</v>
      </c>
      <c r="J60" s="79">
        <f t="shared" si="0"/>
        <v>45</v>
      </c>
      <c r="K60" s="80">
        <f>Abfalldokumentation!$E60</f>
        <v>44431</v>
      </c>
      <c r="L60" s="79" t="str">
        <f>IFERROR(IF(VLOOKUP(W60,'[1]Rohware 230'!$B:$C,2,FALSE)=0,"Rohware"),
IFERROR(IF(VLOOKUP(W60,[1]Sammelnr.!$B:$C,2,FALSE)=0,"Sammelnr. ungeschält ABS"),
IFERROR(IF(VLOOKUP(W60,[1]Sammelnr.!$E:$F,2,FALSE)=0,"Sammelnr. ungeschält VS"),
IFERROR(IF(VLOOKUP(W60,[1]Sammelnr.!$H:$I,2,FALSE)=0,"Sammelnr. geschält"),
IFERROR(IF(VLOOKUP(W60,[1]Offen!$B:$C,2,FALSE)=0,"Offen ungeschält ABS"),
IFERROR(IF(VLOOKUP(W60,[1]Offen!$E:$F,2,FALSE)=0,"Offen ungeschält VOS"),
IFERROR(IF(VLOOKUP(W60,[1]Offen!$H:$I,2,FALSE)=0,"Offen geschält RW"),
IFERROR(IF(VLOOKUP(W60,[1]Offen!$K:$L,2,FALSE)=0,"Offen vegan"),
IFERROR(IF(VLOOKUP(W60,[1]Offen!$N:$O,2,FALSE)=0,"Offen Zipfel"),
IFERROR(IF(VLOOKUP(W60,[1]Offen!$Q:$R,2,FALSE)=0,"Offen Endstücke"),
IFERROR(IF(VLOOKUP(W60,[1]Vakuumiert!$B:$C,2,FALSE)=0,"Vakuumierter VOS ungeschält"),
IFERROR(IF(VLOOKUP(W60,[1]Vakuumiert!$E:$F,2,FALSE)=0,"Vakuumierter ABS ungeschält"),
IFERROR(IF(VLOOKUP(W60,[1]Vakuumiert!$H:$I,2,FALSE)=0,"Vakuumierter VOS geschält"),
IFERROR(IF(VLOOKUP(W60,[1]Vakuumiert!$K:$L,2,FALSE)=0,"Vakuumierter VOS vegan"),
IFERROR(IF(VLOOKUP(W60,[1]Vakuumiert!$N:$O,2,FALSE)=0,"Vakuumierter VOS Zipfel"),
IFERROR(IF(VLOOKUP(W60,[1]Vakuumiert!$Q:$R,2,FALSE)=0,"Vakuumiert geschält"),
IFERROR(IF(VLOOKUP(W60,'[1]vakuumierte Fertigprodukte'!$B:$C,2,FALSE)=0,"Fertigprodukte"),
IFERROR(IF(VLOOKUP(W60,'[1]vakuumierte Fertigprodukte'!$E:$FI,2,FALSE)=0,"Vakuumierte Zipfel"),
IFERROR(IF(VLOOKUP(W60,[1]Wurste!$B:$C,2,FALSE)=0,"Räucherwürste"),
IFERROR(IF(VLOOKUP(W60,[1]Wurste!$E:$F,2,FALSE)=0,"URW/URGW Wurst"),
IFERROR(IF(VLOOKUP(W60,[1]Wurste!$H:$I,2,FALSE)=0,"HF-Wurst Vegan"),
IFERROR(IF(VLOOKUP(W60,[1]Wurste!$K:$L,2,FALSE)=0,"320er ohne Würste"),
IFERROR(IF(AND(OR(Abfalldokumentation!$I60="BU3",Abfalldokumentation!$I60="Verkauf"),Abfalldokumentation!$N60="Schimmel",Abfalldokumentation!$O60="keinen Abnehmer/kein Schälpersonal"),"Div. Zipfel, ES ohne Verwendung",VLOOKUP(Abfalldokumentation!$M60,Produktgruppen!A:B,2,FALSE)),"-")))))))))))))))))))))))</f>
        <v>Div. Zipfel, ES ohne Verwendung</v>
      </c>
      <c r="M60" s="81" t="str">
        <f>IFERROR(VLOOKUP(Abfalldokumentation!$W60,Artikel!A:C,3,FALSE),Abfalldokumentation!$W60)</f>
        <v>Div. Zipfel, Endstücke</v>
      </c>
      <c r="N60" s="81" t="str">
        <f>VLOOKUP(D60,'Liste Gründe'!A:D,2,FALSE)</f>
        <v>Schimmel</v>
      </c>
      <c r="O60" s="80" t="str">
        <f>IF(ISBLANK(F60),VLOOKUP(Abfalldokumentation!$X60,'Liste Gründe'!A:D,3,FALSE),F60)</f>
        <v>keinen Abnehmer/kein Schälpersonal</v>
      </c>
      <c r="P60" s="81" t="str">
        <f>IF(ISBLANK(Abfalldokumentation!$G60),"-",Abfalldokumentation!$G60)</f>
        <v>keinen Abnehmer/Schälen</v>
      </c>
      <c r="Q60" s="81">
        <f t="shared" si="1"/>
        <v>34</v>
      </c>
      <c r="R60" s="81" t="str">
        <f t="shared" si="2"/>
        <v>Produkte</v>
      </c>
      <c r="S60" s="81" t="str">
        <f t="shared" si="3"/>
        <v>BUs</v>
      </c>
      <c r="T60" s="81" t="str">
        <f t="shared" si="4"/>
        <v>Symptome</v>
      </c>
      <c r="U60" s="81" t="str">
        <f>IFERROR(VLOOKUP(Abfalldokumentation!$W60,Kennzahlen!S:U,3,FALSE)*Abfalldokumentation!$J60,"0")</f>
        <v>0</v>
      </c>
      <c r="V60" s="81" t="str">
        <f>IF(ISBLANK(A60),VLOOKUP(Abfalldokumentation!$W60,'Linien - BU'!R:S,2,FALSE),A60)</f>
        <v>Verkauf</v>
      </c>
      <c r="W60" s="77" t="str">
        <f t="shared" si="5"/>
        <v>Div. Zipfel, Endstücke</v>
      </c>
      <c r="X60" s="77">
        <f t="shared" si="6"/>
        <v>12</v>
      </c>
    </row>
    <row r="61" spans="1:24" ht="30" customHeight="1" x14ac:dyDescent="0.25">
      <c r="A61" s="45" t="s">
        <v>9</v>
      </c>
      <c r="B61" s="46" t="s">
        <v>85</v>
      </c>
      <c r="C61" s="46">
        <v>2</v>
      </c>
      <c r="D61" s="46">
        <v>30</v>
      </c>
      <c r="E61" s="47">
        <v>44431</v>
      </c>
      <c r="F61" s="48"/>
      <c r="G61" s="49"/>
      <c r="H61" s="50" t="str">
        <f>IFERROR(VLOOKUP(Abfalldokumentation!$B61,Artikel!A:C,3,FALSE),Abfalldokumentation!$B61)</f>
        <v>Diverses</v>
      </c>
      <c r="I61" s="73" t="str">
        <f>VLOOKUP(V61,'Linien - BU'!A:B,2,FALSE)</f>
        <v>BU4</v>
      </c>
      <c r="J61" s="74">
        <f t="shared" si="0"/>
        <v>2</v>
      </c>
      <c r="K61" s="75">
        <f>Abfalldokumentation!$E61</f>
        <v>44431</v>
      </c>
      <c r="L61" s="74" t="str">
        <f>IFERROR(IF(VLOOKUP(W61,'[1]Rohware 230'!$B:$C,2,FALSE)=0,"Rohware"),
IFERROR(IF(VLOOKUP(W61,[1]Sammelnr.!$B:$C,2,FALSE)=0,"Sammelnr. ungeschält ABS"),
IFERROR(IF(VLOOKUP(W61,[1]Sammelnr.!$E:$F,2,FALSE)=0,"Sammelnr. ungeschält VS"),
IFERROR(IF(VLOOKUP(W61,[1]Sammelnr.!$H:$I,2,FALSE)=0,"Sammelnr. geschält"),
IFERROR(IF(VLOOKUP(W61,[1]Offen!$B:$C,2,FALSE)=0,"Offen ungeschält ABS"),
IFERROR(IF(VLOOKUP(W61,[1]Offen!$E:$F,2,FALSE)=0,"Offen ungeschält VOS"),
IFERROR(IF(VLOOKUP(W61,[1]Offen!$H:$I,2,FALSE)=0,"Offen geschält RW"),
IFERROR(IF(VLOOKUP(W61,[1]Offen!$K:$L,2,FALSE)=0,"Offen vegan"),
IFERROR(IF(VLOOKUP(W61,[1]Offen!$N:$O,2,FALSE)=0,"Offen Zipfel"),
IFERROR(IF(VLOOKUP(W61,[1]Offen!$Q:$R,2,FALSE)=0,"Offen Endstücke"),
IFERROR(IF(VLOOKUP(W61,[1]Vakuumiert!$B:$C,2,FALSE)=0,"Vakuumierter VOS ungeschält"),
IFERROR(IF(VLOOKUP(W61,[1]Vakuumiert!$E:$F,2,FALSE)=0,"Vakuumierter ABS ungeschält"),
IFERROR(IF(VLOOKUP(W61,[1]Vakuumiert!$H:$I,2,FALSE)=0,"Vakuumierter VOS geschält"),
IFERROR(IF(VLOOKUP(W61,[1]Vakuumiert!$K:$L,2,FALSE)=0,"Vakuumierter VOS vegan"),
IFERROR(IF(VLOOKUP(W61,[1]Vakuumiert!$N:$O,2,FALSE)=0,"Vakuumierter VOS Zipfel"),
IFERROR(IF(VLOOKUP(W61,[1]Vakuumiert!$Q:$R,2,FALSE)=0,"Vakuumiert geschält"),
IFERROR(IF(VLOOKUP(W61,'[1]vakuumierte Fertigprodukte'!$B:$C,2,FALSE)=0,"Fertigprodukte"),
IFERROR(IF(VLOOKUP(W61,'[1]vakuumierte Fertigprodukte'!$E:$FI,2,FALSE)=0,"Vakuumierte Zipfel"),
IFERROR(IF(VLOOKUP(W61,[1]Wurste!$B:$C,2,FALSE)=0,"Räucherwürste"),
IFERROR(IF(VLOOKUP(W61,[1]Wurste!$E:$F,2,FALSE)=0,"URW/URGW Wurst"),
IFERROR(IF(VLOOKUP(W61,[1]Wurste!$H:$I,2,FALSE)=0,"HF-Wurst Vegan"),
IFERROR(IF(VLOOKUP(W61,[1]Wurste!$K:$L,2,FALSE)=0,"320er ohne Würste"),
IFERROR(IF(AND(OR(Abfalldokumentation!$I61="BU3",Abfalldokumentation!$I61="Verkauf"),Abfalldokumentation!$N61="Schimmel",Abfalldokumentation!$O61="keinen Abnehmer/kein Schälpersonal"),"Div. Zipfel, ES ohne Verwendung",VLOOKUP(Abfalldokumentation!$M61,Produktgruppen!A:B,2,FALSE)),"-")))))))))))))))))))))))</f>
        <v>Diverses</v>
      </c>
      <c r="M61" s="76" t="str">
        <f>IFERROR(VLOOKUP(Abfalldokumentation!$W61,Artikel!A:C,3,FALSE),Abfalldokumentation!$W61)</f>
        <v>Diverses</v>
      </c>
      <c r="N61" s="76" t="str">
        <f>VLOOKUP(D61,'Liste Gründe'!A:D,2,FALSE)</f>
        <v>Linienbezogen</v>
      </c>
      <c r="O61" s="75" t="str">
        <f>IF(ISBLANK(F61),VLOOKUP(Abfalldokumentation!$X61,'Liste Gründe'!A:D,3,FALSE),F61)</f>
        <v>Maschinenabfall</v>
      </c>
      <c r="P61" s="76" t="str">
        <f>IF(ISBLANK(Abfalldokumentation!$G61),"-",Abfalldokumentation!$G61)</f>
        <v>-</v>
      </c>
      <c r="Q61" s="76">
        <f t="shared" si="1"/>
        <v>34</v>
      </c>
      <c r="R61" s="76" t="str">
        <f t="shared" si="2"/>
        <v>Produkte</v>
      </c>
      <c r="S61" s="76" t="str">
        <f t="shared" si="3"/>
        <v>BUs</v>
      </c>
      <c r="T61" s="76" t="str">
        <f t="shared" si="4"/>
        <v>Symptome</v>
      </c>
      <c r="U61" s="76" t="str">
        <f>IFERROR(VLOOKUP(Abfalldokumentation!$W61,Kennzahlen!S:U,3,FALSE)*Abfalldokumentation!$J61,"0")</f>
        <v>0</v>
      </c>
      <c r="V61" s="76" t="str">
        <f>IF(ISBLANK(A61),VLOOKUP(Abfalldokumentation!$W61,'Linien - BU'!R:S,2,FALSE),A61)</f>
        <v>BU4</v>
      </c>
      <c r="W61" s="77" t="str">
        <f t="shared" si="5"/>
        <v>Diverses</v>
      </c>
      <c r="X61" s="77">
        <f t="shared" si="6"/>
        <v>30</v>
      </c>
    </row>
    <row r="62" spans="1:24" ht="30" customHeight="1" x14ac:dyDescent="0.25">
      <c r="A62" s="39" t="s">
        <v>70</v>
      </c>
      <c r="B62" s="40" t="s">
        <v>86</v>
      </c>
      <c r="C62" s="40">
        <v>280</v>
      </c>
      <c r="D62" s="40">
        <v>30</v>
      </c>
      <c r="E62" s="41">
        <v>44431</v>
      </c>
      <c r="F62" s="42"/>
      <c r="G62" s="43"/>
      <c r="H62" s="44" t="str">
        <f>IFERROR(VLOOKUP(Abfalldokumentation!$B62,Artikel!A:C,3,FALSE),Abfalldokumentation!$B62)</f>
        <v>Diverses aus Abfüllung</v>
      </c>
      <c r="I62" s="78" t="str">
        <f>VLOOKUP(V62,'Linien - BU'!A:B,2,FALSE)</f>
        <v>BU1</v>
      </c>
      <c r="J62" s="79">
        <f t="shared" si="0"/>
        <v>280</v>
      </c>
      <c r="K62" s="80">
        <f>Abfalldokumentation!$E62</f>
        <v>44431</v>
      </c>
      <c r="L62" s="79" t="str">
        <f>IFERROR(IF(VLOOKUP(W62,'[1]Rohware 230'!$B:$C,2,FALSE)=0,"Rohware"),
IFERROR(IF(VLOOKUP(W62,[1]Sammelnr.!$B:$C,2,FALSE)=0,"Sammelnr. ungeschält ABS"),
IFERROR(IF(VLOOKUP(W62,[1]Sammelnr.!$E:$F,2,FALSE)=0,"Sammelnr. ungeschält VS"),
IFERROR(IF(VLOOKUP(W62,[1]Sammelnr.!$H:$I,2,FALSE)=0,"Sammelnr. geschält"),
IFERROR(IF(VLOOKUP(W62,[1]Offen!$B:$C,2,FALSE)=0,"Offen ungeschält ABS"),
IFERROR(IF(VLOOKUP(W62,[1]Offen!$E:$F,2,FALSE)=0,"Offen ungeschält VOS"),
IFERROR(IF(VLOOKUP(W62,[1]Offen!$H:$I,2,FALSE)=0,"Offen geschält RW"),
IFERROR(IF(VLOOKUP(W62,[1]Offen!$K:$L,2,FALSE)=0,"Offen vegan"),
IFERROR(IF(VLOOKUP(W62,[1]Offen!$N:$O,2,FALSE)=0,"Offen Zipfel"),
IFERROR(IF(VLOOKUP(W62,[1]Offen!$Q:$R,2,FALSE)=0,"Offen Endstücke"),
IFERROR(IF(VLOOKUP(W62,[1]Vakuumiert!$B:$C,2,FALSE)=0,"Vakuumierter VOS ungeschält"),
IFERROR(IF(VLOOKUP(W62,[1]Vakuumiert!$E:$F,2,FALSE)=0,"Vakuumierter ABS ungeschält"),
IFERROR(IF(VLOOKUP(W62,[1]Vakuumiert!$H:$I,2,FALSE)=0,"Vakuumierter VOS geschält"),
IFERROR(IF(VLOOKUP(W62,[1]Vakuumiert!$K:$L,2,FALSE)=0,"Vakuumierter VOS vegan"),
IFERROR(IF(VLOOKUP(W62,[1]Vakuumiert!$N:$O,2,FALSE)=0,"Vakuumierter VOS Zipfel"),
IFERROR(IF(VLOOKUP(W62,[1]Vakuumiert!$Q:$R,2,FALSE)=0,"Vakuumiert geschält"),
IFERROR(IF(VLOOKUP(W62,'[1]vakuumierte Fertigprodukte'!$B:$C,2,FALSE)=0,"Fertigprodukte"),
IFERROR(IF(VLOOKUP(W62,'[1]vakuumierte Fertigprodukte'!$E:$FI,2,FALSE)=0,"Vakuumierte Zipfel"),
IFERROR(IF(VLOOKUP(W62,[1]Wurste!$B:$C,2,FALSE)=0,"Räucherwürste"),
IFERROR(IF(VLOOKUP(W62,[1]Wurste!$E:$F,2,FALSE)=0,"URW/URGW Wurst"),
IFERROR(IF(VLOOKUP(W62,[1]Wurste!$H:$I,2,FALSE)=0,"HF-Wurst Vegan"),
IFERROR(IF(VLOOKUP(W62,[1]Wurste!$K:$L,2,FALSE)=0,"320er ohne Würste"),
IFERROR(IF(AND(OR(Abfalldokumentation!$I62="BU3",Abfalldokumentation!$I62="Verkauf"),Abfalldokumentation!$N62="Schimmel",Abfalldokumentation!$O62="keinen Abnehmer/kein Schälpersonal"),"Div. Zipfel, ES ohne Verwendung",VLOOKUP(Abfalldokumentation!$M62,Produktgruppen!A:B,2,FALSE)),"-")))))))))))))))))))))))</f>
        <v>Diverses</v>
      </c>
      <c r="M62" s="81" t="str">
        <f>IFERROR(VLOOKUP(Abfalldokumentation!$W62,Artikel!A:C,3,FALSE),Abfalldokumentation!$W62)</f>
        <v>Diverses aus Abfüllung</v>
      </c>
      <c r="N62" s="81" t="str">
        <f>VLOOKUP(D62,'Liste Gründe'!A:D,2,FALSE)</f>
        <v>Linienbezogen</v>
      </c>
      <c r="O62" s="80" t="str">
        <f>IF(ISBLANK(F62),VLOOKUP(Abfalldokumentation!$X62,'Liste Gründe'!A:D,3,FALSE),F62)</f>
        <v>Maschinenabfall</v>
      </c>
      <c r="P62" s="81" t="str">
        <f>IF(ISBLANK(Abfalldokumentation!$G62),"-",Abfalldokumentation!$G62)</f>
        <v>-</v>
      </c>
      <c r="Q62" s="81">
        <f t="shared" si="1"/>
        <v>34</v>
      </c>
      <c r="R62" s="81" t="str">
        <f t="shared" si="2"/>
        <v>Produkte</v>
      </c>
      <c r="S62" s="81" t="str">
        <f t="shared" si="3"/>
        <v>BUs</v>
      </c>
      <c r="T62" s="81" t="str">
        <f t="shared" si="4"/>
        <v>Symptome</v>
      </c>
      <c r="U62" s="81" t="str">
        <f>IFERROR(VLOOKUP(Abfalldokumentation!$W62,Kennzahlen!S:U,3,FALSE)*Abfalldokumentation!$J62,"0")</f>
        <v>0</v>
      </c>
      <c r="V62" s="81" t="str">
        <f>IF(ISBLANK(A62),VLOOKUP(Abfalldokumentation!$W62,'Linien - BU'!R:S,2,FALSE),A62)</f>
        <v>Abfüllung</v>
      </c>
      <c r="W62" s="77" t="str">
        <f t="shared" si="5"/>
        <v>Diverses aus Abfüllung</v>
      </c>
      <c r="X62" s="77">
        <f t="shared" si="6"/>
        <v>30</v>
      </c>
    </row>
    <row r="63" spans="1:24" ht="30" customHeight="1" x14ac:dyDescent="0.25">
      <c r="A63" s="45" t="s">
        <v>70</v>
      </c>
      <c r="B63" s="46" t="s">
        <v>86</v>
      </c>
      <c r="C63" s="46">
        <v>279.5</v>
      </c>
      <c r="D63" s="46">
        <v>30</v>
      </c>
      <c r="E63" s="47">
        <v>44431</v>
      </c>
      <c r="F63" s="48"/>
      <c r="G63" s="49"/>
      <c r="H63" s="50" t="str">
        <f>IFERROR(VLOOKUP(Abfalldokumentation!$B63,Artikel!A:C,3,FALSE),Abfalldokumentation!$B63)</f>
        <v>Diverses aus Abfüllung</v>
      </c>
      <c r="I63" s="73" t="str">
        <f>VLOOKUP(V63,'Linien - BU'!A:B,2,FALSE)</f>
        <v>BU1</v>
      </c>
      <c r="J63" s="74">
        <f t="shared" si="0"/>
        <v>279.5</v>
      </c>
      <c r="K63" s="75">
        <f>Abfalldokumentation!$E63</f>
        <v>44431</v>
      </c>
      <c r="L63" s="74" t="str">
        <f>IFERROR(IF(VLOOKUP(W63,'[1]Rohware 230'!$B:$C,2,FALSE)=0,"Rohware"),
IFERROR(IF(VLOOKUP(W63,[1]Sammelnr.!$B:$C,2,FALSE)=0,"Sammelnr. ungeschält ABS"),
IFERROR(IF(VLOOKUP(W63,[1]Sammelnr.!$E:$F,2,FALSE)=0,"Sammelnr. ungeschält VS"),
IFERROR(IF(VLOOKUP(W63,[1]Sammelnr.!$H:$I,2,FALSE)=0,"Sammelnr. geschält"),
IFERROR(IF(VLOOKUP(W63,[1]Offen!$B:$C,2,FALSE)=0,"Offen ungeschält ABS"),
IFERROR(IF(VLOOKUP(W63,[1]Offen!$E:$F,2,FALSE)=0,"Offen ungeschält VOS"),
IFERROR(IF(VLOOKUP(W63,[1]Offen!$H:$I,2,FALSE)=0,"Offen geschält RW"),
IFERROR(IF(VLOOKUP(W63,[1]Offen!$K:$L,2,FALSE)=0,"Offen vegan"),
IFERROR(IF(VLOOKUP(W63,[1]Offen!$N:$O,2,FALSE)=0,"Offen Zipfel"),
IFERROR(IF(VLOOKUP(W63,[1]Offen!$Q:$R,2,FALSE)=0,"Offen Endstücke"),
IFERROR(IF(VLOOKUP(W63,[1]Vakuumiert!$B:$C,2,FALSE)=0,"Vakuumierter VOS ungeschält"),
IFERROR(IF(VLOOKUP(W63,[1]Vakuumiert!$E:$F,2,FALSE)=0,"Vakuumierter ABS ungeschält"),
IFERROR(IF(VLOOKUP(W63,[1]Vakuumiert!$H:$I,2,FALSE)=0,"Vakuumierter VOS geschält"),
IFERROR(IF(VLOOKUP(W63,[1]Vakuumiert!$K:$L,2,FALSE)=0,"Vakuumierter VOS vegan"),
IFERROR(IF(VLOOKUP(W63,[1]Vakuumiert!$N:$O,2,FALSE)=0,"Vakuumierter VOS Zipfel"),
IFERROR(IF(VLOOKUP(W63,[1]Vakuumiert!$Q:$R,2,FALSE)=0,"Vakuumiert geschält"),
IFERROR(IF(VLOOKUP(W63,'[1]vakuumierte Fertigprodukte'!$B:$C,2,FALSE)=0,"Fertigprodukte"),
IFERROR(IF(VLOOKUP(W63,'[1]vakuumierte Fertigprodukte'!$E:$FI,2,FALSE)=0,"Vakuumierte Zipfel"),
IFERROR(IF(VLOOKUP(W63,[1]Wurste!$B:$C,2,FALSE)=0,"Räucherwürste"),
IFERROR(IF(VLOOKUP(W63,[1]Wurste!$E:$F,2,FALSE)=0,"URW/URGW Wurst"),
IFERROR(IF(VLOOKUP(W63,[1]Wurste!$H:$I,2,FALSE)=0,"HF-Wurst Vegan"),
IFERROR(IF(VLOOKUP(W63,[1]Wurste!$K:$L,2,FALSE)=0,"320er ohne Würste"),
IFERROR(IF(AND(OR(Abfalldokumentation!$I63="BU3",Abfalldokumentation!$I63="Verkauf"),Abfalldokumentation!$N63="Schimmel",Abfalldokumentation!$O63="keinen Abnehmer/kein Schälpersonal"),"Div. Zipfel, ES ohne Verwendung",VLOOKUP(Abfalldokumentation!$M63,Produktgruppen!A:B,2,FALSE)),"-")))))))))))))))))))))))</f>
        <v>Diverses</v>
      </c>
      <c r="M63" s="76" t="str">
        <f>IFERROR(VLOOKUP(Abfalldokumentation!$W63,Artikel!A:C,3,FALSE),Abfalldokumentation!$W63)</f>
        <v>Diverses aus Abfüllung</v>
      </c>
      <c r="N63" s="76" t="str">
        <f>VLOOKUP(D63,'Liste Gründe'!A:D,2,FALSE)</f>
        <v>Linienbezogen</v>
      </c>
      <c r="O63" s="75" t="str">
        <f>IF(ISBLANK(F63),VLOOKUP(Abfalldokumentation!$X63,'Liste Gründe'!A:D,3,FALSE),F63)</f>
        <v>Maschinenabfall</v>
      </c>
      <c r="P63" s="76" t="str">
        <f>IF(ISBLANK(Abfalldokumentation!$G63),"-",Abfalldokumentation!$G63)</f>
        <v>-</v>
      </c>
      <c r="Q63" s="76">
        <f t="shared" si="1"/>
        <v>34</v>
      </c>
      <c r="R63" s="76" t="str">
        <f t="shared" si="2"/>
        <v>Produkte</v>
      </c>
      <c r="S63" s="76" t="str">
        <f t="shared" si="3"/>
        <v>BUs</v>
      </c>
      <c r="T63" s="76" t="str">
        <f t="shared" si="4"/>
        <v>Symptome</v>
      </c>
      <c r="U63" s="76" t="str">
        <f>IFERROR(VLOOKUP(Abfalldokumentation!$W63,Kennzahlen!S:U,3,FALSE)*Abfalldokumentation!$J63,"0")</f>
        <v>0</v>
      </c>
      <c r="V63" s="76" t="str">
        <f>IF(ISBLANK(A63),VLOOKUP(Abfalldokumentation!$W63,'Linien - BU'!R:S,2,FALSE),A63)</f>
        <v>Abfüllung</v>
      </c>
      <c r="W63" s="77" t="str">
        <f t="shared" si="5"/>
        <v>Diverses aus Abfüllung</v>
      </c>
      <c r="X63" s="77">
        <f t="shared" si="6"/>
        <v>30</v>
      </c>
    </row>
    <row r="64" spans="1:24" ht="30" customHeight="1" x14ac:dyDescent="0.25">
      <c r="A64" s="39" t="s">
        <v>74</v>
      </c>
      <c r="B64" s="40" t="s">
        <v>107</v>
      </c>
      <c r="C64" s="40">
        <v>229</v>
      </c>
      <c r="D64" s="40">
        <v>10</v>
      </c>
      <c r="E64" s="41">
        <v>44431</v>
      </c>
      <c r="F64" s="42"/>
      <c r="G64" s="43"/>
      <c r="H64" s="44" t="str">
        <f>IFERROR(VLOOKUP(Abfalldokumentation!$B64,Artikel!A:C,3,FALSE),Abfalldokumentation!$B64)</f>
        <v>Diverses aus Schmelze</v>
      </c>
      <c r="I64" s="78" t="str">
        <f>VLOOKUP(V64,'Linien - BU'!A:B,2,FALSE)</f>
        <v>BU1</v>
      </c>
      <c r="J64" s="79">
        <f t="shared" si="0"/>
        <v>229</v>
      </c>
      <c r="K64" s="80">
        <f>Abfalldokumentation!$E64</f>
        <v>44431</v>
      </c>
      <c r="L64" s="79" t="str">
        <f>IFERROR(IF(VLOOKUP(W64,'[1]Rohware 230'!$B:$C,2,FALSE)=0,"Rohware"),
IFERROR(IF(VLOOKUP(W64,[1]Sammelnr.!$B:$C,2,FALSE)=0,"Sammelnr. ungeschält ABS"),
IFERROR(IF(VLOOKUP(W64,[1]Sammelnr.!$E:$F,2,FALSE)=0,"Sammelnr. ungeschält VS"),
IFERROR(IF(VLOOKUP(W64,[1]Sammelnr.!$H:$I,2,FALSE)=0,"Sammelnr. geschält"),
IFERROR(IF(VLOOKUP(W64,[1]Offen!$B:$C,2,FALSE)=0,"Offen ungeschält ABS"),
IFERROR(IF(VLOOKUP(W64,[1]Offen!$E:$F,2,FALSE)=0,"Offen ungeschält VOS"),
IFERROR(IF(VLOOKUP(W64,[1]Offen!$H:$I,2,FALSE)=0,"Offen geschält RW"),
IFERROR(IF(VLOOKUP(W64,[1]Offen!$K:$L,2,FALSE)=0,"Offen vegan"),
IFERROR(IF(VLOOKUP(W64,[1]Offen!$N:$O,2,FALSE)=0,"Offen Zipfel"),
IFERROR(IF(VLOOKUP(W64,[1]Offen!$Q:$R,2,FALSE)=0,"Offen Endstücke"),
IFERROR(IF(VLOOKUP(W64,[1]Vakuumiert!$B:$C,2,FALSE)=0,"Vakuumierter VOS ungeschält"),
IFERROR(IF(VLOOKUP(W64,[1]Vakuumiert!$E:$F,2,FALSE)=0,"Vakuumierter ABS ungeschält"),
IFERROR(IF(VLOOKUP(W64,[1]Vakuumiert!$H:$I,2,FALSE)=0,"Vakuumierter VOS geschält"),
IFERROR(IF(VLOOKUP(W64,[1]Vakuumiert!$K:$L,2,FALSE)=0,"Vakuumierter VOS vegan"),
IFERROR(IF(VLOOKUP(W64,[1]Vakuumiert!$N:$O,2,FALSE)=0,"Vakuumierter VOS Zipfel"),
IFERROR(IF(VLOOKUP(W64,[1]Vakuumiert!$Q:$R,2,FALSE)=0,"Vakuumiert geschält"),
IFERROR(IF(VLOOKUP(W64,'[1]vakuumierte Fertigprodukte'!$B:$C,2,FALSE)=0,"Fertigprodukte"),
IFERROR(IF(VLOOKUP(W64,'[1]vakuumierte Fertigprodukte'!$E:$FI,2,FALSE)=0,"Vakuumierte Zipfel"),
IFERROR(IF(VLOOKUP(W64,[1]Wurste!$B:$C,2,FALSE)=0,"Räucherwürste"),
IFERROR(IF(VLOOKUP(W64,[1]Wurste!$E:$F,2,FALSE)=0,"URW/URGW Wurst"),
IFERROR(IF(VLOOKUP(W64,[1]Wurste!$H:$I,2,FALSE)=0,"HF-Wurst Vegan"),
IFERROR(IF(VLOOKUP(W64,[1]Wurste!$K:$L,2,FALSE)=0,"320er ohne Würste"),
IFERROR(IF(AND(OR(Abfalldokumentation!$I64="BU3",Abfalldokumentation!$I64="Verkauf"),Abfalldokumentation!$N64="Schimmel",Abfalldokumentation!$O64="keinen Abnehmer/kein Schälpersonal"),"Div. Zipfel, ES ohne Verwendung",VLOOKUP(Abfalldokumentation!$M64,Produktgruppen!A:B,2,FALSE)),"-")))))))))))))))))))))))</f>
        <v>Diverses</v>
      </c>
      <c r="M64" s="81" t="str">
        <f>IFERROR(VLOOKUP(Abfalldokumentation!$W64,Artikel!A:C,3,FALSE),Abfalldokumentation!$W64)</f>
        <v>Diverses aus Schmelze</v>
      </c>
      <c r="N64" s="81" t="str">
        <f>VLOOKUP(D64,'Liste Gründe'!A:D,2,FALSE)</f>
        <v>Linienbezogen</v>
      </c>
      <c r="O64" s="80" t="str">
        <f>IF(ISBLANK(F64),VLOOKUP(Abfalldokumentation!$X64,'Liste Gründe'!A:D,3,FALSE),F64)</f>
        <v>Reinigung</v>
      </c>
      <c r="P64" s="81" t="str">
        <f>IF(ISBLANK(Abfalldokumentation!$G64),"-",Abfalldokumentation!$G64)</f>
        <v>-</v>
      </c>
      <c r="Q64" s="81">
        <f t="shared" si="1"/>
        <v>34</v>
      </c>
      <c r="R64" s="81" t="str">
        <f t="shared" si="2"/>
        <v>Produkte</v>
      </c>
      <c r="S64" s="81" t="str">
        <f t="shared" si="3"/>
        <v>BUs</v>
      </c>
      <c r="T64" s="81" t="str">
        <f t="shared" si="4"/>
        <v>Symptome</v>
      </c>
      <c r="U64" s="81" t="str">
        <f>IFERROR(VLOOKUP(Abfalldokumentation!$W64,Kennzahlen!S:U,3,FALSE)*Abfalldokumentation!$J64,"0")</f>
        <v>0</v>
      </c>
      <c r="V64" s="81" t="str">
        <f>IF(ISBLANK(A64),VLOOKUP(Abfalldokumentation!$W64,'Linien - BU'!R:S,2,FALSE),A64)</f>
        <v>Schmelze</v>
      </c>
      <c r="W64" s="77" t="str">
        <f t="shared" si="5"/>
        <v>Diverses aus Schmelze</v>
      </c>
      <c r="X64" s="77">
        <f t="shared" si="6"/>
        <v>10</v>
      </c>
    </row>
    <row r="65" spans="1:24" ht="30" customHeight="1" x14ac:dyDescent="0.25">
      <c r="A65" s="45" t="s">
        <v>89</v>
      </c>
      <c r="B65" s="46" t="s">
        <v>90</v>
      </c>
      <c r="C65" s="46">
        <v>18</v>
      </c>
      <c r="D65" s="46">
        <v>74</v>
      </c>
      <c r="E65" s="47">
        <v>44431</v>
      </c>
      <c r="F65" s="48" t="s">
        <v>91</v>
      </c>
      <c r="G65" s="49" t="s">
        <v>91</v>
      </c>
      <c r="H65" s="50" t="str">
        <f>IFERROR(VLOOKUP(Abfalldokumentation!$B65,Artikel!A:C,3,FALSE),Abfalldokumentation!$B65)</f>
        <v>Diverses QM</v>
      </c>
      <c r="I65" s="73" t="str">
        <f>VLOOKUP(V65,'Linien - BU'!A:B,2,FALSE)</f>
        <v>Rest</v>
      </c>
      <c r="J65" s="74">
        <f t="shared" si="0"/>
        <v>18</v>
      </c>
      <c r="K65" s="75">
        <f>Abfalldokumentation!$E65</f>
        <v>44431</v>
      </c>
      <c r="L65" s="74" t="str">
        <f>IFERROR(IF(VLOOKUP(W65,'[1]Rohware 230'!$B:$C,2,FALSE)=0,"Rohware"),
IFERROR(IF(VLOOKUP(W65,[1]Sammelnr.!$B:$C,2,FALSE)=0,"Sammelnr. ungeschält ABS"),
IFERROR(IF(VLOOKUP(W65,[1]Sammelnr.!$E:$F,2,FALSE)=0,"Sammelnr. ungeschält VS"),
IFERROR(IF(VLOOKUP(W65,[1]Sammelnr.!$H:$I,2,FALSE)=0,"Sammelnr. geschält"),
IFERROR(IF(VLOOKUP(W65,[1]Offen!$B:$C,2,FALSE)=0,"Offen ungeschält ABS"),
IFERROR(IF(VLOOKUP(W65,[1]Offen!$E:$F,2,FALSE)=0,"Offen ungeschält VOS"),
IFERROR(IF(VLOOKUP(W65,[1]Offen!$H:$I,2,FALSE)=0,"Offen geschält RW"),
IFERROR(IF(VLOOKUP(W65,[1]Offen!$K:$L,2,FALSE)=0,"Offen vegan"),
IFERROR(IF(VLOOKUP(W65,[1]Offen!$N:$O,2,FALSE)=0,"Offen Zipfel"),
IFERROR(IF(VLOOKUP(W65,[1]Offen!$Q:$R,2,FALSE)=0,"Offen Endstücke"),
IFERROR(IF(VLOOKUP(W65,[1]Vakuumiert!$B:$C,2,FALSE)=0,"Vakuumierter VOS ungeschält"),
IFERROR(IF(VLOOKUP(W65,[1]Vakuumiert!$E:$F,2,FALSE)=0,"Vakuumierter ABS ungeschält"),
IFERROR(IF(VLOOKUP(W65,[1]Vakuumiert!$H:$I,2,FALSE)=0,"Vakuumierter VOS geschält"),
IFERROR(IF(VLOOKUP(W65,[1]Vakuumiert!$K:$L,2,FALSE)=0,"Vakuumierter VOS vegan"),
IFERROR(IF(VLOOKUP(W65,[1]Vakuumiert!$N:$O,2,FALSE)=0,"Vakuumierter VOS Zipfel"),
IFERROR(IF(VLOOKUP(W65,[1]Vakuumiert!$Q:$R,2,FALSE)=0,"Vakuumiert geschält"),
IFERROR(IF(VLOOKUP(W65,'[1]vakuumierte Fertigprodukte'!$B:$C,2,FALSE)=0,"Fertigprodukte"),
IFERROR(IF(VLOOKUP(W65,'[1]vakuumierte Fertigprodukte'!$E:$FI,2,FALSE)=0,"Vakuumierte Zipfel"),
IFERROR(IF(VLOOKUP(W65,[1]Wurste!$B:$C,2,FALSE)=0,"Räucherwürste"),
IFERROR(IF(VLOOKUP(W65,[1]Wurste!$E:$F,2,FALSE)=0,"URW/URGW Wurst"),
IFERROR(IF(VLOOKUP(W65,[1]Wurste!$H:$I,2,FALSE)=0,"HF-Wurst Vegan"),
IFERROR(IF(VLOOKUP(W65,[1]Wurste!$K:$L,2,FALSE)=0,"320er ohne Würste"),
IFERROR(IF(AND(OR(Abfalldokumentation!$I65="BU3",Abfalldokumentation!$I65="Verkauf"),Abfalldokumentation!$N65="Schimmel",Abfalldokumentation!$O65="keinen Abnehmer/kein Schälpersonal"),"Div. Zipfel, ES ohne Verwendung",VLOOKUP(Abfalldokumentation!$M65,Produktgruppen!A:B,2,FALSE)),"-")))))))))))))))))))))))</f>
        <v>Qualitätssicherung</v>
      </c>
      <c r="M65" s="76" t="str">
        <f>IFERROR(VLOOKUP(Abfalldokumentation!$W65,Artikel!A:C,3,FALSE),Abfalldokumentation!$W65)</f>
        <v>Diverses QM</v>
      </c>
      <c r="N65" s="76" t="str">
        <f>VLOOKUP(D65,'Liste Gründe'!A:D,2,FALSE)</f>
        <v>Qualitätssicherung</v>
      </c>
      <c r="O65" s="75" t="str">
        <f>IF(ISBLANK(F65),VLOOKUP(Abfalldokumentation!$X65,'Liste Gründe'!A:D,3,FALSE),F65)</f>
        <v>Sensorik</v>
      </c>
      <c r="P65" s="76" t="str">
        <f>IF(ISBLANK(Abfalldokumentation!$G65),"-",Abfalldokumentation!$G65)</f>
        <v>Sensorik</v>
      </c>
      <c r="Q65" s="76">
        <f t="shared" si="1"/>
        <v>34</v>
      </c>
      <c r="R65" s="76" t="str">
        <f t="shared" si="2"/>
        <v>Produkte</v>
      </c>
      <c r="S65" s="76" t="str">
        <f t="shared" si="3"/>
        <v>BUs</v>
      </c>
      <c r="T65" s="76" t="str">
        <f t="shared" si="4"/>
        <v>Symptome</v>
      </c>
      <c r="U65" s="76" t="str">
        <f>IFERROR(VLOOKUP(Abfalldokumentation!$W65,Kennzahlen!S:U,3,FALSE)*Abfalldokumentation!$J65,"0")</f>
        <v>0</v>
      </c>
      <c r="V65" s="76" t="str">
        <f>IF(ISBLANK(A65),VLOOKUP(Abfalldokumentation!$W65,'Linien - BU'!R:S,2,FALSE),A65)</f>
        <v>QM</v>
      </c>
      <c r="W65" s="77" t="str">
        <f t="shared" si="5"/>
        <v>Diverses QM</v>
      </c>
      <c r="X65" s="77">
        <f t="shared" si="6"/>
        <v>74</v>
      </c>
    </row>
    <row r="66" spans="1:24" ht="30" customHeight="1" x14ac:dyDescent="0.25">
      <c r="A66" s="39" t="s">
        <v>92</v>
      </c>
      <c r="B66" s="40" t="s">
        <v>93</v>
      </c>
      <c r="C66" s="40">
        <v>175</v>
      </c>
      <c r="D66" s="51">
        <v>73</v>
      </c>
      <c r="E66" s="41">
        <v>44431</v>
      </c>
      <c r="F66" s="42" t="s">
        <v>94</v>
      </c>
      <c r="G66" s="43" t="s">
        <v>94</v>
      </c>
      <c r="H66" s="44" t="str">
        <f>IFERROR(VLOOKUP(Abfalldokumentation!$B66,Artikel!A:C,3,FALSE),Abfalldokumentation!$B66)</f>
        <v>Laborproben</v>
      </c>
      <c r="I66" s="78" t="str">
        <f>VLOOKUP(V66,'Linien - BU'!A:B,2,FALSE)</f>
        <v>Rest</v>
      </c>
      <c r="J66" s="79">
        <f t="shared" ref="J66:J129" si="7">C66</f>
        <v>175</v>
      </c>
      <c r="K66" s="80">
        <f>Abfalldokumentation!$E66</f>
        <v>44431</v>
      </c>
      <c r="L66" s="79" t="str">
        <f>IFERROR(IF(VLOOKUP(W66,'[1]Rohware 230'!$B:$C,2,FALSE)=0,"Rohware"),
IFERROR(IF(VLOOKUP(W66,[1]Sammelnr.!$B:$C,2,FALSE)=0,"Sammelnr. ungeschält ABS"),
IFERROR(IF(VLOOKUP(W66,[1]Sammelnr.!$E:$F,2,FALSE)=0,"Sammelnr. ungeschält VS"),
IFERROR(IF(VLOOKUP(W66,[1]Sammelnr.!$H:$I,2,FALSE)=0,"Sammelnr. geschält"),
IFERROR(IF(VLOOKUP(W66,[1]Offen!$B:$C,2,FALSE)=0,"Offen ungeschält ABS"),
IFERROR(IF(VLOOKUP(W66,[1]Offen!$E:$F,2,FALSE)=0,"Offen ungeschält VOS"),
IFERROR(IF(VLOOKUP(W66,[1]Offen!$H:$I,2,FALSE)=0,"Offen geschält RW"),
IFERROR(IF(VLOOKUP(W66,[1]Offen!$K:$L,2,FALSE)=0,"Offen vegan"),
IFERROR(IF(VLOOKUP(W66,[1]Offen!$N:$O,2,FALSE)=0,"Offen Zipfel"),
IFERROR(IF(VLOOKUP(W66,[1]Offen!$Q:$R,2,FALSE)=0,"Offen Endstücke"),
IFERROR(IF(VLOOKUP(W66,[1]Vakuumiert!$B:$C,2,FALSE)=0,"Vakuumierter VOS ungeschält"),
IFERROR(IF(VLOOKUP(W66,[1]Vakuumiert!$E:$F,2,FALSE)=0,"Vakuumierter ABS ungeschält"),
IFERROR(IF(VLOOKUP(W66,[1]Vakuumiert!$H:$I,2,FALSE)=0,"Vakuumierter VOS geschält"),
IFERROR(IF(VLOOKUP(W66,[1]Vakuumiert!$K:$L,2,FALSE)=0,"Vakuumierter VOS vegan"),
IFERROR(IF(VLOOKUP(W66,[1]Vakuumiert!$N:$O,2,FALSE)=0,"Vakuumierter VOS Zipfel"),
IFERROR(IF(VLOOKUP(W66,[1]Vakuumiert!$Q:$R,2,FALSE)=0,"Vakuumiert geschält"),
IFERROR(IF(VLOOKUP(W66,'[1]vakuumierte Fertigprodukte'!$B:$C,2,FALSE)=0,"Fertigprodukte"),
IFERROR(IF(VLOOKUP(W66,'[1]vakuumierte Fertigprodukte'!$E:$FI,2,FALSE)=0,"Vakuumierte Zipfel"),
IFERROR(IF(VLOOKUP(W66,[1]Wurste!$B:$C,2,FALSE)=0,"Räucherwürste"),
IFERROR(IF(VLOOKUP(W66,[1]Wurste!$E:$F,2,FALSE)=0,"URW/URGW Wurst"),
IFERROR(IF(VLOOKUP(W66,[1]Wurste!$H:$I,2,FALSE)=0,"HF-Wurst Vegan"),
IFERROR(IF(VLOOKUP(W66,[1]Wurste!$K:$L,2,FALSE)=0,"320er ohne Würste"),
IFERROR(IF(AND(OR(Abfalldokumentation!$I66="BU3",Abfalldokumentation!$I66="Verkauf"),Abfalldokumentation!$N66="Schimmel",Abfalldokumentation!$O66="keinen Abnehmer/kein Schälpersonal"),"Div. Zipfel, ES ohne Verwendung",VLOOKUP(Abfalldokumentation!$M66,Produktgruppen!A:B,2,FALSE)),"-")))))))))))))))))))))))</f>
        <v>Qualitätssicherung</v>
      </c>
      <c r="M66" s="81" t="str">
        <f>IFERROR(VLOOKUP(Abfalldokumentation!$W66,Artikel!A:C,3,FALSE),Abfalldokumentation!$W66)</f>
        <v>Laborproben</v>
      </c>
      <c r="N66" s="81" t="str">
        <f>VLOOKUP(D66,'Liste Gründe'!A:D,2,FALSE)</f>
        <v>Qualitätssicherung</v>
      </c>
      <c r="O66" s="80" t="str">
        <f>IF(ISBLANK(F66),VLOOKUP(Abfalldokumentation!$X66,'Liste Gründe'!A:D,3,FALSE),F66)</f>
        <v>Laborprobe</v>
      </c>
      <c r="P66" s="81" t="str">
        <f>IF(ISBLANK(Abfalldokumentation!$G66),"-",Abfalldokumentation!$G66)</f>
        <v>Laborprobe</v>
      </c>
      <c r="Q66" s="81">
        <f t="shared" ref="Q66:Q129" si="8">_xlfn.ISOWEEKNUM(K66)</f>
        <v>34</v>
      </c>
      <c r="R66" s="81" t="str">
        <f t="shared" ref="R66:R129" si="9">"Produkte"</f>
        <v>Produkte</v>
      </c>
      <c r="S66" s="81" t="str">
        <f t="shared" ref="S66:S129" si="10">"BUs"</f>
        <v>BUs</v>
      </c>
      <c r="T66" s="81" t="str">
        <f t="shared" ref="T66:T129" si="11">"Symptome"</f>
        <v>Symptome</v>
      </c>
      <c r="U66" s="81" t="str">
        <f>IFERROR(VLOOKUP(Abfalldokumentation!$W66,Kennzahlen!S:U,3,FALSE)*Abfalldokumentation!$J66,"0")</f>
        <v>0</v>
      </c>
      <c r="V66" s="81" t="str">
        <f>IF(ISBLANK(A66),VLOOKUP(Abfalldokumentation!$W66,'Linien - BU'!R:S,2,FALSE),A66)</f>
        <v>Labor</v>
      </c>
      <c r="W66" s="77" t="str">
        <f t="shared" ref="W66:W129" si="12">B66</f>
        <v>Laborproben</v>
      </c>
      <c r="X66" s="77">
        <f t="shared" ref="X66:X129" si="13">D66</f>
        <v>73</v>
      </c>
    </row>
    <row r="67" spans="1:24" ht="30" customHeight="1" x14ac:dyDescent="0.25">
      <c r="A67" s="45" t="s">
        <v>95</v>
      </c>
      <c r="B67" s="46" t="s">
        <v>111</v>
      </c>
      <c r="C67" s="46">
        <v>44.7</v>
      </c>
      <c r="D67" s="46">
        <v>22</v>
      </c>
      <c r="E67" s="47">
        <v>44431</v>
      </c>
      <c r="F67" s="48" t="s">
        <v>97</v>
      </c>
      <c r="G67" s="49" t="s">
        <v>98</v>
      </c>
      <c r="H67" s="50" t="str">
        <f>IFERROR(VLOOKUP(Abfalldokumentation!$B67,Artikel!A:C,3,FALSE),Abfalldokumentation!$B67)</f>
        <v>Rinde</v>
      </c>
      <c r="I67" s="73" t="str">
        <f>VLOOKUP(V67,'Linien - BU'!A:B,2,FALSE)</f>
        <v>BU1</v>
      </c>
      <c r="J67" s="74">
        <f t="shared" si="7"/>
        <v>44.7</v>
      </c>
      <c r="K67" s="75">
        <f>Abfalldokumentation!$E67</f>
        <v>44431</v>
      </c>
      <c r="L67" s="74" t="str">
        <f>IFERROR(IF(VLOOKUP(W67,'[1]Rohware 230'!$B:$C,2,FALSE)=0,"Rohware"),
IFERROR(IF(VLOOKUP(W67,[1]Sammelnr.!$B:$C,2,FALSE)=0,"Sammelnr. ungeschält ABS"),
IFERROR(IF(VLOOKUP(W67,[1]Sammelnr.!$E:$F,2,FALSE)=0,"Sammelnr. ungeschält VS"),
IFERROR(IF(VLOOKUP(W67,[1]Sammelnr.!$H:$I,2,FALSE)=0,"Sammelnr. geschält"),
IFERROR(IF(VLOOKUP(W67,[1]Offen!$B:$C,2,FALSE)=0,"Offen ungeschält ABS"),
IFERROR(IF(VLOOKUP(W67,[1]Offen!$E:$F,2,FALSE)=0,"Offen ungeschält VOS"),
IFERROR(IF(VLOOKUP(W67,[1]Offen!$H:$I,2,FALSE)=0,"Offen geschält RW"),
IFERROR(IF(VLOOKUP(W67,[1]Offen!$K:$L,2,FALSE)=0,"Offen vegan"),
IFERROR(IF(VLOOKUP(W67,[1]Offen!$N:$O,2,FALSE)=0,"Offen Zipfel"),
IFERROR(IF(VLOOKUP(W67,[1]Offen!$Q:$R,2,FALSE)=0,"Offen Endstücke"),
IFERROR(IF(VLOOKUP(W67,[1]Vakuumiert!$B:$C,2,FALSE)=0,"Vakuumierter VOS ungeschält"),
IFERROR(IF(VLOOKUP(W67,[1]Vakuumiert!$E:$F,2,FALSE)=0,"Vakuumierter ABS ungeschält"),
IFERROR(IF(VLOOKUP(W67,[1]Vakuumiert!$H:$I,2,FALSE)=0,"Vakuumierter VOS geschält"),
IFERROR(IF(VLOOKUP(W67,[1]Vakuumiert!$K:$L,2,FALSE)=0,"Vakuumierter VOS vegan"),
IFERROR(IF(VLOOKUP(W67,[1]Vakuumiert!$N:$O,2,FALSE)=0,"Vakuumierter VOS Zipfel"),
IFERROR(IF(VLOOKUP(W67,[1]Vakuumiert!$Q:$R,2,FALSE)=0,"Vakuumiert geschält"),
IFERROR(IF(VLOOKUP(W67,'[1]vakuumierte Fertigprodukte'!$B:$C,2,FALSE)=0,"Fertigprodukte"),
IFERROR(IF(VLOOKUP(W67,'[1]vakuumierte Fertigprodukte'!$E:$FI,2,FALSE)=0,"Vakuumierte Zipfel"),
IFERROR(IF(VLOOKUP(W67,[1]Wurste!$B:$C,2,FALSE)=0,"Räucherwürste"),
IFERROR(IF(VLOOKUP(W67,[1]Wurste!$E:$F,2,FALSE)=0,"URW/URGW Wurst"),
IFERROR(IF(VLOOKUP(W67,[1]Wurste!$H:$I,2,FALSE)=0,"HF-Wurst Vegan"),
IFERROR(IF(VLOOKUP(W67,[1]Wurste!$K:$L,2,FALSE)=0,"320er ohne Würste"),
IFERROR(IF(AND(OR(Abfalldokumentation!$I67="BU3",Abfalldokumentation!$I67="Verkauf"),Abfalldokumentation!$N67="Schimmel",Abfalldokumentation!$O67="keinen Abnehmer/kein Schälpersonal"),"Div. Zipfel, ES ohne Verwendung",VLOOKUP(Abfalldokumentation!$M67,Produktgruppen!A:B,2,FALSE)),"-")))))))))))))))))))))))</f>
        <v>Rest</v>
      </c>
      <c r="M67" s="76" t="str">
        <f>IFERROR(VLOOKUP(Abfalldokumentation!$W67,Artikel!A:C,3,FALSE),Abfalldokumentation!$W67)</f>
        <v>Rinde</v>
      </c>
      <c r="N67" s="76" t="str">
        <f>VLOOKUP(D67,'Liste Gründe'!A:D,2,FALSE)</f>
        <v>Rest</v>
      </c>
      <c r="O67" s="75" t="str">
        <f>IF(ISBLANK(F67),VLOOKUP(Abfalldokumentation!$X67,'Liste Gründe'!A:D,3,FALSE),F67)</f>
        <v>geschälte Rinde</v>
      </c>
      <c r="P67" s="76" t="str">
        <f>IF(ISBLANK(Abfalldokumentation!$G67),"-",Abfalldokumentation!$G67)</f>
        <v>keine Verwendung möglich</v>
      </c>
      <c r="Q67" s="76">
        <f t="shared" si="8"/>
        <v>34</v>
      </c>
      <c r="R67" s="76" t="str">
        <f t="shared" si="9"/>
        <v>Produkte</v>
      </c>
      <c r="S67" s="76" t="str">
        <f t="shared" si="10"/>
        <v>BUs</v>
      </c>
      <c r="T67" s="76" t="str">
        <f t="shared" si="11"/>
        <v>Symptome</v>
      </c>
      <c r="U67" s="76" t="str">
        <f>IFERROR(VLOOKUP(Abfalldokumentation!$W67,Kennzahlen!S:U,3,FALSE)*Abfalldokumentation!$J67,"0")</f>
        <v>0</v>
      </c>
      <c r="V67" s="76" t="str">
        <f>IF(ISBLANK(A67),VLOOKUP(Abfalldokumentation!$W67,'Linien - BU'!R:S,2,FALSE),A67)</f>
        <v>RWV</v>
      </c>
      <c r="W67" s="77" t="str">
        <f t="shared" si="12"/>
        <v>Rinde</v>
      </c>
      <c r="X67" s="77">
        <f t="shared" si="13"/>
        <v>22</v>
      </c>
    </row>
    <row r="68" spans="1:24" ht="30" customHeight="1" x14ac:dyDescent="0.25">
      <c r="A68" s="39" t="s">
        <v>92</v>
      </c>
      <c r="B68" s="42" t="s">
        <v>108</v>
      </c>
      <c r="C68" s="40">
        <v>10</v>
      </c>
      <c r="D68" s="40">
        <v>70</v>
      </c>
      <c r="E68" s="41">
        <v>44431</v>
      </c>
      <c r="F68" s="42" t="s">
        <v>108</v>
      </c>
      <c r="G68" s="43" t="s">
        <v>108</v>
      </c>
      <c r="H68" s="44" t="str">
        <f>IFERROR(VLOOKUP(Abfalldokumentation!$B68,Artikel!A:C,3,FALSE),Abfalldokumentation!$B68)</f>
        <v>Rückstellproben</v>
      </c>
      <c r="I68" s="78" t="str">
        <f>VLOOKUP(V68,'Linien - BU'!A:B,2,FALSE)</f>
        <v>Rest</v>
      </c>
      <c r="J68" s="79">
        <f t="shared" si="7"/>
        <v>10</v>
      </c>
      <c r="K68" s="80">
        <f>Abfalldokumentation!$E68</f>
        <v>44431</v>
      </c>
      <c r="L68" s="79" t="str">
        <f>IFERROR(IF(VLOOKUP(W68,'[1]Rohware 230'!$B:$C,2,FALSE)=0,"Rohware"),
IFERROR(IF(VLOOKUP(W68,[1]Sammelnr.!$B:$C,2,FALSE)=0,"Sammelnr. ungeschält ABS"),
IFERROR(IF(VLOOKUP(W68,[1]Sammelnr.!$E:$F,2,FALSE)=0,"Sammelnr. ungeschält VS"),
IFERROR(IF(VLOOKUP(W68,[1]Sammelnr.!$H:$I,2,FALSE)=0,"Sammelnr. geschält"),
IFERROR(IF(VLOOKUP(W68,[1]Offen!$B:$C,2,FALSE)=0,"Offen ungeschält ABS"),
IFERROR(IF(VLOOKUP(W68,[1]Offen!$E:$F,2,FALSE)=0,"Offen ungeschält VOS"),
IFERROR(IF(VLOOKUP(W68,[1]Offen!$H:$I,2,FALSE)=0,"Offen geschält RW"),
IFERROR(IF(VLOOKUP(W68,[1]Offen!$K:$L,2,FALSE)=0,"Offen vegan"),
IFERROR(IF(VLOOKUP(W68,[1]Offen!$N:$O,2,FALSE)=0,"Offen Zipfel"),
IFERROR(IF(VLOOKUP(W68,[1]Offen!$Q:$R,2,FALSE)=0,"Offen Endstücke"),
IFERROR(IF(VLOOKUP(W68,[1]Vakuumiert!$B:$C,2,FALSE)=0,"Vakuumierter VOS ungeschält"),
IFERROR(IF(VLOOKUP(W68,[1]Vakuumiert!$E:$F,2,FALSE)=0,"Vakuumierter ABS ungeschält"),
IFERROR(IF(VLOOKUP(W68,[1]Vakuumiert!$H:$I,2,FALSE)=0,"Vakuumierter VOS geschält"),
IFERROR(IF(VLOOKUP(W68,[1]Vakuumiert!$K:$L,2,FALSE)=0,"Vakuumierter VOS vegan"),
IFERROR(IF(VLOOKUP(W68,[1]Vakuumiert!$N:$O,2,FALSE)=0,"Vakuumierter VOS Zipfel"),
IFERROR(IF(VLOOKUP(W68,[1]Vakuumiert!$Q:$R,2,FALSE)=0,"Vakuumiert geschält"),
IFERROR(IF(VLOOKUP(W68,'[1]vakuumierte Fertigprodukte'!$B:$C,2,FALSE)=0,"Fertigprodukte"),
IFERROR(IF(VLOOKUP(W68,'[1]vakuumierte Fertigprodukte'!$E:$FI,2,FALSE)=0,"Vakuumierte Zipfel"),
IFERROR(IF(VLOOKUP(W68,[1]Wurste!$B:$C,2,FALSE)=0,"Räucherwürste"),
IFERROR(IF(VLOOKUP(W68,[1]Wurste!$E:$F,2,FALSE)=0,"URW/URGW Wurst"),
IFERROR(IF(VLOOKUP(W68,[1]Wurste!$H:$I,2,FALSE)=0,"HF-Wurst Vegan"),
IFERROR(IF(VLOOKUP(W68,[1]Wurste!$K:$L,2,FALSE)=0,"320er ohne Würste"),
IFERROR(IF(AND(OR(Abfalldokumentation!$I68="BU3",Abfalldokumentation!$I68="Verkauf"),Abfalldokumentation!$N68="Schimmel",Abfalldokumentation!$O68="keinen Abnehmer/kein Schälpersonal"),"Div. Zipfel, ES ohne Verwendung",VLOOKUP(Abfalldokumentation!$M68,Produktgruppen!A:B,2,FALSE)),"-")))))))))))))))))))))))</f>
        <v>Qualitätssicherung</v>
      </c>
      <c r="M68" s="81" t="str">
        <f>IFERROR(VLOOKUP(Abfalldokumentation!$W68,Artikel!A:C,3,FALSE),Abfalldokumentation!$W68)</f>
        <v>Rückstellproben</v>
      </c>
      <c r="N68" s="81" t="str">
        <f>VLOOKUP(D68,'Liste Gründe'!A:D,2,FALSE)</f>
        <v>Qualitätssicherung</v>
      </c>
      <c r="O68" s="80" t="str">
        <f>IF(ISBLANK(F68),VLOOKUP(Abfalldokumentation!$X68,'Liste Gründe'!A:D,3,FALSE),F68)</f>
        <v>Rückstellproben</v>
      </c>
      <c r="P68" s="81" t="str">
        <f>IF(ISBLANK(Abfalldokumentation!$G68),"-",Abfalldokumentation!$G68)</f>
        <v>Rückstellproben</v>
      </c>
      <c r="Q68" s="81">
        <f t="shared" si="8"/>
        <v>34</v>
      </c>
      <c r="R68" s="81" t="str">
        <f t="shared" si="9"/>
        <v>Produkte</v>
      </c>
      <c r="S68" s="81" t="str">
        <f t="shared" si="10"/>
        <v>BUs</v>
      </c>
      <c r="T68" s="81" t="str">
        <f t="shared" si="11"/>
        <v>Symptome</v>
      </c>
      <c r="U68" s="81" t="str">
        <f>IFERROR(VLOOKUP(Abfalldokumentation!$W68,Kennzahlen!S:U,3,FALSE)*Abfalldokumentation!$J68,"0")</f>
        <v>0</v>
      </c>
      <c r="V68" s="81" t="str">
        <f>IF(ISBLANK(A68),VLOOKUP(Abfalldokumentation!$W68,'Linien - BU'!R:S,2,FALSE),A68)</f>
        <v>Labor</v>
      </c>
      <c r="W68" s="77" t="str">
        <f t="shared" si="12"/>
        <v>Rückstellproben</v>
      </c>
      <c r="X68" s="77">
        <f t="shared" si="13"/>
        <v>70</v>
      </c>
    </row>
    <row r="69" spans="1:24" ht="30" customHeight="1" x14ac:dyDescent="0.25">
      <c r="A69" s="45" t="s">
        <v>105</v>
      </c>
      <c r="B69" s="46" t="s">
        <v>112</v>
      </c>
      <c r="C69" s="46">
        <v>306</v>
      </c>
      <c r="D69" s="46">
        <v>12</v>
      </c>
      <c r="E69" s="47">
        <v>44431</v>
      </c>
      <c r="F69" s="48" t="s">
        <v>10</v>
      </c>
      <c r="G69" s="49" t="s">
        <v>113</v>
      </c>
      <c r="H69" s="50" t="str">
        <f>IFERROR(VLOOKUP(Abfalldokumentation!$B69,Artikel!A:C,3,FALSE),Abfalldokumentation!$B69)</f>
        <v>VOR RW staubk</v>
      </c>
      <c r="I69" s="73" t="str">
        <f>VLOOKUP(V69,'Linien - BU'!A:B,2,FALSE)</f>
        <v>BU3</v>
      </c>
      <c r="J69" s="74">
        <f t="shared" si="7"/>
        <v>306</v>
      </c>
      <c r="K69" s="75">
        <f>Abfalldokumentation!$E69</f>
        <v>44431</v>
      </c>
      <c r="L69" s="74" t="str">
        <f>IFERROR(IF(VLOOKUP(W69,'[1]Rohware 230'!$B:$C,2,FALSE)=0,"Rohware"),
IFERROR(IF(VLOOKUP(W69,[1]Sammelnr.!$B:$C,2,FALSE)=0,"Sammelnr. ungeschält ABS"),
IFERROR(IF(VLOOKUP(W69,[1]Sammelnr.!$E:$F,2,FALSE)=0,"Sammelnr. ungeschält VS"),
IFERROR(IF(VLOOKUP(W69,[1]Sammelnr.!$H:$I,2,FALSE)=0,"Sammelnr. geschält"),
IFERROR(IF(VLOOKUP(W69,[1]Offen!$B:$C,2,FALSE)=0,"Offen ungeschält ABS"),
IFERROR(IF(VLOOKUP(W69,[1]Offen!$E:$F,2,FALSE)=0,"Offen ungeschält VOS"),
IFERROR(IF(VLOOKUP(W69,[1]Offen!$H:$I,2,FALSE)=0,"Offen geschält RW"),
IFERROR(IF(VLOOKUP(W69,[1]Offen!$K:$L,2,FALSE)=0,"Offen vegan"),
IFERROR(IF(VLOOKUP(W69,[1]Offen!$N:$O,2,FALSE)=0,"Offen Zipfel"),
IFERROR(IF(VLOOKUP(W69,[1]Offen!$Q:$R,2,FALSE)=0,"Offen Endstücke"),
IFERROR(IF(VLOOKUP(W69,[1]Vakuumiert!$B:$C,2,FALSE)=0,"Vakuumierter VOS ungeschält"),
IFERROR(IF(VLOOKUP(W69,[1]Vakuumiert!$E:$F,2,FALSE)=0,"Vakuumierter ABS ungeschält"),
IFERROR(IF(VLOOKUP(W69,[1]Vakuumiert!$H:$I,2,FALSE)=0,"Vakuumierter VOS geschält"),
IFERROR(IF(VLOOKUP(W69,[1]Vakuumiert!$K:$L,2,FALSE)=0,"Vakuumierter VOS vegan"),
IFERROR(IF(VLOOKUP(W69,[1]Vakuumiert!$N:$O,2,FALSE)=0,"Vakuumierter VOS Zipfel"),
IFERROR(IF(VLOOKUP(W69,[1]Vakuumiert!$Q:$R,2,FALSE)=0,"Vakuumiert geschält"),
IFERROR(IF(VLOOKUP(W69,'[1]vakuumierte Fertigprodukte'!$B:$C,2,FALSE)=0,"Fertigprodukte"),
IFERROR(IF(VLOOKUP(W69,'[1]vakuumierte Fertigprodukte'!$E:$FI,2,FALSE)=0,"Vakuumierte Zipfel"),
IFERROR(IF(VLOOKUP(W69,[1]Wurste!$B:$C,2,FALSE)=0,"Räucherwürste"),
IFERROR(IF(VLOOKUP(W69,[1]Wurste!$E:$F,2,FALSE)=0,"URW/URGW Wurst"),
IFERROR(IF(VLOOKUP(W69,[1]Wurste!$H:$I,2,FALSE)=0,"HF-Wurst Vegan"),
IFERROR(IF(VLOOKUP(W69,[1]Wurste!$K:$L,2,FALSE)=0,"320er ohne Würste"),
IFERROR(IF(AND(OR(Abfalldokumentation!$I69="BU3",Abfalldokumentation!$I69="Verkauf"),Abfalldokumentation!$N69="Schimmel",Abfalldokumentation!$O69="keinen Abnehmer/kein Schälpersonal"),"Div. Zipfel, ES ohne Verwendung",VLOOKUP(Abfalldokumentation!$M69,Produktgruppen!A:B,2,FALSE)),"-")))))))))))))))))))))))</f>
        <v>Vorschmelz</v>
      </c>
      <c r="M69" s="76" t="str">
        <f>IFERROR(VLOOKUP(Abfalldokumentation!$W69,Artikel!A:C,3,FALSE),Abfalldokumentation!$W69)</f>
        <v>VOR RW staubk</v>
      </c>
      <c r="N69" s="76" t="str">
        <f>VLOOKUP(D69,'Liste Gründe'!A:D,2,FALSE)</f>
        <v>Schimmel</v>
      </c>
      <c r="O69" s="75" t="str">
        <f>IF(ISBLANK(F69),VLOOKUP(Abfalldokumentation!$X69,'Liste Gründe'!A:D,3,FALSE),F69)</f>
        <v>Rest</v>
      </c>
      <c r="P69" s="76" t="str">
        <f>IF(ISBLANK(Abfalldokumentation!$G69),"-",Abfalldokumentation!$G69)</f>
        <v>nur bestimmter Einsatz möglich</v>
      </c>
      <c r="Q69" s="76">
        <f t="shared" si="8"/>
        <v>34</v>
      </c>
      <c r="R69" s="76" t="str">
        <f t="shared" si="9"/>
        <v>Produkte</v>
      </c>
      <c r="S69" s="76" t="str">
        <f t="shared" si="10"/>
        <v>BUs</v>
      </c>
      <c r="T69" s="76" t="str">
        <f t="shared" si="11"/>
        <v>Symptome</v>
      </c>
      <c r="U69" s="76" t="str">
        <f>IFERROR(VLOOKUP(Abfalldokumentation!$W69,Kennzahlen!S:U,3,FALSE)*Abfalldokumentation!$J69,"0")</f>
        <v>0</v>
      </c>
      <c r="V69" s="76" t="str">
        <f>IF(ISBLANK(A69),VLOOKUP(Abfalldokumentation!$W69,'Linien - BU'!R:S,2,FALSE),A69)</f>
        <v>WVP</v>
      </c>
      <c r="W69" s="77" t="str">
        <f t="shared" si="12"/>
        <v>VOR RW staubk</v>
      </c>
      <c r="X69" s="77">
        <f t="shared" si="13"/>
        <v>12</v>
      </c>
    </row>
    <row r="70" spans="1:24" ht="30" customHeight="1" x14ac:dyDescent="0.25">
      <c r="A70" s="39" t="s">
        <v>105</v>
      </c>
      <c r="B70" s="40">
        <v>29501022</v>
      </c>
      <c r="C70" s="40">
        <v>547</v>
      </c>
      <c r="D70" s="40">
        <v>22</v>
      </c>
      <c r="E70" s="41">
        <v>44432</v>
      </c>
      <c r="F70" s="42" t="s">
        <v>102</v>
      </c>
      <c r="G70" s="43" t="s">
        <v>114</v>
      </c>
      <c r="H70" s="44" t="str">
        <f>IFERROR(VLOOKUP(Abfalldokumentation!$B70,Artikel!A:C,3,FALSE),Abfalldokumentation!$B70)</f>
        <v>VOS RW NATUR AMM CO REZ</v>
      </c>
      <c r="I70" s="78" t="str">
        <f>VLOOKUP(V70,'Linien - BU'!A:B,2,FALSE)</f>
        <v>BU3</v>
      </c>
      <c r="J70" s="79">
        <f t="shared" si="7"/>
        <v>547</v>
      </c>
      <c r="K70" s="80">
        <f>Abfalldokumentation!$E70</f>
        <v>44432</v>
      </c>
      <c r="L70" s="79" t="str">
        <f>IFERROR(IF(VLOOKUP(W70,'[1]Rohware 230'!$B:$C,2,FALSE)=0,"Rohware"),
IFERROR(IF(VLOOKUP(W70,[1]Sammelnr.!$B:$C,2,FALSE)=0,"Sammelnr. ungeschält ABS"),
IFERROR(IF(VLOOKUP(W70,[1]Sammelnr.!$E:$F,2,FALSE)=0,"Sammelnr. ungeschält VS"),
IFERROR(IF(VLOOKUP(W70,[1]Sammelnr.!$H:$I,2,FALSE)=0,"Sammelnr. geschält"),
IFERROR(IF(VLOOKUP(W70,[1]Offen!$B:$C,2,FALSE)=0,"Offen ungeschält ABS"),
IFERROR(IF(VLOOKUP(W70,[1]Offen!$E:$F,2,FALSE)=0,"Offen ungeschält VOS"),
IFERROR(IF(VLOOKUP(W70,[1]Offen!$H:$I,2,FALSE)=0,"Offen geschält RW"),
IFERROR(IF(VLOOKUP(W70,[1]Offen!$K:$L,2,FALSE)=0,"Offen vegan"),
IFERROR(IF(VLOOKUP(W70,[1]Offen!$N:$O,2,FALSE)=0,"Offen Zipfel"),
IFERROR(IF(VLOOKUP(W70,[1]Offen!$Q:$R,2,FALSE)=0,"Offen Endstücke"),
IFERROR(IF(VLOOKUP(W70,[1]Vakuumiert!$B:$C,2,FALSE)=0,"Vakuumierter VOS ungeschält"),
IFERROR(IF(VLOOKUP(W70,[1]Vakuumiert!$E:$F,2,FALSE)=0,"Vakuumierter ABS ungeschält"),
IFERROR(IF(VLOOKUP(W70,[1]Vakuumiert!$H:$I,2,FALSE)=0,"Vakuumierter VOS geschält"),
IFERROR(IF(VLOOKUP(W70,[1]Vakuumiert!$K:$L,2,FALSE)=0,"Vakuumierter VOS vegan"),
IFERROR(IF(VLOOKUP(W70,[1]Vakuumiert!$N:$O,2,FALSE)=0,"Vakuumierter VOS Zipfel"),
IFERROR(IF(VLOOKUP(W70,[1]Vakuumiert!$Q:$R,2,FALSE)=0,"Vakuumiert geschält"),
IFERROR(IF(VLOOKUP(W70,'[1]vakuumierte Fertigprodukte'!$B:$C,2,FALSE)=0,"Fertigprodukte"),
IFERROR(IF(VLOOKUP(W70,'[1]vakuumierte Fertigprodukte'!$E:$FI,2,FALSE)=0,"Vakuumierte Zipfel"),
IFERROR(IF(VLOOKUP(W70,[1]Wurste!$B:$C,2,FALSE)=0,"Räucherwürste"),
IFERROR(IF(VLOOKUP(W70,[1]Wurste!$E:$F,2,FALSE)=0,"URW/URGW Wurst"),
IFERROR(IF(VLOOKUP(W70,[1]Wurste!$H:$I,2,FALSE)=0,"HF-Wurst Vegan"),
IFERROR(IF(VLOOKUP(W70,[1]Wurste!$K:$L,2,FALSE)=0,"320er ohne Würste"),
IFERROR(IF(AND(OR(Abfalldokumentation!$I70="BU3",Abfalldokumentation!$I70="Verkauf"),Abfalldokumentation!$N70="Schimmel",Abfalldokumentation!$O70="keinen Abnehmer/kein Schälpersonal"),"Div. Zipfel, ES ohne Verwendung",VLOOKUP(Abfalldokumentation!$M70,Produktgruppen!A:B,2,FALSE)),"-")))))))))))))))))))))))</f>
        <v>Offen ungeschält VOS</v>
      </c>
      <c r="M70" s="81" t="str">
        <f>IFERROR(VLOOKUP(Abfalldokumentation!$W70,Artikel!A:C,3,FALSE),Abfalldokumentation!$W70)</f>
        <v>VOS RW NATUR AMM CO REZ</v>
      </c>
      <c r="N70" s="81" t="str">
        <f>VLOOKUP(D70,'Liste Gründe'!A:D,2,FALSE)</f>
        <v>Rest</v>
      </c>
      <c r="O70" s="80" t="str">
        <f>IF(ISBLANK(F70),VLOOKUP(Abfalldokumentation!$X70,'Liste Gründe'!A:D,3,FALSE),F70)</f>
        <v>Retoure</v>
      </c>
      <c r="P70" s="81" t="str">
        <f>IF(ISBLANK(Abfalldokumentation!$G70),"-",Abfalldokumentation!$G70)</f>
        <v>Rückrufaktion</v>
      </c>
      <c r="Q70" s="81">
        <f t="shared" si="8"/>
        <v>34</v>
      </c>
      <c r="R70" s="81" t="str">
        <f t="shared" si="9"/>
        <v>Produkte</v>
      </c>
      <c r="S70" s="81" t="str">
        <f t="shared" si="10"/>
        <v>BUs</v>
      </c>
      <c r="T70" s="81" t="str">
        <f t="shared" si="11"/>
        <v>Symptome</v>
      </c>
      <c r="U70" s="81">
        <f>IFERROR(VLOOKUP(Abfalldokumentation!$W70,Kennzahlen!S:U,3,FALSE)*Abfalldokumentation!$J70,"0")</f>
        <v>273.5</v>
      </c>
      <c r="V70" s="81" t="str">
        <f>IF(ISBLANK(A70),VLOOKUP(Abfalldokumentation!$W70,'Linien - BU'!R:S,2,FALSE),A70)</f>
        <v>WVP</v>
      </c>
      <c r="W70" s="77">
        <f t="shared" si="12"/>
        <v>29501022</v>
      </c>
      <c r="X70" s="77">
        <f t="shared" si="13"/>
        <v>22</v>
      </c>
    </row>
    <row r="71" spans="1:24" ht="30" customHeight="1" x14ac:dyDescent="0.25">
      <c r="A71" s="45" t="s">
        <v>74</v>
      </c>
      <c r="B71" s="46">
        <v>29501052</v>
      </c>
      <c r="C71" s="46">
        <v>143</v>
      </c>
      <c r="D71" s="46">
        <v>12</v>
      </c>
      <c r="E71" s="47">
        <v>44432</v>
      </c>
      <c r="F71" s="48" t="s">
        <v>22</v>
      </c>
      <c r="G71" s="49" t="s">
        <v>75</v>
      </c>
      <c r="H71" s="50" t="str">
        <f>IFERROR(VLOOKUP(Abfalldokumentation!$B71,Artikel!A:C,3,FALSE),Abfalldokumentation!$B71)</f>
        <v>VOS URW-SPASTUP-3500034</v>
      </c>
      <c r="I71" s="73" t="str">
        <f>VLOOKUP(V71,'Linien - BU'!A:B,2,FALSE)</f>
        <v>BU1</v>
      </c>
      <c r="J71" s="74">
        <f t="shared" si="7"/>
        <v>143</v>
      </c>
      <c r="K71" s="75">
        <f>Abfalldokumentation!$E71</f>
        <v>44432</v>
      </c>
      <c r="L71" s="74" t="str">
        <f>IFERROR(IF(VLOOKUP(W71,'[1]Rohware 230'!$B:$C,2,FALSE)=0,"Rohware"),
IFERROR(IF(VLOOKUP(W71,[1]Sammelnr.!$B:$C,2,FALSE)=0,"Sammelnr. ungeschält ABS"),
IFERROR(IF(VLOOKUP(W71,[1]Sammelnr.!$E:$F,2,FALSE)=0,"Sammelnr. ungeschält VS"),
IFERROR(IF(VLOOKUP(W71,[1]Sammelnr.!$H:$I,2,FALSE)=0,"Sammelnr. geschält"),
IFERROR(IF(VLOOKUP(W71,[1]Offen!$B:$C,2,FALSE)=0,"Offen ungeschält ABS"),
IFERROR(IF(VLOOKUP(W71,[1]Offen!$E:$F,2,FALSE)=0,"Offen ungeschält VOS"),
IFERROR(IF(VLOOKUP(W71,[1]Offen!$H:$I,2,FALSE)=0,"Offen geschält RW"),
IFERROR(IF(VLOOKUP(W71,[1]Offen!$K:$L,2,FALSE)=0,"Offen vegan"),
IFERROR(IF(VLOOKUP(W71,[1]Offen!$N:$O,2,FALSE)=0,"Offen Zipfel"),
IFERROR(IF(VLOOKUP(W71,[1]Offen!$Q:$R,2,FALSE)=0,"Offen Endstücke"),
IFERROR(IF(VLOOKUP(W71,[1]Vakuumiert!$B:$C,2,FALSE)=0,"Vakuumierter VOS ungeschält"),
IFERROR(IF(VLOOKUP(W71,[1]Vakuumiert!$E:$F,2,FALSE)=0,"Vakuumierter ABS ungeschält"),
IFERROR(IF(VLOOKUP(W71,[1]Vakuumiert!$H:$I,2,FALSE)=0,"Vakuumierter VOS geschält"),
IFERROR(IF(VLOOKUP(W71,[1]Vakuumiert!$K:$L,2,FALSE)=0,"Vakuumierter VOS vegan"),
IFERROR(IF(VLOOKUP(W71,[1]Vakuumiert!$N:$O,2,FALSE)=0,"Vakuumierter VOS Zipfel"),
IFERROR(IF(VLOOKUP(W71,[1]Vakuumiert!$Q:$R,2,FALSE)=0,"Vakuumiert geschält"),
IFERROR(IF(VLOOKUP(W71,'[1]vakuumierte Fertigprodukte'!$B:$C,2,FALSE)=0,"Fertigprodukte"),
IFERROR(IF(VLOOKUP(W71,'[1]vakuumierte Fertigprodukte'!$E:$FI,2,FALSE)=0,"Vakuumierte Zipfel"),
IFERROR(IF(VLOOKUP(W71,[1]Wurste!$B:$C,2,FALSE)=0,"Räucherwürste"),
IFERROR(IF(VLOOKUP(W71,[1]Wurste!$E:$F,2,FALSE)=0,"URW/URGW Wurst"),
IFERROR(IF(VLOOKUP(W71,[1]Wurste!$H:$I,2,FALSE)=0,"HF-Wurst Vegan"),
IFERROR(IF(VLOOKUP(W71,[1]Wurste!$K:$L,2,FALSE)=0,"320er ohne Würste"),
IFERROR(IF(AND(OR(Abfalldokumentation!$I71="BU3",Abfalldokumentation!$I71="Verkauf"),Abfalldokumentation!$N71="Schimmel",Abfalldokumentation!$O71="keinen Abnehmer/kein Schälpersonal"),"Div. Zipfel, ES ohne Verwendung",VLOOKUP(Abfalldokumentation!$M71,Produktgruppen!A:B,2,FALSE)),"-")))))))))))))))))))))))</f>
        <v>Offen ungeschält VOS</v>
      </c>
      <c r="M71" s="76" t="str">
        <f>IFERROR(VLOOKUP(Abfalldokumentation!$W71,Artikel!A:C,3,FALSE),Abfalldokumentation!$W71)</f>
        <v>VOS URW-SPASTUP-3500034</v>
      </c>
      <c r="N71" s="76" t="str">
        <f>VLOOKUP(D71,'Liste Gründe'!A:D,2,FALSE)</f>
        <v>Schimmel</v>
      </c>
      <c r="O71" s="75" t="str">
        <f>IF(ISBLANK(F71),VLOOKUP(Abfalldokumentation!$X71,'Liste Gründe'!A:D,3,FALSE),F71)</f>
        <v>keine Verarbeitung</v>
      </c>
      <c r="P71" s="76" t="str">
        <f>IF(ISBLANK(Abfalldokumentation!$G71),"-",Abfalldokumentation!$G71)</f>
        <v>Aufgrund Konsistenz nicht genommen. Zu wenig VOS verarbeitet. Vom Warmen ins Kalte -&gt; Schimmel</v>
      </c>
      <c r="Q71" s="76">
        <f t="shared" si="8"/>
        <v>34</v>
      </c>
      <c r="R71" s="76" t="str">
        <f t="shared" si="9"/>
        <v>Produkte</v>
      </c>
      <c r="S71" s="76" t="str">
        <f t="shared" si="10"/>
        <v>BUs</v>
      </c>
      <c r="T71" s="76" t="str">
        <f t="shared" si="11"/>
        <v>Symptome</v>
      </c>
      <c r="U71" s="76">
        <f>IFERROR(VLOOKUP(Abfalldokumentation!$W71,Kennzahlen!S:U,3,FALSE)*Abfalldokumentation!$J71,"0")</f>
        <v>71.5</v>
      </c>
      <c r="V71" s="76" t="str">
        <f>IF(ISBLANK(A71),VLOOKUP(Abfalldokumentation!$W71,'Linien - BU'!R:S,2,FALSE),A71)</f>
        <v>Schmelze</v>
      </c>
      <c r="W71" s="77">
        <f t="shared" si="12"/>
        <v>29501052</v>
      </c>
      <c r="X71" s="77">
        <f t="shared" si="13"/>
        <v>12</v>
      </c>
    </row>
    <row r="72" spans="1:24" ht="30" customHeight="1" x14ac:dyDescent="0.25">
      <c r="A72" s="39" t="s">
        <v>79</v>
      </c>
      <c r="B72" s="40">
        <v>49900002</v>
      </c>
      <c r="C72" s="40">
        <v>290</v>
      </c>
      <c r="D72" s="40">
        <v>12</v>
      </c>
      <c r="E72" s="41">
        <v>44432</v>
      </c>
      <c r="F72" s="42" t="s">
        <v>21</v>
      </c>
      <c r="G72" s="43"/>
      <c r="H72" s="44" t="str">
        <f>IFERROR(VLOOKUP(Abfalldokumentation!$B72,Artikel!A:C,3,FALSE),Abfalldokumentation!$B72)</f>
        <v>VOS VEG-SCH-WÜRZIG-VAKU</v>
      </c>
      <c r="I72" s="78" t="str">
        <f>VLOOKUP(V72,'Linien - BU'!A:B,2,FALSE)</f>
        <v>BU3</v>
      </c>
      <c r="J72" s="79">
        <f t="shared" si="7"/>
        <v>290</v>
      </c>
      <c r="K72" s="80">
        <f>Abfalldokumentation!$E72</f>
        <v>44432</v>
      </c>
      <c r="L72" s="79" t="str">
        <f>IFERROR(IF(VLOOKUP(W72,'[1]Rohware 230'!$B:$C,2,FALSE)=0,"Rohware"),
IFERROR(IF(VLOOKUP(W72,[1]Sammelnr.!$B:$C,2,FALSE)=0,"Sammelnr. ungeschält ABS"),
IFERROR(IF(VLOOKUP(W72,[1]Sammelnr.!$E:$F,2,FALSE)=0,"Sammelnr. ungeschält VS"),
IFERROR(IF(VLOOKUP(W72,[1]Sammelnr.!$H:$I,2,FALSE)=0,"Sammelnr. geschält"),
IFERROR(IF(VLOOKUP(W72,[1]Offen!$B:$C,2,FALSE)=0,"Offen ungeschält ABS"),
IFERROR(IF(VLOOKUP(W72,[1]Offen!$E:$F,2,FALSE)=0,"Offen ungeschält VOS"),
IFERROR(IF(VLOOKUP(W72,[1]Offen!$H:$I,2,FALSE)=0,"Offen geschält RW"),
IFERROR(IF(VLOOKUP(W72,[1]Offen!$K:$L,2,FALSE)=0,"Offen vegan"),
IFERROR(IF(VLOOKUP(W72,[1]Offen!$N:$O,2,FALSE)=0,"Offen Zipfel"),
IFERROR(IF(VLOOKUP(W72,[1]Offen!$Q:$R,2,FALSE)=0,"Offen Endstücke"),
IFERROR(IF(VLOOKUP(W72,[1]Vakuumiert!$B:$C,2,FALSE)=0,"Vakuumierter VOS ungeschält"),
IFERROR(IF(VLOOKUP(W72,[1]Vakuumiert!$E:$F,2,FALSE)=0,"Vakuumierter ABS ungeschält"),
IFERROR(IF(VLOOKUP(W72,[1]Vakuumiert!$H:$I,2,FALSE)=0,"Vakuumierter VOS geschält"),
IFERROR(IF(VLOOKUP(W72,[1]Vakuumiert!$K:$L,2,FALSE)=0,"Vakuumierter VOS vegan"),
IFERROR(IF(VLOOKUP(W72,[1]Vakuumiert!$N:$O,2,FALSE)=0,"Vakuumierter VOS Zipfel"),
IFERROR(IF(VLOOKUP(W72,[1]Vakuumiert!$Q:$R,2,FALSE)=0,"Vakuumiert geschält"),
IFERROR(IF(VLOOKUP(W72,'[1]vakuumierte Fertigprodukte'!$B:$C,2,FALSE)=0,"Fertigprodukte"),
IFERROR(IF(VLOOKUP(W72,'[1]vakuumierte Fertigprodukte'!$E:$FI,2,FALSE)=0,"Vakuumierte Zipfel"),
IFERROR(IF(VLOOKUP(W72,[1]Wurste!$B:$C,2,FALSE)=0,"Räucherwürste"),
IFERROR(IF(VLOOKUP(W72,[1]Wurste!$E:$F,2,FALSE)=0,"URW/URGW Wurst"),
IFERROR(IF(VLOOKUP(W72,[1]Wurste!$H:$I,2,FALSE)=0,"HF-Wurst Vegan"),
IFERROR(IF(VLOOKUP(W72,[1]Wurste!$K:$L,2,FALSE)=0,"320er ohne Würste"),
IFERROR(IF(AND(OR(Abfalldokumentation!$I72="BU3",Abfalldokumentation!$I72="Verkauf"),Abfalldokumentation!$N72="Schimmel",Abfalldokumentation!$O72="keinen Abnehmer/kein Schälpersonal"),"Div. Zipfel, ES ohne Verwendung",VLOOKUP(Abfalldokumentation!$M72,Produktgruppen!A:B,2,FALSE)),"-")))))))))))))))))))))))</f>
        <v>Vakuumierter VOS vegan</v>
      </c>
      <c r="M72" s="81" t="str">
        <f>IFERROR(VLOOKUP(Abfalldokumentation!$W72,Artikel!A:C,3,FALSE),Abfalldokumentation!$W72)</f>
        <v>VOS VEG-SCH-WÜRZIG-VAKU</v>
      </c>
      <c r="N72" s="81" t="str">
        <f>VLOOKUP(D72,'Liste Gründe'!A:D,2,FALSE)</f>
        <v>Schimmel</v>
      </c>
      <c r="O72" s="80" t="str">
        <f>IF(ISBLANK(F72),VLOOKUP(Abfalldokumentation!$X72,'Liste Gründe'!A:D,3,FALSE),F72)</f>
        <v>VOS &gt; Einsatz</v>
      </c>
      <c r="P72" s="81" t="str">
        <f>IF(ISBLANK(Abfalldokumentation!$G72),"-",Abfalldokumentation!$G72)</f>
        <v>-</v>
      </c>
      <c r="Q72" s="81">
        <f t="shared" si="8"/>
        <v>34</v>
      </c>
      <c r="R72" s="81" t="str">
        <f t="shared" si="9"/>
        <v>Produkte</v>
      </c>
      <c r="S72" s="81" t="str">
        <f t="shared" si="10"/>
        <v>BUs</v>
      </c>
      <c r="T72" s="81" t="str">
        <f t="shared" si="11"/>
        <v>Symptome</v>
      </c>
      <c r="U72" s="81">
        <f>IFERROR(VLOOKUP(Abfalldokumentation!$W72,Kennzahlen!S:U,3,FALSE)*Abfalldokumentation!$J72,"0")</f>
        <v>149.06</v>
      </c>
      <c r="V72" s="81" t="str">
        <f>IF(ISBLANK(A72),VLOOKUP(Abfalldokumentation!$W72,'Linien - BU'!R:S,2,FALSE),A72)</f>
        <v>L1</v>
      </c>
      <c r="W72" s="77">
        <f t="shared" si="12"/>
        <v>49900002</v>
      </c>
      <c r="X72" s="77">
        <f t="shared" si="13"/>
        <v>12</v>
      </c>
    </row>
    <row r="73" spans="1:24" ht="30" customHeight="1" x14ac:dyDescent="0.25">
      <c r="A73" s="45" t="s">
        <v>7</v>
      </c>
      <c r="B73" s="46" t="s">
        <v>104</v>
      </c>
      <c r="C73" s="46">
        <v>188</v>
      </c>
      <c r="D73" s="46">
        <v>12</v>
      </c>
      <c r="E73" s="47">
        <v>44432</v>
      </c>
      <c r="F73" s="48" t="s">
        <v>26</v>
      </c>
      <c r="G73" s="49" t="s">
        <v>26</v>
      </c>
      <c r="H73" s="50" t="str">
        <f>IFERROR(VLOOKUP(Abfalldokumentation!$B73,Artikel!A:C,3,FALSE),Abfalldokumentation!$B73)</f>
        <v>Blöcke</v>
      </c>
      <c r="I73" s="73" t="str">
        <f>VLOOKUP(V73,'Linien - BU'!A:B,2,FALSE)</f>
        <v>BU2</v>
      </c>
      <c r="J73" s="74">
        <f t="shared" si="7"/>
        <v>188</v>
      </c>
      <c r="K73" s="75">
        <f>Abfalldokumentation!$E73</f>
        <v>44432</v>
      </c>
      <c r="L73" s="74" t="str">
        <f>IFERROR(IF(VLOOKUP(W73,'[1]Rohware 230'!$B:$C,2,FALSE)=0,"Rohware"),
IFERROR(IF(VLOOKUP(W73,[1]Sammelnr.!$B:$C,2,FALSE)=0,"Sammelnr. ungeschält ABS"),
IFERROR(IF(VLOOKUP(W73,[1]Sammelnr.!$E:$F,2,FALSE)=0,"Sammelnr. ungeschält VS"),
IFERROR(IF(VLOOKUP(W73,[1]Sammelnr.!$H:$I,2,FALSE)=0,"Sammelnr. geschält"),
IFERROR(IF(VLOOKUP(W73,[1]Offen!$B:$C,2,FALSE)=0,"Offen ungeschält ABS"),
IFERROR(IF(VLOOKUP(W73,[1]Offen!$E:$F,2,FALSE)=0,"Offen ungeschält VOS"),
IFERROR(IF(VLOOKUP(W73,[1]Offen!$H:$I,2,FALSE)=0,"Offen geschält RW"),
IFERROR(IF(VLOOKUP(W73,[1]Offen!$K:$L,2,FALSE)=0,"Offen vegan"),
IFERROR(IF(VLOOKUP(W73,[1]Offen!$N:$O,2,FALSE)=0,"Offen Zipfel"),
IFERROR(IF(VLOOKUP(W73,[1]Offen!$Q:$R,2,FALSE)=0,"Offen Endstücke"),
IFERROR(IF(VLOOKUP(W73,[1]Vakuumiert!$B:$C,2,FALSE)=0,"Vakuumierter VOS ungeschält"),
IFERROR(IF(VLOOKUP(W73,[1]Vakuumiert!$E:$F,2,FALSE)=0,"Vakuumierter ABS ungeschält"),
IFERROR(IF(VLOOKUP(W73,[1]Vakuumiert!$H:$I,2,FALSE)=0,"Vakuumierter VOS geschält"),
IFERROR(IF(VLOOKUP(W73,[1]Vakuumiert!$K:$L,2,FALSE)=0,"Vakuumierter VOS vegan"),
IFERROR(IF(VLOOKUP(W73,[1]Vakuumiert!$N:$O,2,FALSE)=0,"Vakuumierter VOS Zipfel"),
IFERROR(IF(VLOOKUP(W73,[1]Vakuumiert!$Q:$R,2,FALSE)=0,"Vakuumiert geschält"),
IFERROR(IF(VLOOKUP(W73,'[1]vakuumierte Fertigprodukte'!$B:$C,2,FALSE)=0,"Fertigprodukte"),
IFERROR(IF(VLOOKUP(W73,'[1]vakuumierte Fertigprodukte'!$E:$FI,2,FALSE)=0,"Vakuumierte Zipfel"),
IFERROR(IF(VLOOKUP(W73,[1]Wurste!$B:$C,2,FALSE)=0,"Räucherwürste"),
IFERROR(IF(VLOOKUP(W73,[1]Wurste!$E:$F,2,FALSE)=0,"URW/URGW Wurst"),
IFERROR(IF(VLOOKUP(W73,[1]Wurste!$H:$I,2,FALSE)=0,"HF-Wurst Vegan"),
IFERROR(IF(VLOOKUP(W73,[1]Wurste!$K:$L,2,FALSE)=0,"320er ohne Würste"),
IFERROR(IF(AND(OR(Abfalldokumentation!$I73="BU3",Abfalldokumentation!$I73="Verkauf"),Abfalldokumentation!$N73="Schimmel",Abfalldokumentation!$O73="keinen Abnehmer/kein Schälpersonal"),"Div. Zipfel, ES ohne Verwendung",VLOOKUP(Abfalldokumentation!$M73,Produktgruppen!A:B,2,FALSE)),"-")))))))))))))))))))))))</f>
        <v>Rohware</v>
      </c>
      <c r="M73" s="76" t="str">
        <f>IFERROR(VLOOKUP(Abfalldokumentation!$W73,Artikel!A:C,3,FALSE),Abfalldokumentation!$W73)</f>
        <v>Blöcke</v>
      </c>
      <c r="N73" s="76" t="str">
        <f>VLOOKUP(D73,'Liste Gründe'!A:D,2,FALSE)</f>
        <v>Schimmel</v>
      </c>
      <c r="O73" s="75" t="str">
        <f>IF(ISBLANK(F73),VLOOKUP(Abfalldokumentation!$X73,'Liste Gründe'!A:D,3,FALSE),F73)</f>
        <v>Luftzieher/Folienriss durch Transport</v>
      </c>
      <c r="P73" s="76" t="str">
        <f>IF(ISBLANK(Abfalldokumentation!$G73),"-",Abfalldokumentation!$G73)</f>
        <v>Luftzieher/Folienriss durch Transport</v>
      </c>
      <c r="Q73" s="76">
        <f t="shared" si="8"/>
        <v>34</v>
      </c>
      <c r="R73" s="76" t="str">
        <f t="shared" si="9"/>
        <v>Produkte</v>
      </c>
      <c r="S73" s="76" t="str">
        <f t="shared" si="10"/>
        <v>BUs</v>
      </c>
      <c r="T73" s="76" t="str">
        <f t="shared" si="11"/>
        <v>Symptome</v>
      </c>
      <c r="U73" s="76" t="str">
        <f>IFERROR(VLOOKUP(Abfalldokumentation!$W73,Kennzahlen!S:U,3,FALSE)*Abfalldokumentation!$J73,"0")</f>
        <v>0</v>
      </c>
      <c r="V73" s="76" t="str">
        <f>IF(ISBLANK(A73),VLOOKUP(Abfalldokumentation!$W73,'Linien - BU'!R:S,2,FALSE),A73)</f>
        <v>BU2</v>
      </c>
      <c r="W73" s="77" t="str">
        <f t="shared" si="12"/>
        <v>Blöcke</v>
      </c>
      <c r="X73" s="77">
        <f t="shared" si="13"/>
        <v>12</v>
      </c>
    </row>
    <row r="74" spans="1:24" ht="30" customHeight="1" x14ac:dyDescent="0.25">
      <c r="A74" s="39" t="s">
        <v>70</v>
      </c>
      <c r="B74" s="40" t="s">
        <v>86</v>
      </c>
      <c r="C74" s="40">
        <v>203</v>
      </c>
      <c r="D74" s="40">
        <v>10</v>
      </c>
      <c r="E74" s="41">
        <v>44432</v>
      </c>
      <c r="F74" s="42"/>
      <c r="G74" s="43"/>
      <c r="H74" s="44" t="str">
        <f>IFERROR(VLOOKUP(Abfalldokumentation!$B74,Artikel!A:C,3,FALSE),Abfalldokumentation!$B74)</f>
        <v>Diverses aus Abfüllung</v>
      </c>
      <c r="I74" s="78" t="str">
        <f>VLOOKUP(V74,'Linien - BU'!A:B,2,FALSE)</f>
        <v>BU1</v>
      </c>
      <c r="J74" s="79">
        <f t="shared" si="7"/>
        <v>203</v>
      </c>
      <c r="K74" s="80">
        <f>Abfalldokumentation!$E74</f>
        <v>44432</v>
      </c>
      <c r="L74" s="79" t="str">
        <f>IFERROR(IF(VLOOKUP(W74,'[1]Rohware 230'!$B:$C,2,FALSE)=0,"Rohware"),
IFERROR(IF(VLOOKUP(W74,[1]Sammelnr.!$B:$C,2,FALSE)=0,"Sammelnr. ungeschält ABS"),
IFERROR(IF(VLOOKUP(W74,[1]Sammelnr.!$E:$F,2,FALSE)=0,"Sammelnr. ungeschält VS"),
IFERROR(IF(VLOOKUP(W74,[1]Sammelnr.!$H:$I,2,FALSE)=0,"Sammelnr. geschält"),
IFERROR(IF(VLOOKUP(W74,[1]Offen!$B:$C,2,FALSE)=0,"Offen ungeschält ABS"),
IFERROR(IF(VLOOKUP(W74,[1]Offen!$E:$F,2,FALSE)=0,"Offen ungeschält VOS"),
IFERROR(IF(VLOOKUP(W74,[1]Offen!$H:$I,2,FALSE)=0,"Offen geschält RW"),
IFERROR(IF(VLOOKUP(W74,[1]Offen!$K:$L,2,FALSE)=0,"Offen vegan"),
IFERROR(IF(VLOOKUP(W74,[1]Offen!$N:$O,2,FALSE)=0,"Offen Zipfel"),
IFERROR(IF(VLOOKUP(W74,[1]Offen!$Q:$R,2,FALSE)=0,"Offen Endstücke"),
IFERROR(IF(VLOOKUP(W74,[1]Vakuumiert!$B:$C,2,FALSE)=0,"Vakuumierter VOS ungeschält"),
IFERROR(IF(VLOOKUP(W74,[1]Vakuumiert!$E:$F,2,FALSE)=0,"Vakuumierter ABS ungeschält"),
IFERROR(IF(VLOOKUP(W74,[1]Vakuumiert!$H:$I,2,FALSE)=0,"Vakuumierter VOS geschält"),
IFERROR(IF(VLOOKUP(W74,[1]Vakuumiert!$K:$L,2,FALSE)=0,"Vakuumierter VOS vegan"),
IFERROR(IF(VLOOKUP(W74,[1]Vakuumiert!$N:$O,2,FALSE)=0,"Vakuumierter VOS Zipfel"),
IFERROR(IF(VLOOKUP(W74,[1]Vakuumiert!$Q:$R,2,FALSE)=0,"Vakuumiert geschält"),
IFERROR(IF(VLOOKUP(W74,'[1]vakuumierte Fertigprodukte'!$B:$C,2,FALSE)=0,"Fertigprodukte"),
IFERROR(IF(VLOOKUP(W74,'[1]vakuumierte Fertigprodukte'!$E:$FI,2,FALSE)=0,"Vakuumierte Zipfel"),
IFERROR(IF(VLOOKUP(W74,[1]Wurste!$B:$C,2,FALSE)=0,"Räucherwürste"),
IFERROR(IF(VLOOKUP(W74,[1]Wurste!$E:$F,2,FALSE)=0,"URW/URGW Wurst"),
IFERROR(IF(VLOOKUP(W74,[1]Wurste!$H:$I,2,FALSE)=0,"HF-Wurst Vegan"),
IFERROR(IF(VLOOKUP(W74,[1]Wurste!$K:$L,2,FALSE)=0,"320er ohne Würste"),
IFERROR(IF(AND(OR(Abfalldokumentation!$I74="BU3",Abfalldokumentation!$I74="Verkauf"),Abfalldokumentation!$N74="Schimmel",Abfalldokumentation!$O74="keinen Abnehmer/kein Schälpersonal"),"Div. Zipfel, ES ohne Verwendung",VLOOKUP(Abfalldokumentation!$M74,Produktgruppen!A:B,2,FALSE)),"-")))))))))))))))))))))))</f>
        <v>Diverses</v>
      </c>
      <c r="M74" s="81" t="str">
        <f>IFERROR(VLOOKUP(Abfalldokumentation!$W74,Artikel!A:C,3,FALSE),Abfalldokumentation!$W74)</f>
        <v>Diverses aus Abfüllung</v>
      </c>
      <c r="N74" s="81" t="str">
        <f>VLOOKUP(D74,'Liste Gründe'!A:D,2,FALSE)</f>
        <v>Linienbezogen</v>
      </c>
      <c r="O74" s="80" t="str">
        <f>IF(ISBLANK(F74),VLOOKUP(Abfalldokumentation!$X74,'Liste Gründe'!A:D,3,FALSE),F74)</f>
        <v>Reinigung</v>
      </c>
      <c r="P74" s="81" t="str">
        <f>IF(ISBLANK(Abfalldokumentation!$G74),"-",Abfalldokumentation!$G74)</f>
        <v>-</v>
      </c>
      <c r="Q74" s="81">
        <f t="shared" si="8"/>
        <v>34</v>
      </c>
      <c r="R74" s="81" t="str">
        <f t="shared" si="9"/>
        <v>Produkte</v>
      </c>
      <c r="S74" s="81" t="str">
        <f t="shared" si="10"/>
        <v>BUs</v>
      </c>
      <c r="T74" s="81" t="str">
        <f t="shared" si="11"/>
        <v>Symptome</v>
      </c>
      <c r="U74" s="81" t="str">
        <f>IFERROR(VLOOKUP(Abfalldokumentation!$W74,Kennzahlen!S:U,3,FALSE)*Abfalldokumentation!$J74,"0")</f>
        <v>0</v>
      </c>
      <c r="V74" s="81" t="str">
        <f>IF(ISBLANK(A74),VLOOKUP(Abfalldokumentation!$W74,'Linien - BU'!R:S,2,FALSE),A74)</f>
        <v>Abfüllung</v>
      </c>
      <c r="W74" s="77" t="str">
        <f t="shared" si="12"/>
        <v>Diverses aus Abfüllung</v>
      </c>
      <c r="X74" s="77">
        <f t="shared" si="13"/>
        <v>10</v>
      </c>
    </row>
    <row r="75" spans="1:24" ht="30" customHeight="1" x14ac:dyDescent="0.25">
      <c r="A75" s="45" t="s">
        <v>92</v>
      </c>
      <c r="B75" s="46" t="s">
        <v>93</v>
      </c>
      <c r="C75" s="46">
        <v>75</v>
      </c>
      <c r="D75" s="46">
        <v>71</v>
      </c>
      <c r="E75" s="47">
        <v>44432</v>
      </c>
      <c r="F75" s="48" t="s">
        <v>115</v>
      </c>
      <c r="G75" s="49" t="s">
        <v>115</v>
      </c>
      <c r="H75" s="50" t="str">
        <f>IFERROR(VLOOKUP(Abfalldokumentation!$B75,Artikel!A:C,3,FALSE),Abfalldokumentation!$B75)</f>
        <v>Laborproben</v>
      </c>
      <c r="I75" s="73" t="str">
        <f>VLOOKUP(V75,'Linien - BU'!A:B,2,FALSE)</f>
        <v>Rest</v>
      </c>
      <c r="J75" s="74">
        <f t="shared" si="7"/>
        <v>75</v>
      </c>
      <c r="K75" s="75">
        <f>Abfalldokumentation!$E75</f>
        <v>44432</v>
      </c>
      <c r="L75" s="74" t="str">
        <f>IFERROR(IF(VLOOKUP(W75,'[1]Rohware 230'!$B:$C,2,FALSE)=0,"Rohware"),
IFERROR(IF(VLOOKUP(W75,[1]Sammelnr.!$B:$C,2,FALSE)=0,"Sammelnr. ungeschält ABS"),
IFERROR(IF(VLOOKUP(W75,[1]Sammelnr.!$E:$F,2,FALSE)=0,"Sammelnr. ungeschält VS"),
IFERROR(IF(VLOOKUP(W75,[1]Sammelnr.!$H:$I,2,FALSE)=0,"Sammelnr. geschält"),
IFERROR(IF(VLOOKUP(W75,[1]Offen!$B:$C,2,FALSE)=0,"Offen ungeschält ABS"),
IFERROR(IF(VLOOKUP(W75,[1]Offen!$E:$F,2,FALSE)=0,"Offen ungeschält VOS"),
IFERROR(IF(VLOOKUP(W75,[1]Offen!$H:$I,2,FALSE)=0,"Offen geschält RW"),
IFERROR(IF(VLOOKUP(W75,[1]Offen!$K:$L,2,FALSE)=0,"Offen vegan"),
IFERROR(IF(VLOOKUP(W75,[1]Offen!$N:$O,2,FALSE)=0,"Offen Zipfel"),
IFERROR(IF(VLOOKUP(W75,[1]Offen!$Q:$R,2,FALSE)=0,"Offen Endstücke"),
IFERROR(IF(VLOOKUP(W75,[1]Vakuumiert!$B:$C,2,FALSE)=0,"Vakuumierter VOS ungeschält"),
IFERROR(IF(VLOOKUP(W75,[1]Vakuumiert!$E:$F,2,FALSE)=0,"Vakuumierter ABS ungeschält"),
IFERROR(IF(VLOOKUP(W75,[1]Vakuumiert!$H:$I,2,FALSE)=0,"Vakuumierter VOS geschält"),
IFERROR(IF(VLOOKUP(W75,[1]Vakuumiert!$K:$L,2,FALSE)=0,"Vakuumierter VOS vegan"),
IFERROR(IF(VLOOKUP(W75,[1]Vakuumiert!$N:$O,2,FALSE)=0,"Vakuumierter VOS Zipfel"),
IFERROR(IF(VLOOKUP(W75,[1]Vakuumiert!$Q:$R,2,FALSE)=0,"Vakuumiert geschält"),
IFERROR(IF(VLOOKUP(W75,'[1]vakuumierte Fertigprodukte'!$B:$C,2,FALSE)=0,"Fertigprodukte"),
IFERROR(IF(VLOOKUP(W75,'[1]vakuumierte Fertigprodukte'!$E:$FI,2,FALSE)=0,"Vakuumierte Zipfel"),
IFERROR(IF(VLOOKUP(W75,[1]Wurste!$B:$C,2,FALSE)=0,"Räucherwürste"),
IFERROR(IF(VLOOKUP(W75,[1]Wurste!$E:$F,2,FALSE)=0,"URW/URGW Wurst"),
IFERROR(IF(VLOOKUP(W75,[1]Wurste!$H:$I,2,FALSE)=0,"HF-Wurst Vegan"),
IFERROR(IF(VLOOKUP(W75,[1]Wurste!$K:$L,2,FALSE)=0,"320er ohne Würste"),
IFERROR(IF(AND(OR(Abfalldokumentation!$I75="BU3",Abfalldokumentation!$I75="Verkauf"),Abfalldokumentation!$N75="Schimmel",Abfalldokumentation!$O75="keinen Abnehmer/kein Schälpersonal"),"Div. Zipfel, ES ohne Verwendung",VLOOKUP(Abfalldokumentation!$M75,Produktgruppen!A:B,2,FALSE)),"-")))))))))))))))))))))))</f>
        <v>Qualitätssicherung</v>
      </c>
      <c r="M75" s="76" t="str">
        <f>IFERROR(VLOOKUP(Abfalldokumentation!$W75,Artikel!A:C,3,FALSE),Abfalldokumentation!$W75)</f>
        <v>Laborproben</v>
      </c>
      <c r="N75" s="76" t="str">
        <f>VLOOKUP(D75,'Liste Gründe'!A:D,2,FALSE)</f>
        <v>Qualitätssicherung</v>
      </c>
      <c r="O75" s="75" t="str">
        <f>IF(ISBLANK(F75),VLOOKUP(Abfalldokumentation!$X75,'Liste Gründe'!A:D,3,FALSE),F75)</f>
        <v>Einwaage Labor</v>
      </c>
      <c r="P75" s="76" t="str">
        <f>IF(ISBLANK(Abfalldokumentation!$G75),"-",Abfalldokumentation!$G75)</f>
        <v>Einwaage Labor</v>
      </c>
      <c r="Q75" s="76">
        <f t="shared" si="8"/>
        <v>34</v>
      </c>
      <c r="R75" s="76" t="str">
        <f t="shared" si="9"/>
        <v>Produkte</v>
      </c>
      <c r="S75" s="76" t="str">
        <f t="shared" si="10"/>
        <v>BUs</v>
      </c>
      <c r="T75" s="76" t="str">
        <f t="shared" si="11"/>
        <v>Symptome</v>
      </c>
      <c r="U75" s="76" t="str">
        <f>IFERROR(VLOOKUP(Abfalldokumentation!$W75,Kennzahlen!S:U,3,FALSE)*Abfalldokumentation!$J75,"0")</f>
        <v>0</v>
      </c>
      <c r="V75" s="76" t="str">
        <f>IF(ISBLANK(A75),VLOOKUP(Abfalldokumentation!$W75,'Linien - BU'!R:S,2,FALSE),A75)</f>
        <v>Labor</v>
      </c>
      <c r="W75" s="77" t="str">
        <f t="shared" si="12"/>
        <v>Laborproben</v>
      </c>
      <c r="X75" s="77">
        <f t="shared" si="13"/>
        <v>71</v>
      </c>
    </row>
    <row r="76" spans="1:24" ht="30" customHeight="1" x14ac:dyDescent="0.25">
      <c r="A76" s="39" t="s">
        <v>92</v>
      </c>
      <c r="B76" s="42" t="s">
        <v>108</v>
      </c>
      <c r="C76" s="40">
        <v>54</v>
      </c>
      <c r="D76" s="40">
        <v>70</v>
      </c>
      <c r="E76" s="41">
        <v>44432</v>
      </c>
      <c r="F76" s="42" t="s">
        <v>108</v>
      </c>
      <c r="G76" s="43" t="s">
        <v>108</v>
      </c>
      <c r="H76" s="44" t="str">
        <f>IFERROR(VLOOKUP(Abfalldokumentation!$B76,Artikel!A:C,3,FALSE),Abfalldokumentation!$B76)</f>
        <v>Rückstellproben</v>
      </c>
      <c r="I76" s="78" t="str">
        <f>VLOOKUP(V76,'Linien - BU'!A:B,2,FALSE)</f>
        <v>Rest</v>
      </c>
      <c r="J76" s="79">
        <f t="shared" si="7"/>
        <v>54</v>
      </c>
      <c r="K76" s="80">
        <f>Abfalldokumentation!$E76</f>
        <v>44432</v>
      </c>
      <c r="L76" s="79" t="str">
        <f>IFERROR(IF(VLOOKUP(W76,'[1]Rohware 230'!$B:$C,2,FALSE)=0,"Rohware"),
IFERROR(IF(VLOOKUP(W76,[1]Sammelnr.!$B:$C,2,FALSE)=0,"Sammelnr. ungeschält ABS"),
IFERROR(IF(VLOOKUP(W76,[1]Sammelnr.!$E:$F,2,FALSE)=0,"Sammelnr. ungeschält VS"),
IFERROR(IF(VLOOKUP(W76,[1]Sammelnr.!$H:$I,2,FALSE)=0,"Sammelnr. geschält"),
IFERROR(IF(VLOOKUP(W76,[1]Offen!$B:$C,2,FALSE)=0,"Offen ungeschält ABS"),
IFERROR(IF(VLOOKUP(W76,[1]Offen!$E:$F,2,FALSE)=0,"Offen ungeschält VOS"),
IFERROR(IF(VLOOKUP(W76,[1]Offen!$H:$I,2,FALSE)=0,"Offen geschält RW"),
IFERROR(IF(VLOOKUP(W76,[1]Offen!$K:$L,2,FALSE)=0,"Offen vegan"),
IFERROR(IF(VLOOKUP(W76,[1]Offen!$N:$O,2,FALSE)=0,"Offen Zipfel"),
IFERROR(IF(VLOOKUP(W76,[1]Offen!$Q:$R,2,FALSE)=0,"Offen Endstücke"),
IFERROR(IF(VLOOKUP(W76,[1]Vakuumiert!$B:$C,2,FALSE)=0,"Vakuumierter VOS ungeschält"),
IFERROR(IF(VLOOKUP(W76,[1]Vakuumiert!$E:$F,2,FALSE)=0,"Vakuumierter ABS ungeschält"),
IFERROR(IF(VLOOKUP(W76,[1]Vakuumiert!$H:$I,2,FALSE)=0,"Vakuumierter VOS geschält"),
IFERROR(IF(VLOOKUP(W76,[1]Vakuumiert!$K:$L,2,FALSE)=0,"Vakuumierter VOS vegan"),
IFERROR(IF(VLOOKUP(W76,[1]Vakuumiert!$N:$O,2,FALSE)=0,"Vakuumierter VOS Zipfel"),
IFERROR(IF(VLOOKUP(W76,[1]Vakuumiert!$Q:$R,2,FALSE)=0,"Vakuumiert geschält"),
IFERROR(IF(VLOOKUP(W76,'[1]vakuumierte Fertigprodukte'!$B:$C,2,FALSE)=0,"Fertigprodukte"),
IFERROR(IF(VLOOKUP(W76,'[1]vakuumierte Fertigprodukte'!$E:$FI,2,FALSE)=0,"Vakuumierte Zipfel"),
IFERROR(IF(VLOOKUP(W76,[1]Wurste!$B:$C,2,FALSE)=0,"Räucherwürste"),
IFERROR(IF(VLOOKUP(W76,[1]Wurste!$E:$F,2,FALSE)=0,"URW/URGW Wurst"),
IFERROR(IF(VLOOKUP(W76,[1]Wurste!$H:$I,2,FALSE)=0,"HF-Wurst Vegan"),
IFERROR(IF(VLOOKUP(W76,[1]Wurste!$K:$L,2,FALSE)=0,"320er ohne Würste"),
IFERROR(IF(AND(OR(Abfalldokumentation!$I76="BU3",Abfalldokumentation!$I76="Verkauf"),Abfalldokumentation!$N76="Schimmel",Abfalldokumentation!$O76="keinen Abnehmer/kein Schälpersonal"),"Div. Zipfel, ES ohne Verwendung",VLOOKUP(Abfalldokumentation!$M76,Produktgruppen!A:B,2,FALSE)),"-")))))))))))))))))))))))</f>
        <v>Qualitätssicherung</v>
      </c>
      <c r="M76" s="81" t="str">
        <f>IFERROR(VLOOKUP(Abfalldokumentation!$W76,Artikel!A:C,3,FALSE),Abfalldokumentation!$W76)</f>
        <v>Rückstellproben</v>
      </c>
      <c r="N76" s="81" t="str">
        <f>VLOOKUP(D76,'Liste Gründe'!A:D,2,FALSE)</f>
        <v>Qualitätssicherung</v>
      </c>
      <c r="O76" s="80" t="str">
        <f>IF(ISBLANK(F76),VLOOKUP(Abfalldokumentation!$X76,'Liste Gründe'!A:D,3,FALSE),F76)</f>
        <v>Rückstellproben</v>
      </c>
      <c r="P76" s="81" t="str">
        <f>IF(ISBLANK(Abfalldokumentation!$G76),"-",Abfalldokumentation!$G76)</f>
        <v>Rückstellproben</v>
      </c>
      <c r="Q76" s="81">
        <f t="shared" si="8"/>
        <v>34</v>
      </c>
      <c r="R76" s="81" t="str">
        <f t="shared" si="9"/>
        <v>Produkte</v>
      </c>
      <c r="S76" s="81" t="str">
        <f t="shared" si="10"/>
        <v>BUs</v>
      </c>
      <c r="T76" s="81" t="str">
        <f t="shared" si="11"/>
        <v>Symptome</v>
      </c>
      <c r="U76" s="81" t="str">
        <f>IFERROR(VLOOKUP(Abfalldokumentation!$W76,Kennzahlen!S:U,3,FALSE)*Abfalldokumentation!$J76,"0")</f>
        <v>0</v>
      </c>
      <c r="V76" s="81" t="str">
        <f>IF(ISBLANK(A76),VLOOKUP(Abfalldokumentation!$W76,'Linien - BU'!R:S,2,FALSE),A76)</f>
        <v>Labor</v>
      </c>
      <c r="W76" s="77" t="str">
        <f t="shared" si="12"/>
        <v>Rückstellproben</v>
      </c>
      <c r="X76" s="77">
        <f t="shared" si="13"/>
        <v>70</v>
      </c>
    </row>
    <row r="77" spans="1:24" ht="30" customHeight="1" x14ac:dyDescent="0.25">
      <c r="A77" s="45" t="s">
        <v>95</v>
      </c>
      <c r="B77" s="46">
        <v>29500498</v>
      </c>
      <c r="C77" s="46">
        <v>46</v>
      </c>
      <c r="D77" s="46">
        <v>22</v>
      </c>
      <c r="E77" s="47">
        <v>44433</v>
      </c>
      <c r="F77" s="48" t="s">
        <v>97</v>
      </c>
      <c r="G77" s="49" t="s">
        <v>98</v>
      </c>
      <c r="H77" s="50" t="str">
        <f>IFERROR(VLOOKUP(Abfalldokumentation!$B77,Artikel!A:C,3,FALSE),Abfalldokumentation!$B77)</f>
        <v>VOS Räucher Natur Natri</v>
      </c>
      <c r="I77" s="73" t="str">
        <f>VLOOKUP(V77,'Linien - BU'!A:B,2,FALSE)</f>
        <v>BU1</v>
      </c>
      <c r="J77" s="74">
        <f t="shared" si="7"/>
        <v>46</v>
      </c>
      <c r="K77" s="75">
        <f>Abfalldokumentation!$E77</f>
        <v>44433</v>
      </c>
      <c r="L77" s="74" t="str">
        <f>IFERROR(IF(VLOOKUP(W77,'[1]Rohware 230'!$B:$C,2,FALSE)=0,"Rohware"),
IFERROR(IF(VLOOKUP(W77,[1]Sammelnr.!$B:$C,2,FALSE)=0,"Sammelnr. ungeschält ABS"),
IFERROR(IF(VLOOKUP(W77,[1]Sammelnr.!$E:$F,2,FALSE)=0,"Sammelnr. ungeschält VS"),
IFERROR(IF(VLOOKUP(W77,[1]Sammelnr.!$H:$I,2,FALSE)=0,"Sammelnr. geschält"),
IFERROR(IF(VLOOKUP(W77,[1]Offen!$B:$C,2,FALSE)=0,"Offen ungeschält ABS"),
IFERROR(IF(VLOOKUP(W77,[1]Offen!$E:$F,2,FALSE)=0,"Offen ungeschält VOS"),
IFERROR(IF(VLOOKUP(W77,[1]Offen!$H:$I,2,FALSE)=0,"Offen geschält RW"),
IFERROR(IF(VLOOKUP(W77,[1]Offen!$K:$L,2,FALSE)=0,"Offen vegan"),
IFERROR(IF(VLOOKUP(W77,[1]Offen!$N:$O,2,FALSE)=0,"Offen Zipfel"),
IFERROR(IF(VLOOKUP(W77,[1]Offen!$Q:$R,2,FALSE)=0,"Offen Endstücke"),
IFERROR(IF(VLOOKUP(W77,[1]Vakuumiert!$B:$C,2,FALSE)=0,"Vakuumierter VOS ungeschält"),
IFERROR(IF(VLOOKUP(W77,[1]Vakuumiert!$E:$F,2,FALSE)=0,"Vakuumierter ABS ungeschält"),
IFERROR(IF(VLOOKUP(W77,[1]Vakuumiert!$H:$I,2,FALSE)=0,"Vakuumierter VOS geschält"),
IFERROR(IF(VLOOKUP(W77,[1]Vakuumiert!$K:$L,2,FALSE)=0,"Vakuumierter VOS vegan"),
IFERROR(IF(VLOOKUP(W77,[1]Vakuumiert!$N:$O,2,FALSE)=0,"Vakuumierter VOS Zipfel"),
IFERROR(IF(VLOOKUP(W77,[1]Vakuumiert!$Q:$R,2,FALSE)=0,"Vakuumiert geschält"),
IFERROR(IF(VLOOKUP(W77,'[1]vakuumierte Fertigprodukte'!$B:$C,2,FALSE)=0,"Fertigprodukte"),
IFERROR(IF(VLOOKUP(W77,'[1]vakuumierte Fertigprodukte'!$E:$FI,2,FALSE)=0,"Vakuumierte Zipfel"),
IFERROR(IF(VLOOKUP(W77,[1]Wurste!$B:$C,2,FALSE)=0,"Räucherwürste"),
IFERROR(IF(VLOOKUP(W77,[1]Wurste!$E:$F,2,FALSE)=0,"URW/URGW Wurst"),
IFERROR(IF(VLOOKUP(W77,[1]Wurste!$H:$I,2,FALSE)=0,"HF-Wurst Vegan"),
IFERROR(IF(VLOOKUP(W77,[1]Wurste!$K:$L,2,FALSE)=0,"320er ohne Würste"),
IFERROR(IF(AND(OR(Abfalldokumentation!$I77="BU3",Abfalldokumentation!$I77="Verkauf"),Abfalldokumentation!$N77="Schimmel",Abfalldokumentation!$O77="keinen Abnehmer/kein Schälpersonal"),"Div. Zipfel, ES ohne Verwendung",VLOOKUP(Abfalldokumentation!$M77,Produktgruppen!A:B,2,FALSE)),"-")))))))))))))))))))))))</f>
        <v>Offen ungeschält VOS</v>
      </c>
      <c r="M77" s="76" t="str">
        <f>IFERROR(VLOOKUP(Abfalldokumentation!$W77,Artikel!A:C,3,FALSE),Abfalldokumentation!$W77)</f>
        <v>VOS Räucher Natur Natri</v>
      </c>
      <c r="N77" s="76" t="str">
        <f>VLOOKUP(D77,'Liste Gründe'!A:D,2,FALSE)</f>
        <v>Rest</v>
      </c>
      <c r="O77" s="75" t="str">
        <f>IF(ISBLANK(F77),VLOOKUP(Abfalldokumentation!$X77,'Liste Gründe'!A:D,3,FALSE),F77)</f>
        <v>geschälte Rinde</v>
      </c>
      <c r="P77" s="76" t="str">
        <f>IF(ISBLANK(Abfalldokumentation!$G77),"-",Abfalldokumentation!$G77)</f>
        <v>keine Verwendung möglich</v>
      </c>
      <c r="Q77" s="76">
        <f t="shared" si="8"/>
        <v>34</v>
      </c>
      <c r="R77" s="76" t="str">
        <f t="shared" si="9"/>
        <v>Produkte</v>
      </c>
      <c r="S77" s="76" t="str">
        <f t="shared" si="10"/>
        <v>BUs</v>
      </c>
      <c r="T77" s="76" t="str">
        <f t="shared" si="11"/>
        <v>Symptome</v>
      </c>
      <c r="U77" s="76">
        <f>IFERROR(VLOOKUP(Abfalldokumentation!$W77,Kennzahlen!S:U,3,FALSE)*Abfalldokumentation!$J77,"0")</f>
        <v>23</v>
      </c>
      <c r="V77" s="76" t="str">
        <f>IF(ISBLANK(A77),VLOOKUP(Abfalldokumentation!$W77,'Linien - BU'!R:S,2,FALSE),A77)</f>
        <v>RWV</v>
      </c>
      <c r="W77" s="77">
        <f t="shared" si="12"/>
        <v>29500498</v>
      </c>
      <c r="X77" s="77">
        <f t="shared" si="13"/>
        <v>22</v>
      </c>
    </row>
    <row r="78" spans="1:24" ht="30" customHeight="1" x14ac:dyDescent="0.25">
      <c r="A78" s="39" t="s">
        <v>105</v>
      </c>
      <c r="B78" s="40">
        <v>29500498</v>
      </c>
      <c r="C78" s="40">
        <v>1.2</v>
      </c>
      <c r="D78" s="40">
        <v>30</v>
      </c>
      <c r="E78" s="41">
        <v>44433</v>
      </c>
      <c r="F78" s="42" t="s">
        <v>116</v>
      </c>
      <c r="G78" s="43" t="s">
        <v>117</v>
      </c>
      <c r="H78" s="44" t="str">
        <f>IFERROR(VLOOKUP(Abfalldokumentation!$B78,Artikel!A:C,3,FALSE),Abfalldokumentation!$B78)</f>
        <v>VOS Räucher Natur Natri</v>
      </c>
      <c r="I78" s="78" t="str">
        <f>VLOOKUP(V78,'Linien - BU'!A:B,2,FALSE)</f>
        <v>BU3</v>
      </c>
      <c r="J78" s="79">
        <f t="shared" si="7"/>
        <v>1.2</v>
      </c>
      <c r="K78" s="80">
        <f>Abfalldokumentation!$E78</f>
        <v>44433</v>
      </c>
      <c r="L78" s="79" t="str">
        <f>IFERROR(IF(VLOOKUP(W78,'[1]Rohware 230'!$B:$C,2,FALSE)=0,"Rohware"),
IFERROR(IF(VLOOKUP(W78,[1]Sammelnr.!$B:$C,2,FALSE)=0,"Sammelnr. ungeschält ABS"),
IFERROR(IF(VLOOKUP(W78,[1]Sammelnr.!$E:$F,2,FALSE)=0,"Sammelnr. ungeschält VS"),
IFERROR(IF(VLOOKUP(W78,[1]Sammelnr.!$H:$I,2,FALSE)=0,"Sammelnr. geschält"),
IFERROR(IF(VLOOKUP(W78,[1]Offen!$B:$C,2,FALSE)=0,"Offen ungeschält ABS"),
IFERROR(IF(VLOOKUP(W78,[1]Offen!$E:$F,2,FALSE)=0,"Offen ungeschält VOS"),
IFERROR(IF(VLOOKUP(W78,[1]Offen!$H:$I,2,FALSE)=0,"Offen geschält RW"),
IFERROR(IF(VLOOKUP(W78,[1]Offen!$K:$L,2,FALSE)=0,"Offen vegan"),
IFERROR(IF(VLOOKUP(W78,[1]Offen!$N:$O,2,FALSE)=0,"Offen Zipfel"),
IFERROR(IF(VLOOKUP(W78,[1]Offen!$Q:$R,2,FALSE)=0,"Offen Endstücke"),
IFERROR(IF(VLOOKUP(W78,[1]Vakuumiert!$B:$C,2,FALSE)=0,"Vakuumierter VOS ungeschält"),
IFERROR(IF(VLOOKUP(W78,[1]Vakuumiert!$E:$F,2,FALSE)=0,"Vakuumierter ABS ungeschält"),
IFERROR(IF(VLOOKUP(W78,[1]Vakuumiert!$H:$I,2,FALSE)=0,"Vakuumierter VOS geschält"),
IFERROR(IF(VLOOKUP(W78,[1]Vakuumiert!$K:$L,2,FALSE)=0,"Vakuumierter VOS vegan"),
IFERROR(IF(VLOOKUP(W78,[1]Vakuumiert!$N:$O,2,FALSE)=0,"Vakuumierter VOS Zipfel"),
IFERROR(IF(VLOOKUP(W78,[1]Vakuumiert!$Q:$R,2,FALSE)=0,"Vakuumiert geschält"),
IFERROR(IF(VLOOKUP(W78,'[1]vakuumierte Fertigprodukte'!$B:$C,2,FALSE)=0,"Fertigprodukte"),
IFERROR(IF(VLOOKUP(W78,'[1]vakuumierte Fertigprodukte'!$E:$FI,2,FALSE)=0,"Vakuumierte Zipfel"),
IFERROR(IF(VLOOKUP(W78,[1]Wurste!$B:$C,2,FALSE)=0,"Räucherwürste"),
IFERROR(IF(VLOOKUP(W78,[1]Wurste!$E:$F,2,FALSE)=0,"URW/URGW Wurst"),
IFERROR(IF(VLOOKUP(W78,[1]Wurste!$H:$I,2,FALSE)=0,"HF-Wurst Vegan"),
IFERROR(IF(VLOOKUP(W78,[1]Wurste!$K:$L,2,FALSE)=0,"320er ohne Würste"),
IFERROR(IF(AND(OR(Abfalldokumentation!$I78="BU3",Abfalldokumentation!$I78="Verkauf"),Abfalldokumentation!$N78="Schimmel",Abfalldokumentation!$O78="keinen Abnehmer/kein Schälpersonal"),"Div. Zipfel, ES ohne Verwendung",VLOOKUP(Abfalldokumentation!$M78,Produktgruppen!A:B,2,FALSE)),"-")))))))))))))))))))))))</f>
        <v>Offen ungeschält VOS</v>
      </c>
      <c r="M78" s="81" t="str">
        <f>IFERROR(VLOOKUP(Abfalldokumentation!$W78,Artikel!A:C,3,FALSE),Abfalldokumentation!$W78)</f>
        <v>VOS Räucher Natur Natri</v>
      </c>
      <c r="N78" s="81" t="str">
        <f>VLOOKUP(D78,'Liste Gründe'!A:D,2,FALSE)</f>
        <v>Linienbezogen</v>
      </c>
      <c r="O78" s="80" t="str">
        <f>IF(ISBLANK(F78),VLOOKUP(Abfalldokumentation!$X78,'Liste Gründe'!A:D,3,FALSE),F78)</f>
        <v>Maschinenabfall</v>
      </c>
      <c r="P78" s="81" t="str">
        <f>IF(ISBLANK(Abfalldokumentation!$G78),"-",Abfalldokumentation!$G78)</f>
        <v>nicht eindeutig</v>
      </c>
      <c r="Q78" s="81">
        <f t="shared" si="8"/>
        <v>34</v>
      </c>
      <c r="R78" s="81" t="str">
        <f t="shared" si="9"/>
        <v>Produkte</v>
      </c>
      <c r="S78" s="81" t="str">
        <f t="shared" si="10"/>
        <v>BUs</v>
      </c>
      <c r="T78" s="81" t="str">
        <f t="shared" si="11"/>
        <v>Symptome</v>
      </c>
      <c r="U78" s="81">
        <f>IFERROR(VLOOKUP(Abfalldokumentation!$W78,Kennzahlen!S:U,3,FALSE)*Abfalldokumentation!$J78,"0")</f>
        <v>0.6</v>
      </c>
      <c r="V78" s="81" t="str">
        <f>IF(ISBLANK(A78),VLOOKUP(Abfalldokumentation!$W78,'Linien - BU'!R:S,2,FALSE),A78)</f>
        <v>WVP</v>
      </c>
      <c r="W78" s="77">
        <f t="shared" si="12"/>
        <v>29500498</v>
      </c>
      <c r="X78" s="77">
        <f t="shared" si="13"/>
        <v>30</v>
      </c>
    </row>
    <row r="79" spans="1:24" ht="30" customHeight="1" x14ac:dyDescent="0.25">
      <c r="A79" s="45" t="s">
        <v>110</v>
      </c>
      <c r="B79" s="46">
        <v>29500861</v>
      </c>
      <c r="C79" s="46">
        <v>30</v>
      </c>
      <c r="D79" s="46">
        <v>12</v>
      </c>
      <c r="E79" s="47">
        <v>44433</v>
      </c>
      <c r="F79" s="48" t="s">
        <v>10</v>
      </c>
      <c r="G79" s="49" t="s">
        <v>118</v>
      </c>
      <c r="H79" s="50" t="str">
        <f>IFERROR(VLOOKUP(Abfalldokumentation!$B79,Artikel!A:C,3,FALSE),Abfalldokumentation!$B79)</f>
        <v>VOS RW-NUSS OGT</v>
      </c>
      <c r="I79" s="73" t="str">
        <f>VLOOKUP(V79,'Linien - BU'!A:B,2,FALSE)</f>
        <v>BU3</v>
      </c>
      <c r="J79" s="74">
        <f t="shared" si="7"/>
        <v>30</v>
      </c>
      <c r="K79" s="75">
        <f>Abfalldokumentation!$E79</f>
        <v>44433</v>
      </c>
      <c r="L79" s="74" t="str">
        <f>IFERROR(IF(VLOOKUP(W79,'[1]Rohware 230'!$B:$C,2,FALSE)=0,"Rohware"),
IFERROR(IF(VLOOKUP(W79,[1]Sammelnr.!$B:$C,2,FALSE)=0,"Sammelnr. ungeschält ABS"),
IFERROR(IF(VLOOKUP(W79,[1]Sammelnr.!$E:$F,2,FALSE)=0,"Sammelnr. ungeschält VS"),
IFERROR(IF(VLOOKUP(W79,[1]Sammelnr.!$H:$I,2,FALSE)=0,"Sammelnr. geschält"),
IFERROR(IF(VLOOKUP(W79,[1]Offen!$B:$C,2,FALSE)=0,"Offen ungeschält ABS"),
IFERROR(IF(VLOOKUP(W79,[1]Offen!$E:$F,2,FALSE)=0,"Offen ungeschält VOS"),
IFERROR(IF(VLOOKUP(W79,[1]Offen!$H:$I,2,FALSE)=0,"Offen geschält RW"),
IFERROR(IF(VLOOKUP(W79,[1]Offen!$K:$L,2,FALSE)=0,"Offen vegan"),
IFERROR(IF(VLOOKUP(W79,[1]Offen!$N:$O,2,FALSE)=0,"Offen Zipfel"),
IFERROR(IF(VLOOKUP(W79,[1]Offen!$Q:$R,2,FALSE)=0,"Offen Endstücke"),
IFERROR(IF(VLOOKUP(W79,[1]Vakuumiert!$B:$C,2,FALSE)=0,"Vakuumierter VOS ungeschält"),
IFERROR(IF(VLOOKUP(W79,[1]Vakuumiert!$E:$F,2,FALSE)=0,"Vakuumierter ABS ungeschält"),
IFERROR(IF(VLOOKUP(W79,[1]Vakuumiert!$H:$I,2,FALSE)=0,"Vakuumierter VOS geschält"),
IFERROR(IF(VLOOKUP(W79,[1]Vakuumiert!$K:$L,2,FALSE)=0,"Vakuumierter VOS vegan"),
IFERROR(IF(VLOOKUP(W79,[1]Vakuumiert!$N:$O,2,FALSE)=0,"Vakuumierter VOS Zipfel"),
IFERROR(IF(VLOOKUP(W79,[1]Vakuumiert!$Q:$R,2,FALSE)=0,"Vakuumiert geschält"),
IFERROR(IF(VLOOKUP(W79,'[1]vakuumierte Fertigprodukte'!$B:$C,2,FALSE)=0,"Fertigprodukte"),
IFERROR(IF(VLOOKUP(W79,'[1]vakuumierte Fertigprodukte'!$E:$FI,2,FALSE)=0,"Vakuumierte Zipfel"),
IFERROR(IF(VLOOKUP(W79,[1]Wurste!$B:$C,2,FALSE)=0,"Räucherwürste"),
IFERROR(IF(VLOOKUP(W79,[1]Wurste!$E:$F,2,FALSE)=0,"URW/URGW Wurst"),
IFERROR(IF(VLOOKUP(W79,[1]Wurste!$H:$I,2,FALSE)=0,"HF-Wurst Vegan"),
IFERROR(IF(VLOOKUP(W79,[1]Wurste!$K:$L,2,FALSE)=0,"320er ohne Würste"),
IFERROR(IF(AND(OR(Abfalldokumentation!$I79="BU3",Abfalldokumentation!$I79="Verkauf"),Abfalldokumentation!$N79="Schimmel",Abfalldokumentation!$O79="keinen Abnehmer/kein Schälpersonal"),"Div. Zipfel, ES ohne Verwendung",VLOOKUP(Abfalldokumentation!$M79,Produktgruppen!A:B,2,FALSE)),"-")))))))))))))))))))))))</f>
        <v>Offen ungeschält VOS</v>
      </c>
      <c r="M79" s="76" t="str">
        <f>IFERROR(VLOOKUP(Abfalldokumentation!$W79,Artikel!A:C,3,FALSE),Abfalldokumentation!$W79)</f>
        <v>VOS RW-NUSS OGT</v>
      </c>
      <c r="N79" s="76" t="str">
        <f>VLOOKUP(D79,'Liste Gründe'!A:D,2,FALSE)</f>
        <v>Schimmel</v>
      </c>
      <c r="O79" s="75" t="str">
        <f>IF(ISBLANK(F79),VLOOKUP(Abfalldokumentation!$X79,'Liste Gründe'!A:D,3,FALSE),F79)</f>
        <v>Rest</v>
      </c>
      <c r="P79" s="76" t="str">
        <f>IF(ISBLANK(Abfalldokumentation!$G79),"-",Abfalldokumentation!$G79)</f>
        <v>sporalische Produktion, kein Vakuunieren , da Allergene --&gt; Zeitliche Probleme. A zu wenig Leute. B zu sporalische Produktion C. Allergen sorgt für zu lange Zeiten. D Schmelze nimmt VOS eventuell nicht (Wärme produkt)</v>
      </c>
      <c r="Q79" s="76">
        <f t="shared" si="8"/>
        <v>34</v>
      </c>
      <c r="R79" s="76" t="str">
        <f t="shared" si="9"/>
        <v>Produkte</v>
      </c>
      <c r="S79" s="76" t="str">
        <f t="shared" si="10"/>
        <v>BUs</v>
      </c>
      <c r="T79" s="76" t="str">
        <f t="shared" si="11"/>
        <v>Symptome</v>
      </c>
      <c r="U79" s="76">
        <f>IFERROR(VLOOKUP(Abfalldokumentation!$W79,Kennzahlen!S:U,3,FALSE)*Abfalldokumentation!$J79,"0")</f>
        <v>15</v>
      </c>
      <c r="V79" s="76" t="str">
        <f>IF(ISBLANK(A79),VLOOKUP(Abfalldokumentation!$W79,'Linien - BU'!R:S,2,FALSE),A79)</f>
        <v>L16</v>
      </c>
      <c r="W79" s="77">
        <f t="shared" si="12"/>
        <v>29500861</v>
      </c>
      <c r="X79" s="77">
        <f t="shared" si="13"/>
        <v>12</v>
      </c>
    </row>
    <row r="80" spans="1:24" ht="30" customHeight="1" x14ac:dyDescent="0.25">
      <c r="A80" s="39" t="s">
        <v>95</v>
      </c>
      <c r="B80" s="40">
        <v>29500917</v>
      </c>
      <c r="C80" s="40">
        <v>44</v>
      </c>
      <c r="D80" s="40">
        <v>22</v>
      </c>
      <c r="E80" s="41">
        <v>44433</v>
      </c>
      <c r="F80" s="42" t="s">
        <v>97</v>
      </c>
      <c r="G80" s="43" t="s">
        <v>98</v>
      </c>
      <c r="H80" s="44" t="str">
        <f>IFERROR(VLOOKUP(Abfalldokumentation!$B80,Artikel!A:C,3,FALSE),Abfalldokumentation!$B80)</f>
        <v>VOS-ABS ENTSORGUNG</v>
      </c>
      <c r="I80" s="78" t="str">
        <f>VLOOKUP(V80,'Linien - BU'!A:B,2,FALSE)</f>
        <v>BU1</v>
      </c>
      <c r="J80" s="79">
        <f t="shared" si="7"/>
        <v>44</v>
      </c>
      <c r="K80" s="80">
        <f>Abfalldokumentation!$E80</f>
        <v>44433</v>
      </c>
      <c r="L80" s="79" t="str">
        <f>IFERROR(IF(VLOOKUP(W80,'[1]Rohware 230'!$B:$C,2,FALSE)=0,"Rohware"),
IFERROR(IF(VLOOKUP(W80,[1]Sammelnr.!$B:$C,2,FALSE)=0,"Sammelnr. ungeschält ABS"),
IFERROR(IF(VLOOKUP(W80,[1]Sammelnr.!$E:$F,2,FALSE)=0,"Sammelnr. ungeschält VS"),
IFERROR(IF(VLOOKUP(W80,[1]Sammelnr.!$H:$I,2,FALSE)=0,"Sammelnr. geschält"),
IFERROR(IF(VLOOKUP(W80,[1]Offen!$B:$C,2,FALSE)=0,"Offen ungeschält ABS"),
IFERROR(IF(VLOOKUP(W80,[1]Offen!$E:$F,2,FALSE)=0,"Offen ungeschält VOS"),
IFERROR(IF(VLOOKUP(W80,[1]Offen!$H:$I,2,FALSE)=0,"Offen geschält RW"),
IFERROR(IF(VLOOKUP(W80,[1]Offen!$K:$L,2,FALSE)=0,"Offen vegan"),
IFERROR(IF(VLOOKUP(W80,[1]Offen!$N:$O,2,FALSE)=0,"Offen Zipfel"),
IFERROR(IF(VLOOKUP(W80,[1]Offen!$Q:$R,2,FALSE)=0,"Offen Endstücke"),
IFERROR(IF(VLOOKUP(W80,[1]Vakuumiert!$B:$C,2,FALSE)=0,"Vakuumierter VOS ungeschält"),
IFERROR(IF(VLOOKUP(W80,[1]Vakuumiert!$E:$F,2,FALSE)=0,"Vakuumierter ABS ungeschält"),
IFERROR(IF(VLOOKUP(W80,[1]Vakuumiert!$H:$I,2,FALSE)=0,"Vakuumierter VOS geschält"),
IFERROR(IF(VLOOKUP(W80,[1]Vakuumiert!$K:$L,2,FALSE)=0,"Vakuumierter VOS vegan"),
IFERROR(IF(VLOOKUP(W80,[1]Vakuumiert!$N:$O,2,FALSE)=0,"Vakuumierter VOS Zipfel"),
IFERROR(IF(VLOOKUP(W80,[1]Vakuumiert!$Q:$R,2,FALSE)=0,"Vakuumiert geschält"),
IFERROR(IF(VLOOKUP(W80,'[1]vakuumierte Fertigprodukte'!$B:$C,2,FALSE)=0,"Fertigprodukte"),
IFERROR(IF(VLOOKUP(W80,'[1]vakuumierte Fertigprodukte'!$E:$FI,2,FALSE)=0,"Vakuumierte Zipfel"),
IFERROR(IF(VLOOKUP(W80,[1]Wurste!$B:$C,2,FALSE)=0,"Räucherwürste"),
IFERROR(IF(VLOOKUP(W80,[1]Wurste!$E:$F,2,FALSE)=0,"URW/URGW Wurst"),
IFERROR(IF(VLOOKUP(W80,[1]Wurste!$H:$I,2,FALSE)=0,"HF-Wurst Vegan"),
IFERROR(IF(VLOOKUP(W80,[1]Wurste!$K:$L,2,FALSE)=0,"320er ohne Würste"),
IFERROR(IF(AND(OR(Abfalldokumentation!$I80="BU3",Abfalldokumentation!$I80="Verkauf"),Abfalldokumentation!$N80="Schimmel",Abfalldokumentation!$O80="keinen Abnehmer/kein Schälpersonal"),"Div. Zipfel, ES ohne Verwendung",VLOOKUP(Abfalldokumentation!$M80,Produktgruppen!A:B,2,FALSE)),"-")))))))))))))))))))))))</f>
        <v>Vorschmelz</v>
      </c>
      <c r="M80" s="81" t="str">
        <f>IFERROR(VLOOKUP(Abfalldokumentation!$W80,Artikel!A:C,3,FALSE),Abfalldokumentation!$W80)</f>
        <v>VOS-ABS ENTSORGUNG</v>
      </c>
      <c r="N80" s="81" t="str">
        <f>VLOOKUP(D80,'Liste Gründe'!A:D,2,FALSE)</f>
        <v>Rest</v>
      </c>
      <c r="O80" s="80" t="str">
        <f>IF(ISBLANK(F80),VLOOKUP(Abfalldokumentation!$X80,'Liste Gründe'!A:D,3,FALSE),F80)</f>
        <v>geschälte Rinde</v>
      </c>
      <c r="P80" s="81" t="str">
        <f>IF(ISBLANK(Abfalldokumentation!$G80),"-",Abfalldokumentation!$G80)</f>
        <v>keine Verwendung möglich</v>
      </c>
      <c r="Q80" s="81">
        <f t="shared" si="8"/>
        <v>34</v>
      </c>
      <c r="R80" s="81" t="str">
        <f t="shared" si="9"/>
        <v>Produkte</v>
      </c>
      <c r="S80" s="81" t="str">
        <f t="shared" si="10"/>
        <v>BUs</v>
      </c>
      <c r="T80" s="81" t="str">
        <f t="shared" si="11"/>
        <v>Symptome</v>
      </c>
      <c r="U80" s="81">
        <f>IFERROR(VLOOKUP(Abfalldokumentation!$W80,Kennzahlen!S:U,3,FALSE)*Abfalldokumentation!$J80,"0")</f>
        <v>0.44</v>
      </c>
      <c r="V80" s="81" t="str">
        <f>IF(ISBLANK(A80),VLOOKUP(Abfalldokumentation!$W80,'Linien - BU'!R:S,2,FALSE),A80)</f>
        <v>RWV</v>
      </c>
      <c r="W80" s="77">
        <f t="shared" si="12"/>
        <v>29500917</v>
      </c>
      <c r="X80" s="77">
        <f t="shared" si="13"/>
        <v>22</v>
      </c>
    </row>
    <row r="81" spans="1:24" ht="30" customHeight="1" x14ac:dyDescent="0.25">
      <c r="A81" s="45" t="s">
        <v>70</v>
      </c>
      <c r="B81" s="46">
        <v>31000084</v>
      </c>
      <c r="C81" s="46">
        <v>131.6</v>
      </c>
      <c r="D81" s="46">
        <v>34</v>
      </c>
      <c r="E81" s="47">
        <v>44433</v>
      </c>
      <c r="F81" s="48" t="s">
        <v>119</v>
      </c>
      <c r="G81" s="49" t="s">
        <v>120</v>
      </c>
      <c r="H81" s="50" t="str">
        <f>IFERROR(VLOOKUP(Abfalldokumentation!$B81,Artikel!A:C,3,FALSE),Abfalldokumentation!$B81)</f>
        <v>Würste 6700g Räucher na</v>
      </c>
      <c r="I81" s="73" t="str">
        <f>VLOOKUP(V81,'Linien - BU'!A:B,2,FALSE)</f>
        <v>BU1</v>
      </c>
      <c r="J81" s="74">
        <f t="shared" si="7"/>
        <v>131.6</v>
      </c>
      <c r="K81" s="75">
        <f>Abfalldokumentation!$E81</f>
        <v>44433</v>
      </c>
      <c r="L81" s="74" t="str">
        <f>IFERROR(IF(VLOOKUP(W81,'[1]Rohware 230'!$B:$C,2,FALSE)=0,"Rohware"),
IFERROR(IF(VLOOKUP(W81,[1]Sammelnr.!$B:$C,2,FALSE)=0,"Sammelnr. ungeschält ABS"),
IFERROR(IF(VLOOKUP(W81,[1]Sammelnr.!$E:$F,2,FALSE)=0,"Sammelnr. ungeschält VS"),
IFERROR(IF(VLOOKUP(W81,[1]Sammelnr.!$H:$I,2,FALSE)=0,"Sammelnr. geschält"),
IFERROR(IF(VLOOKUP(W81,[1]Offen!$B:$C,2,FALSE)=0,"Offen ungeschält ABS"),
IFERROR(IF(VLOOKUP(W81,[1]Offen!$E:$F,2,FALSE)=0,"Offen ungeschält VOS"),
IFERROR(IF(VLOOKUP(W81,[1]Offen!$H:$I,2,FALSE)=0,"Offen geschält RW"),
IFERROR(IF(VLOOKUP(W81,[1]Offen!$K:$L,2,FALSE)=0,"Offen vegan"),
IFERROR(IF(VLOOKUP(W81,[1]Offen!$N:$O,2,FALSE)=0,"Offen Zipfel"),
IFERROR(IF(VLOOKUP(W81,[1]Offen!$Q:$R,2,FALSE)=0,"Offen Endstücke"),
IFERROR(IF(VLOOKUP(W81,[1]Vakuumiert!$B:$C,2,FALSE)=0,"Vakuumierter VOS ungeschält"),
IFERROR(IF(VLOOKUP(W81,[1]Vakuumiert!$E:$F,2,FALSE)=0,"Vakuumierter ABS ungeschält"),
IFERROR(IF(VLOOKUP(W81,[1]Vakuumiert!$H:$I,2,FALSE)=0,"Vakuumierter VOS geschält"),
IFERROR(IF(VLOOKUP(W81,[1]Vakuumiert!$K:$L,2,FALSE)=0,"Vakuumierter VOS vegan"),
IFERROR(IF(VLOOKUP(W81,[1]Vakuumiert!$N:$O,2,FALSE)=0,"Vakuumierter VOS Zipfel"),
IFERROR(IF(VLOOKUP(W81,[1]Vakuumiert!$Q:$R,2,FALSE)=0,"Vakuumiert geschält"),
IFERROR(IF(VLOOKUP(W81,'[1]vakuumierte Fertigprodukte'!$B:$C,2,FALSE)=0,"Fertigprodukte"),
IFERROR(IF(VLOOKUP(W81,'[1]vakuumierte Fertigprodukte'!$E:$FI,2,FALSE)=0,"Vakuumierte Zipfel"),
IFERROR(IF(VLOOKUP(W81,[1]Wurste!$B:$C,2,FALSE)=0,"Räucherwürste"),
IFERROR(IF(VLOOKUP(W81,[1]Wurste!$E:$F,2,FALSE)=0,"URW/URGW Wurst"),
IFERROR(IF(VLOOKUP(W81,[1]Wurste!$H:$I,2,FALSE)=0,"HF-Wurst Vegan"),
IFERROR(IF(VLOOKUP(W81,[1]Wurste!$K:$L,2,FALSE)=0,"320er ohne Würste"),
IFERROR(IF(AND(OR(Abfalldokumentation!$I81="BU3",Abfalldokumentation!$I81="Verkauf"),Abfalldokumentation!$N81="Schimmel",Abfalldokumentation!$O81="keinen Abnehmer/kein Schälpersonal"),"Div. Zipfel, ES ohne Verwendung",VLOOKUP(Abfalldokumentation!$M81,Produktgruppen!A:B,2,FALSE)),"-")))))))))))))))))))))))</f>
        <v>ganze Würste</v>
      </c>
      <c r="M81" s="76" t="str">
        <f>IFERROR(VLOOKUP(Abfalldokumentation!$W81,Artikel!A:C,3,FALSE),Abfalldokumentation!$W81)</f>
        <v>Würste 6700g Räucher na</v>
      </c>
      <c r="N81" s="76" t="str">
        <f>VLOOKUP(D81,'Liste Gründe'!A:D,2,FALSE)</f>
        <v>Linienbezogen</v>
      </c>
      <c r="O81" s="75" t="str">
        <f>IF(ISBLANK(F81),VLOOKUP(Abfalldokumentation!$X81,'Liste Gründe'!A:D,3,FALSE),F81)</f>
        <v>Bodenabfall Abfüllung</v>
      </c>
      <c r="P81" s="76" t="str">
        <f>IF(ISBLANK(Abfalldokumentation!$G81),"-",Abfalldokumentation!$G81)</f>
        <v>Darm geplatzt</v>
      </c>
      <c r="Q81" s="76">
        <f t="shared" si="8"/>
        <v>34</v>
      </c>
      <c r="R81" s="76" t="str">
        <f t="shared" si="9"/>
        <v>Produkte</v>
      </c>
      <c r="S81" s="76" t="str">
        <f t="shared" si="10"/>
        <v>BUs</v>
      </c>
      <c r="T81" s="76" t="str">
        <f t="shared" si="11"/>
        <v>Symptome</v>
      </c>
      <c r="U81" s="76" t="str">
        <f>IFERROR(VLOOKUP(Abfalldokumentation!$W81,Kennzahlen!S:U,3,FALSE)*Abfalldokumentation!$J81,"0")</f>
        <v>0</v>
      </c>
      <c r="V81" s="76" t="str">
        <f>IF(ISBLANK(A81),VLOOKUP(Abfalldokumentation!$W81,'Linien - BU'!R:S,2,FALSE),A81)</f>
        <v>Abfüllung</v>
      </c>
      <c r="W81" s="77">
        <f t="shared" si="12"/>
        <v>31000084</v>
      </c>
      <c r="X81" s="77">
        <f t="shared" si="13"/>
        <v>34</v>
      </c>
    </row>
    <row r="82" spans="1:24" ht="30" customHeight="1" x14ac:dyDescent="0.25">
      <c r="A82" s="39" t="s">
        <v>79</v>
      </c>
      <c r="B82" s="40">
        <v>49900002</v>
      </c>
      <c r="C82" s="40">
        <v>450</v>
      </c>
      <c r="D82" s="40">
        <v>22</v>
      </c>
      <c r="E82" s="41">
        <v>44433</v>
      </c>
      <c r="F82" s="42" t="s">
        <v>87</v>
      </c>
      <c r="G82" s="43" t="s">
        <v>100</v>
      </c>
      <c r="H82" s="44" t="str">
        <f>IFERROR(VLOOKUP(Abfalldokumentation!$B82,Artikel!A:C,3,FALSE),Abfalldokumentation!$B82)</f>
        <v>VOS VEG-SCH-WÜRZIG-VAKU</v>
      </c>
      <c r="I82" s="78" t="str">
        <f>VLOOKUP(V82,'Linien - BU'!A:B,2,FALSE)</f>
        <v>BU3</v>
      </c>
      <c r="J82" s="79">
        <f t="shared" si="7"/>
        <v>450</v>
      </c>
      <c r="K82" s="80">
        <f>Abfalldokumentation!$E82</f>
        <v>44433</v>
      </c>
      <c r="L82" s="79" t="str">
        <f>IFERROR(IF(VLOOKUP(W82,'[1]Rohware 230'!$B:$C,2,FALSE)=0,"Rohware"),
IFERROR(IF(VLOOKUP(W82,[1]Sammelnr.!$B:$C,2,FALSE)=0,"Sammelnr. ungeschält ABS"),
IFERROR(IF(VLOOKUP(W82,[1]Sammelnr.!$E:$F,2,FALSE)=0,"Sammelnr. ungeschält VS"),
IFERROR(IF(VLOOKUP(W82,[1]Sammelnr.!$H:$I,2,FALSE)=0,"Sammelnr. geschält"),
IFERROR(IF(VLOOKUP(W82,[1]Offen!$B:$C,2,FALSE)=0,"Offen ungeschält ABS"),
IFERROR(IF(VLOOKUP(W82,[1]Offen!$E:$F,2,FALSE)=0,"Offen ungeschält VOS"),
IFERROR(IF(VLOOKUP(W82,[1]Offen!$H:$I,2,FALSE)=0,"Offen geschält RW"),
IFERROR(IF(VLOOKUP(W82,[1]Offen!$K:$L,2,FALSE)=0,"Offen vegan"),
IFERROR(IF(VLOOKUP(W82,[1]Offen!$N:$O,2,FALSE)=0,"Offen Zipfel"),
IFERROR(IF(VLOOKUP(W82,[1]Offen!$Q:$R,2,FALSE)=0,"Offen Endstücke"),
IFERROR(IF(VLOOKUP(W82,[1]Vakuumiert!$B:$C,2,FALSE)=0,"Vakuumierter VOS ungeschält"),
IFERROR(IF(VLOOKUP(W82,[1]Vakuumiert!$E:$F,2,FALSE)=0,"Vakuumierter ABS ungeschält"),
IFERROR(IF(VLOOKUP(W82,[1]Vakuumiert!$H:$I,2,FALSE)=0,"Vakuumierter VOS geschält"),
IFERROR(IF(VLOOKUP(W82,[1]Vakuumiert!$K:$L,2,FALSE)=0,"Vakuumierter VOS vegan"),
IFERROR(IF(VLOOKUP(W82,[1]Vakuumiert!$N:$O,2,FALSE)=0,"Vakuumierter VOS Zipfel"),
IFERROR(IF(VLOOKUP(W82,[1]Vakuumiert!$Q:$R,2,FALSE)=0,"Vakuumiert geschält"),
IFERROR(IF(VLOOKUP(W82,'[1]vakuumierte Fertigprodukte'!$B:$C,2,FALSE)=0,"Fertigprodukte"),
IFERROR(IF(VLOOKUP(W82,'[1]vakuumierte Fertigprodukte'!$E:$FI,2,FALSE)=0,"Vakuumierte Zipfel"),
IFERROR(IF(VLOOKUP(W82,[1]Wurste!$B:$C,2,FALSE)=0,"Räucherwürste"),
IFERROR(IF(VLOOKUP(W82,[1]Wurste!$E:$F,2,FALSE)=0,"URW/URGW Wurst"),
IFERROR(IF(VLOOKUP(W82,[1]Wurste!$H:$I,2,FALSE)=0,"HF-Wurst Vegan"),
IFERROR(IF(VLOOKUP(W82,[1]Wurste!$K:$L,2,FALSE)=0,"320er ohne Würste"),
IFERROR(IF(AND(OR(Abfalldokumentation!$I82="BU3",Abfalldokumentation!$I82="Verkauf"),Abfalldokumentation!$N82="Schimmel",Abfalldokumentation!$O82="keinen Abnehmer/kein Schälpersonal"),"Div. Zipfel, ES ohne Verwendung",VLOOKUP(Abfalldokumentation!$M82,Produktgruppen!A:B,2,FALSE)),"-")))))))))))))))))))))))</f>
        <v>Vakuumierter VOS vegan</v>
      </c>
      <c r="M82" s="81" t="str">
        <f>IFERROR(VLOOKUP(Abfalldokumentation!$W82,Artikel!A:C,3,FALSE),Abfalldokumentation!$W82)</f>
        <v>VOS VEG-SCH-WÜRZIG-VAKU</v>
      </c>
      <c r="N82" s="81" t="str">
        <f>VLOOKUP(D82,'Liste Gründe'!A:D,2,FALSE)</f>
        <v>Rest</v>
      </c>
      <c r="O82" s="80" t="str">
        <f>IF(ISBLANK(F82),VLOOKUP(Abfalldokumentation!$X82,'Liste Gründe'!A:D,3,FALSE),F82)</f>
        <v>Fremdkörper</v>
      </c>
      <c r="P82" s="81" t="str">
        <f>IF(ISBLANK(Abfalldokumentation!$G82),"-",Abfalldokumentation!$G82)</f>
        <v>Schmutz</v>
      </c>
      <c r="Q82" s="81">
        <f t="shared" si="8"/>
        <v>34</v>
      </c>
      <c r="R82" s="81" t="str">
        <f t="shared" si="9"/>
        <v>Produkte</v>
      </c>
      <c r="S82" s="81" t="str">
        <f t="shared" si="10"/>
        <v>BUs</v>
      </c>
      <c r="T82" s="81" t="str">
        <f t="shared" si="11"/>
        <v>Symptome</v>
      </c>
      <c r="U82" s="81">
        <f>IFERROR(VLOOKUP(Abfalldokumentation!$W82,Kennzahlen!S:U,3,FALSE)*Abfalldokumentation!$J82,"0")</f>
        <v>231.3</v>
      </c>
      <c r="V82" s="81" t="str">
        <f>IF(ISBLANK(A82),VLOOKUP(Abfalldokumentation!$W82,'Linien - BU'!R:S,2,FALSE),A82)</f>
        <v>L1</v>
      </c>
      <c r="W82" s="77">
        <f t="shared" si="12"/>
        <v>49900002</v>
      </c>
      <c r="X82" s="77">
        <f t="shared" si="13"/>
        <v>22</v>
      </c>
    </row>
    <row r="83" spans="1:24" ht="30" customHeight="1" x14ac:dyDescent="0.25">
      <c r="A83" s="45" t="s">
        <v>79</v>
      </c>
      <c r="B83" s="46">
        <v>49900002</v>
      </c>
      <c r="C83" s="46">
        <v>11</v>
      </c>
      <c r="D83" s="46">
        <v>22</v>
      </c>
      <c r="E83" s="47">
        <v>44433</v>
      </c>
      <c r="F83" s="48" t="s">
        <v>87</v>
      </c>
      <c r="G83" s="46" t="s">
        <v>100</v>
      </c>
      <c r="H83" s="50" t="str">
        <f>IFERROR(VLOOKUP(Abfalldokumentation!$B83,Artikel!A:C,3,FALSE),Abfalldokumentation!$B83)</f>
        <v>VOS VEG-SCH-WÜRZIG-VAKU</v>
      </c>
      <c r="I83" s="73" t="str">
        <f>VLOOKUP(V83,'Linien - BU'!A:B,2,FALSE)</f>
        <v>BU3</v>
      </c>
      <c r="J83" s="74">
        <f t="shared" si="7"/>
        <v>11</v>
      </c>
      <c r="K83" s="75">
        <f>Abfalldokumentation!$E83</f>
        <v>44433</v>
      </c>
      <c r="L83" s="74" t="str">
        <f>IFERROR(IF(VLOOKUP(W83,'[1]Rohware 230'!$B:$C,2,FALSE)=0,"Rohware"),
IFERROR(IF(VLOOKUP(W83,[1]Sammelnr.!$B:$C,2,FALSE)=0,"Sammelnr. ungeschält ABS"),
IFERROR(IF(VLOOKUP(W83,[1]Sammelnr.!$E:$F,2,FALSE)=0,"Sammelnr. ungeschält VS"),
IFERROR(IF(VLOOKUP(W83,[1]Sammelnr.!$H:$I,2,FALSE)=0,"Sammelnr. geschält"),
IFERROR(IF(VLOOKUP(W83,[1]Offen!$B:$C,2,FALSE)=0,"Offen ungeschält ABS"),
IFERROR(IF(VLOOKUP(W83,[1]Offen!$E:$F,2,FALSE)=0,"Offen ungeschält VOS"),
IFERROR(IF(VLOOKUP(W83,[1]Offen!$H:$I,2,FALSE)=0,"Offen geschält RW"),
IFERROR(IF(VLOOKUP(W83,[1]Offen!$K:$L,2,FALSE)=0,"Offen vegan"),
IFERROR(IF(VLOOKUP(W83,[1]Offen!$N:$O,2,FALSE)=0,"Offen Zipfel"),
IFERROR(IF(VLOOKUP(W83,[1]Offen!$Q:$R,2,FALSE)=0,"Offen Endstücke"),
IFERROR(IF(VLOOKUP(W83,[1]Vakuumiert!$B:$C,2,FALSE)=0,"Vakuumierter VOS ungeschält"),
IFERROR(IF(VLOOKUP(W83,[1]Vakuumiert!$E:$F,2,FALSE)=0,"Vakuumierter ABS ungeschält"),
IFERROR(IF(VLOOKUP(W83,[1]Vakuumiert!$H:$I,2,FALSE)=0,"Vakuumierter VOS geschält"),
IFERROR(IF(VLOOKUP(W83,[1]Vakuumiert!$K:$L,2,FALSE)=0,"Vakuumierter VOS vegan"),
IFERROR(IF(VLOOKUP(W83,[1]Vakuumiert!$N:$O,2,FALSE)=0,"Vakuumierter VOS Zipfel"),
IFERROR(IF(VLOOKUP(W83,[1]Vakuumiert!$Q:$R,2,FALSE)=0,"Vakuumiert geschält"),
IFERROR(IF(VLOOKUP(W83,'[1]vakuumierte Fertigprodukte'!$B:$C,2,FALSE)=0,"Fertigprodukte"),
IFERROR(IF(VLOOKUP(W83,'[1]vakuumierte Fertigprodukte'!$E:$FI,2,FALSE)=0,"Vakuumierte Zipfel"),
IFERROR(IF(VLOOKUP(W83,[1]Wurste!$B:$C,2,FALSE)=0,"Räucherwürste"),
IFERROR(IF(VLOOKUP(W83,[1]Wurste!$E:$F,2,FALSE)=0,"URW/URGW Wurst"),
IFERROR(IF(VLOOKUP(W83,[1]Wurste!$H:$I,2,FALSE)=0,"HF-Wurst Vegan"),
IFERROR(IF(VLOOKUP(W83,[1]Wurste!$K:$L,2,FALSE)=0,"320er ohne Würste"),
IFERROR(IF(AND(OR(Abfalldokumentation!$I83="BU3",Abfalldokumentation!$I83="Verkauf"),Abfalldokumentation!$N83="Schimmel",Abfalldokumentation!$O83="keinen Abnehmer/kein Schälpersonal"),"Div. Zipfel, ES ohne Verwendung",VLOOKUP(Abfalldokumentation!$M83,Produktgruppen!A:B,2,FALSE)),"-")))))))))))))))))))))))</f>
        <v>Vakuumierter VOS vegan</v>
      </c>
      <c r="M83" s="76" t="str">
        <f>IFERROR(VLOOKUP(Abfalldokumentation!$W83,Artikel!A:C,3,FALSE),Abfalldokumentation!$W83)</f>
        <v>VOS VEG-SCH-WÜRZIG-VAKU</v>
      </c>
      <c r="N83" s="76" t="str">
        <f>VLOOKUP(D83,'Liste Gründe'!A:D,2,FALSE)</f>
        <v>Rest</v>
      </c>
      <c r="O83" s="75" t="str">
        <f>IF(ISBLANK(F83),VLOOKUP(Abfalldokumentation!$X83,'Liste Gründe'!A:D,3,FALSE),F83)</f>
        <v>Fremdkörper</v>
      </c>
      <c r="P83" s="76" t="str">
        <f>IF(ISBLANK(Abfalldokumentation!$G83),"-",Abfalldokumentation!$G83)</f>
        <v>Schmutz</v>
      </c>
      <c r="Q83" s="76">
        <f t="shared" si="8"/>
        <v>34</v>
      </c>
      <c r="R83" s="76" t="str">
        <f t="shared" si="9"/>
        <v>Produkte</v>
      </c>
      <c r="S83" s="76" t="str">
        <f t="shared" si="10"/>
        <v>BUs</v>
      </c>
      <c r="T83" s="76" t="str">
        <f t="shared" si="11"/>
        <v>Symptome</v>
      </c>
      <c r="U83" s="76">
        <f>IFERROR(VLOOKUP(Abfalldokumentation!$W83,Kennzahlen!S:U,3,FALSE)*Abfalldokumentation!$J83,"0")</f>
        <v>5.6539999999999999</v>
      </c>
      <c r="V83" s="76" t="str">
        <f>IF(ISBLANK(A83),VLOOKUP(Abfalldokumentation!$W83,'Linien - BU'!R:S,2,FALSE),A83)</f>
        <v>L1</v>
      </c>
      <c r="W83" s="77">
        <f t="shared" si="12"/>
        <v>49900002</v>
      </c>
      <c r="X83" s="77">
        <f t="shared" si="13"/>
        <v>22</v>
      </c>
    </row>
    <row r="84" spans="1:24" ht="30" customHeight="1" x14ac:dyDescent="0.25">
      <c r="A84" s="39" t="s">
        <v>11</v>
      </c>
      <c r="B84" s="40" t="s">
        <v>83</v>
      </c>
      <c r="C84" s="40">
        <v>220</v>
      </c>
      <c r="D84" s="40">
        <v>12</v>
      </c>
      <c r="E84" s="41">
        <v>44433</v>
      </c>
      <c r="F84" s="42" t="s">
        <v>20</v>
      </c>
      <c r="G84" s="43" t="s">
        <v>84</v>
      </c>
      <c r="H84" s="44" t="str">
        <f>IFERROR(VLOOKUP(Abfalldokumentation!$B84,Artikel!A:C,3,FALSE),Abfalldokumentation!$B84)</f>
        <v>Div. Zipfel, Endstücke</v>
      </c>
      <c r="I84" s="78" t="str">
        <f>VLOOKUP(V84,'Linien - BU'!A:B,2,FALSE)</f>
        <v>Verkauf</v>
      </c>
      <c r="J84" s="79">
        <f t="shared" si="7"/>
        <v>220</v>
      </c>
      <c r="K84" s="80">
        <f>Abfalldokumentation!$E84</f>
        <v>44433</v>
      </c>
      <c r="L84" s="79" t="str">
        <f>IFERROR(IF(VLOOKUP(W84,'[1]Rohware 230'!$B:$C,2,FALSE)=0,"Rohware"),
IFERROR(IF(VLOOKUP(W84,[1]Sammelnr.!$B:$C,2,FALSE)=0,"Sammelnr. ungeschält ABS"),
IFERROR(IF(VLOOKUP(W84,[1]Sammelnr.!$E:$F,2,FALSE)=0,"Sammelnr. ungeschält VS"),
IFERROR(IF(VLOOKUP(W84,[1]Sammelnr.!$H:$I,2,FALSE)=0,"Sammelnr. geschält"),
IFERROR(IF(VLOOKUP(W84,[1]Offen!$B:$C,2,FALSE)=0,"Offen ungeschält ABS"),
IFERROR(IF(VLOOKUP(W84,[1]Offen!$E:$F,2,FALSE)=0,"Offen ungeschält VOS"),
IFERROR(IF(VLOOKUP(W84,[1]Offen!$H:$I,2,FALSE)=0,"Offen geschält RW"),
IFERROR(IF(VLOOKUP(W84,[1]Offen!$K:$L,2,FALSE)=0,"Offen vegan"),
IFERROR(IF(VLOOKUP(W84,[1]Offen!$N:$O,2,FALSE)=0,"Offen Zipfel"),
IFERROR(IF(VLOOKUP(W84,[1]Offen!$Q:$R,2,FALSE)=0,"Offen Endstücke"),
IFERROR(IF(VLOOKUP(W84,[1]Vakuumiert!$B:$C,2,FALSE)=0,"Vakuumierter VOS ungeschält"),
IFERROR(IF(VLOOKUP(W84,[1]Vakuumiert!$E:$F,2,FALSE)=0,"Vakuumierter ABS ungeschält"),
IFERROR(IF(VLOOKUP(W84,[1]Vakuumiert!$H:$I,2,FALSE)=0,"Vakuumierter VOS geschält"),
IFERROR(IF(VLOOKUP(W84,[1]Vakuumiert!$K:$L,2,FALSE)=0,"Vakuumierter VOS vegan"),
IFERROR(IF(VLOOKUP(W84,[1]Vakuumiert!$N:$O,2,FALSE)=0,"Vakuumierter VOS Zipfel"),
IFERROR(IF(VLOOKUP(W84,[1]Vakuumiert!$Q:$R,2,FALSE)=0,"Vakuumiert geschält"),
IFERROR(IF(VLOOKUP(W84,'[1]vakuumierte Fertigprodukte'!$B:$C,2,FALSE)=0,"Fertigprodukte"),
IFERROR(IF(VLOOKUP(W84,'[1]vakuumierte Fertigprodukte'!$E:$FI,2,FALSE)=0,"Vakuumierte Zipfel"),
IFERROR(IF(VLOOKUP(W84,[1]Wurste!$B:$C,2,FALSE)=0,"Räucherwürste"),
IFERROR(IF(VLOOKUP(W84,[1]Wurste!$E:$F,2,FALSE)=0,"URW/URGW Wurst"),
IFERROR(IF(VLOOKUP(W84,[1]Wurste!$H:$I,2,FALSE)=0,"HF-Wurst Vegan"),
IFERROR(IF(VLOOKUP(W84,[1]Wurste!$K:$L,2,FALSE)=0,"320er ohne Würste"),
IFERROR(IF(AND(OR(Abfalldokumentation!$I84="BU3",Abfalldokumentation!$I84="Verkauf"),Abfalldokumentation!$N84="Schimmel",Abfalldokumentation!$O84="keinen Abnehmer/kein Schälpersonal"),"Div. Zipfel, ES ohne Verwendung",VLOOKUP(Abfalldokumentation!$M84,Produktgruppen!A:B,2,FALSE)),"-")))))))))))))))))))))))</f>
        <v>Div. Zipfel, ES ohne Verwendung</v>
      </c>
      <c r="M84" s="81" t="str">
        <f>IFERROR(VLOOKUP(Abfalldokumentation!$W84,Artikel!A:C,3,FALSE),Abfalldokumentation!$W84)</f>
        <v>Div. Zipfel, Endstücke</v>
      </c>
      <c r="N84" s="81" t="str">
        <f>VLOOKUP(D84,'Liste Gründe'!A:D,2,FALSE)</f>
        <v>Schimmel</v>
      </c>
      <c r="O84" s="80" t="str">
        <f>IF(ISBLANK(F84),VLOOKUP(Abfalldokumentation!$X84,'Liste Gründe'!A:D,3,FALSE),F84)</f>
        <v>keinen Abnehmer/kein Schälpersonal</v>
      </c>
      <c r="P84" s="81" t="str">
        <f>IF(ISBLANK(Abfalldokumentation!$G84),"-",Abfalldokumentation!$G84)</f>
        <v>keinen Abnehmer/Schälen</v>
      </c>
      <c r="Q84" s="81">
        <f t="shared" si="8"/>
        <v>34</v>
      </c>
      <c r="R84" s="81" t="str">
        <f t="shared" si="9"/>
        <v>Produkte</v>
      </c>
      <c r="S84" s="81" t="str">
        <f t="shared" si="10"/>
        <v>BUs</v>
      </c>
      <c r="T84" s="81" t="str">
        <f t="shared" si="11"/>
        <v>Symptome</v>
      </c>
      <c r="U84" s="81" t="str">
        <f>IFERROR(VLOOKUP(Abfalldokumentation!$W84,Kennzahlen!S:U,3,FALSE)*Abfalldokumentation!$J84,"0")</f>
        <v>0</v>
      </c>
      <c r="V84" s="81" t="str">
        <f>IF(ISBLANK(A84),VLOOKUP(Abfalldokumentation!$W84,'Linien - BU'!R:S,2,FALSE),A84)</f>
        <v>Verkauf</v>
      </c>
      <c r="W84" s="77" t="str">
        <f t="shared" si="12"/>
        <v>Div. Zipfel, Endstücke</v>
      </c>
      <c r="X84" s="77">
        <f t="shared" si="13"/>
        <v>12</v>
      </c>
    </row>
    <row r="85" spans="1:24" ht="30" customHeight="1" x14ac:dyDescent="0.25">
      <c r="A85" s="45" t="s">
        <v>11</v>
      </c>
      <c r="B85" s="46" t="s">
        <v>83</v>
      </c>
      <c r="C85" s="46">
        <v>30</v>
      </c>
      <c r="D85" s="46">
        <v>12</v>
      </c>
      <c r="E85" s="47">
        <v>44433</v>
      </c>
      <c r="F85" s="48" t="s">
        <v>20</v>
      </c>
      <c r="G85" s="49" t="s">
        <v>84</v>
      </c>
      <c r="H85" s="50" t="str">
        <f>IFERROR(VLOOKUP(Abfalldokumentation!$B85,Artikel!A:C,3,FALSE),Abfalldokumentation!$B85)</f>
        <v>Div. Zipfel, Endstücke</v>
      </c>
      <c r="I85" s="73" t="str">
        <f>VLOOKUP(V85,'Linien - BU'!A:B,2,FALSE)</f>
        <v>Verkauf</v>
      </c>
      <c r="J85" s="74">
        <f t="shared" si="7"/>
        <v>30</v>
      </c>
      <c r="K85" s="75">
        <f>Abfalldokumentation!$E85</f>
        <v>44433</v>
      </c>
      <c r="L85" s="74" t="str">
        <f>IFERROR(IF(VLOOKUP(W85,'[1]Rohware 230'!$B:$C,2,FALSE)=0,"Rohware"),
IFERROR(IF(VLOOKUP(W85,[1]Sammelnr.!$B:$C,2,FALSE)=0,"Sammelnr. ungeschält ABS"),
IFERROR(IF(VLOOKUP(W85,[1]Sammelnr.!$E:$F,2,FALSE)=0,"Sammelnr. ungeschält VS"),
IFERROR(IF(VLOOKUP(W85,[1]Sammelnr.!$H:$I,2,FALSE)=0,"Sammelnr. geschält"),
IFERROR(IF(VLOOKUP(W85,[1]Offen!$B:$C,2,FALSE)=0,"Offen ungeschält ABS"),
IFERROR(IF(VLOOKUP(W85,[1]Offen!$E:$F,2,FALSE)=0,"Offen ungeschält VOS"),
IFERROR(IF(VLOOKUP(W85,[1]Offen!$H:$I,2,FALSE)=0,"Offen geschält RW"),
IFERROR(IF(VLOOKUP(W85,[1]Offen!$K:$L,2,FALSE)=0,"Offen vegan"),
IFERROR(IF(VLOOKUP(W85,[1]Offen!$N:$O,2,FALSE)=0,"Offen Zipfel"),
IFERROR(IF(VLOOKUP(W85,[1]Offen!$Q:$R,2,FALSE)=0,"Offen Endstücke"),
IFERROR(IF(VLOOKUP(W85,[1]Vakuumiert!$B:$C,2,FALSE)=0,"Vakuumierter VOS ungeschält"),
IFERROR(IF(VLOOKUP(W85,[1]Vakuumiert!$E:$F,2,FALSE)=0,"Vakuumierter ABS ungeschält"),
IFERROR(IF(VLOOKUP(W85,[1]Vakuumiert!$H:$I,2,FALSE)=0,"Vakuumierter VOS geschält"),
IFERROR(IF(VLOOKUP(W85,[1]Vakuumiert!$K:$L,2,FALSE)=0,"Vakuumierter VOS vegan"),
IFERROR(IF(VLOOKUP(W85,[1]Vakuumiert!$N:$O,2,FALSE)=0,"Vakuumierter VOS Zipfel"),
IFERROR(IF(VLOOKUP(W85,[1]Vakuumiert!$Q:$R,2,FALSE)=0,"Vakuumiert geschält"),
IFERROR(IF(VLOOKUP(W85,'[1]vakuumierte Fertigprodukte'!$B:$C,2,FALSE)=0,"Fertigprodukte"),
IFERROR(IF(VLOOKUP(W85,'[1]vakuumierte Fertigprodukte'!$E:$FI,2,FALSE)=0,"Vakuumierte Zipfel"),
IFERROR(IF(VLOOKUP(W85,[1]Wurste!$B:$C,2,FALSE)=0,"Räucherwürste"),
IFERROR(IF(VLOOKUP(W85,[1]Wurste!$E:$F,2,FALSE)=0,"URW/URGW Wurst"),
IFERROR(IF(VLOOKUP(W85,[1]Wurste!$H:$I,2,FALSE)=0,"HF-Wurst Vegan"),
IFERROR(IF(VLOOKUP(W85,[1]Wurste!$K:$L,2,FALSE)=0,"320er ohne Würste"),
IFERROR(IF(AND(OR(Abfalldokumentation!$I85="BU3",Abfalldokumentation!$I85="Verkauf"),Abfalldokumentation!$N85="Schimmel",Abfalldokumentation!$O85="keinen Abnehmer/kein Schälpersonal"),"Div. Zipfel, ES ohne Verwendung",VLOOKUP(Abfalldokumentation!$M85,Produktgruppen!A:B,2,FALSE)),"-")))))))))))))))))))))))</f>
        <v>Div. Zipfel, ES ohne Verwendung</v>
      </c>
      <c r="M85" s="76" t="str">
        <f>IFERROR(VLOOKUP(Abfalldokumentation!$W85,Artikel!A:C,3,FALSE),Abfalldokumentation!$W85)</f>
        <v>Div. Zipfel, Endstücke</v>
      </c>
      <c r="N85" s="76" t="str">
        <f>VLOOKUP(D85,'Liste Gründe'!A:D,2,FALSE)</f>
        <v>Schimmel</v>
      </c>
      <c r="O85" s="75" t="str">
        <f>IF(ISBLANK(F85),VLOOKUP(Abfalldokumentation!$X85,'Liste Gründe'!A:D,3,FALSE),F85)</f>
        <v>keinen Abnehmer/kein Schälpersonal</v>
      </c>
      <c r="P85" s="76" t="str">
        <f>IF(ISBLANK(Abfalldokumentation!$G85),"-",Abfalldokumentation!$G85)</f>
        <v>keinen Abnehmer/Schälen</v>
      </c>
      <c r="Q85" s="76">
        <f t="shared" si="8"/>
        <v>34</v>
      </c>
      <c r="R85" s="76" t="str">
        <f t="shared" si="9"/>
        <v>Produkte</v>
      </c>
      <c r="S85" s="76" t="str">
        <f t="shared" si="10"/>
        <v>BUs</v>
      </c>
      <c r="T85" s="76" t="str">
        <f t="shared" si="11"/>
        <v>Symptome</v>
      </c>
      <c r="U85" s="76" t="str">
        <f>IFERROR(VLOOKUP(Abfalldokumentation!$W85,Kennzahlen!S:U,3,FALSE)*Abfalldokumentation!$J85,"0")</f>
        <v>0</v>
      </c>
      <c r="V85" s="76" t="str">
        <f>IF(ISBLANK(A85),VLOOKUP(Abfalldokumentation!$W85,'Linien - BU'!R:S,2,FALSE),A85)</f>
        <v>Verkauf</v>
      </c>
      <c r="W85" s="77" t="str">
        <f t="shared" si="12"/>
        <v>Div. Zipfel, Endstücke</v>
      </c>
      <c r="X85" s="77">
        <f t="shared" si="13"/>
        <v>12</v>
      </c>
    </row>
    <row r="86" spans="1:24" ht="30" customHeight="1" x14ac:dyDescent="0.25">
      <c r="A86" s="39" t="s">
        <v>11</v>
      </c>
      <c r="B86" s="40" t="s">
        <v>83</v>
      </c>
      <c r="C86" s="40">
        <v>85.2</v>
      </c>
      <c r="D86" s="40">
        <v>12</v>
      </c>
      <c r="E86" s="41">
        <v>44433</v>
      </c>
      <c r="F86" s="42" t="s">
        <v>20</v>
      </c>
      <c r="G86" s="43" t="s">
        <v>84</v>
      </c>
      <c r="H86" s="44" t="str">
        <f>IFERROR(VLOOKUP(Abfalldokumentation!$B86,Artikel!A:C,3,FALSE),Abfalldokumentation!$B86)</f>
        <v>Div. Zipfel, Endstücke</v>
      </c>
      <c r="I86" s="78" t="str">
        <f>VLOOKUP(V86,'Linien - BU'!A:B,2,FALSE)</f>
        <v>Verkauf</v>
      </c>
      <c r="J86" s="79">
        <f t="shared" si="7"/>
        <v>85.2</v>
      </c>
      <c r="K86" s="80">
        <f>Abfalldokumentation!$E86</f>
        <v>44433</v>
      </c>
      <c r="L86" s="79" t="str">
        <f>IFERROR(IF(VLOOKUP(W86,'[1]Rohware 230'!$B:$C,2,FALSE)=0,"Rohware"),
IFERROR(IF(VLOOKUP(W86,[1]Sammelnr.!$B:$C,2,FALSE)=0,"Sammelnr. ungeschält ABS"),
IFERROR(IF(VLOOKUP(W86,[1]Sammelnr.!$E:$F,2,FALSE)=0,"Sammelnr. ungeschält VS"),
IFERROR(IF(VLOOKUP(W86,[1]Sammelnr.!$H:$I,2,FALSE)=0,"Sammelnr. geschält"),
IFERROR(IF(VLOOKUP(W86,[1]Offen!$B:$C,2,FALSE)=0,"Offen ungeschält ABS"),
IFERROR(IF(VLOOKUP(W86,[1]Offen!$E:$F,2,FALSE)=0,"Offen ungeschält VOS"),
IFERROR(IF(VLOOKUP(W86,[1]Offen!$H:$I,2,FALSE)=0,"Offen geschält RW"),
IFERROR(IF(VLOOKUP(W86,[1]Offen!$K:$L,2,FALSE)=0,"Offen vegan"),
IFERROR(IF(VLOOKUP(W86,[1]Offen!$N:$O,2,FALSE)=0,"Offen Zipfel"),
IFERROR(IF(VLOOKUP(W86,[1]Offen!$Q:$R,2,FALSE)=0,"Offen Endstücke"),
IFERROR(IF(VLOOKUP(W86,[1]Vakuumiert!$B:$C,2,FALSE)=0,"Vakuumierter VOS ungeschält"),
IFERROR(IF(VLOOKUP(W86,[1]Vakuumiert!$E:$F,2,FALSE)=0,"Vakuumierter ABS ungeschält"),
IFERROR(IF(VLOOKUP(W86,[1]Vakuumiert!$H:$I,2,FALSE)=0,"Vakuumierter VOS geschält"),
IFERROR(IF(VLOOKUP(W86,[1]Vakuumiert!$K:$L,2,FALSE)=0,"Vakuumierter VOS vegan"),
IFERROR(IF(VLOOKUP(W86,[1]Vakuumiert!$N:$O,2,FALSE)=0,"Vakuumierter VOS Zipfel"),
IFERROR(IF(VLOOKUP(W86,[1]Vakuumiert!$Q:$R,2,FALSE)=0,"Vakuumiert geschält"),
IFERROR(IF(VLOOKUP(W86,'[1]vakuumierte Fertigprodukte'!$B:$C,2,FALSE)=0,"Fertigprodukte"),
IFERROR(IF(VLOOKUP(W86,'[1]vakuumierte Fertigprodukte'!$E:$FI,2,FALSE)=0,"Vakuumierte Zipfel"),
IFERROR(IF(VLOOKUP(W86,[1]Wurste!$B:$C,2,FALSE)=0,"Räucherwürste"),
IFERROR(IF(VLOOKUP(W86,[1]Wurste!$E:$F,2,FALSE)=0,"URW/URGW Wurst"),
IFERROR(IF(VLOOKUP(W86,[1]Wurste!$H:$I,2,FALSE)=0,"HF-Wurst Vegan"),
IFERROR(IF(VLOOKUP(W86,[1]Wurste!$K:$L,2,FALSE)=0,"320er ohne Würste"),
IFERROR(IF(AND(OR(Abfalldokumentation!$I86="BU3",Abfalldokumentation!$I86="Verkauf"),Abfalldokumentation!$N86="Schimmel",Abfalldokumentation!$O86="keinen Abnehmer/kein Schälpersonal"),"Div. Zipfel, ES ohne Verwendung",VLOOKUP(Abfalldokumentation!$M86,Produktgruppen!A:B,2,FALSE)),"-")))))))))))))))))))))))</f>
        <v>Div. Zipfel, ES ohne Verwendung</v>
      </c>
      <c r="M86" s="81" t="str">
        <f>IFERROR(VLOOKUP(Abfalldokumentation!$W86,Artikel!A:C,3,FALSE),Abfalldokumentation!$W86)</f>
        <v>Div. Zipfel, Endstücke</v>
      </c>
      <c r="N86" s="81" t="str">
        <f>VLOOKUP(D86,'Liste Gründe'!A:D,2,FALSE)</f>
        <v>Schimmel</v>
      </c>
      <c r="O86" s="80" t="str">
        <f>IF(ISBLANK(F86),VLOOKUP(Abfalldokumentation!$X86,'Liste Gründe'!A:D,3,FALSE),F86)</f>
        <v>keinen Abnehmer/kein Schälpersonal</v>
      </c>
      <c r="P86" s="81" t="str">
        <f>IF(ISBLANK(Abfalldokumentation!$G86),"-",Abfalldokumentation!$G86)</f>
        <v>keinen Abnehmer/Schälen</v>
      </c>
      <c r="Q86" s="81">
        <f t="shared" si="8"/>
        <v>34</v>
      </c>
      <c r="R86" s="81" t="str">
        <f t="shared" si="9"/>
        <v>Produkte</v>
      </c>
      <c r="S86" s="81" t="str">
        <f t="shared" si="10"/>
        <v>BUs</v>
      </c>
      <c r="T86" s="81" t="str">
        <f t="shared" si="11"/>
        <v>Symptome</v>
      </c>
      <c r="U86" s="81" t="str">
        <f>IFERROR(VLOOKUP(Abfalldokumentation!$W86,Kennzahlen!S:U,3,FALSE)*Abfalldokumentation!$J86,"0")</f>
        <v>0</v>
      </c>
      <c r="V86" s="81" t="str">
        <f>IF(ISBLANK(A86),VLOOKUP(Abfalldokumentation!$W86,'Linien - BU'!R:S,2,FALSE),A86)</f>
        <v>Verkauf</v>
      </c>
      <c r="W86" s="77" t="str">
        <f t="shared" si="12"/>
        <v>Div. Zipfel, Endstücke</v>
      </c>
      <c r="X86" s="77">
        <f t="shared" si="13"/>
        <v>12</v>
      </c>
    </row>
    <row r="87" spans="1:24" ht="30" customHeight="1" x14ac:dyDescent="0.25">
      <c r="A87" s="45" t="s">
        <v>11</v>
      </c>
      <c r="B87" s="46" t="s">
        <v>83</v>
      </c>
      <c r="C87" s="46">
        <v>140</v>
      </c>
      <c r="D87" s="46">
        <v>12</v>
      </c>
      <c r="E87" s="47">
        <v>44433</v>
      </c>
      <c r="F87" s="48" t="s">
        <v>20</v>
      </c>
      <c r="G87" s="49" t="s">
        <v>84</v>
      </c>
      <c r="H87" s="50" t="str">
        <f>IFERROR(VLOOKUP(Abfalldokumentation!$B87,Artikel!A:C,3,FALSE),Abfalldokumentation!$B87)</f>
        <v>Div. Zipfel, Endstücke</v>
      </c>
      <c r="I87" s="73" t="str">
        <f>VLOOKUP(V87,'Linien - BU'!A:B,2,FALSE)</f>
        <v>Verkauf</v>
      </c>
      <c r="J87" s="74">
        <f t="shared" si="7"/>
        <v>140</v>
      </c>
      <c r="K87" s="75">
        <f>Abfalldokumentation!$E87</f>
        <v>44433</v>
      </c>
      <c r="L87" s="74" t="str">
        <f>IFERROR(IF(VLOOKUP(W87,'[1]Rohware 230'!$B:$C,2,FALSE)=0,"Rohware"),
IFERROR(IF(VLOOKUP(W87,[1]Sammelnr.!$B:$C,2,FALSE)=0,"Sammelnr. ungeschält ABS"),
IFERROR(IF(VLOOKUP(W87,[1]Sammelnr.!$E:$F,2,FALSE)=0,"Sammelnr. ungeschält VS"),
IFERROR(IF(VLOOKUP(W87,[1]Sammelnr.!$H:$I,2,FALSE)=0,"Sammelnr. geschält"),
IFERROR(IF(VLOOKUP(W87,[1]Offen!$B:$C,2,FALSE)=0,"Offen ungeschält ABS"),
IFERROR(IF(VLOOKUP(W87,[1]Offen!$E:$F,2,FALSE)=0,"Offen ungeschält VOS"),
IFERROR(IF(VLOOKUP(W87,[1]Offen!$H:$I,2,FALSE)=0,"Offen geschält RW"),
IFERROR(IF(VLOOKUP(W87,[1]Offen!$K:$L,2,FALSE)=0,"Offen vegan"),
IFERROR(IF(VLOOKUP(W87,[1]Offen!$N:$O,2,FALSE)=0,"Offen Zipfel"),
IFERROR(IF(VLOOKUP(W87,[1]Offen!$Q:$R,2,FALSE)=0,"Offen Endstücke"),
IFERROR(IF(VLOOKUP(W87,[1]Vakuumiert!$B:$C,2,FALSE)=0,"Vakuumierter VOS ungeschält"),
IFERROR(IF(VLOOKUP(W87,[1]Vakuumiert!$E:$F,2,FALSE)=0,"Vakuumierter ABS ungeschält"),
IFERROR(IF(VLOOKUP(W87,[1]Vakuumiert!$H:$I,2,FALSE)=0,"Vakuumierter VOS geschält"),
IFERROR(IF(VLOOKUP(W87,[1]Vakuumiert!$K:$L,2,FALSE)=0,"Vakuumierter VOS vegan"),
IFERROR(IF(VLOOKUP(W87,[1]Vakuumiert!$N:$O,2,FALSE)=0,"Vakuumierter VOS Zipfel"),
IFERROR(IF(VLOOKUP(W87,[1]Vakuumiert!$Q:$R,2,FALSE)=0,"Vakuumiert geschält"),
IFERROR(IF(VLOOKUP(W87,'[1]vakuumierte Fertigprodukte'!$B:$C,2,FALSE)=0,"Fertigprodukte"),
IFERROR(IF(VLOOKUP(W87,'[1]vakuumierte Fertigprodukte'!$E:$FI,2,FALSE)=0,"Vakuumierte Zipfel"),
IFERROR(IF(VLOOKUP(W87,[1]Wurste!$B:$C,2,FALSE)=0,"Räucherwürste"),
IFERROR(IF(VLOOKUP(W87,[1]Wurste!$E:$F,2,FALSE)=0,"URW/URGW Wurst"),
IFERROR(IF(VLOOKUP(W87,[1]Wurste!$H:$I,2,FALSE)=0,"HF-Wurst Vegan"),
IFERROR(IF(VLOOKUP(W87,[1]Wurste!$K:$L,2,FALSE)=0,"320er ohne Würste"),
IFERROR(IF(AND(OR(Abfalldokumentation!$I87="BU3",Abfalldokumentation!$I87="Verkauf"),Abfalldokumentation!$N87="Schimmel",Abfalldokumentation!$O87="keinen Abnehmer/kein Schälpersonal"),"Div. Zipfel, ES ohne Verwendung",VLOOKUP(Abfalldokumentation!$M87,Produktgruppen!A:B,2,FALSE)),"-")))))))))))))))))))))))</f>
        <v>Div. Zipfel, ES ohne Verwendung</v>
      </c>
      <c r="M87" s="76" t="str">
        <f>IFERROR(VLOOKUP(Abfalldokumentation!$W87,Artikel!A:C,3,FALSE),Abfalldokumentation!$W87)</f>
        <v>Div. Zipfel, Endstücke</v>
      </c>
      <c r="N87" s="76" t="str">
        <f>VLOOKUP(D87,'Liste Gründe'!A:D,2,FALSE)</f>
        <v>Schimmel</v>
      </c>
      <c r="O87" s="75" t="str">
        <f>IF(ISBLANK(F87),VLOOKUP(Abfalldokumentation!$X87,'Liste Gründe'!A:D,3,FALSE),F87)</f>
        <v>keinen Abnehmer/kein Schälpersonal</v>
      </c>
      <c r="P87" s="76" t="str">
        <f>IF(ISBLANK(Abfalldokumentation!$G87),"-",Abfalldokumentation!$G87)</f>
        <v>keinen Abnehmer/Schälen</v>
      </c>
      <c r="Q87" s="76">
        <f t="shared" si="8"/>
        <v>34</v>
      </c>
      <c r="R87" s="76" t="str">
        <f t="shared" si="9"/>
        <v>Produkte</v>
      </c>
      <c r="S87" s="76" t="str">
        <f t="shared" si="10"/>
        <v>BUs</v>
      </c>
      <c r="T87" s="76" t="str">
        <f t="shared" si="11"/>
        <v>Symptome</v>
      </c>
      <c r="U87" s="76" t="str">
        <f>IFERROR(VLOOKUP(Abfalldokumentation!$W87,Kennzahlen!S:U,3,FALSE)*Abfalldokumentation!$J87,"0")</f>
        <v>0</v>
      </c>
      <c r="V87" s="76" t="str">
        <f>IF(ISBLANK(A87),VLOOKUP(Abfalldokumentation!$W87,'Linien - BU'!R:S,2,FALSE),A87)</f>
        <v>Verkauf</v>
      </c>
      <c r="W87" s="77" t="str">
        <f t="shared" si="12"/>
        <v>Div. Zipfel, Endstücke</v>
      </c>
      <c r="X87" s="77">
        <f t="shared" si="13"/>
        <v>12</v>
      </c>
    </row>
    <row r="88" spans="1:24" ht="30" customHeight="1" x14ac:dyDescent="0.25">
      <c r="A88" s="39" t="s">
        <v>11</v>
      </c>
      <c r="B88" s="40" t="s">
        <v>83</v>
      </c>
      <c r="C88" s="40">
        <v>250</v>
      </c>
      <c r="D88" s="40">
        <v>12</v>
      </c>
      <c r="E88" s="41">
        <v>44433</v>
      </c>
      <c r="F88" s="42" t="s">
        <v>20</v>
      </c>
      <c r="G88" s="43" t="s">
        <v>84</v>
      </c>
      <c r="H88" s="44" t="str">
        <f>IFERROR(VLOOKUP(Abfalldokumentation!$B88,Artikel!A:C,3,FALSE),Abfalldokumentation!$B88)</f>
        <v>Div. Zipfel, Endstücke</v>
      </c>
      <c r="I88" s="78" t="str">
        <f>VLOOKUP(V88,'Linien - BU'!A:B,2,FALSE)</f>
        <v>Verkauf</v>
      </c>
      <c r="J88" s="79">
        <f t="shared" si="7"/>
        <v>250</v>
      </c>
      <c r="K88" s="80">
        <f>Abfalldokumentation!$E88</f>
        <v>44433</v>
      </c>
      <c r="L88" s="79" t="str">
        <f>IFERROR(IF(VLOOKUP(W88,'[1]Rohware 230'!$B:$C,2,FALSE)=0,"Rohware"),
IFERROR(IF(VLOOKUP(W88,[1]Sammelnr.!$B:$C,2,FALSE)=0,"Sammelnr. ungeschält ABS"),
IFERROR(IF(VLOOKUP(W88,[1]Sammelnr.!$E:$F,2,FALSE)=0,"Sammelnr. ungeschält VS"),
IFERROR(IF(VLOOKUP(W88,[1]Sammelnr.!$H:$I,2,FALSE)=0,"Sammelnr. geschält"),
IFERROR(IF(VLOOKUP(W88,[1]Offen!$B:$C,2,FALSE)=0,"Offen ungeschält ABS"),
IFERROR(IF(VLOOKUP(W88,[1]Offen!$E:$F,2,FALSE)=0,"Offen ungeschält VOS"),
IFERROR(IF(VLOOKUP(W88,[1]Offen!$H:$I,2,FALSE)=0,"Offen geschält RW"),
IFERROR(IF(VLOOKUP(W88,[1]Offen!$K:$L,2,FALSE)=0,"Offen vegan"),
IFERROR(IF(VLOOKUP(W88,[1]Offen!$N:$O,2,FALSE)=0,"Offen Zipfel"),
IFERROR(IF(VLOOKUP(W88,[1]Offen!$Q:$R,2,FALSE)=0,"Offen Endstücke"),
IFERROR(IF(VLOOKUP(W88,[1]Vakuumiert!$B:$C,2,FALSE)=0,"Vakuumierter VOS ungeschält"),
IFERROR(IF(VLOOKUP(W88,[1]Vakuumiert!$E:$F,2,FALSE)=0,"Vakuumierter ABS ungeschält"),
IFERROR(IF(VLOOKUP(W88,[1]Vakuumiert!$H:$I,2,FALSE)=0,"Vakuumierter VOS geschält"),
IFERROR(IF(VLOOKUP(W88,[1]Vakuumiert!$K:$L,2,FALSE)=0,"Vakuumierter VOS vegan"),
IFERROR(IF(VLOOKUP(W88,[1]Vakuumiert!$N:$O,2,FALSE)=0,"Vakuumierter VOS Zipfel"),
IFERROR(IF(VLOOKUP(W88,[1]Vakuumiert!$Q:$R,2,FALSE)=0,"Vakuumiert geschält"),
IFERROR(IF(VLOOKUP(W88,'[1]vakuumierte Fertigprodukte'!$B:$C,2,FALSE)=0,"Fertigprodukte"),
IFERROR(IF(VLOOKUP(W88,'[1]vakuumierte Fertigprodukte'!$E:$FI,2,FALSE)=0,"Vakuumierte Zipfel"),
IFERROR(IF(VLOOKUP(W88,[1]Wurste!$B:$C,2,FALSE)=0,"Räucherwürste"),
IFERROR(IF(VLOOKUP(W88,[1]Wurste!$E:$F,2,FALSE)=0,"URW/URGW Wurst"),
IFERROR(IF(VLOOKUP(W88,[1]Wurste!$H:$I,2,FALSE)=0,"HF-Wurst Vegan"),
IFERROR(IF(VLOOKUP(W88,[1]Wurste!$K:$L,2,FALSE)=0,"320er ohne Würste"),
IFERROR(IF(AND(OR(Abfalldokumentation!$I88="BU3",Abfalldokumentation!$I88="Verkauf"),Abfalldokumentation!$N88="Schimmel",Abfalldokumentation!$O88="keinen Abnehmer/kein Schälpersonal"),"Div. Zipfel, ES ohne Verwendung",VLOOKUP(Abfalldokumentation!$M88,Produktgruppen!A:B,2,FALSE)),"-")))))))))))))))))))))))</f>
        <v>Div. Zipfel, ES ohne Verwendung</v>
      </c>
      <c r="M88" s="81" t="str">
        <f>IFERROR(VLOOKUP(Abfalldokumentation!$W88,Artikel!A:C,3,FALSE),Abfalldokumentation!$W88)</f>
        <v>Div. Zipfel, Endstücke</v>
      </c>
      <c r="N88" s="81" t="str">
        <f>VLOOKUP(D88,'Liste Gründe'!A:D,2,FALSE)</f>
        <v>Schimmel</v>
      </c>
      <c r="O88" s="80" t="str">
        <f>IF(ISBLANK(F88),VLOOKUP(Abfalldokumentation!$X88,'Liste Gründe'!A:D,3,FALSE),F88)</f>
        <v>keinen Abnehmer/kein Schälpersonal</v>
      </c>
      <c r="P88" s="81" t="str">
        <f>IF(ISBLANK(Abfalldokumentation!$G88),"-",Abfalldokumentation!$G88)</f>
        <v>keinen Abnehmer/Schälen</v>
      </c>
      <c r="Q88" s="81">
        <f t="shared" si="8"/>
        <v>34</v>
      </c>
      <c r="R88" s="81" t="str">
        <f t="shared" si="9"/>
        <v>Produkte</v>
      </c>
      <c r="S88" s="81" t="str">
        <f t="shared" si="10"/>
        <v>BUs</v>
      </c>
      <c r="T88" s="81" t="str">
        <f t="shared" si="11"/>
        <v>Symptome</v>
      </c>
      <c r="U88" s="81" t="str">
        <f>IFERROR(VLOOKUP(Abfalldokumentation!$W88,Kennzahlen!S:U,3,FALSE)*Abfalldokumentation!$J88,"0")</f>
        <v>0</v>
      </c>
      <c r="V88" s="81" t="str">
        <f>IF(ISBLANK(A88),VLOOKUP(Abfalldokumentation!$W88,'Linien - BU'!R:S,2,FALSE),A88)</f>
        <v>Verkauf</v>
      </c>
      <c r="W88" s="77" t="str">
        <f t="shared" si="12"/>
        <v>Div. Zipfel, Endstücke</v>
      </c>
      <c r="X88" s="77">
        <f t="shared" si="13"/>
        <v>12</v>
      </c>
    </row>
    <row r="89" spans="1:24" ht="30" customHeight="1" x14ac:dyDescent="0.25">
      <c r="A89" s="45" t="s">
        <v>121</v>
      </c>
      <c r="B89" s="46" t="s">
        <v>85</v>
      </c>
      <c r="C89" s="46">
        <v>30</v>
      </c>
      <c r="D89" s="46">
        <v>30</v>
      </c>
      <c r="E89" s="47">
        <v>44433</v>
      </c>
      <c r="F89" s="48"/>
      <c r="G89" s="49" t="s">
        <v>36</v>
      </c>
      <c r="H89" s="50" t="str">
        <f>IFERROR(VLOOKUP(Abfalldokumentation!$B89,Artikel!A:C,3,FALSE),Abfalldokumentation!$B89)</f>
        <v>Diverses</v>
      </c>
      <c r="I89" s="73" t="str">
        <f>VLOOKUP(V89,'Linien - BU'!A:B,2,FALSE)</f>
        <v>BU1</v>
      </c>
      <c r="J89" s="74">
        <f t="shared" si="7"/>
        <v>30</v>
      </c>
      <c r="K89" s="75">
        <f>Abfalldokumentation!$E89</f>
        <v>44433</v>
      </c>
      <c r="L89" s="74" t="str">
        <f>IFERROR(IF(VLOOKUP(W89,'[1]Rohware 230'!$B:$C,2,FALSE)=0,"Rohware"),
IFERROR(IF(VLOOKUP(W89,[1]Sammelnr.!$B:$C,2,FALSE)=0,"Sammelnr. ungeschält ABS"),
IFERROR(IF(VLOOKUP(W89,[1]Sammelnr.!$E:$F,2,FALSE)=0,"Sammelnr. ungeschält VS"),
IFERROR(IF(VLOOKUP(W89,[1]Sammelnr.!$H:$I,2,FALSE)=0,"Sammelnr. geschält"),
IFERROR(IF(VLOOKUP(W89,[1]Offen!$B:$C,2,FALSE)=0,"Offen ungeschält ABS"),
IFERROR(IF(VLOOKUP(W89,[1]Offen!$E:$F,2,FALSE)=0,"Offen ungeschält VOS"),
IFERROR(IF(VLOOKUP(W89,[1]Offen!$H:$I,2,FALSE)=0,"Offen geschält RW"),
IFERROR(IF(VLOOKUP(W89,[1]Offen!$K:$L,2,FALSE)=0,"Offen vegan"),
IFERROR(IF(VLOOKUP(W89,[1]Offen!$N:$O,2,FALSE)=0,"Offen Zipfel"),
IFERROR(IF(VLOOKUP(W89,[1]Offen!$Q:$R,2,FALSE)=0,"Offen Endstücke"),
IFERROR(IF(VLOOKUP(W89,[1]Vakuumiert!$B:$C,2,FALSE)=0,"Vakuumierter VOS ungeschält"),
IFERROR(IF(VLOOKUP(W89,[1]Vakuumiert!$E:$F,2,FALSE)=0,"Vakuumierter ABS ungeschält"),
IFERROR(IF(VLOOKUP(W89,[1]Vakuumiert!$H:$I,2,FALSE)=0,"Vakuumierter VOS geschält"),
IFERROR(IF(VLOOKUP(W89,[1]Vakuumiert!$K:$L,2,FALSE)=0,"Vakuumierter VOS vegan"),
IFERROR(IF(VLOOKUP(W89,[1]Vakuumiert!$N:$O,2,FALSE)=0,"Vakuumierter VOS Zipfel"),
IFERROR(IF(VLOOKUP(W89,[1]Vakuumiert!$Q:$R,2,FALSE)=0,"Vakuumiert geschält"),
IFERROR(IF(VLOOKUP(W89,'[1]vakuumierte Fertigprodukte'!$B:$C,2,FALSE)=0,"Fertigprodukte"),
IFERROR(IF(VLOOKUP(W89,'[1]vakuumierte Fertigprodukte'!$E:$FI,2,FALSE)=0,"Vakuumierte Zipfel"),
IFERROR(IF(VLOOKUP(W89,[1]Wurste!$B:$C,2,FALSE)=0,"Räucherwürste"),
IFERROR(IF(VLOOKUP(W89,[1]Wurste!$E:$F,2,FALSE)=0,"URW/URGW Wurst"),
IFERROR(IF(VLOOKUP(W89,[1]Wurste!$H:$I,2,FALSE)=0,"HF-Wurst Vegan"),
IFERROR(IF(VLOOKUP(W89,[1]Wurste!$K:$L,2,FALSE)=0,"320er ohne Würste"),
IFERROR(IF(AND(OR(Abfalldokumentation!$I89="BU3",Abfalldokumentation!$I89="Verkauf"),Abfalldokumentation!$N89="Schimmel",Abfalldokumentation!$O89="keinen Abnehmer/kein Schälpersonal"),"Div. Zipfel, ES ohne Verwendung",VLOOKUP(Abfalldokumentation!$M89,Produktgruppen!A:B,2,FALSE)),"-")))))))))))))))))))))))</f>
        <v>Diverses</v>
      </c>
      <c r="M89" s="76" t="str">
        <f>IFERROR(VLOOKUP(Abfalldokumentation!$W89,Artikel!A:C,3,FALSE),Abfalldokumentation!$W89)</f>
        <v>Diverses</v>
      </c>
      <c r="N89" s="76" t="str">
        <f>VLOOKUP(D89,'Liste Gründe'!A:D,2,FALSE)</f>
        <v>Linienbezogen</v>
      </c>
      <c r="O89" s="75" t="str">
        <f>IF(ISBLANK(F89),VLOOKUP(Abfalldokumentation!$X89,'Liste Gründe'!A:D,3,FALSE),F89)</f>
        <v>Maschinenabfall</v>
      </c>
      <c r="P89" s="76" t="str">
        <f>IF(ISBLANK(Abfalldokumentation!$G89),"-",Abfalldokumentation!$G89)</f>
        <v>-</v>
      </c>
      <c r="Q89" s="76">
        <f t="shared" si="8"/>
        <v>34</v>
      </c>
      <c r="R89" s="76" t="str">
        <f t="shared" si="9"/>
        <v>Produkte</v>
      </c>
      <c r="S89" s="76" t="str">
        <f t="shared" si="10"/>
        <v>BUs</v>
      </c>
      <c r="T89" s="76" t="str">
        <f t="shared" si="11"/>
        <v>Symptome</v>
      </c>
      <c r="U89" s="76" t="str">
        <f>IFERROR(VLOOKUP(Abfalldokumentation!$W89,Kennzahlen!S:U,3,FALSE)*Abfalldokumentation!$J89,"0")</f>
        <v>0</v>
      </c>
      <c r="V89" s="76" t="str">
        <f>IF(ISBLANK(A89),VLOOKUP(Abfalldokumentation!$W89,'Linien - BU'!R:S,2,FALSE),A89)</f>
        <v>Strudelline</v>
      </c>
      <c r="W89" s="77" t="str">
        <f t="shared" si="12"/>
        <v>Diverses</v>
      </c>
      <c r="X89" s="77">
        <f t="shared" si="13"/>
        <v>30</v>
      </c>
    </row>
    <row r="90" spans="1:24" ht="30" customHeight="1" x14ac:dyDescent="0.25">
      <c r="A90" s="39" t="s">
        <v>70</v>
      </c>
      <c r="B90" s="40" t="s">
        <v>86</v>
      </c>
      <c r="C90" s="40">
        <v>320</v>
      </c>
      <c r="D90" s="40">
        <v>30</v>
      </c>
      <c r="E90" s="41">
        <v>44433</v>
      </c>
      <c r="F90" s="42"/>
      <c r="G90" s="43"/>
      <c r="H90" s="44" t="str">
        <f>IFERROR(VLOOKUP(Abfalldokumentation!$B90,Artikel!A:C,3,FALSE),Abfalldokumentation!$B90)</f>
        <v>Diverses aus Abfüllung</v>
      </c>
      <c r="I90" s="78" t="str">
        <f>VLOOKUP(V90,'Linien - BU'!A:B,2,FALSE)</f>
        <v>BU1</v>
      </c>
      <c r="J90" s="79">
        <f t="shared" si="7"/>
        <v>320</v>
      </c>
      <c r="K90" s="80">
        <f>Abfalldokumentation!$E90</f>
        <v>44433</v>
      </c>
      <c r="L90" s="79" t="str">
        <f>IFERROR(IF(VLOOKUP(W90,'[1]Rohware 230'!$B:$C,2,FALSE)=0,"Rohware"),
IFERROR(IF(VLOOKUP(W90,[1]Sammelnr.!$B:$C,2,FALSE)=0,"Sammelnr. ungeschält ABS"),
IFERROR(IF(VLOOKUP(W90,[1]Sammelnr.!$E:$F,2,FALSE)=0,"Sammelnr. ungeschält VS"),
IFERROR(IF(VLOOKUP(W90,[1]Sammelnr.!$H:$I,2,FALSE)=0,"Sammelnr. geschält"),
IFERROR(IF(VLOOKUP(W90,[1]Offen!$B:$C,2,FALSE)=0,"Offen ungeschält ABS"),
IFERROR(IF(VLOOKUP(W90,[1]Offen!$E:$F,2,FALSE)=0,"Offen ungeschält VOS"),
IFERROR(IF(VLOOKUP(W90,[1]Offen!$H:$I,2,FALSE)=0,"Offen geschält RW"),
IFERROR(IF(VLOOKUP(W90,[1]Offen!$K:$L,2,FALSE)=0,"Offen vegan"),
IFERROR(IF(VLOOKUP(W90,[1]Offen!$N:$O,2,FALSE)=0,"Offen Zipfel"),
IFERROR(IF(VLOOKUP(W90,[1]Offen!$Q:$R,2,FALSE)=0,"Offen Endstücke"),
IFERROR(IF(VLOOKUP(W90,[1]Vakuumiert!$B:$C,2,FALSE)=0,"Vakuumierter VOS ungeschält"),
IFERROR(IF(VLOOKUP(W90,[1]Vakuumiert!$E:$F,2,FALSE)=0,"Vakuumierter ABS ungeschält"),
IFERROR(IF(VLOOKUP(W90,[1]Vakuumiert!$H:$I,2,FALSE)=0,"Vakuumierter VOS geschält"),
IFERROR(IF(VLOOKUP(W90,[1]Vakuumiert!$K:$L,2,FALSE)=0,"Vakuumierter VOS vegan"),
IFERROR(IF(VLOOKUP(W90,[1]Vakuumiert!$N:$O,2,FALSE)=0,"Vakuumierter VOS Zipfel"),
IFERROR(IF(VLOOKUP(W90,[1]Vakuumiert!$Q:$R,2,FALSE)=0,"Vakuumiert geschält"),
IFERROR(IF(VLOOKUP(W90,'[1]vakuumierte Fertigprodukte'!$B:$C,2,FALSE)=0,"Fertigprodukte"),
IFERROR(IF(VLOOKUP(W90,'[1]vakuumierte Fertigprodukte'!$E:$FI,2,FALSE)=0,"Vakuumierte Zipfel"),
IFERROR(IF(VLOOKUP(W90,[1]Wurste!$B:$C,2,FALSE)=0,"Räucherwürste"),
IFERROR(IF(VLOOKUP(W90,[1]Wurste!$E:$F,2,FALSE)=0,"URW/URGW Wurst"),
IFERROR(IF(VLOOKUP(W90,[1]Wurste!$H:$I,2,FALSE)=0,"HF-Wurst Vegan"),
IFERROR(IF(VLOOKUP(W90,[1]Wurste!$K:$L,2,FALSE)=0,"320er ohne Würste"),
IFERROR(IF(AND(OR(Abfalldokumentation!$I90="BU3",Abfalldokumentation!$I90="Verkauf"),Abfalldokumentation!$N90="Schimmel",Abfalldokumentation!$O90="keinen Abnehmer/kein Schälpersonal"),"Div. Zipfel, ES ohne Verwendung",VLOOKUP(Abfalldokumentation!$M90,Produktgruppen!A:B,2,FALSE)),"-")))))))))))))))))))))))</f>
        <v>Diverses</v>
      </c>
      <c r="M90" s="81" t="str">
        <f>IFERROR(VLOOKUP(Abfalldokumentation!$W90,Artikel!A:C,3,FALSE),Abfalldokumentation!$W90)</f>
        <v>Diverses aus Abfüllung</v>
      </c>
      <c r="N90" s="81" t="str">
        <f>VLOOKUP(D90,'Liste Gründe'!A:D,2,FALSE)</f>
        <v>Linienbezogen</v>
      </c>
      <c r="O90" s="80" t="str">
        <f>IF(ISBLANK(F90),VLOOKUP(Abfalldokumentation!$X90,'Liste Gründe'!A:D,3,FALSE),F90)</f>
        <v>Maschinenabfall</v>
      </c>
      <c r="P90" s="81" t="str">
        <f>IF(ISBLANK(Abfalldokumentation!$G90),"-",Abfalldokumentation!$G90)</f>
        <v>-</v>
      </c>
      <c r="Q90" s="81">
        <f t="shared" si="8"/>
        <v>34</v>
      </c>
      <c r="R90" s="81" t="str">
        <f t="shared" si="9"/>
        <v>Produkte</v>
      </c>
      <c r="S90" s="81" t="str">
        <f t="shared" si="10"/>
        <v>BUs</v>
      </c>
      <c r="T90" s="81" t="str">
        <f t="shared" si="11"/>
        <v>Symptome</v>
      </c>
      <c r="U90" s="81" t="str">
        <f>IFERROR(VLOOKUP(Abfalldokumentation!$W90,Kennzahlen!S:U,3,FALSE)*Abfalldokumentation!$J90,"0")</f>
        <v>0</v>
      </c>
      <c r="V90" s="81" t="str">
        <f>IF(ISBLANK(A90),VLOOKUP(Abfalldokumentation!$W90,'Linien - BU'!R:S,2,FALSE),A90)</f>
        <v>Abfüllung</v>
      </c>
      <c r="W90" s="77" t="str">
        <f t="shared" si="12"/>
        <v>Diverses aus Abfüllung</v>
      </c>
      <c r="X90" s="77">
        <f t="shared" si="13"/>
        <v>30</v>
      </c>
    </row>
    <row r="91" spans="1:24" ht="30" customHeight="1" x14ac:dyDescent="0.25">
      <c r="A91" s="45" t="s">
        <v>70</v>
      </c>
      <c r="B91" s="46" t="s">
        <v>86</v>
      </c>
      <c r="C91" s="46">
        <v>146.4</v>
      </c>
      <c r="D91" s="46">
        <v>10</v>
      </c>
      <c r="E91" s="47">
        <v>44433</v>
      </c>
      <c r="F91" s="48"/>
      <c r="G91" s="49"/>
      <c r="H91" s="50" t="str">
        <f>IFERROR(VLOOKUP(Abfalldokumentation!$B91,Artikel!A:C,3,FALSE),Abfalldokumentation!$B91)</f>
        <v>Diverses aus Abfüllung</v>
      </c>
      <c r="I91" s="73" t="str">
        <f>VLOOKUP(V91,'Linien - BU'!A:B,2,FALSE)</f>
        <v>BU1</v>
      </c>
      <c r="J91" s="74">
        <f t="shared" si="7"/>
        <v>146.4</v>
      </c>
      <c r="K91" s="75">
        <f>Abfalldokumentation!$E91</f>
        <v>44433</v>
      </c>
      <c r="L91" s="74" t="str">
        <f>IFERROR(IF(VLOOKUP(W91,'[1]Rohware 230'!$B:$C,2,FALSE)=0,"Rohware"),
IFERROR(IF(VLOOKUP(W91,[1]Sammelnr.!$B:$C,2,FALSE)=0,"Sammelnr. ungeschält ABS"),
IFERROR(IF(VLOOKUP(W91,[1]Sammelnr.!$E:$F,2,FALSE)=0,"Sammelnr. ungeschält VS"),
IFERROR(IF(VLOOKUP(W91,[1]Sammelnr.!$H:$I,2,FALSE)=0,"Sammelnr. geschält"),
IFERROR(IF(VLOOKUP(W91,[1]Offen!$B:$C,2,FALSE)=0,"Offen ungeschält ABS"),
IFERROR(IF(VLOOKUP(W91,[1]Offen!$E:$F,2,FALSE)=0,"Offen ungeschält VOS"),
IFERROR(IF(VLOOKUP(W91,[1]Offen!$H:$I,2,FALSE)=0,"Offen geschält RW"),
IFERROR(IF(VLOOKUP(W91,[1]Offen!$K:$L,2,FALSE)=0,"Offen vegan"),
IFERROR(IF(VLOOKUP(W91,[1]Offen!$N:$O,2,FALSE)=0,"Offen Zipfel"),
IFERROR(IF(VLOOKUP(W91,[1]Offen!$Q:$R,2,FALSE)=0,"Offen Endstücke"),
IFERROR(IF(VLOOKUP(W91,[1]Vakuumiert!$B:$C,2,FALSE)=0,"Vakuumierter VOS ungeschält"),
IFERROR(IF(VLOOKUP(W91,[1]Vakuumiert!$E:$F,2,FALSE)=0,"Vakuumierter ABS ungeschält"),
IFERROR(IF(VLOOKUP(W91,[1]Vakuumiert!$H:$I,2,FALSE)=0,"Vakuumierter VOS geschält"),
IFERROR(IF(VLOOKUP(W91,[1]Vakuumiert!$K:$L,2,FALSE)=0,"Vakuumierter VOS vegan"),
IFERROR(IF(VLOOKUP(W91,[1]Vakuumiert!$N:$O,2,FALSE)=0,"Vakuumierter VOS Zipfel"),
IFERROR(IF(VLOOKUP(W91,[1]Vakuumiert!$Q:$R,2,FALSE)=0,"Vakuumiert geschält"),
IFERROR(IF(VLOOKUP(W91,'[1]vakuumierte Fertigprodukte'!$B:$C,2,FALSE)=0,"Fertigprodukte"),
IFERROR(IF(VLOOKUP(W91,'[1]vakuumierte Fertigprodukte'!$E:$FI,2,FALSE)=0,"Vakuumierte Zipfel"),
IFERROR(IF(VLOOKUP(W91,[1]Wurste!$B:$C,2,FALSE)=0,"Räucherwürste"),
IFERROR(IF(VLOOKUP(W91,[1]Wurste!$E:$F,2,FALSE)=0,"URW/URGW Wurst"),
IFERROR(IF(VLOOKUP(W91,[1]Wurste!$H:$I,2,FALSE)=0,"HF-Wurst Vegan"),
IFERROR(IF(VLOOKUP(W91,[1]Wurste!$K:$L,2,FALSE)=0,"320er ohne Würste"),
IFERROR(IF(AND(OR(Abfalldokumentation!$I91="BU3",Abfalldokumentation!$I91="Verkauf"),Abfalldokumentation!$N91="Schimmel",Abfalldokumentation!$O91="keinen Abnehmer/kein Schälpersonal"),"Div. Zipfel, ES ohne Verwendung",VLOOKUP(Abfalldokumentation!$M91,Produktgruppen!A:B,2,FALSE)),"-")))))))))))))))))))))))</f>
        <v>Diverses</v>
      </c>
      <c r="M91" s="76" t="str">
        <f>IFERROR(VLOOKUP(Abfalldokumentation!$W91,Artikel!A:C,3,FALSE),Abfalldokumentation!$W91)</f>
        <v>Diverses aus Abfüllung</v>
      </c>
      <c r="N91" s="76" t="str">
        <f>VLOOKUP(D91,'Liste Gründe'!A:D,2,FALSE)</f>
        <v>Linienbezogen</v>
      </c>
      <c r="O91" s="75" t="str">
        <f>IF(ISBLANK(F91),VLOOKUP(Abfalldokumentation!$X91,'Liste Gründe'!A:D,3,FALSE),F91)</f>
        <v>Reinigung</v>
      </c>
      <c r="P91" s="76" t="str">
        <f>IF(ISBLANK(Abfalldokumentation!$G91),"-",Abfalldokumentation!$G91)</f>
        <v>-</v>
      </c>
      <c r="Q91" s="76">
        <f t="shared" si="8"/>
        <v>34</v>
      </c>
      <c r="R91" s="76" t="str">
        <f t="shared" si="9"/>
        <v>Produkte</v>
      </c>
      <c r="S91" s="76" t="str">
        <f t="shared" si="10"/>
        <v>BUs</v>
      </c>
      <c r="T91" s="76" t="str">
        <f t="shared" si="11"/>
        <v>Symptome</v>
      </c>
      <c r="U91" s="76" t="str">
        <f>IFERROR(VLOOKUP(Abfalldokumentation!$W91,Kennzahlen!S:U,3,FALSE)*Abfalldokumentation!$J91,"0")</f>
        <v>0</v>
      </c>
      <c r="V91" s="76" t="str">
        <f>IF(ISBLANK(A91),VLOOKUP(Abfalldokumentation!$W91,'Linien - BU'!R:S,2,FALSE),A91)</f>
        <v>Abfüllung</v>
      </c>
      <c r="W91" s="77" t="str">
        <f t="shared" si="12"/>
        <v>Diverses aus Abfüllung</v>
      </c>
      <c r="X91" s="77">
        <f t="shared" si="13"/>
        <v>10</v>
      </c>
    </row>
    <row r="92" spans="1:24" ht="30" customHeight="1" x14ac:dyDescent="0.25">
      <c r="A92" s="39" t="s">
        <v>74</v>
      </c>
      <c r="B92" s="40" t="s">
        <v>107</v>
      </c>
      <c r="C92" s="40">
        <v>10</v>
      </c>
      <c r="D92" s="40">
        <v>10</v>
      </c>
      <c r="E92" s="41">
        <v>44433</v>
      </c>
      <c r="F92" s="42"/>
      <c r="G92" s="43"/>
      <c r="H92" s="44" t="str">
        <f>IFERROR(VLOOKUP(Abfalldokumentation!$B92,Artikel!A:C,3,FALSE),Abfalldokumentation!$B92)</f>
        <v>Diverses aus Schmelze</v>
      </c>
      <c r="I92" s="78" t="str">
        <f>VLOOKUP(V92,'Linien - BU'!A:B,2,FALSE)</f>
        <v>BU1</v>
      </c>
      <c r="J92" s="79">
        <f t="shared" si="7"/>
        <v>10</v>
      </c>
      <c r="K92" s="80">
        <f>Abfalldokumentation!$E92</f>
        <v>44433</v>
      </c>
      <c r="L92" s="79" t="str">
        <f>IFERROR(IF(VLOOKUP(W92,'[1]Rohware 230'!$B:$C,2,FALSE)=0,"Rohware"),
IFERROR(IF(VLOOKUP(W92,[1]Sammelnr.!$B:$C,2,FALSE)=0,"Sammelnr. ungeschält ABS"),
IFERROR(IF(VLOOKUP(W92,[1]Sammelnr.!$E:$F,2,FALSE)=0,"Sammelnr. ungeschält VS"),
IFERROR(IF(VLOOKUP(W92,[1]Sammelnr.!$H:$I,2,FALSE)=0,"Sammelnr. geschält"),
IFERROR(IF(VLOOKUP(W92,[1]Offen!$B:$C,2,FALSE)=0,"Offen ungeschält ABS"),
IFERROR(IF(VLOOKUP(W92,[1]Offen!$E:$F,2,FALSE)=0,"Offen ungeschält VOS"),
IFERROR(IF(VLOOKUP(W92,[1]Offen!$H:$I,2,FALSE)=0,"Offen geschält RW"),
IFERROR(IF(VLOOKUP(W92,[1]Offen!$K:$L,2,FALSE)=0,"Offen vegan"),
IFERROR(IF(VLOOKUP(W92,[1]Offen!$N:$O,2,FALSE)=0,"Offen Zipfel"),
IFERROR(IF(VLOOKUP(W92,[1]Offen!$Q:$R,2,FALSE)=0,"Offen Endstücke"),
IFERROR(IF(VLOOKUP(W92,[1]Vakuumiert!$B:$C,2,FALSE)=0,"Vakuumierter VOS ungeschält"),
IFERROR(IF(VLOOKUP(W92,[1]Vakuumiert!$E:$F,2,FALSE)=0,"Vakuumierter ABS ungeschält"),
IFERROR(IF(VLOOKUP(W92,[1]Vakuumiert!$H:$I,2,FALSE)=0,"Vakuumierter VOS geschält"),
IFERROR(IF(VLOOKUP(W92,[1]Vakuumiert!$K:$L,2,FALSE)=0,"Vakuumierter VOS vegan"),
IFERROR(IF(VLOOKUP(W92,[1]Vakuumiert!$N:$O,2,FALSE)=0,"Vakuumierter VOS Zipfel"),
IFERROR(IF(VLOOKUP(W92,[1]Vakuumiert!$Q:$R,2,FALSE)=0,"Vakuumiert geschält"),
IFERROR(IF(VLOOKUP(W92,'[1]vakuumierte Fertigprodukte'!$B:$C,2,FALSE)=0,"Fertigprodukte"),
IFERROR(IF(VLOOKUP(W92,'[1]vakuumierte Fertigprodukte'!$E:$FI,2,FALSE)=0,"Vakuumierte Zipfel"),
IFERROR(IF(VLOOKUP(W92,[1]Wurste!$B:$C,2,FALSE)=0,"Räucherwürste"),
IFERROR(IF(VLOOKUP(W92,[1]Wurste!$E:$F,2,FALSE)=0,"URW/URGW Wurst"),
IFERROR(IF(VLOOKUP(W92,[1]Wurste!$H:$I,2,FALSE)=0,"HF-Wurst Vegan"),
IFERROR(IF(VLOOKUP(W92,[1]Wurste!$K:$L,2,FALSE)=0,"320er ohne Würste"),
IFERROR(IF(AND(OR(Abfalldokumentation!$I92="BU3",Abfalldokumentation!$I92="Verkauf"),Abfalldokumentation!$N92="Schimmel",Abfalldokumentation!$O92="keinen Abnehmer/kein Schälpersonal"),"Div. Zipfel, ES ohne Verwendung",VLOOKUP(Abfalldokumentation!$M92,Produktgruppen!A:B,2,FALSE)),"-")))))))))))))))))))))))</f>
        <v>Diverses</v>
      </c>
      <c r="M92" s="81" t="str">
        <f>IFERROR(VLOOKUP(Abfalldokumentation!$W92,Artikel!A:C,3,FALSE),Abfalldokumentation!$W92)</f>
        <v>Diverses aus Schmelze</v>
      </c>
      <c r="N92" s="81" t="str">
        <f>VLOOKUP(D92,'Liste Gründe'!A:D,2,FALSE)</f>
        <v>Linienbezogen</v>
      </c>
      <c r="O92" s="80" t="str">
        <f>IF(ISBLANK(F92),VLOOKUP(Abfalldokumentation!$X92,'Liste Gründe'!A:D,3,FALSE),F92)</f>
        <v>Reinigung</v>
      </c>
      <c r="P92" s="81" t="str">
        <f>IF(ISBLANK(Abfalldokumentation!$G92),"-",Abfalldokumentation!$G92)</f>
        <v>-</v>
      </c>
      <c r="Q92" s="81">
        <f t="shared" si="8"/>
        <v>34</v>
      </c>
      <c r="R92" s="81" t="str">
        <f t="shared" si="9"/>
        <v>Produkte</v>
      </c>
      <c r="S92" s="81" t="str">
        <f t="shared" si="10"/>
        <v>BUs</v>
      </c>
      <c r="T92" s="81" t="str">
        <f t="shared" si="11"/>
        <v>Symptome</v>
      </c>
      <c r="U92" s="81" t="str">
        <f>IFERROR(VLOOKUP(Abfalldokumentation!$W92,Kennzahlen!S:U,3,FALSE)*Abfalldokumentation!$J92,"0")</f>
        <v>0</v>
      </c>
      <c r="V92" s="81" t="str">
        <f>IF(ISBLANK(A92),VLOOKUP(Abfalldokumentation!$W92,'Linien - BU'!R:S,2,FALSE),A92)</f>
        <v>Schmelze</v>
      </c>
      <c r="W92" s="77" t="str">
        <f t="shared" si="12"/>
        <v>Diverses aus Schmelze</v>
      </c>
      <c r="X92" s="77">
        <f t="shared" si="13"/>
        <v>10</v>
      </c>
    </row>
    <row r="93" spans="1:24" ht="30" customHeight="1" x14ac:dyDescent="0.25">
      <c r="A93" s="45" t="s">
        <v>89</v>
      </c>
      <c r="B93" s="46" t="s">
        <v>90</v>
      </c>
      <c r="C93" s="46">
        <v>10</v>
      </c>
      <c r="D93" s="46">
        <v>74</v>
      </c>
      <c r="E93" s="47">
        <v>44433</v>
      </c>
      <c r="F93" s="48" t="s">
        <v>91</v>
      </c>
      <c r="G93" s="49" t="s">
        <v>91</v>
      </c>
      <c r="H93" s="50" t="str">
        <f>IFERROR(VLOOKUP(Abfalldokumentation!$B93,Artikel!A:C,3,FALSE),Abfalldokumentation!$B93)</f>
        <v>Diverses QM</v>
      </c>
      <c r="I93" s="73" t="str">
        <f>VLOOKUP(V93,'Linien - BU'!A:B,2,FALSE)</f>
        <v>Rest</v>
      </c>
      <c r="J93" s="74">
        <f t="shared" si="7"/>
        <v>10</v>
      </c>
      <c r="K93" s="75">
        <f>Abfalldokumentation!$E93</f>
        <v>44433</v>
      </c>
      <c r="L93" s="74" t="str">
        <f>IFERROR(IF(VLOOKUP(W93,'[1]Rohware 230'!$B:$C,2,FALSE)=0,"Rohware"),
IFERROR(IF(VLOOKUP(W93,[1]Sammelnr.!$B:$C,2,FALSE)=0,"Sammelnr. ungeschält ABS"),
IFERROR(IF(VLOOKUP(W93,[1]Sammelnr.!$E:$F,2,FALSE)=0,"Sammelnr. ungeschält VS"),
IFERROR(IF(VLOOKUP(W93,[1]Sammelnr.!$H:$I,2,FALSE)=0,"Sammelnr. geschält"),
IFERROR(IF(VLOOKUP(W93,[1]Offen!$B:$C,2,FALSE)=0,"Offen ungeschält ABS"),
IFERROR(IF(VLOOKUP(W93,[1]Offen!$E:$F,2,FALSE)=0,"Offen ungeschält VOS"),
IFERROR(IF(VLOOKUP(W93,[1]Offen!$H:$I,2,FALSE)=0,"Offen geschält RW"),
IFERROR(IF(VLOOKUP(W93,[1]Offen!$K:$L,2,FALSE)=0,"Offen vegan"),
IFERROR(IF(VLOOKUP(W93,[1]Offen!$N:$O,2,FALSE)=0,"Offen Zipfel"),
IFERROR(IF(VLOOKUP(W93,[1]Offen!$Q:$R,2,FALSE)=0,"Offen Endstücke"),
IFERROR(IF(VLOOKUP(W93,[1]Vakuumiert!$B:$C,2,FALSE)=0,"Vakuumierter VOS ungeschält"),
IFERROR(IF(VLOOKUP(W93,[1]Vakuumiert!$E:$F,2,FALSE)=0,"Vakuumierter ABS ungeschält"),
IFERROR(IF(VLOOKUP(W93,[1]Vakuumiert!$H:$I,2,FALSE)=0,"Vakuumierter VOS geschält"),
IFERROR(IF(VLOOKUP(W93,[1]Vakuumiert!$K:$L,2,FALSE)=0,"Vakuumierter VOS vegan"),
IFERROR(IF(VLOOKUP(W93,[1]Vakuumiert!$N:$O,2,FALSE)=0,"Vakuumierter VOS Zipfel"),
IFERROR(IF(VLOOKUP(W93,[1]Vakuumiert!$Q:$R,2,FALSE)=0,"Vakuumiert geschält"),
IFERROR(IF(VLOOKUP(W93,'[1]vakuumierte Fertigprodukte'!$B:$C,2,FALSE)=0,"Fertigprodukte"),
IFERROR(IF(VLOOKUP(W93,'[1]vakuumierte Fertigprodukte'!$E:$FI,2,FALSE)=0,"Vakuumierte Zipfel"),
IFERROR(IF(VLOOKUP(W93,[1]Wurste!$B:$C,2,FALSE)=0,"Räucherwürste"),
IFERROR(IF(VLOOKUP(W93,[1]Wurste!$E:$F,2,FALSE)=0,"URW/URGW Wurst"),
IFERROR(IF(VLOOKUP(W93,[1]Wurste!$H:$I,2,FALSE)=0,"HF-Wurst Vegan"),
IFERROR(IF(VLOOKUP(W93,[1]Wurste!$K:$L,2,FALSE)=0,"320er ohne Würste"),
IFERROR(IF(AND(OR(Abfalldokumentation!$I93="BU3",Abfalldokumentation!$I93="Verkauf"),Abfalldokumentation!$N93="Schimmel",Abfalldokumentation!$O93="keinen Abnehmer/kein Schälpersonal"),"Div. Zipfel, ES ohne Verwendung",VLOOKUP(Abfalldokumentation!$M93,Produktgruppen!A:B,2,FALSE)),"-")))))))))))))))))))))))</f>
        <v>Qualitätssicherung</v>
      </c>
      <c r="M93" s="76" t="str">
        <f>IFERROR(VLOOKUP(Abfalldokumentation!$W93,Artikel!A:C,3,FALSE),Abfalldokumentation!$W93)</f>
        <v>Diverses QM</v>
      </c>
      <c r="N93" s="76" t="str">
        <f>VLOOKUP(D93,'Liste Gründe'!A:D,2,FALSE)</f>
        <v>Qualitätssicherung</v>
      </c>
      <c r="O93" s="75" t="str">
        <f>IF(ISBLANK(F93),VLOOKUP(Abfalldokumentation!$X93,'Liste Gründe'!A:D,3,FALSE),F93)</f>
        <v>Sensorik</v>
      </c>
      <c r="P93" s="76" t="str">
        <f>IF(ISBLANK(Abfalldokumentation!$G93),"-",Abfalldokumentation!$G93)</f>
        <v>Sensorik</v>
      </c>
      <c r="Q93" s="76">
        <f t="shared" si="8"/>
        <v>34</v>
      </c>
      <c r="R93" s="76" t="str">
        <f t="shared" si="9"/>
        <v>Produkte</v>
      </c>
      <c r="S93" s="76" t="str">
        <f t="shared" si="10"/>
        <v>BUs</v>
      </c>
      <c r="T93" s="76" t="str">
        <f t="shared" si="11"/>
        <v>Symptome</v>
      </c>
      <c r="U93" s="76" t="str">
        <f>IFERROR(VLOOKUP(Abfalldokumentation!$W93,Kennzahlen!S:U,3,FALSE)*Abfalldokumentation!$J93,"0")</f>
        <v>0</v>
      </c>
      <c r="V93" s="76" t="str">
        <f>IF(ISBLANK(A93),VLOOKUP(Abfalldokumentation!$W93,'Linien - BU'!R:S,2,FALSE),A93)</f>
        <v>QM</v>
      </c>
      <c r="W93" s="77" t="str">
        <f t="shared" si="12"/>
        <v>Diverses QM</v>
      </c>
      <c r="X93" s="77">
        <f t="shared" si="13"/>
        <v>74</v>
      </c>
    </row>
    <row r="94" spans="1:24" ht="30" customHeight="1" x14ac:dyDescent="0.25">
      <c r="A94" s="39" t="s">
        <v>89</v>
      </c>
      <c r="B94" s="40" t="s">
        <v>90</v>
      </c>
      <c r="C94" s="40">
        <v>15</v>
      </c>
      <c r="D94" s="40">
        <v>74</v>
      </c>
      <c r="E94" s="41">
        <v>44433</v>
      </c>
      <c r="F94" s="42" t="s">
        <v>91</v>
      </c>
      <c r="G94" s="43" t="s">
        <v>91</v>
      </c>
      <c r="H94" s="44" t="str">
        <f>IFERROR(VLOOKUP(Abfalldokumentation!$B94,Artikel!A:C,3,FALSE),Abfalldokumentation!$B94)</f>
        <v>Diverses QM</v>
      </c>
      <c r="I94" s="78" t="str">
        <f>VLOOKUP(V94,'Linien - BU'!A:B,2,FALSE)</f>
        <v>Rest</v>
      </c>
      <c r="J94" s="79">
        <f t="shared" si="7"/>
        <v>15</v>
      </c>
      <c r="K94" s="80">
        <f>Abfalldokumentation!$E94</f>
        <v>44433</v>
      </c>
      <c r="L94" s="79" t="str">
        <f>IFERROR(IF(VLOOKUP(W94,'[1]Rohware 230'!$B:$C,2,FALSE)=0,"Rohware"),
IFERROR(IF(VLOOKUP(W94,[1]Sammelnr.!$B:$C,2,FALSE)=0,"Sammelnr. ungeschält ABS"),
IFERROR(IF(VLOOKUP(W94,[1]Sammelnr.!$E:$F,2,FALSE)=0,"Sammelnr. ungeschält VS"),
IFERROR(IF(VLOOKUP(W94,[1]Sammelnr.!$H:$I,2,FALSE)=0,"Sammelnr. geschält"),
IFERROR(IF(VLOOKUP(W94,[1]Offen!$B:$C,2,FALSE)=0,"Offen ungeschält ABS"),
IFERROR(IF(VLOOKUP(W94,[1]Offen!$E:$F,2,FALSE)=0,"Offen ungeschält VOS"),
IFERROR(IF(VLOOKUP(W94,[1]Offen!$H:$I,2,FALSE)=0,"Offen geschält RW"),
IFERROR(IF(VLOOKUP(W94,[1]Offen!$K:$L,2,FALSE)=0,"Offen vegan"),
IFERROR(IF(VLOOKUP(W94,[1]Offen!$N:$O,2,FALSE)=0,"Offen Zipfel"),
IFERROR(IF(VLOOKUP(W94,[1]Offen!$Q:$R,2,FALSE)=0,"Offen Endstücke"),
IFERROR(IF(VLOOKUP(W94,[1]Vakuumiert!$B:$C,2,FALSE)=0,"Vakuumierter VOS ungeschält"),
IFERROR(IF(VLOOKUP(W94,[1]Vakuumiert!$E:$F,2,FALSE)=0,"Vakuumierter ABS ungeschält"),
IFERROR(IF(VLOOKUP(W94,[1]Vakuumiert!$H:$I,2,FALSE)=0,"Vakuumierter VOS geschält"),
IFERROR(IF(VLOOKUP(W94,[1]Vakuumiert!$K:$L,2,FALSE)=0,"Vakuumierter VOS vegan"),
IFERROR(IF(VLOOKUP(W94,[1]Vakuumiert!$N:$O,2,FALSE)=0,"Vakuumierter VOS Zipfel"),
IFERROR(IF(VLOOKUP(W94,[1]Vakuumiert!$Q:$R,2,FALSE)=0,"Vakuumiert geschält"),
IFERROR(IF(VLOOKUP(W94,'[1]vakuumierte Fertigprodukte'!$B:$C,2,FALSE)=0,"Fertigprodukte"),
IFERROR(IF(VLOOKUP(W94,'[1]vakuumierte Fertigprodukte'!$E:$FI,2,FALSE)=0,"Vakuumierte Zipfel"),
IFERROR(IF(VLOOKUP(W94,[1]Wurste!$B:$C,2,FALSE)=0,"Räucherwürste"),
IFERROR(IF(VLOOKUP(W94,[1]Wurste!$E:$F,2,FALSE)=0,"URW/URGW Wurst"),
IFERROR(IF(VLOOKUP(W94,[1]Wurste!$H:$I,2,FALSE)=0,"HF-Wurst Vegan"),
IFERROR(IF(VLOOKUP(W94,[1]Wurste!$K:$L,2,FALSE)=0,"320er ohne Würste"),
IFERROR(IF(AND(OR(Abfalldokumentation!$I94="BU3",Abfalldokumentation!$I94="Verkauf"),Abfalldokumentation!$N94="Schimmel",Abfalldokumentation!$O94="keinen Abnehmer/kein Schälpersonal"),"Div. Zipfel, ES ohne Verwendung",VLOOKUP(Abfalldokumentation!$M94,Produktgruppen!A:B,2,FALSE)),"-")))))))))))))))))))))))</f>
        <v>Qualitätssicherung</v>
      </c>
      <c r="M94" s="81" t="str">
        <f>IFERROR(VLOOKUP(Abfalldokumentation!$W94,Artikel!A:C,3,FALSE),Abfalldokumentation!$W94)</f>
        <v>Diverses QM</v>
      </c>
      <c r="N94" s="81" t="str">
        <f>VLOOKUP(D94,'Liste Gründe'!A:D,2,FALSE)</f>
        <v>Qualitätssicherung</v>
      </c>
      <c r="O94" s="80" t="str">
        <f>IF(ISBLANK(F94),VLOOKUP(Abfalldokumentation!$X94,'Liste Gründe'!A:D,3,FALSE),F94)</f>
        <v>Sensorik</v>
      </c>
      <c r="P94" s="81" t="str">
        <f>IF(ISBLANK(Abfalldokumentation!$G94),"-",Abfalldokumentation!$G94)</f>
        <v>Sensorik</v>
      </c>
      <c r="Q94" s="81">
        <f t="shared" si="8"/>
        <v>34</v>
      </c>
      <c r="R94" s="81" t="str">
        <f t="shared" si="9"/>
        <v>Produkte</v>
      </c>
      <c r="S94" s="81" t="str">
        <f t="shared" si="10"/>
        <v>BUs</v>
      </c>
      <c r="T94" s="81" t="str">
        <f t="shared" si="11"/>
        <v>Symptome</v>
      </c>
      <c r="U94" s="81" t="str">
        <f>IFERROR(VLOOKUP(Abfalldokumentation!$W94,Kennzahlen!S:U,3,FALSE)*Abfalldokumentation!$J94,"0")</f>
        <v>0</v>
      </c>
      <c r="V94" s="81" t="str">
        <f>IF(ISBLANK(A94),VLOOKUP(Abfalldokumentation!$W94,'Linien - BU'!R:S,2,FALSE),A94)</f>
        <v>QM</v>
      </c>
      <c r="W94" s="77" t="str">
        <f t="shared" si="12"/>
        <v>Diverses QM</v>
      </c>
      <c r="X94" s="77">
        <f t="shared" si="13"/>
        <v>74</v>
      </c>
    </row>
    <row r="95" spans="1:24" ht="30" customHeight="1" x14ac:dyDescent="0.25">
      <c r="A95" s="45" t="s">
        <v>92</v>
      </c>
      <c r="B95" s="46" t="s">
        <v>93</v>
      </c>
      <c r="C95" s="46">
        <v>75</v>
      </c>
      <c r="D95" s="52">
        <v>73</v>
      </c>
      <c r="E95" s="47">
        <v>44433</v>
      </c>
      <c r="F95" s="48" t="s">
        <v>94</v>
      </c>
      <c r="G95" s="49" t="s">
        <v>94</v>
      </c>
      <c r="H95" s="50" t="str">
        <f>IFERROR(VLOOKUP(Abfalldokumentation!$B95,Artikel!A:C,3,FALSE),Abfalldokumentation!$B95)</f>
        <v>Laborproben</v>
      </c>
      <c r="I95" s="73" t="str">
        <f>VLOOKUP(V95,'Linien - BU'!A:B,2,FALSE)</f>
        <v>Rest</v>
      </c>
      <c r="J95" s="74">
        <f t="shared" si="7"/>
        <v>75</v>
      </c>
      <c r="K95" s="75">
        <f>Abfalldokumentation!$E95</f>
        <v>44433</v>
      </c>
      <c r="L95" s="74" t="str">
        <f>IFERROR(IF(VLOOKUP(W95,'[1]Rohware 230'!$B:$C,2,FALSE)=0,"Rohware"),
IFERROR(IF(VLOOKUP(W95,[1]Sammelnr.!$B:$C,2,FALSE)=0,"Sammelnr. ungeschält ABS"),
IFERROR(IF(VLOOKUP(W95,[1]Sammelnr.!$E:$F,2,FALSE)=0,"Sammelnr. ungeschält VS"),
IFERROR(IF(VLOOKUP(W95,[1]Sammelnr.!$H:$I,2,FALSE)=0,"Sammelnr. geschält"),
IFERROR(IF(VLOOKUP(W95,[1]Offen!$B:$C,2,FALSE)=0,"Offen ungeschält ABS"),
IFERROR(IF(VLOOKUP(W95,[1]Offen!$E:$F,2,FALSE)=0,"Offen ungeschält VOS"),
IFERROR(IF(VLOOKUP(W95,[1]Offen!$H:$I,2,FALSE)=0,"Offen geschält RW"),
IFERROR(IF(VLOOKUP(W95,[1]Offen!$K:$L,2,FALSE)=0,"Offen vegan"),
IFERROR(IF(VLOOKUP(W95,[1]Offen!$N:$O,2,FALSE)=0,"Offen Zipfel"),
IFERROR(IF(VLOOKUP(W95,[1]Offen!$Q:$R,2,FALSE)=0,"Offen Endstücke"),
IFERROR(IF(VLOOKUP(W95,[1]Vakuumiert!$B:$C,2,FALSE)=0,"Vakuumierter VOS ungeschält"),
IFERROR(IF(VLOOKUP(W95,[1]Vakuumiert!$E:$F,2,FALSE)=0,"Vakuumierter ABS ungeschält"),
IFERROR(IF(VLOOKUP(W95,[1]Vakuumiert!$H:$I,2,FALSE)=0,"Vakuumierter VOS geschält"),
IFERROR(IF(VLOOKUP(W95,[1]Vakuumiert!$K:$L,2,FALSE)=0,"Vakuumierter VOS vegan"),
IFERROR(IF(VLOOKUP(W95,[1]Vakuumiert!$N:$O,2,FALSE)=0,"Vakuumierter VOS Zipfel"),
IFERROR(IF(VLOOKUP(W95,[1]Vakuumiert!$Q:$R,2,FALSE)=0,"Vakuumiert geschält"),
IFERROR(IF(VLOOKUP(W95,'[1]vakuumierte Fertigprodukte'!$B:$C,2,FALSE)=0,"Fertigprodukte"),
IFERROR(IF(VLOOKUP(W95,'[1]vakuumierte Fertigprodukte'!$E:$FI,2,FALSE)=0,"Vakuumierte Zipfel"),
IFERROR(IF(VLOOKUP(W95,[1]Wurste!$B:$C,2,FALSE)=0,"Räucherwürste"),
IFERROR(IF(VLOOKUP(W95,[1]Wurste!$E:$F,2,FALSE)=0,"URW/URGW Wurst"),
IFERROR(IF(VLOOKUP(W95,[1]Wurste!$H:$I,2,FALSE)=0,"HF-Wurst Vegan"),
IFERROR(IF(VLOOKUP(W95,[1]Wurste!$K:$L,2,FALSE)=0,"320er ohne Würste"),
IFERROR(IF(AND(OR(Abfalldokumentation!$I95="BU3",Abfalldokumentation!$I95="Verkauf"),Abfalldokumentation!$N95="Schimmel",Abfalldokumentation!$O95="keinen Abnehmer/kein Schälpersonal"),"Div. Zipfel, ES ohne Verwendung",VLOOKUP(Abfalldokumentation!$M95,Produktgruppen!A:B,2,FALSE)),"-")))))))))))))))))))))))</f>
        <v>Qualitätssicherung</v>
      </c>
      <c r="M95" s="76" t="str">
        <f>IFERROR(VLOOKUP(Abfalldokumentation!$W95,Artikel!A:C,3,FALSE),Abfalldokumentation!$W95)</f>
        <v>Laborproben</v>
      </c>
      <c r="N95" s="76" t="str">
        <f>VLOOKUP(D95,'Liste Gründe'!A:D,2,FALSE)</f>
        <v>Qualitätssicherung</v>
      </c>
      <c r="O95" s="75" t="str">
        <f>IF(ISBLANK(F95),VLOOKUP(Abfalldokumentation!$X95,'Liste Gründe'!A:D,3,FALSE),F95)</f>
        <v>Laborprobe</v>
      </c>
      <c r="P95" s="76" t="str">
        <f>IF(ISBLANK(Abfalldokumentation!$G95),"-",Abfalldokumentation!$G95)</f>
        <v>Laborprobe</v>
      </c>
      <c r="Q95" s="76">
        <f t="shared" si="8"/>
        <v>34</v>
      </c>
      <c r="R95" s="76" t="str">
        <f t="shared" si="9"/>
        <v>Produkte</v>
      </c>
      <c r="S95" s="76" t="str">
        <f t="shared" si="10"/>
        <v>BUs</v>
      </c>
      <c r="T95" s="76" t="str">
        <f t="shared" si="11"/>
        <v>Symptome</v>
      </c>
      <c r="U95" s="76" t="str">
        <f>IFERROR(VLOOKUP(Abfalldokumentation!$W95,Kennzahlen!S:U,3,FALSE)*Abfalldokumentation!$J95,"0")</f>
        <v>0</v>
      </c>
      <c r="V95" s="76" t="str">
        <f>IF(ISBLANK(A95),VLOOKUP(Abfalldokumentation!$W95,'Linien - BU'!R:S,2,FALSE),A95)</f>
        <v>Labor</v>
      </c>
      <c r="W95" s="77" t="str">
        <f t="shared" si="12"/>
        <v>Laborproben</v>
      </c>
      <c r="X95" s="77">
        <f t="shared" si="13"/>
        <v>73</v>
      </c>
    </row>
    <row r="96" spans="1:24" ht="30" customHeight="1" x14ac:dyDescent="0.25">
      <c r="A96" s="39" t="s">
        <v>92</v>
      </c>
      <c r="B96" s="42" t="s">
        <v>108</v>
      </c>
      <c r="C96" s="40">
        <v>40.4</v>
      </c>
      <c r="D96" s="40">
        <v>70</v>
      </c>
      <c r="E96" s="41">
        <v>44433</v>
      </c>
      <c r="F96" s="42" t="s">
        <v>108</v>
      </c>
      <c r="G96" s="43" t="s">
        <v>108</v>
      </c>
      <c r="H96" s="44" t="str">
        <f>IFERROR(VLOOKUP(Abfalldokumentation!$B96,Artikel!A:C,3,FALSE),Abfalldokumentation!$B96)</f>
        <v>Rückstellproben</v>
      </c>
      <c r="I96" s="78" t="str">
        <f>VLOOKUP(V96,'Linien - BU'!A:B,2,FALSE)</f>
        <v>Rest</v>
      </c>
      <c r="J96" s="79">
        <f t="shared" si="7"/>
        <v>40.4</v>
      </c>
      <c r="K96" s="80">
        <f>Abfalldokumentation!$E96</f>
        <v>44433</v>
      </c>
      <c r="L96" s="79" t="str">
        <f>IFERROR(IF(VLOOKUP(W96,'[1]Rohware 230'!$B:$C,2,FALSE)=0,"Rohware"),
IFERROR(IF(VLOOKUP(W96,[1]Sammelnr.!$B:$C,2,FALSE)=0,"Sammelnr. ungeschält ABS"),
IFERROR(IF(VLOOKUP(W96,[1]Sammelnr.!$E:$F,2,FALSE)=0,"Sammelnr. ungeschält VS"),
IFERROR(IF(VLOOKUP(W96,[1]Sammelnr.!$H:$I,2,FALSE)=0,"Sammelnr. geschält"),
IFERROR(IF(VLOOKUP(W96,[1]Offen!$B:$C,2,FALSE)=0,"Offen ungeschält ABS"),
IFERROR(IF(VLOOKUP(W96,[1]Offen!$E:$F,2,FALSE)=0,"Offen ungeschält VOS"),
IFERROR(IF(VLOOKUP(W96,[1]Offen!$H:$I,2,FALSE)=0,"Offen geschält RW"),
IFERROR(IF(VLOOKUP(W96,[1]Offen!$K:$L,2,FALSE)=0,"Offen vegan"),
IFERROR(IF(VLOOKUP(W96,[1]Offen!$N:$O,2,FALSE)=0,"Offen Zipfel"),
IFERROR(IF(VLOOKUP(W96,[1]Offen!$Q:$R,2,FALSE)=0,"Offen Endstücke"),
IFERROR(IF(VLOOKUP(W96,[1]Vakuumiert!$B:$C,2,FALSE)=0,"Vakuumierter VOS ungeschält"),
IFERROR(IF(VLOOKUP(W96,[1]Vakuumiert!$E:$F,2,FALSE)=0,"Vakuumierter ABS ungeschält"),
IFERROR(IF(VLOOKUP(W96,[1]Vakuumiert!$H:$I,2,FALSE)=0,"Vakuumierter VOS geschält"),
IFERROR(IF(VLOOKUP(W96,[1]Vakuumiert!$K:$L,2,FALSE)=0,"Vakuumierter VOS vegan"),
IFERROR(IF(VLOOKUP(W96,[1]Vakuumiert!$N:$O,2,FALSE)=0,"Vakuumierter VOS Zipfel"),
IFERROR(IF(VLOOKUP(W96,[1]Vakuumiert!$Q:$R,2,FALSE)=0,"Vakuumiert geschält"),
IFERROR(IF(VLOOKUP(W96,'[1]vakuumierte Fertigprodukte'!$B:$C,2,FALSE)=0,"Fertigprodukte"),
IFERROR(IF(VLOOKUP(W96,'[1]vakuumierte Fertigprodukte'!$E:$FI,2,FALSE)=0,"Vakuumierte Zipfel"),
IFERROR(IF(VLOOKUP(W96,[1]Wurste!$B:$C,2,FALSE)=0,"Räucherwürste"),
IFERROR(IF(VLOOKUP(W96,[1]Wurste!$E:$F,2,FALSE)=0,"URW/URGW Wurst"),
IFERROR(IF(VLOOKUP(W96,[1]Wurste!$H:$I,2,FALSE)=0,"HF-Wurst Vegan"),
IFERROR(IF(VLOOKUP(W96,[1]Wurste!$K:$L,2,FALSE)=0,"320er ohne Würste"),
IFERROR(IF(AND(OR(Abfalldokumentation!$I96="BU3",Abfalldokumentation!$I96="Verkauf"),Abfalldokumentation!$N96="Schimmel",Abfalldokumentation!$O96="keinen Abnehmer/kein Schälpersonal"),"Div. Zipfel, ES ohne Verwendung",VLOOKUP(Abfalldokumentation!$M96,Produktgruppen!A:B,2,FALSE)),"-")))))))))))))))))))))))</f>
        <v>Qualitätssicherung</v>
      </c>
      <c r="M96" s="81" t="str">
        <f>IFERROR(VLOOKUP(Abfalldokumentation!$W96,Artikel!A:C,3,FALSE),Abfalldokumentation!$W96)</f>
        <v>Rückstellproben</v>
      </c>
      <c r="N96" s="81" t="str">
        <f>VLOOKUP(D96,'Liste Gründe'!A:D,2,FALSE)</f>
        <v>Qualitätssicherung</v>
      </c>
      <c r="O96" s="80" t="str">
        <f>IF(ISBLANK(F96),VLOOKUP(Abfalldokumentation!$X96,'Liste Gründe'!A:D,3,FALSE),F96)</f>
        <v>Rückstellproben</v>
      </c>
      <c r="P96" s="81" t="str">
        <f>IF(ISBLANK(Abfalldokumentation!$G96),"-",Abfalldokumentation!$G96)</f>
        <v>Rückstellproben</v>
      </c>
      <c r="Q96" s="81">
        <f t="shared" si="8"/>
        <v>34</v>
      </c>
      <c r="R96" s="81" t="str">
        <f t="shared" si="9"/>
        <v>Produkte</v>
      </c>
      <c r="S96" s="81" t="str">
        <f t="shared" si="10"/>
        <v>BUs</v>
      </c>
      <c r="T96" s="81" t="str">
        <f t="shared" si="11"/>
        <v>Symptome</v>
      </c>
      <c r="U96" s="81" t="str">
        <f>IFERROR(VLOOKUP(Abfalldokumentation!$W96,Kennzahlen!S:U,3,FALSE)*Abfalldokumentation!$J96,"0")</f>
        <v>0</v>
      </c>
      <c r="V96" s="81" t="str">
        <f>IF(ISBLANK(A96),VLOOKUP(Abfalldokumentation!$W96,'Linien - BU'!R:S,2,FALSE),A96)</f>
        <v>Labor</v>
      </c>
      <c r="W96" s="77" t="str">
        <f t="shared" si="12"/>
        <v>Rückstellproben</v>
      </c>
      <c r="X96" s="77">
        <f t="shared" si="13"/>
        <v>70</v>
      </c>
    </row>
    <row r="97" spans="1:24" ht="30" customHeight="1" x14ac:dyDescent="0.25">
      <c r="A97" s="45" t="s">
        <v>105</v>
      </c>
      <c r="B97" s="46" t="s">
        <v>122</v>
      </c>
      <c r="C97" s="46">
        <v>18</v>
      </c>
      <c r="D97" s="46">
        <v>30</v>
      </c>
      <c r="E97" s="47">
        <v>44433</v>
      </c>
      <c r="F97" s="48"/>
      <c r="G97" s="49"/>
      <c r="H97" s="50" t="str">
        <f>IFERROR(VLOOKUP(Abfalldokumentation!$B97,Artikel!A:C,3,FALSE),Abfalldokumentation!$B97)</f>
        <v>RW</v>
      </c>
      <c r="I97" s="73" t="str">
        <f>VLOOKUP(V97,'Linien - BU'!A:B,2,FALSE)</f>
        <v>BU3</v>
      </c>
      <c r="J97" s="74">
        <f t="shared" si="7"/>
        <v>18</v>
      </c>
      <c r="K97" s="75">
        <f>Abfalldokumentation!$E97</f>
        <v>44433</v>
      </c>
      <c r="L97" s="74" t="str">
        <f>IFERROR(IF(VLOOKUP(W97,'[1]Rohware 230'!$B:$C,2,FALSE)=0,"Rohware"),
IFERROR(IF(VLOOKUP(W97,[1]Sammelnr.!$B:$C,2,FALSE)=0,"Sammelnr. ungeschält ABS"),
IFERROR(IF(VLOOKUP(W97,[1]Sammelnr.!$E:$F,2,FALSE)=0,"Sammelnr. ungeschält VS"),
IFERROR(IF(VLOOKUP(W97,[1]Sammelnr.!$H:$I,2,FALSE)=0,"Sammelnr. geschält"),
IFERROR(IF(VLOOKUP(W97,[1]Offen!$B:$C,2,FALSE)=0,"Offen ungeschält ABS"),
IFERROR(IF(VLOOKUP(W97,[1]Offen!$E:$F,2,FALSE)=0,"Offen ungeschält VOS"),
IFERROR(IF(VLOOKUP(W97,[1]Offen!$H:$I,2,FALSE)=0,"Offen geschält RW"),
IFERROR(IF(VLOOKUP(W97,[1]Offen!$K:$L,2,FALSE)=0,"Offen vegan"),
IFERROR(IF(VLOOKUP(W97,[1]Offen!$N:$O,2,FALSE)=0,"Offen Zipfel"),
IFERROR(IF(VLOOKUP(W97,[1]Offen!$Q:$R,2,FALSE)=0,"Offen Endstücke"),
IFERROR(IF(VLOOKUP(W97,[1]Vakuumiert!$B:$C,2,FALSE)=0,"Vakuumierter VOS ungeschält"),
IFERROR(IF(VLOOKUP(W97,[1]Vakuumiert!$E:$F,2,FALSE)=0,"Vakuumierter ABS ungeschält"),
IFERROR(IF(VLOOKUP(W97,[1]Vakuumiert!$H:$I,2,FALSE)=0,"Vakuumierter VOS geschält"),
IFERROR(IF(VLOOKUP(W97,[1]Vakuumiert!$K:$L,2,FALSE)=0,"Vakuumierter VOS vegan"),
IFERROR(IF(VLOOKUP(W97,[1]Vakuumiert!$N:$O,2,FALSE)=0,"Vakuumierter VOS Zipfel"),
IFERROR(IF(VLOOKUP(W97,[1]Vakuumiert!$Q:$R,2,FALSE)=0,"Vakuumiert geschält"),
IFERROR(IF(VLOOKUP(W97,'[1]vakuumierte Fertigprodukte'!$B:$C,2,FALSE)=0,"Fertigprodukte"),
IFERROR(IF(VLOOKUP(W97,'[1]vakuumierte Fertigprodukte'!$E:$FI,2,FALSE)=0,"Vakuumierte Zipfel"),
IFERROR(IF(VLOOKUP(W97,[1]Wurste!$B:$C,2,FALSE)=0,"Räucherwürste"),
IFERROR(IF(VLOOKUP(W97,[1]Wurste!$E:$F,2,FALSE)=0,"URW/URGW Wurst"),
IFERROR(IF(VLOOKUP(W97,[1]Wurste!$H:$I,2,FALSE)=0,"HF-Wurst Vegan"),
IFERROR(IF(VLOOKUP(W97,[1]Wurste!$K:$L,2,FALSE)=0,"320er ohne Würste"),
IFERROR(IF(AND(OR(Abfalldokumentation!$I97="BU3",Abfalldokumentation!$I97="Verkauf"),Abfalldokumentation!$N97="Schimmel",Abfalldokumentation!$O97="keinen Abnehmer/kein Schälpersonal"),"Div. Zipfel, ES ohne Verwendung",VLOOKUP(Abfalldokumentation!$M97,Produktgruppen!A:B,2,FALSE)),"-")))))))))))))))))))))))</f>
        <v>RW</v>
      </c>
      <c r="M97" s="76" t="str">
        <f>IFERROR(VLOOKUP(Abfalldokumentation!$W97,Artikel!A:C,3,FALSE),Abfalldokumentation!$W97)</f>
        <v>RW</v>
      </c>
      <c r="N97" s="76" t="str">
        <f>VLOOKUP(D97,'Liste Gründe'!A:D,2,FALSE)</f>
        <v>Linienbezogen</v>
      </c>
      <c r="O97" s="75" t="str">
        <f>IF(ISBLANK(F97),VLOOKUP(Abfalldokumentation!$X97,'Liste Gründe'!A:D,3,FALSE),F97)</f>
        <v>Maschinenabfall</v>
      </c>
      <c r="P97" s="76" t="str">
        <f>IF(ISBLANK(Abfalldokumentation!$G97),"-",Abfalldokumentation!$G97)</f>
        <v>-</v>
      </c>
      <c r="Q97" s="76">
        <f t="shared" si="8"/>
        <v>34</v>
      </c>
      <c r="R97" s="76" t="str">
        <f t="shared" si="9"/>
        <v>Produkte</v>
      </c>
      <c r="S97" s="76" t="str">
        <f t="shared" si="10"/>
        <v>BUs</v>
      </c>
      <c r="T97" s="76" t="str">
        <f t="shared" si="11"/>
        <v>Symptome</v>
      </c>
      <c r="U97" s="76" t="str">
        <f>IFERROR(VLOOKUP(Abfalldokumentation!$W97,Kennzahlen!S:U,3,FALSE)*Abfalldokumentation!$J97,"0")</f>
        <v>0</v>
      </c>
      <c r="V97" s="76" t="str">
        <f>IF(ISBLANK(A97),VLOOKUP(Abfalldokumentation!$W97,'Linien - BU'!R:S,2,FALSE),A97)</f>
        <v>WVP</v>
      </c>
      <c r="W97" s="77" t="str">
        <f t="shared" si="12"/>
        <v>RW</v>
      </c>
      <c r="X97" s="77">
        <f t="shared" si="13"/>
        <v>30</v>
      </c>
    </row>
    <row r="98" spans="1:24" ht="30" customHeight="1" x14ac:dyDescent="0.25">
      <c r="A98" s="39" t="s">
        <v>123</v>
      </c>
      <c r="B98" s="40" t="s">
        <v>124</v>
      </c>
      <c r="C98" s="40">
        <v>248</v>
      </c>
      <c r="D98" s="40">
        <v>30</v>
      </c>
      <c r="E98" s="41">
        <v>44433</v>
      </c>
      <c r="F98" s="42"/>
      <c r="G98" s="43"/>
      <c r="H98" s="44" t="str">
        <f>IFERROR(VLOOKUP(Abfalldokumentation!$B98,Artikel!A:C,3,FALSE),Abfalldokumentation!$B98)</f>
        <v>RW Natur</v>
      </c>
      <c r="I98" s="78" t="str">
        <f>VLOOKUP(V98,'Linien - BU'!A:B,2,FALSE)</f>
        <v>BU3</v>
      </c>
      <c r="J98" s="79">
        <f t="shared" si="7"/>
        <v>248</v>
      </c>
      <c r="K98" s="80">
        <f>Abfalldokumentation!$E98</f>
        <v>44433</v>
      </c>
      <c r="L98" s="79" t="str">
        <f>IFERROR(IF(VLOOKUP(W98,'[1]Rohware 230'!$B:$C,2,FALSE)=0,"Rohware"),
IFERROR(IF(VLOOKUP(W98,[1]Sammelnr.!$B:$C,2,FALSE)=0,"Sammelnr. ungeschält ABS"),
IFERROR(IF(VLOOKUP(W98,[1]Sammelnr.!$E:$F,2,FALSE)=0,"Sammelnr. ungeschält VS"),
IFERROR(IF(VLOOKUP(W98,[1]Sammelnr.!$H:$I,2,FALSE)=0,"Sammelnr. geschält"),
IFERROR(IF(VLOOKUP(W98,[1]Offen!$B:$C,2,FALSE)=0,"Offen ungeschält ABS"),
IFERROR(IF(VLOOKUP(W98,[1]Offen!$E:$F,2,FALSE)=0,"Offen ungeschält VOS"),
IFERROR(IF(VLOOKUP(W98,[1]Offen!$H:$I,2,FALSE)=0,"Offen geschält RW"),
IFERROR(IF(VLOOKUP(W98,[1]Offen!$K:$L,2,FALSE)=0,"Offen vegan"),
IFERROR(IF(VLOOKUP(W98,[1]Offen!$N:$O,2,FALSE)=0,"Offen Zipfel"),
IFERROR(IF(VLOOKUP(W98,[1]Offen!$Q:$R,2,FALSE)=0,"Offen Endstücke"),
IFERROR(IF(VLOOKUP(W98,[1]Vakuumiert!$B:$C,2,FALSE)=0,"Vakuumierter VOS ungeschält"),
IFERROR(IF(VLOOKUP(W98,[1]Vakuumiert!$E:$F,2,FALSE)=0,"Vakuumierter ABS ungeschält"),
IFERROR(IF(VLOOKUP(W98,[1]Vakuumiert!$H:$I,2,FALSE)=0,"Vakuumierter VOS geschält"),
IFERROR(IF(VLOOKUP(W98,[1]Vakuumiert!$K:$L,2,FALSE)=0,"Vakuumierter VOS vegan"),
IFERROR(IF(VLOOKUP(W98,[1]Vakuumiert!$N:$O,2,FALSE)=0,"Vakuumierter VOS Zipfel"),
IFERROR(IF(VLOOKUP(W98,[1]Vakuumiert!$Q:$R,2,FALSE)=0,"Vakuumiert geschält"),
IFERROR(IF(VLOOKUP(W98,'[1]vakuumierte Fertigprodukte'!$B:$C,2,FALSE)=0,"Fertigprodukte"),
IFERROR(IF(VLOOKUP(W98,'[1]vakuumierte Fertigprodukte'!$E:$FI,2,FALSE)=0,"Vakuumierte Zipfel"),
IFERROR(IF(VLOOKUP(W98,[1]Wurste!$B:$C,2,FALSE)=0,"Räucherwürste"),
IFERROR(IF(VLOOKUP(W98,[1]Wurste!$E:$F,2,FALSE)=0,"URW/URGW Wurst"),
IFERROR(IF(VLOOKUP(W98,[1]Wurste!$H:$I,2,FALSE)=0,"HF-Wurst Vegan"),
IFERROR(IF(VLOOKUP(W98,[1]Wurste!$K:$L,2,FALSE)=0,"320er ohne Würste"),
IFERROR(IF(AND(OR(Abfalldokumentation!$I98="BU3",Abfalldokumentation!$I98="Verkauf"),Abfalldokumentation!$N98="Schimmel",Abfalldokumentation!$O98="keinen Abnehmer/kein Schälpersonal"),"Div. Zipfel, ES ohne Verwendung",VLOOKUP(Abfalldokumentation!$M98,Produktgruppen!A:B,2,FALSE)),"-")))))))))))))))))))))))</f>
        <v>RW</v>
      </c>
      <c r="M98" s="81" t="str">
        <f>IFERROR(VLOOKUP(Abfalldokumentation!$W98,Artikel!A:C,3,FALSE),Abfalldokumentation!$W98)</f>
        <v>RW Natur</v>
      </c>
      <c r="N98" s="81" t="str">
        <f>VLOOKUP(D98,'Liste Gründe'!A:D,2,FALSE)</f>
        <v>Linienbezogen</v>
      </c>
      <c r="O98" s="80" t="str">
        <f>IF(ISBLANK(F98),VLOOKUP(Abfalldokumentation!$X98,'Liste Gründe'!A:D,3,FALSE),F98)</f>
        <v>Maschinenabfall</v>
      </c>
      <c r="P98" s="81" t="str">
        <f>IF(ISBLANK(Abfalldokumentation!$G98),"-",Abfalldokumentation!$G98)</f>
        <v>-</v>
      </c>
      <c r="Q98" s="81">
        <f t="shared" si="8"/>
        <v>34</v>
      </c>
      <c r="R98" s="81" t="str">
        <f t="shared" si="9"/>
        <v>Produkte</v>
      </c>
      <c r="S98" s="81" t="str">
        <f t="shared" si="10"/>
        <v>BUs</v>
      </c>
      <c r="T98" s="81" t="str">
        <f t="shared" si="11"/>
        <v>Symptome</v>
      </c>
      <c r="U98" s="81" t="str">
        <f>IFERROR(VLOOKUP(Abfalldokumentation!$W98,Kennzahlen!S:U,3,FALSE)*Abfalldokumentation!$J98,"0")</f>
        <v>0</v>
      </c>
      <c r="V98" s="81" t="str">
        <f>IF(ISBLANK(A98),VLOOKUP(Abfalldokumentation!$W98,'Linien - BU'!R:S,2,FALSE),A98)</f>
        <v>L9</v>
      </c>
      <c r="W98" s="77" t="str">
        <f t="shared" si="12"/>
        <v>RW Natur</v>
      </c>
      <c r="X98" s="77">
        <f t="shared" si="13"/>
        <v>30</v>
      </c>
    </row>
    <row r="99" spans="1:24" ht="30" customHeight="1" x14ac:dyDescent="0.25">
      <c r="A99" s="45" t="s">
        <v>123</v>
      </c>
      <c r="B99" s="46" t="s">
        <v>124</v>
      </c>
      <c r="C99" s="46">
        <v>270</v>
      </c>
      <c r="D99" s="46">
        <v>12</v>
      </c>
      <c r="E99" s="47">
        <v>44433</v>
      </c>
      <c r="F99" s="48" t="s">
        <v>21</v>
      </c>
      <c r="G99" s="49" t="s">
        <v>21</v>
      </c>
      <c r="H99" s="50" t="str">
        <f>IFERROR(VLOOKUP(Abfalldokumentation!$B99,Artikel!A:C,3,FALSE),Abfalldokumentation!$B99)</f>
        <v>RW Natur</v>
      </c>
      <c r="I99" s="73" t="str">
        <f>VLOOKUP(V99,'Linien - BU'!A:B,2,FALSE)</f>
        <v>BU3</v>
      </c>
      <c r="J99" s="74">
        <f t="shared" si="7"/>
        <v>270</v>
      </c>
      <c r="K99" s="75">
        <f>Abfalldokumentation!$E99</f>
        <v>44433</v>
      </c>
      <c r="L99" s="74" t="str">
        <f>IFERROR(IF(VLOOKUP(W99,'[1]Rohware 230'!$B:$C,2,FALSE)=0,"Rohware"),
IFERROR(IF(VLOOKUP(W99,[1]Sammelnr.!$B:$C,2,FALSE)=0,"Sammelnr. ungeschält ABS"),
IFERROR(IF(VLOOKUP(W99,[1]Sammelnr.!$E:$F,2,FALSE)=0,"Sammelnr. ungeschält VS"),
IFERROR(IF(VLOOKUP(W99,[1]Sammelnr.!$H:$I,2,FALSE)=0,"Sammelnr. geschält"),
IFERROR(IF(VLOOKUP(W99,[1]Offen!$B:$C,2,FALSE)=0,"Offen ungeschält ABS"),
IFERROR(IF(VLOOKUP(W99,[1]Offen!$E:$F,2,FALSE)=0,"Offen ungeschält VOS"),
IFERROR(IF(VLOOKUP(W99,[1]Offen!$H:$I,2,FALSE)=0,"Offen geschält RW"),
IFERROR(IF(VLOOKUP(W99,[1]Offen!$K:$L,2,FALSE)=0,"Offen vegan"),
IFERROR(IF(VLOOKUP(W99,[1]Offen!$N:$O,2,FALSE)=0,"Offen Zipfel"),
IFERROR(IF(VLOOKUP(W99,[1]Offen!$Q:$R,2,FALSE)=0,"Offen Endstücke"),
IFERROR(IF(VLOOKUP(W99,[1]Vakuumiert!$B:$C,2,FALSE)=0,"Vakuumierter VOS ungeschält"),
IFERROR(IF(VLOOKUP(W99,[1]Vakuumiert!$E:$F,2,FALSE)=0,"Vakuumierter ABS ungeschält"),
IFERROR(IF(VLOOKUP(W99,[1]Vakuumiert!$H:$I,2,FALSE)=0,"Vakuumierter VOS geschält"),
IFERROR(IF(VLOOKUP(W99,[1]Vakuumiert!$K:$L,2,FALSE)=0,"Vakuumierter VOS vegan"),
IFERROR(IF(VLOOKUP(W99,[1]Vakuumiert!$N:$O,2,FALSE)=0,"Vakuumierter VOS Zipfel"),
IFERROR(IF(VLOOKUP(W99,[1]Vakuumiert!$Q:$R,2,FALSE)=0,"Vakuumiert geschält"),
IFERROR(IF(VLOOKUP(W99,'[1]vakuumierte Fertigprodukte'!$B:$C,2,FALSE)=0,"Fertigprodukte"),
IFERROR(IF(VLOOKUP(W99,'[1]vakuumierte Fertigprodukte'!$E:$FI,2,FALSE)=0,"Vakuumierte Zipfel"),
IFERROR(IF(VLOOKUP(W99,[1]Wurste!$B:$C,2,FALSE)=0,"Räucherwürste"),
IFERROR(IF(VLOOKUP(W99,[1]Wurste!$E:$F,2,FALSE)=0,"URW/URGW Wurst"),
IFERROR(IF(VLOOKUP(W99,[1]Wurste!$H:$I,2,FALSE)=0,"HF-Wurst Vegan"),
IFERROR(IF(VLOOKUP(W99,[1]Wurste!$K:$L,2,FALSE)=0,"320er ohne Würste"),
IFERROR(IF(AND(OR(Abfalldokumentation!$I99="BU3",Abfalldokumentation!$I99="Verkauf"),Abfalldokumentation!$N99="Schimmel",Abfalldokumentation!$O99="keinen Abnehmer/kein Schälpersonal"),"Div. Zipfel, ES ohne Verwendung",VLOOKUP(Abfalldokumentation!$M99,Produktgruppen!A:B,2,FALSE)),"-")))))))))))))))))))))))</f>
        <v>RW</v>
      </c>
      <c r="M99" s="76" t="str">
        <f>IFERROR(VLOOKUP(Abfalldokumentation!$W99,Artikel!A:C,3,FALSE),Abfalldokumentation!$W99)</f>
        <v>RW Natur</v>
      </c>
      <c r="N99" s="76" t="str">
        <f>VLOOKUP(D99,'Liste Gründe'!A:D,2,FALSE)</f>
        <v>Schimmel</v>
      </c>
      <c r="O99" s="75" t="str">
        <f>IF(ISBLANK(F99),VLOOKUP(Abfalldokumentation!$X99,'Liste Gründe'!A:D,3,FALSE),F99)</f>
        <v>VOS &gt; Einsatz</v>
      </c>
      <c r="P99" s="76" t="str">
        <f>IF(ISBLANK(Abfalldokumentation!$G99),"-",Abfalldokumentation!$G99)</f>
        <v>VOS &gt; Einsatz</v>
      </c>
      <c r="Q99" s="76">
        <f t="shared" si="8"/>
        <v>34</v>
      </c>
      <c r="R99" s="76" t="str">
        <f t="shared" si="9"/>
        <v>Produkte</v>
      </c>
      <c r="S99" s="76" t="str">
        <f t="shared" si="10"/>
        <v>BUs</v>
      </c>
      <c r="T99" s="76" t="str">
        <f t="shared" si="11"/>
        <v>Symptome</v>
      </c>
      <c r="U99" s="76" t="str">
        <f>IFERROR(VLOOKUP(Abfalldokumentation!$W99,Kennzahlen!S:U,3,FALSE)*Abfalldokumentation!$J99,"0")</f>
        <v>0</v>
      </c>
      <c r="V99" s="76" t="str">
        <f>IF(ISBLANK(A99),VLOOKUP(Abfalldokumentation!$W99,'Linien - BU'!R:S,2,FALSE),A99)</f>
        <v>L9</v>
      </c>
      <c r="W99" s="77" t="str">
        <f t="shared" si="12"/>
        <v>RW Natur</v>
      </c>
      <c r="X99" s="77">
        <f t="shared" si="13"/>
        <v>12</v>
      </c>
    </row>
    <row r="100" spans="1:24" ht="30" customHeight="1" x14ac:dyDescent="0.25">
      <c r="A100" s="39" t="s">
        <v>11</v>
      </c>
      <c r="B100" s="40" t="s">
        <v>125</v>
      </c>
      <c r="C100" s="40">
        <v>12</v>
      </c>
      <c r="D100" s="40">
        <v>12</v>
      </c>
      <c r="E100" s="41">
        <v>44433</v>
      </c>
      <c r="F100" s="42" t="s">
        <v>20</v>
      </c>
      <c r="G100" s="43" t="s">
        <v>84</v>
      </c>
      <c r="H100" s="44" t="str">
        <f>IFERROR(VLOOKUP(Abfalldokumentation!$B100,Artikel!A:C,3,FALSE),Abfalldokumentation!$B100)</f>
        <v>RW Schinken Endstücke</v>
      </c>
      <c r="I100" s="78" t="str">
        <f>VLOOKUP(V100,'Linien - BU'!A:B,2,FALSE)</f>
        <v>Verkauf</v>
      </c>
      <c r="J100" s="79">
        <f t="shared" si="7"/>
        <v>12</v>
      </c>
      <c r="K100" s="80">
        <f>Abfalldokumentation!$E100</f>
        <v>44433</v>
      </c>
      <c r="L100" s="79" t="str">
        <f>IFERROR(IF(VLOOKUP(W100,'[1]Rohware 230'!$B:$C,2,FALSE)=0,"Rohware"),
IFERROR(IF(VLOOKUP(W100,[1]Sammelnr.!$B:$C,2,FALSE)=0,"Sammelnr. ungeschält ABS"),
IFERROR(IF(VLOOKUP(W100,[1]Sammelnr.!$E:$F,2,FALSE)=0,"Sammelnr. ungeschält VS"),
IFERROR(IF(VLOOKUP(W100,[1]Sammelnr.!$H:$I,2,FALSE)=0,"Sammelnr. geschält"),
IFERROR(IF(VLOOKUP(W100,[1]Offen!$B:$C,2,FALSE)=0,"Offen ungeschält ABS"),
IFERROR(IF(VLOOKUP(W100,[1]Offen!$E:$F,2,FALSE)=0,"Offen ungeschält VOS"),
IFERROR(IF(VLOOKUP(W100,[1]Offen!$H:$I,2,FALSE)=0,"Offen geschält RW"),
IFERROR(IF(VLOOKUP(W100,[1]Offen!$K:$L,2,FALSE)=0,"Offen vegan"),
IFERROR(IF(VLOOKUP(W100,[1]Offen!$N:$O,2,FALSE)=0,"Offen Zipfel"),
IFERROR(IF(VLOOKUP(W100,[1]Offen!$Q:$R,2,FALSE)=0,"Offen Endstücke"),
IFERROR(IF(VLOOKUP(W100,[1]Vakuumiert!$B:$C,2,FALSE)=0,"Vakuumierter VOS ungeschält"),
IFERROR(IF(VLOOKUP(W100,[1]Vakuumiert!$E:$F,2,FALSE)=0,"Vakuumierter ABS ungeschält"),
IFERROR(IF(VLOOKUP(W100,[1]Vakuumiert!$H:$I,2,FALSE)=0,"Vakuumierter VOS geschält"),
IFERROR(IF(VLOOKUP(W100,[1]Vakuumiert!$K:$L,2,FALSE)=0,"Vakuumierter VOS vegan"),
IFERROR(IF(VLOOKUP(W100,[1]Vakuumiert!$N:$O,2,FALSE)=0,"Vakuumierter VOS Zipfel"),
IFERROR(IF(VLOOKUP(W100,[1]Vakuumiert!$Q:$R,2,FALSE)=0,"Vakuumiert geschält"),
IFERROR(IF(VLOOKUP(W100,'[1]vakuumierte Fertigprodukte'!$B:$C,2,FALSE)=0,"Fertigprodukte"),
IFERROR(IF(VLOOKUP(W100,'[1]vakuumierte Fertigprodukte'!$E:$FI,2,FALSE)=0,"Vakuumierte Zipfel"),
IFERROR(IF(VLOOKUP(W100,[1]Wurste!$B:$C,2,FALSE)=0,"Räucherwürste"),
IFERROR(IF(VLOOKUP(W100,[1]Wurste!$E:$F,2,FALSE)=0,"URW/URGW Wurst"),
IFERROR(IF(VLOOKUP(W100,[1]Wurste!$H:$I,2,FALSE)=0,"HF-Wurst Vegan"),
IFERROR(IF(VLOOKUP(W100,[1]Wurste!$K:$L,2,FALSE)=0,"320er ohne Würste"),
IFERROR(IF(AND(OR(Abfalldokumentation!$I100="BU3",Abfalldokumentation!$I100="Verkauf"),Abfalldokumentation!$N100="Schimmel",Abfalldokumentation!$O100="keinen Abnehmer/kein Schälpersonal"),"Div. Zipfel, ES ohne Verwendung",VLOOKUP(Abfalldokumentation!$M100,Produktgruppen!A:B,2,FALSE)),"-")))))))))))))))))))))))</f>
        <v>Div. Zipfel, ES ohne Verwendung</v>
      </c>
      <c r="M100" s="81" t="str">
        <f>IFERROR(VLOOKUP(Abfalldokumentation!$W100,Artikel!A:C,3,FALSE),Abfalldokumentation!$W100)</f>
        <v>RW Schinken Endstücke</v>
      </c>
      <c r="N100" s="81" t="str">
        <f>VLOOKUP(D100,'Liste Gründe'!A:D,2,FALSE)</f>
        <v>Schimmel</v>
      </c>
      <c r="O100" s="80" t="str">
        <f>IF(ISBLANK(F100),VLOOKUP(Abfalldokumentation!$X100,'Liste Gründe'!A:D,3,FALSE),F100)</f>
        <v>keinen Abnehmer/kein Schälpersonal</v>
      </c>
      <c r="P100" s="81" t="str">
        <f>IF(ISBLANK(Abfalldokumentation!$G100),"-",Abfalldokumentation!$G100)</f>
        <v>keinen Abnehmer/Schälen</v>
      </c>
      <c r="Q100" s="81">
        <f t="shared" si="8"/>
        <v>34</v>
      </c>
      <c r="R100" s="81" t="str">
        <f t="shared" si="9"/>
        <v>Produkte</v>
      </c>
      <c r="S100" s="81" t="str">
        <f t="shared" si="10"/>
        <v>BUs</v>
      </c>
      <c r="T100" s="81" t="str">
        <f t="shared" si="11"/>
        <v>Symptome</v>
      </c>
      <c r="U100" s="81" t="str">
        <f>IFERROR(VLOOKUP(Abfalldokumentation!$W100,Kennzahlen!S:U,3,FALSE)*Abfalldokumentation!$J100,"0")</f>
        <v>0</v>
      </c>
      <c r="V100" s="81" t="str">
        <f>IF(ISBLANK(A100),VLOOKUP(Abfalldokumentation!$W100,'Linien - BU'!R:S,2,FALSE),A100)</f>
        <v>Verkauf</v>
      </c>
      <c r="W100" s="77" t="str">
        <f t="shared" si="12"/>
        <v>RW Schinken Endstücke</v>
      </c>
      <c r="X100" s="77">
        <f t="shared" si="13"/>
        <v>12</v>
      </c>
    </row>
    <row r="101" spans="1:24" ht="30" customHeight="1" x14ac:dyDescent="0.25">
      <c r="A101" s="45" t="s">
        <v>106</v>
      </c>
      <c r="B101" s="46">
        <v>32000070</v>
      </c>
      <c r="C101" s="46">
        <v>142</v>
      </c>
      <c r="D101" s="46">
        <v>12</v>
      </c>
      <c r="E101" s="47">
        <v>44434</v>
      </c>
      <c r="F101" s="48" t="s">
        <v>21</v>
      </c>
      <c r="G101" s="49" t="s">
        <v>36</v>
      </c>
      <c r="H101" s="50" t="str">
        <f>IFERROR(VLOOKUP(Abfalldokumentation!$B101,Artikel!A:C,3,FALSE),Abfalldokumentation!$B101)</f>
        <v>RW NUSS 10,0KG AN</v>
      </c>
      <c r="I101" s="73" t="str">
        <f>VLOOKUP(V101,'Linien - BU'!A:B,2,FALSE)</f>
        <v>BU3</v>
      </c>
      <c r="J101" s="74">
        <f t="shared" si="7"/>
        <v>142</v>
      </c>
      <c r="K101" s="75">
        <f>Abfalldokumentation!$E101</f>
        <v>44434</v>
      </c>
      <c r="L101" s="74" t="str">
        <f>IFERROR(IF(VLOOKUP(W101,'[1]Rohware 230'!$B:$C,2,FALSE)=0,"Rohware"),
IFERROR(IF(VLOOKUP(W101,[1]Sammelnr.!$B:$C,2,FALSE)=0,"Sammelnr. ungeschält ABS"),
IFERROR(IF(VLOOKUP(W101,[1]Sammelnr.!$E:$F,2,FALSE)=0,"Sammelnr. ungeschält VS"),
IFERROR(IF(VLOOKUP(W101,[1]Sammelnr.!$H:$I,2,FALSE)=0,"Sammelnr. geschält"),
IFERROR(IF(VLOOKUP(W101,[1]Offen!$B:$C,2,FALSE)=0,"Offen ungeschält ABS"),
IFERROR(IF(VLOOKUP(W101,[1]Offen!$E:$F,2,FALSE)=0,"Offen ungeschält VOS"),
IFERROR(IF(VLOOKUP(W101,[1]Offen!$H:$I,2,FALSE)=0,"Offen geschält RW"),
IFERROR(IF(VLOOKUP(W101,[1]Offen!$K:$L,2,FALSE)=0,"Offen vegan"),
IFERROR(IF(VLOOKUP(W101,[1]Offen!$N:$O,2,FALSE)=0,"Offen Zipfel"),
IFERROR(IF(VLOOKUP(W101,[1]Offen!$Q:$R,2,FALSE)=0,"Offen Endstücke"),
IFERROR(IF(VLOOKUP(W101,[1]Vakuumiert!$B:$C,2,FALSE)=0,"Vakuumierter VOS ungeschält"),
IFERROR(IF(VLOOKUP(W101,[1]Vakuumiert!$E:$F,2,FALSE)=0,"Vakuumierter ABS ungeschält"),
IFERROR(IF(VLOOKUP(W101,[1]Vakuumiert!$H:$I,2,FALSE)=0,"Vakuumierter VOS geschält"),
IFERROR(IF(VLOOKUP(W101,[1]Vakuumiert!$K:$L,2,FALSE)=0,"Vakuumierter VOS vegan"),
IFERROR(IF(VLOOKUP(W101,[1]Vakuumiert!$N:$O,2,FALSE)=0,"Vakuumierter VOS Zipfel"),
IFERROR(IF(VLOOKUP(W101,[1]Vakuumiert!$Q:$R,2,FALSE)=0,"Vakuumiert geschält"),
IFERROR(IF(VLOOKUP(W101,'[1]vakuumierte Fertigprodukte'!$B:$C,2,FALSE)=0,"Fertigprodukte"),
IFERROR(IF(VLOOKUP(W101,'[1]vakuumierte Fertigprodukte'!$E:$FI,2,FALSE)=0,"Vakuumierte Zipfel"),
IFERROR(IF(VLOOKUP(W101,[1]Wurste!$B:$C,2,FALSE)=0,"Räucherwürste"),
IFERROR(IF(VLOOKUP(W101,[1]Wurste!$E:$F,2,FALSE)=0,"URW/URGW Wurst"),
IFERROR(IF(VLOOKUP(W101,[1]Wurste!$H:$I,2,FALSE)=0,"HF-Wurst Vegan"),
IFERROR(IF(VLOOKUP(W101,[1]Wurste!$K:$L,2,FALSE)=0,"320er ohne Würste"),
IFERROR(IF(AND(OR(Abfalldokumentation!$I101="BU3",Abfalldokumentation!$I101="Verkauf"),Abfalldokumentation!$N101="Schimmel",Abfalldokumentation!$O101="keinen Abnehmer/kein Schälpersonal"),"Div. Zipfel, ES ohne Verwendung",VLOOKUP(Abfalldokumentation!$M101,Produktgruppen!A:B,2,FALSE)),"-")))))))))))))))))))))))</f>
        <v>Räucherwürste</v>
      </c>
      <c r="M101" s="76" t="str">
        <f>IFERROR(VLOOKUP(Abfalldokumentation!$W101,Artikel!A:C,3,FALSE),Abfalldokumentation!$W101)</f>
        <v>RW NUSS 10,0KG AN</v>
      </c>
      <c r="N101" s="76" t="str">
        <f>VLOOKUP(D101,'Liste Gründe'!A:D,2,FALSE)</f>
        <v>Schimmel</v>
      </c>
      <c r="O101" s="75" t="str">
        <f>IF(ISBLANK(F101),VLOOKUP(Abfalldokumentation!$X101,'Liste Gründe'!A:D,3,FALSE),F101)</f>
        <v>VOS &gt; Einsatz</v>
      </c>
      <c r="P101" s="76" t="str">
        <f>IF(ISBLANK(Abfalldokumentation!$G101),"-",Abfalldokumentation!$G101)</f>
        <v>-</v>
      </c>
      <c r="Q101" s="76">
        <f t="shared" si="8"/>
        <v>34</v>
      </c>
      <c r="R101" s="76" t="str">
        <f t="shared" si="9"/>
        <v>Produkte</v>
      </c>
      <c r="S101" s="76" t="str">
        <f t="shared" si="10"/>
        <v>BUs</v>
      </c>
      <c r="T101" s="76" t="str">
        <f t="shared" si="11"/>
        <v>Symptome</v>
      </c>
      <c r="U101" s="76" t="str">
        <f>IFERROR(VLOOKUP(Abfalldokumentation!$W101,Kennzahlen!S:U,3,FALSE)*Abfalldokumentation!$J101,"0")</f>
        <v>0</v>
      </c>
      <c r="V101" s="76" t="str">
        <f>IF(ISBLANK(A101),VLOOKUP(Abfalldokumentation!$W101,'Linien - BU'!R:S,2,FALSE),A101)</f>
        <v>Bu3</v>
      </c>
      <c r="W101" s="77">
        <f t="shared" si="12"/>
        <v>32000070</v>
      </c>
      <c r="X101" s="77">
        <f t="shared" si="13"/>
        <v>12</v>
      </c>
    </row>
    <row r="102" spans="1:24" ht="30" customHeight="1" x14ac:dyDescent="0.25">
      <c r="A102" s="39" t="s">
        <v>11</v>
      </c>
      <c r="B102" s="40" t="s">
        <v>83</v>
      </c>
      <c r="C102" s="40">
        <v>1260</v>
      </c>
      <c r="D102" s="40">
        <v>12</v>
      </c>
      <c r="E102" s="41">
        <v>44434</v>
      </c>
      <c r="F102" s="42" t="s">
        <v>20</v>
      </c>
      <c r="G102" s="43" t="s">
        <v>84</v>
      </c>
      <c r="H102" s="44" t="str">
        <f>IFERROR(VLOOKUP(Abfalldokumentation!$B102,Artikel!A:C,3,FALSE),Abfalldokumentation!$B102)</f>
        <v>Div. Zipfel, Endstücke</v>
      </c>
      <c r="I102" s="78" t="str">
        <f>VLOOKUP(V102,'Linien - BU'!A:B,2,FALSE)</f>
        <v>Verkauf</v>
      </c>
      <c r="J102" s="79">
        <f t="shared" si="7"/>
        <v>1260</v>
      </c>
      <c r="K102" s="80">
        <f>Abfalldokumentation!$E102</f>
        <v>44434</v>
      </c>
      <c r="L102" s="79" t="str">
        <f>IFERROR(IF(VLOOKUP(W102,'[1]Rohware 230'!$B:$C,2,FALSE)=0,"Rohware"),
IFERROR(IF(VLOOKUP(W102,[1]Sammelnr.!$B:$C,2,FALSE)=0,"Sammelnr. ungeschält ABS"),
IFERROR(IF(VLOOKUP(W102,[1]Sammelnr.!$E:$F,2,FALSE)=0,"Sammelnr. ungeschält VS"),
IFERROR(IF(VLOOKUP(W102,[1]Sammelnr.!$H:$I,2,FALSE)=0,"Sammelnr. geschält"),
IFERROR(IF(VLOOKUP(W102,[1]Offen!$B:$C,2,FALSE)=0,"Offen ungeschält ABS"),
IFERROR(IF(VLOOKUP(W102,[1]Offen!$E:$F,2,FALSE)=0,"Offen ungeschält VOS"),
IFERROR(IF(VLOOKUP(W102,[1]Offen!$H:$I,2,FALSE)=0,"Offen geschält RW"),
IFERROR(IF(VLOOKUP(W102,[1]Offen!$K:$L,2,FALSE)=0,"Offen vegan"),
IFERROR(IF(VLOOKUP(W102,[1]Offen!$N:$O,2,FALSE)=0,"Offen Zipfel"),
IFERROR(IF(VLOOKUP(W102,[1]Offen!$Q:$R,2,FALSE)=0,"Offen Endstücke"),
IFERROR(IF(VLOOKUP(W102,[1]Vakuumiert!$B:$C,2,FALSE)=0,"Vakuumierter VOS ungeschält"),
IFERROR(IF(VLOOKUP(W102,[1]Vakuumiert!$E:$F,2,FALSE)=0,"Vakuumierter ABS ungeschält"),
IFERROR(IF(VLOOKUP(W102,[1]Vakuumiert!$H:$I,2,FALSE)=0,"Vakuumierter VOS geschält"),
IFERROR(IF(VLOOKUP(W102,[1]Vakuumiert!$K:$L,2,FALSE)=0,"Vakuumierter VOS vegan"),
IFERROR(IF(VLOOKUP(W102,[1]Vakuumiert!$N:$O,2,FALSE)=0,"Vakuumierter VOS Zipfel"),
IFERROR(IF(VLOOKUP(W102,[1]Vakuumiert!$Q:$R,2,FALSE)=0,"Vakuumiert geschält"),
IFERROR(IF(VLOOKUP(W102,'[1]vakuumierte Fertigprodukte'!$B:$C,2,FALSE)=0,"Fertigprodukte"),
IFERROR(IF(VLOOKUP(W102,'[1]vakuumierte Fertigprodukte'!$E:$FI,2,FALSE)=0,"Vakuumierte Zipfel"),
IFERROR(IF(VLOOKUP(W102,[1]Wurste!$B:$C,2,FALSE)=0,"Räucherwürste"),
IFERROR(IF(VLOOKUP(W102,[1]Wurste!$E:$F,2,FALSE)=0,"URW/URGW Wurst"),
IFERROR(IF(VLOOKUP(W102,[1]Wurste!$H:$I,2,FALSE)=0,"HF-Wurst Vegan"),
IFERROR(IF(VLOOKUP(W102,[1]Wurste!$K:$L,2,FALSE)=0,"320er ohne Würste"),
IFERROR(IF(AND(OR(Abfalldokumentation!$I102="BU3",Abfalldokumentation!$I102="Verkauf"),Abfalldokumentation!$N102="Schimmel",Abfalldokumentation!$O102="keinen Abnehmer/kein Schälpersonal"),"Div. Zipfel, ES ohne Verwendung",VLOOKUP(Abfalldokumentation!$M102,Produktgruppen!A:B,2,FALSE)),"-")))))))))))))))))))))))</f>
        <v>Div. Zipfel, ES ohne Verwendung</v>
      </c>
      <c r="M102" s="81" t="str">
        <f>IFERROR(VLOOKUP(Abfalldokumentation!$W102,Artikel!A:C,3,FALSE),Abfalldokumentation!$W102)</f>
        <v>Div. Zipfel, Endstücke</v>
      </c>
      <c r="N102" s="81" t="str">
        <f>VLOOKUP(D102,'Liste Gründe'!A:D,2,FALSE)</f>
        <v>Schimmel</v>
      </c>
      <c r="O102" s="80" t="str">
        <f>IF(ISBLANK(F102),VLOOKUP(Abfalldokumentation!$X102,'Liste Gründe'!A:D,3,FALSE),F102)</f>
        <v>keinen Abnehmer/kein Schälpersonal</v>
      </c>
      <c r="P102" s="81" t="str">
        <f>IF(ISBLANK(Abfalldokumentation!$G102),"-",Abfalldokumentation!$G102)</f>
        <v>keinen Abnehmer/Schälen</v>
      </c>
      <c r="Q102" s="81">
        <f t="shared" si="8"/>
        <v>34</v>
      </c>
      <c r="R102" s="81" t="str">
        <f t="shared" si="9"/>
        <v>Produkte</v>
      </c>
      <c r="S102" s="81" t="str">
        <f t="shared" si="10"/>
        <v>BUs</v>
      </c>
      <c r="T102" s="81" t="str">
        <f t="shared" si="11"/>
        <v>Symptome</v>
      </c>
      <c r="U102" s="81" t="str">
        <f>IFERROR(VLOOKUP(Abfalldokumentation!$W102,Kennzahlen!S:U,3,FALSE)*Abfalldokumentation!$J102,"0")</f>
        <v>0</v>
      </c>
      <c r="V102" s="81" t="str">
        <f>IF(ISBLANK(A102),VLOOKUP(Abfalldokumentation!$W102,'Linien - BU'!R:S,2,FALSE),A102)</f>
        <v>Verkauf</v>
      </c>
      <c r="W102" s="77" t="str">
        <f t="shared" si="12"/>
        <v>Div. Zipfel, Endstücke</v>
      </c>
      <c r="X102" s="77">
        <f t="shared" si="13"/>
        <v>12</v>
      </c>
    </row>
    <row r="103" spans="1:24" ht="30" customHeight="1" x14ac:dyDescent="0.25">
      <c r="A103" s="45" t="s">
        <v>106</v>
      </c>
      <c r="B103" s="46" t="s">
        <v>126</v>
      </c>
      <c r="C103" s="46">
        <v>900</v>
      </c>
      <c r="D103" s="46">
        <v>10</v>
      </c>
      <c r="E103" s="47">
        <v>44434</v>
      </c>
      <c r="F103" s="48"/>
      <c r="G103" s="49"/>
      <c r="H103" s="50" t="str">
        <f>IFERROR(VLOOKUP(Abfalldokumentation!$B103,Artikel!A:C,3,FALSE),Abfalldokumentation!$B103)</f>
        <v xml:space="preserve">Diverses </v>
      </c>
      <c r="I103" s="73" t="str">
        <f>VLOOKUP(V103,'Linien - BU'!A:B,2,FALSE)</f>
        <v>BU3</v>
      </c>
      <c r="J103" s="74">
        <f t="shared" si="7"/>
        <v>900</v>
      </c>
      <c r="K103" s="75">
        <f>Abfalldokumentation!$E103</f>
        <v>44434</v>
      </c>
      <c r="L103" s="74" t="str">
        <f>IFERROR(IF(VLOOKUP(W103,'[1]Rohware 230'!$B:$C,2,FALSE)=0,"Rohware"),
IFERROR(IF(VLOOKUP(W103,[1]Sammelnr.!$B:$C,2,FALSE)=0,"Sammelnr. ungeschält ABS"),
IFERROR(IF(VLOOKUP(W103,[1]Sammelnr.!$E:$F,2,FALSE)=0,"Sammelnr. ungeschält VS"),
IFERROR(IF(VLOOKUP(W103,[1]Sammelnr.!$H:$I,2,FALSE)=0,"Sammelnr. geschält"),
IFERROR(IF(VLOOKUP(W103,[1]Offen!$B:$C,2,FALSE)=0,"Offen ungeschält ABS"),
IFERROR(IF(VLOOKUP(W103,[1]Offen!$E:$F,2,FALSE)=0,"Offen ungeschält VOS"),
IFERROR(IF(VLOOKUP(W103,[1]Offen!$H:$I,2,FALSE)=0,"Offen geschält RW"),
IFERROR(IF(VLOOKUP(W103,[1]Offen!$K:$L,2,FALSE)=0,"Offen vegan"),
IFERROR(IF(VLOOKUP(W103,[1]Offen!$N:$O,2,FALSE)=0,"Offen Zipfel"),
IFERROR(IF(VLOOKUP(W103,[1]Offen!$Q:$R,2,FALSE)=0,"Offen Endstücke"),
IFERROR(IF(VLOOKUP(W103,[1]Vakuumiert!$B:$C,2,FALSE)=0,"Vakuumierter VOS ungeschält"),
IFERROR(IF(VLOOKUP(W103,[1]Vakuumiert!$E:$F,2,FALSE)=0,"Vakuumierter ABS ungeschält"),
IFERROR(IF(VLOOKUP(W103,[1]Vakuumiert!$H:$I,2,FALSE)=0,"Vakuumierter VOS geschält"),
IFERROR(IF(VLOOKUP(W103,[1]Vakuumiert!$K:$L,2,FALSE)=0,"Vakuumierter VOS vegan"),
IFERROR(IF(VLOOKUP(W103,[1]Vakuumiert!$N:$O,2,FALSE)=0,"Vakuumierter VOS Zipfel"),
IFERROR(IF(VLOOKUP(W103,[1]Vakuumiert!$Q:$R,2,FALSE)=0,"Vakuumiert geschält"),
IFERROR(IF(VLOOKUP(W103,'[1]vakuumierte Fertigprodukte'!$B:$C,2,FALSE)=0,"Fertigprodukte"),
IFERROR(IF(VLOOKUP(W103,'[1]vakuumierte Fertigprodukte'!$E:$FI,2,FALSE)=0,"Vakuumierte Zipfel"),
IFERROR(IF(VLOOKUP(W103,[1]Wurste!$B:$C,2,FALSE)=0,"Räucherwürste"),
IFERROR(IF(VLOOKUP(W103,[1]Wurste!$E:$F,2,FALSE)=0,"URW/URGW Wurst"),
IFERROR(IF(VLOOKUP(W103,[1]Wurste!$H:$I,2,FALSE)=0,"HF-Wurst Vegan"),
IFERROR(IF(VLOOKUP(W103,[1]Wurste!$K:$L,2,FALSE)=0,"320er ohne Würste"),
IFERROR(IF(AND(OR(Abfalldokumentation!$I103="BU3",Abfalldokumentation!$I103="Verkauf"),Abfalldokumentation!$N103="Schimmel",Abfalldokumentation!$O103="keinen Abnehmer/kein Schälpersonal"),"Div. Zipfel, ES ohne Verwendung",VLOOKUP(Abfalldokumentation!$M103,Produktgruppen!A:B,2,FALSE)),"-")))))))))))))))))))))))</f>
        <v>-</v>
      </c>
      <c r="M103" s="76" t="str">
        <f>IFERROR(VLOOKUP(Abfalldokumentation!$W103,Artikel!A:C,3,FALSE),Abfalldokumentation!$W103)</f>
        <v xml:space="preserve">Diverses </v>
      </c>
      <c r="N103" s="76" t="str">
        <f>VLOOKUP(D103,'Liste Gründe'!A:D,2,FALSE)</f>
        <v>Linienbezogen</v>
      </c>
      <c r="O103" s="75" t="str">
        <f>IF(ISBLANK(F103),VLOOKUP(Abfalldokumentation!$X103,'Liste Gründe'!A:D,3,FALSE),F103)</f>
        <v>Reinigung</v>
      </c>
      <c r="P103" s="76" t="str">
        <f>IF(ISBLANK(Abfalldokumentation!$G103),"-",Abfalldokumentation!$G103)</f>
        <v>-</v>
      </c>
      <c r="Q103" s="76">
        <f t="shared" si="8"/>
        <v>34</v>
      </c>
      <c r="R103" s="76" t="str">
        <f t="shared" si="9"/>
        <v>Produkte</v>
      </c>
      <c r="S103" s="76" t="str">
        <f t="shared" si="10"/>
        <v>BUs</v>
      </c>
      <c r="T103" s="76" t="str">
        <f t="shared" si="11"/>
        <v>Symptome</v>
      </c>
      <c r="U103" s="76" t="str">
        <f>IFERROR(VLOOKUP(Abfalldokumentation!$W103,Kennzahlen!S:U,3,FALSE)*Abfalldokumentation!$J103,"0")</f>
        <v>0</v>
      </c>
      <c r="V103" s="76" t="str">
        <f>IF(ISBLANK(A103),VLOOKUP(Abfalldokumentation!$W103,'Linien - BU'!R:S,2,FALSE),A103)</f>
        <v>Bu3</v>
      </c>
      <c r="W103" s="77" t="str">
        <f t="shared" si="12"/>
        <v xml:space="preserve">Diverses </v>
      </c>
      <c r="X103" s="77">
        <f t="shared" si="13"/>
        <v>10</v>
      </c>
    </row>
    <row r="104" spans="1:24" ht="30" customHeight="1" x14ac:dyDescent="0.25">
      <c r="A104" s="39" t="s">
        <v>70</v>
      </c>
      <c r="B104" s="40" t="s">
        <v>86</v>
      </c>
      <c r="C104" s="40">
        <v>150</v>
      </c>
      <c r="D104" s="40">
        <v>10</v>
      </c>
      <c r="E104" s="41">
        <v>44434</v>
      </c>
      <c r="F104" s="42"/>
      <c r="G104" s="43"/>
      <c r="H104" s="44" t="str">
        <f>IFERROR(VLOOKUP(Abfalldokumentation!$B104,Artikel!A:C,3,FALSE),Abfalldokumentation!$B104)</f>
        <v>Diverses aus Abfüllung</v>
      </c>
      <c r="I104" s="78" t="str">
        <f>VLOOKUP(V104,'Linien - BU'!A:B,2,FALSE)</f>
        <v>BU1</v>
      </c>
      <c r="J104" s="79">
        <f t="shared" si="7"/>
        <v>150</v>
      </c>
      <c r="K104" s="80">
        <f>Abfalldokumentation!$E104</f>
        <v>44434</v>
      </c>
      <c r="L104" s="79" t="str">
        <f>IFERROR(IF(VLOOKUP(W104,'[1]Rohware 230'!$B:$C,2,FALSE)=0,"Rohware"),
IFERROR(IF(VLOOKUP(W104,[1]Sammelnr.!$B:$C,2,FALSE)=0,"Sammelnr. ungeschält ABS"),
IFERROR(IF(VLOOKUP(W104,[1]Sammelnr.!$E:$F,2,FALSE)=0,"Sammelnr. ungeschält VS"),
IFERROR(IF(VLOOKUP(W104,[1]Sammelnr.!$H:$I,2,FALSE)=0,"Sammelnr. geschält"),
IFERROR(IF(VLOOKUP(W104,[1]Offen!$B:$C,2,FALSE)=0,"Offen ungeschält ABS"),
IFERROR(IF(VLOOKUP(W104,[1]Offen!$E:$F,2,FALSE)=0,"Offen ungeschält VOS"),
IFERROR(IF(VLOOKUP(W104,[1]Offen!$H:$I,2,FALSE)=0,"Offen geschält RW"),
IFERROR(IF(VLOOKUP(W104,[1]Offen!$K:$L,2,FALSE)=0,"Offen vegan"),
IFERROR(IF(VLOOKUP(W104,[1]Offen!$N:$O,2,FALSE)=0,"Offen Zipfel"),
IFERROR(IF(VLOOKUP(W104,[1]Offen!$Q:$R,2,FALSE)=0,"Offen Endstücke"),
IFERROR(IF(VLOOKUP(W104,[1]Vakuumiert!$B:$C,2,FALSE)=0,"Vakuumierter VOS ungeschält"),
IFERROR(IF(VLOOKUP(W104,[1]Vakuumiert!$E:$F,2,FALSE)=0,"Vakuumierter ABS ungeschält"),
IFERROR(IF(VLOOKUP(W104,[1]Vakuumiert!$H:$I,2,FALSE)=0,"Vakuumierter VOS geschält"),
IFERROR(IF(VLOOKUP(W104,[1]Vakuumiert!$K:$L,2,FALSE)=0,"Vakuumierter VOS vegan"),
IFERROR(IF(VLOOKUP(W104,[1]Vakuumiert!$N:$O,2,FALSE)=0,"Vakuumierter VOS Zipfel"),
IFERROR(IF(VLOOKUP(W104,[1]Vakuumiert!$Q:$R,2,FALSE)=0,"Vakuumiert geschält"),
IFERROR(IF(VLOOKUP(W104,'[1]vakuumierte Fertigprodukte'!$B:$C,2,FALSE)=0,"Fertigprodukte"),
IFERROR(IF(VLOOKUP(W104,'[1]vakuumierte Fertigprodukte'!$E:$FI,2,FALSE)=0,"Vakuumierte Zipfel"),
IFERROR(IF(VLOOKUP(W104,[1]Wurste!$B:$C,2,FALSE)=0,"Räucherwürste"),
IFERROR(IF(VLOOKUP(W104,[1]Wurste!$E:$F,2,FALSE)=0,"URW/URGW Wurst"),
IFERROR(IF(VLOOKUP(W104,[1]Wurste!$H:$I,2,FALSE)=0,"HF-Wurst Vegan"),
IFERROR(IF(VLOOKUP(W104,[1]Wurste!$K:$L,2,FALSE)=0,"320er ohne Würste"),
IFERROR(IF(AND(OR(Abfalldokumentation!$I104="BU3",Abfalldokumentation!$I104="Verkauf"),Abfalldokumentation!$N104="Schimmel",Abfalldokumentation!$O104="keinen Abnehmer/kein Schälpersonal"),"Div. Zipfel, ES ohne Verwendung",VLOOKUP(Abfalldokumentation!$M104,Produktgruppen!A:B,2,FALSE)),"-")))))))))))))))))))))))</f>
        <v>Diverses</v>
      </c>
      <c r="M104" s="81" t="str">
        <f>IFERROR(VLOOKUP(Abfalldokumentation!$W104,Artikel!A:C,3,FALSE),Abfalldokumentation!$W104)</f>
        <v>Diverses aus Abfüllung</v>
      </c>
      <c r="N104" s="81" t="str">
        <f>VLOOKUP(D104,'Liste Gründe'!A:D,2,FALSE)</f>
        <v>Linienbezogen</v>
      </c>
      <c r="O104" s="80" t="str">
        <f>IF(ISBLANK(F104),VLOOKUP(Abfalldokumentation!$X104,'Liste Gründe'!A:D,3,FALSE),F104)</f>
        <v>Reinigung</v>
      </c>
      <c r="P104" s="81" t="str">
        <f>IF(ISBLANK(Abfalldokumentation!$G104),"-",Abfalldokumentation!$G104)</f>
        <v>-</v>
      </c>
      <c r="Q104" s="81">
        <f t="shared" si="8"/>
        <v>34</v>
      </c>
      <c r="R104" s="81" t="str">
        <f t="shared" si="9"/>
        <v>Produkte</v>
      </c>
      <c r="S104" s="81" t="str">
        <f t="shared" si="10"/>
        <v>BUs</v>
      </c>
      <c r="T104" s="81" t="str">
        <f t="shared" si="11"/>
        <v>Symptome</v>
      </c>
      <c r="U104" s="81" t="str">
        <f>IFERROR(VLOOKUP(Abfalldokumentation!$W104,Kennzahlen!S:U,3,FALSE)*Abfalldokumentation!$J104,"0")</f>
        <v>0</v>
      </c>
      <c r="V104" s="81" t="str">
        <f>IF(ISBLANK(A104),VLOOKUP(Abfalldokumentation!$W104,'Linien - BU'!R:S,2,FALSE),A104)</f>
        <v>Abfüllung</v>
      </c>
      <c r="W104" s="77" t="str">
        <f t="shared" si="12"/>
        <v>Diverses aus Abfüllung</v>
      </c>
      <c r="X104" s="77">
        <f t="shared" si="13"/>
        <v>10</v>
      </c>
    </row>
    <row r="105" spans="1:24" ht="30" customHeight="1" x14ac:dyDescent="0.25">
      <c r="A105" s="45" t="s">
        <v>70</v>
      </c>
      <c r="B105" s="46" t="s">
        <v>86</v>
      </c>
      <c r="C105" s="46">
        <v>390</v>
      </c>
      <c r="D105" s="46">
        <v>10</v>
      </c>
      <c r="E105" s="47">
        <v>44434</v>
      </c>
      <c r="F105" s="48"/>
      <c r="G105" s="49"/>
      <c r="H105" s="50" t="str">
        <f>IFERROR(VLOOKUP(Abfalldokumentation!$B105,Artikel!A:C,3,FALSE),Abfalldokumentation!$B105)</f>
        <v>Diverses aus Abfüllung</v>
      </c>
      <c r="I105" s="73" t="str">
        <f>VLOOKUP(V105,'Linien - BU'!A:B,2,FALSE)</f>
        <v>BU1</v>
      </c>
      <c r="J105" s="74">
        <f t="shared" si="7"/>
        <v>390</v>
      </c>
      <c r="K105" s="75">
        <f>Abfalldokumentation!$E105</f>
        <v>44434</v>
      </c>
      <c r="L105" s="74" t="str">
        <f>IFERROR(IF(VLOOKUP(W105,'[1]Rohware 230'!$B:$C,2,FALSE)=0,"Rohware"),
IFERROR(IF(VLOOKUP(W105,[1]Sammelnr.!$B:$C,2,FALSE)=0,"Sammelnr. ungeschält ABS"),
IFERROR(IF(VLOOKUP(W105,[1]Sammelnr.!$E:$F,2,FALSE)=0,"Sammelnr. ungeschält VS"),
IFERROR(IF(VLOOKUP(W105,[1]Sammelnr.!$H:$I,2,FALSE)=0,"Sammelnr. geschält"),
IFERROR(IF(VLOOKUP(W105,[1]Offen!$B:$C,2,FALSE)=0,"Offen ungeschält ABS"),
IFERROR(IF(VLOOKUP(W105,[1]Offen!$E:$F,2,FALSE)=0,"Offen ungeschält VOS"),
IFERROR(IF(VLOOKUP(W105,[1]Offen!$H:$I,2,FALSE)=0,"Offen geschält RW"),
IFERROR(IF(VLOOKUP(W105,[1]Offen!$K:$L,2,FALSE)=0,"Offen vegan"),
IFERROR(IF(VLOOKUP(W105,[1]Offen!$N:$O,2,FALSE)=0,"Offen Zipfel"),
IFERROR(IF(VLOOKUP(W105,[1]Offen!$Q:$R,2,FALSE)=0,"Offen Endstücke"),
IFERROR(IF(VLOOKUP(W105,[1]Vakuumiert!$B:$C,2,FALSE)=0,"Vakuumierter VOS ungeschält"),
IFERROR(IF(VLOOKUP(W105,[1]Vakuumiert!$E:$F,2,FALSE)=0,"Vakuumierter ABS ungeschält"),
IFERROR(IF(VLOOKUP(W105,[1]Vakuumiert!$H:$I,2,FALSE)=0,"Vakuumierter VOS geschält"),
IFERROR(IF(VLOOKUP(W105,[1]Vakuumiert!$K:$L,2,FALSE)=0,"Vakuumierter VOS vegan"),
IFERROR(IF(VLOOKUP(W105,[1]Vakuumiert!$N:$O,2,FALSE)=0,"Vakuumierter VOS Zipfel"),
IFERROR(IF(VLOOKUP(W105,[1]Vakuumiert!$Q:$R,2,FALSE)=0,"Vakuumiert geschält"),
IFERROR(IF(VLOOKUP(W105,'[1]vakuumierte Fertigprodukte'!$B:$C,2,FALSE)=0,"Fertigprodukte"),
IFERROR(IF(VLOOKUP(W105,'[1]vakuumierte Fertigprodukte'!$E:$FI,2,FALSE)=0,"Vakuumierte Zipfel"),
IFERROR(IF(VLOOKUP(W105,[1]Wurste!$B:$C,2,FALSE)=0,"Räucherwürste"),
IFERROR(IF(VLOOKUP(W105,[1]Wurste!$E:$F,2,FALSE)=0,"URW/URGW Wurst"),
IFERROR(IF(VLOOKUP(W105,[1]Wurste!$H:$I,2,FALSE)=0,"HF-Wurst Vegan"),
IFERROR(IF(VLOOKUP(W105,[1]Wurste!$K:$L,2,FALSE)=0,"320er ohne Würste"),
IFERROR(IF(AND(OR(Abfalldokumentation!$I105="BU3",Abfalldokumentation!$I105="Verkauf"),Abfalldokumentation!$N105="Schimmel",Abfalldokumentation!$O105="keinen Abnehmer/kein Schälpersonal"),"Div. Zipfel, ES ohne Verwendung",VLOOKUP(Abfalldokumentation!$M105,Produktgruppen!A:B,2,FALSE)),"-")))))))))))))))))))))))</f>
        <v>Diverses</v>
      </c>
      <c r="M105" s="76" t="str">
        <f>IFERROR(VLOOKUP(Abfalldokumentation!$W105,Artikel!A:C,3,FALSE),Abfalldokumentation!$W105)</f>
        <v>Diverses aus Abfüllung</v>
      </c>
      <c r="N105" s="76" t="str">
        <f>VLOOKUP(D105,'Liste Gründe'!A:D,2,FALSE)</f>
        <v>Linienbezogen</v>
      </c>
      <c r="O105" s="75" t="str">
        <f>IF(ISBLANK(F105),VLOOKUP(Abfalldokumentation!$X105,'Liste Gründe'!A:D,3,FALSE),F105)</f>
        <v>Reinigung</v>
      </c>
      <c r="P105" s="76" t="str">
        <f>IF(ISBLANK(Abfalldokumentation!$G105),"-",Abfalldokumentation!$G105)</f>
        <v>-</v>
      </c>
      <c r="Q105" s="76">
        <f t="shared" si="8"/>
        <v>34</v>
      </c>
      <c r="R105" s="76" t="str">
        <f t="shared" si="9"/>
        <v>Produkte</v>
      </c>
      <c r="S105" s="76" t="str">
        <f t="shared" si="10"/>
        <v>BUs</v>
      </c>
      <c r="T105" s="76" t="str">
        <f t="shared" si="11"/>
        <v>Symptome</v>
      </c>
      <c r="U105" s="76" t="str">
        <f>IFERROR(VLOOKUP(Abfalldokumentation!$W105,Kennzahlen!S:U,3,FALSE)*Abfalldokumentation!$J105,"0")</f>
        <v>0</v>
      </c>
      <c r="V105" s="76" t="str">
        <f>IF(ISBLANK(A105),VLOOKUP(Abfalldokumentation!$W105,'Linien - BU'!R:S,2,FALSE),A105)</f>
        <v>Abfüllung</v>
      </c>
      <c r="W105" s="77" t="str">
        <f t="shared" si="12"/>
        <v>Diverses aus Abfüllung</v>
      </c>
      <c r="X105" s="77">
        <f t="shared" si="13"/>
        <v>10</v>
      </c>
    </row>
    <row r="106" spans="1:24" ht="30" customHeight="1" x14ac:dyDescent="0.25">
      <c r="A106" s="39" t="s">
        <v>89</v>
      </c>
      <c r="B106" s="40" t="s">
        <v>90</v>
      </c>
      <c r="C106" s="40">
        <v>10</v>
      </c>
      <c r="D106" s="40">
        <v>74</v>
      </c>
      <c r="E106" s="41">
        <v>44434</v>
      </c>
      <c r="F106" s="42" t="s">
        <v>91</v>
      </c>
      <c r="G106" s="43" t="s">
        <v>91</v>
      </c>
      <c r="H106" s="44" t="str">
        <f>IFERROR(VLOOKUP(Abfalldokumentation!$B106,Artikel!A:C,3,FALSE),Abfalldokumentation!$B106)</f>
        <v>Diverses QM</v>
      </c>
      <c r="I106" s="78" t="str">
        <f>VLOOKUP(V106,'Linien - BU'!A:B,2,FALSE)</f>
        <v>Rest</v>
      </c>
      <c r="J106" s="79">
        <f t="shared" si="7"/>
        <v>10</v>
      </c>
      <c r="K106" s="80">
        <f>Abfalldokumentation!$E106</f>
        <v>44434</v>
      </c>
      <c r="L106" s="79" t="str">
        <f>IFERROR(IF(VLOOKUP(W106,'[1]Rohware 230'!$B:$C,2,FALSE)=0,"Rohware"),
IFERROR(IF(VLOOKUP(W106,[1]Sammelnr.!$B:$C,2,FALSE)=0,"Sammelnr. ungeschält ABS"),
IFERROR(IF(VLOOKUP(W106,[1]Sammelnr.!$E:$F,2,FALSE)=0,"Sammelnr. ungeschält VS"),
IFERROR(IF(VLOOKUP(W106,[1]Sammelnr.!$H:$I,2,FALSE)=0,"Sammelnr. geschält"),
IFERROR(IF(VLOOKUP(W106,[1]Offen!$B:$C,2,FALSE)=0,"Offen ungeschält ABS"),
IFERROR(IF(VLOOKUP(W106,[1]Offen!$E:$F,2,FALSE)=0,"Offen ungeschält VOS"),
IFERROR(IF(VLOOKUP(W106,[1]Offen!$H:$I,2,FALSE)=0,"Offen geschält RW"),
IFERROR(IF(VLOOKUP(W106,[1]Offen!$K:$L,2,FALSE)=0,"Offen vegan"),
IFERROR(IF(VLOOKUP(W106,[1]Offen!$N:$O,2,FALSE)=0,"Offen Zipfel"),
IFERROR(IF(VLOOKUP(W106,[1]Offen!$Q:$R,2,FALSE)=0,"Offen Endstücke"),
IFERROR(IF(VLOOKUP(W106,[1]Vakuumiert!$B:$C,2,FALSE)=0,"Vakuumierter VOS ungeschält"),
IFERROR(IF(VLOOKUP(W106,[1]Vakuumiert!$E:$F,2,FALSE)=0,"Vakuumierter ABS ungeschält"),
IFERROR(IF(VLOOKUP(W106,[1]Vakuumiert!$H:$I,2,FALSE)=0,"Vakuumierter VOS geschält"),
IFERROR(IF(VLOOKUP(W106,[1]Vakuumiert!$K:$L,2,FALSE)=0,"Vakuumierter VOS vegan"),
IFERROR(IF(VLOOKUP(W106,[1]Vakuumiert!$N:$O,2,FALSE)=0,"Vakuumierter VOS Zipfel"),
IFERROR(IF(VLOOKUP(W106,[1]Vakuumiert!$Q:$R,2,FALSE)=0,"Vakuumiert geschält"),
IFERROR(IF(VLOOKUP(W106,'[1]vakuumierte Fertigprodukte'!$B:$C,2,FALSE)=0,"Fertigprodukte"),
IFERROR(IF(VLOOKUP(W106,'[1]vakuumierte Fertigprodukte'!$E:$FI,2,FALSE)=0,"Vakuumierte Zipfel"),
IFERROR(IF(VLOOKUP(W106,[1]Wurste!$B:$C,2,FALSE)=0,"Räucherwürste"),
IFERROR(IF(VLOOKUP(W106,[1]Wurste!$E:$F,2,FALSE)=0,"URW/URGW Wurst"),
IFERROR(IF(VLOOKUP(W106,[1]Wurste!$H:$I,2,FALSE)=0,"HF-Wurst Vegan"),
IFERROR(IF(VLOOKUP(W106,[1]Wurste!$K:$L,2,FALSE)=0,"320er ohne Würste"),
IFERROR(IF(AND(OR(Abfalldokumentation!$I106="BU3",Abfalldokumentation!$I106="Verkauf"),Abfalldokumentation!$N106="Schimmel",Abfalldokumentation!$O106="keinen Abnehmer/kein Schälpersonal"),"Div. Zipfel, ES ohne Verwendung",VLOOKUP(Abfalldokumentation!$M106,Produktgruppen!A:B,2,FALSE)),"-")))))))))))))))))))))))</f>
        <v>Qualitätssicherung</v>
      </c>
      <c r="M106" s="81" t="str">
        <f>IFERROR(VLOOKUP(Abfalldokumentation!$W106,Artikel!A:C,3,FALSE),Abfalldokumentation!$W106)</f>
        <v>Diverses QM</v>
      </c>
      <c r="N106" s="81" t="str">
        <f>VLOOKUP(D106,'Liste Gründe'!A:D,2,FALSE)</f>
        <v>Qualitätssicherung</v>
      </c>
      <c r="O106" s="80" t="str">
        <f>IF(ISBLANK(F106),VLOOKUP(Abfalldokumentation!$X106,'Liste Gründe'!A:D,3,FALSE),F106)</f>
        <v>Sensorik</v>
      </c>
      <c r="P106" s="81" t="str">
        <f>IF(ISBLANK(Abfalldokumentation!$G106),"-",Abfalldokumentation!$G106)</f>
        <v>Sensorik</v>
      </c>
      <c r="Q106" s="81">
        <f t="shared" si="8"/>
        <v>34</v>
      </c>
      <c r="R106" s="81" t="str">
        <f t="shared" si="9"/>
        <v>Produkte</v>
      </c>
      <c r="S106" s="81" t="str">
        <f t="shared" si="10"/>
        <v>BUs</v>
      </c>
      <c r="T106" s="81" t="str">
        <f t="shared" si="11"/>
        <v>Symptome</v>
      </c>
      <c r="U106" s="81" t="str">
        <f>IFERROR(VLOOKUP(Abfalldokumentation!$W106,Kennzahlen!S:U,3,FALSE)*Abfalldokumentation!$J106,"0")</f>
        <v>0</v>
      </c>
      <c r="V106" s="81" t="str">
        <f>IF(ISBLANK(A106),VLOOKUP(Abfalldokumentation!$W106,'Linien - BU'!R:S,2,FALSE),A106)</f>
        <v>QM</v>
      </c>
      <c r="W106" s="77" t="str">
        <f t="shared" si="12"/>
        <v>Diverses QM</v>
      </c>
      <c r="X106" s="77">
        <f t="shared" si="13"/>
        <v>74</v>
      </c>
    </row>
    <row r="107" spans="1:24" ht="30" customHeight="1" x14ac:dyDescent="0.25">
      <c r="A107" s="45" t="s">
        <v>92</v>
      </c>
      <c r="B107" s="46" t="s">
        <v>93</v>
      </c>
      <c r="C107" s="46">
        <v>51</v>
      </c>
      <c r="D107" s="52">
        <v>73</v>
      </c>
      <c r="E107" s="47">
        <v>44434</v>
      </c>
      <c r="F107" s="48" t="s">
        <v>94</v>
      </c>
      <c r="G107" s="49" t="s">
        <v>94</v>
      </c>
      <c r="H107" s="50" t="str">
        <f>IFERROR(VLOOKUP(Abfalldokumentation!$B107,Artikel!A:C,3,FALSE),Abfalldokumentation!$B107)</f>
        <v>Laborproben</v>
      </c>
      <c r="I107" s="73" t="str">
        <f>VLOOKUP(V107,'Linien - BU'!A:B,2,FALSE)</f>
        <v>Rest</v>
      </c>
      <c r="J107" s="74">
        <f t="shared" si="7"/>
        <v>51</v>
      </c>
      <c r="K107" s="75">
        <f>Abfalldokumentation!$E107</f>
        <v>44434</v>
      </c>
      <c r="L107" s="74" t="str">
        <f>IFERROR(IF(VLOOKUP(W107,'[1]Rohware 230'!$B:$C,2,FALSE)=0,"Rohware"),
IFERROR(IF(VLOOKUP(W107,[1]Sammelnr.!$B:$C,2,FALSE)=0,"Sammelnr. ungeschält ABS"),
IFERROR(IF(VLOOKUP(W107,[1]Sammelnr.!$E:$F,2,FALSE)=0,"Sammelnr. ungeschält VS"),
IFERROR(IF(VLOOKUP(W107,[1]Sammelnr.!$H:$I,2,FALSE)=0,"Sammelnr. geschält"),
IFERROR(IF(VLOOKUP(W107,[1]Offen!$B:$C,2,FALSE)=0,"Offen ungeschält ABS"),
IFERROR(IF(VLOOKUP(W107,[1]Offen!$E:$F,2,FALSE)=0,"Offen ungeschält VOS"),
IFERROR(IF(VLOOKUP(W107,[1]Offen!$H:$I,2,FALSE)=0,"Offen geschält RW"),
IFERROR(IF(VLOOKUP(W107,[1]Offen!$K:$L,2,FALSE)=0,"Offen vegan"),
IFERROR(IF(VLOOKUP(W107,[1]Offen!$N:$O,2,FALSE)=0,"Offen Zipfel"),
IFERROR(IF(VLOOKUP(W107,[1]Offen!$Q:$R,2,FALSE)=0,"Offen Endstücke"),
IFERROR(IF(VLOOKUP(W107,[1]Vakuumiert!$B:$C,2,FALSE)=0,"Vakuumierter VOS ungeschält"),
IFERROR(IF(VLOOKUP(W107,[1]Vakuumiert!$E:$F,2,FALSE)=0,"Vakuumierter ABS ungeschält"),
IFERROR(IF(VLOOKUP(W107,[1]Vakuumiert!$H:$I,2,FALSE)=0,"Vakuumierter VOS geschält"),
IFERROR(IF(VLOOKUP(W107,[1]Vakuumiert!$K:$L,2,FALSE)=0,"Vakuumierter VOS vegan"),
IFERROR(IF(VLOOKUP(W107,[1]Vakuumiert!$N:$O,2,FALSE)=0,"Vakuumierter VOS Zipfel"),
IFERROR(IF(VLOOKUP(W107,[1]Vakuumiert!$Q:$R,2,FALSE)=0,"Vakuumiert geschält"),
IFERROR(IF(VLOOKUP(W107,'[1]vakuumierte Fertigprodukte'!$B:$C,2,FALSE)=0,"Fertigprodukte"),
IFERROR(IF(VLOOKUP(W107,'[1]vakuumierte Fertigprodukte'!$E:$FI,2,FALSE)=0,"Vakuumierte Zipfel"),
IFERROR(IF(VLOOKUP(W107,[1]Wurste!$B:$C,2,FALSE)=0,"Räucherwürste"),
IFERROR(IF(VLOOKUP(W107,[1]Wurste!$E:$F,2,FALSE)=0,"URW/URGW Wurst"),
IFERROR(IF(VLOOKUP(W107,[1]Wurste!$H:$I,2,FALSE)=0,"HF-Wurst Vegan"),
IFERROR(IF(VLOOKUP(W107,[1]Wurste!$K:$L,2,FALSE)=0,"320er ohne Würste"),
IFERROR(IF(AND(OR(Abfalldokumentation!$I107="BU3",Abfalldokumentation!$I107="Verkauf"),Abfalldokumentation!$N107="Schimmel",Abfalldokumentation!$O107="keinen Abnehmer/kein Schälpersonal"),"Div. Zipfel, ES ohne Verwendung",VLOOKUP(Abfalldokumentation!$M107,Produktgruppen!A:B,2,FALSE)),"-")))))))))))))))))))))))</f>
        <v>Qualitätssicherung</v>
      </c>
      <c r="M107" s="76" t="str">
        <f>IFERROR(VLOOKUP(Abfalldokumentation!$W107,Artikel!A:C,3,FALSE),Abfalldokumentation!$W107)</f>
        <v>Laborproben</v>
      </c>
      <c r="N107" s="76" t="str">
        <f>VLOOKUP(D107,'Liste Gründe'!A:D,2,FALSE)</f>
        <v>Qualitätssicherung</v>
      </c>
      <c r="O107" s="75" t="str">
        <f>IF(ISBLANK(F107),VLOOKUP(Abfalldokumentation!$X107,'Liste Gründe'!A:D,3,FALSE),F107)</f>
        <v>Laborprobe</v>
      </c>
      <c r="P107" s="76" t="str">
        <f>IF(ISBLANK(Abfalldokumentation!$G107),"-",Abfalldokumentation!$G107)</f>
        <v>Laborprobe</v>
      </c>
      <c r="Q107" s="76">
        <f t="shared" si="8"/>
        <v>34</v>
      </c>
      <c r="R107" s="76" t="str">
        <f t="shared" si="9"/>
        <v>Produkte</v>
      </c>
      <c r="S107" s="76" t="str">
        <f t="shared" si="10"/>
        <v>BUs</v>
      </c>
      <c r="T107" s="76" t="str">
        <f t="shared" si="11"/>
        <v>Symptome</v>
      </c>
      <c r="U107" s="76" t="str">
        <f>IFERROR(VLOOKUP(Abfalldokumentation!$W107,Kennzahlen!S:U,3,FALSE)*Abfalldokumentation!$J107,"0")</f>
        <v>0</v>
      </c>
      <c r="V107" s="76" t="str">
        <f>IF(ISBLANK(A107),VLOOKUP(Abfalldokumentation!$W107,'Linien - BU'!R:S,2,FALSE),A107)</f>
        <v>Labor</v>
      </c>
      <c r="W107" s="77" t="str">
        <f t="shared" si="12"/>
        <v>Laborproben</v>
      </c>
      <c r="X107" s="77">
        <f t="shared" si="13"/>
        <v>73</v>
      </c>
    </row>
    <row r="108" spans="1:24" ht="30" customHeight="1" x14ac:dyDescent="0.25">
      <c r="A108" s="39" t="s">
        <v>70</v>
      </c>
      <c r="B108" s="40" t="s">
        <v>127</v>
      </c>
      <c r="C108" s="40">
        <v>1401</v>
      </c>
      <c r="D108" s="40">
        <v>120</v>
      </c>
      <c r="E108" s="41">
        <v>44434</v>
      </c>
      <c r="F108" s="42" t="s">
        <v>27</v>
      </c>
      <c r="G108" s="43" t="s">
        <v>27</v>
      </c>
      <c r="H108" s="44" t="str">
        <f>IFERROR(VLOOKUP(Abfalldokumentation!$B108,Artikel!A:C,3,FALSE),Abfalldokumentation!$B108)</f>
        <v>Räucher Blauschimmel</v>
      </c>
      <c r="I108" s="78" t="str">
        <f>VLOOKUP(V108,'Linien - BU'!A:B,2,FALSE)</f>
        <v>BU1</v>
      </c>
      <c r="J108" s="79">
        <f t="shared" si="7"/>
        <v>1401</v>
      </c>
      <c r="K108" s="80">
        <f>Abfalldokumentation!$E108</f>
        <v>44434</v>
      </c>
      <c r="L108" s="79" t="str">
        <f>IFERROR(IF(VLOOKUP(W108,'[1]Rohware 230'!$B:$C,2,FALSE)=0,"Rohware"),
IFERROR(IF(VLOOKUP(W108,[1]Sammelnr.!$B:$C,2,FALSE)=0,"Sammelnr. ungeschält ABS"),
IFERROR(IF(VLOOKUP(W108,[1]Sammelnr.!$E:$F,2,FALSE)=0,"Sammelnr. ungeschält VS"),
IFERROR(IF(VLOOKUP(W108,[1]Sammelnr.!$H:$I,2,FALSE)=0,"Sammelnr. geschält"),
IFERROR(IF(VLOOKUP(W108,[1]Offen!$B:$C,2,FALSE)=0,"Offen ungeschält ABS"),
IFERROR(IF(VLOOKUP(W108,[1]Offen!$E:$F,2,FALSE)=0,"Offen ungeschält VOS"),
IFERROR(IF(VLOOKUP(W108,[1]Offen!$H:$I,2,FALSE)=0,"Offen geschält RW"),
IFERROR(IF(VLOOKUP(W108,[1]Offen!$K:$L,2,FALSE)=0,"Offen vegan"),
IFERROR(IF(VLOOKUP(W108,[1]Offen!$N:$O,2,FALSE)=0,"Offen Zipfel"),
IFERROR(IF(VLOOKUP(W108,[1]Offen!$Q:$R,2,FALSE)=0,"Offen Endstücke"),
IFERROR(IF(VLOOKUP(W108,[1]Vakuumiert!$B:$C,2,FALSE)=0,"Vakuumierter VOS ungeschält"),
IFERROR(IF(VLOOKUP(W108,[1]Vakuumiert!$E:$F,2,FALSE)=0,"Vakuumierter ABS ungeschält"),
IFERROR(IF(VLOOKUP(W108,[1]Vakuumiert!$H:$I,2,FALSE)=0,"Vakuumierter VOS geschält"),
IFERROR(IF(VLOOKUP(W108,[1]Vakuumiert!$K:$L,2,FALSE)=0,"Vakuumierter VOS vegan"),
IFERROR(IF(VLOOKUP(W108,[1]Vakuumiert!$N:$O,2,FALSE)=0,"Vakuumierter VOS Zipfel"),
IFERROR(IF(VLOOKUP(W108,[1]Vakuumiert!$Q:$R,2,FALSE)=0,"Vakuumiert geschält"),
IFERROR(IF(VLOOKUP(W108,'[1]vakuumierte Fertigprodukte'!$B:$C,2,FALSE)=0,"Fertigprodukte"),
IFERROR(IF(VLOOKUP(W108,'[1]vakuumierte Fertigprodukte'!$E:$FI,2,FALSE)=0,"Vakuumierte Zipfel"),
IFERROR(IF(VLOOKUP(W108,[1]Wurste!$B:$C,2,FALSE)=0,"Räucherwürste"),
IFERROR(IF(VLOOKUP(W108,[1]Wurste!$E:$F,2,FALSE)=0,"URW/URGW Wurst"),
IFERROR(IF(VLOOKUP(W108,[1]Wurste!$H:$I,2,FALSE)=0,"HF-Wurst Vegan"),
IFERROR(IF(VLOOKUP(W108,[1]Wurste!$K:$L,2,FALSE)=0,"320er ohne Würste"),
IFERROR(IF(AND(OR(Abfalldokumentation!$I108="BU3",Abfalldokumentation!$I108="Verkauf"),Abfalldokumentation!$N108="Schimmel",Abfalldokumentation!$O108="keinen Abnehmer/kein Schälpersonal"),"Div. Zipfel, ES ohne Verwendung",VLOOKUP(Abfalldokumentation!$M108,Produktgruppen!A:B,2,FALSE)),"-")))))))))))))))))))))))</f>
        <v>RW</v>
      </c>
      <c r="M108" s="81" t="str">
        <f>IFERROR(VLOOKUP(Abfalldokumentation!$W108,Artikel!A:C,3,FALSE),Abfalldokumentation!$W108)</f>
        <v>Räucher Blauschimmel</v>
      </c>
      <c r="N108" s="81" t="str">
        <f>VLOOKUP(D108,'Liste Gründe'!A:D,2,FALSE)</f>
        <v>Schimmel</v>
      </c>
      <c r="O108" s="80" t="str">
        <f>IF(ISBLANK(F108),VLOOKUP(Abfalldokumentation!$X108,'Liste Gründe'!A:D,3,FALSE),F108)</f>
        <v>ausgefettet</v>
      </c>
      <c r="P108" s="81" t="str">
        <f>IF(ISBLANK(Abfalldokumentation!$G108),"-",Abfalldokumentation!$G108)</f>
        <v>ausgefettet</v>
      </c>
      <c r="Q108" s="81">
        <f t="shared" si="8"/>
        <v>34</v>
      </c>
      <c r="R108" s="81" t="str">
        <f t="shared" si="9"/>
        <v>Produkte</v>
      </c>
      <c r="S108" s="81" t="str">
        <f t="shared" si="10"/>
        <v>BUs</v>
      </c>
      <c r="T108" s="81" t="str">
        <f t="shared" si="11"/>
        <v>Symptome</v>
      </c>
      <c r="U108" s="81" t="str">
        <f>IFERROR(VLOOKUP(Abfalldokumentation!$W108,Kennzahlen!S:U,3,FALSE)*Abfalldokumentation!$J108,"0")</f>
        <v>0</v>
      </c>
      <c r="V108" s="81" t="str">
        <f>IF(ISBLANK(A108),VLOOKUP(Abfalldokumentation!$W108,'Linien - BU'!R:S,2,FALSE),A108)</f>
        <v>Abfüllung</v>
      </c>
      <c r="W108" s="77" t="str">
        <f t="shared" si="12"/>
        <v>Räucher Blauschimmel</v>
      </c>
      <c r="X108" s="77">
        <f t="shared" si="13"/>
        <v>120</v>
      </c>
    </row>
    <row r="109" spans="1:24" ht="30" customHeight="1" x14ac:dyDescent="0.25">
      <c r="A109" s="45" t="s">
        <v>92</v>
      </c>
      <c r="B109" s="48" t="s">
        <v>108</v>
      </c>
      <c r="C109" s="46">
        <v>28.8</v>
      </c>
      <c r="D109" s="46">
        <v>70</v>
      </c>
      <c r="E109" s="47">
        <v>44434</v>
      </c>
      <c r="F109" s="48" t="s">
        <v>108</v>
      </c>
      <c r="G109" s="49" t="s">
        <v>108</v>
      </c>
      <c r="H109" s="50" t="str">
        <f>IFERROR(VLOOKUP(Abfalldokumentation!$B109,Artikel!A:C,3,FALSE),Abfalldokumentation!$B109)</f>
        <v>Rückstellproben</v>
      </c>
      <c r="I109" s="73" t="str">
        <f>VLOOKUP(V109,'Linien - BU'!A:B,2,FALSE)</f>
        <v>Rest</v>
      </c>
      <c r="J109" s="74">
        <f t="shared" si="7"/>
        <v>28.8</v>
      </c>
      <c r="K109" s="75">
        <f>Abfalldokumentation!$E109</f>
        <v>44434</v>
      </c>
      <c r="L109" s="74" t="str">
        <f>IFERROR(IF(VLOOKUP(W109,'[1]Rohware 230'!$B:$C,2,FALSE)=0,"Rohware"),
IFERROR(IF(VLOOKUP(W109,[1]Sammelnr.!$B:$C,2,FALSE)=0,"Sammelnr. ungeschält ABS"),
IFERROR(IF(VLOOKUP(W109,[1]Sammelnr.!$E:$F,2,FALSE)=0,"Sammelnr. ungeschält VS"),
IFERROR(IF(VLOOKUP(W109,[1]Sammelnr.!$H:$I,2,FALSE)=0,"Sammelnr. geschält"),
IFERROR(IF(VLOOKUP(W109,[1]Offen!$B:$C,2,FALSE)=0,"Offen ungeschält ABS"),
IFERROR(IF(VLOOKUP(W109,[1]Offen!$E:$F,2,FALSE)=0,"Offen ungeschält VOS"),
IFERROR(IF(VLOOKUP(W109,[1]Offen!$H:$I,2,FALSE)=0,"Offen geschält RW"),
IFERROR(IF(VLOOKUP(W109,[1]Offen!$K:$L,2,FALSE)=0,"Offen vegan"),
IFERROR(IF(VLOOKUP(W109,[1]Offen!$N:$O,2,FALSE)=0,"Offen Zipfel"),
IFERROR(IF(VLOOKUP(W109,[1]Offen!$Q:$R,2,FALSE)=0,"Offen Endstücke"),
IFERROR(IF(VLOOKUP(W109,[1]Vakuumiert!$B:$C,2,FALSE)=0,"Vakuumierter VOS ungeschält"),
IFERROR(IF(VLOOKUP(W109,[1]Vakuumiert!$E:$F,2,FALSE)=0,"Vakuumierter ABS ungeschält"),
IFERROR(IF(VLOOKUP(W109,[1]Vakuumiert!$H:$I,2,FALSE)=0,"Vakuumierter VOS geschält"),
IFERROR(IF(VLOOKUP(W109,[1]Vakuumiert!$K:$L,2,FALSE)=0,"Vakuumierter VOS vegan"),
IFERROR(IF(VLOOKUP(W109,[1]Vakuumiert!$N:$O,2,FALSE)=0,"Vakuumierter VOS Zipfel"),
IFERROR(IF(VLOOKUP(W109,[1]Vakuumiert!$Q:$R,2,FALSE)=0,"Vakuumiert geschält"),
IFERROR(IF(VLOOKUP(W109,'[1]vakuumierte Fertigprodukte'!$B:$C,2,FALSE)=0,"Fertigprodukte"),
IFERROR(IF(VLOOKUP(W109,'[1]vakuumierte Fertigprodukte'!$E:$FI,2,FALSE)=0,"Vakuumierte Zipfel"),
IFERROR(IF(VLOOKUP(W109,[1]Wurste!$B:$C,2,FALSE)=0,"Räucherwürste"),
IFERROR(IF(VLOOKUP(W109,[1]Wurste!$E:$F,2,FALSE)=0,"URW/URGW Wurst"),
IFERROR(IF(VLOOKUP(W109,[1]Wurste!$H:$I,2,FALSE)=0,"HF-Wurst Vegan"),
IFERROR(IF(VLOOKUP(W109,[1]Wurste!$K:$L,2,FALSE)=0,"320er ohne Würste"),
IFERROR(IF(AND(OR(Abfalldokumentation!$I109="BU3",Abfalldokumentation!$I109="Verkauf"),Abfalldokumentation!$N109="Schimmel",Abfalldokumentation!$O109="keinen Abnehmer/kein Schälpersonal"),"Div. Zipfel, ES ohne Verwendung",VLOOKUP(Abfalldokumentation!$M109,Produktgruppen!A:B,2,FALSE)),"-")))))))))))))))))))))))</f>
        <v>Qualitätssicherung</v>
      </c>
      <c r="M109" s="76" t="str">
        <f>IFERROR(VLOOKUP(Abfalldokumentation!$W109,Artikel!A:C,3,FALSE),Abfalldokumentation!$W109)</f>
        <v>Rückstellproben</v>
      </c>
      <c r="N109" s="76" t="str">
        <f>VLOOKUP(D109,'Liste Gründe'!A:D,2,FALSE)</f>
        <v>Qualitätssicherung</v>
      </c>
      <c r="O109" s="75" t="str">
        <f>IF(ISBLANK(F109),VLOOKUP(Abfalldokumentation!$X109,'Liste Gründe'!A:D,3,FALSE),F109)</f>
        <v>Rückstellproben</v>
      </c>
      <c r="P109" s="76" t="str">
        <f>IF(ISBLANK(Abfalldokumentation!$G109),"-",Abfalldokumentation!$G109)</f>
        <v>Rückstellproben</v>
      </c>
      <c r="Q109" s="76">
        <f t="shared" si="8"/>
        <v>34</v>
      </c>
      <c r="R109" s="76" t="str">
        <f t="shared" si="9"/>
        <v>Produkte</v>
      </c>
      <c r="S109" s="76" t="str">
        <f t="shared" si="10"/>
        <v>BUs</v>
      </c>
      <c r="T109" s="76" t="str">
        <f t="shared" si="11"/>
        <v>Symptome</v>
      </c>
      <c r="U109" s="76" t="str">
        <f>IFERROR(VLOOKUP(Abfalldokumentation!$W109,Kennzahlen!S:U,3,FALSE)*Abfalldokumentation!$J109,"0")</f>
        <v>0</v>
      </c>
      <c r="V109" s="76" t="str">
        <f>IF(ISBLANK(A109),VLOOKUP(Abfalldokumentation!$W109,'Linien - BU'!R:S,2,FALSE),A109)</f>
        <v>Labor</v>
      </c>
      <c r="W109" s="77" t="str">
        <f t="shared" si="12"/>
        <v>Rückstellproben</v>
      </c>
      <c r="X109" s="77">
        <f t="shared" si="13"/>
        <v>70</v>
      </c>
    </row>
    <row r="110" spans="1:24" ht="30" customHeight="1" x14ac:dyDescent="0.25">
      <c r="A110" s="39" t="s">
        <v>123</v>
      </c>
      <c r="B110" s="40" t="s">
        <v>124</v>
      </c>
      <c r="C110" s="40">
        <v>42</v>
      </c>
      <c r="D110" s="40">
        <v>12</v>
      </c>
      <c r="E110" s="41">
        <v>44434</v>
      </c>
      <c r="F110" s="42" t="s">
        <v>21</v>
      </c>
      <c r="G110" s="43" t="s">
        <v>21</v>
      </c>
      <c r="H110" s="44" t="str">
        <f>IFERROR(VLOOKUP(Abfalldokumentation!$B110,Artikel!A:C,3,FALSE),Abfalldokumentation!$B110)</f>
        <v>RW Natur</v>
      </c>
      <c r="I110" s="78" t="str">
        <f>VLOOKUP(V110,'Linien - BU'!A:B,2,FALSE)</f>
        <v>BU3</v>
      </c>
      <c r="J110" s="79">
        <f t="shared" si="7"/>
        <v>42</v>
      </c>
      <c r="K110" s="80">
        <f>Abfalldokumentation!$E110</f>
        <v>44434</v>
      </c>
      <c r="L110" s="79" t="str">
        <f>IFERROR(IF(VLOOKUP(W110,'[1]Rohware 230'!$B:$C,2,FALSE)=0,"Rohware"),
IFERROR(IF(VLOOKUP(W110,[1]Sammelnr.!$B:$C,2,FALSE)=0,"Sammelnr. ungeschält ABS"),
IFERROR(IF(VLOOKUP(W110,[1]Sammelnr.!$E:$F,2,FALSE)=0,"Sammelnr. ungeschält VS"),
IFERROR(IF(VLOOKUP(W110,[1]Sammelnr.!$H:$I,2,FALSE)=0,"Sammelnr. geschält"),
IFERROR(IF(VLOOKUP(W110,[1]Offen!$B:$C,2,FALSE)=0,"Offen ungeschält ABS"),
IFERROR(IF(VLOOKUP(W110,[1]Offen!$E:$F,2,FALSE)=0,"Offen ungeschält VOS"),
IFERROR(IF(VLOOKUP(W110,[1]Offen!$H:$I,2,FALSE)=0,"Offen geschält RW"),
IFERROR(IF(VLOOKUP(W110,[1]Offen!$K:$L,2,FALSE)=0,"Offen vegan"),
IFERROR(IF(VLOOKUP(W110,[1]Offen!$N:$O,2,FALSE)=0,"Offen Zipfel"),
IFERROR(IF(VLOOKUP(W110,[1]Offen!$Q:$R,2,FALSE)=0,"Offen Endstücke"),
IFERROR(IF(VLOOKUP(W110,[1]Vakuumiert!$B:$C,2,FALSE)=0,"Vakuumierter VOS ungeschält"),
IFERROR(IF(VLOOKUP(W110,[1]Vakuumiert!$E:$F,2,FALSE)=0,"Vakuumierter ABS ungeschält"),
IFERROR(IF(VLOOKUP(W110,[1]Vakuumiert!$H:$I,2,FALSE)=0,"Vakuumierter VOS geschält"),
IFERROR(IF(VLOOKUP(W110,[1]Vakuumiert!$K:$L,2,FALSE)=0,"Vakuumierter VOS vegan"),
IFERROR(IF(VLOOKUP(W110,[1]Vakuumiert!$N:$O,2,FALSE)=0,"Vakuumierter VOS Zipfel"),
IFERROR(IF(VLOOKUP(W110,[1]Vakuumiert!$Q:$R,2,FALSE)=0,"Vakuumiert geschält"),
IFERROR(IF(VLOOKUP(W110,'[1]vakuumierte Fertigprodukte'!$B:$C,2,FALSE)=0,"Fertigprodukte"),
IFERROR(IF(VLOOKUP(W110,'[1]vakuumierte Fertigprodukte'!$E:$FI,2,FALSE)=0,"Vakuumierte Zipfel"),
IFERROR(IF(VLOOKUP(W110,[1]Wurste!$B:$C,2,FALSE)=0,"Räucherwürste"),
IFERROR(IF(VLOOKUP(W110,[1]Wurste!$E:$F,2,FALSE)=0,"URW/URGW Wurst"),
IFERROR(IF(VLOOKUP(W110,[1]Wurste!$H:$I,2,FALSE)=0,"HF-Wurst Vegan"),
IFERROR(IF(VLOOKUP(W110,[1]Wurste!$K:$L,2,FALSE)=0,"320er ohne Würste"),
IFERROR(IF(AND(OR(Abfalldokumentation!$I110="BU3",Abfalldokumentation!$I110="Verkauf"),Abfalldokumentation!$N110="Schimmel",Abfalldokumentation!$O110="keinen Abnehmer/kein Schälpersonal"),"Div. Zipfel, ES ohne Verwendung",VLOOKUP(Abfalldokumentation!$M110,Produktgruppen!A:B,2,FALSE)),"-")))))))))))))))))))))))</f>
        <v>RW</v>
      </c>
      <c r="M110" s="81" t="str">
        <f>IFERROR(VLOOKUP(Abfalldokumentation!$W110,Artikel!A:C,3,FALSE),Abfalldokumentation!$W110)</f>
        <v>RW Natur</v>
      </c>
      <c r="N110" s="81" t="str">
        <f>VLOOKUP(D110,'Liste Gründe'!A:D,2,FALSE)</f>
        <v>Schimmel</v>
      </c>
      <c r="O110" s="80" t="str">
        <f>IF(ISBLANK(F110),VLOOKUP(Abfalldokumentation!$X110,'Liste Gründe'!A:D,3,FALSE),F110)</f>
        <v>VOS &gt; Einsatz</v>
      </c>
      <c r="P110" s="81" t="str">
        <f>IF(ISBLANK(Abfalldokumentation!$G110),"-",Abfalldokumentation!$G110)</f>
        <v>VOS &gt; Einsatz</v>
      </c>
      <c r="Q110" s="81">
        <f t="shared" si="8"/>
        <v>34</v>
      </c>
      <c r="R110" s="81" t="str">
        <f t="shared" si="9"/>
        <v>Produkte</v>
      </c>
      <c r="S110" s="81" t="str">
        <f t="shared" si="10"/>
        <v>BUs</v>
      </c>
      <c r="T110" s="81" t="str">
        <f t="shared" si="11"/>
        <v>Symptome</v>
      </c>
      <c r="U110" s="81" t="str">
        <f>IFERROR(VLOOKUP(Abfalldokumentation!$W110,Kennzahlen!S:U,3,FALSE)*Abfalldokumentation!$J110,"0")</f>
        <v>0</v>
      </c>
      <c r="V110" s="81" t="str">
        <f>IF(ISBLANK(A110),VLOOKUP(Abfalldokumentation!$W110,'Linien - BU'!R:S,2,FALSE),A110)</f>
        <v>L9</v>
      </c>
      <c r="W110" s="77" t="str">
        <f t="shared" si="12"/>
        <v>RW Natur</v>
      </c>
      <c r="X110" s="77">
        <f t="shared" si="13"/>
        <v>12</v>
      </c>
    </row>
    <row r="111" spans="1:24" ht="30" customHeight="1" x14ac:dyDescent="0.25">
      <c r="A111" s="45" t="s">
        <v>76</v>
      </c>
      <c r="B111" s="46">
        <v>29500482</v>
      </c>
      <c r="C111" s="46">
        <v>180</v>
      </c>
      <c r="D111" s="46">
        <v>120</v>
      </c>
      <c r="E111" s="47">
        <v>44435</v>
      </c>
      <c r="F111" s="48" t="s">
        <v>37</v>
      </c>
      <c r="G111" s="49" t="s">
        <v>37</v>
      </c>
      <c r="H111" s="50" t="str">
        <f>IFERROR(VLOOKUP(Abfalldokumentation!$B111,Artikel!A:C,3,FALSE),Abfalldokumentation!$B111)</f>
        <v>VOS Schwarzer Pfeffer R</v>
      </c>
      <c r="I111" s="73" t="str">
        <f>VLOOKUP(V111,'Linien - BU'!A:B,2,FALSE)</f>
        <v>BU4</v>
      </c>
      <c r="J111" s="74">
        <f t="shared" si="7"/>
        <v>180</v>
      </c>
      <c r="K111" s="75">
        <f>Abfalldokumentation!$E111</f>
        <v>44435</v>
      </c>
      <c r="L111" s="74" t="str">
        <f>IFERROR(IF(VLOOKUP(W111,'[1]Rohware 230'!$B:$C,2,FALSE)=0,"Rohware"),
IFERROR(IF(VLOOKUP(W111,[1]Sammelnr.!$B:$C,2,FALSE)=0,"Sammelnr. ungeschält ABS"),
IFERROR(IF(VLOOKUP(W111,[1]Sammelnr.!$E:$F,2,FALSE)=0,"Sammelnr. ungeschält VS"),
IFERROR(IF(VLOOKUP(W111,[1]Sammelnr.!$H:$I,2,FALSE)=0,"Sammelnr. geschält"),
IFERROR(IF(VLOOKUP(W111,[1]Offen!$B:$C,2,FALSE)=0,"Offen ungeschält ABS"),
IFERROR(IF(VLOOKUP(W111,[1]Offen!$E:$F,2,FALSE)=0,"Offen ungeschält VOS"),
IFERROR(IF(VLOOKUP(W111,[1]Offen!$H:$I,2,FALSE)=0,"Offen geschält RW"),
IFERROR(IF(VLOOKUP(W111,[1]Offen!$K:$L,2,FALSE)=0,"Offen vegan"),
IFERROR(IF(VLOOKUP(W111,[1]Offen!$N:$O,2,FALSE)=0,"Offen Zipfel"),
IFERROR(IF(VLOOKUP(W111,[1]Offen!$Q:$R,2,FALSE)=0,"Offen Endstücke"),
IFERROR(IF(VLOOKUP(W111,[1]Vakuumiert!$B:$C,2,FALSE)=0,"Vakuumierter VOS ungeschält"),
IFERROR(IF(VLOOKUP(W111,[1]Vakuumiert!$E:$F,2,FALSE)=0,"Vakuumierter ABS ungeschält"),
IFERROR(IF(VLOOKUP(W111,[1]Vakuumiert!$H:$I,2,FALSE)=0,"Vakuumierter VOS geschält"),
IFERROR(IF(VLOOKUP(W111,[1]Vakuumiert!$K:$L,2,FALSE)=0,"Vakuumierter VOS vegan"),
IFERROR(IF(VLOOKUP(W111,[1]Vakuumiert!$N:$O,2,FALSE)=0,"Vakuumierter VOS Zipfel"),
IFERROR(IF(VLOOKUP(W111,[1]Vakuumiert!$Q:$R,2,FALSE)=0,"Vakuumiert geschält"),
IFERROR(IF(VLOOKUP(W111,'[1]vakuumierte Fertigprodukte'!$B:$C,2,FALSE)=0,"Fertigprodukte"),
IFERROR(IF(VLOOKUP(W111,'[1]vakuumierte Fertigprodukte'!$E:$FI,2,FALSE)=0,"Vakuumierte Zipfel"),
IFERROR(IF(VLOOKUP(W111,[1]Wurste!$B:$C,2,FALSE)=0,"Räucherwürste"),
IFERROR(IF(VLOOKUP(W111,[1]Wurste!$E:$F,2,FALSE)=0,"URW/URGW Wurst"),
IFERROR(IF(VLOOKUP(W111,[1]Wurste!$H:$I,2,FALSE)=0,"HF-Wurst Vegan"),
IFERROR(IF(VLOOKUP(W111,[1]Wurste!$K:$L,2,FALSE)=0,"320er ohne Würste"),
IFERROR(IF(AND(OR(Abfalldokumentation!$I111="BU3",Abfalldokumentation!$I111="Verkauf"),Abfalldokumentation!$N111="Schimmel",Abfalldokumentation!$O111="keinen Abnehmer/kein Schälpersonal"),"Div. Zipfel, ES ohne Verwendung",VLOOKUP(Abfalldokumentation!$M111,Produktgruppen!A:B,2,FALSE)),"-")))))))))))))))))))))))</f>
        <v>Offen ungeschält VOS</v>
      </c>
      <c r="M111" s="76" t="str">
        <f>IFERROR(VLOOKUP(Abfalldokumentation!$W111,Artikel!A:C,3,FALSE),Abfalldokumentation!$W111)</f>
        <v>VOS Schwarzer Pfeffer R</v>
      </c>
      <c r="N111" s="76" t="str">
        <f>VLOOKUP(D111,'Liste Gründe'!A:D,2,FALSE)</f>
        <v>Schimmel</v>
      </c>
      <c r="O111" s="75" t="str">
        <f>IF(ISBLANK(F111),VLOOKUP(Abfalldokumentation!$X111,'Liste Gründe'!A:D,3,FALSE),F111)</f>
        <v>Verformung</v>
      </c>
      <c r="P111" s="76" t="str">
        <f>IF(ISBLANK(Abfalldokumentation!$G111),"-",Abfalldokumentation!$G111)</f>
        <v>Verformung</v>
      </c>
      <c r="Q111" s="76">
        <f t="shared" si="8"/>
        <v>34</v>
      </c>
      <c r="R111" s="76" t="str">
        <f t="shared" si="9"/>
        <v>Produkte</v>
      </c>
      <c r="S111" s="76" t="str">
        <f t="shared" si="10"/>
        <v>BUs</v>
      </c>
      <c r="T111" s="76" t="str">
        <f t="shared" si="11"/>
        <v>Symptome</v>
      </c>
      <c r="U111" s="76">
        <f>IFERROR(VLOOKUP(Abfalldokumentation!$W111,Kennzahlen!S:U,3,FALSE)*Abfalldokumentation!$J111,"0")</f>
        <v>90</v>
      </c>
      <c r="V111" s="76" t="str">
        <f>IF(ISBLANK(A111),VLOOKUP(Abfalldokumentation!$W111,'Linien - BU'!R:S,2,FALSE),A111)</f>
        <v>L22</v>
      </c>
      <c r="W111" s="77">
        <f t="shared" si="12"/>
        <v>29500482</v>
      </c>
      <c r="X111" s="77">
        <f t="shared" si="13"/>
        <v>120</v>
      </c>
    </row>
    <row r="112" spans="1:24" ht="30" customHeight="1" x14ac:dyDescent="0.25">
      <c r="A112" s="39" t="s">
        <v>79</v>
      </c>
      <c r="B112" s="40">
        <v>29500776</v>
      </c>
      <c r="C112" s="40">
        <v>30</v>
      </c>
      <c r="D112" s="40">
        <v>30</v>
      </c>
      <c r="E112" s="41">
        <v>44435</v>
      </c>
      <c r="F112" s="42" t="s">
        <v>116</v>
      </c>
      <c r="G112" s="43" t="s">
        <v>117</v>
      </c>
      <c r="H112" s="44" t="str">
        <f>IFERROR(VLOOKUP(Abfalldokumentation!$B112,Artikel!A:C,3,FALSE),Abfalldokumentation!$B112)</f>
        <v>ABS Cheddar rot</v>
      </c>
      <c r="I112" s="78" t="str">
        <f>VLOOKUP(V112,'Linien - BU'!A:B,2,FALSE)</f>
        <v>BU3</v>
      </c>
      <c r="J112" s="79">
        <f t="shared" si="7"/>
        <v>30</v>
      </c>
      <c r="K112" s="80">
        <f>Abfalldokumentation!$E112</f>
        <v>44435</v>
      </c>
      <c r="L112" s="79" t="str">
        <f>IFERROR(IF(VLOOKUP(W112,'[1]Rohware 230'!$B:$C,2,FALSE)=0,"Rohware"),
IFERROR(IF(VLOOKUP(W112,[1]Sammelnr.!$B:$C,2,FALSE)=0,"Sammelnr. ungeschält ABS"),
IFERROR(IF(VLOOKUP(W112,[1]Sammelnr.!$E:$F,2,FALSE)=0,"Sammelnr. ungeschält VS"),
IFERROR(IF(VLOOKUP(W112,[1]Sammelnr.!$H:$I,2,FALSE)=0,"Sammelnr. geschält"),
IFERROR(IF(VLOOKUP(W112,[1]Offen!$B:$C,2,FALSE)=0,"Offen ungeschält ABS"),
IFERROR(IF(VLOOKUP(W112,[1]Offen!$E:$F,2,FALSE)=0,"Offen ungeschält VOS"),
IFERROR(IF(VLOOKUP(W112,[1]Offen!$H:$I,2,FALSE)=0,"Offen geschält RW"),
IFERROR(IF(VLOOKUP(W112,[1]Offen!$K:$L,2,FALSE)=0,"Offen vegan"),
IFERROR(IF(VLOOKUP(W112,[1]Offen!$N:$O,2,FALSE)=0,"Offen Zipfel"),
IFERROR(IF(VLOOKUP(W112,[1]Offen!$Q:$R,2,FALSE)=0,"Offen Endstücke"),
IFERROR(IF(VLOOKUP(W112,[1]Vakuumiert!$B:$C,2,FALSE)=0,"Vakuumierter VOS ungeschält"),
IFERROR(IF(VLOOKUP(W112,[1]Vakuumiert!$E:$F,2,FALSE)=0,"Vakuumierter ABS ungeschält"),
IFERROR(IF(VLOOKUP(W112,[1]Vakuumiert!$H:$I,2,FALSE)=0,"Vakuumierter VOS geschält"),
IFERROR(IF(VLOOKUP(W112,[1]Vakuumiert!$K:$L,2,FALSE)=0,"Vakuumierter VOS vegan"),
IFERROR(IF(VLOOKUP(W112,[1]Vakuumiert!$N:$O,2,FALSE)=0,"Vakuumierter VOS Zipfel"),
IFERROR(IF(VLOOKUP(W112,[1]Vakuumiert!$Q:$R,2,FALSE)=0,"Vakuumiert geschält"),
IFERROR(IF(VLOOKUP(W112,'[1]vakuumierte Fertigprodukte'!$B:$C,2,FALSE)=0,"Fertigprodukte"),
IFERROR(IF(VLOOKUP(W112,'[1]vakuumierte Fertigprodukte'!$E:$FI,2,FALSE)=0,"Vakuumierte Zipfel"),
IFERROR(IF(VLOOKUP(W112,[1]Wurste!$B:$C,2,FALSE)=0,"Räucherwürste"),
IFERROR(IF(VLOOKUP(W112,[1]Wurste!$E:$F,2,FALSE)=0,"URW/URGW Wurst"),
IFERROR(IF(VLOOKUP(W112,[1]Wurste!$H:$I,2,FALSE)=0,"HF-Wurst Vegan"),
IFERROR(IF(VLOOKUP(W112,[1]Wurste!$K:$L,2,FALSE)=0,"320er ohne Würste"),
IFERROR(IF(AND(OR(Abfalldokumentation!$I112="BU3",Abfalldokumentation!$I112="Verkauf"),Abfalldokumentation!$N112="Schimmel",Abfalldokumentation!$O112="keinen Abnehmer/kein Schälpersonal"),"Div. Zipfel, ES ohne Verwendung",VLOOKUP(Abfalldokumentation!$M112,Produktgruppen!A:B,2,FALSE)),"-")))))))))))))))))))))))</f>
        <v>Offen ungeschält ABS</v>
      </c>
      <c r="M112" s="81" t="str">
        <f>IFERROR(VLOOKUP(Abfalldokumentation!$W112,Artikel!A:C,3,FALSE),Abfalldokumentation!$W112)</f>
        <v>ABS Cheddar rot</v>
      </c>
      <c r="N112" s="81" t="str">
        <f>VLOOKUP(D112,'Liste Gründe'!A:D,2,FALSE)</f>
        <v>Linienbezogen</v>
      </c>
      <c r="O112" s="80" t="str">
        <f>IF(ISBLANK(F112),VLOOKUP(Abfalldokumentation!$X112,'Liste Gründe'!A:D,3,FALSE),F112)</f>
        <v>Maschinenabfall</v>
      </c>
      <c r="P112" s="81" t="str">
        <f>IF(ISBLANK(Abfalldokumentation!$G112),"-",Abfalldokumentation!$G112)</f>
        <v>nicht eindeutig</v>
      </c>
      <c r="Q112" s="81">
        <f t="shared" si="8"/>
        <v>34</v>
      </c>
      <c r="R112" s="81" t="str">
        <f t="shared" si="9"/>
        <v>Produkte</v>
      </c>
      <c r="S112" s="81" t="str">
        <f t="shared" si="10"/>
        <v>BUs</v>
      </c>
      <c r="T112" s="81" t="str">
        <f t="shared" si="11"/>
        <v>Symptome</v>
      </c>
      <c r="U112" s="81" t="str">
        <f>IFERROR(VLOOKUP(Abfalldokumentation!$W112,Kennzahlen!S:U,3,FALSE)*Abfalldokumentation!$J112,"0")</f>
        <v>0</v>
      </c>
      <c r="V112" s="81" t="str">
        <f>IF(ISBLANK(A112),VLOOKUP(Abfalldokumentation!$W112,'Linien - BU'!R:S,2,FALSE),A112)</f>
        <v>L1</v>
      </c>
      <c r="W112" s="77">
        <f t="shared" si="12"/>
        <v>29500776</v>
      </c>
      <c r="X112" s="77">
        <f t="shared" si="13"/>
        <v>30</v>
      </c>
    </row>
    <row r="113" spans="1:24" ht="30" customHeight="1" x14ac:dyDescent="0.25">
      <c r="A113" s="45" t="s">
        <v>128</v>
      </c>
      <c r="B113" s="46">
        <v>29500821</v>
      </c>
      <c r="C113" s="46">
        <v>10</v>
      </c>
      <c r="D113" s="46">
        <v>12</v>
      </c>
      <c r="E113" s="47">
        <v>44435</v>
      </c>
      <c r="F113" s="48" t="s">
        <v>10</v>
      </c>
      <c r="G113" s="49" t="s">
        <v>129</v>
      </c>
      <c r="H113" s="50" t="str">
        <f>IFERROR(VLOOKUP(Abfalldokumentation!$B113,Artikel!A:C,3,FALSE),Abfalldokumentation!$B113)</f>
        <v>ABS Gouda Mittelalt 45%</v>
      </c>
      <c r="I113" s="73" t="str">
        <f>VLOOKUP(V113,'Linien - BU'!A:B,2,FALSE)</f>
        <v>BU3</v>
      </c>
      <c r="J113" s="74">
        <f t="shared" si="7"/>
        <v>10</v>
      </c>
      <c r="K113" s="75">
        <f>Abfalldokumentation!$E113</f>
        <v>44435</v>
      </c>
      <c r="L113" s="74" t="str">
        <f>IFERROR(IF(VLOOKUP(W113,'[1]Rohware 230'!$B:$C,2,FALSE)=0,"Rohware"),
IFERROR(IF(VLOOKUP(W113,[1]Sammelnr.!$B:$C,2,FALSE)=0,"Sammelnr. ungeschält ABS"),
IFERROR(IF(VLOOKUP(W113,[1]Sammelnr.!$E:$F,2,FALSE)=0,"Sammelnr. ungeschält VS"),
IFERROR(IF(VLOOKUP(W113,[1]Sammelnr.!$H:$I,2,FALSE)=0,"Sammelnr. geschält"),
IFERROR(IF(VLOOKUP(W113,[1]Offen!$B:$C,2,FALSE)=0,"Offen ungeschält ABS"),
IFERROR(IF(VLOOKUP(W113,[1]Offen!$E:$F,2,FALSE)=0,"Offen ungeschält VOS"),
IFERROR(IF(VLOOKUP(W113,[1]Offen!$H:$I,2,FALSE)=0,"Offen geschält RW"),
IFERROR(IF(VLOOKUP(W113,[1]Offen!$K:$L,2,FALSE)=0,"Offen vegan"),
IFERROR(IF(VLOOKUP(W113,[1]Offen!$N:$O,2,FALSE)=0,"Offen Zipfel"),
IFERROR(IF(VLOOKUP(W113,[1]Offen!$Q:$R,2,FALSE)=0,"Offen Endstücke"),
IFERROR(IF(VLOOKUP(W113,[1]Vakuumiert!$B:$C,2,FALSE)=0,"Vakuumierter VOS ungeschält"),
IFERROR(IF(VLOOKUP(W113,[1]Vakuumiert!$E:$F,2,FALSE)=0,"Vakuumierter ABS ungeschält"),
IFERROR(IF(VLOOKUP(W113,[1]Vakuumiert!$H:$I,2,FALSE)=0,"Vakuumierter VOS geschält"),
IFERROR(IF(VLOOKUP(W113,[1]Vakuumiert!$K:$L,2,FALSE)=0,"Vakuumierter VOS vegan"),
IFERROR(IF(VLOOKUP(W113,[1]Vakuumiert!$N:$O,2,FALSE)=0,"Vakuumierter VOS Zipfel"),
IFERROR(IF(VLOOKUP(W113,[1]Vakuumiert!$Q:$R,2,FALSE)=0,"Vakuumiert geschält"),
IFERROR(IF(VLOOKUP(W113,'[1]vakuumierte Fertigprodukte'!$B:$C,2,FALSE)=0,"Fertigprodukte"),
IFERROR(IF(VLOOKUP(W113,'[1]vakuumierte Fertigprodukte'!$E:$FI,2,FALSE)=0,"Vakuumierte Zipfel"),
IFERROR(IF(VLOOKUP(W113,[1]Wurste!$B:$C,2,FALSE)=0,"Räucherwürste"),
IFERROR(IF(VLOOKUP(W113,[1]Wurste!$E:$F,2,FALSE)=0,"URW/URGW Wurst"),
IFERROR(IF(VLOOKUP(W113,[1]Wurste!$H:$I,2,FALSE)=0,"HF-Wurst Vegan"),
IFERROR(IF(VLOOKUP(W113,[1]Wurste!$K:$L,2,FALSE)=0,"320er ohne Würste"),
IFERROR(IF(AND(OR(Abfalldokumentation!$I113="BU3",Abfalldokumentation!$I113="Verkauf"),Abfalldokumentation!$N113="Schimmel",Abfalldokumentation!$O113="keinen Abnehmer/kein Schälpersonal"),"Div. Zipfel, ES ohne Verwendung",VLOOKUP(Abfalldokumentation!$M113,Produktgruppen!A:B,2,FALSE)),"-")))))))))))))))))))))))</f>
        <v>Offen ungeschält ABS</v>
      </c>
      <c r="M113" s="76" t="str">
        <f>IFERROR(VLOOKUP(Abfalldokumentation!$W113,Artikel!A:C,3,FALSE),Abfalldokumentation!$W113)</f>
        <v>ABS Gouda Mittelalt 45%</v>
      </c>
      <c r="N113" s="76" t="str">
        <f>VLOOKUP(D113,'Liste Gründe'!A:D,2,FALSE)</f>
        <v>Schimmel</v>
      </c>
      <c r="O113" s="75" t="str">
        <f>IF(ISBLANK(F113),VLOOKUP(Abfalldokumentation!$X113,'Liste Gründe'!A:D,3,FALSE),F113)</f>
        <v>Rest</v>
      </c>
      <c r="P113" s="76" t="str">
        <f>IF(ISBLANK(Abfalldokumentation!$G113),"-",Abfalldokumentation!$G113)</f>
        <v>wird eigentlich gesammelt und verarbeitet</v>
      </c>
      <c r="Q113" s="76">
        <f t="shared" si="8"/>
        <v>34</v>
      </c>
      <c r="R113" s="76" t="str">
        <f t="shared" si="9"/>
        <v>Produkte</v>
      </c>
      <c r="S113" s="76" t="str">
        <f t="shared" si="10"/>
        <v>BUs</v>
      </c>
      <c r="T113" s="76" t="str">
        <f t="shared" si="11"/>
        <v>Symptome</v>
      </c>
      <c r="U113" s="76">
        <f>IFERROR(VLOOKUP(Abfalldokumentation!$W113,Kennzahlen!S:U,3,FALSE)*Abfalldokumentation!$J113,"0")</f>
        <v>20</v>
      </c>
      <c r="V113" s="76" t="str">
        <f>IF(ISBLANK(A113),VLOOKUP(Abfalldokumentation!$W113,'Linien - BU'!R:S,2,FALSE),A113)</f>
        <v>L18</v>
      </c>
      <c r="W113" s="77">
        <f t="shared" si="12"/>
        <v>29500821</v>
      </c>
      <c r="X113" s="77">
        <f t="shared" si="13"/>
        <v>12</v>
      </c>
    </row>
    <row r="114" spans="1:24" ht="30" customHeight="1" x14ac:dyDescent="0.25">
      <c r="A114" s="39" t="s">
        <v>95</v>
      </c>
      <c r="B114" s="40">
        <v>29500879</v>
      </c>
      <c r="C114" s="40">
        <v>12</v>
      </c>
      <c r="D114" s="40">
        <v>12</v>
      </c>
      <c r="E114" s="41">
        <v>44435</v>
      </c>
      <c r="F114" s="42" t="s">
        <v>45</v>
      </c>
      <c r="G114" s="43" t="s">
        <v>45</v>
      </c>
      <c r="H114" s="44" t="str">
        <f>IFERROR(VLOOKUP(Abfalldokumentation!$B114,Artikel!A:C,3,FALSE),Abfalldokumentation!$B114)</f>
        <v>VOS SKZ AMMERLAND</v>
      </c>
      <c r="I114" s="78" t="str">
        <f>VLOOKUP(V114,'Linien - BU'!A:B,2,FALSE)</f>
        <v>BU1</v>
      </c>
      <c r="J114" s="79">
        <f t="shared" si="7"/>
        <v>12</v>
      </c>
      <c r="K114" s="80">
        <f>Abfalldokumentation!$E114</f>
        <v>44435</v>
      </c>
      <c r="L114" s="79" t="str">
        <f>IFERROR(IF(VLOOKUP(W114,'[1]Rohware 230'!$B:$C,2,FALSE)=0,"Rohware"),
IFERROR(IF(VLOOKUP(W114,[1]Sammelnr.!$B:$C,2,FALSE)=0,"Sammelnr. ungeschält ABS"),
IFERROR(IF(VLOOKUP(W114,[1]Sammelnr.!$E:$F,2,FALSE)=0,"Sammelnr. ungeschält VS"),
IFERROR(IF(VLOOKUP(W114,[1]Sammelnr.!$H:$I,2,FALSE)=0,"Sammelnr. geschält"),
IFERROR(IF(VLOOKUP(W114,[1]Offen!$B:$C,2,FALSE)=0,"Offen ungeschält ABS"),
IFERROR(IF(VLOOKUP(W114,[1]Offen!$E:$F,2,FALSE)=0,"Offen ungeschält VOS"),
IFERROR(IF(VLOOKUP(W114,[1]Offen!$H:$I,2,FALSE)=0,"Offen geschält RW"),
IFERROR(IF(VLOOKUP(W114,[1]Offen!$K:$L,2,FALSE)=0,"Offen vegan"),
IFERROR(IF(VLOOKUP(W114,[1]Offen!$N:$O,2,FALSE)=0,"Offen Zipfel"),
IFERROR(IF(VLOOKUP(W114,[1]Offen!$Q:$R,2,FALSE)=0,"Offen Endstücke"),
IFERROR(IF(VLOOKUP(W114,[1]Vakuumiert!$B:$C,2,FALSE)=0,"Vakuumierter VOS ungeschält"),
IFERROR(IF(VLOOKUP(W114,[1]Vakuumiert!$E:$F,2,FALSE)=0,"Vakuumierter ABS ungeschält"),
IFERROR(IF(VLOOKUP(W114,[1]Vakuumiert!$H:$I,2,FALSE)=0,"Vakuumierter VOS geschält"),
IFERROR(IF(VLOOKUP(W114,[1]Vakuumiert!$K:$L,2,FALSE)=0,"Vakuumierter VOS vegan"),
IFERROR(IF(VLOOKUP(W114,[1]Vakuumiert!$N:$O,2,FALSE)=0,"Vakuumierter VOS Zipfel"),
IFERROR(IF(VLOOKUP(W114,[1]Vakuumiert!$Q:$R,2,FALSE)=0,"Vakuumiert geschält"),
IFERROR(IF(VLOOKUP(W114,'[1]vakuumierte Fertigprodukte'!$B:$C,2,FALSE)=0,"Fertigprodukte"),
IFERROR(IF(VLOOKUP(W114,'[1]vakuumierte Fertigprodukte'!$E:$FI,2,FALSE)=0,"Vakuumierte Zipfel"),
IFERROR(IF(VLOOKUP(W114,[1]Wurste!$B:$C,2,FALSE)=0,"Räucherwürste"),
IFERROR(IF(VLOOKUP(W114,[1]Wurste!$E:$F,2,FALSE)=0,"URW/URGW Wurst"),
IFERROR(IF(VLOOKUP(W114,[1]Wurste!$H:$I,2,FALSE)=0,"HF-Wurst Vegan"),
IFERROR(IF(VLOOKUP(W114,[1]Wurste!$K:$L,2,FALSE)=0,"320er ohne Würste"),
IFERROR(IF(AND(OR(Abfalldokumentation!$I114="BU3",Abfalldokumentation!$I114="Verkauf"),Abfalldokumentation!$N114="Schimmel",Abfalldokumentation!$O114="keinen Abnehmer/kein Schälpersonal"),"Div. Zipfel, ES ohne Verwendung",VLOOKUP(Abfalldokumentation!$M114,Produktgruppen!A:B,2,FALSE)),"-")))))))))))))))))))))))</f>
        <v>Offen ungeschält VOS</v>
      </c>
      <c r="M114" s="81" t="str">
        <f>IFERROR(VLOOKUP(Abfalldokumentation!$W114,Artikel!A:C,3,FALSE),Abfalldokumentation!$W114)</f>
        <v>VOS SKZ AMMERLAND</v>
      </c>
      <c r="N114" s="81" t="str">
        <f>VLOOKUP(D114,'Liste Gründe'!A:D,2,FALSE)</f>
        <v>Schimmel</v>
      </c>
      <c r="O114" s="80" t="str">
        <f>IF(ISBLANK(F114),VLOOKUP(Abfalldokumentation!$X114,'Liste Gründe'!A:D,3,FALSE),F114)</f>
        <v>Ware konnte nicht vakuumiert werden, nicht genügend LA</v>
      </c>
      <c r="P114" s="81" t="str">
        <f>IF(ISBLANK(Abfalldokumentation!$G114),"-",Abfalldokumentation!$G114)</f>
        <v>Ware konnte nicht vakuumiert werden, nicht genügend LA</v>
      </c>
      <c r="Q114" s="81">
        <f t="shared" si="8"/>
        <v>34</v>
      </c>
      <c r="R114" s="81" t="str">
        <f t="shared" si="9"/>
        <v>Produkte</v>
      </c>
      <c r="S114" s="81" t="str">
        <f t="shared" si="10"/>
        <v>BUs</v>
      </c>
      <c r="T114" s="81" t="str">
        <f t="shared" si="11"/>
        <v>Symptome</v>
      </c>
      <c r="U114" s="81">
        <f>IFERROR(VLOOKUP(Abfalldokumentation!$W114,Kennzahlen!S:U,3,FALSE)*Abfalldokumentation!$J114,"0")</f>
        <v>6</v>
      </c>
      <c r="V114" s="81" t="str">
        <f>IF(ISBLANK(A114),VLOOKUP(Abfalldokumentation!$W114,'Linien - BU'!R:S,2,FALSE),A114)</f>
        <v>RWV</v>
      </c>
      <c r="W114" s="77">
        <f t="shared" si="12"/>
        <v>29500879</v>
      </c>
      <c r="X114" s="77">
        <f t="shared" si="13"/>
        <v>12</v>
      </c>
    </row>
    <row r="115" spans="1:24" ht="30" customHeight="1" x14ac:dyDescent="0.25">
      <c r="A115" s="45" t="s">
        <v>99</v>
      </c>
      <c r="B115" s="46">
        <v>29501003</v>
      </c>
      <c r="C115" s="46">
        <v>143</v>
      </c>
      <c r="D115" s="46">
        <v>81</v>
      </c>
      <c r="E115" s="47">
        <v>44435</v>
      </c>
      <c r="F115" s="48" t="s">
        <v>109</v>
      </c>
      <c r="G115" s="49"/>
      <c r="H115" s="50" t="str">
        <f>IFERROR(VLOOKUP(Abfalldokumentation!$B115,Artikel!A:C,3,FALSE),Abfalldokumentation!$B115)</f>
        <v>ABS CHED-PF-KRÄUK gemis</v>
      </c>
      <c r="I115" s="73" t="str">
        <f>VLOOKUP(V115,'Linien - BU'!A:B,2,FALSE)</f>
        <v>BU3</v>
      </c>
      <c r="J115" s="74">
        <f t="shared" si="7"/>
        <v>143</v>
      </c>
      <c r="K115" s="75">
        <f>Abfalldokumentation!$E115</f>
        <v>44435</v>
      </c>
      <c r="L115" s="74" t="str">
        <f>IFERROR(IF(VLOOKUP(W115,'[1]Rohware 230'!$B:$C,2,FALSE)=0,"Rohware"),
IFERROR(IF(VLOOKUP(W115,[1]Sammelnr.!$B:$C,2,FALSE)=0,"Sammelnr. ungeschält ABS"),
IFERROR(IF(VLOOKUP(W115,[1]Sammelnr.!$E:$F,2,FALSE)=0,"Sammelnr. ungeschält VS"),
IFERROR(IF(VLOOKUP(W115,[1]Sammelnr.!$H:$I,2,FALSE)=0,"Sammelnr. geschält"),
IFERROR(IF(VLOOKUP(W115,[1]Offen!$B:$C,2,FALSE)=0,"Offen ungeschält ABS"),
IFERROR(IF(VLOOKUP(W115,[1]Offen!$E:$F,2,FALSE)=0,"Offen ungeschält VOS"),
IFERROR(IF(VLOOKUP(W115,[1]Offen!$H:$I,2,FALSE)=0,"Offen geschält RW"),
IFERROR(IF(VLOOKUP(W115,[1]Offen!$K:$L,2,FALSE)=0,"Offen vegan"),
IFERROR(IF(VLOOKUP(W115,[1]Offen!$N:$O,2,FALSE)=0,"Offen Zipfel"),
IFERROR(IF(VLOOKUP(W115,[1]Offen!$Q:$R,2,FALSE)=0,"Offen Endstücke"),
IFERROR(IF(VLOOKUP(W115,[1]Vakuumiert!$B:$C,2,FALSE)=0,"Vakuumierter VOS ungeschält"),
IFERROR(IF(VLOOKUP(W115,[1]Vakuumiert!$E:$F,2,FALSE)=0,"Vakuumierter ABS ungeschält"),
IFERROR(IF(VLOOKUP(W115,[1]Vakuumiert!$H:$I,2,FALSE)=0,"Vakuumierter VOS geschält"),
IFERROR(IF(VLOOKUP(W115,[1]Vakuumiert!$K:$L,2,FALSE)=0,"Vakuumierter VOS vegan"),
IFERROR(IF(VLOOKUP(W115,[1]Vakuumiert!$N:$O,2,FALSE)=0,"Vakuumierter VOS Zipfel"),
IFERROR(IF(VLOOKUP(W115,[1]Vakuumiert!$Q:$R,2,FALSE)=0,"Vakuumiert geschält"),
IFERROR(IF(VLOOKUP(W115,'[1]vakuumierte Fertigprodukte'!$B:$C,2,FALSE)=0,"Fertigprodukte"),
IFERROR(IF(VLOOKUP(W115,'[1]vakuumierte Fertigprodukte'!$E:$FI,2,FALSE)=0,"Vakuumierte Zipfel"),
IFERROR(IF(VLOOKUP(W115,[1]Wurste!$B:$C,2,FALSE)=0,"Räucherwürste"),
IFERROR(IF(VLOOKUP(W115,[1]Wurste!$E:$F,2,FALSE)=0,"URW/URGW Wurst"),
IFERROR(IF(VLOOKUP(W115,[1]Wurste!$H:$I,2,FALSE)=0,"HF-Wurst Vegan"),
IFERROR(IF(VLOOKUP(W115,[1]Wurste!$K:$L,2,FALSE)=0,"320er ohne Würste"),
IFERROR(IF(AND(OR(Abfalldokumentation!$I115="BU3",Abfalldokumentation!$I115="Verkauf"),Abfalldokumentation!$N115="Schimmel",Abfalldokumentation!$O115="keinen Abnehmer/kein Schälpersonal"),"Div. Zipfel, ES ohne Verwendung",VLOOKUP(Abfalldokumentation!$M115,Produktgruppen!A:B,2,FALSE)),"-")))))))))))))))))))))))</f>
        <v>Offen ungeschält ABS</v>
      </c>
      <c r="M115" s="76" t="str">
        <f>IFERROR(VLOOKUP(Abfalldokumentation!$W115,Artikel!A:C,3,FALSE),Abfalldokumentation!$W115)</f>
        <v>ABS CHED-PF-KRÄUK gemis</v>
      </c>
      <c r="N115" s="76" t="str">
        <f>VLOOKUP(D115,'Liste Gründe'!A:D,2,FALSE)</f>
        <v>Linienbezogen</v>
      </c>
      <c r="O115" s="75" t="str">
        <f>IF(ISBLANK(F115),VLOOKUP(Abfalldokumentation!$X115,'Liste Gründe'!A:D,3,FALSE),F115)</f>
        <v>gemischtes Produkt</v>
      </c>
      <c r="P115" s="76" t="str">
        <f>IF(ISBLANK(Abfalldokumentation!$G115),"-",Abfalldokumentation!$G115)</f>
        <v>-</v>
      </c>
      <c r="Q115" s="76">
        <f t="shared" si="8"/>
        <v>34</v>
      </c>
      <c r="R115" s="76" t="str">
        <f t="shared" si="9"/>
        <v>Produkte</v>
      </c>
      <c r="S115" s="76" t="str">
        <f t="shared" si="10"/>
        <v>BUs</v>
      </c>
      <c r="T115" s="76" t="str">
        <f t="shared" si="11"/>
        <v>Symptome</v>
      </c>
      <c r="U115" s="76">
        <f>IFERROR(VLOOKUP(Abfalldokumentation!$W115,Kennzahlen!S:U,3,FALSE)*Abfalldokumentation!$J115,"0")</f>
        <v>143</v>
      </c>
      <c r="V115" s="76" t="str">
        <f>IF(ISBLANK(A115),VLOOKUP(Abfalldokumentation!$W115,'Linien - BU'!R:S,2,FALSE),A115)</f>
        <v>L33</v>
      </c>
      <c r="W115" s="77">
        <f t="shared" si="12"/>
        <v>29501003</v>
      </c>
      <c r="X115" s="77">
        <f t="shared" si="13"/>
        <v>81</v>
      </c>
    </row>
    <row r="116" spans="1:24" ht="30" customHeight="1" x14ac:dyDescent="0.25">
      <c r="A116" s="39" t="s">
        <v>74</v>
      </c>
      <c r="B116" s="40">
        <v>29600025</v>
      </c>
      <c r="C116" s="40">
        <v>79</v>
      </c>
      <c r="D116" s="40">
        <v>12</v>
      </c>
      <c r="E116" s="41">
        <v>44435</v>
      </c>
      <c r="F116" s="42" t="s">
        <v>22</v>
      </c>
      <c r="G116" s="43" t="s">
        <v>75</v>
      </c>
      <c r="H116" s="44" t="str">
        <f>IFERROR(VLOOKUP(Abfalldokumentation!$B116,Artikel!A:C,3,FALSE),Abfalldokumentation!$B116)</f>
        <v>VS Schinken geschält</v>
      </c>
      <c r="I116" s="78" t="str">
        <f>VLOOKUP(V116,'Linien - BU'!A:B,2,FALSE)</f>
        <v>BU1</v>
      </c>
      <c r="J116" s="79">
        <f t="shared" si="7"/>
        <v>79</v>
      </c>
      <c r="K116" s="80">
        <f>Abfalldokumentation!$E116</f>
        <v>44435</v>
      </c>
      <c r="L116" s="79" t="str">
        <f>IFERROR(IF(VLOOKUP(W116,'[1]Rohware 230'!$B:$C,2,FALSE)=0,"Rohware"),
IFERROR(IF(VLOOKUP(W116,[1]Sammelnr.!$B:$C,2,FALSE)=0,"Sammelnr. ungeschält ABS"),
IFERROR(IF(VLOOKUP(W116,[1]Sammelnr.!$E:$F,2,FALSE)=0,"Sammelnr. ungeschält VS"),
IFERROR(IF(VLOOKUP(W116,[1]Sammelnr.!$H:$I,2,FALSE)=0,"Sammelnr. geschält"),
IFERROR(IF(VLOOKUP(W116,[1]Offen!$B:$C,2,FALSE)=0,"Offen ungeschält ABS"),
IFERROR(IF(VLOOKUP(W116,[1]Offen!$E:$F,2,FALSE)=0,"Offen ungeschält VOS"),
IFERROR(IF(VLOOKUP(W116,[1]Offen!$H:$I,2,FALSE)=0,"Offen geschält RW"),
IFERROR(IF(VLOOKUP(W116,[1]Offen!$K:$L,2,FALSE)=0,"Offen vegan"),
IFERROR(IF(VLOOKUP(W116,[1]Offen!$N:$O,2,FALSE)=0,"Offen Zipfel"),
IFERROR(IF(VLOOKUP(W116,[1]Offen!$Q:$R,2,FALSE)=0,"Offen Endstücke"),
IFERROR(IF(VLOOKUP(W116,[1]Vakuumiert!$B:$C,2,FALSE)=0,"Vakuumierter VOS ungeschält"),
IFERROR(IF(VLOOKUP(W116,[1]Vakuumiert!$E:$F,2,FALSE)=0,"Vakuumierter ABS ungeschält"),
IFERROR(IF(VLOOKUP(W116,[1]Vakuumiert!$H:$I,2,FALSE)=0,"Vakuumierter VOS geschält"),
IFERROR(IF(VLOOKUP(W116,[1]Vakuumiert!$K:$L,2,FALSE)=0,"Vakuumierter VOS vegan"),
IFERROR(IF(VLOOKUP(W116,[1]Vakuumiert!$N:$O,2,FALSE)=0,"Vakuumierter VOS Zipfel"),
IFERROR(IF(VLOOKUP(W116,[1]Vakuumiert!$Q:$R,2,FALSE)=0,"Vakuumiert geschält"),
IFERROR(IF(VLOOKUP(W116,'[1]vakuumierte Fertigprodukte'!$B:$C,2,FALSE)=0,"Fertigprodukte"),
IFERROR(IF(VLOOKUP(W116,'[1]vakuumierte Fertigprodukte'!$E:$FI,2,FALSE)=0,"Vakuumierte Zipfel"),
IFERROR(IF(VLOOKUP(W116,[1]Wurste!$B:$C,2,FALSE)=0,"Räucherwürste"),
IFERROR(IF(VLOOKUP(W116,[1]Wurste!$E:$F,2,FALSE)=0,"URW/URGW Wurst"),
IFERROR(IF(VLOOKUP(W116,[1]Wurste!$H:$I,2,FALSE)=0,"HF-Wurst Vegan"),
IFERROR(IF(VLOOKUP(W116,[1]Wurste!$K:$L,2,FALSE)=0,"320er ohne Würste"),
IFERROR(IF(AND(OR(Abfalldokumentation!$I116="BU3",Abfalldokumentation!$I116="Verkauf"),Abfalldokumentation!$N116="Schimmel",Abfalldokumentation!$O116="keinen Abnehmer/kein Schälpersonal"),"Div. Zipfel, ES ohne Verwendung",VLOOKUP(Abfalldokumentation!$M116,Produktgruppen!A:B,2,FALSE)),"-")))))))))))))))))))))))</f>
        <v>Sammelnr. geschält</v>
      </c>
      <c r="M116" s="81" t="str">
        <f>IFERROR(VLOOKUP(Abfalldokumentation!$W116,Artikel!A:C,3,FALSE),Abfalldokumentation!$W116)</f>
        <v>VS Schinken geschält</v>
      </c>
      <c r="N116" s="81" t="str">
        <f>VLOOKUP(D116,'Liste Gründe'!A:D,2,FALSE)</f>
        <v>Schimmel</v>
      </c>
      <c r="O116" s="80" t="str">
        <f>IF(ISBLANK(F116),VLOOKUP(Abfalldokumentation!$X116,'Liste Gründe'!A:D,3,FALSE),F116)</f>
        <v>keine Verarbeitung</v>
      </c>
      <c r="P116" s="81" t="str">
        <f>IF(ISBLANK(Abfalldokumentation!$G116),"-",Abfalldokumentation!$G116)</f>
        <v>Aufgrund Konsistenz nicht genommen. Zu wenig VOS verarbeitet. Vom Warmen ins Kalte -&gt; Schimmel</v>
      </c>
      <c r="Q116" s="81">
        <f t="shared" si="8"/>
        <v>34</v>
      </c>
      <c r="R116" s="81" t="str">
        <f t="shared" si="9"/>
        <v>Produkte</v>
      </c>
      <c r="S116" s="81" t="str">
        <f t="shared" si="10"/>
        <v>BUs</v>
      </c>
      <c r="T116" s="81" t="str">
        <f t="shared" si="11"/>
        <v>Symptome</v>
      </c>
      <c r="U116" s="81">
        <f>IFERROR(VLOOKUP(Abfalldokumentation!$W116,Kennzahlen!S:U,3,FALSE)*Abfalldokumentation!$J116,"0")</f>
        <v>74.244199999999992</v>
      </c>
      <c r="V116" s="81" t="str">
        <f>IF(ISBLANK(A116),VLOOKUP(Abfalldokumentation!$W116,'Linien - BU'!R:S,2,FALSE),A116)</f>
        <v>Schmelze</v>
      </c>
      <c r="W116" s="77">
        <f t="shared" si="12"/>
        <v>29600025</v>
      </c>
      <c r="X116" s="77">
        <f t="shared" si="13"/>
        <v>12</v>
      </c>
    </row>
    <row r="117" spans="1:24" ht="30" customHeight="1" x14ac:dyDescent="0.25">
      <c r="A117" s="45" t="s">
        <v>11</v>
      </c>
      <c r="B117" s="46" t="s">
        <v>83</v>
      </c>
      <c r="C117" s="46">
        <v>28.5</v>
      </c>
      <c r="D117" s="46">
        <v>12</v>
      </c>
      <c r="E117" s="47">
        <v>44435</v>
      </c>
      <c r="F117" s="48" t="s">
        <v>20</v>
      </c>
      <c r="G117" s="49" t="s">
        <v>84</v>
      </c>
      <c r="H117" s="50" t="str">
        <f>IFERROR(VLOOKUP(Abfalldokumentation!$B117,Artikel!A:C,3,FALSE),Abfalldokumentation!$B117)</f>
        <v>Div. Zipfel, Endstücke</v>
      </c>
      <c r="I117" s="73" t="str">
        <f>VLOOKUP(V117,'Linien - BU'!A:B,2,FALSE)</f>
        <v>Verkauf</v>
      </c>
      <c r="J117" s="74">
        <f t="shared" si="7"/>
        <v>28.5</v>
      </c>
      <c r="K117" s="75">
        <f>Abfalldokumentation!$E117</f>
        <v>44435</v>
      </c>
      <c r="L117" s="74" t="str">
        <f>IFERROR(IF(VLOOKUP(W117,'[1]Rohware 230'!$B:$C,2,FALSE)=0,"Rohware"),
IFERROR(IF(VLOOKUP(W117,[1]Sammelnr.!$B:$C,2,FALSE)=0,"Sammelnr. ungeschält ABS"),
IFERROR(IF(VLOOKUP(W117,[1]Sammelnr.!$E:$F,2,FALSE)=0,"Sammelnr. ungeschält VS"),
IFERROR(IF(VLOOKUP(W117,[1]Sammelnr.!$H:$I,2,FALSE)=0,"Sammelnr. geschält"),
IFERROR(IF(VLOOKUP(W117,[1]Offen!$B:$C,2,FALSE)=0,"Offen ungeschält ABS"),
IFERROR(IF(VLOOKUP(W117,[1]Offen!$E:$F,2,FALSE)=0,"Offen ungeschält VOS"),
IFERROR(IF(VLOOKUP(W117,[1]Offen!$H:$I,2,FALSE)=0,"Offen geschält RW"),
IFERROR(IF(VLOOKUP(W117,[1]Offen!$K:$L,2,FALSE)=0,"Offen vegan"),
IFERROR(IF(VLOOKUP(W117,[1]Offen!$N:$O,2,FALSE)=0,"Offen Zipfel"),
IFERROR(IF(VLOOKUP(W117,[1]Offen!$Q:$R,2,FALSE)=0,"Offen Endstücke"),
IFERROR(IF(VLOOKUP(W117,[1]Vakuumiert!$B:$C,2,FALSE)=0,"Vakuumierter VOS ungeschält"),
IFERROR(IF(VLOOKUP(W117,[1]Vakuumiert!$E:$F,2,FALSE)=0,"Vakuumierter ABS ungeschält"),
IFERROR(IF(VLOOKUP(W117,[1]Vakuumiert!$H:$I,2,FALSE)=0,"Vakuumierter VOS geschält"),
IFERROR(IF(VLOOKUP(W117,[1]Vakuumiert!$K:$L,2,FALSE)=0,"Vakuumierter VOS vegan"),
IFERROR(IF(VLOOKUP(W117,[1]Vakuumiert!$N:$O,2,FALSE)=0,"Vakuumierter VOS Zipfel"),
IFERROR(IF(VLOOKUP(W117,[1]Vakuumiert!$Q:$R,2,FALSE)=0,"Vakuumiert geschält"),
IFERROR(IF(VLOOKUP(W117,'[1]vakuumierte Fertigprodukte'!$B:$C,2,FALSE)=0,"Fertigprodukte"),
IFERROR(IF(VLOOKUP(W117,'[1]vakuumierte Fertigprodukte'!$E:$FI,2,FALSE)=0,"Vakuumierte Zipfel"),
IFERROR(IF(VLOOKUP(W117,[1]Wurste!$B:$C,2,FALSE)=0,"Räucherwürste"),
IFERROR(IF(VLOOKUP(W117,[1]Wurste!$E:$F,2,FALSE)=0,"URW/URGW Wurst"),
IFERROR(IF(VLOOKUP(W117,[1]Wurste!$H:$I,2,FALSE)=0,"HF-Wurst Vegan"),
IFERROR(IF(VLOOKUP(W117,[1]Wurste!$K:$L,2,FALSE)=0,"320er ohne Würste"),
IFERROR(IF(AND(OR(Abfalldokumentation!$I117="BU3",Abfalldokumentation!$I117="Verkauf"),Abfalldokumentation!$N117="Schimmel",Abfalldokumentation!$O117="keinen Abnehmer/kein Schälpersonal"),"Div. Zipfel, ES ohne Verwendung",VLOOKUP(Abfalldokumentation!$M117,Produktgruppen!A:B,2,FALSE)),"-")))))))))))))))))))))))</f>
        <v>Div. Zipfel, ES ohne Verwendung</v>
      </c>
      <c r="M117" s="76" t="str">
        <f>IFERROR(VLOOKUP(Abfalldokumentation!$W117,Artikel!A:C,3,FALSE),Abfalldokumentation!$W117)</f>
        <v>Div. Zipfel, Endstücke</v>
      </c>
      <c r="N117" s="76" t="str">
        <f>VLOOKUP(D117,'Liste Gründe'!A:D,2,FALSE)</f>
        <v>Schimmel</v>
      </c>
      <c r="O117" s="75" t="str">
        <f>IF(ISBLANK(F117),VLOOKUP(Abfalldokumentation!$X117,'Liste Gründe'!A:D,3,FALSE),F117)</f>
        <v>keinen Abnehmer/kein Schälpersonal</v>
      </c>
      <c r="P117" s="76" t="str">
        <f>IF(ISBLANK(Abfalldokumentation!$G117),"-",Abfalldokumentation!$G117)</f>
        <v>keinen Abnehmer/Schälen</v>
      </c>
      <c r="Q117" s="76">
        <f t="shared" si="8"/>
        <v>34</v>
      </c>
      <c r="R117" s="76" t="str">
        <f t="shared" si="9"/>
        <v>Produkte</v>
      </c>
      <c r="S117" s="76" t="str">
        <f t="shared" si="10"/>
        <v>BUs</v>
      </c>
      <c r="T117" s="76" t="str">
        <f t="shared" si="11"/>
        <v>Symptome</v>
      </c>
      <c r="U117" s="76" t="str">
        <f>IFERROR(VLOOKUP(Abfalldokumentation!$W117,Kennzahlen!S:U,3,FALSE)*Abfalldokumentation!$J117,"0")</f>
        <v>0</v>
      </c>
      <c r="V117" s="76" t="str">
        <f>IF(ISBLANK(A117),VLOOKUP(Abfalldokumentation!$W117,'Linien - BU'!R:S,2,FALSE),A117)</f>
        <v>Verkauf</v>
      </c>
      <c r="W117" s="77" t="str">
        <f t="shared" si="12"/>
        <v>Div. Zipfel, Endstücke</v>
      </c>
      <c r="X117" s="77">
        <f t="shared" si="13"/>
        <v>12</v>
      </c>
    </row>
    <row r="118" spans="1:24" ht="30" customHeight="1" x14ac:dyDescent="0.25">
      <c r="A118" s="39" t="s">
        <v>11</v>
      </c>
      <c r="B118" s="40" t="s">
        <v>83</v>
      </c>
      <c r="C118" s="40">
        <v>155</v>
      </c>
      <c r="D118" s="40">
        <v>12</v>
      </c>
      <c r="E118" s="41">
        <v>44435</v>
      </c>
      <c r="F118" s="42" t="s">
        <v>20</v>
      </c>
      <c r="G118" s="43" t="s">
        <v>84</v>
      </c>
      <c r="H118" s="44" t="str">
        <f>IFERROR(VLOOKUP(Abfalldokumentation!$B118,Artikel!A:C,3,FALSE),Abfalldokumentation!$B118)</f>
        <v>Div. Zipfel, Endstücke</v>
      </c>
      <c r="I118" s="78" t="str">
        <f>VLOOKUP(V118,'Linien - BU'!A:B,2,FALSE)</f>
        <v>Verkauf</v>
      </c>
      <c r="J118" s="79">
        <f t="shared" si="7"/>
        <v>155</v>
      </c>
      <c r="K118" s="80">
        <f>Abfalldokumentation!$E118</f>
        <v>44435</v>
      </c>
      <c r="L118" s="79" t="str">
        <f>IFERROR(IF(VLOOKUP(W118,'[1]Rohware 230'!$B:$C,2,FALSE)=0,"Rohware"),
IFERROR(IF(VLOOKUP(W118,[1]Sammelnr.!$B:$C,2,FALSE)=0,"Sammelnr. ungeschält ABS"),
IFERROR(IF(VLOOKUP(W118,[1]Sammelnr.!$E:$F,2,FALSE)=0,"Sammelnr. ungeschält VS"),
IFERROR(IF(VLOOKUP(W118,[1]Sammelnr.!$H:$I,2,FALSE)=0,"Sammelnr. geschält"),
IFERROR(IF(VLOOKUP(W118,[1]Offen!$B:$C,2,FALSE)=0,"Offen ungeschält ABS"),
IFERROR(IF(VLOOKUP(W118,[1]Offen!$E:$F,2,FALSE)=0,"Offen ungeschält VOS"),
IFERROR(IF(VLOOKUP(W118,[1]Offen!$H:$I,2,FALSE)=0,"Offen geschält RW"),
IFERROR(IF(VLOOKUP(W118,[1]Offen!$K:$L,2,FALSE)=0,"Offen vegan"),
IFERROR(IF(VLOOKUP(W118,[1]Offen!$N:$O,2,FALSE)=0,"Offen Zipfel"),
IFERROR(IF(VLOOKUP(W118,[1]Offen!$Q:$R,2,FALSE)=0,"Offen Endstücke"),
IFERROR(IF(VLOOKUP(W118,[1]Vakuumiert!$B:$C,2,FALSE)=0,"Vakuumierter VOS ungeschält"),
IFERROR(IF(VLOOKUP(W118,[1]Vakuumiert!$E:$F,2,FALSE)=0,"Vakuumierter ABS ungeschält"),
IFERROR(IF(VLOOKUP(W118,[1]Vakuumiert!$H:$I,2,FALSE)=0,"Vakuumierter VOS geschält"),
IFERROR(IF(VLOOKUP(W118,[1]Vakuumiert!$K:$L,2,FALSE)=0,"Vakuumierter VOS vegan"),
IFERROR(IF(VLOOKUP(W118,[1]Vakuumiert!$N:$O,2,FALSE)=0,"Vakuumierter VOS Zipfel"),
IFERROR(IF(VLOOKUP(W118,[1]Vakuumiert!$Q:$R,2,FALSE)=0,"Vakuumiert geschält"),
IFERROR(IF(VLOOKUP(W118,'[1]vakuumierte Fertigprodukte'!$B:$C,2,FALSE)=0,"Fertigprodukte"),
IFERROR(IF(VLOOKUP(W118,'[1]vakuumierte Fertigprodukte'!$E:$FI,2,FALSE)=0,"Vakuumierte Zipfel"),
IFERROR(IF(VLOOKUP(W118,[1]Wurste!$B:$C,2,FALSE)=0,"Räucherwürste"),
IFERROR(IF(VLOOKUP(W118,[1]Wurste!$E:$F,2,FALSE)=0,"URW/URGW Wurst"),
IFERROR(IF(VLOOKUP(W118,[1]Wurste!$H:$I,2,FALSE)=0,"HF-Wurst Vegan"),
IFERROR(IF(VLOOKUP(W118,[1]Wurste!$K:$L,2,FALSE)=0,"320er ohne Würste"),
IFERROR(IF(AND(OR(Abfalldokumentation!$I118="BU3",Abfalldokumentation!$I118="Verkauf"),Abfalldokumentation!$N118="Schimmel",Abfalldokumentation!$O118="keinen Abnehmer/kein Schälpersonal"),"Div. Zipfel, ES ohne Verwendung",VLOOKUP(Abfalldokumentation!$M118,Produktgruppen!A:B,2,FALSE)),"-")))))))))))))))))))))))</f>
        <v>Div. Zipfel, ES ohne Verwendung</v>
      </c>
      <c r="M118" s="81" t="str">
        <f>IFERROR(VLOOKUP(Abfalldokumentation!$W118,Artikel!A:C,3,FALSE),Abfalldokumentation!$W118)</f>
        <v>Div. Zipfel, Endstücke</v>
      </c>
      <c r="N118" s="81" t="str">
        <f>VLOOKUP(D118,'Liste Gründe'!A:D,2,FALSE)</f>
        <v>Schimmel</v>
      </c>
      <c r="O118" s="80" t="str">
        <f>IF(ISBLANK(F118),VLOOKUP(Abfalldokumentation!$X118,'Liste Gründe'!A:D,3,FALSE),F118)</f>
        <v>keinen Abnehmer/kein Schälpersonal</v>
      </c>
      <c r="P118" s="81" t="str">
        <f>IF(ISBLANK(Abfalldokumentation!$G118),"-",Abfalldokumentation!$G118)</f>
        <v>keinen Abnehmer/Schälen</v>
      </c>
      <c r="Q118" s="81">
        <f t="shared" si="8"/>
        <v>34</v>
      </c>
      <c r="R118" s="81" t="str">
        <f t="shared" si="9"/>
        <v>Produkte</v>
      </c>
      <c r="S118" s="81" t="str">
        <f t="shared" si="10"/>
        <v>BUs</v>
      </c>
      <c r="T118" s="81" t="str">
        <f t="shared" si="11"/>
        <v>Symptome</v>
      </c>
      <c r="U118" s="81" t="str">
        <f>IFERROR(VLOOKUP(Abfalldokumentation!$W118,Kennzahlen!S:U,3,FALSE)*Abfalldokumentation!$J118,"0")</f>
        <v>0</v>
      </c>
      <c r="V118" s="81" t="str">
        <f>IF(ISBLANK(A118),VLOOKUP(Abfalldokumentation!$W118,'Linien - BU'!R:S,2,FALSE),A118)</f>
        <v>Verkauf</v>
      </c>
      <c r="W118" s="77" t="str">
        <f t="shared" si="12"/>
        <v>Div. Zipfel, Endstücke</v>
      </c>
      <c r="X118" s="77">
        <f t="shared" si="13"/>
        <v>12</v>
      </c>
    </row>
    <row r="119" spans="1:24" ht="30" customHeight="1" x14ac:dyDescent="0.25">
      <c r="A119" s="45" t="s">
        <v>95</v>
      </c>
      <c r="B119" s="46" t="s">
        <v>85</v>
      </c>
      <c r="C119" s="46">
        <v>30</v>
      </c>
      <c r="D119" s="46">
        <v>12</v>
      </c>
      <c r="E119" s="47">
        <v>44435</v>
      </c>
      <c r="F119" s="48" t="s">
        <v>22</v>
      </c>
      <c r="G119" s="49" t="s">
        <v>31</v>
      </c>
      <c r="H119" s="50" t="str">
        <f>IFERROR(VLOOKUP(Abfalldokumentation!$B119,Artikel!A:C,3,FALSE),Abfalldokumentation!$B119)</f>
        <v>Diverses</v>
      </c>
      <c r="I119" s="73" t="str">
        <f>VLOOKUP(V119,'Linien - BU'!A:B,2,FALSE)</f>
        <v>BU1</v>
      </c>
      <c r="J119" s="74">
        <f t="shared" si="7"/>
        <v>30</v>
      </c>
      <c r="K119" s="75">
        <f>Abfalldokumentation!$E119</f>
        <v>44435</v>
      </c>
      <c r="L119" s="74" t="str">
        <f>IFERROR(IF(VLOOKUP(W119,'[1]Rohware 230'!$B:$C,2,FALSE)=0,"Rohware"),
IFERROR(IF(VLOOKUP(W119,[1]Sammelnr.!$B:$C,2,FALSE)=0,"Sammelnr. ungeschält ABS"),
IFERROR(IF(VLOOKUP(W119,[1]Sammelnr.!$E:$F,2,FALSE)=0,"Sammelnr. ungeschält VS"),
IFERROR(IF(VLOOKUP(W119,[1]Sammelnr.!$H:$I,2,FALSE)=0,"Sammelnr. geschält"),
IFERROR(IF(VLOOKUP(W119,[1]Offen!$B:$C,2,FALSE)=0,"Offen ungeschält ABS"),
IFERROR(IF(VLOOKUP(W119,[1]Offen!$E:$F,2,FALSE)=0,"Offen ungeschält VOS"),
IFERROR(IF(VLOOKUP(W119,[1]Offen!$H:$I,2,FALSE)=0,"Offen geschält RW"),
IFERROR(IF(VLOOKUP(W119,[1]Offen!$K:$L,2,FALSE)=0,"Offen vegan"),
IFERROR(IF(VLOOKUP(W119,[1]Offen!$N:$O,2,FALSE)=0,"Offen Zipfel"),
IFERROR(IF(VLOOKUP(W119,[1]Offen!$Q:$R,2,FALSE)=0,"Offen Endstücke"),
IFERROR(IF(VLOOKUP(W119,[1]Vakuumiert!$B:$C,2,FALSE)=0,"Vakuumierter VOS ungeschält"),
IFERROR(IF(VLOOKUP(W119,[1]Vakuumiert!$E:$F,2,FALSE)=0,"Vakuumierter ABS ungeschält"),
IFERROR(IF(VLOOKUP(W119,[1]Vakuumiert!$H:$I,2,FALSE)=0,"Vakuumierter VOS geschält"),
IFERROR(IF(VLOOKUP(W119,[1]Vakuumiert!$K:$L,2,FALSE)=0,"Vakuumierter VOS vegan"),
IFERROR(IF(VLOOKUP(W119,[1]Vakuumiert!$N:$O,2,FALSE)=0,"Vakuumierter VOS Zipfel"),
IFERROR(IF(VLOOKUP(W119,[1]Vakuumiert!$Q:$R,2,FALSE)=0,"Vakuumiert geschält"),
IFERROR(IF(VLOOKUP(W119,'[1]vakuumierte Fertigprodukte'!$B:$C,2,FALSE)=0,"Fertigprodukte"),
IFERROR(IF(VLOOKUP(W119,'[1]vakuumierte Fertigprodukte'!$E:$FI,2,FALSE)=0,"Vakuumierte Zipfel"),
IFERROR(IF(VLOOKUP(W119,[1]Wurste!$B:$C,2,FALSE)=0,"Räucherwürste"),
IFERROR(IF(VLOOKUP(W119,[1]Wurste!$E:$F,2,FALSE)=0,"URW/URGW Wurst"),
IFERROR(IF(VLOOKUP(W119,[1]Wurste!$H:$I,2,FALSE)=0,"HF-Wurst Vegan"),
IFERROR(IF(VLOOKUP(W119,[1]Wurste!$K:$L,2,FALSE)=0,"320er ohne Würste"),
IFERROR(IF(AND(OR(Abfalldokumentation!$I119="BU3",Abfalldokumentation!$I119="Verkauf"),Abfalldokumentation!$N119="Schimmel",Abfalldokumentation!$O119="keinen Abnehmer/kein Schälpersonal"),"Div. Zipfel, ES ohne Verwendung",VLOOKUP(Abfalldokumentation!$M119,Produktgruppen!A:B,2,FALSE)),"-")))))))))))))))))))))))</f>
        <v>Diverses</v>
      </c>
      <c r="M119" s="76" t="str">
        <f>IFERROR(VLOOKUP(Abfalldokumentation!$W119,Artikel!A:C,3,FALSE),Abfalldokumentation!$W119)</f>
        <v>Diverses</v>
      </c>
      <c r="N119" s="76" t="str">
        <f>VLOOKUP(D119,'Liste Gründe'!A:D,2,FALSE)</f>
        <v>Schimmel</v>
      </c>
      <c r="O119" s="75" t="str">
        <f>IF(ISBLANK(F119),VLOOKUP(Abfalldokumentation!$X119,'Liste Gründe'!A:D,3,FALSE),F119)</f>
        <v>keine Verarbeitung</v>
      </c>
      <c r="P119" s="76" t="str">
        <f>IF(ISBLANK(Abfalldokumentation!$G119),"-",Abfalldokumentation!$G119)</f>
        <v>MHD abgelaufen</v>
      </c>
      <c r="Q119" s="76">
        <f t="shared" si="8"/>
        <v>34</v>
      </c>
      <c r="R119" s="76" t="str">
        <f t="shared" si="9"/>
        <v>Produkte</v>
      </c>
      <c r="S119" s="76" t="str">
        <f t="shared" si="10"/>
        <v>BUs</v>
      </c>
      <c r="T119" s="76" t="str">
        <f t="shared" si="11"/>
        <v>Symptome</v>
      </c>
      <c r="U119" s="76" t="str">
        <f>IFERROR(VLOOKUP(Abfalldokumentation!$W119,Kennzahlen!S:U,3,FALSE)*Abfalldokumentation!$J119,"0")</f>
        <v>0</v>
      </c>
      <c r="V119" s="76" t="str">
        <f>IF(ISBLANK(A119),VLOOKUP(Abfalldokumentation!$W119,'Linien - BU'!R:S,2,FALSE),A119)</f>
        <v>RWV</v>
      </c>
      <c r="W119" s="77" t="str">
        <f t="shared" si="12"/>
        <v>Diverses</v>
      </c>
      <c r="X119" s="77">
        <f t="shared" si="13"/>
        <v>12</v>
      </c>
    </row>
    <row r="120" spans="1:24" ht="30" customHeight="1" x14ac:dyDescent="0.25">
      <c r="A120" s="39" t="s">
        <v>7</v>
      </c>
      <c r="B120" s="40" t="s">
        <v>85</v>
      </c>
      <c r="C120" s="40">
        <v>200</v>
      </c>
      <c r="D120" s="40">
        <v>30</v>
      </c>
      <c r="E120" s="41">
        <v>44435</v>
      </c>
      <c r="F120" s="42"/>
      <c r="G120" s="43"/>
      <c r="H120" s="44" t="str">
        <f>IFERROR(VLOOKUP(Abfalldokumentation!$B120,Artikel!A:C,3,FALSE),Abfalldokumentation!$B120)</f>
        <v>Diverses</v>
      </c>
      <c r="I120" s="78" t="str">
        <f>VLOOKUP(V120,'Linien - BU'!A:B,2,FALSE)</f>
        <v>BU2</v>
      </c>
      <c r="J120" s="79">
        <f t="shared" si="7"/>
        <v>200</v>
      </c>
      <c r="K120" s="80">
        <f>Abfalldokumentation!$E120</f>
        <v>44435</v>
      </c>
      <c r="L120" s="79" t="str">
        <f>IFERROR(IF(VLOOKUP(W120,'[1]Rohware 230'!$B:$C,2,FALSE)=0,"Rohware"),
IFERROR(IF(VLOOKUP(W120,[1]Sammelnr.!$B:$C,2,FALSE)=0,"Sammelnr. ungeschält ABS"),
IFERROR(IF(VLOOKUP(W120,[1]Sammelnr.!$E:$F,2,FALSE)=0,"Sammelnr. ungeschält VS"),
IFERROR(IF(VLOOKUP(W120,[1]Sammelnr.!$H:$I,2,FALSE)=0,"Sammelnr. geschält"),
IFERROR(IF(VLOOKUP(W120,[1]Offen!$B:$C,2,FALSE)=0,"Offen ungeschält ABS"),
IFERROR(IF(VLOOKUP(W120,[1]Offen!$E:$F,2,FALSE)=0,"Offen ungeschält VOS"),
IFERROR(IF(VLOOKUP(W120,[1]Offen!$H:$I,2,FALSE)=0,"Offen geschält RW"),
IFERROR(IF(VLOOKUP(W120,[1]Offen!$K:$L,2,FALSE)=0,"Offen vegan"),
IFERROR(IF(VLOOKUP(W120,[1]Offen!$N:$O,2,FALSE)=0,"Offen Zipfel"),
IFERROR(IF(VLOOKUP(W120,[1]Offen!$Q:$R,2,FALSE)=0,"Offen Endstücke"),
IFERROR(IF(VLOOKUP(W120,[1]Vakuumiert!$B:$C,2,FALSE)=0,"Vakuumierter VOS ungeschält"),
IFERROR(IF(VLOOKUP(W120,[1]Vakuumiert!$E:$F,2,FALSE)=0,"Vakuumierter ABS ungeschält"),
IFERROR(IF(VLOOKUP(W120,[1]Vakuumiert!$H:$I,2,FALSE)=0,"Vakuumierter VOS geschält"),
IFERROR(IF(VLOOKUP(W120,[1]Vakuumiert!$K:$L,2,FALSE)=0,"Vakuumierter VOS vegan"),
IFERROR(IF(VLOOKUP(W120,[1]Vakuumiert!$N:$O,2,FALSE)=0,"Vakuumierter VOS Zipfel"),
IFERROR(IF(VLOOKUP(W120,[1]Vakuumiert!$Q:$R,2,FALSE)=0,"Vakuumiert geschält"),
IFERROR(IF(VLOOKUP(W120,'[1]vakuumierte Fertigprodukte'!$B:$C,2,FALSE)=0,"Fertigprodukte"),
IFERROR(IF(VLOOKUP(W120,'[1]vakuumierte Fertigprodukte'!$E:$FI,2,FALSE)=0,"Vakuumierte Zipfel"),
IFERROR(IF(VLOOKUP(W120,[1]Wurste!$B:$C,2,FALSE)=0,"Räucherwürste"),
IFERROR(IF(VLOOKUP(W120,[1]Wurste!$E:$F,2,FALSE)=0,"URW/URGW Wurst"),
IFERROR(IF(VLOOKUP(W120,[1]Wurste!$H:$I,2,FALSE)=0,"HF-Wurst Vegan"),
IFERROR(IF(VLOOKUP(W120,[1]Wurste!$K:$L,2,FALSE)=0,"320er ohne Würste"),
IFERROR(IF(AND(OR(Abfalldokumentation!$I120="BU3",Abfalldokumentation!$I120="Verkauf"),Abfalldokumentation!$N120="Schimmel",Abfalldokumentation!$O120="keinen Abnehmer/kein Schälpersonal"),"Div. Zipfel, ES ohne Verwendung",VLOOKUP(Abfalldokumentation!$M120,Produktgruppen!A:B,2,FALSE)),"-")))))))))))))))))))))))</f>
        <v>Diverses</v>
      </c>
      <c r="M120" s="81" t="str">
        <f>IFERROR(VLOOKUP(Abfalldokumentation!$W120,Artikel!A:C,3,FALSE),Abfalldokumentation!$W120)</f>
        <v>Diverses</v>
      </c>
      <c r="N120" s="81" t="str">
        <f>VLOOKUP(D120,'Liste Gründe'!A:D,2,FALSE)</f>
        <v>Linienbezogen</v>
      </c>
      <c r="O120" s="80" t="str">
        <f>IF(ISBLANK(F120),VLOOKUP(Abfalldokumentation!$X120,'Liste Gründe'!A:D,3,FALSE),F120)</f>
        <v>Maschinenabfall</v>
      </c>
      <c r="P120" s="81" t="str">
        <f>IF(ISBLANK(Abfalldokumentation!$G120),"-",Abfalldokumentation!$G120)</f>
        <v>-</v>
      </c>
      <c r="Q120" s="81">
        <f t="shared" si="8"/>
        <v>34</v>
      </c>
      <c r="R120" s="81" t="str">
        <f t="shared" si="9"/>
        <v>Produkte</v>
      </c>
      <c r="S120" s="81" t="str">
        <f t="shared" si="10"/>
        <v>BUs</v>
      </c>
      <c r="T120" s="81" t="str">
        <f t="shared" si="11"/>
        <v>Symptome</v>
      </c>
      <c r="U120" s="81" t="str">
        <f>IFERROR(VLOOKUP(Abfalldokumentation!$W120,Kennzahlen!S:U,3,FALSE)*Abfalldokumentation!$J120,"0")</f>
        <v>0</v>
      </c>
      <c r="V120" s="81" t="str">
        <f>IF(ISBLANK(A120),VLOOKUP(Abfalldokumentation!$W120,'Linien - BU'!R:S,2,FALSE),A120)</f>
        <v>BU2</v>
      </c>
      <c r="W120" s="77" t="str">
        <f t="shared" si="12"/>
        <v>Diverses</v>
      </c>
      <c r="X120" s="77">
        <f t="shared" si="13"/>
        <v>30</v>
      </c>
    </row>
    <row r="121" spans="1:24" ht="30" customHeight="1" x14ac:dyDescent="0.25">
      <c r="A121" s="45" t="s">
        <v>92</v>
      </c>
      <c r="B121" s="46" t="s">
        <v>93</v>
      </c>
      <c r="C121" s="46">
        <v>10.4</v>
      </c>
      <c r="D121" s="52">
        <v>73</v>
      </c>
      <c r="E121" s="47">
        <v>44435</v>
      </c>
      <c r="F121" s="48" t="s">
        <v>94</v>
      </c>
      <c r="G121" s="49" t="s">
        <v>94</v>
      </c>
      <c r="H121" s="50" t="str">
        <f>IFERROR(VLOOKUP(Abfalldokumentation!$B121,Artikel!A:C,3,FALSE),Abfalldokumentation!$B121)</f>
        <v>Laborproben</v>
      </c>
      <c r="I121" s="73" t="str">
        <f>VLOOKUP(V121,'Linien - BU'!A:B,2,FALSE)</f>
        <v>Rest</v>
      </c>
      <c r="J121" s="74">
        <f t="shared" si="7"/>
        <v>10.4</v>
      </c>
      <c r="K121" s="75">
        <f>Abfalldokumentation!$E121</f>
        <v>44435</v>
      </c>
      <c r="L121" s="74" t="str">
        <f>IFERROR(IF(VLOOKUP(W121,'[1]Rohware 230'!$B:$C,2,FALSE)=0,"Rohware"),
IFERROR(IF(VLOOKUP(W121,[1]Sammelnr.!$B:$C,2,FALSE)=0,"Sammelnr. ungeschält ABS"),
IFERROR(IF(VLOOKUP(W121,[1]Sammelnr.!$E:$F,2,FALSE)=0,"Sammelnr. ungeschält VS"),
IFERROR(IF(VLOOKUP(W121,[1]Sammelnr.!$H:$I,2,FALSE)=0,"Sammelnr. geschält"),
IFERROR(IF(VLOOKUP(W121,[1]Offen!$B:$C,2,FALSE)=0,"Offen ungeschält ABS"),
IFERROR(IF(VLOOKUP(W121,[1]Offen!$E:$F,2,FALSE)=0,"Offen ungeschält VOS"),
IFERROR(IF(VLOOKUP(W121,[1]Offen!$H:$I,2,FALSE)=0,"Offen geschält RW"),
IFERROR(IF(VLOOKUP(W121,[1]Offen!$K:$L,2,FALSE)=0,"Offen vegan"),
IFERROR(IF(VLOOKUP(W121,[1]Offen!$N:$O,2,FALSE)=0,"Offen Zipfel"),
IFERROR(IF(VLOOKUP(W121,[1]Offen!$Q:$R,2,FALSE)=0,"Offen Endstücke"),
IFERROR(IF(VLOOKUP(W121,[1]Vakuumiert!$B:$C,2,FALSE)=0,"Vakuumierter VOS ungeschält"),
IFERROR(IF(VLOOKUP(W121,[1]Vakuumiert!$E:$F,2,FALSE)=0,"Vakuumierter ABS ungeschält"),
IFERROR(IF(VLOOKUP(W121,[1]Vakuumiert!$H:$I,2,FALSE)=0,"Vakuumierter VOS geschält"),
IFERROR(IF(VLOOKUP(W121,[1]Vakuumiert!$K:$L,2,FALSE)=0,"Vakuumierter VOS vegan"),
IFERROR(IF(VLOOKUP(W121,[1]Vakuumiert!$N:$O,2,FALSE)=0,"Vakuumierter VOS Zipfel"),
IFERROR(IF(VLOOKUP(W121,[1]Vakuumiert!$Q:$R,2,FALSE)=0,"Vakuumiert geschält"),
IFERROR(IF(VLOOKUP(W121,'[1]vakuumierte Fertigprodukte'!$B:$C,2,FALSE)=0,"Fertigprodukte"),
IFERROR(IF(VLOOKUP(W121,'[1]vakuumierte Fertigprodukte'!$E:$FI,2,FALSE)=0,"Vakuumierte Zipfel"),
IFERROR(IF(VLOOKUP(W121,[1]Wurste!$B:$C,2,FALSE)=0,"Räucherwürste"),
IFERROR(IF(VLOOKUP(W121,[1]Wurste!$E:$F,2,FALSE)=0,"URW/URGW Wurst"),
IFERROR(IF(VLOOKUP(W121,[1]Wurste!$H:$I,2,FALSE)=0,"HF-Wurst Vegan"),
IFERROR(IF(VLOOKUP(W121,[1]Wurste!$K:$L,2,FALSE)=0,"320er ohne Würste"),
IFERROR(IF(AND(OR(Abfalldokumentation!$I121="BU3",Abfalldokumentation!$I121="Verkauf"),Abfalldokumentation!$N121="Schimmel",Abfalldokumentation!$O121="keinen Abnehmer/kein Schälpersonal"),"Div. Zipfel, ES ohne Verwendung",VLOOKUP(Abfalldokumentation!$M121,Produktgruppen!A:B,2,FALSE)),"-")))))))))))))))))))))))</f>
        <v>Qualitätssicherung</v>
      </c>
      <c r="M121" s="76" t="str">
        <f>IFERROR(VLOOKUP(Abfalldokumentation!$W121,Artikel!A:C,3,FALSE),Abfalldokumentation!$W121)</f>
        <v>Laborproben</v>
      </c>
      <c r="N121" s="76" t="str">
        <f>VLOOKUP(D121,'Liste Gründe'!A:D,2,FALSE)</f>
        <v>Qualitätssicherung</v>
      </c>
      <c r="O121" s="75" t="str">
        <f>IF(ISBLANK(F121),VLOOKUP(Abfalldokumentation!$X121,'Liste Gründe'!A:D,3,FALSE),F121)</f>
        <v>Laborprobe</v>
      </c>
      <c r="P121" s="76" t="str">
        <f>IF(ISBLANK(Abfalldokumentation!$G121),"-",Abfalldokumentation!$G121)</f>
        <v>Laborprobe</v>
      </c>
      <c r="Q121" s="76">
        <f t="shared" si="8"/>
        <v>34</v>
      </c>
      <c r="R121" s="76" t="str">
        <f t="shared" si="9"/>
        <v>Produkte</v>
      </c>
      <c r="S121" s="76" t="str">
        <f t="shared" si="10"/>
        <v>BUs</v>
      </c>
      <c r="T121" s="76" t="str">
        <f t="shared" si="11"/>
        <v>Symptome</v>
      </c>
      <c r="U121" s="76" t="str">
        <f>IFERROR(VLOOKUP(Abfalldokumentation!$W121,Kennzahlen!S:U,3,FALSE)*Abfalldokumentation!$J121,"0")</f>
        <v>0</v>
      </c>
      <c r="V121" s="76" t="str">
        <f>IF(ISBLANK(A121),VLOOKUP(Abfalldokumentation!$W121,'Linien - BU'!R:S,2,FALSE),A121)</f>
        <v>Labor</v>
      </c>
      <c r="W121" s="77" t="str">
        <f t="shared" si="12"/>
        <v>Laborproben</v>
      </c>
      <c r="X121" s="77">
        <f t="shared" si="13"/>
        <v>73</v>
      </c>
    </row>
    <row r="122" spans="1:24" ht="30" customHeight="1" x14ac:dyDescent="0.25">
      <c r="A122" s="39" t="s">
        <v>92</v>
      </c>
      <c r="B122" s="40" t="s">
        <v>93</v>
      </c>
      <c r="C122" s="40">
        <v>70</v>
      </c>
      <c r="D122" s="51">
        <v>73</v>
      </c>
      <c r="E122" s="41">
        <v>44435</v>
      </c>
      <c r="F122" s="42" t="s">
        <v>94</v>
      </c>
      <c r="G122" s="43" t="s">
        <v>94</v>
      </c>
      <c r="H122" s="44" t="str">
        <f>IFERROR(VLOOKUP(Abfalldokumentation!$B122,Artikel!A:C,3,FALSE),Abfalldokumentation!$B122)</f>
        <v>Laborproben</v>
      </c>
      <c r="I122" s="78" t="str">
        <f>VLOOKUP(V122,'Linien - BU'!A:B,2,FALSE)</f>
        <v>Rest</v>
      </c>
      <c r="J122" s="79">
        <f t="shared" si="7"/>
        <v>70</v>
      </c>
      <c r="K122" s="80">
        <f>Abfalldokumentation!$E122</f>
        <v>44435</v>
      </c>
      <c r="L122" s="79" t="str">
        <f>IFERROR(IF(VLOOKUP(W122,'[1]Rohware 230'!$B:$C,2,FALSE)=0,"Rohware"),
IFERROR(IF(VLOOKUP(W122,[1]Sammelnr.!$B:$C,2,FALSE)=0,"Sammelnr. ungeschält ABS"),
IFERROR(IF(VLOOKUP(W122,[1]Sammelnr.!$E:$F,2,FALSE)=0,"Sammelnr. ungeschält VS"),
IFERROR(IF(VLOOKUP(W122,[1]Sammelnr.!$H:$I,2,FALSE)=0,"Sammelnr. geschält"),
IFERROR(IF(VLOOKUP(W122,[1]Offen!$B:$C,2,FALSE)=0,"Offen ungeschält ABS"),
IFERROR(IF(VLOOKUP(W122,[1]Offen!$E:$F,2,FALSE)=0,"Offen ungeschält VOS"),
IFERROR(IF(VLOOKUP(W122,[1]Offen!$H:$I,2,FALSE)=0,"Offen geschält RW"),
IFERROR(IF(VLOOKUP(W122,[1]Offen!$K:$L,2,FALSE)=0,"Offen vegan"),
IFERROR(IF(VLOOKUP(W122,[1]Offen!$N:$O,2,FALSE)=0,"Offen Zipfel"),
IFERROR(IF(VLOOKUP(W122,[1]Offen!$Q:$R,2,FALSE)=0,"Offen Endstücke"),
IFERROR(IF(VLOOKUP(W122,[1]Vakuumiert!$B:$C,2,FALSE)=0,"Vakuumierter VOS ungeschält"),
IFERROR(IF(VLOOKUP(W122,[1]Vakuumiert!$E:$F,2,FALSE)=0,"Vakuumierter ABS ungeschält"),
IFERROR(IF(VLOOKUP(W122,[1]Vakuumiert!$H:$I,2,FALSE)=0,"Vakuumierter VOS geschält"),
IFERROR(IF(VLOOKUP(W122,[1]Vakuumiert!$K:$L,2,FALSE)=0,"Vakuumierter VOS vegan"),
IFERROR(IF(VLOOKUP(W122,[1]Vakuumiert!$N:$O,2,FALSE)=0,"Vakuumierter VOS Zipfel"),
IFERROR(IF(VLOOKUP(W122,[1]Vakuumiert!$Q:$R,2,FALSE)=0,"Vakuumiert geschält"),
IFERROR(IF(VLOOKUP(W122,'[1]vakuumierte Fertigprodukte'!$B:$C,2,FALSE)=0,"Fertigprodukte"),
IFERROR(IF(VLOOKUP(W122,'[1]vakuumierte Fertigprodukte'!$E:$FI,2,FALSE)=0,"Vakuumierte Zipfel"),
IFERROR(IF(VLOOKUP(W122,[1]Wurste!$B:$C,2,FALSE)=0,"Räucherwürste"),
IFERROR(IF(VLOOKUP(W122,[1]Wurste!$E:$F,2,FALSE)=0,"URW/URGW Wurst"),
IFERROR(IF(VLOOKUP(W122,[1]Wurste!$H:$I,2,FALSE)=0,"HF-Wurst Vegan"),
IFERROR(IF(VLOOKUP(W122,[1]Wurste!$K:$L,2,FALSE)=0,"320er ohne Würste"),
IFERROR(IF(AND(OR(Abfalldokumentation!$I122="BU3",Abfalldokumentation!$I122="Verkauf"),Abfalldokumentation!$N122="Schimmel",Abfalldokumentation!$O122="keinen Abnehmer/kein Schälpersonal"),"Div. Zipfel, ES ohne Verwendung",VLOOKUP(Abfalldokumentation!$M122,Produktgruppen!A:B,2,FALSE)),"-")))))))))))))))))))))))</f>
        <v>Qualitätssicherung</v>
      </c>
      <c r="M122" s="81" t="str">
        <f>IFERROR(VLOOKUP(Abfalldokumentation!$W122,Artikel!A:C,3,FALSE),Abfalldokumentation!$W122)</f>
        <v>Laborproben</v>
      </c>
      <c r="N122" s="81" t="str">
        <f>VLOOKUP(D122,'Liste Gründe'!A:D,2,FALSE)</f>
        <v>Qualitätssicherung</v>
      </c>
      <c r="O122" s="80" t="str">
        <f>IF(ISBLANK(F122),VLOOKUP(Abfalldokumentation!$X122,'Liste Gründe'!A:D,3,FALSE),F122)</f>
        <v>Laborprobe</v>
      </c>
      <c r="P122" s="81" t="str">
        <f>IF(ISBLANK(Abfalldokumentation!$G122),"-",Abfalldokumentation!$G122)</f>
        <v>Laborprobe</v>
      </c>
      <c r="Q122" s="81">
        <f t="shared" si="8"/>
        <v>34</v>
      </c>
      <c r="R122" s="81" t="str">
        <f t="shared" si="9"/>
        <v>Produkte</v>
      </c>
      <c r="S122" s="81" t="str">
        <f t="shared" si="10"/>
        <v>BUs</v>
      </c>
      <c r="T122" s="81" t="str">
        <f t="shared" si="11"/>
        <v>Symptome</v>
      </c>
      <c r="U122" s="81" t="str">
        <f>IFERROR(VLOOKUP(Abfalldokumentation!$W122,Kennzahlen!S:U,3,FALSE)*Abfalldokumentation!$J122,"0")</f>
        <v>0</v>
      </c>
      <c r="V122" s="81" t="str">
        <f>IF(ISBLANK(A122),VLOOKUP(Abfalldokumentation!$W122,'Linien - BU'!R:S,2,FALSE),A122)</f>
        <v>Labor</v>
      </c>
      <c r="W122" s="77" t="str">
        <f t="shared" si="12"/>
        <v>Laborproben</v>
      </c>
      <c r="X122" s="77">
        <f t="shared" si="13"/>
        <v>73</v>
      </c>
    </row>
    <row r="123" spans="1:24" ht="30" customHeight="1" x14ac:dyDescent="0.25">
      <c r="A123" s="45" t="s">
        <v>99</v>
      </c>
      <c r="B123" s="46">
        <v>29501003</v>
      </c>
      <c r="C123" s="46">
        <v>86</v>
      </c>
      <c r="D123" s="46">
        <v>81</v>
      </c>
      <c r="E123" s="47">
        <v>44438</v>
      </c>
      <c r="F123" s="48" t="s">
        <v>109</v>
      </c>
      <c r="G123" s="49"/>
      <c r="H123" s="50" t="str">
        <f>IFERROR(VLOOKUP(Abfalldokumentation!$B123,Artikel!A:C,3,FALSE),Abfalldokumentation!$B123)</f>
        <v>ABS CHED-PF-KRÄUK gemis</v>
      </c>
      <c r="I123" s="73" t="str">
        <f>VLOOKUP(V123,'Linien - BU'!A:B,2,FALSE)</f>
        <v>BU3</v>
      </c>
      <c r="J123" s="74">
        <f t="shared" si="7"/>
        <v>86</v>
      </c>
      <c r="K123" s="75">
        <f>Abfalldokumentation!$E123</f>
        <v>44438</v>
      </c>
      <c r="L123" s="74" t="str">
        <f>IFERROR(IF(VLOOKUP(W123,'[1]Rohware 230'!$B:$C,2,FALSE)=0,"Rohware"),
IFERROR(IF(VLOOKUP(W123,[1]Sammelnr.!$B:$C,2,FALSE)=0,"Sammelnr. ungeschält ABS"),
IFERROR(IF(VLOOKUP(W123,[1]Sammelnr.!$E:$F,2,FALSE)=0,"Sammelnr. ungeschält VS"),
IFERROR(IF(VLOOKUP(W123,[1]Sammelnr.!$H:$I,2,FALSE)=0,"Sammelnr. geschält"),
IFERROR(IF(VLOOKUP(W123,[1]Offen!$B:$C,2,FALSE)=0,"Offen ungeschält ABS"),
IFERROR(IF(VLOOKUP(W123,[1]Offen!$E:$F,2,FALSE)=0,"Offen ungeschält VOS"),
IFERROR(IF(VLOOKUP(W123,[1]Offen!$H:$I,2,FALSE)=0,"Offen geschält RW"),
IFERROR(IF(VLOOKUP(W123,[1]Offen!$K:$L,2,FALSE)=0,"Offen vegan"),
IFERROR(IF(VLOOKUP(W123,[1]Offen!$N:$O,2,FALSE)=0,"Offen Zipfel"),
IFERROR(IF(VLOOKUP(W123,[1]Offen!$Q:$R,2,FALSE)=0,"Offen Endstücke"),
IFERROR(IF(VLOOKUP(W123,[1]Vakuumiert!$B:$C,2,FALSE)=0,"Vakuumierter VOS ungeschält"),
IFERROR(IF(VLOOKUP(W123,[1]Vakuumiert!$E:$F,2,FALSE)=0,"Vakuumierter ABS ungeschält"),
IFERROR(IF(VLOOKUP(W123,[1]Vakuumiert!$H:$I,2,FALSE)=0,"Vakuumierter VOS geschält"),
IFERROR(IF(VLOOKUP(W123,[1]Vakuumiert!$K:$L,2,FALSE)=0,"Vakuumierter VOS vegan"),
IFERROR(IF(VLOOKUP(W123,[1]Vakuumiert!$N:$O,2,FALSE)=0,"Vakuumierter VOS Zipfel"),
IFERROR(IF(VLOOKUP(W123,[1]Vakuumiert!$Q:$R,2,FALSE)=0,"Vakuumiert geschält"),
IFERROR(IF(VLOOKUP(W123,'[1]vakuumierte Fertigprodukte'!$B:$C,2,FALSE)=0,"Fertigprodukte"),
IFERROR(IF(VLOOKUP(W123,'[1]vakuumierte Fertigprodukte'!$E:$FI,2,FALSE)=0,"Vakuumierte Zipfel"),
IFERROR(IF(VLOOKUP(W123,[1]Wurste!$B:$C,2,FALSE)=0,"Räucherwürste"),
IFERROR(IF(VLOOKUP(W123,[1]Wurste!$E:$F,2,FALSE)=0,"URW/URGW Wurst"),
IFERROR(IF(VLOOKUP(W123,[1]Wurste!$H:$I,2,FALSE)=0,"HF-Wurst Vegan"),
IFERROR(IF(VLOOKUP(W123,[1]Wurste!$K:$L,2,FALSE)=0,"320er ohne Würste"),
IFERROR(IF(AND(OR(Abfalldokumentation!$I123="BU3",Abfalldokumentation!$I123="Verkauf"),Abfalldokumentation!$N123="Schimmel",Abfalldokumentation!$O123="keinen Abnehmer/kein Schälpersonal"),"Div. Zipfel, ES ohne Verwendung",VLOOKUP(Abfalldokumentation!$M123,Produktgruppen!A:B,2,FALSE)),"-")))))))))))))))))))))))</f>
        <v>Offen ungeschält ABS</v>
      </c>
      <c r="M123" s="76" t="str">
        <f>IFERROR(VLOOKUP(Abfalldokumentation!$W123,Artikel!A:C,3,FALSE),Abfalldokumentation!$W123)</f>
        <v>ABS CHED-PF-KRÄUK gemis</v>
      </c>
      <c r="N123" s="76" t="str">
        <f>VLOOKUP(D123,'Liste Gründe'!A:D,2,FALSE)</f>
        <v>Linienbezogen</v>
      </c>
      <c r="O123" s="75" t="str">
        <f>IF(ISBLANK(F123),VLOOKUP(Abfalldokumentation!$X123,'Liste Gründe'!A:D,3,FALSE),F123)</f>
        <v>gemischtes Produkt</v>
      </c>
      <c r="P123" s="76" t="str">
        <f>IF(ISBLANK(Abfalldokumentation!$G123),"-",Abfalldokumentation!$G123)</f>
        <v>-</v>
      </c>
      <c r="Q123" s="76">
        <f t="shared" si="8"/>
        <v>35</v>
      </c>
      <c r="R123" s="76" t="str">
        <f t="shared" si="9"/>
        <v>Produkte</v>
      </c>
      <c r="S123" s="76" t="str">
        <f t="shared" si="10"/>
        <v>BUs</v>
      </c>
      <c r="T123" s="76" t="str">
        <f t="shared" si="11"/>
        <v>Symptome</v>
      </c>
      <c r="U123" s="76">
        <f>IFERROR(VLOOKUP(Abfalldokumentation!$W123,Kennzahlen!S:U,3,FALSE)*Abfalldokumentation!$J123,"0")</f>
        <v>86</v>
      </c>
      <c r="V123" s="76" t="str">
        <f>IF(ISBLANK(A123),VLOOKUP(Abfalldokumentation!$W123,'Linien - BU'!R:S,2,FALSE),A123)</f>
        <v>L33</v>
      </c>
      <c r="W123" s="77">
        <f t="shared" si="12"/>
        <v>29501003</v>
      </c>
      <c r="X123" s="77">
        <f t="shared" si="13"/>
        <v>81</v>
      </c>
    </row>
    <row r="124" spans="1:24" ht="30" customHeight="1" x14ac:dyDescent="0.25">
      <c r="A124" s="39" t="s">
        <v>76</v>
      </c>
      <c r="B124" s="40">
        <v>29501020</v>
      </c>
      <c r="C124" s="40">
        <v>35.5</v>
      </c>
      <c r="D124" s="40">
        <v>22</v>
      </c>
      <c r="E124" s="41">
        <v>44438</v>
      </c>
      <c r="F124" s="42" t="s">
        <v>77</v>
      </c>
      <c r="G124" s="43" t="s">
        <v>78</v>
      </c>
      <c r="H124" s="44" t="str">
        <f>IFERROR(VLOOKUP(Abfalldokumentation!$B124,Artikel!A:C,3,FALSE),Abfalldokumentation!$B124)</f>
        <v>VOS WAL-THEKE</v>
      </c>
      <c r="I124" s="78" t="str">
        <f>VLOOKUP(V124,'Linien - BU'!A:B,2,FALSE)</f>
        <v>BU4</v>
      </c>
      <c r="J124" s="79">
        <f t="shared" si="7"/>
        <v>35.5</v>
      </c>
      <c r="K124" s="80">
        <f>Abfalldokumentation!$E124</f>
        <v>44438</v>
      </c>
      <c r="L124" s="79" t="str">
        <f>IFERROR(IF(VLOOKUP(W124,'[1]Rohware 230'!$B:$C,2,FALSE)=0,"Rohware"),
IFERROR(IF(VLOOKUP(W124,[1]Sammelnr.!$B:$C,2,FALSE)=0,"Sammelnr. ungeschält ABS"),
IFERROR(IF(VLOOKUP(W124,[1]Sammelnr.!$E:$F,2,FALSE)=0,"Sammelnr. ungeschält VS"),
IFERROR(IF(VLOOKUP(W124,[1]Sammelnr.!$H:$I,2,FALSE)=0,"Sammelnr. geschält"),
IFERROR(IF(VLOOKUP(W124,[1]Offen!$B:$C,2,FALSE)=0,"Offen ungeschält ABS"),
IFERROR(IF(VLOOKUP(W124,[1]Offen!$E:$F,2,FALSE)=0,"Offen ungeschält VOS"),
IFERROR(IF(VLOOKUP(W124,[1]Offen!$H:$I,2,FALSE)=0,"Offen geschält RW"),
IFERROR(IF(VLOOKUP(W124,[1]Offen!$K:$L,2,FALSE)=0,"Offen vegan"),
IFERROR(IF(VLOOKUP(W124,[1]Offen!$N:$O,2,FALSE)=0,"Offen Zipfel"),
IFERROR(IF(VLOOKUP(W124,[1]Offen!$Q:$R,2,FALSE)=0,"Offen Endstücke"),
IFERROR(IF(VLOOKUP(W124,[1]Vakuumiert!$B:$C,2,FALSE)=0,"Vakuumierter VOS ungeschält"),
IFERROR(IF(VLOOKUP(W124,[1]Vakuumiert!$E:$F,2,FALSE)=0,"Vakuumierter ABS ungeschält"),
IFERROR(IF(VLOOKUP(W124,[1]Vakuumiert!$H:$I,2,FALSE)=0,"Vakuumierter VOS geschält"),
IFERROR(IF(VLOOKUP(W124,[1]Vakuumiert!$K:$L,2,FALSE)=0,"Vakuumierter VOS vegan"),
IFERROR(IF(VLOOKUP(W124,[1]Vakuumiert!$N:$O,2,FALSE)=0,"Vakuumierter VOS Zipfel"),
IFERROR(IF(VLOOKUP(W124,[1]Vakuumiert!$Q:$R,2,FALSE)=0,"Vakuumiert geschält"),
IFERROR(IF(VLOOKUP(W124,'[1]vakuumierte Fertigprodukte'!$B:$C,2,FALSE)=0,"Fertigprodukte"),
IFERROR(IF(VLOOKUP(W124,'[1]vakuumierte Fertigprodukte'!$E:$FI,2,FALSE)=0,"Vakuumierte Zipfel"),
IFERROR(IF(VLOOKUP(W124,[1]Wurste!$B:$C,2,FALSE)=0,"Räucherwürste"),
IFERROR(IF(VLOOKUP(W124,[1]Wurste!$E:$F,2,FALSE)=0,"URW/URGW Wurst"),
IFERROR(IF(VLOOKUP(W124,[1]Wurste!$H:$I,2,FALSE)=0,"HF-Wurst Vegan"),
IFERROR(IF(VLOOKUP(W124,[1]Wurste!$K:$L,2,FALSE)=0,"320er ohne Würste"),
IFERROR(IF(AND(OR(Abfalldokumentation!$I124="BU3",Abfalldokumentation!$I124="Verkauf"),Abfalldokumentation!$N124="Schimmel",Abfalldokumentation!$O124="keinen Abnehmer/kein Schälpersonal"),"Div. Zipfel, ES ohne Verwendung",VLOOKUP(Abfalldokumentation!$M124,Produktgruppen!A:B,2,FALSE)),"-")))))))))))))))))))))))</f>
        <v>Offen ungeschält VOS</v>
      </c>
      <c r="M124" s="81" t="str">
        <f>IFERROR(VLOOKUP(Abfalldokumentation!$W124,Artikel!A:C,3,FALSE),Abfalldokumentation!$W124)</f>
        <v>VOS WAL-THEKE</v>
      </c>
      <c r="N124" s="81" t="str">
        <f>VLOOKUP(D124,'Liste Gründe'!A:D,2,FALSE)</f>
        <v>Rest</v>
      </c>
      <c r="O124" s="80" t="str">
        <f>IF(ISBLANK(F124),VLOOKUP(Abfalldokumentation!$X124,'Liste Gründe'!A:D,3,FALSE),F124)</f>
        <v>blaues Klebeband im Produkt</v>
      </c>
      <c r="P124" s="81" t="str">
        <f>IF(ISBLANK(Abfalldokumentation!$G124),"-",Abfalldokumentation!$G124)</f>
        <v>Trennung vom Klebeband aus Produkt zu aufwendig</v>
      </c>
      <c r="Q124" s="81">
        <f t="shared" si="8"/>
        <v>35</v>
      </c>
      <c r="R124" s="81" t="str">
        <f t="shared" si="9"/>
        <v>Produkte</v>
      </c>
      <c r="S124" s="81" t="str">
        <f t="shared" si="10"/>
        <v>BUs</v>
      </c>
      <c r="T124" s="81" t="str">
        <f t="shared" si="11"/>
        <v>Symptome</v>
      </c>
      <c r="U124" s="81">
        <f>IFERROR(VLOOKUP(Abfalldokumentation!$W124,Kennzahlen!S:U,3,FALSE)*Abfalldokumentation!$J124,"0")</f>
        <v>17.75</v>
      </c>
      <c r="V124" s="81" t="str">
        <f>IF(ISBLANK(A124),VLOOKUP(Abfalldokumentation!$W124,'Linien - BU'!R:S,2,FALSE),A124)</f>
        <v>L22</v>
      </c>
      <c r="W124" s="77">
        <f t="shared" si="12"/>
        <v>29501020</v>
      </c>
      <c r="X124" s="77">
        <f t="shared" si="13"/>
        <v>22</v>
      </c>
    </row>
    <row r="125" spans="1:24" ht="30" customHeight="1" x14ac:dyDescent="0.25">
      <c r="A125" s="45" t="s">
        <v>11</v>
      </c>
      <c r="B125" s="46" t="s">
        <v>83</v>
      </c>
      <c r="C125" s="46">
        <v>80</v>
      </c>
      <c r="D125" s="46">
        <v>12</v>
      </c>
      <c r="E125" s="47">
        <v>44438</v>
      </c>
      <c r="F125" s="48" t="s">
        <v>20</v>
      </c>
      <c r="G125" s="49" t="s">
        <v>84</v>
      </c>
      <c r="H125" s="50" t="str">
        <f>IFERROR(VLOOKUP(Abfalldokumentation!$B125,Artikel!A:C,3,FALSE),Abfalldokumentation!$B125)</f>
        <v>Div. Zipfel, Endstücke</v>
      </c>
      <c r="I125" s="73" t="str">
        <f>VLOOKUP(V125,'Linien - BU'!A:B,2,FALSE)</f>
        <v>Verkauf</v>
      </c>
      <c r="J125" s="74">
        <f t="shared" si="7"/>
        <v>80</v>
      </c>
      <c r="K125" s="75">
        <f>Abfalldokumentation!$E125</f>
        <v>44438</v>
      </c>
      <c r="L125" s="74" t="str">
        <f>IFERROR(IF(VLOOKUP(W125,'[1]Rohware 230'!$B:$C,2,FALSE)=0,"Rohware"),
IFERROR(IF(VLOOKUP(W125,[1]Sammelnr.!$B:$C,2,FALSE)=0,"Sammelnr. ungeschält ABS"),
IFERROR(IF(VLOOKUP(W125,[1]Sammelnr.!$E:$F,2,FALSE)=0,"Sammelnr. ungeschält VS"),
IFERROR(IF(VLOOKUP(W125,[1]Sammelnr.!$H:$I,2,FALSE)=0,"Sammelnr. geschält"),
IFERROR(IF(VLOOKUP(W125,[1]Offen!$B:$C,2,FALSE)=0,"Offen ungeschält ABS"),
IFERROR(IF(VLOOKUP(W125,[1]Offen!$E:$F,2,FALSE)=0,"Offen ungeschält VOS"),
IFERROR(IF(VLOOKUP(W125,[1]Offen!$H:$I,2,FALSE)=0,"Offen geschält RW"),
IFERROR(IF(VLOOKUP(W125,[1]Offen!$K:$L,2,FALSE)=0,"Offen vegan"),
IFERROR(IF(VLOOKUP(W125,[1]Offen!$N:$O,2,FALSE)=0,"Offen Zipfel"),
IFERROR(IF(VLOOKUP(W125,[1]Offen!$Q:$R,2,FALSE)=0,"Offen Endstücke"),
IFERROR(IF(VLOOKUP(W125,[1]Vakuumiert!$B:$C,2,FALSE)=0,"Vakuumierter VOS ungeschält"),
IFERROR(IF(VLOOKUP(W125,[1]Vakuumiert!$E:$F,2,FALSE)=0,"Vakuumierter ABS ungeschält"),
IFERROR(IF(VLOOKUP(W125,[1]Vakuumiert!$H:$I,2,FALSE)=0,"Vakuumierter VOS geschält"),
IFERROR(IF(VLOOKUP(W125,[1]Vakuumiert!$K:$L,2,FALSE)=0,"Vakuumierter VOS vegan"),
IFERROR(IF(VLOOKUP(W125,[1]Vakuumiert!$N:$O,2,FALSE)=0,"Vakuumierter VOS Zipfel"),
IFERROR(IF(VLOOKUP(W125,[1]Vakuumiert!$Q:$R,2,FALSE)=0,"Vakuumiert geschält"),
IFERROR(IF(VLOOKUP(W125,'[1]vakuumierte Fertigprodukte'!$B:$C,2,FALSE)=0,"Fertigprodukte"),
IFERROR(IF(VLOOKUP(W125,'[1]vakuumierte Fertigprodukte'!$E:$FI,2,FALSE)=0,"Vakuumierte Zipfel"),
IFERROR(IF(VLOOKUP(W125,[1]Wurste!$B:$C,2,FALSE)=0,"Räucherwürste"),
IFERROR(IF(VLOOKUP(W125,[1]Wurste!$E:$F,2,FALSE)=0,"URW/URGW Wurst"),
IFERROR(IF(VLOOKUP(W125,[1]Wurste!$H:$I,2,FALSE)=0,"HF-Wurst Vegan"),
IFERROR(IF(VLOOKUP(W125,[1]Wurste!$K:$L,2,FALSE)=0,"320er ohne Würste"),
IFERROR(IF(AND(OR(Abfalldokumentation!$I125="BU3",Abfalldokumentation!$I125="Verkauf"),Abfalldokumentation!$N125="Schimmel",Abfalldokumentation!$O125="keinen Abnehmer/kein Schälpersonal"),"Div. Zipfel, ES ohne Verwendung",VLOOKUP(Abfalldokumentation!$M125,Produktgruppen!A:B,2,FALSE)),"-")))))))))))))))))))))))</f>
        <v>Div. Zipfel, ES ohne Verwendung</v>
      </c>
      <c r="M125" s="76" t="str">
        <f>IFERROR(VLOOKUP(Abfalldokumentation!$W125,Artikel!A:C,3,FALSE),Abfalldokumentation!$W125)</f>
        <v>Div. Zipfel, Endstücke</v>
      </c>
      <c r="N125" s="76" t="str">
        <f>VLOOKUP(D125,'Liste Gründe'!A:D,2,FALSE)</f>
        <v>Schimmel</v>
      </c>
      <c r="O125" s="75" t="str">
        <f>IF(ISBLANK(F125),VLOOKUP(Abfalldokumentation!$X125,'Liste Gründe'!A:D,3,FALSE),F125)</f>
        <v>keinen Abnehmer/kein Schälpersonal</v>
      </c>
      <c r="P125" s="76" t="str">
        <f>IF(ISBLANK(Abfalldokumentation!$G125),"-",Abfalldokumentation!$G125)</f>
        <v>keinen Abnehmer/Schälen</v>
      </c>
      <c r="Q125" s="76">
        <f t="shared" si="8"/>
        <v>35</v>
      </c>
      <c r="R125" s="76" t="str">
        <f t="shared" si="9"/>
        <v>Produkte</v>
      </c>
      <c r="S125" s="76" t="str">
        <f t="shared" si="10"/>
        <v>BUs</v>
      </c>
      <c r="T125" s="76" t="str">
        <f t="shared" si="11"/>
        <v>Symptome</v>
      </c>
      <c r="U125" s="76" t="str">
        <f>IFERROR(VLOOKUP(Abfalldokumentation!$W125,Kennzahlen!S:U,3,FALSE)*Abfalldokumentation!$J125,"0")</f>
        <v>0</v>
      </c>
      <c r="V125" s="76" t="str">
        <f>IF(ISBLANK(A125),VLOOKUP(Abfalldokumentation!$W125,'Linien - BU'!R:S,2,FALSE),A125)</f>
        <v>Verkauf</v>
      </c>
      <c r="W125" s="77" t="str">
        <f t="shared" si="12"/>
        <v>Div. Zipfel, Endstücke</v>
      </c>
      <c r="X125" s="77">
        <f t="shared" si="13"/>
        <v>12</v>
      </c>
    </row>
    <row r="126" spans="1:24" ht="30" customHeight="1" x14ac:dyDescent="0.25">
      <c r="A126" s="39" t="s">
        <v>130</v>
      </c>
      <c r="B126" s="40" t="s">
        <v>85</v>
      </c>
      <c r="C126" s="40">
        <v>101</v>
      </c>
      <c r="D126" s="40">
        <v>30</v>
      </c>
      <c r="E126" s="41">
        <v>44438</v>
      </c>
      <c r="F126" s="42"/>
      <c r="G126" s="43"/>
      <c r="H126" s="44" t="str">
        <f>IFERROR(VLOOKUP(Abfalldokumentation!$B126,Artikel!A:C,3,FALSE),Abfalldokumentation!$B126)</f>
        <v>Diverses</v>
      </c>
      <c r="I126" s="78" t="str">
        <f>VLOOKUP(V126,'Linien - BU'!A:B,2,FALSE)</f>
        <v>BU2</v>
      </c>
      <c r="J126" s="79">
        <f t="shared" si="7"/>
        <v>101</v>
      </c>
      <c r="K126" s="80">
        <f>Abfalldokumentation!$E126</f>
        <v>44438</v>
      </c>
      <c r="L126" s="79" t="str">
        <f>IFERROR(IF(VLOOKUP(W126,'[1]Rohware 230'!$B:$C,2,FALSE)=0,"Rohware"),
IFERROR(IF(VLOOKUP(W126,[1]Sammelnr.!$B:$C,2,FALSE)=0,"Sammelnr. ungeschält ABS"),
IFERROR(IF(VLOOKUP(W126,[1]Sammelnr.!$E:$F,2,FALSE)=0,"Sammelnr. ungeschält VS"),
IFERROR(IF(VLOOKUP(W126,[1]Sammelnr.!$H:$I,2,FALSE)=0,"Sammelnr. geschält"),
IFERROR(IF(VLOOKUP(W126,[1]Offen!$B:$C,2,FALSE)=0,"Offen ungeschält ABS"),
IFERROR(IF(VLOOKUP(W126,[1]Offen!$E:$F,2,FALSE)=0,"Offen ungeschält VOS"),
IFERROR(IF(VLOOKUP(W126,[1]Offen!$H:$I,2,FALSE)=0,"Offen geschält RW"),
IFERROR(IF(VLOOKUP(W126,[1]Offen!$K:$L,2,FALSE)=0,"Offen vegan"),
IFERROR(IF(VLOOKUP(W126,[1]Offen!$N:$O,2,FALSE)=0,"Offen Zipfel"),
IFERROR(IF(VLOOKUP(W126,[1]Offen!$Q:$R,2,FALSE)=0,"Offen Endstücke"),
IFERROR(IF(VLOOKUP(W126,[1]Vakuumiert!$B:$C,2,FALSE)=0,"Vakuumierter VOS ungeschält"),
IFERROR(IF(VLOOKUP(W126,[1]Vakuumiert!$E:$F,2,FALSE)=0,"Vakuumierter ABS ungeschält"),
IFERROR(IF(VLOOKUP(W126,[1]Vakuumiert!$H:$I,2,FALSE)=0,"Vakuumierter VOS geschält"),
IFERROR(IF(VLOOKUP(W126,[1]Vakuumiert!$K:$L,2,FALSE)=0,"Vakuumierter VOS vegan"),
IFERROR(IF(VLOOKUP(W126,[1]Vakuumiert!$N:$O,2,FALSE)=0,"Vakuumierter VOS Zipfel"),
IFERROR(IF(VLOOKUP(W126,[1]Vakuumiert!$Q:$R,2,FALSE)=0,"Vakuumiert geschält"),
IFERROR(IF(VLOOKUP(W126,'[1]vakuumierte Fertigprodukte'!$B:$C,2,FALSE)=0,"Fertigprodukte"),
IFERROR(IF(VLOOKUP(W126,'[1]vakuumierte Fertigprodukte'!$E:$FI,2,FALSE)=0,"Vakuumierte Zipfel"),
IFERROR(IF(VLOOKUP(W126,[1]Wurste!$B:$C,2,FALSE)=0,"Räucherwürste"),
IFERROR(IF(VLOOKUP(W126,[1]Wurste!$E:$F,2,FALSE)=0,"URW/URGW Wurst"),
IFERROR(IF(VLOOKUP(W126,[1]Wurste!$H:$I,2,FALSE)=0,"HF-Wurst Vegan"),
IFERROR(IF(VLOOKUP(W126,[1]Wurste!$K:$L,2,FALSE)=0,"320er ohne Würste"),
IFERROR(IF(AND(OR(Abfalldokumentation!$I126="BU3",Abfalldokumentation!$I126="Verkauf"),Abfalldokumentation!$N126="Schimmel",Abfalldokumentation!$O126="keinen Abnehmer/kein Schälpersonal"),"Div. Zipfel, ES ohne Verwendung",VLOOKUP(Abfalldokumentation!$M126,Produktgruppen!A:B,2,FALSE)),"-")))))))))))))))))))))))</f>
        <v>Diverses</v>
      </c>
      <c r="M126" s="81" t="str">
        <f>IFERROR(VLOOKUP(Abfalldokumentation!$W126,Artikel!A:C,3,FALSE),Abfalldokumentation!$W126)</f>
        <v>Diverses</v>
      </c>
      <c r="N126" s="81" t="str">
        <f>VLOOKUP(D126,'Liste Gründe'!A:D,2,FALSE)</f>
        <v>Linienbezogen</v>
      </c>
      <c r="O126" s="80" t="str">
        <f>IF(ISBLANK(F126),VLOOKUP(Abfalldokumentation!$X126,'Liste Gründe'!A:D,3,FALSE),F126)</f>
        <v>Maschinenabfall</v>
      </c>
      <c r="P126" s="81" t="str">
        <f>IF(ISBLANK(Abfalldokumentation!$G126),"-",Abfalldokumentation!$G126)</f>
        <v>-</v>
      </c>
      <c r="Q126" s="81">
        <f t="shared" si="8"/>
        <v>35</v>
      </c>
      <c r="R126" s="81" t="str">
        <f t="shared" si="9"/>
        <v>Produkte</v>
      </c>
      <c r="S126" s="81" t="str">
        <f t="shared" si="10"/>
        <v>BUs</v>
      </c>
      <c r="T126" s="81" t="str">
        <f t="shared" si="11"/>
        <v>Symptome</v>
      </c>
      <c r="U126" s="81" t="str">
        <f>IFERROR(VLOOKUP(Abfalldokumentation!$W126,Kennzahlen!S:U,3,FALSE)*Abfalldokumentation!$J126,"0")</f>
        <v>0</v>
      </c>
      <c r="V126" s="81" t="str">
        <f>IF(ISBLANK(A126),VLOOKUP(Abfalldokumentation!$W126,'Linien - BU'!R:S,2,FALSE),A126)</f>
        <v>Bu2</v>
      </c>
      <c r="W126" s="77" t="str">
        <f t="shared" si="12"/>
        <v>Diverses</v>
      </c>
      <c r="X126" s="77">
        <f t="shared" si="13"/>
        <v>30</v>
      </c>
    </row>
    <row r="127" spans="1:24" ht="30" customHeight="1" x14ac:dyDescent="0.25">
      <c r="A127" s="45" t="s">
        <v>70</v>
      </c>
      <c r="B127" s="46" t="s">
        <v>86</v>
      </c>
      <c r="C127" s="46">
        <v>526.6</v>
      </c>
      <c r="D127" s="46">
        <v>30</v>
      </c>
      <c r="E127" s="47">
        <v>44438</v>
      </c>
      <c r="F127" s="48"/>
      <c r="G127" s="49"/>
      <c r="H127" s="50" t="str">
        <f>IFERROR(VLOOKUP(Abfalldokumentation!$B127,Artikel!A:C,3,FALSE),Abfalldokumentation!$B127)</f>
        <v>Diverses aus Abfüllung</v>
      </c>
      <c r="I127" s="73" t="str">
        <f>VLOOKUP(V127,'Linien - BU'!A:B,2,FALSE)</f>
        <v>BU1</v>
      </c>
      <c r="J127" s="74">
        <f t="shared" si="7"/>
        <v>526.6</v>
      </c>
      <c r="K127" s="75">
        <f>Abfalldokumentation!$E127</f>
        <v>44438</v>
      </c>
      <c r="L127" s="74" t="str">
        <f>IFERROR(IF(VLOOKUP(W127,'[1]Rohware 230'!$B:$C,2,FALSE)=0,"Rohware"),
IFERROR(IF(VLOOKUP(W127,[1]Sammelnr.!$B:$C,2,FALSE)=0,"Sammelnr. ungeschält ABS"),
IFERROR(IF(VLOOKUP(W127,[1]Sammelnr.!$E:$F,2,FALSE)=0,"Sammelnr. ungeschält VS"),
IFERROR(IF(VLOOKUP(W127,[1]Sammelnr.!$H:$I,2,FALSE)=0,"Sammelnr. geschält"),
IFERROR(IF(VLOOKUP(W127,[1]Offen!$B:$C,2,FALSE)=0,"Offen ungeschält ABS"),
IFERROR(IF(VLOOKUP(W127,[1]Offen!$E:$F,2,FALSE)=0,"Offen ungeschält VOS"),
IFERROR(IF(VLOOKUP(W127,[1]Offen!$H:$I,2,FALSE)=0,"Offen geschält RW"),
IFERROR(IF(VLOOKUP(W127,[1]Offen!$K:$L,2,FALSE)=0,"Offen vegan"),
IFERROR(IF(VLOOKUP(W127,[1]Offen!$N:$O,2,FALSE)=0,"Offen Zipfel"),
IFERROR(IF(VLOOKUP(W127,[1]Offen!$Q:$R,2,FALSE)=0,"Offen Endstücke"),
IFERROR(IF(VLOOKUP(W127,[1]Vakuumiert!$B:$C,2,FALSE)=0,"Vakuumierter VOS ungeschält"),
IFERROR(IF(VLOOKUP(W127,[1]Vakuumiert!$E:$F,2,FALSE)=0,"Vakuumierter ABS ungeschält"),
IFERROR(IF(VLOOKUP(W127,[1]Vakuumiert!$H:$I,2,FALSE)=0,"Vakuumierter VOS geschält"),
IFERROR(IF(VLOOKUP(W127,[1]Vakuumiert!$K:$L,2,FALSE)=0,"Vakuumierter VOS vegan"),
IFERROR(IF(VLOOKUP(W127,[1]Vakuumiert!$N:$O,2,FALSE)=0,"Vakuumierter VOS Zipfel"),
IFERROR(IF(VLOOKUP(W127,[1]Vakuumiert!$Q:$R,2,FALSE)=0,"Vakuumiert geschält"),
IFERROR(IF(VLOOKUP(W127,'[1]vakuumierte Fertigprodukte'!$B:$C,2,FALSE)=0,"Fertigprodukte"),
IFERROR(IF(VLOOKUP(W127,'[1]vakuumierte Fertigprodukte'!$E:$FI,2,FALSE)=0,"Vakuumierte Zipfel"),
IFERROR(IF(VLOOKUP(W127,[1]Wurste!$B:$C,2,FALSE)=0,"Räucherwürste"),
IFERROR(IF(VLOOKUP(W127,[1]Wurste!$E:$F,2,FALSE)=0,"URW/URGW Wurst"),
IFERROR(IF(VLOOKUP(W127,[1]Wurste!$H:$I,2,FALSE)=0,"HF-Wurst Vegan"),
IFERROR(IF(VLOOKUP(W127,[1]Wurste!$K:$L,2,FALSE)=0,"320er ohne Würste"),
IFERROR(IF(AND(OR(Abfalldokumentation!$I127="BU3",Abfalldokumentation!$I127="Verkauf"),Abfalldokumentation!$N127="Schimmel",Abfalldokumentation!$O127="keinen Abnehmer/kein Schälpersonal"),"Div. Zipfel, ES ohne Verwendung",VLOOKUP(Abfalldokumentation!$M127,Produktgruppen!A:B,2,FALSE)),"-")))))))))))))))))))))))</f>
        <v>Diverses</v>
      </c>
      <c r="M127" s="76" t="str">
        <f>IFERROR(VLOOKUP(Abfalldokumentation!$W127,Artikel!A:C,3,FALSE),Abfalldokumentation!$W127)</f>
        <v>Diverses aus Abfüllung</v>
      </c>
      <c r="N127" s="76" t="str">
        <f>VLOOKUP(D127,'Liste Gründe'!A:D,2,FALSE)</f>
        <v>Linienbezogen</v>
      </c>
      <c r="O127" s="75" t="str">
        <f>IF(ISBLANK(F127),VLOOKUP(Abfalldokumentation!$X127,'Liste Gründe'!A:D,3,FALSE),F127)</f>
        <v>Maschinenabfall</v>
      </c>
      <c r="P127" s="76" t="str">
        <f>IF(ISBLANK(Abfalldokumentation!$G127),"-",Abfalldokumentation!$G127)</f>
        <v>-</v>
      </c>
      <c r="Q127" s="76">
        <f t="shared" si="8"/>
        <v>35</v>
      </c>
      <c r="R127" s="76" t="str">
        <f t="shared" si="9"/>
        <v>Produkte</v>
      </c>
      <c r="S127" s="76" t="str">
        <f t="shared" si="10"/>
        <v>BUs</v>
      </c>
      <c r="T127" s="76" t="str">
        <f t="shared" si="11"/>
        <v>Symptome</v>
      </c>
      <c r="U127" s="76" t="str">
        <f>IFERROR(VLOOKUP(Abfalldokumentation!$W127,Kennzahlen!S:U,3,FALSE)*Abfalldokumentation!$J127,"0")</f>
        <v>0</v>
      </c>
      <c r="V127" s="76" t="str">
        <f>IF(ISBLANK(A127),VLOOKUP(Abfalldokumentation!$W127,'Linien - BU'!R:S,2,FALSE),A127)</f>
        <v>Abfüllung</v>
      </c>
      <c r="W127" s="77" t="str">
        <f t="shared" si="12"/>
        <v>Diverses aus Abfüllung</v>
      </c>
      <c r="X127" s="77">
        <f t="shared" si="13"/>
        <v>30</v>
      </c>
    </row>
    <row r="128" spans="1:24" ht="30" customHeight="1" x14ac:dyDescent="0.25">
      <c r="A128" s="39" t="s">
        <v>89</v>
      </c>
      <c r="B128" s="40" t="s">
        <v>90</v>
      </c>
      <c r="C128" s="40">
        <v>8</v>
      </c>
      <c r="D128" s="40">
        <v>74</v>
      </c>
      <c r="E128" s="41">
        <v>44438</v>
      </c>
      <c r="F128" s="42" t="s">
        <v>91</v>
      </c>
      <c r="G128" s="43" t="s">
        <v>91</v>
      </c>
      <c r="H128" s="44" t="str">
        <f>IFERROR(VLOOKUP(Abfalldokumentation!$B128,Artikel!A:C,3,FALSE),Abfalldokumentation!$B128)</f>
        <v>Diverses QM</v>
      </c>
      <c r="I128" s="78" t="str">
        <f>VLOOKUP(V128,'Linien - BU'!A:B,2,FALSE)</f>
        <v>Rest</v>
      </c>
      <c r="J128" s="79">
        <f t="shared" si="7"/>
        <v>8</v>
      </c>
      <c r="K128" s="80">
        <f>Abfalldokumentation!$E128</f>
        <v>44438</v>
      </c>
      <c r="L128" s="79" t="str">
        <f>IFERROR(IF(VLOOKUP(W128,'[1]Rohware 230'!$B:$C,2,FALSE)=0,"Rohware"),
IFERROR(IF(VLOOKUP(W128,[1]Sammelnr.!$B:$C,2,FALSE)=0,"Sammelnr. ungeschält ABS"),
IFERROR(IF(VLOOKUP(W128,[1]Sammelnr.!$E:$F,2,FALSE)=0,"Sammelnr. ungeschält VS"),
IFERROR(IF(VLOOKUP(W128,[1]Sammelnr.!$H:$I,2,FALSE)=0,"Sammelnr. geschält"),
IFERROR(IF(VLOOKUP(W128,[1]Offen!$B:$C,2,FALSE)=0,"Offen ungeschält ABS"),
IFERROR(IF(VLOOKUP(W128,[1]Offen!$E:$F,2,FALSE)=0,"Offen ungeschält VOS"),
IFERROR(IF(VLOOKUP(W128,[1]Offen!$H:$I,2,FALSE)=0,"Offen geschält RW"),
IFERROR(IF(VLOOKUP(W128,[1]Offen!$K:$L,2,FALSE)=0,"Offen vegan"),
IFERROR(IF(VLOOKUP(W128,[1]Offen!$N:$O,2,FALSE)=0,"Offen Zipfel"),
IFERROR(IF(VLOOKUP(W128,[1]Offen!$Q:$R,2,FALSE)=0,"Offen Endstücke"),
IFERROR(IF(VLOOKUP(W128,[1]Vakuumiert!$B:$C,2,FALSE)=0,"Vakuumierter VOS ungeschält"),
IFERROR(IF(VLOOKUP(W128,[1]Vakuumiert!$E:$F,2,FALSE)=0,"Vakuumierter ABS ungeschält"),
IFERROR(IF(VLOOKUP(W128,[1]Vakuumiert!$H:$I,2,FALSE)=0,"Vakuumierter VOS geschält"),
IFERROR(IF(VLOOKUP(W128,[1]Vakuumiert!$K:$L,2,FALSE)=0,"Vakuumierter VOS vegan"),
IFERROR(IF(VLOOKUP(W128,[1]Vakuumiert!$N:$O,2,FALSE)=0,"Vakuumierter VOS Zipfel"),
IFERROR(IF(VLOOKUP(W128,[1]Vakuumiert!$Q:$R,2,FALSE)=0,"Vakuumiert geschält"),
IFERROR(IF(VLOOKUP(W128,'[1]vakuumierte Fertigprodukte'!$B:$C,2,FALSE)=0,"Fertigprodukte"),
IFERROR(IF(VLOOKUP(W128,'[1]vakuumierte Fertigprodukte'!$E:$FI,2,FALSE)=0,"Vakuumierte Zipfel"),
IFERROR(IF(VLOOKUP(W128,[1]Wurste!$B:$C,2,FALSE)=0,"Räucherwürste"),
IFERROR(IF(VLOOKUP(W128,[1]Wurste!$E:$F,2,FALSE)=0,"URW/URGW Wurst"),
IFERROR(IF(VLOOKUP(W128,[1]Wurste!$H:$I,2,FALSE)=0,"HF-Wurst Vegan"),
IFERROR(IF(VLOOKUP(W128,[1]Wurste!$K:$L,2,FALSE)=0,"320er ohne Würste"),
IFERROR(IF(AND(OR(Abfalldokumentation!$I128="BU3",Abfalldokumentation!$I128="Verkauf"),Abfalldokumentation!$N128="Schimmel",Abfalldokumentation!$O128="keinen Abnehmer/kein Schälpersonal"),"Div. Zipfel, ES ohne Verwendung",VLOOKUP(Abfalldokumentation!$M128,Produktgruppen!A:B,2,FALSE)),"-")))))))))))))))))))))))</f>
        <v>Qualitätssicherung</v>
      </c>
      <c r="M128" s="81" t="str">
        <f>IFERROR(VLOOKUP(Abfalldokumentation!$W128,Artikel!A:C,3,FALSE),Abfalldokumentation!$W128)</f>
        <v>Diverses QM</v>
      </c>
      <c r="N128" s="81" t="str">
        <f>VLOOKUP(D128,'Liste Gründe'!A:D,2,FALSE)</f>
        <v>Qualitätssicherung</v>
      </c>
      <c r="O128" s="80" t="str">
        <f>IF(ISBLANK(F128),VLOOKUP(Abfalldokumentation!$X128,'Liste Gründe'!A:D,3,FALSE),F128)</f>
        <v>Sensorik</v>
      </c>
      <c r="P128" s="81" t="str">
        <f>IF(ISBLANK(Abfalldokumentation!$G128),"-",Abfalldokumentation!$G128)</f>
        <v>Sensorik</v>
      </c>
      <c r="Q128" s="81">
        <f t="shared" si="8"/>
        <v>35</v>
      </c>
      <c r="R128" s="81" t="str">
        <f t="shared" si="9"/>
        <v>Produkte</v>
      </c>
      <c r="S128" s="81" t="str">
        <f t="shared" si="10"/>
        <v>BUs</v>
      </c>
      <c r="T128" s="81" t="str">
        <f t="shared" si="11"/>
        <v>Symptome</v>
      </c>
      <c r="U128" s="81" t="str">
        <f>IFERROR(VLOOKUP(Abfalldokumentation!$W128,Kennzahlen!S:U,3,FALSE)*Abfalldokumentation!$J128,"0")</f>
        <v>0</v>
      </c>
      <c r="V128" s="81" t="str">
        <f>IF(ISBLANK(A128),VLOOKUP(Abfalldokumentation!$W128,'Linien - BU'!R:S,2,FALSE),A128)</f>
        <v>QM</v>
      </c>
      <c r="W128" s="77" t="str">
        <f t="shared" si="12"/>
        <v>Diverses QM</v>
      </c>
      <c r="X128" s="77">
        <f t="shared" si="13"/>
        <v>74</v>
      </c>
    </row>
    <row r="129" spans="1:24" ht="30" customHeight="1" x14ac:dyDescent="0.25">
      <c r="A129" s="45" t="s">
        <v>92</v>
      </c>
      <c r="B129" s="46" t="s">
        <v>93</v>
      </c>
      <c r="C129" s="46">
        <v>8.9</v>
      </c>
      <c r="D129" s="52">
        <v>73</v>
      </c>
      <c r="E129" s="47">
        <v>44438</v>
      </c>
      <c r="F129" s="48" t="s">
        <v>94</v>
      </c>
      <c r="G129" s="49" t="s">
        <v>94</v>
      </c>
      <c r="H129" s="50" t="str">
        <f>IFERROR(VLOOKUP(Abfalldokumentation!$B129,Artikel!A:C,3,FALSE),Abfalldokumentation!$B129)</f>
        <v>Laborproben</v>
      </c>
      <c r="I129" s="73" t="str">
        <f>VLOOKUP(V129,'Linien - BU'!A:B,2,FALSE)</f>
        <v>Rest</v>
      </c>
      <c r="J129" s="74">
        <f t="shared" si="7"/>
        <v>8.9</v>
      </c>
      <c r="K129" s="75">
        <f>Abfalldokumentation!$E129</f>
        <v>44438</v>
      </c>
      <c r="L129" s="74" t="str">
        <f>IFERROR(IF(VLOOKUP(W129,'[1]Rohware 230'!$B:$C,2,FALSE)=0,"Rohware"),
IFERROR(IF(VLOOKUP(W129,[1]Sammelnr.!$B:$C,2,FALSE)=0,"Sammelnr. ungeschält ABS"),
IFERROR(IF(VLOOKUP(W129,[1]Sammelnr.!$E:$F,2,FALSE)=0,"Sammelnr. ungeschält VS"),
IFERROR(IF(VLOOKUP(W129,[1]Sammelnr.!$H:$I,2,FALSE)=0,"Sammelnr. geschält"),
IFERROR(IF(VLOOKUP(W129,[1]Offen!$B:$C,2,FALSE)=0,"Offen ungeschält ABS"),
IFERROR(IF(VLOOKUP(W129,[1]Offen!$E:$F,2,FALSE)=0,"Offen ungeschält VOS"),
IFERROR(IF(VLOOKUP(W129,[1]Offen!$H:$I,2,FALSE)=0,"Offen geschält RW"),
IFERROR(IF(VLOOKUP(W129,[1]Offen!$K:$L,2,FALSE)=0,"Offen vegan"),
IFERROR(IF(VLOOKUP(W129,[1]Offen!$N:$O,2,FALSE)=0,"Offen Zipfel"),
IFERROR(IF(VLOOKUP(W129,[1]Offen!$Q:$R,2,FALSE)=0,"Offen Endstücke"),
IFERROR(IF(VLOOKUP(W129,[1]Vakuumiert!$B:$C,2,FALSE)=0,"Vakuumierter VOS ungeschält"),
IFERROR(IF(VLOOKUP(W129,[1]Vakuumiert!$E:$F,2,FALSE)=0,"Vakuumierter ABS ungeschält"),
IFERROR(IF(VLOOKUP(W129,[1]Vakuumiert!$H:$I,2,FALSE)=0,"Vakuumierter VOS geschält"),
IFERROR(IF(VLOOKUP(W129,[1]Vakuumiert!$K:$L,2,FALSE)=0,"Vakuumierter VOS vegan"),
IFERROR(IF(VLOOKUP(W129,[1]Vakuumiert!$N:$O,2,FALSE)=0,"Vakuumierter VOS Zipfel"),
IFERROR(IF(VLOOKUP(W129,[1]Vakuumiert!$Q:$R,2,FALSE)=0,"Vakuumiert geschält"),
IFERROR(IF(VLOOKUP(W129,'[1]vakuumierte Fertigprodukte'!$B:$C,2,FALSE)=0,"Fertigprodukte"),
IFERROR(IF(VLOOKUP(W129,'[1]vakuumierte Fertigprodukte'!$E:$FI,2,FALSE)=0,"Vakuumierte Zipfel"),
IFERROR(IF(VLOOKUP(W129,[1]Wurste!$B:$C,2,FALSE)=0,"Räucherwürste"),
IFERROR(IF(VLOOKUP(W129,[1]Wurste!$E:$F,2,FALSE)=0,"URW/URGW Wurst"),
IFERROR(IF(VLOOKUP(W129,[1]Wurste!$H:$I,2,FALSE)=0,"HF-Wurst Vegan"),
IFERROR(IF(VLOOKUP(W129,[1]Wurste!$K:$L,2,FALSE)=0,"320er ohne Würste"),
IFERROR(IF(AND(OR(Abfalldokumentation!$I129="BU3",Abfalldokumentation!$I129="Verkauf"),Abfalldokumentation!$N129="Schimmel",Abfalldokumentation!$O129="keinen Abnehmer/kein Schälpersonal"),"Div. Zipfel, ES ohne Verwendung",VLOOKUP(Abfalldokumentation!$M129,Produktgruppen!A:B,2,FALSE)),"-")))))))))))))))))))))))</f>
        <v>Qualitätssicherung</v>
      </c>
      <c r="M129" s="76" t="str">
        <f>IFERROR(VLOOKUP(Abfalldokumentation!$W129,Artikel!A:C,3,FALSE),Abfalldokumentation!$W129)</f>
        <v>Laborproben</v>
      </c>
      <c r="N129" s="76" t="str">
        <f>VLOOKUP(D129,'Liste Gründe'!A:D,2,FALSE)</f>
        <v>Qualitätssicherung</v>
      </c>
      <c r="O129" s="75" t="str">
        <f>IF(ISBLANK(F129),VLOOKUP(Abfalldokumentation!$X129,'Liste Gründe'!A:D,3,FALSE),F129)</f>
        <v>Laborprobe</v>
      </c>
      <c r="P129" s="76" t="str">
        <f>IF(ISBLANK(Abfalldokumentation!$G129),"-",Abfalldokumentation!$G129)</f>
        <v>Laborprobe</v>
      </c>
      <c r="Q129" s="76">
        <f t="shared" si="8"/>
        <v>35</v>
      </c>
      <c r="R129" s="76" t="str">
        <f t="shared" si="9"/>
        <v>Produkte</v>
      </c>
      <c r="S129" s="76" t="str">
        <f t="shared" si="10"/>
        <v>BUs</v>
      </c>
      <c r="T129" s="76" t="str">
        <f t="shared" si="11"/>
        <v>Symptome</v>
      </c>
      <c r="U129" s="76" t="str">
        <f>IFERROR(VLOOKUP(Abfalldokumentation!$W129,Kennzahlen!S:U,3,FALSE)*Abfalldokumentation!$J129,"0")</f>
        <v>0</v>
      </c>
      <c r="V129" s="76" t="str">
        <f>IF(ISBLANK(A129),VLOOKUP(Abfalldokumentation!$W129,'Linien - BU'!R:S,2,FALSE),A129)</f>
        <v>Labor</v>
      </c>
      <c r="W129" s="77" t="str">
        <f t="shared" si="12"/>
        <v>Laborproben</v>
      </c>
      <c r="X129" s="77">
        <f t="shared" si="13"/>
        <v>73</v>
      </c>
    </row>
    <row r="130" spans="1:24" ht="30" customHeight="1" x14ac:dyDescent="0.25">
      <c r="A130" s="39" t="s">
        <v>92</v>
      </c>
      <c r="B130" s="40" t="s">
        <v>93</v>
      </c>
      <c r="C130" s="40">
        <v>8.9</v>
      </c>
      <c r="D130" s="51">
        <v>73</v>
      </c>
      <c r="E130" s="41">
        <v>44438</v>
      </c>
      <c r="F130" s="42" t="s">
        <v>94</v>
      </c>
      <c r="G130" s="43" t="s">
        <v>94</v>
      </c>
      <c r="H130" s="44" t="str">
        <f>IFERROR(VLOOKUP(Abfalldokumentation!$B130,Artikel!A:C,3,FALSE),Abfalldokumentation!$B130)</f>
        <v>Laborproben</v>
      </c>
      <c r="I130" s="78" t="str">
        <f>VLOOKUP(V130,'Linien - BU'!A:B,2,FALSE)</f>
        <v>Rest</v>
      </c>
      <c r="J130" s="79">
        <f t="shared" ref="J130:J193" si="14">C130</f>
        <v>8.9</v>
      </c>
      <c r="K130" s="80">
        <f>Abfalldokumentation!$E130</f>
        <v>44438</v>
      </c>
      <c r="L130" s="79" t="str">
        <f>IFERROR(IF(VLOOKUP(W130,'[1]Rohware 230'!$B:$C,2,FALSE)=0,"Rohware"),
IFERROR(IF(VLOOKUP(W130,[1]Sammelnr.!$B:$C,2,FALSE)=0,"Sammelnr. ungeschält ABS"),
IFERROR(IF(VLOOKUP(W130,[1]Sammelnr.!$E:$F,2,FALSE)=0,"Sammelnr. ungeschält VS"),
IFERROR(IF(VLOOKUP(W130,[1]Sammelnr.!$H:$I,2,FALSE)=0,"Sammelnr. geschält"),
IFERROR(IF(VLOOKUP(W130,[1]Offen!$B:$C,2,FALSE)=0,"Offen ungeschält ABS"),
IFERROR(IF(VLOOKUP(W130,[1]Offen!$E:$F,2,FALSE)=0,"Offen ungeschält VOS"),
IFERROR(IF(VLOOKUP(W130,[1]Offen!$H:$I,2,FALSE)=0,"Offen geschält RW"),
IFERROR(IF(VLOOKUP(W130,[1]Offen!$K:$L,2,FALSE)=0,"Offen vegan"),
IFERROR(IF(VLOOKUP(W130,[1]Offen!$N:$O,2,FALSE)=0,"Offen Zipfel"),
IFERROR(IF(VLOOKUP(W130,[1]Offen!$Q:$R,2,FALSE)=0,"Offen Endstücke"),
IFERROR(IF(VLOOKUP(W130,[1]Vakuumiert!$B:$C,2,FALSE)=0,"Vakuumierter VOS ungeschält"),
IFERROR(IF(VLOOKUP(W130,[1]Vakuumiert!$E:$F,2,FALSE)=0,"Vakuumierter ABS ungeschält"),
IFERROR(IF(VLOOKUP(W130,[1]Vakuumiert!$H:$I,2,FALSE)=0,"Vakuumierter VOS geschält"),
IFERROR(IF(VLOOKUP(W130,[1]Vakuumiert!$K:$L,2,FALSE)=0,"Vakuumierter VOS vegan"),
IFERROR(IF(VLOOKUP(W130,[1]Vakuumiert!$N:$O,2,FALSE)=0,"Vakuumierter VOS Zipfel"),
IFERROR(IF(VLOOKUP(W130,[1]Vakuumiert!$Q:$R,2,FALSE)=0,"Vakuumiert geschält"),
IFERROR(IF(VLOOKUP(W130,'[1]vakuumierte Fertigprodukte'!$B:$C,2,FALSE)=0,"Fertigprodukte"),
IFERROR(IF(VLOOKUP(W130,'[1]vakuumierte Fertigprodukte'!$E:$FI,2,FALSE)=0,"Vakuumierte Zipfel"),
IFERROR(IF(VLOOKUP(W130,[1]Wurste!$B:$C,2,FALSE)=0,"Räucherwürste"),
IFERROR(IF(VLOOKUP(W130,[1]Wurste!$E:$F,2,FALSE)=0,"URW/URGW Wurst"),
IFERROR(IF(VLOOKUP(W130,[1]Wurste!$H:$I,2,FALSE)=0,"HF-Wurst Vegan"),
IFERROR(IF(VLOOKUP(W130,[1]Wurste!$K:$L,2,FALSE)=0,"320er ohne Würste"),
IFERROR(IF(AND(OR(Abfalldokumentation!$I130="BU3",Abfalldokumentation!$I130="Verkauf"),Abfalldokumentation!$N130="Schimmel",Abfalldokumentation!$O130="keinen Abnehmer/kein Schälpersonal"),"Div. Zipfel, ES ohne Verwendung",VLOOKUP(Abfalldokumentation!$M130,Produktgruppen!A:B,2,FALSE)),"-")))))))))))))))))))))))</f>
        <v>Qualitätssicherung</v>
      </c>
      <c r="M130" s="81" t="str">
        <f>IFERROR(VLOOKUP(Abfalldokumentation!$W130,Artikel!A:C,3,FALSE),Abfalldokumentation!$W130)</f>
        <v>Laborproben</v>
      </c>
      <c r="N130" s="81" t="str">
        <f>VLOOKUP(D130,'Liste Gründe'!A:D,2,FALSE)</f>
        <v>Qualitätssicherung</v>
      </c>
      <c r="O130" s="80" t="str">
        <f>IF(ISBLANK(F130),VLOOKUP(Abfalldokumentation!$X130,'Liste Gründe'!A:D,3,FALSE),F130)</f>
        <v>Laborprobe</v>
      </c>
      <c r="P130" s="81" t="str">
        <f>IF(ISBLANK(Abfalldokumentation!$G130),"-",Abfalldokumentation!$G130)</f>
        <v>Laborprobe</v>
      </c>
      <c r="Q130" s="81">
        <f t="shared" ref="Q130:Q193" si="15">_xlfn.ISOWEEKNUM(K130)</f>
        <v>35</v>
      </c>
      <c r="R130" s="81" t="str">
        <f t="shared" ref="R130:R193" si="16">"Produkte"</f>
        <v>Produkte</v>
      </c>
      <c r="S130" s="81" t="str">
        <f t="shared" ref="S130:S193" si="17">"BUs"</f>
        <v>BUs</v>
      </c>
      <c r="T130" s="81" t="str">
        <f t="shared" ref="T130:T193" si="18">"Symptome"</f>
        <v>Symptome</v>
      </c>
      <c r="U130" s="81" t="str">
        <f>IFERROR(VLOOKUP(Abfalldokumentation!$W130,Kennzahlen!S:U,3,FALSE)*Abfalldokumentation!$J130,"0")</f>
        <v>0</v>
      </c>
      <c r="V130" s="81" t="str">
        <f>IF(ISBLANK(A130),VLOOKUP(Abfalldokumentation!$W130,'Linien - BU'!R:S,2,FALSE),A130)</f>
        <v>Labor</v>
      </c>
      <c r="W130" s="77" t="str">
        <f t="shared" ref="W130:W193" si="19">B130</f>
        <v>Laborproben</v>
      </c>
      <c r="X130" s="77">
        <f t="shared" ref="X130:X193" si="20">D130</f>
        <v>73</v>
      </c>
    </row>
    <row r="131" spans="1:24" ht="30" customHeight="1" x14ac:dyDescent="0.25">
      <c r="A131" s="45" t="s">
        <v>92</v>
      </c>
      <c r="B131" s="46" t="s">
        <v>93</v>
      </c>
      <c r="C131" s="46">
        <v>106</v>
      </c>
      <c r="D131" s="52">
        <v>73</v>
      </c>
      <c r="E131" s="47">
        <v>44438</v>
      </c>
      <c r="F131" s="48" t="s">
        <v>94</v>
      </c>
      <c r="G131" s="49" t="s">
        <v>94</v>
      </c>
      <c r="H131" s="50" t="str">
        <f>IFERROR(VLOOKUP(Abfalldokumentation!$B131,Artikel!A:C,3,FALSE),Abfalldokumentation!$B131)</f>
        <v>Laborproben</v>
      </c>
      <c r="I131" s="73" t="str">
        <f>VLOOKUP(V131,'Linien - BU'!A:B,2,FALSE)</f>
        <v>Rest</v>
      </c>
      <c r="J131" s="74">
        <f t="shared" si="14"/>
        <v>106</v>
      </c>
      <c r="K131" s="75">
        <f>Abfalldokumentation!$E131</f>
        <v>44438</v>
      </c>
      <c r="L131" s="74" t="str">
        <f>IFERROR(IF(VLOOKUP(W131,'[1]Rohware 230'!$B:$C,2,FALSE)=0,"Rohware"),
IFERROR(IF(VLOOKUP(W131,[1]Sammelnr.!$B:$C,2,FALSE)=0,"Sammelnr. ungeschält ABS"),
IFERROR(IF(VLOOKUP(W131,[1]Sammelnr.!$E:$F,2,FALSE)=0,"Sammelnr. ungeschält VS"),
IFERROR(IF(VLOOKUP(W131,[1]Sammelnr.!$H:$I,2,FALSE)=0,"Sammelnr. geschält"),
IFERROR(IF(VLOOKUP(W131,[1]Offen!$B:$C,2,FALSE)=0,"Offen ungeschält ABS"),
IFERROR(IF(VLOOKUP(W131,[1]Offen!$E:$F,2,FALSE)=0,"Offen ungeschält VOS"),
IFERROR(IF(VLOOKUP(W131,[1]Offen!$H:$I,2,FALSE)=0,"Offen geschält RW"),
IFERROR(IF(VLOOKUP(W131,[1]Offen!$K:$L,2,FALSE)=0,"Offen vegan"),
IFERROR(IF(VLOOKUP(W131,[1]Offen!$N:$O,2,FALSE)=0,"Offen Zipfel"),
IFERROR(IF(VLOOKUP(W131,[1]Offen!$Q:$R,2,FALSE)=0,"Offen Endstücke"),
IFERROR(IF(VLOOKUP(W131,[1]Vakuumiert!$B:$C,2,FALSE)=0,"Vakuumierter VOS ungeschält"),
IFERROR(IF(VLOOKUP(W131,[1]Vakuumiert!$E:$F,2,FALSE)=0,"Vakuumierter ABS ungeschält"),
IFERROR(IF(VLOOKUP(W131,[1]Vakuumiert!$H:$I,2,FALSE)=0,"Vakuumierter VOS geschält"),
IFERROR(IF(VLOOKUP(W131,[1]Vakuumiert!$K:$L,2,FALSE)=0,"Vakuumierter VOS vegan"),
IFERROR(IF(VLOOKUP(W131,[1]Vakuumiert!$N:$O,2,FALSE)=0,"Vakuumierter VOS Zipfel"),
IFERROR(IF(VLOOKUP(W131,[1]Vakuumiert!$Q:$R,2,FALSE)=0,"Vakuumiert geschält"),
IFERROR(IF(VLOOKUP(W131,'[1]vakuumierte Fertigprodukte'!$B:$C,2,FALSE)=0,"Fertigprodukte"),
IFERROR(IF(VLOOKUP(W131,'[1]vakuumierte Fertigprodukte'!$E:$FI,2,FALSE)=0,"Vakuumierte Zipfel"),
IFERROR(IF(VLOOKUP(W131,[1]Wurste!$B:$C,2,FALSE)=0,"Räucherwürste"),
IFERROR(IF(VLOOKUP(W131,[1]Wurste!$E:$F,2,FALSE)=0,"URW/URGW Wurst"),
IFERROR(IF(VLOOKUP(W131,[1]Wurste!$H:$I,2,FALSE)=0,"HF-Wurst Vegan"),
IFERROR(IF(VLOOKUP(W131,[1]Wurste!$K:$L,2,FALSE)=0,"320er ohne Würste"),
IFERROR(IF(AND(OR(Abfalldokumentation!$I131="BU3",Abfalldokumentation!$I131="Verkauf"),Abfalldokumentation!$N131="Schimmel",Abfalldokumentation!$O131="keinen Abnehmer/kein Schälpersonal"),"Div. Zipfel, ES ohne Verwendung",VLOOKUP(Abfalldokumentation!$M131,Produktgruppen!A:B,2,FALSE)),"-")))))))))))))))))))))))</f>
        <v>Qualitätssicherung</v>
      </c>
      <c r="M131" s="76" t="str">
        <f>IFERROR(VLOOKUP(Abfalldokumentation!$W131,Artikel!A:C,3,FALSE),Abfalldokumentation!$W131)</f>
        <v>Laborproben</v>
      </c>
      <c r="N131" s="76" t="str">
        <f>VLOOKUP(D131,'Liste Gründe'!A:D,2,FALSE)</f>
        <v>Qualitätssicherung</v>
      </c>
      <c r="O131" s="75" t="str">
        <f>IF(ISBLANK(F131),VLOOKUP(Abfalldokumentation!$X131,'Liste Gründe'!A:D,3,FALSE),F131)</f>
        <v>Laborprobe</v>
      </c>
      <c r="P131" s="76" t="str">
        <f>IF(ISBLANK(Abfalldokumentation!$G131),"-",Abfalldokumentation!$G131)</f>
        <v>Laborprobe</v>
      </c>
      <c r="Q131" s="76">
        <f t="shared" si="15"/>
        <v>35</v>
      </c>
      <c r="R131" s="76" t="str">
        <f t="shared" si="16"/>
        <v>Produkte</v>
      </c>
      <c r="S131" s="76" t="str">
        <f t="shared" si="17"/>
        <v>BUs</v>
      </c>
      <c r="T131" s="76" t="str">
        <f t="shared" si="18"/>
        <v>Symptome</v>
      </c>
      <c r="U131" s="76" t="str">
        <f>IFERROR(VLOOKUP(Abfalldokumentation!$W131,Kennzahlen!S:U,3,FALSE)*Abfalldokumentation!$J131,"0")</f>
        <v>0</v>
      </c>
      <c r="V131" s="76" t="str">
        <f>IF(ISBLANK(A131),VLOOKUP(Abfalldokumentation!$W131,'Linien - BU'!R:S,2,FALSE),A131)</f>
        <v>Labor</v>
      </c>
      <c r="W131" s="77" t="str">
        <f t="shared" si="19"/>
        <v>Laborproben</v>
      </c>
      <c r="X131" s="77">
        <f t="shared" si="20"/>
        <v>73</v>
      </c>
    </row>
    <row r="132" spans="1:24" ht="30" customHeight="1" x14ac:dyDescent="0.25">
      <c r="A132" s="39" t="s">
        <v>92</v>
      </c>
      <c r="B132" s="40" t="s">
        <v>93</v>
      </c>
      <c r="C132" s="40">
        <v>10</v>
      </c>
      <c r="D132" s="51">
        <v>73</v>
      </c>
      <c r="E132" s="41">
        <v>44438</v>
      </c>
      <c r="F132" s="42" t="s">
        <v>94</v>
      </c>
      <c r="G132" s="43" t="s">
        <v>94</v>
      </c>
      <c r="H132" s="44" t="str">
        <f>IFERROR(VLOOKUP(Abfalldokumentation!$B132,Artikel!A:C,3,FALSE),Abfalldokumentation!$B132)</f>
        <v>Laborproben</v>
      </c>
      <c r="I132" s="78" t="str">
        <f>VLOOKUP(V132,'Linien - BU'!A:B,2,FALSE)</f>
        <v>Rest</v>
      </c>
      <c r="J132" s="79">
        <f t="shared" si="14"/>
        <v>10</v>
      </c>
      <c r="K132" s="80">
        <f>Abfalldokumentation!$E132</f>
        <v>44438</v>
      </c>
      <c r="L132" s="79" t="str">
        <f>IFERROR(IF(VLOOKUP(W132,'[1]Rohware 230'!$B:$C,2,FALSE)=0,"Rohware"),
IFERROR(IF(VLOOKUP(W132,[1]Sammelnr.!$B:$C,2,FALSE)=0,"Sammelnr. ungeschält ABS"),
IFERROR(IF(VLOOKUP(W132,[1]Sammelnr.!$E:$F,2,FALSE)=0,"Sammelnr. ungeschält VS"),
IFERROR(IF(VLOOKUP(W132,[1]Sammelnr.!$H:$I,2,FALSE)=0,"Sammelnr. geschält"),
IFERROR(IF(VLOOKUP(W132,[1]Offen!$B:$C,2,FALSE)=0,"Offen ungeschält ABS"),
IFERROR(IF(VLOOKUP(W132,[1]Offen!$E:$F,2,FALSE)=0,"Offen ungeschält VOS"),
IFERROR(IF(VLOOKUP(W132,[1]Offen!$H:$I,2,FALSE)=0,"Offen geschält RW"),
IFERROR(IF(VLOOKUP(W132,[1]Offen!$K:$L,2,FALSE)=0,"Offen vegan"),
IFERROR(IF(VLOOKUP(W132,[1]Offen!$N:$O,2,FALSE)=0,"Offen Zipfel"),
IFERROR(IF(VLOOKUP(W132,[1]Offen!$Q:$R,2,FALSE)=0,"Offen Endstücke"),
IFERROR(IF(VLOOKUP(W132,[1]Vakuumiert!$B:$C,2,FALSE)=0,"Vakuumierter VOS ungeschält"),
IFERROR(IF(VLOOKUP(W132,[1]Vakuumiert!$E:$F,2,FALSE)=0,"Vakuumierter ABS ungeschält"),
IFERROR(IF(VLOOKUP(W132,[1]Vakuumiert!$H:$I,2,FALSE)=0,"Vakuumierter VOS geschält"),
IFERROR(IF(VLOOKUP(W132,[1]Vakuumiert!$K:$L,2,FALSE)=0,"Vakuumierter VOS vegan"),
IFERROR(IF(VLOOKUP(W132,[1]Vakuumiert!$N:$O,2,FALSE)=0,"Vakuumierter VOS Zipfel"),
IFERROR(IF(VLOOKUP(W132,[1]Vakuumiert!$Q:$R,2,FALSE)=0,"Vakuumiert geschält"),
IFERROR(IF(VLOOKUP(W132,'[1]vakuumierte Fertigprodukte'!$B:$C,2,FALSE)=0,"Fertigprodukte"),
IFERROR(IF(VLOOKUP(W132,'[1]vakuumierte Fertigprodukte'!$E:$FI,2,FALSE)=0,"Vakuumierte Zipfel"),
IFERROR(IF(VLOOKUP(W132,[1]Wurste!$B:$C,2,FALSE)=0,"Räucherwürste"),
IFERROR(IF(VLOOKUP(W132,[1]Wurste!$E:$F,2,FALSE)=0,"URW/URGW Wurst"),
IFERROR(IF(VLOOKUP(W132,[1]Wurste!$H:$I,2,FALSE)=0,"HF-Wurst Vegan"),
IFERROR(IF(VLOOKUP(W132,[1]Wurste!$K:$L,2,FALSE)=0,"320er ohne Würste"),
IFERROR(IF(AND(OR(Abfalldokumentation!$I132="BU3",Abfalldokumentation!$I132="Verkauf"),Abfalldokumentation!$N132="Schimmel",Abfalldokumentation!$O132="keinen Abnehmer/kein Schälpersonal"),"Div. Zipfel, ES ohne Verwendung",VLOOKUP(Abfalldokumentation!$M132,Produktgruppen!A:B,2,FALSE)),"-")))))))))))))))))))))))</f>
        <v>Qualitätssicherung</v>
      </c>
      <c r="M132" s="81" t="str">
        <f>IFERROR(VLOOKUP(Abfalldokumentation!$W132,Artikel!A:C,3,FALSE),Abfalldokumentation!$W132)</f>
        <v>Laborproben</v>
      </c>
      <c r="N132" s="81" t="str">
        <f>VLOOKUP(D132,'Liste Gründe'!A:D,2,FALSE)</f>
        <v>Qualitätssicherung</v>
      </c>
      <c r="O132" s="80" t="str">
        <f>IF(ISBLANK(F132),VLOOKUP(Abfalldokumentation!$X132,'Liste Gründe'!A:D,3,FALSE),F132)</f>
        <v>Laborprobe</v>
      </c>
      <c r="P132" s="81" t="str">
        <f>IF(ISBLANK(Abfalldokumentation!$G132),"-",Abfalldokumentation!$G132)</f>
        <v>Laborprobe</v>
      </c>
      <c r="Q132" s="81">
        <f t="shared" si="15"/>
        <v>35</v>
      </c>
      <c r="R132" s="81" t="str">
        <f t="shared" si="16"/>
        <v>Produkte</v>
      </c>
      <c r="S132" s="81" t="str">
        <f t="shared" si="17"/>
        <v>BUs</v>
      </c>
      <c r="T132" s="81" t="str">
        <f t="shared" si="18"/>
        <v>Symptome</v>
      </c>
      <c r="U132" s="81" t="str">
        <f>IFERROR(VLOOKUP(Abfalldokumentation!$W132,Kennzahlen!S:U,3,FALSE)*Abfalldokumentation!$J132,"0")</f>
        <v>0</v>
      </c>
      <c r="V132" s="81" t="str">
        <f>IF(ISBLANK(A132),VLOOKUP(Abfalldokumentation!$W132,'Linien - BU'!R:S,2,FALSE),A132)</f>
        <v>Labor</v>
      </c>
      <c r="W132" s="77" t="str">
        <f t="shared" si="19"/>
        <v>Laborproben</v>
      </c>
      <c r="X132" s="77">
        <f t="shared" si="20"/>
        <v>73</v>
      </c>
    </row>
    <row r="133" spans="1:24" ht="30" customHeight="1" x14ac:dyDescent="0.25">
      <c r="A133" s="45" t="s">
        <v>92</v>
      </c>
      <c r="B133" s="46" t="s">
        <v>93</v>
      </c>
      <c r="C133" s="46">
        <v>65</v>
      </c>
      <c r="D133" s="52">
        <v>73</v>
      </c>
      <c r="E133" s="47">
        <v>44438</v>
      </c>
      <c r="F133" s="48" t="s">
        <v>94</v>
      </c>
      <c r="G133" s="49" t="s">
        <v>94</v>
      </c>
      <c r="H133" s="50" t="str">
        <f>IFERROR(VLOOKUP(Abfalldokumentation!$B133,Artikel!A:C,3,FALSE),Abfalldokumentation!$B133)</f>
        <v>Laborproben</v>
      </c>
      <c r="I133" s="73" t="str">
        <f>VLOOKUP(V133,'Linien - BU'!A:B,2,FALSE)</f>
        <v>Rest</v>
      </c>
      <c r="J133" s="74">
        <f t="shared" si="14"/>
        <v>65</v>
      </c>
      <c r="K133" s="75">
        <f>Abfalldokumentation!$E133</f>
        <v>44438</v>
      </c>
      <c r="L133" s="74" t="str">
        <f>IFERROR(IF(VLOOKUP(W133,'[1]Rohware 230'!$B:$C,2,FALSE)=0,"Rohware"),
IFERROR(IF(VLOOKUP(W133,[1]Sammelnr.!$B:$C,2,FALSE)=0,"Sammelnr. ungeschält ABS"),
IFERROR(IF(VLOOKUP(W133,[1]Sammelnr.!$E:$F,2,FALSE)=0,"Sammelnr. ungeschält VS"),
IFERROR(IF(VLOOKUP(W133,[1]Sammelnr.!$H:$I,2,FALSE)=0,"Sammelnr. geschält"),
IFERROR(IF(VLOOKUP(W133,[1]Offen!$B:$C,2,FALSE)=0,"Offen ungeschält ABS"),
IFERROR(IF(VLOOKUP(W133,[1]Offen!$E:$F,2,FALSE)=0,"Offen ungeschält VOS"),
IFERROR(IF(VLOOKUP(W133,[1]Offen!$H:$I,2,FALSE)=0,"Offen geschält RW"),
IFERROR(IF(VLOOKUP(W133,[1]Offen!$K:$L,2,FALSE)=0,"Offen vegan"),
IFERROR(IF(VLOOKUP(W133,[1]Offen!$N:$O,2,FALSE)=0,"Offen Zipfel"),
IFERROR(IF(VLOOKUP(W133,[1]Offen!$Q:$R,2,FALSE)=0,"Offen Endstücke"),
IFERROR(IF(VLOOKUP(W133,[1]Vakuumiert!$B:$C,2,FALSE)=0,"Vakuumierter VOS ungeschält"),
IFERROR(IF(VLOOKUP(W133,[1]Vakuumiert!$E:$F,2,FALSE)=0,"Vakuumierter ABS ungeschält"),
IFERROR(IF(VLOOKUP(W133,[1]Vakuumiert!$H:$I,2,FALSE)=0,"Vakuumierter VOS geschält"),
IFERROR(IF(VLOOKUP(W133,[1]Vakuumiert!$K:$L,2,FALSE)=0,"Vakuumierter VOS vegan"),
IFERROR(IF(VLOOKUP(W133,[1]Vakuumiert!$N:$O,2,FALSE)=0,"Vakuumierter VOS Zipfel"),
IFERROR(IF(VLOOKUP(W133,[1]Vakuumiert!$Q:$R,2,FALSE)=0,"Vakuumiert geschält"),
IFERROR(IF(VLOOKUP(W133,'[1]vakuumierte Fertigprodukte'!$B:$C,2,FALSE)=0,"Fertigprodukte"),
IFERROR(IF(VLOOKUP(W133,'[1]vakuumierte Fertigprodukte'!$E:$FI,2,FALSE)=0,"Vakuumierte Zipfel"),
IFERROR(IF(VLOOKUP(W133,[1]Wurste!$B:$C,2,FALSE)=0,"Räucherwürste"),
IFERROR(IF(VLOOKUP(W133,[1]Wurste!$E:$F,2,FALSE)=0,"URW/URGW Wurst"),
IFERROR(IF(VLOOKUP(W133,[1]Wurste!$H:$I,2,FALSE)=0,"HF-Wurst Vegan"),
IFERROR(IF(VLOOKUP(W133,[1]Wurste!$K:$L,2,FALSE)=0,"320er ohne Würste"),
IFERROR(IF(AND(OR(Abfalldokumentation!$I133="BU3",Abfalldokumentation!$I133="Verkauf"),Abfalldokumentation!$N133="Schimmel",Abfalldokumentation!$O133="keinen Abnehmer/kein Schälpersonal"),"Div. Zipfel, ES ohne Verwendung",VLOOKUP(Abfalldokumentation!$M133,Produktgruppen!A:B,2,FALSE)),"-")))))))))))))))))))))))</f>
        <v>Qualitätssicherung</v>
      </c>
      <c r="M133" s="76" t="str">
        <f>IFERROR(VLOOKUP(Abfalldokumentation!$W133,Artikel!A:C,3,FALSE),Abfalldokumentation!$W133)</f>
        <v>Laborproben</v>
      </c>
      <c r="N133" s="76" t="str">
        <f>VLOOKUP(D133,'Liste Gründe'!A:D,2,FALSE)</f>
        <v>Qualitätssicherung</v>
      </c>
      <c r="O133" s="75" t="str">
        <f>IF(ISBLANK(F133),VLOOKUP(Abfalldokumentation!$X133,'Liste Gründe'!A:D,3,FALSE),F133)</f>
        <v>Laborprobe</v>
      </c>
      <c r="P133" s="76" t="str">
        <f>IF(ISBLANK(Abfalldokumentation!$G133),"-",Abfalldokumentation!$G133)</f>
        <v>Laborprobe</v>
      </c>
      <c r="Q133" s="76">
        <f t="shared" si="15"/>
        <v>35</v>
      </c>
      <c r="R133" s="76" t="str">
        <f t="shared" si="16"/>
        <v>Produkte</v>
      </c>
      <c r="S133" s="76" t="str">
        <f t="shared" si="17"/>
        <v>BUs</v>
      </c>
      <c r="T133" s="76" t="str">
        <f t="shared" si="18"/>
        <v>Symptome</v>
      </c>
      <c r="U133" s="76" t="str">
        <f>IFERROR(VLOOKUP(Abfalldokumentation!$W133,Kennzahlen!S:U,3,FALSE)*Abfalldokumentation!$J133,"0")</f>
        <v>0</v>
      </c>
      <c r="V133" s="76" t="str">
        <f>IF(ISBLANK(A133),VLOOKUP(Abfalldokumentation!$W133,'Linien - BU'!R:S,2,FALSE),A133)</f>
        <v>Labor</v>
      </c>
      <c r="W133" s="77" t="str">
        <f t="shared" si="19"/>
        <v>Laborproben</v>
      </c>
      <c r="X133" s="77">
        <f t="shared" si="20"/>
        <v>73</v>
      </c>
    </row>
    <row r="134" spans="1:24" ht="30" customHeight="1" x14ac:dyDescent="0.25">
      <c r="A134" s="39" t="s">
        <v>89</v>
      </c>
      <c r="B134" s="42" t="s">
        <v>108</v>
      </c>
      <c r="C134" s="40">
        <v>10</v>
      </c>
      <c r="D134" s="40">
        <v>70</v>
      </c>
      <c r="E134" s="41">
        <v>44438</v>
      </c>
      <c r="F134" s="42" t="s">
        <v>94</v>
      </c>
      <c r="G134" s="43" t="s">
        <v>94</v>
      </c>
      <c r="H134" s="44" t="str">
        <f>IFERROR(VLOOKUP(Abfalldokumentation!$B134,Artikel!A:C,3,FALSE),Abfalldokumentation!$B134)</f>
        <v>Rückstellproben</v>
      </c>
      <c r="I134" s="78" t="str">
        <f>VLOOKUP(V134,'Linien - BU'!A:B,2,FALSE)</f>
        <v>Rest</v>
      </c>
      <c r="J134" s="79">
        <f t="shared" si="14"/>
        <v>10</v>
      </c>
      <c r="K134" s="80">
        <f>Abfalldokumentation!$E134</f>
        <v>44438</v>
      </c>
      <c r="L134" s="79" t="str">
        <f>IFERROR(IF(VLOOKUP(W134,'[1]Rohware 230'!$B:$C,2,FALSE)=0,"Rohware"),
IFERROR(IF(VLOOKUP(W134,[1]Sammelnr.!$B:$C,2,FALSE)=0,"Sammelnr. ungeschält ABS"),
IFERROR(IF(VLOOKUP(W134,[1]Sammelnr.!$E:$F,2,FALSE)=0,"Sammelnr. ungeschält VS"),
IFERROR(IF(VLOOKUP(W134,[1]Sammelnr.!$H:$I,2,FALSE)=0,"Sammelnr. geschält"),
IFERROR(IF(VLOOKUP(W134,[1]Offen!$B:$C,2,FALSE)=0,"Offen ungeschält ABS"),
IFERROR(IF(VLOOKUP(W134,[1]Offen!$E:$F,2,FALSE)=0,"Offen ungeschält VOS"),
IFERROR(IF(VLOOKUP(W134,[1]Offen!$H:$I,2,FALSE)=0,"Offen geschält RW"),
IFERROR(IF(VLOOKUP(W134,[1]Offen!$K:$L,2,FALSE)=0,"Offen vegan"),
IFERROR(IF(VLOOKUP(W134,[1]Offen!$N:$O,2,FALSE)=0,"Offen Zipfel"),
IFERROR(IF(VLOOKUP(W134,[1]Offen!$Q:$R,2,FALSE)=0,"Offen Endstücke"),
IFERROR(IF(VLOOKUP(W134,[1]Vakuumiert!$B:$C,2,FALSE)=0,"Vakuumierter VOS ungeschält"),
IFERROR(IF(VLOOKUP(W134,[1]Vakuumiert!$E:$F,2,FALSE)=0,"Vakuumierter ABS ungeschält"),
IFERROR(IF(VLOOKUP(W134,[1]Vakuumiert!$H:$I,2,FALSE)=0,"Vakuumierter VOS geschält"),
IFERROR(IF(VLOOKUP(W134,[1]Vakuumiert!$K:$L,2,FALSE)=0,"Vakuumierter VOS vegan"),
IFERROR(IF(VLOOKUP(W134,[1]Vakuumiert!$N:$O,2,FALSE)=0,"Vakuumierter VOS Zipfel"),
IFERROR(IF(VLOOKUP(W134,[1]Vakuumiert!$Q:$R,2,FALSE)=0,"Vakuumiert geschält"),
IFERROR(IF(VLOOKUP(W134,'[1]vakuumierte Fertigprodukte'!$B:$C,2,FALSE)=0,"Fertigprodukte"),
IFERROR(IF(VLOOKUP(W134,'[1]vakuumierte Fertigprodukte'!$E:$FI,2,FALSE)=0,"Vakuumierte Zipfel"),
IFERROR(IF(VLOOKUP(W134,[1]Wurste!$B:$C,2,FALSE)=0,"Räucherwürste"),
IFERROR(IF(VLOOKUP(W134,[1]Wurste!$E:$F,2,FALSE)=0,"URW/URGW Wurst"),
IFERROR(IF(VLOOKUP(W134,[1]Wurste!$H:$I,2,FALSE)=0,"HF-Wurst Vegan"),
IFERROR(IF(VLOOKUP(W134,[1]Wurste!$K:$L,2,FALSE)=0,"320er ohne Würste"),
IFERROR(IF(AND(OR(Abfalldokumentation!$I134="BU3",Abfalldokumentation!$I134="Verkauf"),Abfalldokumentation!$N134="Schimmel",Abfalldokumentation!$O134="keinen Abnehmer/kein Schälpersonal"),"Div. Zipfel, ES ohne Verwendung",VLOOKUP(Abfalldokumentation!$M134,Produktgruppen!A:B,2,FALSE)),"-")))))))))))))))))))))))</f>
        <v>Qualitätssicherung</v>
      </c>
      <c r="M134" s="81" t="str">
        <f>IFERROR(VLOOKUP(Abfalldokumentation!$W134,Artikel!A:C,3,FALSE),Abfalldokumentation!$W134)</f>
        <v>Rückstellproben</v>
      </c>
      <c r="N134" s="81" t="str">
        <f>VLOOKUP(D134,'Liste Gründe'!A:D,2,FALSE)</f>
        <v>Qualitätssicherung</v>
      </c>
      <c r="O134" s="80" t="str">
        <f>IF(ISBLANK(F134),VLOOKUP(Abfalldokumentation!$X134,'Liste Gründe'!A:D,3,FALSE),F134)</f>
        <v>Laborprobe</v>
      </c>
      <c r="P134" s="81" t="str">
        <f>IF(ISBLANK(Abfalldokumentation!$G134),"-",Abfalldokumentation!$G134)</f>
        <v>Laborprobe</v>
      </c>
      <c r="Q134" s="81">
        <f t="shared" si="15"/>
        <v>35</v>
      </c>
      <c r="R134" s="81" t="str">
        <f t="shared" si="16"/>
        <v>Produkte</v>
      </c>
      <c r="S134" s="81" t="str">
        <f t="shared" si="17"/>
        <v>BUs</v>
      </c>
      <c r="T134" s="81" t="str">
        <f t="shared" si="18"/>
        <v>Symptome</v>
      </c>
      <c r="U134" s="81" t="str">
        <f>IFERROR(VLOOKUP(Abfalldokumentation!$W134,Kennzahlen!S:U,3,FALSE)*Abfalldokumentation!$J134,"0")</f>
        <v>0</v>
      </c>
      <c r="V134" s="81" t="str">
        <f>IF(ISBLANK(A134),VLOOKUP(Abfalldokumentation!$W134,'Linien - BU'!R:S,2,FALSE),A134)</f>
        <v>QM</v>
      </c>
      <c r="W134" s="77" t="str">
        <f t="shared" si="19"/>
        <v>Rückstellproben</v>
      </c>
      <c r="X134" s="77">
        <f t="shared" si="20"/>
        <v>70</v>
      </c>
    </row>
    <row r="135" spans="1:24" ht="30" customHeight="1" x14ac:dyDescent="0.25">
      <c r="A135" s="45" t="s">
        <v>76</v>
      </c>
      <c r="B135" s="46">
        <v>29500482</v>
      </c>
      <c r="C135" s="46">
        <v>51</v>
      </c>
      <c r="D135" s="46">
        <v>61</v>
      </c>
      <c r="E135" s="47">
        <v>44439</v>
      </c>
      <c r="F135" s="48" t="s">
        <v>17</v>
      </c>
      <c r="G135" s="49" t="s">
        <v>17</v>
      </c>
      <c r="H135" s="50" t="str">
        <f>IFERROR(VLOOKUP(Abfalldokumentation!$B135,Artikel!A:C,3,FALSE),Abfalldokumentation!$B135)</f>
        <v>VOS Schwarzer Pfeffer R</v>
      </c>
      <c r="I135" s="73" t="str">
        <f>VLOOKUP(V135,'Linien - BU'!A:B,2,FALSE)</f>
        <v>BU4</v>
      </c>
      <c r="J135" s="74">
        <f t="shared" si="14"/>
        <v>51</v>
      </c>
      <c r="K135" s="75">
        <f>Abfalldokumentation!$E135</f>
        <v>44439</v>
      </c>
      <c r="L135" s="74" t="str">
        <f>IFERROR(IF(VLOOKUP(W135,'[1]Rohware 230'!$B:$C,2,FALSE)=0,"Rohware"),
IFERROR(IF(VLOOKUP(W135,[1]Sammelnr.!$B:$C,2,FALSE)=0,"Sammelnr. ungeschält ABS"),
IFERROR(IF(VLOOKUP(W135,[1]Sammelnr.!$E:$F,2,FALSE)=0,"Sammelnr. ungeschält VS"),
IFERROR(IF(VLOOKUP(W135,[1]Sammelnr.!$H:$I,2,FALSE)=0,"Sammelnr. geschält"),
IFERROR(IF(VLOOKUP(W135,[1]Offen!$B:$C,2,FALSE)=0,"Offen ungeschält ABS"),
IFERROR(IF(VLOOKUP(W135,[1]Offen!$E:$F,2,FALSE)=0,"Offen ungeschält VOS"),
IFERROR(IF(VLOOKUP(W135,[1]Offen!$H:$I,2,FALSE)=0,"Offen geschält RW"),
IFERROR(IF(VLOOKUP(W135,[1]Offen!$K:$L,2,FALSE)=0,"Offen vegan"),
IFERROR(IF(VLOOKUP(W135,[1]Offen!$N:$O,2,FALSE)=0,"Offen Zipfel"),
IFERROR(IF(VLOOKUP(W135,[1]Offen!$Q:$R,2,FALSE)=0,"Offen Endstücke"),
IFERROR(IF(VLOOKUP(W135,[1]Vakuumiert!$B:$C,2,FALSE)=0,"Vakuumierter VOS ungeschält"),
IFERROR(IF(VLOOKUP(W135,[1]Vakuumiert!$E:$F,2,FALSE)=0,"Vakuumierter ABS ungeschält"),
IFERROR(IF(VLOOKUP(W135,[1]Vakuumiert!$H:$I,2,FALSE)=0,"Vakuumierter VOS geschält"),
IFERROR(IF(VLOOKUP(W135,[1]Vakuumiert!$K:$L,2,FALSE)=0,"Vakuumierter VOS vegan"),
IFERROR(IF(VLOOKUP(W135,[1]Vakuumiert!$N:$O,2,FALSE)=0,"Vakuumierter VOS Zipfel"),
IFERROR(IF(VLOOKUP(W135,[1]Vakuumiert!$Q:$R,2,FALSE)=0,"Vakuumiert geschält"),
IFERROR(IF(VLOOKUP(W135,'[1]vakuumierte Fertigprodukte'!$B:$C,2,FALSE)=0,"Fertigprodukte"),
IFERROR(IF(VLOOKUP(W135,'[1]vakuumierte Fertigprodukte'!$E:$FI,2,FALSE)=0,"Vakuumierte Zipfel"),
IFERROR(IF(VLOOKUP(W135,[1]Wurste!$B:$C,2,FALSE)=0,"Räucherwürste"),
IFERROR(IF(VLOOKUP(W135,[1]Wurste!$E:$F,2,FALSE)=0,"URW/URGW Wurst"),
IFERROR(IF(VLOOKUP(W135,[1]Wurste!$H:$I,2,FALSE)=0,"HF-Wurst Vegan"),
IFERROR(IF(VLOOKUP(W135,[1]Wurste!$K:$L,2,FALSE)=0,"320er ohne Würste"),
IFERROR(IF(AND(OR(Abfalldokumentation!$I135="BU3",Abfalldokumentation!$I135="Verkauf"),Abfalldokumentation!$N135="Schimmel",Abfalldokumentation!$O135="keinen Abnehmer/kein Schälpersonal"),"Div. Zipfel, ES ohne Verwendung",VLOOKUP(Abfalldokumentation!$M135,Produktgruppen!A:B,2,FALSE)),"-")))))))))))))))))))))))</f>
        <v>Offen ungeschält VOS</v>
      </c>
      <c r="M135" s="76" t="str">
        <f>IFERROR(VLOOKUP(Abfalldokumentation!$W135,Artikel!A:C,3,FALSE),Abfalldokumentation!$W135)</f>
        <v>VOS Schwarzer Pfeffer R</v>
      </c>
      <c r="N135" s="76" t="str">
        <f>VLOOKUP(D135,'Liste Gründe'!A:D,2,FALSE)</f>
        <v>keinen Verwendungszweck</v>
      </c>
      <c r="O135" s="75" t="str">
        <f>IF(ISBLANK(F135),VLOOKUP(Abfalldokumentation!$X135,'Liste Gründe'!A:D,3,FALSE),F135)</f>
        <v>keinen Verwendungszweck</v>
      </c>
      <c r="P135" s="76" t="str">
        <f>IF(ISBLANK(Abfalldokumentation!$G135),"-",Abfalldokumentation!$G135)</f>
        <v>keinen Verwendungszweck</v>
      </c>
      <c r="Q135" s="76">
        <f t="shared" si="15"/>
        <v>35</v>
      </c>
      <c r="R135" s="76" t="str">
        <f t="shared" si="16"/>
        <v>Produkte</v>
      </c>
      <c r="S135" s="76" t="str">
        <f t="shared" si="17"/>
        <v>BUs</v>
      </c>
      <c r="T135" s="76" t="str">
        <f t="shared" si="18"/>
        <v>Symptome</v>
      </c>
      <c r="U135" s="76">
        <f>IFERROR(VLOOKUP(Abfalldokumentation!$W135,Kennzahlen!S:U,3,FALSE)*Abfalldokumentation!$J135,"0")</f>
        <v>25.5</v>
      </c>
      <c r="V135" s="76" t="str">
        <f>IF(ISBLANK(A135),VLOOKUP(Abfalldokumentation!$W135,'Linien - BU'!R:S,2,FALSE),A135)</f>
        <v>L22</v>
      </c>
      <c r="W135" s="77">
        <f t="shared" si="19"/>
        <v>29500482</v>
      </c>
      <c r="X135" s="77">
        <f t="shared" si="20"/>
        <v>61</v>
      </c>
    </row>
    <row r="136" spans="1:24" ht="30" customHeight="1" x14ac:dyDescent="0.25">
      <c r="A136" s="39" t="s">
        <v>74</v>
      </c>
      <c r="B136" s="40">
        <v>29500860</v>
      </c>
      <c r="C136" s="40">
        <v>123.5</v>
      </c>
      <c r="D136" s="40">
        <v>12</v>
      </c>
      <c r="E136" s="41">
        <v>44439</v>
      </c>
      <c r="F136" s="42" t="s">
        <v>22</v>
      </c>
      <c r="G136" s="43" t="s">
        <v>75</v>
      </c>
      <c r="H136" s="44" t="str">
        <f>IFERROR(VLOOKUP(Abfalldokumentation!$B136,Artikel!A:C,3,FALSE),Abfalldokumentation!$B136)</f>
        <v>VOS RW-CHILI OGT</v>
      </c>
      <c r="I136" s="78" t="str">
        <f>VLOOKUP(V136,'Linien - BU'!A:B,2,FALSE)</f>
        <v>BU1</v>
      </c>
      <c r="J136" s="79">
        <f t="shared" si="14"/>
        <v>123.5</v>
      </c>
      <c r="K136" s="80">
        <f>Abfalldokumentation!$E136</f>
        <v>44439</v>
      </c>
      <c r="L136" s="79" t="str">
        <f>IFERROR(IF(VLOOKUP(W136,'[1]Rohware 230'!$B:$C,2,FALSE)=0,"Rohware"),
IFERROR(IF(VLOOKUP(W136,[1]Sammelnr.!$B:$C,2,FALSE)=0,"Sammelnr. ungeschält ABS"),
IFERROR(IF(VLOOKUP(W136,[1]Sammelnr.!$E:$F,2,FALSE)=0,"Sammelnr. ungeschält VS"),
IFERROR(IF(VLOOKUP(W136,[1]Sammelnr.!$H:$I,2,FALSE)=0,"Sammelnr. geschält"),
IFERROR(IF(VLOOKUP(W136,[1]Offen!$B:$C,2,FALSE)=0,"Offen ungeschält ABS"),
IFERROR(IF(VLOOKUP(W136,[1]Offen!$E:$F,2,FALSE)=0,"Offen ungeschält VOS"),
IFERROR(IF(VLOOKUP(W136,[1]Offen!$H:$I,2,FALSE)=0,"Offen geschält RW"),
IFERROR(IF(VLOOKUP(W136,[1]Offen!$K:$L,2,FALSE)=0,"Offen vegan"),
IFERROR(IF(VLOOKUP(W136,[1]Offen!$N:$O,2,FALSE)=0,"Offen Zipfel"),
IFERROR(IF(VLOOKUP(W136,[1]Offen!$Q:$R,2,FALSE)=0,"Offen Endstücke"),
IFERROR(IF(VLOOKUP(W136,[1]Vakuumiert!$B:$C,2,FALSE)=0,"Vakuumierter VOS ungeschält"),
IFERROR(IF(VLOOKUP(W136,[1]Vakuumiert!$E:$F,2,FALSE)=0,"Vakuumierter ABS ungeschält"),
IFERROR(IF(VLOOKUP(W136,[1]Vakuumiert!$H:$I,2,FALSE)=0,"Vakuumierter VOS geschält"),
IFERROR(IF(VLOOKUP(W136,[1]Vakuumiert!$K:$L,2,FALSE)=0,"Vakuumierter VOS vegan"),
IFERROR(IF(VLOOKUP(W136,[1]Vakuumiert!$N:$O,2,FALSE)=0,"Vakuumierter VOS Zipfel"),
IFERROR(IF(VLOOKUP(W136,[1]Vakuumiert!$Q:$R,2,FALSE)=0,"Vakuumiert geschält"),
IFERROR(IF(VLOOKUP(W136,'[1]vakuumierte Fertigprodukte'!$B:$C,2,FALSE)=0,"Fertigprodukte"),
IFERROR(IF(VLOOKUP(W136,'[1]vakuumierte Fertigprodukte'!$E:$FI,2,FALSE)=0,"Vakuumierte Zipfel"),
IFERROR(IF(VLOOKUP(W136,[1]Wurste!$B:$C,2,FALSE)=0,"Räucherwürste"),
IFERROR(IF(VLOOKUP(W136,[1]Wurste!$E:$F,2,FALSE)=0,"URW/URGW Wurst"),
IFERROR(IF(VLOOKUP(W136,[1]Wurste!$H:$I,2,FALSE)=0,"HF-Wurst Vegan"),
IFERROR(IF(VLOOKUP(W136,[1]Wurste!$K:$L,2,FALSE)=0,"320er ohne Würste"),
IFERROR(IF(AND(OR(Abfalldokumentation!$I136="BU3",Abfalldokumentation!$I136="Verkauf"),Abfalldokumentation!$N136="Schimmel",Abfalldokumentation!$O136="keinen Abnehmer/kein Schälpersonal"),"Div. Zipfel, ES ohne Verwendung",VLOOKUP(Abfalldokumentation!$M136,Produktgruppen!A:B,2,FALSE)),"-")))))))))))))))))))))))</f>
        <v>Offen ungeschält VOS</v>
      </c>
      <c r="M136" s="81" t="str">
        <f>IFERROR(VLOOKUP(Abfalldokumentation!$W136,Artikel!A:C,3,FALSE),Abfalldokumentation!$W136)</f>
        <v>VOS RW-CHILI OGT</v>
      </c>
      <c r="N136" s="81" t="str">
        <f>VLOOKUP(D136,'Liste Gründe'!A:D,2,FALSE)</f>
        <v>Schimmel</v>
      </c>
      <c r="O136" s="80" t="str">
        <f>IF(ISBLANK(F136),VLOOKUP(Abfalldokumentation!$X136,'Liste Gründe'!A:D,3,FALSE),F136)</f>
        <v>keine Verarbeitung</v>
      </c>
      <c r="P136" s="81" t="str">
        <f>IF(ISBLANK(Abfalldokumentation!$G136),"-",Abfalldokumentation!$G136)</f>
        <v>Aufgrund Konsistenz nicht genommen. Zu wenig VOS verarbeitet. Vom Warmen ins Kalte -&gt; Schimmel</v>
      </c>
      <c r="Q136" s="81">
        <f t="shared" si="15"/>
        <v>35</v>
      </c>
      <c r="R136" s="81" t="str">
        <f t="shared" si="16"/>
        <v>Produkte</v>
      </c>
      <c r="S136" s="81" t="str">
        <f t="shared" si="17"/>
        <v>BUs</v>
      </c>
      <c r="T136" s="81" t="str">
        <f t="shared" si="18"/>
        <v>Symptome</v>
      </c>
      <c r="U136" s="81">
        <f>IFERROR(VLOOKUP(Abfalldokumentation!$W136,Kennzahlen!S:U,3,FALSE)*Abfalldokumentation!$J136,"0")</f>
        <v>61.75</v>
      </c>
      <c r="V136" s="81" t="str">
        <f>IF(ISBLANK(A136),VLOOKUP(Abfalldokumentation!$W136,'Linien - BU'!R:S,2,FALSE),A136)</f>
        <v>Schmelze</v>
      </c>
      <c r="W136" s="77">
        <f t="shared" si="19"/>
        <v>29500860</v>
      </c>
      <c r="X136" s="77">
        <f t="shared" si="20"/>
        <v>12</v>
      </c>
    </row>
    <row r="137" spans="1:24" ht="30" customHeight="1" x14ac:dyDescent="0.25">
      <c r="A137" s="45" t="s">
        <v>131</v>
      </c>
      <c r="B137" s="46">
        <v>29500878</v>
      </c>
      <c r="C137" s="46">
        <v>147</v>
      </c>
      <c r="D137" s="46">
        <v>61</v>
      </c>
      <c r="E137" s="47">
        <v>44439</v>
      </c>
      <c r="F137" s="48" t="s">
        <v>17</v>
      </c>
      <c r="G137" s="49" t="s">
        <v>82</v>
      </c>
      <c r="H137" s="50" t="str">
        <f>IFERROR(VLOOKUP(Abfalldokumentation!$B137,Artikel!A:C,3,FALSE),Abfalldokumentation!$B137)</f>
        <v>ABS HEUBLUM</v>
      </c>
      <c r="I137" s="73" t="str">
        <f>VLOOKUP(V137,'Linien - BU'!A:B,2,FALSE)</f>
        <v>BU4</v>
      </c>
      <c r="J137" s="74">
        <f t="shared" si="14"/>
        <v>147</v>
      </c>
      <c r="K137" s="75">
        <f>Abfalldokumentation!$E137</f>
        <v>44439</v>
      </c>
      <c r="L137" s="74" t="str">
        <f>IFERROR(IF(VLOOKUP(W137,'[1]Rohware 230'!$B:$C,2,FALSE)=0,"Rohware"),
IFERROR(IF(VLOOKUP(W137,[1]Sammelnr.!$B:$C,2,FALSE)=0,"Sammelnr. ungeschält ABS"),
IFERROR(IF(VLOOKUP(W137,[1]Sammelnr.!$E:$F,2,FALSE)=0,"Sammelnr. ungeschält VS"),
IFERROR(IF(VLOOKUP(W137,[1]Sammelnr.!$H:$I,2,FALSE)=0,"Sammelnr. geschält"),
IFERROR(IF(VLOOKUP(W137,[1]Offen!$B:$C,2,FALSE)=0,"Offen ungeschält ABS"),
IFERROR(IF(VLOOKUP(W137,[1]Offen!$E:$F,2,FALSE)=0,"Offen ungeschält VOS"),
IFERROR(IF(VLOOKUP(W137,[1]Offen!$H:$I,2,FALSE)=0,"Offen geschält RW"),
IFERROR(IF(VLOOKUP(W137,[1]Offen!$K:$L,2,FALSE)=0,"Offen vegan"),
IFERROR(IF(VLOOKUP(W137,[1]Offen!$N:$O,2,FALSE)=0,"Offen Zipfel"),
IFERROR(IF(VLOOKUP(W137,[1]Offen!$Q:$R,2,FALSE)=0,"Offen Endstücke"),
IFERROR(IF(VLOOKUP(W137,[1]Vakuumiert!$B:$C,2,FALSE)=0,"Vakuumierter VOS ungeschält"),
IFERROR(IF(VLOOKUP(W137,[1]Vakuumiert!$E:$F,2,FALSE)=0,"Vakuumierter ABS ungeschält"),
IFERROR(IF(VLOOKUP(W137,[1]Vakuumiert!$H:$I,2,FALSE)=0,"Vakuumierter VOS geschält"),
IFERROR(IF(VLOOKUP(W137,[1]Vakuumiert!$K:$L,2,FALSE)=0,"Vakuumierter VOS vegan"),
IFERROR(IF(VLOOKUP(W137,[1]Vakuumiert!$N:$O,2,FALSE)=0,"Vakuumierter VOS Zipfel"),
IFERROR(IF(VLOOKUP(W137,[1]Vakuumiert!$Q:$R,2,FALSE)=0,"Vakuumiert geschält"),
IFERROR(IF(VLOOKUP(W137,'[1]vakuumierte Fertigprodukte'!$B:$C,2,FALSE)=0,"Fertigprodukte"),
IFERROR(IF(VLOOKUP(W137,'[1]vakuumierte Fertigprodukte'!$E:$FI,2,FALSE)=0,"Vakuumierte Zipfel"),
IFERROR(IF(VLOOKUP(W137,[1]Wurste!$B:$C,2,FALSE)=0,"Räucherwürste"),
IFERROR(IF(VLOOKUP(W137,[1]Wurste!$E:$F,2,FALSE)=0,"URW/URGW Wurst"),
IFERROR(IF(VLOOKUP(W137,[1]Wurste!$H:$I,2,FALSE)=0,"HF-Wurst Vegan"),
IFERROR(IF(VLOOKUP(W137,[1]Wurste!$K:$L,2,FALSE)=0,"320er ohne Würste"),
IFERROR(IF(AND(OR(Abfalldokumentation!$I137="BU3",Abfalldokumentation!$I137="Verkauf"),Abfalldokumentation!$N137="Schimmel",Abfalldokumentation!$O137="keinen Abnehmer/kein Schälpersonal"),"Div. Zipfel, ES ohne Verwendung",VLOOKUP(Abfalldokumentation!$M137,Produktgruppen!A:B,2,FALSE)),"-")))))))))))))))))))))))</f>
        <v>ABS</v>
      </c>
      <c r="M137" s="76" t="str">
        <f>IFERROR(VLOOKUP(Abfalldokumentation!$W137,Artikel!A:C,3,FALSE),Abfalldokumentation!$W137)</f>
        <v>ABS HEUBLUM</v>
      </c>
      <c r="N137" s="76" t="str">
        <f>VLOOKUP(D137,'Liste Gründe'!A:D,2,FALSE)</f>
        <v>keinen Verwendungszweck</v>
      </c>
      <c r="O137" s="75" t="str">
        <f>IF(ISBLANK(F137),VLOOKUP(Abfalldokumentation!$X137,'Liste Gründe'!A:D,3,FALSE),F137)</f>
        <v>keinen Verwendungszweck</v>
      </c>
      <c r="P137" s="76" t="str">
        <f>IF(ISBLANK(Abfalldokumentation!$G137),"-",Abfalldokumentation!$G137)</f>
        <v>&lt;300kg/Monat</v>
      </c>
      <c r="Q137" s="76">
        <f t="shared" si="15"/>
        <v>35</v>
      </c>
      <c r="R137" s="76" t="str">
        <f t="shared" si="16"/>
        <v>Produkte</v>
      </c>
      <c r="S137" s="76" t="str">
        <f t="shared" si="17"/>
        <v>BUs</v>
      </c>
      <c r="T137" s="76" t="str">
        <f t="shared" si="18"/>
        <v>Symptome</v>
      </c>
      <c r="U137" s="76" t="str">
        <f>IFERROR(VLOOKUP(Abfalldokumentation!$W137,Kennzahlen!S:U,3,FALSE)*Abfalldokumentation!$J137,"0")</f>
        <v>0</v>
      </c>
      <c r="V137" s="76" t="str">
        <f>IF(ISBLANK(A137),VLOOKUP(Abfalldokumentation!$W137,'Linien - BU'!R:S,2,FALSE),A137)</f>
        <v>L21</v>
      </c>
      <c r="W137" s="77">
        <f t="shared" si="19"/>
        <v>29500878</v>
      </c>
      <c r="X137" s="77">
        <f t="shared" si="20"/>
        <v>61</v>
      </c>
    </row>
    <row r="138" spans="1:24" ht="30" customHeight="1" x14ac:dyDescent="0.25">
      <c r="A138" s="39" t="s">
        <v>131</v>
      </c>
      <c r="B138" s="40">
        <v>29500886</v>
      </c>
      <c r="C138" s="40">
        <v>160</v>
      </c>
      <c r="D138" s="40">
        <v>61</v>
      </c>
      <c r="E138" s="41">
        <v>44439</v>
      </c>
      <c r="F138" s="42" t="s">
        <v>17</v>
      </c>
      <c r="G138" s="43" t="s">
        <v>82</v>
      </c>
      <c r="H138" s="44" t="str">
        <f>IFERROR(VLOOKUP(Abfalldokumentation!$B138,Artikel!A:C,3,FALSE),Abfalldokumentation!$B138)</f>
        <v>ABS MEDI-KRÄUK</v>
      </c>
      <c r="I138" s="78" t="str">
        <f>VLOOKUP(V138,'Linien - BU'!A:B,2,FALSE)</f>
        <v>BU4</v>
      </c>
      <c r="J138" s="79">
        <f t="shared" si="14"/>
        <v>160</v>
      </c>
      <c r="K138" s="80">
        <f>Abfalldokumentation!$E138</f>
        <v>44439</v>
      </c>
      <c r="L138" s="79" t="str">
        <f>IFERROR(IF(VLOOKUP(W138,'[1]Rohware 230'!$B:$C,2,FALSE)=0,"Rohware"),
IFERROR(IF(VLOOKUP(W138,[1]Sammelnr.!$B:$C,2,FALSE)=0,"Sammelnr. ungeschält ABS"),
IFERROR(IF(VLOOKUP(W138,[1]Sammelnr.!$E:$F,2,FALSE)=0,"Sammelnr. ungeschält VS"),
IFERROR(IF(VLOOKUP(W138,[1]Sammelnr.!$H:$I,2,FALSE)=0,"Sammelnr. geschält"),
IFERROR(IF(VLOOKUP(W138,[1]Offen!$B:$C,2,FALSE)=0,"Offen ungeschält ABS"),
IFERROR(IF(VLOOKUP(W138,[1]Offen!$E:$F,2,FALSE)=0,"Offen ungeschält VOS"),
IFERROR(IF(VLOOKUP(W138,[1]Offen!$H:$I,2,FALSE)=0,"Offen geschält RW"),
IFERROR(IF(VLOOKUP(W138,[1]Offen!$K:$L,2,FALSE)=0,"Offen vegan"),
IFERROR(IF(VLOOKUP(W138,[1]Offen!$N:$O,2,FALSE)=0,"Offen Zipfel"),
IFERROR(IF(VLOOKUP(W138,[1]Offen!$Q:$R,2,FALSE)=0,"Offen Endstücke"),
IFERROR(IF(VLOOKUP(W138,[1]Vakuumiert!$B:$C,2,FALSE)=0,"Vakuumierter VOS ungeschält"),
IFERROR(IF(VLOOKUP(W138,[1]Vakuumiert!$E:$F,2,FALSE)=0,"Vakuumierter ABS ungeschält"),
IFERROR(IF(VLOOKUP(W138,[1]Vakuumiert!$H:$I,2,FALSE)=0,"Vakuumierter VOS geschält"),
IFERROR(IF(VLOOKUP(W138,[1]Vakuumiert!$K:$L,2,FALSE)=0,"Vakuumierter VOS vegan"),
IFERROR(IF(VLOOKUP(W138,[1]Vakuumiert!$N:$O,2,FALSE)=0,"Vakuumierter VOS Zipfel"),
IFERROR(IF(VLOOKUP(W138,[1]Vakuumiert!$Q:$R,2,FALSE)=0,"Vakuumiert geschält"),
IFERROR(IF(VLOOKUP(W138,'[1]vakuumierte Fertigprodukte'!$B:$C,2,FALSE)=0,"Fertigprodukte"),
IFERROR(IF(VLOOKUP(W138,'[1]vakuumierte Fertigprodukte'!$E:$FI,2,FALSE)=0,"Vakuumierte Zipfel"),
IFERROR(IF(VLOOKUP(W138,[1]Wurste!$B:$C,2,FALSE)=0,"Räucherwürste"),
IFERROR(IF(VLOOKUP(W138,[1]Wurste!$E:$F,2,FALSE)=0,"URW/URGW Wurst"),
IFERROR(IF(VLOOKUP(W138,[1]Wurste!$H:$I,2,FALSE)=0,"HF-Wurst Vegan"),
IFERROR(IF(VLOOKUP(W138,[1]Wurste!$K:$L,2,FALSE)=0,"320er ohne Würste"),
IFERROR(IF(AND(OR(Abfalldokumentation!$I138="BU3",Abfalldokumentation!$I138="Verkauf"),Abfalldokumentation!$N138="Schimmel",Abfalldokumentation!$O138="keinen Abnehmer/kein Schälpersonal"),"Div. Zipfel, ES ohne Verwendung",VLOOKUP(Abfalldokumentation!$M138,Produktgruppen!A:B,2,FALSE)),"-")))))))))))))))))))))))</f>
        <v>Offen ungeschält ABS</v>
      </c>
      <c r="M138" s="81" t="str">
        <f>IFERROR(VLOOKUP(Abfalldokumentation!$W138,Artikel!A:C,3,FALSE),Abfalldokumentation!$W138)</f>
        <v>ABS MEDI-KRÄUK</v>
      </c>
      <c r="N138" s="81" t="str">
        <f>VLOOKUP(D138,'Liste Gründe'!A:D,2,FALSE)</f>
        <v>keinen Verwendungszweck</v>
      </c>
      <c r="O138" s="80" t="str">
        <f>IF(ISBLANK(F138),VLOOKUP(Abfalldokumentation!$X138,'Liste Gründe'!A:D,3,FALSE),F138)</f>
        <v>keinen Verwendungszweck</v>
      </c>
      <c r="P138" s="81" t="str">
        <f>IF(ISBLANK(Abfalldokumentation!$G138),"-",Abfalldokumentation!$G138)</f>
        <v>&lt;300kg/Monat</v>
      </c>
      <c r="Q138" s="81">
        <f t="shared" si="15"/>
        <v>35</v>
      </c>
      <c r="R138" s="81" t="str">
        <f t="shared" si="16"/>
        <v>Produkte</v>
      </c>
      <c r="S138" s="81" t="str">
        <f t="shared" si="17"/>
        <v>BUs</v>
      </c>
      <c r="T138" s="81" t="str">
        <f t="shared" si="18"/>
        <v>Symptome</v>
      </c>
      <c r="U138" s="81">
        <f>IFERROR(VLOOKUP(Abfalldokumentation!$W138,Kennzahlen!S:U,3,FALSE)*Abfalldokumentation!$J138,"0")</f>
        <v>240</v>
      </c>
      <c r="V138" s="81" t="str">
        <f>IF(ISBLANK(A138),VLOOKUP(Abfalldokumentation!$W138,'Linien - BU'!R:S,2,FALSE),A138)</f>
        <v>L21</v>
      </c>
      <c r="W138" s="77">
        <f t="shared" si="19"/>
        <v>29500886</v>
      </c>
      <c r="X138" s="77">
        <f t="shared" si="20"/>
        <v>61</v>
      </c>
    </row>
    <row r="139" spans="1:24" ht="30" customHeight="1" x14ac:dyDescent="0.25">
      <c r="A139" s="45" t="s">
        <v>132</v>
      </c>
      <c r="B139" s="46">
        <v>29500891</v>
      </c>
      <c r="C139" s="46">
        <v>22</v>
      </c>
      <c r="D139" s="46">
        <v>61</v>
      </c>
      <c r="E139" s="47">
        <v>44439</v>
      </c>
      <c r="F139" s="48" t="s">
        <v>17</v>
      </c>
      <c r="G139" s="49" t="s">
        <v>82</v>
      </c>
      <c r="H139" s="50" t="str">
        <f>IFERROR(VLOOKUP(Abfalldokumentation!$B139,Artikel!A:C,3,FALSE),Abfalldokumentation!$B139)</f>
        <v>ABS PECO</v>
      </c>
      <c r="I139" s="73" t="str">
        <f>VLOOKUP(V139,'Linien - BU'!A:B,2,FALSE)</f>
        <v>BU4</v>
      </c>
      <c r="J139" s="74">
        <f t="shared" si="14"/>
        <v>22</v>
      </c>
      <c r="K139" s="75">
        <f>Abfalldokumentation!$E139</f>
        <v>44439</v>
      </c>
      <c r="L139" s="74" t="str">
        <f>IFERROR(IF(VLOOKUP(W139,'[1]Rohware 230'!$B:$C,2,FALSE)=0,"Rohware"),
IFERROR(IF(VLOOKUP(W139,[1]Sammelnr.!$B:$C,2,FALSE)=0,"Sammelnr. ungeschält ABS"),
IFERROR(IF(VLOOKUP(W139,[1]Sammelnr.!$E:$F,2,FALSE)=0,"Sammelnr. ungeschält VS"),
IFERROR(IF(VLOOKUP(W139,[1]Sammelnr.!$H:$I,2,FALSE)=0,"Sammelnr. geschält"),
IFERROR(IF(VLOOKUP(W139,[1]Offen!$B:$C,2,FALSE)=0,"Offen ungeschält ABS"),
IFERROR(IF(VLOOKUP(W139,[1]Offen!$E:$F,2,FALSE)=0,"Offen ungeschält VOS"),
IFERROR(IF(VLOOKUP(W139,[1]Offen!$H:$I,2,FALSE)=0,"Offen geschält RW"),
IFERROR(IF(VLOOKUP(W139,[1]Offen!$K:$L,2,FALSE)=0,"Offen vegan"),
IFERROR(IF(VLOOKUP(W139,[1]Offen!$N:$O,2,FALSE)=0,"Offen Zipfel"),
IFERROR(IF(VLOOKUP(W139,[1]Offen!$Q:$R,2,FALSE)=0,"Offen Endstücke"),
IFERROR(IF(VLOOKUP(W139,[1]Vakuumiert!$B:$C,2,FALSE)=0,"Vakuumierter VOS ungeschält"),
IFERROR(IF(VLOOKUP(W139,[1]Vakuumiert!$E:$F,2,FALSE)=0,"Vakuumierter ABS ungeschält"),
IFERROR(IF(VLOOKUP(W139,[1]Vakuumiert!$H:$I,2,FALSE)=0,"Vakuumierter VOS geschält"),
IFERROR(IF(VLOOKUP(W139,[1]Vakuumiert!$K:$L,2,FALSE)=0,"Vakuumierter VOS vegan"),
IFERROR(IF(VLOOKUP(W139,[1]Vakuumiert!$N:$O,2,FALSE)=0,"Vakuumierter VOS Zipfel"),
IFERROR(IF(VLOOKUP(W139,[1]Vakuumiert!$Q:$R,2,FALSE)=0,"Vakuumiert geschält"),
IFERROR(IF(VLOOKUP(W139,'[1]vakuumierte Fertigprodukte'!$B:$C,2,FALSE)=0,"Fertigprodukte"),
IFERROR(IF(VLOOKUP(W139,'[1]vakuumierte Fertigprodukte'!$E:$FI,2,FALSE)=0,"Vakuumierte Zipfel"),
IFERROR(IF(VLOOKUP(W139,[1]Wurste!$B:$C,2,FALSE)=0,"Räucherwürste"),
IFERROR(IF(VLOOKUP(W139,[1]Wurste!$E:$F,2,FALSE)=0,"URW/URGW Wurst"),
IFERROR(IF(VLOOKUP(W139,[1]Wurste!$H:$I,2,FALSE)=0,"HF-Wurst Vegan"),
IFERROR(IF(VLOOKUP(W139,[1]Wurste!$K:$L,2,FALSE)=0,"320er ohne Würste"),
IFERROR(IF(AND(OR(Abfalldokumentation!$I139="BU3",Abfalldokumentation!$I139="Verkauf"),Abfalldokumentation!$N139="Schimmel",Abfalldokumentation!$O139="keinen Abnehmer/kein Schälpersonal"),"Div. Zipfel, ES ohne Verwendung",VLOOKUP(Abfalldokumentation!$M139,Produktgruppen!A:B,2,FALSE)),"-")))))))))))))))))))))))</f>
        <v>Offen ungeschält ABS</v>
      </c>
      <c r="M139" s="76" t="str">
        <f>IFERROR(VLOOKUP(Abfalldokumentation!$W139,Artikel!A:C,3,FALSE),Abfalldokumentation!$W139)</f>
        <v>ABS PECO</v>
      </c>
      <c r="N139" s="76" t="str">
        <f>VLOOKUP(D139,'Liste Gründe'!A:D,2,FALSE)</f>
        <v>keinen Verwendungszweck</v>
      </c>
      <c r="O139" s="75" t="str">
        <f>IF(ISBLANK(F139),VLOOKUP(Abfalldokumentation!$X139,'Liste Gründe'!A:D,3,FALSE),F139)</f>
        <v>keinen Verwendungszweck</v>
      </c>
      <c r="P139" s="76" t="str">
        <f>IF(ISBLANK(Abfalldokumentation!$G139),"-",Abfalldokumentation!$G139)</f>
        <v>&lt;300kg/Monat</v>
      </c>
      <c r="Q139" s="76">
        <f t="shared" si="15"/>
        <v>35</v>
      </c>
      <c r="R139" s="76" t="str">
        <f t="shared" si="16"/>
        <v>Produkte</v>
      </c>
      <c r="S139" s="76" t="str">
        <f t="shared" si="17"/>
        <v>BUs</v>
      </c>
      <c r="T139" s="76" t="str">
        <f t="shared" si="18"/>
        <v>Symptome</v>
      </c>
      <c r="U139" s="76">
        <f>IFERROR(VLOOKUP(Abfalldokumentation!$W139,Kennzahlen!S:U,3,FALSE)*Abfalldokumentation!$J139,"0")</f>
        <v>32.352941176470594</v>
      </c>
      <c r="V139" s="76" t="str">
        <f>IF(ISBLANK(A139),VLOOKUP(Abfalldokumentation!$W139,'Linien - BU'!R:S,2,FALSE),A139)</f>
        <v>L23</v>
      </c>
      <c r="W139" s="77">
        <f t="shared" si="19"/>
        <v>29500891</v>
      </c>
      <c r="X139" s="77">
        <f t="shared" si="20"/>
        <v>61</v>
      </c>
    </row>
    <row r="140" spans="1:24" ht="30" customHeight="1" x14ac:dyDescent="0.25">
      <c r="A140" s="39" t="s">
        <v>81</v>
      </c>
      <c r="B140" s="40">
        <v>29500895</v>
      </c>
      <c r="C140" s="40">
        <v>6</v>
      </c>
      <c r="D140" s="40">
        <v>61</v>
      </c>
      <c r="E140" s="41">
        <v>44439</v>
      </c>
      <c r="F140" s="42" t="s">
        <v>17</v>
      </c>
      <c r="G140" s="43" t="s">
        <v>133</v>
      </c>
      <c r="H140" s="44" t="str">
        <f>IFERROR(VLOOKUP(Abfalldokumentation!$B140,Artikel!A:C,3,FALSE),Abfalldokumentation!$B140)</f>
        <v>ABS BRIE</v>
      </c>
      <c r="I140" s="78" t="str">
        <f>VLOOKUP(V140,'Linien - BU'!A:B,2,FALSE)</f>
        <v>BU4</v>
      </c>
      <c r="J140" s="79">
        <f t="shared" si="14"/>
        <v>6</v>
      </c>
      <c r="K140" s="80">
        <f>Abfalldokumentation!$E140</f>
        <v>44439</v>
      </c>
      <c r="L140" s="79" t="str">
        <f>IFERROR(IF(VLOOKUP(W140,'[1]Rohware 230'!$B:$C,2,FALSE)=0,"Rohware"),
IFERROR(IF(VLOOKUP(W140,[1]Sammelnr.!$B:$C,2,FALSE)=0,"Sammelnr. ungeschält ABS"),
IFERROR(IF(VLOOKUP(W140,[1]Sammelnr.!$E:$F,2,FALSE)=0,"Sammelnr. ungeschält VS"),
IFERROR(IF(VLOOKUP(W140,[1]Sammelnr.!$H:$I,2,FALSE)=0,"Sammelnr. geschält"),
IFERROR(IF(VLOOKUP(W140,[1]Offen!$B:$C,2,FALSE)=0,"Offen ungeschält ABS"),
IFERROR(IF(VLOOKUP(W140,[1]Offen!$E:$F,2,FALSE)=0,"Offen ungeschält VOS"),
IFERROR(IF(VLOOKUP(W140,[1]Offen!$H:$I,2,FALSE)=0,"Offen geschält RW"),
IFERROR(IF(VLOOKUP(W140,[1]Offen!$K:$L,2,FALSE)=0,"Offen vegan"),
IFERROR(IF(VLOOKUP(W140,[1]Offen!$N:$O,2,FALSE)=0,"Offen Zipfel"),
IFERROR(IF(VLOOKUP(W140,[1]Offen!$Q:$R,2,FALSE)=0,"Offen Endstücke"),
IFERROR(IF(VLOOKUP(W140,[1]Vakuumiert!$B:$C,2,FALSE)=0,"Vakuumierter VOS ungeschält"),
IFERROR(IF(VLOOKUP(W140,[1]Vakuumiert!$E:$F,2,FALSE)=0,"Vakuumierter ABS ungeschält"),
IFERROR(IF(VLOOKUP(W140,[1]Vakuumiert!$H:$I,2,FALSE)=0,"Vakuumierter VOS geschält"),
IFERROR(IF(VLOOKUP(W140,[1]Vakuumiert!$K:$L,2,FALSE)=0,"Vakuumierter VOS vegan"),
IFERROR(IF(VLOOKUP(W140,[1]Vakuumiert!$N:$O,2,FALSE)=0,"Vakuumierter VOS Zipfel"),
IFERROR(IF(VLOOKUP(W140,[1]Vakuumiert!$Q:$R,2,FALSE)=0,"Vakuumiert geschält"),
IFERROR(IF(VLOOKUP(W140,'[1]vakuumierte Fertigprodukte'!$B:$C,2,FALSE)=0,"Fertigprodukte"),
IFERROR(IF(VLOOKUP(W140,'[1]vakuumierte Fertigprodukte'!$E:$FI,2,FALSE)=0,"Vakuumierte Zipfel"),
IFERROR(IF(VLOOKUP(W140,[1]Wurste!$B:$C,2,FALSE)=0,"Räucherwürste"),
IFERROR(IF(VLOOKUP(W140,[1]Wurste!$E:$F,2,FALSE)=0,"URW/URGW Wurst"),
IFERROR(IF(VLOOKUP(W140,[1]Wurste!$H:$I,2,FALSE)=0,"HF-Wurst Vegan"),
IFERROR(IF(VLOOKUP(W140,[1]Wurste!$K:$L,2,FALSE)=0,"320er ohne Würste"),
IFERROR(IF(AND(OR(Abfalldokumentation!$I140="BU3",Abfalldokumentation!$I140="Verkauf"),Abfalldokumentation!$N140="Schimmel",Abfalldokumentation!$O140="keinen Abnehmer/kein Schälpersonal"),"Div. Zipfel, ES ohne Verwendung",VLOOKUP(Abfalldokumentation!$M140,Produktgruppen!A:B,2,FALSE)),"-")))))))))))))))))))))))</f>
        <v>Offen ungeschält ABS</v>
      </c>
      <c r="M140" s="81" t="str">
        <f>IFERROR(VLOOKUP(Abfalldokumentation!$W140,Artikel!A:C,3,FALSE),Abfalldokumentation!$W140)</f>
        <v>ABS BRIE</v>
      </c>
      <c r="N140" s="81" t="str">
        <f>VLOOKUP(D140,'Liste Gründe'!A:D,2,FALSE)</f>
        <v>keinen Verwendungszweck</v>
      </c>
      <c r="O140" s="80" t="str">
        <f>IF(ISBLANK(F140),VLOOKUP(Abfalldokumentation!$X140,'Liste Gründe'!A:D,3,FALSE),F140)</f>
        <v>keinen Verwendungszweck</v>
      </c>
      <c r="P140" s="81" t="str">
        <f>IF(ISBLANK(Abfalldokumentation!$G140),"-",Abfalldokumentation!$G140)</f>
        <v>&lt;20kg/Monat</v>
      </c>
      <c r="Q140" s="81">
        <f t="shared" si="15"/>
        <v>35</v>
      </c>
      <c r="R140" s="81" t="str">
        <f t="shared" si="16"/>
        <v>Produkte</v>
      </c>
      <c r="S140" s="81" t="str">
        <f t="shared" si="17"/>
        <v>BUs</v>
      </c>
      <c r="T140" s="81" t="str">
        <f t="shared" si="18"/>
        <v>Symptome</v>
      </c>
      <c r="U140" s="81">
        <f>IFERROR(VLOOKUP(Abfalldokumentation!$W140,Kennzahlen!S:U,3,FALSE)*Abfalldokumentation!$J140,"0")</f>
        <v>0.06</v>
      </c>
      <c r="V140" s="81" t="str">
        <f>IF(ISBLANK(A140),VLOOKUP(Abfalldokumentation!$W140,'Linien - BU'!R:S,2,FALSE),A140)</f>
        <v>L20</v>
      </c>
      <c r="W140" s="77">
        <f t="shared" si="19"/>
        <v>29500895</v>
      </c>
      <c r="X140" s="77">
        <f t="shared" si="20"/>
        <v>61</v>
      </c>
    </row>
    <row r="141" spans="1:24" ht="30" customHeight="1" x14ac:dyDescent="0.25">
      <c r="A141" s="45" t="s">
        <v>132</v>
      </c>
      <c r="B141" s="46">
        <v>29500900</v>
      </c>
      <c r="C141" s="46">
        <v>44</v>
      </c>
      <c r="D141" s="46">
        <v>61</v>
      </c>
      <c r="E141" s="47">
        <v>44439</v>
      </c>
      <c r="F141" s="48" t="s">
        <v>17</v>
      </c>
      <c r="G141" s="49" t="s">
        <v>82</v>
      </c>
      <c r="H141" s="50" t="str">
        <f>IFERROR(VLOOKUP(Abfalldokumentation!$B141,Artikel!A:C,3,FALSE),Abfalldokumentation!$B141)</f>
        <v>ABS ROVIN</v>
      </c>
      <c r="I141" s="73" t="str">
        <f>VLOOKUP(V141,'Linien - BU'!A:B,2,FALSE)</f>
        <v>BU4</v>
      </c>
      <c r="J141" s="74">
        <f t="shared" si="14"/>
        <v>44</v>
      </c>
      <c r="K141" s="75">
        <f>Abfalldokumentation!$E141</f>
        <v>44439</v>
      </c>
      <c r="L141" s="74" t="str">
        <f>IFERROR(IF(VLOOKUP(W141,'[1]Rohware 230'!$B:$C,2,FALSE)=0,"Rohware"),
IFERROR(IF(VLOOKUP(W141,[1]Sammelnr.!$B:$C,2,FALSE)=0,"Sammelnr. ungeschält ABS"),
IFERROR(IF(VLOOKUP(W141,[1]Sammelnr.!$E:$F,2,FALSE)=0,"Sammelnr. ungeschält VS"),
IFERROR(IF(VLOOKUP(W141,[1]Sammelnr.!$H:$I,2,FALSE)=0,"Sammelnr. geschält"),
IFERROR(IF(VLOOKUP(W141,[1]Offen!$B:$C,2,FALSE)=0,"Offen ungeschält ABS"),
IFERROR(IF(VLOOKUP(W141,[1]Offen!$E:$F,2,FALSE)=0,"Offen ungeschält VOS"),
IFERROR(IF(VLOOKUP(W141,[1]Offen!$H:$I,2,FALSE)=0,"Offen geschält RW"),
IFERROR(IF(VLOOKUP(W141,[1]Offen!$K:$L,2,FALSE)=0,"Offen vegan"),
IFERROR(IF(VLOOKUP(W141,[1]Offen!$N:$O,2,FALSE)=0,"Offen Zipfel"),
IFERROR(IF(VLOOKUP(W141,[1]Offen!$Q:$R,2,FALSE)=0,"Offen Endstücke"),
IFERROR(IF(VLOOKUP(W141,[1]Vakuumiert!$B:$C,2,FALSE)=0,"Vakuumierter VOS ungeschält"),
IFERROR(IF(VLOOKUP(W141,[1]Vakuumiert!$E:$F,2,FALSE)=0,"Vakuumierter ABS ungeschält"),
IFERROR(IF(VLOOKUP(W141,[1]Vakuumiert!$H:$I,2,FALSE)=0,"Vakuumierter VOS geschält"),
IFERROR(IF(VLOOKUP(W141,[1]Vakuumiert!$K:$L,2,FALSE)=0,"Vakuumierter VOS vegan"),
IFERROR(IF(VLOOKUP(W141,[1]Vakuumiert!$N:$O,2,FALSE)=0,"Vakuumierter VOS Zipfel"),
IFERROR(IF(VLOOKUP(W141,[1]Vakuumiert!$Q:$R,2,FALSE)=0,"Vakuumiert geschält"),
IFERROR(IF(VLOOKUP(W141,'[1]vakuumierte Fertigprodukte'!$B:$C,2,FALSE)=0,"Fertigprodukte"),
IFERROR(IF(VLOOKUP(W141,'[1]vakuumierte Fertigprodukte'!$E:$FI,2,FALSE)=0,"Vakuumierte Zipfel"),
IFERROR(IF(VLOOKUP(W141,[1]Wurste!$B:$C,2,FALSE)=0,"Räucherwürste"),
IFERROR(IF(VLOOKUP(W141,[1]Wurste!$E:$F,2,FALSE)=0,"URW/URGW Wurst"),
IFERROR(IF(VLOOKUP(W141,[1]Wurste!$H:$I,2,FALSE)=0,"HF-Wurst Vegan"),
IFERROR(IF(VLOOKUP(W141,[1]Wurste!$K:$L,2,FALSE)=0,"320er ohne Würste"),
IFERROR(IF(AND(OR(Abfalldokumentation!$I141="BU3",Abfalldokumentation!$I141="Verkauf"),Abfalldokumentation!$N141="Schimmel",Abfalldokumentation!$O141="keinen Abnehmer/kein Schälpersonal"),"Div. Zipfel, ES ohne Verwendung",VLOOKUP(Abfalldokumentation!$M141,Produktgruppen!A:B,2,FALSE)),"-")))))))))))))))))))))))</f>
        <v>Offen ungeschält ABS</v>
      </c>
      <c r="M141" s="76" t="str">
        <f>IFERROR(VLOOKUP(Abfalldokumentation!$W141,Artikel!A:C,3,FALSE),Abfalldokumentation!$W141)</f>
        <v>ABS ROVIN</v>
      </c>
      <c r="N141" s="76" t="str">
        <f>VLOOKUP(D141,'Liste Gründe'!A:D,2,FALSE)</f>
        <v>keinen Verwendungszweck</v>
      </c>
      <c r="O141" s="75" t="str">
        <f>IF(ISBLANK(F141),VLOOKUP(Abfalldokumentation!$X141,'Liste Gründe'!A:D,3,FALSE),F141)</f>
        <v>keinen Verwendungszweck</v>
      </c>
      <c r="P141" s="76" t="str">
        <f>IF(ISBLANK(Abfalldokumentation!$G141),"-",Abfalldokumentation!$G141)</f>
        <v>&lt;300kg/Monat</v>
      </c>
      <c r="Q141" s="76">
        <f t="shared" si="15"/>
        <v>35</v>
      </c>
      <c r="R141" s="76" t="str">
        <f t="shared" si="16"/>
        <v>Produkte</v>
      </c>
      <c r="S141" s="76" t="str">
        <f t="shared" si="17"/>
        <v>BUs</v>
      </c>
      <c r="T141" s="76" t="str">
        <f t="shared" si="18"/>
        <v>Symptome</v>
      </c>
      <c r="U141" s="76">
        <f>IFERROR(VLOOKUP(Abfalldokumentation!$W141,Kennzahlen!S:U,3,FALSE)*Abfalldokumentation!$J141,"0")</f>
        <v>0.44</v>
      </c>
      <c r="V141" s="76" t="str">
        <f>IF(ISBLANK(A141),VLOOKUP(Abfalldokumentation!$W141,'Linien - BU'!R:S,2,FALSE),A141)</f>
        <v>L23</v>
      </c>
      <c r="W141" s="77">
        <f t="shared" si="19"/>
        <v>29500900</v>
      </c>
      <c r="X141" s="77">
        <f t="shared" si="20"/>
        <v>61</v>
      </c>
    </row>
    <row r="142" spans="1:24" ht="30" customHeight="1" x14ac:dyDescent="0.25">
      <c r="A142" s="39" t="s">
        <v>132</v>
      </c>
      <c r="B142" s="40">
        <v>29500904</v>
      </c>
      <c r="C142" s="40">
        <v>15</v>
      </c>
      <c r="D142" s="40">
        <v>61</v>
      </c>
      <c r="E142" s="41">
        <v>44439</v>
      </c>
      <c r="F142" s="42" t="s">
        <v>17</v>
      </c>
      <c r="G142" s="43" t="s">
        <v>134</v>
      </c>
      <c r="H142" s="44" t="str">
        <f>IFERROR(VLOOKUP(Abfalldokumentation!$B142,Artikel!A:C,3,FALSE),Abfalldokumentation!$B142)</f>
        <v>ABS TI-AD</v>
      </c>
      <c r="I142" s="78" t="str">
        <f>VLOOKUP(V142,'Linien - BU'!A:B,2,FALSE)</f>
        <v>BU4</v>
      </c>
      <c r="J142" s="79">
        <f t="shared" si="14"/>
        <v>15</v>
      </c>
      <c r="K142" s="80">
        <f>Abfalldokumentation!$E142</f>
        <v>44439</v>
      </c>
      <c r="L142" s="79" t="str">
        <f>IFERROR(IF(VLOOKUP(W142,'[1]Rohware 230'!$B:$C,2,FALSE)=0,"Rohware"),
IFERROR(IF(VLOOKUP(W142,[1]Sammelnr.!$B:$C,2,FALSE)=0,"Sammelnr. ungeschält ABS"),
IFERROR(IF(VLOOKUP(W142,[1]Sammelnr.!$E:$F,2,FALSE)=0,"Sammelnr. ungeschält VS"),
IFERROR(IF(VLOOKUP(W142,[1]Sammelnr.!$H:$I,2,FALSE)=0,"Sammelnr. geschält"),
IFERROR(IF(VLOOKUP(W142,[1]Offen!$B:$C,2,FALSE)=0,"Offen ungeschält ABS"),
IFERROR(IF(VLOOKUP(W142,[1]Offen!$E:$F,2,FALSE)=0,"Offen ungeschält VOS"),
IFERROR(IF(VLOOKUP(W142,[1]Offen!$H:$I,2,FALSE)=0,"Offen geschält RW"),
IFERROR(IF(VLOOKUP(W142,[1]Offen!$K:$L,2,FALSE)=0,"Offen vegan"),
IFERROR(IF(VLOOKUP(W142,[1]Offen!$N:$O,2,FALSE)=0,"Offen Zipfel"),
IFERROR(IF(VLOOKUP(W142,[1]Offen!$Q:$R,2,FALSE)=0,"Offen Endstücke"),
IFERROR(IF(VLOOKUP(W142,[1]Vakuumiert!$B:$C,2,FALSE)=0,"Vakuumierter VOS ungeschält"),
IFERROR(IF(VLOOKUP(W142,[1]Vakuumiert!$E:$F,2,FALSE)=0,"Vakuumierter ABS ungeschält"),
IFERROR(IF(VLOOKUP(W142,[1]Vakuumiert!$H:$I,2,FALSE)=0,"Vakuumierter VOS geschält"),
IFERROR(IF(VLOOKUP(W142,[1]Vakuumiert!$K:$L,2,FALSE)=0,"Vakuumierter VOS vegan"),
IFERROR(IF(VLOOKUP(W142,[1]Vakuumiert!$N:$O,2,FALSE)=0,"Vakuumierter VOS Zipfel"),
IFERROR(IF(VLOOKUP(W142,[1]Vakuumiert!$Q:$R,2,FALSE)=0,"Vakuumiert geschält"),
IFERROR(IF(VLOOKUP(W142,'[1]vakuumierte Fertigprodukte'!$B:$C,2,FALSE)=0,"Fertigprodukte"),
IFERROR(IF(VLOOKUP(W142,'[1]vakuumierte Fertigprodukte'!$E:$FI,2,FALSE)=0,"Vakuumierte Zipfel"),
IFERROR(IF(VLOOKUP(W142,[1]Wurste!$B:$C,2,FALSE)=0,"Räucherwürste"),
IFERROR(IF(VLOOKUP(W142,[1]Wurste!$E:$F,2,FALSE)=0,"URW/URGW Wurst"),
IFERROR(IF(VLOOKUP(W142,[1]Wurste!$H:$I,2,FALSE)=0,"HF-Wurst Vegan"),
IFERROR(IF(VLOOKUP(W142,[1]Wurste!$K:$L,2,FALSE)=0,"320er ohne Würste"),
IFERROR(IF(AND(OR(Abfalldokumentation!$I142="BU3",Abfalldokumentation!$I142="Verkauf"),Abfalldokumentation!$N142="Schimmel",Abfalldokumentation!$O142="keinen Abnehmer/kein Schälpersonal"),"Div. Zipfel, ES ohne Verwendung",VLOOKUP(Abfalldokumentation!$M142,Produktgruppen!A:B,2,FALSE)),"-")))))))))))))))))))))))</f>
        <v>Offen ungeschält ABS</v>
      </c>
      <c r="M142" s="81" t="str">
        <f>IFERROR(VLOOKUP(Abfalldokumentation!$W142,Artikel!A:C,3,FALSE),Abfalldokumentation!$W142)</f>
        <v>ABS TI-AD</v>
      </c>
      <c r="N142" s="81" t="str">
        <f>VLOOKUP(D142,'Liste Gründe'!A:D,2,FALSE)</f>
        <v>keinen Verwendungszweck</v>
      </c>
      <c r="O142" s="80" t="str">
        <f>IF(ISBLANK(F142),VLOOKUP(Abfalldokumentation!$X142,'Liste Gründe'!A:D,3,FALSE),F142)</f>
        <v>keinen Verwendungszweck</v>
      </c>
      <c r="P142" s="81" t="str">
        <f>IF(ISBLANK(Abfalldokumentation!$G142),"-",Abfalldokumentation!$G142)</f>
        <v>&lt;50kg/Monat</v>
      </c>
      <c r="Q142" s="81">
        <f t="shared" si="15"/>
        <v>35</v>
      </c>
      <c r="R142" s="81" t="str">
        <f t="shared" si="16"/>
        <v>Produkte</v>
      </c>
      <c r="S142" s="81" t="str">
        <f t="shared" si="17"/>
        <v>BUs</v>
      </c>
      <c r="T142" s="81" t="str">
        <f t="shared" si="18"/>
        <v>Symptome</v>
      </c>
      <c r="U142" s="81">
        <f>IFERROR(VLOOKUP(Abfalldokumentation!$W142,Kennzahlen!S:U,3,FALSE)*Abfalldokumentation!$J142,"0")</f>
        <v>0.15</v>
      </c>
      <c r="V142" s="81" t="str">
        <f>IF(ISBLANK(A142),VLOOKUP(Abfalldokumentation!$W142,'Linien - BU'!R:S,2,FALSE),A142)</f>
        <v>L23</v>
      </c>
      <c r="W142" s="77">
        <f t="shared" si="19"/>
        <v>29500904</v>
      </c>
      <c r="X142" s="77">
        <f t="shared" si="20"/>
        <v>61</v>
      </c>
    </row>
    <row r="143" spans="1:24" ht="30" customHeight="1" x14ac:dyDescent="0.25">
      <c r="A143" s="45" t="s">
        <v>131</v>
      </c>
      <c r="B143" s="46">
        <v>29500906</v>
      </c>
      <c r="C143" s="46">
        <v>45</v>
      </c>
      <c r="D143" s="46">
        <v>61</v>
      </c>
      <c r="E143" s="47">
        <v>44439</v>
      </c>
      <c r="F143" s="48" t="s">
        <v>17</v>
      </c>
      <c r="G143" s="49" t="s">
        <v>82</v>
      </c>
      <c r="H143" s="50" t="str">
        <f>IFERROR(VLOOKUP(Abfalldokumentation!$B143,Artikel!A:C,3,FALSE),Abfalldokumentation!$B143)</f>
        <v>ABS SCH-PAUL</v>
      </c>
      <c r="I143" s="73" t="str">
        <f>VLOOKUP(V143,'Linien - BU'!A:B,2,FALSE)</f>
        <v>BU4</v>
      </c>
      <c r="J143" s="74">
        <f t="shared" si="14"/>
        <v>45</v>
      </c>
      <c r="K143" s="75">
        <f>Abfalldokumentation!$E143</f>
        <v>44439</v>
      </c>
      <c r="L143" s="74" t="str">
        <f>IFERROR(IF(VLOOKUP(W143,'[1]Rohware 230'!$B:$C,2,FALSE)=0,"Rohware"),
IFERROR(IF(VLOOKUP(W143,[1]Sammelnr.!$B:$C,2,FALSE)=0,"Sammelnr. ungeschält ABS"),
IFERROR(IF(VLOOKUP(W143,[1]Sammelnr.!$E:$F,2,FALSE)=0,"Sammelnr. ungeschält VS"),
IFERROR(IF(VLOOKUP(W143,[1]Sammelnr.!$H:$I,2,FALSE)=0,"Sammelnr. geschält"),
IFERROR(IF(VLOOKUP(W143,[1]Offen!$B:$C,2,FALSE)=0,"Offen ungeschält ABS"),
IFERROR(IF(VLOOKUP(W143,[1]Offen!$E:$F,2,FALSE)=0,"Offen ungeschält VOS"),
IFERROR(IF(VLOOKUP(W143,[1]Offen!$H:$I,2,FALSE)=0,"Offen geschält RW"),
IFERROR(IF(VLOOKUP(W143,[1]Offen!$K:$L,2,FALSE)=0,"Offen vegan"),
IFERROR(IF(VLOOKUP(W143,[1]Offen!$N:$O,2,FALSE)=0,"Offen Zipfel"),
IFERROR(IF(VLOOKUP(W143,[1]Offen!$Q:$R,2,FALSE)=0,"Offen Endstücke"),
IFERROR(IF(VLOOKUP(W143,[1]Vakuumiert!$B:$C,2,FALSE)=0,"Vakuumierter VOS ungeschält"),
IFERROR(IF(VLOOKUP(W143,[1]Vakuumiert!$E:$F,2,FALSE)=0,"Vakuumierter ABS ungeschält"),
IFERROR(IF(VLOOKUP(W143,[1]Vakuumiert!$H:$I,2,FALSE)=0,"Vakuumierter VOS geschält"),
IFERROR(IF(VLOOKUP(W143,[1]Vakuumiert!$K:$L,2,FALSE)=0,"Vakuumierter VOS vegan"),
IFERROR(IF(VLOOKUP(W143,[1]Vakuumiert!$N:$O,2,FALSE)=0,"Vakuumierter VOS Zipfel"),
IFERROR(IF(VLOOKUP(W143,[1]Vakuumiert!$Q:$R,2,FALSE)=0,"Vakuumiert geschält"),
IFERROR(IF(VLOOKUP(W143,'[1]vakuumierte Fertigprodukte'!$B:$C,2,FALSE)=0,"Fertigprodukte"),
IFERROR(IF(VLOOKUP(W143,'[1]vakuumierte Fertigprodukte'!$E:$FI,2,FALSE)=0,"Vakuumierte Zipfel"),
IFERROR(IF(VLOOKUP(W143,[1]Wurste!$B:$C,2,FALSE)=0,"Räucherwürste"),
IFERROR(IF(VLOOKUP(W143,[1]Wurste!$E:$F,2,FALSE)=0,"URW/URGW Wurst"),
IFERROR(IF(VLOOKUP(W143,[1]Wurste!$H:$I,2,FALSE)=0,"HF-Wurst Vegan"),
IFERROR(IF(VLOOKUP(W143,[1]Wurste!$K:$L,2,FALSE)=0,"320er ohne Würste"),
IFERROR(IF(AND(OR(Abfalldokumentation!$I143="BU3",Abfalldokumentation!$I143="Verkauf"),Abfalldokumentation!$N143="Schimmel",Abfalldokumentation!$O143="keinen Abnehmer/kein Schälpersonal"),"Div. Zipfel, ES ohne Verwendung",VLOOKUP(Abfalldokumentation!$M143,Produktgruppen!A:B,2,FALSE)),"-")))))))))))))))))))))))</f>
        <v>Offen ungeschält ABS</v>
      </c>
      <c r="M143" s="76" t="str">
        <f>IFERROR(VLOOKUP(Abfalldokumentation!$W143,Artikel!A:C,3,FALSE),Abfalldokumentation!$W143)</f>
        <v>ABS SCH-PAUL</v>
      </c>
      <c r="N143" s="76" t="str">
        <f>VLOOKUP(D143,'Liste Gründe'!A:D,2,FALSE)</f>
        <v>keinen Verwendungszweck</v>
      </c>
      <c r="O143" s="75" t="str">
        <f>IF(ISBLANK(F143),VLOOKUP(Abfalldokumentation!$X143,'Liste Gründe'!A:D,3,FALSE),F143)</f>
        <v>keinen Verwendungszweck</v>
      </c>
      <c r="P143" s="76" t="str">
        <f>IF(ISBLANK(Abfalldokumentation!$G143),"-",Abfalldokumentation!$G143)</f>
        <v>&lt;300kg/Monat</v>
      </c>
      <c r="Q143" s="76">
        <f t="shared" si="15"/>
        <v>35</v>
      </c>
      <c r="R143" s="76" t="str">
        <f t="shared" si="16"/>
        <v>Produkte</v>
      </c>
      <c r="S143" s="76" t="str">
        <f t="shared" si="17"/>
        <v>BUs</v>
      </c>
      <c r="T143" s="76" t="str">
        <f t="shared" si="18"/>
        <v>Symptome</v>
      </c>
      <c r="U143" s="76">
        <f>IFERROR(VLOOKUP(Abfalldokumentation!$W143,Kennzahlen!S:U,3,FALSE)*Abfalldokumentation!$J143,"0")</f>
        <v>0.45</v>
      </c>
      <c r="V143" s="76" t="str">
        <f>IF(ISBLANK(A143),VLOOKUP(Abfalldokumentation!$W143,'Linien - BU'!R:S,2,FALSE),A143)</f>
        <v>L21</v>
      </c>
      <c r="W143" s="77">
        <f t="shared" si="19"/>
        <v>29500906</v>
      </c>
      <c r="X143" s="77">
        <f t="shared" si="20"/>
        <v>61</v>
      </c>
    </row>
    <row r="144" spans="1:24" ht="30" customHeight="1" x14ac:dyDescent="0.25">
      <c r="A144" s="39" t="s">
        <v>132</v>
      </c>
      <c r="B144" s="40">
        <v>29500909</v>
      </c>
      <c r="C144" s="40">
        <v>3</v>
      </c>
      <c r="D144" s="40">
        <v>61</v>
      </c>
      <c r="E144" s="41">
        <v>44439</v>
      </c>
      <c r="F144" s="42" t="s">
        <v>17</v>
      </c>
      <c r="G144" s="43" t="s">
        <v>133</v>
      </c>
      <c r="H144" s="44" t="str">
        <f>IFERROR(VLOOKUP(Abfalldokumentation!$B144,Artikel!A:C,3,FALSE),Abfalldokumentation!$B144)</f>
        <v>ABS APPEN</v>
      </c>
      <c r="I144" s="78" t="str">
        <f>VLOOKUP(V144,'Linien - BU'!A:B,2,FALSE)</f>
        <v>BU4</v>
      </c>
      <c r="J144" s="79">
        <f t="shared" si="14"/>
        <v>3</v>
      </c>
      <c r="K144" s="80">
        <f>Abfalldokumentation!$E144</f>
        <v>44439</v>
      </c>
      <c r="L144" s="79" t="str">
        <f>IFERROR(IF(VLOOKUP(W144,'[1]Rohware 230'!$B:$C,2,FALSE)=0,"Rohware"),
IFERROR(IF(VLOOKUP(W144,[1]Sammelnr.!$B:$C,2,FALSE)=0,"Sammelnr. ungeschält ABS"),
IFERROR(IF(VLOOKUP(W144,[1]Sammelnr.!$E:$F,2,FALSE)=0,"Sammelnr. ungeschält VS"),
IFERROR(IF(VLOOKUP(W144,[1]Sammelnr.!$H:$I,2,FALSE)=0,"Sammelnr. geschält"),
IFERROR(IF(VLOOKUP(W144,[1]Offen!$B:$C,2,FALSE)=0,"Offen ungeschält ABS"),
IFERROR(IF(VLOOKUP(W144,[1]Offen!$E:$F,2,FALSE)=0,"Offen ungeschält VOS"),
IFERROR(IF(VLOOKUP(W144,[1]Offen!$H:$I,2,FALSE)=0,"Offen geschält RW"),
IFERROR(IF(VLOOKUP(W144,[1]Offen!$K:$L,2,FALSE)=0,"Offen vegan"),
IFERROR(IF(VLOOKUP(W144,[1]Offen!$N:$O,2,FALSE)=0,"Offen Zipfel"),
IFERROR(IF(VLOOKUP(W144,[1]Offen!$Q:$R,2,FALSE)=0,"Offen Endstücke"),
IFERROR(IF(VLOOKUP(W144,[1]Vakuumiert!$B:$C,2,FALSE)=0,"Vakuumierter VOS ungeschält"),
IFERROR(IF(VLOOKUP(W144,[1]Vakuumiert!$E:$F,2,FALSE)=0,"Vakuumierter ABS ungeschält"),
IFERROR(IF(VLOOKUP(W144,[1]Vakuumiert!$H:$I,2,FALSE)=0,"Vakuumierter VOS geschält"),
IFERROR(IF(VLOOKUP(W144,[1]Vakuumiert!$K:$L,2,FALSE)=0,"Vakuumierter VOS vegan"),
IFERROR(IF(VLOOKUP(W144,[1]Vakuumiert!$N:$O,2,FALSE)=0,"Vakuumierter VOS Zipfel"),
IFERROR(IF(VLOOKUP(W144,[1]Vakuumiert!$Q:$R,2,FALSE)=0,"Vakuumiert geschält"),
IFERROR(IF(VLOOKUP(W144,'[1]vakuumierte Fertigprodukte'!$B:$C,2,FALSE)=0,"Fertigprodukte"),
IFERROR(IF(VLOOKUP(W144,'[1]vakuumierte Fertigprodukte'!$E:$FI,2,FALSE)=0,"Vakuumierte Zipfel"),
IFERROR(IF(VLOOKUP(W144,[1]Wurste!$B:$C,2,FALSE)=0,"Räucherwürste"),
IFERROR(IF(VLOOKUP(W144,[1]Wurste!$E:$F,2,FALSE)=0,"URW/URGW Wurst"),
IFERROR(IF(VLOOKUP(W144,[1]Wurste!$H:$I,2,FALSE)=0,"HF-Wurst Vegan"),
IFERROR(IF(VLOOKUP(W144,[1]Wurste!$K:$L,2,FALSE)=0,"320er ohne Würste"),
IFERROR(IF(AND(OR(Abfalldokumentation!$I144="BU3",Abfalldokumentation!$I144="Verkauf"),Abfalldokumentation!$N144="Schimmel",Abfalldokumentation!$O144="keinen Abnehmer/kein Schälpersonal"),"Div. Zipfel, ES ohne Verwendung",VLOOKUP(Abfalldokumentation!$M144,Produktgruppen!A:B,2,FALSE)),"-")))))))))))))))))))))))</f>
        <v>Offen ungeschält ABS</v>
      </c>
      <c r="M144" s="81" t="str">
        <f>IFERROR(VLOOKUP(Abfalldokumentation!$W144,Artikel!A:C,3,FALSE),Abfalldokumentation!$W144)</f>
        <v>ABS APPEN</v>
      </c>
      <c r="N144" s="81" t="str">
        <f>VLOOKUP(D144,'Liste Gründe'!A:D,2,FALSE)</f>
        <v>keinen Verwendungszweck</v>
      </c>
      <c r="O144" s="80" t="str">
        <f>IF(ISBLANK(F144),VLOOKUP(Abfalldokumentation!$X144,'Liste Gründe'!A:D,3,FALSE),F144)</f>
        <v>keinen Verwendungszweck</v>
      </c>
      <c r="P144" s="81" t="str">
        <f>IF(ISBLANK(Abfalldokumentation!$G144),"-",Abfalldokumentation!$G144)</f>
        <v>&lt;20kg/Monat</v>
      </c>
      <c r="Q144" s="81">
        <f t="shared" si="15"/>
        <v>35</v>
      </c>
      <c r="R144" s="81" t="str">
        <f t="shared" si="16"/>
        <v>Produkte</v>
      </c>
      <c r="S144" s="81" t="str">
        <f t="shared" si="17"/>
        <v>BUs</v>
      </c>
      <c r="T144" s="81" t="str">
        <f t="shared" si="18"/>
        <v>Symptome</v>
      </c>
      <c r="U144" s="81">
        <f>IFERROR(VLOOKUP(Abfalldokumentation!$W144,Kennzahlen!S:U,3,FALSE)*Abfalldokumentation!$J144,"0")</f>
        <v>0.03</v>
      </c>
      <c r="V144" s="81" t="str">
        <f>IF(ISBLANK(A144),VLOOKUP(Abfalldokumentation!$W144,'Linien - BU'!R:S,2,FALSE),A144)</f>
        <v>L23</v>
      </c>
      <c r="W144" s="77">
        <f t="shared" si="19"/>
        <v>29500909</v>
      </c>
      <c r="X144" s="77">
        <f t="shared" si="20"/>
        <v>61</v>
      </c>
    </row>
    <row r="145" spans="1:24" ht="30" customHeight="1" x14ac:dyDescent="0.25">
      <c r="A145" s="45" t="s">
        <v>131</v>
      </c>
      <c r="B145" s="46">
        <v>29500925</v>
      </c>
      <c r="C145" s="46">
        <v>45</v>
      </c>
      <c r="D145" s="46">
        <v>61</v>
      </c>
      <c r="E145" s="47">
        <v>44439</v>
      </c>
      <c r="F145" s="48" t="s">
        <v>17</v>
      </c>
      <c r="G145" s="49" t="s">
        <v>134</v>
      </c>
      <c r="H145" s="50" t="str">
        <f>IFERROR(VLOOKUP(Abfalldokumentation!$B145,Artikel!A:C,3,FALSE),Abfalldokumentation!$B145)</f>
        <v>ABS GOU HALAL</v>
      </c>
      <c r="I145" s="73" t="str">
        <f>VLOOKUP(V145,'Linien - BU'!A:B,2,FALSE)</f>
        <v>BU4</v>
      </c>
      <c r="J145" s="74">
        <f t="shared" si="14"/>
        <v>45</v>
      </c>
      <c r="K145" s="75">
        <f>Abfalldokumentation!$E145</f>
        <v>44439</v>
      </c>
      <c r="L145" s="74" t="str">
        <f>IFERROR(IF(VLOOKUP(W145,'[1]Rohware 230'!$B:$C,2,FALSE)=0,"Rohware"),
IFERROR(IF(VLOOKUP(W145,[1]Sammelnr.!$B:$C,2,FALSE)=0,"Sammelnr. ungeschält ABS"),
IFERROR(IF(VLOOKUP(W145,[1]Sammelnr.!$E:$F,2,FALSE)=0,"Sammelnr. ungeschält VS"),
IFERROR(IF(VLOOKUP(W145,[1]Sammelnr.!$H:$I,2,FALSE)=0,"Sammelnr. geschält"),
IFERROR(IF(VLOOKUP(W145,[1]Offen!$B:$C,2,FALSE)=0,"Offen ungeschält ABS"),
IFERROR(IF(VLOOKUP(W145,[1]Offen!$E:$F,2,FALSE)=0,"Offen ungeschält VOS"),
IFERROR(IF(VLOOKUP(W145,[1]Offen!$H:$I,2,FALSE)=0,"Offen geschält RW"),
IFERROR(IF(VLOOKUP(W145,[1]Offen!$K:$L,2,FALSE)=0,"Offen vegan"),
IFERROR(IF(VLOOKUP(W145,[1]Offen!$N:$O,2,FALSE)=0,"Offen Zipfel"),
IFERROR(IF(VLOOKUP(W145,[1]Offen!$Q:$R,2,FALSE)=0,"Offen Endstücke"),
IFERROR(IF(VLOOKUP(W145,[1]Vakuumiert!$B:$C,2,FALSE)=0,"Vakuumierter VOS ungeschält"),
IFERROR(IF(VLOOKUP(W145,[1]Vakuumiert!$E:$F,2,FALSE)=0,"Vakuumierter ABS ungeschält"),
IFERROR(IF(VLOOKUP(W145,[1]Vakuumiert!$H:$I,2,FALSE)=0,"Vakuumierter VOS geschält"),
IFERROR(IF(VLOOKUP(W145,[1]Vakuumiert!$K:$L,2,FALSE)=0,"Vakuumierter VOS vegan"),
IFERROR(IF(VLOOKUP(W145,[1]Vakuumiert!$N:$O,2,FALSE)=0,"Vakuumierter VOS Zipfel"),
IFERROR(IF(VLOOKUP(W145,[1]Vakuumiert!$Q:$R,2,FALSE)=0,"Vakuumiert geschält"),
IFERROR(IF(VLOOKUP(W145,'[1]vakuumierte Fertigprodukte'!$B:$C,2,FALSE)=0,"Fertigprodukte"),
IFERROR(IF(VLOOKUP(W145,'[1]vakuumierte Fertigprodukte'!$E:$FI,2,FALSE)=0,"Vakuumierte Zipfel"),
IFERROR(IF(VLOOKUP(W145,[1]Wurste!$B:$C,2,FALSE)=0,"Räucherwürste"),
IFERROR(IF(VLOOKUP(W145,[1]Wurste!$E:$F,2,FALSE)=0,"URW/URGW Wurst"),
IFERROR(IF(VLOOKUP(W145,[1]Wurste!$H:$I,2,FALSE)=0,"HF-Wurst Vegan"),
IFERROR(IF(VLOOKUP(W145,[1]Wurste!$K:$L,2,FALSE)=0,"320er ohne Würste"),
IFERROR(IF(AND(OR(Abfalldokumentation!$I145="BU3",Abfalldokumentation!$I145="Verkauf"),Abfalldokumentation!$N145="Schimmel",Abfalldokumentation!$O145="keinen Abnehmer/kein Schälpersonal"),"Div. Zipfel, ES ohne Verwendung",VLOOKUP(Abfalldokumentation!$M145,Produktgruppen!A:B,2,FALSE)),"-")))))))))))))))))))))))</f>
        <v>Offen ungeschält ABS</v>
      </c>
      <c r="M145" s="76" t="str">
        <f>IFERROR(VLOOKUP(Abfalldokumentation!$W145,Artikel!A:C,3,FALSE),Abfalldokumentation!$W145)</f>
        <v>ABS GOU HALAL</v>
      </c>
      <c r="N145" s="76" t="str">
        <f>VLOOKUP(D145,'Liste Gründe'!A:D,2,FALSE)</f>
        <v>keinen Verwendungszweck</v>
      </c>
      <c r="O145" s="75" t="str">
        <f>IF(ISBLANK(F145),VLOOKUP(Abfalldokumentation!$X145,'Liste Gründe'!A:D,3,FALSE),F145)</f>
        <v>keinen Verwendungszweck</v>
      </c>
      <c r="P145" s="76" t="str">
        <f>IF(ISBLANK(Abfalldokumentation!$G145),"-",Abfalldokumentation!$G145)</f>
        <v>&lt;50kg/Monat</v>
      </c>
      <c r="Q145" s="76">
        <f t="shared" si="15"/>
        <v>35</v>
      </c>
      <c r="R145" s="76" t="str">
        <f t="shared" si="16"/>
        <v>Produkte</v>
      </c>
      <c r="S145" s="76" t="str">
        <f t="shared" si="17"/>
        <v>BUs</v>
      </c>
      <c r="T145" s="76" t="str">
        <f t="shared" si="18"/>
        <v>Symptome</v>
      </c>
      <c r="U145" s="76" t="str">
        <f>IFERROR(VLOOKUP(Abfalldokumentation!$W145,Kennzahlen!S:U,3,FALSE)*Abfalldokumentation!$J145,"0")</f>
        <v>0</v>
      </c>
      <c r="V145" s="76" t="str">
        <f>IF(ISBLANK(A145),VLOOKUP(Abfalldokumentation!$W145,'Linien - BU'!R:S,2,FALSE),A145)</f>
        <v>L21</v>
      </c>
      <c r="W145" s="77">
        <f t="shared" si="19"/>
        <v>29500925</v>
      </c>
      <c r="X145" s="77">
        <f t="shared" si="20"/>
        <v>61</v>
      </c>
    </row>
    <row r="146" spans="1:24" ht="30" customHeight="1" x14ac:dyDescent="0.25">
      <c r="A146" s="39" t="s">
        <v>9</v>
      </c>
      <c r="B146" s="40">
        <v>29500966</v>
      </c>
      <c r="C146" s="40">
        <v>24</v>
      </c>
      <c r="D146" s="40">
        <v>61</v>
      </c>
      <c r="E146" s="41">
        <v>44439</v>
      </c>
      <c r="F146" s="42" t="s">
        <v>17</v>
      </c>
      <c r="G146" s="43" t="s">
        <v>134</v>
      </c>
      <c r="H146" s="44" t="str">
        <f>IFERROR(VLOOKUP(Abfalldokumentation!$B146,Artikel!A:C,3,FALSE),Abfalldokumentation!$B146)</f>
        <v>ABS BIOLAND-RINGELB</v>
      </c>
      <c r="I146" s="78" t="str">
        <f>VLOOKUP(V146,'Linien - BU'!A:B,2,FALSE)</f>
        <v>BU4</v>
      </c>
      <c r="J146" s="79">
        <f t="shared" si="14"/>
        <v>24</v>
      </c>
      <c r="K146" s="80">
        <f>Abfalldokumentation!$E146</f>
        <v>44439</v>
      </c>
      <c r="L146" s="79" t="str">
        <f>IFERROR(IF(VLOOKUP(W146,'[1]Rohware 230'!$B:$C,2,FALSE)=0,"Rohware"),
IFERROR(IF(VLOOKUP(W146,[1]Sammelnr.!$B:$C,2,FALSE)=0,"Sammelnr. ungeschält ABS"),
IFERROR(IF(VLOOKUP(W146,[1]Sammelnr.!$E:$F,2,FALSE)=0,"Sammelnr. ungeschält VS"),
IFERROR(IF(VLOOKUP(W146,[1]Sammelnr.!$H:$I,2,FALSE)=0,"Sammelnr. geschält"),
IFERROR(IF(VLOOKUP(W146,[1]Offen!$B:$C,2,FALSE)=0,"Offen ungeschält ABS"),
IFERROR(IF(VLOOKUP(W146,[1]Offen!$E:$F,2,FALSE)=0,"Offen ungeschält VOS"),
IFERROR(IF(VLOOKUP(W146,[1]Offen!$H:$I,2,FALSE)=0,"Offen geschält RW"),
IFERROR(IF(VLOOKUP(W146,[1]Offen!$K:$L,2,FALSE)=0,"Offen vegan"),
IFERROR(IF(VLOOKUP(W146,[1]Offen!$N:$O,2,FALSE)=0,"Offen Zipfel"),
IFERROR(IF(VLOOKUP(W146,[1]Offen!$Q:$R,2,FALSE)=0,"Offen Endstücke"),
IFERROR(IF(VLOOKUP(W146,[1]Vakuumiert!$B:$C,2,FALSE)=0,"Vakuumierter VOS ungeschält"),
IFERROR(IF(VLOOKUP(W146,[1]Vakuumiert!$E:$F,2,FALSE)=0,"Vakuumierter ABS ungeschält"),
IFERROR(IF(VLOOKUP(W146,[1]Vakuumiert!$H:$I,2,FALSE)=0,"Vakuumierter VOS geschält"),
IFERROR(IF(VLOOKUP(W146,[1]Vakuumiert!$K:$L,2,FALSE)=0,"Vakuumierter VOS vegan"),
IFERROR(IF(VLOOKUP(W146,[1]Vakuumiert!$N:$O,2,FALSE)=0,"Vakuumierter VOS Zipfel"),
IFERROR(IF(VLOOKUP(W146,[1]Vakuumiert!$Q:$R,2,FALSE)=0,"Vakuumiert geschält"),
IFERROR(IF(VLOOKUP(W146,'[1]vakuumierte Fertigprodukte'!$B:$C,2,FALSE)=0,"Fertigprodukte"),
IFERROR(IF(VLOOKUP(W146,'[1]vakuumierte Fertigprodukte'!$E:$FI,2,FALSE)=0,"Vakuumierte Zipfel"),
IFERROR(IF(VLOOKUP(W146,[1]Wurste!$B:$C,2,FALSE)=0,"Räucherwürste"),
IFERROR(IF(VLOOKUP(W146,[1]Wurste!$E:$F,2,FALSE)=0,"URW/URGW Wurst"),
IFERROR(IF(VLOOKUP(W146,[1]Wurste!$H:$I,2,FALSE)=0,"HF-Wurst Vegan"),
IFERROR(IF(VLOOKUP(W146,[1]Wurste!$K:$L,2,FALSE)=0,"320er ohne Würste"),
IFERROR(IF(AND(OR(Abfalldokumentation!$I146="BU3",Abfalldokumentation!$I146="Verkauf"),Abfalldokumentation!$N146="Schimmel",Abfalldokumentation!$O146="keinen Abnehmer/kein Schälpersonal"),"Div. Zipfel, ES ohne Verwendung",VLOOKUP(Abfalldokumentation!$M146,Produktgruppen!A:B,2,FALSE)),"-")))))))))))))))))))))))</f>
        <v>ABS</v>
      </c>
      <c r="M146" s="81" t="str">
        <f>IFERROR(VLOOKUP(Abfalldokumentation!$W146,Artikel!A:C,3,FALSE),Abfalldokumentation!$W146)</f>
        <v>ABS BIOLAND-RINGELB</v>
      </c>
      <c r="N146" s="81" t="str">
        <f>VLOOKUP(D146,'Liste Gründe'!A:D,2,FALSE)</f>
        <v>keinen Verwendungszweck</v>
      </c>
      <c r="O146" s="80" t="str">
        <f>IF(ISBLANK(F146),VLOOKUP(Abfalldokumentation!$X146,'Liste Gründe'!A:D,3,FALSE),F146)</f>
        <v>keinen Verwendungszweck</v>
      </c>
      <c r="P146" s="81" t="str">
        <f>IF(ISBLANK(Abfalldokumentation!$G146),"-",Abfalldokumentation!$G146)</f>
        <v>&lt;50kg/Monat</v>
      </c>
      <c r="Q146" s="81">
        <f t="shared" si="15"/>
        <v>35</v>
      </c>
      <c r="R146" s="81" t="str">
        <f t="shared" si="16"/>
        <v>Produkte</v>
      </c>
      <c r="S146" s="81" t="str">
        <f t="shared" si="17"/>
        <v>BUs</v>
      </c>
      <c r="T146" s="81" t="str">
        <f t="shared" si="18"/>
        <v>Symptome</v>
      </c>
      <c r="U146" s="81" t="str">
        <f>IFERROR(VLOOKUP(Abfalldokumentation!$W146,Kennzahlen!S:U,3,FALSE)*Abfalldokumentation!$J146,"0")</f>
        <v>0</v>
      </c>
      <c r="V146" s="81" t="str">
        <f>IF(ISBLANK(A146),VLOOKUP(Abfalldokumentation!$W146,'Linien - BU'!R:S,2,FALSE),A146)</f>
        <v>BU4</v>
      </c>
      <c r="W146" s="77">
        <f t="shared" si="19"/>
        <v>29500966</v>
      </c>
      <c r="X146" s="77">
        <f t="shared" si="20"/>
        <v>61</v>
      </c>
    </row>
    <row r="147" spans="1:24" ht="30" customHeight="1" x14ac:dyDescent="0.25">
      <c r="A147" s="45" t="s">
        <v>131</v>
      </c>
      <c r="B147" s="46">
        <v>29501009</v>
      </c>
      <c r="C147" s="46">
        <v>41</v>
      </c>
      <c r="D147" s="46">
        <v>61</v>
      </c>
      <c r="E147" s="47">
        <v>44439</v>
      </c>
      <c r="F147" s="48" t="s">
        <v>17</v>
      </c>
      <c r="G147" s="49" t="s">
        <v>82</v>
      </c>
      <c r="H147" s="50" t="str">
        <f>IFERROR(VLOOKUP(Abfalldokumentation!$B147,Artikel!A:C,3,FALSE),Abfalldokumentation!$B147)</f>
        <v>ABS Whisky-Nuts</v>
      </c>
      <c r="I147" s="73" t="str">
        <f>VLOOKUP(V147,'Linien - BU'!A:B,2,FALSE)</f>
        <v>BU4</v>
      </c>
      <c r="J147" s="74">
        <f t="shared" si="14"/>
        <v>41</v>
      </c>
      <c r="K147" s="75">
        <f>Abfalldokumentation!$E147</f>
        <v>44439</v>
      </c>
      <c r="L147" s="74" t="str">
        <f>IFERROR(IF(VLOOKUP(W147,'[1]Rohware 230'!$B:$C,2,FALSE)=0,"Rohware"),
IFERROR(IF(VLOOKUP(W147,[1]Sammelnr.!$B:$C,2,FALSE)=0,"Sammelnr. ungeschält ABS"),
IFERROR(IF(VLOOKUP(W147,[1]Sammelnr.!$E:$F,2,FALSE)=0,"Sammelnr. ungeschält VS"),
IFERROR(IF(VLOOKUP(W147,[1]Sammelnr.!$H:$I,2,FALSE)=0,"Sammelnr. geschält"),
IFERROR(IF(VLOOKUP(W147,[1]Offen!$B:$C,2,FALSE)=0,"Offen ungeschält ABS"),
IFERROR(IF(VLOOKUP(W147,[1]Offen!$E:$F,2,FALSE)=0,"Offen ungeschält VOS"),
IFERROR(IF(VLOOKUP(W147,[1]Offen!$H:$I,2,FALSE)=0,"Offen geschält RW"),
IFERROR(IF(VLOOKUP(W147,[1]Offen!$K:$L,2,FALSE)=0,"Offen vegan"),
IFERROR(IF(VLOOKUP(W147,[1]Offen!$N:$O,2,FALSE)=0,"Offen Zipfel"),
IFERROR(IF(VLOOKUP(W147,[1]Offen!$Q:$R,2,FALSE)=0,"Offen Endstücke"),
IFERROR(IF(VLOOKUP(W147,[1]Vakuumiert!$B:$C,2,FALSE)=0,"Vakuumierter VOS ungeschält"),
IFERROR(IF(VLOOKUP(W147,[1]Vakuumiert!$E:$F,2,FALSE)=0,"Vakuumierter ABS ungeschält"),
IFERROR(IF(VLOOKUP(W147,[1]Vakuumiert!$H:$I,2,FALSE)=0,"Vakuumierter VOS geschält"),
IFERROR(IF(VLOOKUP(W147,[1]Vakuumiert!$K:$L,2,FALSE)=0,"Vakuumierter VOS vegan"),
IFERROR(IF(VLOOKUP(W147,[1]Vakuumiert!$N:$O,2,FALSE)=0,"Vakuumierter VOS Zipfel"),
IFERROR(IF(VLOOKUP(W147,[1]Vakuumiert!$Q:$R,2,FALSE)=0,"Vakuumiert geschält"),
IFERROR(IF(VLOOKUP(W147,'[1]vakuumierte Fertigprodukte'!$B:$C,2,FALSE)=0,"Fertigprodukte"),
IFERROR(IF(VLOOKUP(W147,'[1]vakuumierte Fertigprodukte'!$E:$FI,2,FALSE)=0,"Vakuumierte Zipfel"),
IFERROR(IF(VLOOKUP(W147,[1]Wurste!$B:$C,2,FALSE)=0,"Räucherwürste"),
IFERROR(IF(VLOOKUP(W147,[1]Wurste!$E:$F,2,FALSE)=0,"URW/URGW Wurst"),
IFERROR(IF(VLOOKUP(W147,[1]Wurste!$H:$I,2,FALSE)=0,"HF-Wurst Vegan"),
IFERROR(IF(VLOOKUP(W147,[1]Wurste!$K:$L,2,FALSE)=0,"320er ohne Würste"),
IFERROR(IF(AND(OR(Abfalldokumentation!$I147="BU3",Abfalldokumentation!$I147="Verkauf"),Abfalldokumentation!$N147="Schimmel",Abfalldokumentation!$O147="keinen Abnehmer/kein Schälpersonal"),"Div. Zipfel, ES ohne Verwendung",VLOOKUP(Abfalldokumentation!$M147,Produktgruppen!A:B,2,FALSE)),"-")))))))))))))))))))))))</f>
        <v>Offen ungeschält ABS</v>
      </c>
      <c r="M147" s="76" t="str">
        <f>IFERROR(VLOOKUP(Abfalldokumentation!$W147,Artikel!A:C,3,FALSE),Abfalldokumentation!$W147)</f>
        <v>ABS Whisky-Nuts</v>
      </c>
      <c r="N147" s="76" t="str">
        <f>VLOOKUP(D147,'Liste Gründe'!A:D,2,FALSE)</f>
        <v>keinen Verwendungszweck</v>
      </c>
      <c r="O147" s="75" t="str">
        <f>IF(ISBLANK(F147),VLOOKUP(Abfalldokumentation!$X147,'Liste Gründe'!A:D,3,FALSE),F147)</f>
        <v>keinen Verwendungszweck</v>
      </c>
      <c r="P147" s="76" t="str">
        <f>IF(ISBLANK(Abfalldokumentation!$G147),"-",Abfalldokumentation!$G147)</f>
        <v>&lt;300kg/Monat</v>
      </c>
      <c r="Q147" s="76">
        <f t="shared" si="15"/>
        <v>35</v>
      </c>
      <c r="R147" s="76" t="str">
        <f t="shared" si="16"/>
        <v>Produkte</v>
      </c>
      <c r="S147" s="76" t="str">
        <f t="shared" si="17"/>
        <v>BUs</v>
      </c>
      <c r="T147" s="76" t="str">
        <f t="shared" si="18"/>
        <v>Symptome</v>
      </c>
      <c r="U147" s="76">
        <f>IFERROR(VLOOKUP(Abfalldokumentation!$W147,Kennzahlen!S:U,3,FALSE)*Abfalldokumentation!$J147,"0")</f>
        <v>61.5</v>
      </c>
      <c r="V147" s="76" t="str">
        <f>IF(ISBLANK(A147),VLOOKUP(Abfalldokumentation!$W147,'Linien - BU'!R:S,2,FALSE),A147)</f>
        <v>L21</v>
      </c>
      <c r="W147" s="77">
        <f t="shared" si="19"/>
        <v>29501009</v>
      </c>
      <c r="X147" s="77">
        <f t="shared" si="20"/>
        <v>61</v>
      </c>
    </row>
    <row r="148" spans="1:24" ht="30" customHeight="1" x14ac:dyDescent="0.25">
      <c r="A148" s="39" t="s">
        <v>132</v>
      </c>
      <c r="B148" s="40">
        <v>29501013</v>
      </c>
      <c r="C148" s="40">
        <v>7</v>
      </c>
      <c r="D148" s="40">
        <v>61</v>
      </c>
      <c r="E148" s="41">
        <v>44439</v>
      </c>
      <c r="F148" s="42" t="s">
        <v>17</v>
      </c>
      <c r="G148" s="43" t="s">
        <v>133</v>
      </c>
      <c r="H148" s="44" t="str">
        <f>IFERROR(VLOOKUP(Abfalldokumentation!$B148,Artikel!A:C,3,FALSE),Abfalldokumentation!$B148)</f>
        <v>ABS AT-ROTWEIN</v>
      </c>
      <c r="I148" s="78" t="str">
        <f>VLOOKUP(V148,'Linien - BU'!A:B,2,FALSE)</f>
        <v>BU4</v>
      </c>
      <c r="J148" s="79">
        <f t="shared" si="14"/>
        <v>7</v>
      </c>
      <c r="K148" s="80">
        <f>Abfalldokumentation!$E148</f>
        <v>44439</v>
      </c>
      <c r="L148" s="79" t="str">
        <f>IFERROR(IF(VLOOKUP(W148,'[1]Rohware 230'!$B:$C,2,FALSE)=0,"Rohware"),
IFERROR(IF(VLOOKUP(W148,[1]Sammelnr.!$B:$C,2,FALSE)=0,"Sammelnr. ungeschält ABS"),
IFERROR(IF(VLOOKUP(W148,[1]Sammelnr.!$E:$F,2,FALSE)=0,"Sammelnr. ungeschält VS"),
IFERROR(IF(VLOOKUP(W148,[1]Sammelnr.!$H:$I,2,FALSE)=0,"Sammelnr. geschält"),
IFERROR(IF(VLOOKUP(W148,[1]Offen!$B:$C,2,FALSE)=0,"Offen ungeschält ABS"),
IFERROR(IF(VLOOKUP(W148,[1]Offen!$E:$F,2,FALSE)=0,"Offen ungeschält VOS"),
IFERROR(IF(VLOOKUP(W148,[1]Offen!$H:$I,2,FALSE)=0,"Offen geschält RW"),
IFERROR(IF(VLOOKUP(W148,[1]Offen!$K:$L,2,FALSE)=0,"Offen vegan"),
IFERROR(IF(VLOOKUP(W148,[1]Offen!$N:$O,2,FALSE)=0,"Offen Zipfel"),
IFERROR(IF(VLOOKUP(W148,[1]Offen!$Q:$R,2,FALSE)=0,"Offen Endstücke"),
IFERROR(IF(VLOOKUP(W148,[1]Vakuumiert!$B:$C,2,FALSE)=0,"Vakuumierter VOS ungeschält"),
IFERROR(IF(VLOOKUP(W148,[1]Vakuumiert!$E:$F,2,FALSE)=0,"Vakuumierter ABS ungeschält"),
IFERROR(IF(VLOOKUP(W148,[1]Vakuumiert!$H:$I,2,FALSE)=0,"Vakuumierter VOS geschält"),
IFERROR(IF(VLOOKUP(W148,[1]Vakuumiert!$K:$L,2,FALSE)=0,"Vakuumierter VOS vegan"),
IFERROR(IF(VLOOKUP(W148,[1]Vakuumiert!$N:$O,2,FALSE)=0,"Vakuumierter VOS Zipfel"),
IFERROR(IF(VLOOKUP(W148,[1]Vakuumiert!$Q:$R,2,FALSE)=0,"Vakuumiert geschält"),
IFERROR(IF(VLOOKUP(W148,'[1]vakuumierte Fertigprodukte'!$B:$C,2,FALSE)=0,"Fertigprodukte"),
IFERROR(IF(VLOOKUP(W148,'[1]vakuumierte Fertigprodukte'!$E:$FI,2,FALSE)=0,"Vakuumierte Zipfel"),
IFERROR(IF(VLOOKUP(W148,[1]Wurste!$B:$C,2,FALSE)=0,"Räucherwürste"),
IFERROR(IF(VLOOKUP(W148,[1]Wurste!$E:$F,2,FALSE)=0,"URW/URGW Wurst"),
IFERROR(IF(VLOOKUP(W148,[1]Wurste!$H:$I,2,FALSE)=0,"HF-Wurst Vegan"),
IFERROR(IF(VLOOKUP(W148,[1]Wurste!$K:$L,2,FALSE)=0,"320er ohne Würste"),
IFERROR(IF(AND(OR(Abfalldokumentation!$I148="BU3",Abfalldokumentation!$I148="Verkauf"),Abfalldokumentation!$N148="Schimmel",Abfalldokumentation!$O148="keinen Abnehmer/kein Schälpersonal"),"Div. Zipfel, ES ohne Verwendung",VLOOKUP(Abfalldokumentation!$M148,Produktgruppen!A:B,2,FALSE)),"-")))))))))))))))))))))))</f>
        <v>Offen ungeschält ABS</v>
      </c>
      <c r="M148" s="81" t="str">
        <f>IFERROR(VLOOKUP(Abfalldokumentation!$W148,Artikel!A:C,3,FALSE),Abfalldokumentation!$W148)</f>
        <v>ABS AT-ROTWEIN</v>
      </c>
      <c r="N148" s="81" t="str">
        <f>VLOOKUP(D148,'Liste Gründe'!A:D,2,FALSE)</f>
        <v>keinen Verwendungszweck</v>
      </c>
      <c r="O148" s="80" t="str">
        <f>IF(ISBLANK(F148),VLOOKUP(Abfalldokumentation!$X148,'Liste Gründe'!A:D,3,FALSE),F148)</f>
        <v>keinen Verwendungszweck</v>
      </c>
      <c r="P148" s="81" t="str">
        <f>IF(ISBLANK(Abfalldokumentation!$G148),"-",Abfalldokumentation!$G148)</f>
        <v>&lt;20kg/Monat</v>
      </c>
      <c r="Q148" s="81">
        <f t="shared" si="15"/>
        <v>35</v>
      </c>
      <c r="R148" s="81" t="str">
        <f t="shared" si="16"/>
        <v>Produkte</v>
      </c>
      <c r="S148" s="81" t="str">
        <f t="shared" si="17"/>
        <v>BUs</v>
      </c>
      <c r="T148" s="81" t="str">
        <f t="shared" si="18"/>
        <v>Symptome</v>
      </c>
      <c r="U148" s="81">
        <f>IFERROR(VLOOKUP(Abfalldokumentation!$W148,Kennzahlen!S:U,3,FALSE)*Abfalldokumentation!$J148,"0")</f>
        <v>6.9999999999999999E-4</v>
      </c>
      <c r="V148" s="81" t="str">
        <f>IF(ISBLANK(A148),VLOOKUP(Abfalldokumentation!$W148,'Linien - BU'!R:S,2,FALSE),A148)</f>
        <v>L23</v>
      </c>
      <c r="W148" s="77">
        <f t="shared" si="19"/>
        <v>29501013</v>
      </c>
      <c r="X148" s="77">
        <f t="shared" si="20"/>
        <v>61</v>
      </c>
    </row>
    <row r="149" spans="1:24" ht="30" customHeight="1" x14ac:dyDescent="0.25">
      <c r="A149" s="45" t="s">
        <v>76</v>
      </c>
      <c r="B149" s="46">
        <v>29501020</v>
      </c>
      <c r="C149" s="46">
        <v>175</v>
      </c>
      <c r="D149" s="46">
        <v>61</v>
      </c>
      <c r="E149" s="47">
        <v>44439</v>
      </c>
      <c r="F149" s="48" t="s">
        <v>17</v>
      </c>
      <c r="G149" s="49" t="s">
        <v>17</v>
      </c>
      <c r="H149" s="50" t="str">
        <f>IFERROR(VLOOKUP(Abfalldokumentation!$B149,Artikel!A:C,3,FALSE),Abfalldokumentation!$B149)</f>
        <v>VOS WAL-THEKE</v>
      </c>
      <c r="I149" s="73" t="str">
        <f>VLOOKUP(V149,'Linien - BU'!A:B,2,FALSE)</f>
        <v>BU4</v>
      </c>
      <c r="J149" s="74">
        <f t="shared" si="14"/>
        <v>175</v>
      </c>
      <c r="K149" s="75">
        <f>Abfalldokumentation!$E149</f>
        <v>44439</v>
      </c>
      <c r="L149" s="74" t="str">
        <f>IFERROR(IF(VLOOKUP(W149,'[1]Rohware 230'!$B:$C,2,FALSE)=0,"Rohware"),
IFERROR(IF(VLOOKUP(W149,[1]Sammelnr.!$B:$C,2,FALSE)=0,"Sammelnr. ungeschält ABS"),
IFERROR(IF(VLOOKUP(W149,[1]Sammelnr.!$E:$F,2,FALSE)=0,"Sammelnr. ungeschält VS"),
IFERROR(IF(VLOOKUP(W149,[1]Sammelnr.!$H:$I,2,FALSE)=0,"Sammelnr. geschält"),
IFERROR(IF(VLOOKUP(W149,[1]Offen!$B:$C,2,FALSE)=0,"Offen ungeschält ABS"),
IFERROR(IF(VLOOKUP(W149,[1]Offen!$E:$F,2,FALSE)=0,"Offen ungeschält VOS"),
IFERROR(IF(VLOOKUP(W149,[1]Offen!$H:$I,2,FALSE)=0,"Offen geschält RW"),
IFERROR(IF(VLOOKUP(W149,[1]Offen!$K:$L,2,FALSE)=0,"Offen vegan"),
IFERROR(IF(VLOOKUP(W149,[1]Offen!$N:$O,2,FALSE)=0,"Offen Zipfel"),
IFERROR(IF(VLOOKUP(W149,[1]Offen!$Q:$R,2,FALSE)=0,"Offen Endstücke"),
IFERROR(IF(VLOOKUP(W149,[1]Vakuumiert!$B:$C,2,FALSE)=0,"Vakuumierter VOS ungeschält"),
IFERROR(IF(VLOOKUP(W149,[1]Vakuumiert!$E:$F,2,FALSE)=0,"Vakuumierter ABS ungeschält"),
IFERROR(IF(VLOOKUP(W149,[1]Vakuumiert!$H:$I,2,FALSE)=0,"Vakuumierter VOS geschält"),
IFERROR(IF(VLOOKUP(W149,[1]Vakuumiert!$K:$L,2,FALSE)=0,"Vakuumierter VOS vegan"),
IFERROR(IF(VLOOKUP(W149,[1]Vakuumiert!$N:$O,2,FALSE)=0,"Vakuumierter VOS Zipfel"),
IFERROR(IF(VLOOKUP(W149,[1]Vakuumiert!$Q:$R,2,FALSE)=0,"Vakuumiert geschält"),
IFERROR(IF(VLOOKUP(W149,'[1]vakuumierte Fertigprodukte'!$B:$C,2,FALSE)=0,"Fertigprodukte"),
IFERROR(IF(VLOOKUP(W149,'[1]vakuumierte Fertigprodukte'!$E:$FI,2,FALSE)=0,"Vakuumierte Zipfel"),
IFERROR(IF(VLOOKUP(W149,[1]Wurste!$B:$C,2,FALSE)=0,"Räucherwürste"),
IFERROR(IF(VLOOKUP(W149,[1]Wurste!$E:$F,2,FALSE)=0,"URW/URGW Wurst"),
IFERROR(IF(VLOOKUP(W149,[1]Wurste!$H:$I,2,FALSE)=0,"HF-Wurst Vegan"),
IFERROR(IF(VLOOKUP(W149,[1]Wurste!$K:$L,2,FALSE)=0,"320er ohne Würste"),
IFERROR(IF(AND(OR(Abfalldokumentation!$I149="BU3",Abfalldokumentation!$I149="Verkauf"),Abfalldokumentation!$N149="Schimmel",Abfalldokumentation!$O149="keinen Abnehmer/kein Schälpersonal"),"Div. Zipfel, ES ohne Verwendung",VLOOKUP(Abfalldokumentation!$M149,Produktgruppen!A:B,2,FALSE)),"-")))))))))))))))))))))))</f>
        <v>Offen ungeschält VOS</v>
      </c>
      <c r="M149" s="76" t="str">
        <f>IFERROR(VLOOKUP(Abfalldokumentation!$W149,Artikel!A:C,3,FALSE),Abfalldokumentation!$W149)</f>
        <v>VOS WAL-THEKE</v>
      </c>
      <c r="N149" s="76" t="str">
        <f>VLOOKUP(D149,'Liste Gründe'!A:D,2,FALSE)</f>
        <v>keinen Verwendungszweck</v>
      </c>
      <c r="O149" s="75" t="str">
        <f>IF(ISBLANK(F149),VLOOKUP(Abfalldokumentation!$X149,'Liste Gründe'!A:D,3,FALSE),F149)</f>
        <v>keinen Verwendungszweck</v>
      </c>
      <c r="P149" s="76" t="str">
        <f>IF(ISBLANK(Abfalldokumentation!$G149),"-",Abfalldokumentation!$G149)</f>
        <v>keinen Verwendungszweck</v>
      </c>
      <c r="Q149" s="76">
        <f t="shared" si="15"/>
        <v>35</v>
      </c>
      <c r="R149" s="76" t="str">
        <f t="shared" si="16"/>
        <v>Produkte</v>
      </c>
      <c r="S149" s="76" t="str">
        <f t="shared" si="17"/>
        <v>BUs</v>
      </c>
      <c r="T149" s="76" t="str">
        <f t="shared" si="18"/>
        <v>Symptome</v>
      </c>
      <c r="U149" s="76">
        <f>IFERROR(VLOOKUP(Abfalldokumentation!$W149,Kennzahlen!S:U,3,FALSE)*Abfalldokumentation!$J149,"0")</f>
        <v>87.5</v>
      </c>
      <c r="V149" s="76" t="str">
        <f>IF(ISBLANK(A149),VLOOKUP(Abfalldokumentation!$W149,'Linien - BU'!R:S,2,FALSE),A149)</f>
        <v>L22</v>
      </c>
      <c r="W149" s="77">
        <f t="shared" si="19"/>
        <v>29501020</v>
      </c>
      <c r="X149" s="77">
        <f t="shared" si="20"/>
        <v>61</v>
      </c>
    </row>
    <row r="150" spans="1:24" ht="30" customHeight="1" x14ac:dyDescent="0.25">
      <c r="A150" s="39" t="s">
        <v>11</v>
      </c>
      <c r="B150" s="40">
        <v>29501022</v>
      </c>
      <c r="C150" s="40">
        <v>1029</v>
      </c>
      <c r="D150" s="40">
        <v>12</v>
      </c>
      <c r="E150" s="41">
        <v>44439</v>
      </c>
      <c r="F150" s="42" t="s">
        <v>20</v>
      </c>
      <c r="G150" s="43" t="s">
        <v>84</v>
      </c>
      <c r="H150" s="44" t="str">
        <f>IFERROR(VLOOKUP(Abfalldokumentation!$B150,Artikel!A:C,3,FALSE),Abfalldokumentation!$B150)</f>
        <v>VOS RW NATUR AMM CO REZ</v>
      </c>
      <c r="I150" s="78" t="str">
        <f>VLOOKUP(V150,'Linien - BU'!A:B,2,FALSE)</f>
        <v>Verkauf</v>
      </c>
      <c r="J150" s="79">
        <f t="shared" si="14"/>
        <v>1029</v>
      </c>
      <c r="K150" s="80">
        <f>Abfalldokumentation!$E150</f>
        <v>44439</v>
      </c>
      <c r="L150" s="79" t="str">
        <f>IFERROR(IF(VLOOKUP(W150,'[1]Rohware 230'!$B:$C,2,FALSE)=0,"Rohware"),
IFERROR(IF(VLOOKUP(W150,[1]Sammelnr.!$B:$C,2,FALSE)=0,"Sammelnr. ungeschält ABS"),
IFERROR(IF(VLOOKUP(W150,[1]Sammelnr.!$E:$F,2,FALSE)=0,"Sammelnr. ungeschält VS"),
IFERROR(IF(VLOOKUP(W150,[1]Sammelnr.!$H:$I,2,FALSE)=0,"Sammelnr. geschält"),
IFERROR(IF(VLOOKUP(W150,[1]Offen!$B:$C,2,FALSE)=0,"Offen ungeschält ABS"),
IFERROR(IF(VLOOKUP(W150,[1]Offen!$E:$F,2,FALSE)=0,"Offen ungeschält VOS"),
IFERROR(IF(VLOOKUP(W150,[1]Offen!$H:$I,2,FALSE)=0,"Offen geschält RW"),
IFERROR(IF(VLOOKUP(W150,[1]Offen!$K:$L,2,FALSE)=0,"Offen vegan"),
IFERROR(IF(VLOOKUP(W150,[1]Offen!$N:$O,2,FALSE)=0,"Offen Zipfel"),
IFERROR(IF(VLOOKUP(W150,[1]Offen!$Q:$R,2,FALSE)=0,"Offen Endstücke"),
IFERROR(IF(VLOOKUP(W150,[1]Vakuumiert!$B:$C,2,FALSE)=0,"Vakuumierter VOS ungeschält"),
IFERROR(IF(VLOOKUP(W150,[1]Vakuumiert!$E:$F,2,FALSE)=0,"Vakuumierter ABS ungeschält"),
IFERROR(IF(VLOOKUP(W150,[1]Vakuumiert!$H:$I,2,FALSE)=0,"Vakuumierter VOS geschält"),
IFERROR(IF(VLOOKUP(W150,[1]Vakuumiert!$K:$L,2,FALSE)=0,"Vakuumierter VOS vegan"),
IFERROR(IF(VLOOKUP(W150,[1]Vakuumiert!$N:$O,2,FALSE)=0,"Vakuumierter VOS Zipfel"),
IFERROR(IF(VLOOKUP(W150,[1]Vakuumiert!$Q:$R,2,FALSE)=0,"Vakuumiert geschält"),
IFERROR(IF(VLOOKUP(W150,'[1]vakuumierte Fertigprodukte'!$B:$C,2,FALSE)=0,"Fertigprodukte"),
IFERROR(IF(VLOOKUP(W150,'[1]vakuumierte Fertigprodukte'!$E:$FI,2,FALSE)=0,"Vakuumierte Zipfel"),
IFERROR(IF(VLOOKUP(W150,[1]Wurste!$B:$C,2,FALSE)=0,"Räucherwürste"),
IFERROR(IF(VLOOKUP(W150,[1]Wurste!$E:$F,2,FALSE)=0,"URW/URGW Wurst"),
IFERROR(IF(VLOOKUP(W150,[1]Wurste!$H:$I,2,FALSE)=0,"HF-Wurst Vegan"),
IFERROR(IF(VLOOKUP(W150,[1]Wurste!$K:$L,2,FALSE)=0,"320er ohne Würste"),
IFERROR(IF(AND(OR(Abfalldokumentation!$I150="BU3",Abfalldokumentation!$I150="Verkauf"),Abfalldokumentation!$N150="Schimmel",Abfalldokumentation!$O150="keinen Abnehmer/kein Schälpersonal"),"Div. Zipfel, ES ohne Verwendung",VLOOKUP(Abfalldokumentation!$M150,Produktgruppen!A:B,2,FALSE)),"-")))))))))))))))))))))))</f>
        <v>Offen ungeschält VOS</v>
      </c>
      <c r="M150" s="81" t="str">
        <f>IFERROR(VLOOKUP(Abfalldokumentation!$W150,Artikel!A:C,3,FALSE),Abfalldokumentation!$W150)</f>
        <v>VOS RW NATUR AMM CO REZ</v>
      </c>
      <c r="N150" s="81" t="str">
        <f>VLOOKUP(D150,'Liste Gründe'!A:D,2,FALSE)</f>
        <v>Schimmel</v>
      </c>
      <c r="O150" s="80" t="str">
        <f>IF(ISBLANK(F150),VLOOKUP(Abfalldokumentation!$X150,'Liste Gründe'!A:D,3,FALSE),F150)</f>
        <v>keinen Abnehmer/kein Schälpersonal</v>
      </c>
      <c r="P150" s="81" t="str">
        <f>IF(ISBLANK(Abfalldokumentation!$G150),"-",Abfalldokumentation!$G150)</f>
        <v>keinen Abnehmer/Schälen</v>
      </c>
      <c r="Q150" s="81">
        <f t="shared" si="15"/>
        <v>35</v>
      </c>
      <c r="R150" s="81" t="str">
        <f t="shared" si="16"/>
        <v>Produkte</v>
      </c>
      <c r="S150" s="81" t="str">
        <f t="shared" si="17"/>
        <v>BUs</v>
      </c>
      <c r="T150" s="81" t="str">
        <f t="shared" si="18"/>
        <v>Symptome</v>
      </c>
      <c r="U150" s="81">
        <f>IFERROR(VLOOKUP(Abfalldokumentation!$W150,Kennzahlen!S:U,3,FALSE)*Abfalldokumentation!$J150,"0")</f>
        <v>514.5</v>
      </c>
      <c r="V150" s="81" t="str">
        <f>IF(ISBLANK(A150),VLOOKUP(Abfalldokumentation!$W150,'Linien - BU'!R:S,2,FALSE),A150)</f>
        <v>Verkauf</v>
      </c>
      <c r="W150" s="77">
        <f t="shared" si="19"/>
        <v>29501022</v>
      </c>
      <c r="X150" s="77">
        <f t="shared" si="20"/>
        <v>12</v>
      </c>
    </row>
    <row r="151" spans="1:24" ht="30" customHeight="1" x14ac:dyDescent="0.25">
      <c r="A151" s="45" t="s">
        <v>76</v>
      </c>
      <c r="B151" s="46">
        <v>29501028</v>
      </c>
      <c r="C151" s="46">
        <v>31</v>
      </c>
      <c r="D151" s="46">
        <v>61</v>
      </c>
      <c r="E151" s="47">
        <v>44439</v>
      </c>
      <c r="F151" s="48" t="s">
        <v>17</v>
      </c>
      <c r="G151" s="49" t="s">
        <v>82</v>
      </c>
      <c r="H151" s="50" t="str">
        <f>IFERROR(VLOOKUP(Abfalldokumentation!$B151,Artikel!A:C,3,FALSE),Abfalldokumentation!$B151)</f>
        <v>ABS KELLERGEIST</v>
      </c>
      <c r="I151" s="73" t="str">
        <f>VLOOKUP(V151,'Linien - BU'!A:B,2,FALSE)</f>
        <v>BU4</v>
      </c>
      <c r="J151" s="74">
        <f t="shared" si="14"/>
        <v>31</v>
      </c>
      <c r="K151" s="75">
        <f>Abfalldokumentation!$E151</f>
        <v>44439</v>
      </c>
      <c r="L151" s="74" t="str">
        <f>IFERROR(IF(VLOOKUP(W151,'[1]Rohware 230'!$B:$C,2,FALSE)=0,"Rohware"),
IFERROR(IF(VLOOKUP(W151,[1]Sammelnr.!$B:$C,2,FALSE)=0,"Sammelnr. ungeschält ABS"),
IFERROR(IF(VLOOKUP(W151,[1]Sammelnr.!$E:$F,2,FALSE)=0,"Sammelnr. ungeschält VS"),
IFERROR(IF(VLOOKUP(W151,[1]Sammelnr.!$H:$I,2,FALSE)=0,"Sammelnr. geschält"),
IFERROR(IF(VLOOKUP(W151,[1]Offen!$B:$C,2,FALSE)=0,"Offen ungeschält ABS"),
IFERROR(IF(VLOOKUP(W151,[1]Offen!$E:$F,2,FALSE)=0,"Offen ungeschält VOS"),
IFERROR(IF(VLOOKUP(W151,[1]Offen!$H:$I,2,FALSE)=0,"Offen geschält RW"),
IFERROR(IF(VLOOKUP(W151,[1]Offen!$K:$L,2,FALSE)=0,"Offen vegan"),
IFERROR(IF(VLOOKUP(W151,[1]Offen!$N:$O,2,FALSE)=0,"Offen Zipfel"),
IFERROR(IF(VLOOKUP(W151,[1]Offen!$Q:$R,2,FALSE)=0,"Offen Endstücke"),
IFERROR(IF(VLOOKUP(W151,[1]Vakuumiert!$B:$C,2,FALSE)=0,"Vakuumierter VOS ungeschält"),
IFERROR(IF(VLOOKUP(W151,[1]Vakuumiert!$E:$F,2,FALSE)=0,"Vakuumierter ABS ungeschält"),
IFERROR(IF(VLOOKUP(W151,[1]Vakuumiert!$H:$I,2,FALSE)=0,"Vakuumierter VOS geschält"),
IFERROR(IF(VLOOKUP(W151,[1]Vakuumiert!$K:$L,2,FALSE)=0,"Vakuumierter VOS vegan"),
IFERROR(IF(VLOOKUP(W151,[1]Vakuumiert!$N:$O,2,FALSE)=0,"Vakuumierter VOS Zipfel"),
IFERROR(IF(VLOOKUP(W151,[1]Vakuumiert!$Q:$R,2,FALSE)=0,"Vakuumiert geschält"),
IFERROR(IF(VLOOKUP(W151,'[1]vakuumierte Fertigprodukte'!$B:$C,2,FALSE)=0,"Fertigprodukte"),
IFERROR(IF(VLOOKUP(W151,'[1]vakuumierte Fertigprodukte'!$E:$FI,2,FALSE)=0,"Vakuumierte Zipfel"),
IFERROR(IF(VLOOKUP(W151,[1]Wurste!$B:$C,2,FALSE)=0,"Räucherwürste"),
IFERROR(IF(VLOOKUP(W151,[1]Wurste!$E:$F,2,FALSE)=0,"URW/URGW Wurst"),
IFERROR(IF(VLOOKUP(W151,[1]Wurste!$H:$I,2,FALSE)=0,"HF-Wurst Vegan"),
IFERROR(IF(VLOOKUP(W151,[1]Wurste!$K:$L,2,FALSE)=0,"320er ohne Würste"),
IFERROR(IF(AND(OR(Abfalldokumentation!$I151="BU3",Abfalldokumentation!$I151="Verkauf"),Abfalldokumentation!$N151="Schimmel",Abfalldokumentation!$O151="keinen Abnehmer/kein Schälpersonal"),"Div. Zipfel, ES ohne Verwendung",VLOOKUP(Abfalldokumentation!$M151,Produktgruppen!A:B,2,FALSE)),"-")))))))))))))))))))))))</f>
        <v>Offen ungeschält ABS</v>
      </c>
      <c r="M151" s="76" t="str">
        <f>IFERROR(VLOOKUP(Abfalldokumentation!$W151,Artikel!A:C,3,FALSE),Abfalldokumentation!$W151)</f>
        <v>ABS KELLERGEIST</v>
      </c>
      <c r="N151" s="76" t="str">
        <f>VLOOKUP(D151,'Liste Gründe'!A:D,2,FALSE)</f>
        <v>keinen Verwendungszweck</v>
      </c>
      <c r="O151" s="75" t="str">
        <f>IF(ISBLANK(F151),VLOOKUP(Abfalldokumentation!$X151,'Liste Gründe'!A:D,3,FALSE),F151)</f>
        <v>keinen Verwendungszweck</v>
      </c>
      <c r="P151" s="76" t="str">
        <f>IF(ISBLANK(Abfalldokumentation!$G151),"-",Abfalldokumentation!$G151)</f>
        <v>&lt;300kg/Monat</v>
      </c>
      <c r="Q151" s="76">
        <f t="shared" si="15"/>
        <v>35</v>
      </c>
      <c r="R151" s="76" t="str">
        <f t="shared" si="16"/>
        <v>Produkte</v>
      </c>
      <c r="S151" s="76" t="str">
        <f t="shared" si="17"/>
        <v>BUs</v>
      </c>
      <c r="T151" s="76" t="str">
        <f t="shared" si="18"/>
        <v>Symptome</v>
      </c>
      <c r="U151" s="76">
        <f>IFERROR(VLOOKUP(Abfalldokumentation!$W151,Kennzahlen!S:U,3,FALSE)*Abfalldokumentation!$J151,"0")</f>
        <v>3.1000000000000003E-3</v>
      </c>
      <c r="V151" s="76" t="str">
        <f>IF(ISBLANK(A151),VLOOKUP(Abfalldokumentation!$W151,'Linien - BU'!R:S,2,FALSE),A151)</f>
        <v>L22</v>
      </c>
      <c r="W151" s="77">
        <f t="shared" si="19"/>
        <v>29501028</v>
      </c>
      <c r="X151" s="77">
        <f t="shared" si="20"/>
        <v>61</v>
      </c>
    </row>
    <row r="152" spans="1:24" ht="30" customHeight="1" x14ac:dyDescent="0.25">
      <c r="A152" s="39" t="s">
        <v>131</v>
      </c>
      <c r="B152" s="40">
        <v>29501029</v>
      </c>
      <c r="C152" s="40">
        <v>64</v>
      </c>
      <c r="D152" s="40">
        <v>61</v>
      </c>
      <c r="E152" s="41">
        <v>44439</v>
      </c>
      <c r="F152" s="42" t="s">
        <v>17</v>
      </c>
      <c r="G152" s="43" t="s">
        <v>82</v>
      </c>
      <c r="H152" s="44" t="str">
        <f>IFERROR(VLOOKUP(Abfalldokumentation!$B152,Artikel!A:C,3,FALSE),Abfalldokumentation!$B152)</f>
        <v>ABS BRUSCHETTA</v>
      </c>
      <c r="I152" s="78" t="str">
        <f>VLOOKUP(V152,'Linien - BU'!A:B,2,FALSE)</f>
        <v>BU4</v>
      </c>
      <c r="J152" s="79">
        <f t="shared" si="14"/>
        <v>64</v>
      </c>
      <c r="K152" s="80">
        <f>Abfalldokumentation!$E152</f>
        <v>44439</v>
      </c>
      <c r="L152" s="79" t="str">
        <f>IFERROR(IF(VLOOKUP(W152,'[1]Rohware 230'!$B:$C,2,FALSE)=0,"Rohware"),
IFERROR(IF(VLOOKUP(W152,[1]Sammelnr.!$B:$C,2,FALSE)=0,"Sammelnr. ungeschält ABS"),
IFERROR(IF(VLOOKUP(W152,[1]Sammelnr.!$E:$F,2,FALSE)=0,"Sammelnr. ungeschält VS"),
IFERROR(IF(VLOOKUP(W152,[1]Sammelnr.!$H:$I,2,FALSE)=0,"Sammelnr. geschält"),
IFERROR(IF(VLOOKUP(W152,[1]Offen!$B:$C,2,FALSE)=0,"Offen ungeschält ABS"),
IFERROR(IF(VLOOKUP(W152,[1]Offen!$E:$F,2,FALSE)=0,"Offen ungeschält VOS"),
IFERROR(IF(VLOOKUP(W152,[1]Offen!$H:$I,2,FALSE)=0,"Offen geschält RW"),
IFERROR(IF(VLOOKUP(W152,[1]Offen!$K:$L,2,FALSE)=0,"Offen vegan"),
IFERROR(IF(VLOOKUP(W152,[1]Offen!$N:$O,2,FALSE)=0,"Offen Zipfel"),
IFERROR(IF(VLOOKUP(W152,[1]Offen!$Q:$R,2,FALSE)=0,"Offen Endstücke"),
IFERROR(IF(VLOOKUP(W152,[1]Vakuumiert!$B:$C,2,FALSE)=0,"Vakuumierter VOS ungeschält"),
IFERROR(IF(VLOOKUP(W152,[1]Vakuumiert!$E:$F,2,FALSE)=0,"Vakuumierter ABS ungeschält"),
IFERROR(IF(VLOOKUP(W152,[1]Vakuumiert!$H:$I,2,FALSE)=0,"Vakuumierter VOS geschält"),
IFERROR(IF(VLOOKUP(W152,[1]Vakuumiert!$K:$L,2,FALSE)=0,"Vakuumierter VOS vegan"),
IFERROR(IF(VLOOKUP(W152,[1]Vakuumiert!$N:$O,2,FALSE)=0,"Vakuumierter VOS Zipfel"),
IFERROR(IF(VLOOKUP(W152,[1]Vakuumiert!$Q:$R,2,FALSE)=0,"Vakuumiert geschält"),
IFERROR(IF(VLOOKUP(W152,'[1]vakuumierte Fertigprodukte'!$B:$C,2,FALSE)=0,"Fertigprodukte"),
IFERROR(IF(VLOOKUP(W152,'[1]vakuumierte Fertigprodukte'!$E:$FI,2,FALSE)=0,"Vakuumierte Zipfel"),
IFERROR(IF(VLOOKUP(W152,[1]Wurste!$B:$C,2,FALSE)=0,"Räucherwürste"),
IFERROR(IF(VLOOKUP(W152,[1]Wurste!$E:$F,2,FALSE)=0,"URW/URGW Wurst"),
IFERROR(IF(VLOOKUP(W152,[1]Wurste!$H:$I,2,FALSE)=0,"HF-Wurst Vegan"),
IFERROR(IF(VLOOKUP(W152,[1]Wurste!$K:$L,2,FALSE)=0,"320er ohne Würste"),
IFERROR(IF(AND(OR(Abfalldokumentation!$I152="BU3",Abfalldokumentation!$I152="Verkauf"),Abfalldokumentation!$N152="Schimmel",Abfalldokumentation!$O152="keinen Abnehmer/kein Schälpersonal"),"Div. Zipfel, ES ohne Verwendung",VLOOKUP(Abfalldokumentation!$M152,Produktgruppen!A:B,2,FALSE)),"-")))))))))))))))))))))))</f>
        <v>Offen ungeschält ABS</v>
      </c>
      <c r="M152" s="81" t="str">
        <f>IFERROR(VLOOKUP(Abfalldokumentation!$W152,Artikel!A:C,3,FALSE),Abfalldokumentation!$W152)</f>
        <v>ABS BRUSCHETTA</v>
      </c>
      <c r="N152" s="81" t="str">
        <f>VLOOKUP(D152,'Liste Gründe'!A:D,2,FALSE)</f>
        <v>keinen Verwendungszweck</v>
      </c>
      <c r="O152" s="80" t="str">
        <f>IF(ISBLANK(F152),VLOOKUP(Abfalldokumentation!$X152,'Liste Gründe'!A:D,3,FALSE),F152)</f>
        <v>keinen Verwendungszweck</v>
      </c>
      <c r="P152" s="81" t="str">
        <f>IF(ISBLANK(Abfalldokumentation!$G152),"-",Abfalldokumentation!$G152)</f>
        <v>&lt;300kg/Monat</v>
      </c>
      <c r="Q152" s="81">
        <f t="shared" si="15"/>
        <v>35</v>
      </c>
      <c r="R152" s="81" t="str">
        <f t="shared" si="16"/>
        <v>Produkte</v>
      </c>
      <c r="S152" s="81" t="str">
        <f t="shared" si="17"/>
        <v>BUs</v>
      </c>
      <c r="T152" s="81" t="str">
        <f t="shared" si="18"/>
        <v>Symptome</v>
      </c>
      <c r="U152" s="81">
        <f>IFERROR(VLOOKUP(Abfalldokumentation!$W152,Kennzahlen!S:U,3,FALSE)*Abfalldokumentation!$J152,"0")</f>
        <v>96</v>
      </c>
      <c r="V152" s="81" t="str">
        <f>IF(ISBLANK(A152),VLOOKUP(Abfalldokumentation!$W152,'Linien - BU'!R:S,2,FALSE),A152)</f>
        <v>L21</v>
      </c>
      <c r="W152" s="77">
        <f t="shared" si="19"/>
        <v>29501029</v>
      </c>
      <c r="X152" s="77">
        <f t="shared" si="20"/>
        <v>61</v>
      </c>
    </row>
    <row r="153" spans="1:24" ht="30" customHeight="1" x14ac:dyDescent="0.25">
      <c r="A153" s="45" t="s">
        <v>131</v>
      </c>
      <c r="B153" s="46">
        <v>29501030</v>
      </c>
      <c r="C153" s="46">
        <v>53</v>
      </c>
      <c r="D153" s="46">
        <v>61</v>
      </c>
      <c r="E153" s="47">
        <v>44439</v>
      </c>
      <c r="F153" s="48" t="s">
        <v>17</v>
      </c>
      <c r="G153" s="49" t="s">
        <v>135</v>
      </c>
      <c r="H153" s="50" t="str">
        <f>IFERROR(VLOOKUP(Abfalldokumentation!$B153,Artikel!A:C,3,FALSE),Abfalldokumentation!$B153)</f>
        <v>ABS ORANG-PESTO</v>
      </c>
      <c r="I153" s="73" t="str">
        <f>VLOOKUP(V153,'Linien - BU'!A:B,2,FALSE)</f>
        <v>BU4</v>
      </c>
      <c r="J153" s="74">
        <f t="shared" si="14"/>
        <v>53</v>
      </c>
      <c r="K153" s="75">
        <f>Abfalldokumentation!$E153</f>
        <v>44439</v>
      </c>
      <c r="L153" s="74" t="str">
        <f>IFERROR(IF(VLOOKUP(W153,'[1]Rohware 230'!$B:$C,2,FALSE)=0,"Rohware"),
IFERROR(IF(VLOOKUP(W153,[1]Sammelnr.!$B:$C,2,FALSE)=0,"Sammelnr. ungeschält ABS"),
IFERROR(IF(VLOOKUP(W153,[1]Sammelnr.!$E:$F,2,FALSE)=0,"Sammelnr. ungeschält VS"),
IFERROR(IF(VLOOKUP(W153,[1]Sammelnr.!$H:$I,2,FALSE)=0,"Sammelnr. geschält"),
IFERROR(IF(VLOOKUP(W153,[1]Offen!$B:$C,2,FALSE)=0,"Offen ungeschält ABS"),
IFERROR(IF(VLOOKUP(W153,[1]Offen!$E:$F,2,FALSE)=0,"Offen ungeschält VOS"),
IFERROR(IF(VLOOKUP(W153,[1]Offen!$H:$I,2,FALSE)=0,"Offen geschält RW"),
IFERROR(IF(VLOOKUP(W153,[1]Offen!$K:$L,2,FALSE)=0,"Offen vegan"),
IFERROR(IF(VLOOKUP(W153,[1]Offen!$N:$O,2,FALSE)=0,"Offen Zipfel"),
IFERROR(IF(VLOOKUP(W153,[1]Offen!$Q:$R,2,FALSE)=0,"Offen Endstücke"),
IFERROR(IF(VLOOKUP(W153,[1]Vakuumiert!$B:$C,2,FALSE)=0,"Vakuumierter VOS ungeschält"),
IFERROR(IF(VLOOKUP(W153,[1]Vakuumiert!$E:$F,2,FALSE)=0,"Vakuumierter ABS ungeschält"),
IFERROR(IF(VLOOKUP(W153,[1]Vakuumiert!$H:$I,2,FALSE)=0,"Vakuumierter VOS geschält"),
IFERROR(IF(VLOOKUP(W153,[1]Vakuumiert!$K:$L,2,FALSE)=0,"Vakuumierter VOS vegan"),
IFERROR(IF(VLOOKUP(W153,[1]Vakuumiert!$N:$O,2,FALSE)=0,"Vakuumierter VOS Zipfel"),
IFERROR(IF(VLOOKUP(W153,[1]Vakuumiert!$Q:$R,2,FALSE)=0,"Vakuumiert geschält"),
IFERROR(IF(VLOOKUP(W153,'[1]vakuumierte Fertigprodukte'!$B:$C,2,FALSE)=0,"Fertigprodukte"),
IFERROR(IF(VLOOKUP(W153,'[1]vakuumierte Fertigprodukte'!$E:$FI,2,FALSE)=0,"Vakuumierte Zipfel"),
IFERROR(IF(VLOOKUP(W153,[1]Wurste!$B:$C,2,FALSE)=0,"Räucherwürste"),
IFERROR(IF(VLOOKUP(W153,[1]Wurste!$E:$F,2,FALSE)=0,"URW/URGW Wurst"),
IFERROR(IF(VLOOKUP(W153,[1]Wurste!$H:$I,2,FALSE)=0,"HF-Wurst Vegan"),
IFERROR(IF(VLOOKUP(W153,[1]Wurste!$K:$L,2,FALSE)=0,"320er ohne Würste"),
IFERROR(IF(AND(OR(Abfalldokumentation!$I153="BU3",Abfalldokumentation!$I153="Verkauf"),Abfalldokumentation!$N153="Schimmel",Abfalldokumentation!$O153="keinen Abnehmer/kein Schälpersonal"),"Div. Zipfel, ES ohne Verwendung",VLOOKUP(Abfalldokumentation!$M153,Produktgruppen!A:B,2,FALSE)),"-")))))))))))))))))))))))</f>
        <v>Offen ungeschält ABS</v>
      </c>
      <c r="M153" s="76" t="str">
        <f>IFERROR(VLOOKUP(Abfalldokumentation!$W153,Artikel!A:C,3,FALSE),Abfalldokumentation!$W153)</f>
        <v>ABS ORANG-PESTO</v>
      </c>
      <c r="N153" s="76" t="str">
        <f>VLOOKUP(D153,'Liste Gründe'!A:D,2,FALSE)</f>
        <v>keinen Verwendungszweck</v>
      </c>
      <c r="O153" s="75" t="str">
        <f>IF(ISBLANK(F153),VLOOKUP(Abfalldokumentation!$X153,'Liste Gründe'!A:D,3,FALSE),F153)</f>
        <v>keinen Verwendungszweck</v>
      </c>
      <c r="P153" s="76" t="str">
        <f>IF(ISBLANK(Abfalldokumentation!$G153),"-",Abfalldokumentation!$G153)</f>
        <v>&lt;100kg/Monat</v>
      </c>
      <c r="Q153" s="76">
        <f t="shared" si="15"/>
        <v>35</v>
      </c>
      <c r="R153" s="76" t="str">
        <f t="shared" si="16"/>
        <v>Produkte</v>
      </c>
      <c r="S153" s="76" t="str">
        <f t="shared" si="17"/>
        <v>BUs</v>
      </c>
      <c r="T153" s="76" t="str">
        <f t="shared" si="18"/>
        <v>Symptome</v>
      </c>
      <c r="U153" s="76">
        <f>IFERROR(VLOOKUP(Abfalldokumentation!$W153,Kennzahlen!S:U,3,FALSE)*Abfalldokumentation!$J153,"0")</f>
        <v>79.5</v>
      </c>
      <c r="V153" s="76" t="str">
        <f>IF(ISBLANK(A153),VLOOKUP(Abfalldokumentation!$W153,'Linien - BU'!R:S,2,FALSE),A153)</f>
        <v>L21</v>
      </c>
      <c r="W153" s="77">
        <f t="shared" si="19"/>
        <v>29501030</v>
      </c>
      <c r="X153" s="77">
        <f t="shared" si="20"/>
        <v>61</v>
      </c>
    </row>
    <row r="154" spans="1:24" ht="30" customHeight="1" x14ac:dyDescent="0.25">
      <c r="A154" s="39" t="s">
        <v>76</v>
      </c>
      <c r="B154" s="40">
        <v>29501039</v>
      </c>
      <c r="C154" s="40">
        <v>312</v>
      </c>
      <c r="D154" s="40">
        <v>61</v>
      </c>
      <c r="E154" s="41">
        <v>44439</v>
      </c>
      <c r="F154" s="42" t="s">
        <v>17</v>
      </c>
      <c r="G154" s="43" t="s">
        <v>136</v>
      </c>
      <c r="H154" s="44" t="str">
        <f>IFERROR(VLOOKUP(Abfalldokumentation!$B154,Artikel!A:C,3,FALSE),Abfalldokumentation!$B154)</f>
        <v>ABS OLD-AMSTERDAM</v>
      </c>
      <c r="I154" s="78" t="str">
        <f>VLOOKUP(V154,'Linien - BU'!A:B,2,FALSE)</f>
        <v>BU4</v>
      </c>
      <c r="J154" s="79">
        <f t="shared" si="14"/>
        <v>312</v>
      </c>
      <c r="K154" s="80">
        <f>Abfalldokumentation!$E154</f>
        <v>44439</v>
      </c>
      <c r="L154" s="79" t="str">
        <f>IFERROR(IF(VLOOKUP(W154,'[1]Rohware 230'!$B:$C,2,FALSE)=0,"Rohware"),
IFERROR(IF(VLOOKUP(W154,[1]Sammelnr.!$B:$C,2,FALSE)=0,"Sammelnr. ungeschält ABS"),
IFERROR(IF(VLOOKUP(W154,[1]Sammelnr.!$E:$F,2,FALSE)=0,"Sammelnr. ungeschält VS"),
IFERROR(IF(VLOOKUP(W154,[1]Sammelnr.!$H:$I,2,FALSE)=0,"Sammelnr. geschält"),
IFERROR(IF(VLOOKUP(W154,[1]Offen!$B:$C,2,FALSE)=0,"Offen ungeschält ABS"),
IFERROR(IF(VLOOKUP(W154,[1]Offen!$E:$F,2,FALSE)=0,"Offen ungeschält VOS"),
IFERROR(IF(VLOOKUP(W154,[1]Offen!$H:$I,2,FALSE)=0,"Offen geschält RW"),
IFERROR(IF(VLOOKUP(W154,[1]Offen!$K:$L,2,FALSE)=0,"Offen vegan"),
IFERROR(IF(VLOOKUP(W154,[1]Offen!$N:$O,2,FALSE)=0,"Offen Zipfel"),
IFERROR(IF(VLOOKUP(W154,[1]Offen!$Q:$R,2,FALSE)=0,"Offen Endstücke"),
IFERROR(IF(VLOOKUP(W154,[1]Vakuumiert!$B:$C,2,FALSE)=0,"Vakuumierter VOS ungeschält"),
IFERROR(IF(VLOOKUP(W154,[1]Vakuumiert!$E:$F,2,FALSE)=0,"Vakuumierter ABS ungeschält"),
IFERROR(IF(VLOOKUP(W154,[1]Vakuumiert!$H:$I,2,FALSE)=0,"Vakuumierter VOS geschält"),
IFERROR(IF(VLOOKUP(W154,[1]Vakuumiert!$K:$L,2,FALSE)=0,"Vakuumierter VOS vegan"),
IFERROR(IF(VLOOKUP(W154,[1]Vakuumiert!$N:$O,2,FALSE)=0,"Vakuumierter VOS Zipfel"),
IFERROR(IF(VLOOKUP(W154,[1]Vakuumiert!$Q:$R,2,FALSE)=0,"Vakuumiert geschält"),
IFERROR(IF(VLOOKUP(W154,'[1]vakuumierte Fertigprodukte'!$B:$C,2,FALSE)=0,"Fertigprodukte"),
IFERROR(IF(VLOOKUP(W154,'[1]vakuumierte Fertigprodukte'!$E:$FI,2,FALSE)=0,"Vakuumierte Zipfel"),
IFERROR(IF(VLOOKUP(W154,[1]Wurste!$B:$C,2,FALSE)=0,"Räucherwürste"),
IFERROR(IF(VLOOKUP(W154,[1]Wurste!$E:$F,2,FALSE)=0,"URW/URGW Wurst"),
IFERROR(IF(VLOOKUP(W154,[1]Wurste!$H:$I,2,FALSE)=0,"HF-Wurst Vegan"),
IFERROR(IF(VLOOKUP(W154,[1]Wurste!$K:$L,2,FALSE)=0,"320er ohne Würste"),
IFERROR(IF(AND(OR(Abfalldokumentation!$I154="BU3",Abfalldokumentation!$I154="Verkauf"),Abfalldokumentation!$N154="Schimmel",Abfalldokumentation!$O154="keinen Abnehmer/kein Schälpersonal"),"Div. Zipfel, ES ohne Verwendung",VLOOKUP(Abfalldokumentation!$M154,Produktgruppen!A:B,2,FALSE)),"-")))))))))))))))))))))))</f>
        <v>Offen ungeschält ABS</v>
      </c>
      <c r="M154" s="81" t="str">
        <f>IFERROR(VLOOKUP(Abfalldokumentation!$W154,Artikel!A:C,3,FALSE),Abfalldokumentation!$W154)</f>
        <v>ABS OLD-AMSTERDAM</v>
      </c>
      <c r="N154" s="81" t="str">
        <f>VLOOKUP(D154,'Liste Gründe'!A:D,2,FALSE)</f>
        <v>keinen Verwendungszweck</v>
      </c>
      <c r="O154" s="80" t="str">
        <f>IF(ISBLANK(F154),VLOOKUP(Abfalldokumentation!$X154,'Liste Gründe'!A:D,3,FALSE),F154)</f>
        <v>keinen Verwendungszweck</v>
      </c>
      <c r="P154" s="81" t="str">
        <f>IF(ISBLANK(Abfalldokumentation!$G154),"-",Abfalldokumentation!$G154)</f>
        <v>&lt;1000kg/Monat</v>
      </c>
      <c r="Q154" s="81">
        <f t="shared" si="15"/>
        <v>35</v>
      </c>
      <c r="R154" s="81" t="str">
        <f t="shared" si="16"/>
        <v>Produkte</v>
      </c>
      <c r="S154" s="81" t="str">
        <f t="shared" si="17"/>
        <v>BUs</v>
      </c>
      <c r="T154" s="81" t="str">
        <f t="shared" si="18"/>
        <v>Symptome</v>
      </c>
      <c r="U154" s="81">
        <f>IFERROR(VLOOKUP(Abfalldokumentation!$W154,Kennzahlen!S:U,3,FALSE)*Abfalldokumentation!$J154,"0")</f>
        <v>3.1200000000000002E-2</v>
      </c>
      <c r="V154" s="81" t="str">
        <f>IF(ISBLANK(A154),VLOOKUP(Abfalldokumentation!$W154,'Linien - BU'!R:S,2,FALSE),A154)</f>
        <v>L22</v>
      </c>
      <c r="W154" s="77">
        <f t="shared" si="19"/>
        <v>29501039</v>
      </c>
      <c r="X154" s="77">
        <f t="shared" si="20"/>
        <v>61</v>
      </c>
    </row>
    <row r="155" spans="1:24" ht="30" customHeight="1" x14ac:dyDescent="0.25">
      <c r="A155" s="45" t="s">
        <v>131</v>
      </c>
      <c r="B155" s="46">
        <v>29501041</v>
      </c>
      <c r="C155" s="46">
        <v>194</v>
      </c>
      <c r="D155" s="46">
        <v>61</v>
      </c>
      <c r="E155" s="47">
        <v>44439</v>
      </c>
      <c r="F155" s="48" t="s">
        <v>17</v>
      </c>
      <c r="G155" s="49" t="s">
        <v>135</v>
      </c>
      <c r="H155" s="50" t="str">
        <f>IFERROR(VLOOKUP(Abfalldokumentation!$B155,Artikel!A:C,3,FALSE),Abfalldokumentation!$B155)</f>
        <v>ABS CHILI-ROUVEEN</v>
      </c>
      <c r="I155" s="73" t="str">
        <f>VLOOKUP(V155,'Linien - BU'!A:B,2,FALSE)</f>
        <v>BU4</v>
      </c>
      <c r="J155" s="74">
        <f t="shared" si="14"/>
        <v>194</v>
      </c>
      <c r="K155" s="75">
        <f>Abfalldokumentation!$E155</f>
        <v>44439</v>
      </c>
      <c r="L155" s="74" t="str">
        <f>IFERROR(IF(VLOOKUP(W155,'[1]Rohware 230'!$B:$C,2,FALSE)=0,"Rohware"),
IFERROR(IF(VLOOKUP(W155,[1]Sammelnr.!$B:$C,2,FALSE)=0,"Sammelnr. ungeschält ABS"),
IFERROR(IF(VLOOKUP(W155,[1]Sammelnr.!$E:$F,2,FALSE)=0,"Sammelnr. ungeschält VS"),
IFERROR(IF(VLOOKUP(W155,[1]Sammelnr.!$H:$I,2,FALSE)=0,"Sammelnr. geschält"),
IFERROR(IF(VLOOKUP(W155,[1]Offen!$B:$C,2,FALSE)=0,"Offen ungeschält ABS"),
IFERROR(IF(VLOOKUP(W155,[1]Offen!$E:$F,2,FALSE)=0,"Offen ungeschält VOS"),
IFERROR(IF(VLOOKUP(W155,[1]Offen!$H:$I,2,FALSE)=0,"Offen geschält RW"),
IFERROR(IF(VLOOKUP(W155,[1]Offen!$K:$L,2,FALSE)=0,"Offen vegan"),
IFERROR(IF(VLOOKUP(W155,[1]Offen!$N:$O,2,FALSE)=0,"Offen Zipfel"),
IFERROR(IF(VLOOKUP(W155,[1]Offen!$Q:$R,2,FALSE)=0,"Offen Endstücke"),
IFERROR(IF(VLOOKUP(W155,[1]Vakuumiert!$B:$C,2,FALSE)=0,"Vakuumierter VOS ungeschält"),
IFERROR(IF(VLOOKUP(W155,[1]Vakuumiert!$E:$F,2,FALSE)=0,"Vakuumierter ABS ungeschält"),
IFERROR(IF(VLOOKUP(W155,[1]Vakuumiert!$H:$I,2,FALSE)=0,"Vakuumierter VOS geschält"),
IFERROR(IF(VLOOKUP(W155,[1]Vakuumiert!$K:$L,2,FALSE)=0,"Vakuumierter VOS vegan"),
IFERROR(IF(VLOOKUP(W155,[1]Vakuumiert!$N:$O,2,FALSE)=0,"Vakuumierter VOS Zipfel"),
IFERROR(IF(VLOOKUP(W155,[1]Vakuumiert!$Q:$R,2,FALSE)=0,"Vakuumiert geschält"),
IFERROR(IF(VLOOKUP(W155,'[1]vakuumierte Fertigprodukte'!$B:$C,2,FALSE)=0,"Fertigprodukte"),
IFERROR(IF(VLOOKUP(W155,'[1]vakuumierte Fertigprodukte'!$E:$FI,2,FALSE)=0,"Vakuumierte Zipfel"),
IFERROR(IF(VLOOKUP(W155,[1]Wurste!$B:$C,2,FALSE)=0,"Räucherwürste"),
IFERROR(IF(VLOOKUP(W155,[1]Wurste!$E:$F,2,FALSE)=0,"URW/URGW Wurst"),
IFERROR(IF(VLOOKUP(W155,[1]Wurste!$H:$I,2,FALSE)=0,"HF-Wurst Vegan"),
IFERROR(IF(VLOOKUP(W155,[1]Wurste!$K:$L,2,FALSE)=0,"320er ohne Würste"),
IFERROR(IF(AND(OR(Abfalldokumentation!$I155="BU3",Abfalldokumentation!$I155="Verkauf"),Abfalldokumentation!$N155="Schimmel",Abfalldokumentation!$O155="keinen Abnehmer/kein Schälpersonal"),"Div. Zipfel, ES ohne Verwendung",VLOOKUP(Abfalldokumentation!$M155,Produktgruppen!A:B,2,FALSE)),"-")))))))))))))))))))))))</f>
        <v>Offen ungeschält ABS</v>
      </c>
      <c r="M155" s="76" t="str">
        <f>IFERROR(VLOOKUP(Abfalldokumentation!$W155,Artikel!A:C,3,FALSE),Abfalldokumentation!$W155)</f>
        <v>ABS CHILI-ROUVEEN</v>
      </c>
      <c r="N155" s="76" t="str">
        <f>VLOOKUP(D155,'Liste Gründe'!A:D,2,FALSE)</f>
        <v>keinen Verwendungszweck</v>
      </c>
      <c r="O155" s="75" t="str">
        <f>IF(ISBLANK(F155),VLOOKUP(Abfalldokumentation!$X155,'Liste Gründe'!A:D,3,FALSE),F155)</f>
        <v>keinen Verwendungszweck</v>
      </c>
      <c r="P155" s="76" t="str">
        <f>IF(ISBLANK(Abfalldokumentation!$G155),"-",Abfalldokumentation!$G155)</f>
        <v>&lt;100kg/Monat</v>
      </c>
      <c r="Q155" s="76">
        <f t="shared" si="15"/>
        <v>35</v>
      </c>
      <c r="R155" s="76" t="str">
        <f t="shared" si="16"/>
        <v>Produkte</v>
      </c>
      <c r="S155" s="76" t="str">
        <f t="shared" si="17"/>
        <v>BUs</v>
      </c>
      <c r="T155" s="76" t="str">
        <f t="shared" si="18"/>
        <v>Symptome</v>
      </c>
      <c r="U155" s="76">
        <f>IFERROR(VLOOKUP(Abfalldokumentation!$W155,Kennzahlen!S:U,3,FALSE)*Abfalldokumentation!$J155,"0")</f>
        <v>291</v>
      </c>
      <c r="V155" s="76" t="str">
        <f>IF(ISBLANK(A155),VLOOKUP(Abfalldokumentation!$W155,'Linien - BU'!R:S,2,FALSE),A155)</f>
        <v>L21</v>
      </c>
      <c r="W155" s="77">
        <f t="shared" si="19"/>
        <v>29501041</v>
      </c>
      <c r="X155" s="77">
        <f t="shared" si="20"/>
        <v>61</v>
      </c>
    </row>
    <row r="156" spans="1:24" ht="30" customHeight="1" x14ac:dyDescent="0.25">
      <c r="A156" s="39" t="s">
        <v>70</v>
      </c>
      <c r="B156" s="40">
        <v>31000076</v>
      </c>
      <c r="C156" s="40">
        <v>26.6</v>
      </c>
      <c r="D156" s="40">
        <v>31</v>
      </c>
      <c r="E156" s="41">
        <v>44439</v>
      </c>
      <c r="F156" s="42" t="s">
        <v>119</v>
      </c>
      <c r="G156" s="43" t="s">
        <v>137</v>
      </c>
      <c r="H156" s="44" t="str">
        <f>IFERROR(VLOOKUP(Abfalldokumentation!$B156,Artikel!A:C,3,FALSE),Abfalldokumentation!$B156)</f>
        <v>Würste 9100g USA- Räuch</v>
      </c>
      <c r="I156" s="78" t="str">
        <f>VLOOKUP(V156,'Linien - BU'!A:B,2,FALSE)</f>
        <v>BU1</v>
      </c>
      <c r="J156" s="79">
        <f t="shared" si="14"/>
        <v>26.6</v>
      </c>
      <c r="K156" s="80">
        <f>Abfalldokumentation!$E156</f>
        <v>44439</v>
      </c>
      <c r="L156" s="79" t="str">
        <f>IFERROR(IF(VLOOKUP(W156,'[1]Rohware 230'!$B:$C,2,FALSE)=0,"Rohware"),
IFERROR(IF(VLOOKUP(W156,[1]Sammelnr.!$B:$C,2,FALSE)=0,"Sammelnr. ungeschält ABS"),
IFERROR(IF(VLOOKUP(W156,[1]Sammelnr.!$E:$F,2,FALSE)=0,"Sammelnr. ungeschält VS"),
IFERROR(IF(VLOOKUP(W156,[1]Sammelnr.!$H:$I,2,FALSE)=0,"Sammelnr. geschält"),
IFERROR(IF(VLOOKUP(W156,[1]Offen!$B:$C,2,FALSE)=0,"Offen ungeschält ABS"),
IFERROR(IF(VLOOKUP(W156,[1]Offen!$E:$F,2,FALSE)=0,"Offen ungeschält VOS"),
IFERROR(IF(VLOOKUP(W156,[1]Offen!$H:$I,2,FALSE)=0,"Offen geschält RW"),
IFERROR(IF(VLOOKUP(W156,[1]Offen!$K:$L,2,FALSE)=0,"Offen vegan"),
IFERROR(IF(VLOOKUP(W156,[1]Offen!$N:$O,2,FALSE)=0,"Offen Zipfel"),
IFERROR(IF(VLOOKUP(W156,[1]Offen!$Q:$R,2,FALSE)=0,"Offen Endstücke"),
IFERROR(IF(VLOOKUP(W156,[1]Vakuumiert!$B:$C,2,FALSE)=0,"Vakuumierter VOS ungeschält"),
IFERROR(IF(VLOOKUP(W156,[1]Vakuumiert!$E:$F,2,FALSE)=0,"Vakuumierter ABS ungeschält"),
IFERROR(IF(VLOOKUP(W156,[1]Vakuumiert!$H:$I,2,FALSE)=0,"Vakuumierter VOS geschält"),
IFERROR(IF(VLOOKUP(W156,[1]Vakuumiert!$K:$L,2,FALSE)=0,"Vakuumierter VOS vegan"),
IFERROR(IF(VLOOKUP(W156,[1]Vakuumiert!$N:$O,2,FALSE)=0,"Vakuumierter VOS Zipfel"),
IFERROR(IF(VLOOKUP(W156,[1]Vakuumiert!$Q:$R,2,FALSE)=0,"Vakuumiert geschält"),
IFERROR(IF(VLOOKUP(W156,'[1]vakuumierte Fertigprodukte'!$B:$C,2,FALSE)=0,"Fertigprodukte"),
IFERROR(IF(VLOOKUP(W156,'[1]vakuumierte Fertigprodukte'!$E:$FI,2,FALSE)=0,"Vakuumierte Zipfel"),
IFERROR(IF(VLOOKUP(W156,[1]Wurste!$B:$C,2,FALSE)=0,"Räucherwürste"),
IFERROR(IF(VLOOKUP(W156,[1]Wurste!$E:$F,2,FALSE)=0,"URW/URGW Wurst"),
IFERROR(IF(VLOOKUP(W156,[1]Wurste!$H:$I,2,FALSE)=0,"HF-Wurst Vegan"),
IFERROR(IF(VLOOKUP(W156,[1]Wurste!$K:$L,2,FALSE)=0,"320er ohne Würste"),
IFERROR(IF(AND(OR(Abfalldokumentation!$I156="BU3",Abfalldokumentation!$I156="Verkauf"),Abfalldokumentation!$N156="Schimmel",Abfalldokumentation!$O156="keinen Abnehmer/kein Schälpersonal"),"Div. Zipfel, ES ohne Verwendung",VLOOKUP(Abfalldokumentation!$M156,Produktgruppen!A:B,2,FALSE)),"-")))))))))))))))))))))))</f>
        <v>ganze Würste</v>
      </c>
      <c r="M156" s="81" t="str">
        <f>IFERROR(VLOOKUP(Abfalldokumentation!$W156,Artikel!A:C,3,FALSE),Abfalldokumentation!$W156)</f>
        <v>Würste 9100g USA- Räuch</v>
      </c>
      <c r="N156" s="81" t="str">
        <f>VLOOKUP(D156,'Liste Gründe'!A:D,2,FALSE)</f>
        <v>Linienbezogen</v>
      </c>
      <c r="O156" s="80" t="str">
        <f>IF(ISBLANK(F156),VLOOKUP(Abfalldokumentation!$X156,'Liste Gründe'!A:D,3,FALSE),F156)</f>
        <v>Bodenabfall Abfüllung</v>
      </c>
      <c r="P156" s="81" t="str">
        <f>IF(ISBLANK(Abfalldokumentation!$G156),"-",Abfalldokumentation!$G156)</f>
        <v>Clip gerissen</v>
      </c>
      <c r="Q156" s="81">
        <f t="shared" si="15"/>
        <v>35</v>
      </c>
      <c r="R156" s="81" t="str">
        <f t="shared" si="16"/>
        <v>Produkte</v>
      </c>
      <c r="S156" s="81" t="str">
        <f t="shared" si="17"/>
        <v>BUs</v>
      </c>
      <c r="T156" s="81" t="str">
        <f t="shared" si="18"/>
        <v>Symptome</v>
      </c>
      <c r="U156" s="81" t="str">
        <f>IFERROR(VLOOKUP(Abfalldokumentation!$W156,Kennzahlen!S:U,3,FALSE)*Abfalldokumentation!$J156,"0")</f>
        <v>0</v>
      </c>
      <c r="V156" s="81" t="str">
        <f>IF(ISBLANK(A156),VLOOKUP(Abfalldokumentation!$W156,'Linien - BU'!R:S,2,FALSE),A156)</f>
        <v>Abfüllung</v>
      </c>
      <c r="W156" s="77">
        <f t="shared" si="19"/>
        <v>31000076</v>
      </c>
      <c r="X156" s="77">
        <f t="shared" si="20"/>
        <v>31</v>
      </c>
    </row>
    <row r="157" spans="1:24" ht="30" customHeight="1" x14ac:dyDescent="0.25">
      <c r="A157" s="45" t="s">
        <v>123</v>
      </c>
      <c r="B157" s="46">
        <v>49500205</v>
      </c>
      <c r="C157" s="46">
        <v>125</v>
      </c>
      <c r="D157" s="46">
        <v>12</v>
      </c>
      <c r="E157" s="47">
        <v>44439</v>
      </c>
      <c r="F157" s="48" t="s">
        <v>10</v>
      </c>
      <c r="G157" s="49" t="s">
        <v>138</v>
      </c>
      <c r="H157" s="50" t="str">
        <f>IFERROR(VLOOKUP(Abfalldokumentation!$B157,Artikel!A:C,3,FALSE),Abfalldokumentation!$B157)</f>
        <v>VOS GRW-CHILI-NAT-VAKU</v>
      </c>
      <c r="I157" s="73" t="str">
        <f>VLOOKUP(V157,'Linien - BU'!A:B,2,FALSE)</f>
        <v>BU3</v>
      </c>
      <c r="J157" s="74">
        <f t="shared" si="14"/>
        <v>125</v>
      </c>
      <c r="K157" s="75">
        <f>Abfalldokumentation!$E157</f>
        <v>44439</v>
      </c>
      <c r="L157" s="74" t="str">
        <f>IFERROR(IF(VLOOKUP(W157,'[1]Rohware 230'!$B:$C,2,FALSE)=0,"Rohware"),
IFERROR(IF(VLOOKUP(W157,[1]Sammelnr.!$B:$C,2,FALSE)=0,"Sammelnr. ungeschält ABS"),
IFERROR(IF(VLOOKUP(W157,[1]Sammelnr.!$E:$F,2,FALSE)=0,"Sammelnr. ungeschält VS"),
IFERROR(IF(VLOOKUP(W157,[1]Sammelnr.!$H:$I,2,FALSE)=0,"Sammelnr. geschält"),
IFERROR(IF(VLOOKUP(W157,[1]Offen!$B:$C,2,FALSE)=0,"Offen ungeschält ABS"),
IFERROR(IF(VLOOKUP(W157,[1]Offen!$E:$F,2,FALSE)=0,"Offen ungeschält VOS"),
IFERROR(IF(VLOOKUP(W157,[1]Offen!$H:$I,2,FALSE)=0,"Offen geschält RW"),
IFERROR(IF(VLOOKUP(W157,[1]Offen!$K:$L,2,FALSE)=0,"Offen vegan"),
IFERROR(IF(VLOOKUP(W157,[1]Offen!$N:$O,2,FALSE)=0,"Offen Zipfel"),
IFERROR(IF(VLOOKUP(W157,[1]Offen!$Q:$R,2,FALSE)=0,"Offen Endstücke"),
IFERROR(IF(VLOOKUP(W157,[1]Vakuumiert!$B:$C,2,FALSE)=0,"Vakuumierter VOS ungeschält"),
IFERROR(IF(VLOOKUP(W157,[1]Vakuumiert!$E:$F,2,FALSE)=0,"Vakuumierter ABS ungeschält"),
IFERROR(IF(VLOOKUP(W157,[1]Vakuumiert!$H:$I,2,FALSE)=0,"Vakuumierter VOS geschält"),
IFERROR(IF(VLOOKUP(W157,[1]Vakuumiert!$K:$L,2,FALSE)=0,"Vakuumierter VOS vegan"),
IFERROR(IF(VLOOKUP(W157,[1]Vakuumiert!$N:$O,2,FALSE)=0,"Vakuumierter VOS Zipfel"),
IFERROR(IF(VLOOKUP(W157,[1]Vakuumiert!$Q:$R,2,FALSE)=0,"Vakuumiert geschält"),
IFERROR(IF(VLOOKUP(W157,'[1]vakuumierte Fertigprodukte'!$B:$C,2,FALSE)=0,"Fertigprodukte"),
IFERROR(IF(VLOOKUP(W157,'[1]vakuumierte Fertigprodukte'!$E:$FI,2,FALSE)=0,"Vakuumierte Zipfel"),
IFERROR(IF(VLOOKUP(W157,[1]Wurste!$B:$C,2,FALSE)=0,"Räucherwürste"),
IFERROR(IF(VLOOKUP(W157,[1]Wurste!$E:$F,2,FALSE)=0,"URW/URGW Wurst"),
IFERROR(IF(VLOOKUP(W157,[1]Wurste!$H:$I,2,FALSE)=0,"HF-Wurst Vegan"),
IFERROR(IF(VLOOKUP(W157,[1]Wurste!$K:$L,2,FALSE)=0,"320er ohne Würste"),
IFERROR(IF(AND(OR(Abfalldokumentation!$I157="BU3",Abfalldokumentation!$I157="Verkauf"),Abfalldokumentation!$N157="Schimmel",Abfalldokumentation!$O157="keinen Abnehmer/kein Schälpersonal"),"Div. Zipfel, ES ohne Verwendung",VLOOKUP(Abfalldokumentation!$M157,Produktgruppen!A:B,2,FALSE)),"-")))))))))))))))))))))))</f>
        <v>Vakuumierter VOS ungeschält</v>
      </c>
      <c r="M157" s="76" t="str">
        <f>IFERROR(VLOOKUP(Abfalldokumentation!$W157,Artikel!A:C,3,FALSE),Abfalldokumentation!$W157)</f>
        <v>VOS GRW-CHILI-NAT-VAKU</v>
      </c>
      <c r="N157" s="76" t="str">
        <f>VLOOKUP(D157,'Liste Gründe'!A:D,2,FALSE)</f>
        <v>Schimmel</v>
      </c>
      <c r="O157" s="75" t="str">
        <f>IF(ISBLANK(F157),VLOOKUP(Abfalldokumentation!$X157,'Liste Gründe'!A:D,3,FALSE),F157)</f>
        <v>Rest</v>
      </c>
      <c r="P157" s="76" t="str">
        <f>IF(ISBLANK(Abfalldokumentation!$G157),"-",Abfalldokumentation!$G157)</f>
        <v>Da keine Aufträge für  weitere Verwendung</v>
      </c>
      <c r="Q157" s="76">
        <f t="shared" si="15"/>
        <v>35</v>
      </c>
      <c r="R157" s="76" t="str">
        <f t="shared" si="16"/>
        <v>Produkte</v>
      </c>
      <c r="S157" s="76" t="str">
        <f t="shared" si="17"/>
        <v>BUs</v>
      </c>
      <c r="T157" s="76" t="str">
        <f t="shared" si="18"/>
        <v>Symptome</v>
      </c>
      <c r="U157" s="76">
        <f>IFERROR(VLOOKUP(Abfalldokumentation!$W157,Kennzahlen!S:U,3,FALSE)*Abfalldokumentation!$J157,"0")</f>
        <v>64.25</v>
      </c>
      <c r="V157" s="76" t="str">
        <f>IF(ISBLANK(A157),VLOOKUP(Abfalldokumentation!$W157,'Linien - BU'!R:S,2,FALSE),A157)</f>
        <v>L9</v>
      </c>
      <c r="W157" s="77">
        <f t="shared" si="19"/>
        <v>49500205</v>
      </c>
      <c r="X157" s="77">
        <f t="shared" si="20"/>
        <v>12</v>
      </c>
    </row>
    <row r="158" spans="1:24" ht="30" customHeight="1" x14ac:dyDescent="0.25">
      <c r="A158" s="39" t="s">
        <v>110</v>
      </c>
      <c r="B158" s="40" t="s">
        <v>83</v>
      </c>
      <c r="C158" s="40">
        <v>28</v>
      </c>
      <c r="D158" s="40">
        <v>30</v>
      </c>
      <c r="E158" s="41">
        <v>44439</v>
      </c>
      <c r="F158" s="42"/>
      <c r="G158" s="43"/>
      <c r="H158" s="44" t="str">
        <f>IFERROR(VLOOKUP(Abfalldokumentation!$B158,Artikel!A:C,3,FALSE),Abfalldokumentation!$B158)</f>
        <v>Div. Zipfel, Endstücke</v>
      </c>
      <c r="I158" s="78" t="str">
        <f>VLOOKUP(V158,'Linien - BU'!A:B,2,FALSE)</f>
        <v>BU3</v>
      </c>
      <c r="J158" s="79">
        <f t="shared" si="14"/>
        <v>28</v>
      </c>
      <c r="K158" s="80">
        <f>Abfalldokumentation!$E158</f>
        <v>44439</v>
      </c>
      <c r="L158" s="79" t="str">
        <f>IFERROR(IF(VLOOKUP(W158,'[1]Rohware 230'!$B:$C,2,FALSE)=0,"Rohware"),
IFERROR(IF(VLOOKUP(W158,[1]Sammelnr.!$B:$C,2,FALSE)=0,"Sammelnr. ungeschält ABS"),
IFERROR(IF(VLOOKUP(W158,[1]Sammelnr.!$E:$F,2,FALSE)=0,"Sammelnr. ungeschält VS"),
IFERROR(IF(VLOOKUP(W158,[1]Sammelnr.!$H:$I,2,FALSE)=0,"Sammelnr. geschält"),
IFERROR(IF(VLOOKUP(W158,[1]Offen!$B:$C,2,FALSE)=0,"Offen ungeschält ABS"),
IFERROR(IF(VLOOKUP(W158,[1]Offen!$E:$F,2,FALSE)=0,"Offen ungeschält VOS"),
IFERROR(IF(VLOOKUP(W158,[1]Offen!$H:$I,2,FALSE)=0,"Offen geschält RW"),
IFERROR(IF(VLOOKUP(W158,[1]Offen!$K:$L,2,FALSE)=0,"Offen vegan"),
IFERROR(IF(VLOOKUP(W158,[1]Offen!$N:$O,2,FALSE)=0,"Offen Zipfel"),
IFERROR(IF(VLOOKUP(W158,[1]Offen!$Q:$R,2,FALSE)=0,"Offen Endstücke"),
IFERROR(IF(VLOOKUP(W158,[1]Vakuumiert!$B:$C,2,FALSE)=0,"Vakuumierter VOS ungeschält"),
IFERROR(IF(VLOOKUP(W158,[1]Vakuumiert!$E:$F,2,FALSE)=0,"Vakuumierter ABS ungeschält"),
IFERROR(IF(VLOOKUP(W158,[1]Vakuumiert!$H:$I,2,FALSE)=0,"Vakuumierter VOS geschält"),
IFERROR(IF(VLOOKUP(W158,[1]Vakuumiert!$K:$L,2,FALSE)=0,"Vakuumierter VOS vegan"),
IFERROR(IF(VLOOKUP(W158,[1]Vakuumiert!$N:$O,2,FALSE)=0,"Vakuumierter VOS Zipfel"),
IFERROR(IF(VLOOKUP(W158,[1]Vakuumiert!$Q:$R,2,FALSE)=0,"Vakuumiert geschält"),
IFERROR(IF(VLOOKUP(W158,'[1]vakuumierte Fertigprodukte'!$B:$C,2,FALSE)=0,"Fertigprodukte"),
IFERROR(IF(VLOOKUP(W158,'[1]vakuumierte Fertigprodukte'!$E:$FI,2,FALSE)=0,"Vakuumierte Zipfel"),
IFERROR(IF(VLOOKUP(W158,[1]Wurste!$B:$C,2,FALSE)=0,"Räucherwürste"),
IFERROR(IF(VLOOKUP(W158,[1]Wurste!$E:$F,2,FALSE)=0,"URW/URGW Wurst"),
IFERROR(IF(VLOOKUP(W158,[1]Wurste!$H:$I,2,FALSE)=0,"HF-Wurst Vegan"),
IFERROR(IF(VLOOKUP(W158,[1]Wurste!$K:$L,2,FALSE)=0,"320er ohne Würste"),
IFERROR(IF(AND(OR(Abfalldokumentation!$I158="BU3",Abfalldokumentation!$I158="Verkauf"),Abfalldokumentation!$N158="Schimmel",Abfalldokumentation!$O158="keinen Abnehmer/kein Schälpersonal"),"Div. Zipfel, ES ohne Verwendung",VLOOKUP(Abfalldokumentation!$M158,Produktgruppen!A:B,2,FALSE)),"-")))))))))))))))))))))))</f>
        <v>-</v>
      </c>
      <c r="M158" s="81" t="str">
        <f>IFERROR(VLOOKUP(Abfalldokumentation!$W158,Artikel!A:C,3,FALSE),Abfalldokumentation!$W158)</f>
        <v>Div. Zipfel, Endstücke</v>
      </c>
      <c r="N158" s="81" t="str">
        <f>VLOOKUP(D158,'Liste Gründe'!A:D,2,FALSE)</f>
        <v>Linienbezogen</v>
      </c>
      <c r="O158" s="80" t="str">
        <f>IF(ISBLANK(F158),VLOOKUP(Abfalldokumentation!$X158,'Liste Gründe'!A:D,3,FALSE),F158)</f>
        <v>Maschinenabfall</v>
      </c>
      <c r="P158" s="81" t="str">
        <f>IF(ISBLANK(Abfalldokumentation!$G158),"-",Abfalldokumentation!$G158)</f>
        <v>-</v>
      </c>
      <c r="Q158" s="81">
        <f t="shared" si="15"/>
        <v>35</v>
      </c>
      <c r="R158" s="81" t="str">
        <f t="shared" si="16"/>
        <v>Produkte</v>
      </c>
      <c r="S158" s="81" t="str">
        <f t="shared" si="17"/>
        <v>BUs</v>
      </c>
      <c r="T158" s="81" t="str">
        <f t="shared" si="18"/>
        <v>Symptome</v>
      </c>
      <c r="U158" s="81" t="str">
        <f>IFERROR(VLOOKUP(Abfalldokumentation!$W158,Kennzahlen!S:U,3,FALSE)*Abfalldokumentation!$J158,"0")</f>
        <v>0</v>
      </c>
      <c r="V158" s="81" t="str">
        <f>IF(ISBLANK(A158),VLOOKUP(Abfalldokumentation!$W158,'Linien - BU'!R:S,2,FALSE),A158)</f>
        <v>L16</v>
      </c>
      <c r="W158" s="77" t="str">
        <f t="shared" si="19"/>
        <v>Div. Zipfel, Endstücke</v>
      </c>
      <c r="X158" s="77">
        <f t="shared" si="20"/>
        <v>30</v>
      </c>
    </row>
    <row r="159" spans="1:24" ht="30" customHeight="1" x14ac:dyDescent="0.25">
      <c r="A159" s="45" t="s">
        <v>11</v>
      </c>
      <c r="B159" s="46" t="s">
        <v>83</v>
      </c>
      <c r="C159" s="46">
        <v>47.5</v>
      </c>
      <c r="D159" s="46">
        <v>12</v>
      </c>
      <c r="E159" s="47">
        <v>44439</v>
      </c>
      <c r="F159" s="48" t="s">
        <v>20</v>
      </c>
      <c r="G159" s="49" t="s">
        <v>84</v>
      </c>
      <c r="H159" s="50" t="str">
        <f>IFERROR(VLOOKUP(Abfalldokumentation!$B159,Artikel!A:C,3,FALSE),Abfalldokumentation!$B159)</f>
        <v>Div. Zipfel, Endstücke</v>
      </c>
      <c r="I159" s="73" t="str">
        <f>VLOOKUP(V159,'Linien - BU'!A:B,2,FALSE)</f>
        <v>Verkauf</v>
      </c>
      <c r="J159" s="74">
        <f t="shared" si="14"/>
        <v>47.5</v>
      </c>
      <c r="K159" s="75">
        <f>Abfalldokumentation!$E159</f>
        <v>44439</v>
      </c>
      <c r="L159" s="74" t="str">
        <f>IFERROR(IF(VLOOKUP(W159,'[1]Rohware 230'!$B:$C,2,FALSE)=0,"Rohware"),
IFERROR(IF(VLOOKUP(W159,[1]Sammelnr.!$B:$C,2,FALSE)=0,"Sammelnr. ungeschält ABS"),
IFERROR(IF(VLOOKUP(W159,[1]Sammelnr.!$E:$F,2,FALSE)=0,"Sammelnr. ungeschält VS"),
IFERROR(IF(VLOOKUP(W159,[1]Sammelnr.!$H:$I,2,FALSE)=0,"Sammelnr. geschält"),
IFERROR(IF(VLOOKUP(W159,[1]Offen!$B:$C,2,FALSE)=0,"Offen ungeschält ABS"),
IFERROR(IF(VLOOKUP(W159,[1]Offen!$E:$F,2,FALSE)=0,"Offen ungeschält VOS"),
IFERROR(IF(VLOOKUP(W159,[1]Offen!$H:$I,2,FALSE)=0,"Offen geschält RW"),
IFERROR(IF(VLOOKUP(W159,[1]Offen!$K:$L,2,FALSE)=0,"Offen vegan"),
IFERROR(IF(VLOOKUP(W159,[1]Offen!$N:$O,2,FALSE)=0,"Offen Zipfel"),
IFERROR(IF(VLOOKUP(W159,[1]Offen!$Q:$R,2,FALSE)=0,"Offen Endstücke"),
IFERROR(IF(VLOOKUP(W159,[1]Vakuumiert!$B:$C,2,FALSE)=0,"Vakuumierter VOS ungeschält"),
IFERROR(IF(VLOOKUP(W159,[1]Vakuumiert!$E:$F,2,FALSE)=0,"Vakuumierter ABS ungeschält"),
IFERROR(IF(VLOOKUP(W159,[1]Vakuumiert!$H:$I,2,FALSE)=0,"Vakuumierter VOS geschält"),
IFERROR(IF(VLOOKUP(W159,[1]Vakuumiert!$K:$L,2,FALSE)=0,"Vakuumierter VOS vegan"),
IFERROR(IF(VLOOKUP(W159,[1]Vakuumiert!$N:$O,2,FALSE)=0,"Vakuumierter VOS Zipfel"),
IFERROR(IF(VLOOKUP(W159,[1]Vakuumiert!$Q:$R,2,FALSE)=0,"Vakuumiert geschält"),
IFERROR(IF(VLOOKUP(W159,'[1]vakuumierte Fertigprodukte'!$B:$C,2,FALSE)=0,"Fertigprodukte"),
IFERROR(IF(VLOOKUP(W159,'[1]vakuumierte Fertigprodukte'!$E:$FI,2,FALSE)=0,"Vakuumierte Zipfel"),
IFERROR(IF(VLOOKUP(W159,[1]Wurste!$B:$C,2,FALSE)=0,"Räucherwürste"),
IFERROR(IF(VLOOKUP(W159,[1]Wurste!$E:$F,2,FALSE)=0,"URW/URGW Wurst"),
IFERROR(IF(VLOOKUP(W159,[1]Wurste!$H:$I,2,FALSE)=0,"HF-Wurst Vegan"),
IFERROR(IF(VLOOKUP(W159,[1]Wurste!$K:$L,2,FALSE)=0,"320er ohne Würste"),
IFERROR(IF(AND(OR(Abfalldokumentation!$I159="BU3",Abfalldokumentation!$I159="Verkauf"),Abfalldokumentation!$N159="Schimmel",Abfalldokumentation!$O159="keinen Abnehmer/kein Schälpersonal"),"Div. Zipfel, ES ohne Verwendung",VLOOKUP(Abfalldokumentation!$M159,Produktgruppen!A:B,2,FALSE)),"-")))))))))))))))))))))))</f>
        <v>Div. Zipfel, ES ohne Verwendung</v>
      </c>
      <c r="M159" s="76" t="str">
        <f>IFERROR(VLOOKUP(Abfalldokumentation!$W159,Artikel!A:C,3,FALSE),Abfalldokumentation!$W159)</f>
        <v>Div. Zipfel, Endstücke</v>
      </c>
      <c r="N159" s="76" t="str">
        <f>VLOOKUP(D159,'Liste Gründe'!A:D,2,FALSE)</f>
        <v>Schimmel</v>
      </c>
      <c r="O159" s="75" t="str">
        <f>IF(ISBLANK(F159),VLOOKUP(Abfalldokumentation!$X159,'Liste Gründe'!A:D,3,FALSE),F159)</f>
        <v>keinen Abnehmer/kein Schälpersonal</v>
      </c>
      <c r="P159" s="76" t="str">
        <f>IF(ISBLANK(Abfalldokumentation!$G159),"-",Abfalldokumentation!$G159)</f>
        <v>keinen Abnehmer/Schälen</v>
      </c>
      <c r="Q159" s="76">
        <f t="shared" si="15"/>
        <v>35</v>
      </c>
      <c r="R159" s="76" t="str">
        <f t="shared" si="16"/>
        <v>Produkte</v>
      </c>
      <c r="S159" s="76" t="str">
        <f t="shared" si="17"/>
        <v>BUs</v>
      </c>
      <c r="T159" s="76" t="str">
        <f t="shared" si="18"/>
        <v>Symptome</v>
      </c>
      <c r="U159" s="76" t="str">
        <f>IFERROR(VLOOKUP(Abfalldokumentation!$W159,Kennzahlen!S:U,3,FALSE)*Abfalldokumentation!$J159,"0")</f>
        <v>0</v>
      </c>
      <c r="V159" s="76" t="str">
        <f>IF(ISBLANK(A159),VLOOKUP(Abfalldokumentation!$W159,'Linien - BU'!R:S,2,FALSE),A159)</f>
        <v>Verkauf</v>
      </c>
      <c r="W159" s="77" t="str">
        <f t="shared" si="19"/>
        <v>Div. Zipfel, Endstücke</v>
      </c>
      <c r="X159" s="77">
        <f t="shared" si="20"/>
        <v>12</v>
      </c>
    </row>
    <row r="160" spans="1:24" ht="30" customHeight="1" x14ac:dyDescent="0.25">
      <c r="A160" s="39" t="s">
        <v>11</v>
      </c>
      <c r="B160" s="40" t="s">
        <v>83</v>
      </c>
      <c r="C160" s="40">
        <v>1048</v>
      </c>
      <c r="D160" s="40">
        <v>12</v>
      </c>
      <c r="E160" s="41">
        <v>44439</v>
      </c>
      <c r="F160" s="42" t="s">
        <v>20</v>
      </c>
      <c r="G160" s="43" t="s">
        <v>84</v>
      </c>
      <c r="H160" s="44" t="str">
        <f>IFERROR(VLOOKUP(Abfalldokumentation!$B160,Artikel!A:C,3,FALSE),Abfalldokumentation!$B160)</f>
        <v>Div. Zipfel, Endstücke</v>
      </c>
      <c r="I160" s="78" t="str">
        <f>VLOOKUP(V160,'Linien - BU'!A:B,2,FALSE)</f>
        <v>Verkauf</v>
      </c>
      <c r="J160" s="79">
        <f t="shared" si="14"/>
        <v>1048</v>
      </c>
      <c r="K160" s="80">
        <f>Abfalldokumentation!$E160</f>
        <v>44439</v>
      </c>
      <c r="L160" s="79" t="str">
        <f>IFERROR(IF(VLOOKUP(W160,'[1]Rohware 230'!$B:$C,2,FALSE)=0,"Rohware"),
IFERROR(IF(VLOOKUP(W160,[1]Sammelnr.!$B:$C,2,FALSE)=0,"Sammelnr. ungeschält ABS"),
IFERROR(IF(VLOOKUP(W160,[1]Sammelnr.!$E:$F,2,FALSE)=0,"Sammelnr. ungeschält VS"),
IFERROR(IF(VLOOKUP(W160,[1]Sammelnr.!$H:$I,2,FALSE)=0,"Sammelnr. geschält"),
IFERROR(IF(VLOOKUP(W160,[1]Offen!$B:$C,2,FALSE)=0,"Offen ungeschält ABS"),
IFERROR(IF(VLOOKUP(W160,[1]Offen!$E:$F,2,FALSE)=0,"Offen ungeschält VOS"),
IFERROR(IF(VLOOKUP(W160,[1]Offen!$H:$I,2,FALSE)=0,"Offen geschält RW"),
IFERROR(IF(VLOOKUP(W160,[1]Offen!$K:$L,2,FALSE)=0,"Offen vegan"),
IFERROR(IF(VLOOKUP(W160,[1]Offen!$N:$O,2,FALSE)=0,"Offen Zipfel"),
IFERROR(IF(VLOOKUP(W160,[1]Offen!$Q:$R,2,FALSE)=0,"Offen Endstücke"),
IFERROR(IF(VLOOKUP(W160,[1]Vakuumiert!$B:$C,2,FALSE)=0,"Vakuumierter VOS ungeschält"),
IFERROR(IF(VLOOKUP(W160,[1]Vakuumiert!$E:$F,2,FALSE)=0,"Vakuumierter ABS ungeschält"),
IFERROR(IF(VLOOKUP(W160,[1]Vakuumiert!$H:$I,2,FALSE)=0,"Vakuumierter VOS geschält"),
IFERROR(IF(VLOOKUP(W160,[1]Vakuumiert!$K:$L,2,FALSE)=0,"Vakuumierter VOS vegan"),
IFERROR(IF(VLOOKUP(W160,[1]Vakuumiert!$N:$O,2,FALSE)=0,"Vakuumierter VOS Zipfel"),
IFERROR(IF(VLOOKUP(W160,[1]Vakuumiert!$Q:$R,2,FALSE)=0,"Vakuumiert geschält"),
IFERROR(IF(VLOOKUP(W160,'[1]vakuumierte Fertigprodukte'!$B:$C,2,FALSE)=0,"Fertigprodukte"),
IFERROR(IF(VLOOKUP(W160,'[1]vakuumierte Fertigprodukte'!$E:$FI,2,FALSE)=0,"Vakuumierte Zipfel"),
IFERROR(IF(VLOOKUP(W160,[1]Wurste!$B:$C,2,FALSE)=0,"Räucherwürste"),
IFERROR(IF(VLOOKUP(W160,[1]Wurste!$E:$F,2,FALSE)=0,"URW/URGW Wurst"),
IFERROR(IF(VLOOKUP(W160,[1]Wurste!$H:$I,2,FALSE)=0,"HF-Wurst Vegan"),
IFERROR(IF(VLOOKUP(W160,[1]Wurste!$K:$L,2,FALSE)=0,"320er ohne Würste"),
IFERROR(IF(AND(OR(Abfalldokumentation!$I160="BU3",Abfalldokumentation!$I160="Verkauf"),Abfalldokumentation!$N160="Schimmel",Abfalldokumentation!$O160="keinen Abnehmer/kein Schälpersonal"),"Div. Zipfel, ES ohne Verwendung",VLOOKUP(Abfalldokumentation!$M160,Produktgruppen!A:B,2,FALSE)),"-")))))))))))))))))))))))</f>
        <v>Div. Zipfel, ES ohne Verwendung</v>
      </c>
      <c r="M160" s="81" t="str">
        <f>IFERROR(VLOOKUP(Abfalldokumentation!$W160,Artikel!A:C,3,FALSE),Abfalldokumentation!$W160)</f>
        <v>Div. Zipfel, Endstücke</v>
      </c>
      <c r="N160" s="81" t="str">
        <f>VLOOKUP(D160,'Liste Gründe'!A:D,2,FALSE)</f>
        <v>Schimmel</v>
      </c>
      <c r="O160" s="80" t="str">
        <f>IF(ISBLANK(F160),VLOOKUP(Abfalldokumentation!$X160,'Liste Gründe'!A:D,3,FALSE),F160)</f>
        <v>keinen Abnehmer/kein Schälpersonal</v>
      </c>
      <c r="P160" s="81" t="str">
        <f>IF(ISBLANK(Abfalldokumentation!$G160),"-",Abfalldokumentation!$G160)</f>
        <v>keinen Abnehmer/Schälen</v>
      </c>
      <c r="Q160" s="81">
        <f t="shared" si="15"/>
        <v>35</v>
      </c>
      <c r="R160" s="81" t="str">
        <f t="shared" si="16"/>
        <v>Produkte</v>
      </c>
      <c r="S160" s="81" t="str">
        <f t="shared" si="17"/>
        <v>BUs</v>
      </c>
      <c r="T160" s="81" t="str">
        <f t="shared" si="18"/>
        <v>Symptome</v>
      </c>
      <c r="U160" s="81" t="str">
        <f>IFERROR(VLOOKUP(Abfalldokumentation!$W160,Kennzahlen!S:U,3,FALSE)*Abfalldokumentation!$J160,"0")</f>
        <v>0</v>
      </c>
      <c r="V160" s="81" t="str">
        <f>IF(ISBLANK(A160),VLOOKUP(Abfalldokumentation!$W160,'Linien - BU'!R:S,2,FALSE),A160)</f>
        <v>Verkauf</v>
      </c>
      <c r="W160" s="77" t="str">
        <f t="shared" si="19"/>
        <v>Div. Zipfel, Endstücke</v>
      </c>
      <c r="X160" s="77">
        <f t="shared" si="20"/>
        <v>12</v>
      </c>
    </row>
    <row r="161" spans="1:24" ht="30" customHeight="1" x14ac:dyDescent="0.25">
      <c r="A161" s="45" t="s">
        <v>106</v>
      </c>
      <c r="B161" s="46" t="s">
        <v>85</v>
      </c>
      <c r="C161" s="46">
        <v>33</v>
      </c>
      <c r="D161" s="46">
        <v>30</v>
      </c>
      <c r="E161" s="47">
        <v>44439</v>
      </c>
      <c r="F161" s="48"/>
      <c r="G161" s="49"/>
      <c r="H161" s="50" t="str">
        <f>IFERROR(VLOOKUP(Abfalldokumentation!$B161,Artikel!A:C,3,FALSE),Abfalldokumentation!$B161)</f>
        <v>Diverses</v>
      </c>
      <c r="I161" s="73" t="str">
        <f>VLOOKUP(V161,'Linien - BU'!A:B,2,FALSE)</f>
        <v>BU3</v>
      </c>
      <c r="J161" s="74">
        <f t="shared" si="14"/>
        <v>33</v>
      </c>
      <c r="K161" s="75">
        <f>Abfalldokumentation!$E161</f>
        <v>44439</v>
      </c>
      <c r="L161" s="74" t="str">
        <f>IFERROR(IF(VLOOKUP(W161,'[1]Rohware 230'!$B:$C,2,FALSE)=0,"Rohware"),
IFERROR(IF(VLOOKUP(W161,[1]Sammelnr.!$B:$C,2,FALSE)=0,"Sammelnr. ungeschält ABS"),
IFERROR(IF(VLOOKUP(W161,[1]Sammelnr.!$E:$F,2,FALSE)=0,"Sammelnr. ungeschält VS"),
IFERROR(IF(VLOOKUP(W161,[1]Sammelnr.!$H:$I,2,FALSE)=0,"Sammelnr. geschält"),
IFERROR(IF(VLOOKUP(W161,[1]Offen!$B:$C,2,FALSE)=0,"Offen ungeschält ABS"),
IFERROR(IF(VLOOKUP(W161,[1]Offen!$E:$F,2,FALSE)=0,"Offen ungeschält VOS"),
IFERROR(IF(VLOOKUP(W161,[1]Offen!$H:$I,2,FALSE)=0,"Offen geschält RW"),
IFERROR(IF(VLOOKUP(W161,[1]Offen!$K:$L,2,FALSE)=0,"Offen vegan"),
IFERROR(IF(VLOOKUP(W161,[1]Offen!$N:$O,2,FALSE)=0,"Offen Zipfel"),
IFERROR(IF(VLOOKUP(W161,[1]Offen!$Q:$R,2,FALSE)=0,"Offen Endstücke"),
IFERROR(IF(VLOOKUP(W161,[1]Vakuumiert!$B:$C,2,FALSE)=0,"Vakuumierter VOS ungeschält"),
IFERROR(IF(VLOOKUP(W161,[1]Vakuumiert!$E:$F,2,FALSE)=0,"Vakuumierter ABS ungeschält"),
IFERROR(IF(VLOOKUP(W161,[1]Vakuumiert!$H:$I,2,FALSE)=0,"Vakuumierter VOS geschält"),
IFERROR(IF(VLOOKUP(W161,[1]Vakuumiert!$K:$L,2,FALSE)=0,"Vakuumierter VOS vegan"),
IFERROR(IF(VLOOKUP(W161,[1]Vakuumiert!$N:$O,2,FALSE)=0,"Vakuumierter VOS Zipfel"),
IFERROR(IF(VLOOKUP(W161,[1]Vakuumiert!$Q:$R,2,FALSE)=0,"Vakuumiert geschält"),
IFERROR(IF(VLOOKUP(W161,'[1]vakuumierte Fertigprodukte'!$B:$C,2,FALSE)=0,"Fertigprodukte"),
IFERROR(IF(VLOOKUP(W161,'[1]vakuumierte Fertigprodukte'!$E:$FI,2,FALSE)=0,"Vakuumierte Zipfel"),
IFERROR(IF(VLOOKUP(W161,[1]Wurste!$B:$C,2,FALSE)=0,"Räucherwürste"),
IFERROR(IF(VLOOKUP(W161,[1]Wurste!$E:$F,2,FALSE)=0,"URW/URGW Wurst"),
IFERROR(IF(VLOOKUP(W161,[1]Wurste!$H:$I,2,FALSE)=0,"HF-Wurst Vegan"),
IFERROR(IF(VLOOKUP(W161,[1]Wurste!$K:$L,2,FALSE)=0,"320er ohne Würste"),
IFERROR(IF(AND(OR(Abfalldokumentation!$I161="BU3",Abfalldokumentation!$I161="Verkauf"),Abfalldokumentation!$N161="Schimmel",Abfalldokumentation!$O161="keinen Abnehmer/kein Schälpersonal"),"Div. Zipfel, ES ohne Verwendung",VLOOKUP(Abfalldokumentation!$M161,Produktgruppen!A:B,2,FALSE)),"-")))))))))))))))))))))))</f>
        <v>Diverses</v>
      </c>
      <c r="M161" s="76" t="str">
        <f>IFERROR(VLOOKUP(Abfalldokumentation!$W161,Artikel!A:C,3,FALSE),Abfalldokumentation!$W161)</f>
        <v>Diverses</v>
      </c>
      <c r="N161" s="76" t="str">
        <f>VLOOKUP(D161,'Liste Gründe'!A:D,2,FALSE)</f>
        <v>Linienbezogen</v>
      </c>
      <c r="O161" s="75" t="str">
        <f>IF(ISBLANK(F161),VLOOKUP(Abfalldokumentation!$X161,'Liste Gründe'!A:D,3,FALSE),F161)</f>
        <v>Maschinenabfall</v>
      </c>
      <c r="P161" s="76" t="str">
        <f>IF(ISBLANK(Abfalldokumentation!$G161),"-",Abfalldokumentation!$G161)</f>
        <v>-</v>
      </c>
      <c r="Q161" s="76">
        <f t="shared" si="15"/>
        <v>35</v>
      </c>
      <c r="R161" s="76" t="str">
        <f t="shared" si="16"/>
        <v>Produkte</v>
      </c>
      <c r="S161" s="76" t="str">
        <f t="shared" si="17"/>
        <v>BUs</v>
      </c>
      <c r="T161" s="76" t="str">
        <f t="shared" si="18"/>
        <v>Symptome</v>
      </c>
      <c r="U161" s="76" t="str">
        <f>IFERROR(VLOOKUP(Abfalldokumentation!$W161,Kennzahlen!S:U,3,FALSE)*Abfalldokumentation!$J161,"0")</f>
        <v>0</v>
      </c>
      <c r="V161" s="76" t="str">
        <f>IF(ISBLANK(A161),VLOOKUP(Abfalldokumentation!$W161,'Linien - BU'!R:S,2,FALSE),A161)</f>
        <v>Bu3</v>
      </c>
      <c r="W161" s="77" t="str">
        <f t="shared" si="19"/>
        <v>Diverses</v>
      </c>
      <c r="X161" s="77">
        <f t="shared" si="20"/>
        <v>30</v>
      </c>
    </row>
    <row r="162" spans="1:24" ht="30" customHeight="1" x14ac:dyDescent="0.25">
      <c r="A162" s="39" t="s">
        <v>7</v>
      </c>
      <c r="B162" s="40" t="s">
        <v>85</v>
      </c>
      <c r="C162" s="40">
        <v>53</v>
      </c>
      <c r="D162" s="40">
        <v>30</v>
      </c>
      <c r="E162" s="41">
        <v>44439</v>
      </c>
      <c r="F162" s="42"/>
      <c r="G162" s="43"/>
      <c r="H162" s="44" t="str">
        <f>IFERROR(VLOOKUP(Abfalldokumentation!$B162,Artikel!A:C,3,FALSE),Abfalldokumentation!$B162)</f>
        <v>Diverses</v>
      </c>
      <c r="I162" s="78" t="str">
        <f>VLOOKUP(V162,'Linien - BU'!A:B,2,FALSE)</f>
        <v>BU2</v>
      </c>
      <c r="J162" s="79">
        <f t="shared" si="14"/>
        <v>53</v>
      </c>
      <c r="K162" s="80">
        <f>Abfalldokumentation!$E162</f>
        <v>44439</v>
      </c>
      <c r="L162" s="79" t="str">
        <f>IFERROR(IF(VLOOKUP(W162,'[1]Rohware 230'!$B:$C,2,FALSE)=0,"Rohware"),
IFERROR(IF(VLOOKUP(W162,[1]Sammelnr.!$B:$C,2,FALSE)=0,"Sammelnr. ungeschält ABS"),
IFERROR(IF(VLOOKUP(W162,[1]Sammelnr.!$E:$F,2,FALSE)=0,"Sammelnr. ungeschält VS"),
IFERROR(IF(VLOOKUP(W162,[1]Sammelnr.!$H:$I,2,FALSE)=0,"Sammelnr. geschält"),
IFERROR(IF(VLOOKUP(W162,[1]Offen!$B:$C,2,FALSE)=0,"Offen ungeschält ABS"),
IFERROR(IF(VLOOKUP(W162,[1]Offen!$E:$F,2,FALSE)=0,"Offen ungeschält VOS"),
IFERROR(IF(VLOOKUP(W162,[1]Offen!$H:$I,2,FALSE)=0,"Offen geschält RW"),
IFERROR(IF(VLOOKUP(W162,[1]Offen!$K:$L,2,FALSE)=0,"Offen vegan"),
IFERROR(IF(VLOOKUP(W162,[1]Offen!$N:$O,2,FALSE)=0,"Offen Zipfel"),
IFERROR(IF(VLOOKUP(W162,[1]Offen!$Q:$R,2,FALSE)=0,"Offen Endstücke"),
IFERROR(IF(VLOOKUP(W162,[1]Vakuumiert!$B:$C,2,FALSE)=0,"Vakuumierter VOS ungeschält"),
IFERROR(IF(VLOOKUP(W162,[1]Vakuumiert!$E:$F,2,FALSE)=0,"Vakuumierter ABS ungeschält"),
IFERROR(IF(VLOOKUP(W162,[1]Vakuumiert!$H:$I,2,FALSE)=0,"Vakuumierter VOS geschält"),
IFERROR(IF(VLOOKUP(W162,[1]Vakuumiert!$K:$L,2,FALSE)=0,"Vakuumierter VOS vegan"),
IFERROR(IF(VLOOKUP(W162,[1]Vakuumiert!$N:$O,2,FALSE)=0,"Vakuumierter VOS Zipfel"),
IFERROR(IF(VLOOKUP(W162,[1]Vakuumiert!$Q:$R,2,FALSE)=0,"Vakuumiert geschält"),
IFERROR(IF(VLOOKUP(W162,'[1]vakuumierte Fertigprodukte'!$B:$C,2,FALSE)=0,"Fertigprodukte"),
IFERROR(IF(VLOOKUP(W162,'[1]vakuumierte Fertigprodukte'!$E:$FI,2,FALSE)=0,"Vakuumierte Zipfel"),
IFERROR(IF(VLOOKUP(W162,[1]Wurste!$B:$C,2,FALSE)=0,"Räucherwürste"),
IFERROR(IF(VLOOKUP(W162,[1]Wurste!$E:$F,2,FALSE)=0,"URW/URGW Wurst"),
IFERROR(IF(VLOOKUP(W162,[1]Wurste!$H:$I,2,FALSE)=0,"HF-Wurst Vegan"),
IFERROR(IF(VLOOKUP(W162,[1]Wurste!$K:$L,2,FALSE)=0,"320er ohne Würste"),
IFERROR(IF(AND(OR(Abfalldokumentation!$I162="BU3",Abfalldokumentation!$I162="Verkauf"),Abfalldokumentation!$N162="Schimmel",Abfalldokumentation!$O162="keinen Abnehmer/kein Schälpersonal"),"Div. Zipfel, ES ohne Verwendung",VLOOKUP(Abfalldokumentation!$M162,Produktgruppen!A:B,2,FALSE)),"-")))))))))))))))))))))))</f>
        <v>Diverses</v>
      </c>
      <c r="M162" s="81" t="str">
        <f>IFERROR(VLOOKUP(Abfalldokumentation!$W162,Artikel!A:C,3,FALSE),Abfalldokumentation!$W162)</f>
        <v>Diverses</v>
      </c>
      <c r="N162" s="81" t="str">
        <f>VLOOKUP(D162,'Liste Gründe'!A:D,2,FALSE)</f>
        <v>Linienbezogen</v>
      </c>
      <c r="O162" s="80" t="str">
        <f>IF(ISBLANK(F162),VLOOKUP(Abfalldokumentation!$X162,'Liste Gründe'!A:D,3,FALSE),F162)</f>
        <v>Maschinenabfall</v>
      </c>
      <c r="P162" s="81" t="str">
        <f>IF(ISBLANK(Abfalldokumentation!$G162),"-",Abfalldokumentation!$G162)</f>
        <v>-</v>
      </c>
      <c r="Q162" s="81">
        <f t="shared" si="15"/>
        <v>35</v>
      </c>
      <c r="R162" s="81" t="str">
        <f t="shared" si="16"/>
        <v>Produkte</v>
      </c>
      <c r="S162" s="81" t="str">
        <f t="shared" si="17"/>
        <v>BUs</v>
      </c>
      <c r="T162" s="81" t="str">
        <f t="shared" si="18"/>
        <v>Symptome</v>
      </c>
      <c r="U162" s="81" t="str">
        <f>IFERROR(VLOOKUP(Abfalldokumentation!$W162,Kennzahlen!S:U,3,FALSE)*Abfalldokumentation!$J162,"0")</f>
        <v>0</v>
      </c>
      <c r="V162" s="81" t="str">
        <f>IF(ISBLANK(A162),VLOOKUP(Abfalldokumentation!$W162,'Linien - BU'!R:S,2,FALSE),A162)</f>
        <v>BU2</v>
      </c>
      <c r="W162" s="77" t="str">
        <f t="shared" si="19"/>
        <v>Diverses</v>
      </c>
      <c r="X162" s="77">
        <f t="shared" si="20"/>
        <v>30</v>
      </c>
    </row>
    <row r="163" spans="1:24" ht="30" customHeight="1" x14ac:dyDescent="0.25">
      <c r="A163" s="45" t="s">
        <v>70</v>
      </c>
      <c r="B163" s="46" t="s">
        <v>86</v>
      </c>
      <c r="C163" s="46">
        <v>23.2</v>
      </c>
      <c r="D163" s="46">
        <v>10</v>
      </c>
      <c r="E163" s="47">
        <v>44439</v>
      </c>
      <c r="F163" s="48"/>
      <c r="G163" s="49"/>
      <c r="H163" s="50" t="str">
        <f>IFERROR(VLOOKUP(Abfalldokumentation!$B163,Artikel!A:C,3,FALSE),Abfalldokumentation!$B163)</f>
        <v>Diverses aus Abfüllung</v>
      </c>
      <c r="I163" s="73" t="str">
        <f>VLOOKUP(V163,'Linien - BU'!A:B,2,FALSE)</f>
        <v>BU1</v>
      </c>
      <c r="J163" s="74">
        <f t="shared" si="14"/>
        <v>23.2</v>
      </c>
      <c r="K163" s="75">
        <f>Abfalldokumentation!$E163</f>
        <v>44439</v>
      </c>
      <c r="L163" s="74" t="str">
        <f>IFERROR(IF(VLOOKUP(W163,'[1]Rohware 230'!$B:$C,2,FALSE)=0,"Rohware"),
IFERROR(IF(VLOOKUP(W163,[1]Sammelnr.!$B:$C,2,FALSE)=0,"Sammelnr. ungeschält ABS"),
IFERROR(IF(VLOOKUP(W163,[1]Sammelnr.!$E:$F,2,FALSE)=0,"Sammelnr. ungeschält VS"),
IFERROR(IF(VLOOKUP(W163,[1]Sammelnr.!$H:$I,2,FALSE)=0,"Sammelnr. geschält"),
IFERROR(IF(VLOOKUP(W163,[1]Offen!$B:$C,2,FALSE)=0,"Offen ungeschält ABS"),
IFERROR(IF(VLOOKUP(W163,[1]Offen!$E:$F,2,FALSE)=0,"Offen ungeschält VOS"),
IFERROR(IF(VLOOKUP(W163,[1]Offen!$H:$I,2,FALSE)=0,"Offen geschält RW"),
IFERROR(IF(VLOOKUP(W163,[1]Offen!$K:$L,2,FALSE)=0,"Offen vegan"),
IFERROR(IF(VLOOKUP(W163,[1]Offen!$N:$O,2,FALSE)=0,"Offen Zipfel"),
IFERROR(IF(VLOOKUP(W163,[1]Offen!$Q:$R,2,FALSE)=0,"Offen Endstücke"),
IFERROR(IF(VLOOKUP(W163,[1]Vakuumiert!$B:$C,2,FALSE)=0,"Vakuumierter VOS ungeschält"),
IFERROR(IF(VLOOKUP(W163,[1]Vakuumiert!$E:$F,2,FALSE)=0,"Vakuumierter ABS ungeschält"),
IFERROR(IF(VLOOKUP(W163,[1]Vakuumiert!$H:$I,2,FALSE)=0,"Vakuumierter VOS geschält"),
IFERROR(IF(VLOOKUP(W163,[1]Vakuumiert!$K:$L,2,FALSE)=0,"Vakuumierter VOS vegan"),
IFERROR(IF(VLOOKUP(W163,[1]Vakuumiert!$N:$O,2,FALSE)=0,"Vakuumierter VOS Zipfel"),
IFERROR(IF(VLOOKUP(W163,[1]Vakuumiert!$Q:$R,2,FALSE)=0,"Vakuumiert geschält"),
IFERROR(IF(VLOOKUP(W163,'[1]vakuumierte Fertigprodukte'!$B:$C,2,FALSE)=0,"Fertigprodukte"),
IFERROR(IF(VLOOKUP(W163,'[1]vakuumierte Fertigprodukte'!$E:$FI,2,FALSE)=0,"Vakuumierte Zipfel"),
IFERROR(IF(VLOOKUP(W163,[1]Wurste!$B:$C,2,FALSE)=0,"Räucherwürste"),
IFERROR(IF(VLOOKUP(W163,[1]Wurste!$E:$F,2,FALSE)=0,"URW/URGW Wurst"),
IFERROR(IF(VLOOKUP(W163,[1]Wurste!$H:$I,2,FALSE)=0,"HF-Wurst Vegan"),
IFERROR(IF(VLOOKUP(W163,[1]Wurste!$K:$L,2,FALSE)=0,"320er ohne Würste"),
IFERROR(IF(AND(OR(Abfalldokumentation!$I163="BU3",Abfalldokumentation!$I163="Verkauf"),Abfalldokumentation!$N163="Schimmel",Abfalldokumentation!$O163="keinen Abnehmer/kein Schälpersonal"),"Div. Zipfel, ES ohne Verwendung",VLOOKUP(Abfalldokumentation!$M163,Produktgruppen!A:B,2,FALSE)),"-")))))))))))))))))))))))</f>
        <v>Diverses</v>
      </c>
      <c r="M163" s="76" t="str">
        <f>IFERROR(VLOOKUP(Abfalldokumentation!$W163,Artikel!A:C,3,FALSE),Abfalldokumentation!$W163)</f>
        <v>Diverses aus Abfüllung</v>
      </c>
      <c r="N163" s="76" t="str">
        <f>VLOOKUP(D163,'Liste Gründe'!A:D,2,FALSE)</f>
        <v>Linienbezogen</v>
      </c>
      <c r="O163" s="75" t="str">
        <f>IF(ISBLANK(F163),VLOOKUP(Abfalldokumentation!$X163,'Liste Gründe'!A:D,3,FALSE),F163)</f>
        <v>Reinigung</v>
      </c>
      <c r="P163" s="76" t="str">
        <f>IF(ISBLANK(Abfalldokumentation!$G163),"-",Abfalldokumentation!$G163)</f>
        <v>-</v>
      </c>
      <c r="Q163" s="76">
        <f t="shared" si="15"/>
        <v>35</v>
      </c>
      <c r="R163" s="76" t="str">
        <f t="shared" si="16"/>
        <v>Produkte</v>
      </c>
      <c r="S163" s="76" t="str">
        <f t="shared" si="17"/>
        <v>BUs</v>
      </c>
      <c r="T163" s="76" t="str">
        <f t="shared" si="18"/>
        <v>Symptome</v>
      </c>
      <c r="U163" s="76" t="str">
        <f>IFERROR(VLOOKUP(Abfalldokumentation!$W163,Kennzahlen!S:U,3,FALSE)*Abfalldokumentation!$J163,"0")</f>
        <v>0</v>
      </c>
      <c r="V163" s="76" t="str">
        <f>IF(ISBLANK(A163),VLOOKUP(Abfalldokumentation!$W163,'Linien - BU'!R:S,2,FALSE),A163)</f>
        <v>Abfüllung</v>
      </c>
      <c r="W163" s="77" t="str">
        <f t="shared" si="19"/>
        <v>Diverses aus Abfüllung</v>
      </c>
      <c r="X163" s="77">
        <f t="shared" si="20"/>
        <v>10</v>
      </c>
    </row>
    <row r="164" spans="1:24" ht="30" customHeight="1" x14ac:dyDescent="0.25">
      <c r="A164" s="39" t="s">
        <v>70</v>
      </c>
      <c r="B164" s="40" t="s">
        <v>86</v>
      </c>
      <c r="C164" s="40">
        <v>115</v>
      </c>
      <c r="D164" s="40">
        <v>10</v>
      </c>
      <c r="E164" s="41">
        <v>44439</v>
      </c>
      <c r="F164" s="42"/>
      <c r="G164" s="43"/>
      <c r="H164" s="44" t="str">
        <f>IFERROR(VLOOKUP(Abfalldokumentation!$B164,Artikel!A:C,3,FALSE),Abfalldokumentation!$B164)</f>
        <v>Diverses aus Abfüllung</v>
      </c>
      <c r="I164" s="78" t="str">
        <f>VLOOKUP(V164,'Linien - BU'!A:B,2,FALSE)</f>
        <v>BU1</v>
      </c>
      <c r="J164" s="79">
        <f t="shared" si="14"/>
        <v>115</v>
      </c>
      <c r="K164" s="80">
        <f>Abfalldokumentation!$E164</f>
        <v>44439</v>
      </c>
      <c r="L164" s="79" t="str">
        <f>IFERROR(IF(VLOOKUP(W164,'[1]Rohware 230'!$B:$C,2,FALSE)=0,"Rohware"),
IFERROR(IF(VLOOKUP(W164,[1]Sammelnr.!$B:$C,2,FALSE)=0,"Sammelnr. ungeschält ABS"),
IFERROR(IF(VLOOKUP(W164,[1]Sammelnr.!$E:$F,2,FALSE)=0,"Sammelnr. ungeschält VS"),
IFERROR(IF(VLOOKUP(W164,[1]Sammelnr.!$H:$I,2,FALSE)=0,"Sammelnr. geschält"),
IFERROR(IF(VLOOKUP(W164,[1]Offen!$B:$C,2,FALSE)=0,"Offen ungeschält ABS"),
IFERROR(IF(VLOOKUP(W164,[1]Offen!$E:$F,2,FALSE)=0,"Offen ungeschält VOS"),
IFERROR(IF(VLOOKUP(W164,[1]Offen!$H:$I,2,FALSE)=0,"Offen geschält RW"),
IFERROR(IF(VLOOKUP(W164,[1]Offen!$K:$L,2,FALSE)=0,"Offen vegan"),
IFERROR(IF(VLOOKUP(W164,[1]Offen!$N:$O,2,FALSE)=0,"Offen Zipfel"),
IFERROR(IF(VLOOKUP(W164,[1]Offen!$Q:$R,2,FALSE)=0,"Offen Endstücke"),
IFERROR(IF(VLOOKUP(W164,[1]Vakuumiert!$B:$C,2,FALSE)=0,"Vakuumierter VOS ungeschält"),
IFERROR(IF(VLOOKUP(W164,[1]Vakuumiert!$E:$F,2,FALSE)=0,"Vakuumierter ABS ungeschält"),
IFERROR(IF(VLOOKUP(W164,[1]Vakuumiert!$H:$I,2,FALSE)=0,"Vakuumierter VOS geschält"),
IFERROR(IF(VLOOKUP(W164,[1]Vakuumiert!$K:$L,2,FALSE)=0,"Vakuumierter VOS vegan"),
IFERROR(IF(VLOOKUP(W164,[1]Vakuumiert!$N:$O,2,FALSE)=0,"Vakuumierter VOS Zipfel"),
IFERROR(IF(VLOOKUP(W164,[1]Vakuumiert!$Q:$R,2,FALSE)=0,"Vakuumiert geschält"),
IFERROR(IF(VLOOKUP(W164,'[1]vakuumierte Fertigprodukte'!$B:$C,2,FALSE)=0,"Fertigprodukte"),
IFERROR(IF(VLOOKUP(W164,'[1]vakuumierte Fertigprodukte'!$E:$FI,2,FALSE)=0,"Vakuumierte Zipfel"),
IFERROR(IF(VLOOKUP(W164,[1]Wurste!$B:$C,2,FALSE)=0,"Räucherwürste"),
IFERROR(IF(VLOOKUP(W164,[1]Wurste!$E:$F,2,FALSE)=0,"URW/URGW Wurst"),
IFERROR(IF(VLOOKUP(W164,[1]Wurste!$H:$I,2,FALSE)=0,"HF-Wurst Vegan"),
IFERROR(IF(VLOOKUP(W164,[1]Wurste!$K:$L,2,FALSE)=0,"320er ohne Würste"),
IFERROR(IF(AND(OR(Abfalldokumentation!$I164="BU3",Abfalldokumentation!$I164="Verkauf"),Abfalldokumentation!$N164="Schimmel",Abfalldokumentation!$O164="keinen Abnehmer/kein Schälpersonal"),"Div. Zipfel, ES ohne Verwendung",VLOOKUP(Abfalldokumentation!$M164,Produktgruppen!A:B,2,FALSE)),"-")))))))))))))))))))))))</f>
        <v>Diverses</v>
      </c>
      <c r="M164" s="81" t="str">
        <f>IFERROR(VLOOKUP(Abfalldokumentation!$W164,Artikel!A:C,3,FALSE),Abfalldokumentation!$W164)</f>
        <v>Diverses aus Abfüllung</v>
      </c>
      <c r="N164" s="81" t="str">
        <f>VLOOKUP(D164,'Liste Gründe'!A:D,2,FALSE)</f>
        <v>Linienbezogen</v>
      </c>
      <c r="O164" s="80" t="str">
        <f>IF(ISBLANK(F164),VLOOKUP(Abfalldokumentation!$X164,'Liste Gründe'!A:D,3,FALSE),F164)</f>
        <v>Reinigung</v>
      </c>
      <c r="P164" s="81" t="str">
        <f>IF(ISBLANK(Abfalldokumentation!$G164),"-",Abfalldokumentation!$G164)</f>
        <v>-</v>
      </c>
      <c r="Q164" s="81">
        <f t="shared" si="15"/>
        <v>35</v>
      </c>
      <c r="R164" s="81" t="str">
        <f t="shared" si="16"/>
        <v>Produkte</v>
      </c>
      <c r="S164" s="81" t="str">
        <f t="shared" si="17"/>
        <v>BUs</v>
      </c>
      <c r="T164" s="81" t="str">
        <f t="shared" si="18"/>
        <v>Symptome</v>
      </c>
      <c r="U164" s="81" t="str">
        <f>IFERROR(VLOOKUP(Abfalldokumentation!$W164,Kennzahlen!S:U,3,FALSE)*Abfalldokumentation!$J164,"0")</f>
        <v>0</v>
      </c>
      <c r="V164" s="81" t="str">
        <f>IF(ISBLANK(A164),VLOOKUP(Abfalldokumentation!$W164,'Linien - BU'!R:S,2,FALSE),A164)</f>
        <v>Abfüllung</v>
      </c>
      <c r="W164" s="77" t="str">
        <f t="shared" si="19"/>
        <v>Diverses aus Abfüllung</v>
      </c>
      <c r="X164" s="77">
        <f t="shared" si="20"/>
        <v>10</v>
      </c>
    </row>
    <row r="165" spans="1:24" ht="30" customHeight="1" x14ac:dyDescent="0.25">
      <c r="A165" s="45" t="s">
        <v>92</v>
      </c>
      <c r="B165" s="46" t="s">
        <v>93</v>
      </c>
      <c r="C165" s="46">
        <v>10</v>
      </c>
      <c r="D165" s="46">
        <v>74</v>
      </c>
      <c r="E165" s="47">
        <v>44439</v>
      </c>
      <c r="F165" s="48" t="s">
        <v>91</v>
      </c>
      <c r="G165" s="49" t="s">
        <v>91</v>
      </c>
      <c r="H165" s="50" t="str">
        <f>IFERROR(VLOOKUP(Abfalldokumentation!$B165,Artikel!A:C,3,FALSE),Abfalldokumentation!$B165)</f>
        <v>Laborproben</v>
      </c>
      <c r="I165" s="73" t="str">
        <f>VLOOKUP(V165,'Linien - BU'!A:B,2,FALSE)</f>
        <v>Rest</v>
      </c>
      <c r="J165" s="74">
        <f t="shared" si="14"/>
        <v>10</v>
      </c>
      <c r="K165" s="75">
        <f>Abfalldokumentation!$E165</f>
        <v>44439</v>
      </c>
      <c r="L165" s="74" t="str">
        <f>IFERROR(IF(VLOOKUP(W165,'[1]Rohware 230'!$B:$C,2,FALSE)=0,"Rohware"),
IFERROR(IF(VLOOKUP(W165,[1]Sammelnr.!$B:$C,2,FALSE)=0,"Sammelnr. ungeschält ABS"),
IFERROR(IF(VLOOKUP(W165,[1]Sammelnr.!$E:$F,2,FALSE)=0,"Sammelnr. ungeschält VS"),
IFERROR(IF(VLOOKUP(W165,[1]Sammelnr.!$H:$I,2,FALSE)=0,"Sammelnr. geschält"),
IFERROR(IF(VLOOKUP(W165,[1]Offen!$B:$C,2,FALSE)=0,"Offen ungeschält ABS"),
IFERROR(IF(VLOOKUP(W165,[1]Offen!$E:$F,2,FALSE)=0,"Offen ungeschält VOS"),
IFERROR(IF(VLOOKUP(W165,[1]Offen!$H:$I,2,FALSE)=0,"Offen geschält RW"),
IFERROR(IF(VLOOKUP(W165,[1]Offen!$K:$L,2,FALSE)=0,"Offen vegan"),
IFERROR(IF(VLOOKUP(W165,[1]Offen!$N:$O,2,FALSE)=0,"Offen Zipfel"),
IFERROR(IF(VLOOKUP(W165,[1]Offen!$Q:$R,2,FALSE)=0,"Offen Endstücke"),
IFERROR(IF(VLOOKUP(W165,[1]Vakuumiert!$B:$C,2,FALSE)=0,"Vakuumierter VOS ungeschält"),
IFERROR(IF(VLOOKUP(W165,[1]Vakuumiert!$E:$F,2,FALSE)=0,"Vakuumierter ABS ungeschält"),
IFERROR(IF(VLOOKUP(W165,[1]Vakuumiert!$H:$I,2,FALSE)=0,"Vakuumierter VOS geschält"),
IFERROR(IF(VLOOKUP(W165,[1]Vakuumiert!$K:$L,2,FALSE)=0,"Vakuumierter VOS vegan"),
IFERROR(IF(VLOOKUP(W165,[1]Vakuumiert!$N:$O,2,FALSE)=0,"Vakuumierter VOS Zipfel"),
IFERROR(IF(VLOOKUP(W165,[1]Vakuumiert!$Q:$R,2,FALSE)=0,"Vakuumiert geschält"),
IFERROR(IF(VLOOKUP(W165,'[1]vakuumierte Fertigprodukte'!$B:$C,2,FALSE)=0,"Fertigprodukte"),
IFERROR(IF(VLOOKUP(W165,'[1]vakuumierte Fertigprodukte'!$E:$FI,2,FALSE)=0,"Vakuumierte Zipfel"),
IFERROR(IF(VLOOKUP(W165,[1]Wurste!$B:$C,2,FALSE)=0,"Räucherwürste"),
IFERROR(IF(VLOOKUP(W165,[1]Wurste!$E:$F,2,FALSE)=0,"URW/URGW Wurst"),
IFERROR(IF(VLOOKUP(W165,[1]Wurste!$H:$I,2,FALSE)=0,"HF-Wurst Vegan"),
IFERROR(IF(VLOOKUP(W165,[1]Wurste!$K:$L,2,FALSE)=0,"320er ohne Würste"),
IFERROR(IF(AND(OR(Abfalldokumentation!$I165="BU3",Abfalldokumentation!$I165="Verkauf"),Abfalldokumentation!$N165="Schimmel",Abfalldokumentation!$O165="keinen Abnehmer/kein Schälpersonal"),"Div. Zipfel, ES ohne Verwendung",VLOOKUP(Abfalldokumentation!$M165,Produktgruppen!A:B,2,FALSE)),"-")))))))))))))))))))))))</f>
        <v>Qualitätssicherung</v>
      </c>
      <c r="M165" s="76" t="str">
        <f>IFERROR(VLOOKUP(Abfalldokumentation!$W165,Artikel!A:C,3,FALSE),Abfalldokumentation!$W165)</f>
        <v>Laborproben</v>
      </c>
      <c r="N165" s="76" t="str">
        <f>VLOOKUP(D165,'Liste Gründe'!A:D,2,FALSE)</f>
        <v>Qualitätssicherung</v>
      </c>
      <c r="O165" s="75" t="str">
        <f>IF(ISBLANK(F165),VLOOKUP(Abfalldokumentation!$X165,'Liste Gründe'!A:D,3,FALSE),F165)</f>
        <v>Sensorik</v>
      </c>
      <c r="P165" s="76" t="str">
        <f>IF(ISBLANK(Abfalldokumentation!$G165),"-",Abfalldokumentation!$G165)</f>
        <v>Sensorik</v>
      </c>
      <c r="Q165" s="76">
        <f t="shared" si="15"/>
        <v>35</v>
      </c>
      <c r="R165" s="76" t="str">
        <f t="shared" si="16"/>
        <v>Produkte</v>
      </c>
      <c r="S165" s="76" t="str">
        <f t="shared" si="17"/>
        <v>BUs</v>
      </c>
      <c r="T165" s="76" t="str">
        <f t="shared" si="18"/>
        <v>Symptome</v>
      </c>
      <c r="U165" s="76" t="str">
        <f>IFERROR(VLOOKUP(Abfalldokumentation!$W165,Kennzahlen!S:U,3,FALSE)*Abfalldokumentation!$J165,"0")</f>
        <v>0</v>
      </c>
      <c r="V165" s="76" t="str">
        <f>IF(ISBLANK(A165),VLOOKUP(Abfalldokumentation!$W165,'Linien - BU'!R:S,2,FALSE),A165)</f>
        <v>Labor</v>
      </c>
      <c r="W165" s="77" t="str">
        <f t="shared" si="19"/>
        <v>Laborproben</v>
      </c>
      <c r="X165" s="77">
        <f t="shared" si="20"/>
        <v>74</v>
      </c>
    </row>
    <row r="166" spans="1:24" ht="30" customHeight="1" x14ac:dyDescent="0.25">
      <c r="A166" s="39" t="s">
        <v>92</v>
      </c>
      <c r="B166" s="40" t="s">
        <v>93</v>
      </c>
      <c r="C166" s="40">
        <v>3.2</v>
      </c>
      <c r="D166" s="51">
        <v>73</v>
      </c>
      <c r="E166" s="41">
        <v>44439</v>
      </c>
      <c r="F166" s="42" t="s">
        <v>94</v>
      </c>
      <c r="G166" s="43" t="s">
        <v>94</v>
      </c>
      <c r="H166" s="44" t="str">
        <f>IFERROR(VLOOKUP(Abfalldokumentation!$B166,Artikel!A:C,3,FALSE),Abfalldokumentation!$B166)</f>
        <v>Laborproben</v>
      </c>
      <c r="I166" s="78" t="str">
        <f>VLOOKUP(V166,'Linien - BU'!A:B,2,FALSE)</f>
        <v>Rest</v>
      </c>
      <c r="J166" s="79">
        <f t="shared" si="14"/>
        <v>3.2</v>
      </c>
      <c r="K166" s="80">
        <f>Abfalldokumentation!$E166</f>
        <v>44439</v>
      </c>
      <c r="L166" s="79" t="str">
        <f>IFERROR(IF(VLOOKUP(W166,'[1]Rohware 230'!$B:$C,2,FALSE)=0,"Rohware"),
IFERROR(IF(VLOOKUP(W166,[1]Sammelnr.!$B:$C,2,FALSE)=0,"Sammelnr. ungeschält ABS"),
IFERROR(IF(VLOOKUP(W166,[1]Sammelnr.!$E:$F,2,FALSE)=0,"Sammelnr. ungeschält VS"),
IFERROR(IF(VLOOKUP(W166,[1]Sammelnr.!$H:$I,2,FALSE)=0,"Sammelnr. geschält"),
IFERROR(IF(VLOOKUP(W166,[1]Offen!$B:$C,2,FALSE)=0,"Offen ungeschält ABS"),
IFERROR(IF(VLOOKUP(W166,[1]Offen!$E:$F,2,FALSE)=0,"Offen ungeschält VOS"),
IFERROR(IF(VLOOKUP(W166,[1]Offen!$H:$I,2,FALSE)=0,"Offen geschält RW"),
IFERROR(IF(VLOOKUP(W166,[1]Offen!$K:$L,2,FALSE)=0,"Offen vegan"),
IFERROR(IF(VLOOKUP(W166,[1]Offen!$N:$O,2,FALSE)=0,"Offen Zipfel"),
IFERROR(IF(VLOOKUP(W166,[1]Offen!$Q:$R,2,FALSE)=0,"Offen Endstücke"),
IFERROR(IF(VLOOKUP(W166,[1]Vakuumiert!$B:$C,2,FALSE)=0,"Vakuumierter VOS ungeschält"),
IFERROR(IF(VLOOKUP(W166,[1]Vakuumiert!$E:$F,2,FALSE)=0,"Vakuumierter ABS ungeschält"),
IFERROR(IF(VLOOKUP(W166,[1]Vakuumiert!$H:$I,2,FALSE)=0,"Vakuumierter VOS geschält"),
IFERROR(IF(VLOOKUP(W166,[1]Vakuumiert!$K:$L,2,FALSE)=0,"Vakuumierter VOS vegan"),
IFERROR(IF(VLOOKUP(W166,[1]Vakuumiert!$N:$O,2,FALSE)=0,"Vakuumierter VOS Zipfel"),
IFERROR(IF(VLOOKUP(W166,[1]Vakuumiert!$Q:$R,2,FALSE)=0,"Vakuumiert geschält"),
IFERROR(IF(VLOOKUP(W166,'[1]vakuumierte Fertigprodukte'!$B:$C,2,FALSE)=0,"Fertigprodukte"),
IFERROR(IF(VLOOKUP(W166,'[1]vakuumierte Fertigprodukte'!$E:$FI,2,FALSE)=0,"Vakuumierte Zipfel"),
IFERROR(IF(VLOOKUP(W166,[1]Wurste!$B:$C,2,FALSE)=0,"Räucherwürste"),
IFERROR(IF(VLOOKUP(W166,[1]Wurste!$E:$F,2,FALSE)=0,"URW/URGW Wurst"),
IFERROR(IF(VLOOKUP(W166,[1]Wurste!$H:$I,2,FALSE)=0,"HF-Wurst Vegan"),
IFERROR(IF(VLOOKUP(W166,[1]Wurste!$K:$L,2,FALSE)=0,"320er ohne Würste"),
IFERROR(IF(AND(OR(Abfalldokumentation!$I166="BU3",Abfalldokumentation!$I166="Verkauf"),Abfalldokumentation!$N166="Schimmel",Abfalldokumentation!$O166="keinen Abnehmer/kein Schälpersonal"),"Div. Zipfel, ES ohne Verwendung",VLOOKUP(Abfalldokumentation!$M166,Produktgruppen!A:B,2,FALSE)),"-")))))))))))))))))))))))</f>
        <v>Qualitätssicherung</v>
      </c>
      <c r="M166" s="81" t="str">
        <f>IFERROR(VLOOKUP(Abfalldokumentation!$W166,Artikel!A:C,3,FALSE),Abfalldokumentation!$W166)</f>
        <v>Laborproben</v>
      </c>
      <c r="N166" s="81" t="str">
        <f>VLOOKUP(D166,'Liste Gründe'!A:D,2,FALSE)</f>
        <v>Qualitätssicherung</v>
      </c>
      <c r="O166" s="80" t="str">
        <f>IF(ISBLANK(F166),VLOOKUP(Abfalldokumentation!$X166,'Liste Gründe'!A:D,3,FALSE),F166)</f>
        <v>Laborprobe</v>
      </c>
      <c r="P166" s="81" t="str">
        <f>IF(ISBLANK(Abfalldokumentation!$G166),"-",Abfalldokumentation!$G166)</f>
        <v>Laborprobe</v>
      </c>
      <c r="Q166" s="81">
        <f t="shared" si="15"/>
        <v>35</v>
      </c>
      <c r="R166" s="81" t="str">
        <f t="shared" si="16"/>
        <v>Produkte</v>
      </c>
      <c r="S166" s="81" t="str">
        <f t="shared" si="17"/>
        <v>BUs</v>
      </c>
      <c r="T166" s="81" t="str">
        <f t="shared" si="18"/>
        <v>Symptome</v>
      </c>
      <c r="U166" s="81" t="str">
        <f>IFERROR(VLOOKUP(Abfalldokumentation!$W166,Kennzahlen!S:U,3,FALSE)*Abfalldokumentation!$J166,"0")</f>
        <v>0</v>
      </c>
      <c r="V166" s="81" t="str">
        <f>IF(ISBLANK(A166),VLOOKUP(Abfalldokumentation!$W166,'Linien - BU'!R:S,2,FALSE),A166)</f>
        <v>Labor</v>
      </c>
      <c r="W166" s="77" t="str">
        <f t="shared" si="19"/>
        <v>Laborproben</v>
      </c>
      <c r="X166" s="77">
        <f t="shared" si="20"/>
        <v>73</v>
      </c>
    </row>
    <row r="167" spans="1:24" ht="30" customHeight="1" x14ac:dyDescent="0.25">
      <c r="A167" s="45" t="s">
        <v>92</v>
      </c>
      <c r="B167" s="46" t="s">
        <v>93</v>
      </c>
      <c r="C167" s="46">
        <v>3.2</v>
      </c>
      <c r="D167" s="52">
        <v>73</v>
      </c>
      <c r="E167" s="47">
        <v>44439</v>
      </c>
      <c r="F167" s="48" t="s">
        <v>94</v>
      </c>
      <c r="G167" s="49" t="s">
        <v>94</v>
      </c>
      <c r="H167" s="50" t="str">
        <f>IFERROR(VLOOKUP(Abfalldokumentation!$B167,Artikel!A:C,3,FALSE),Abfalldokumentation!$B167)</f>
        <v>Laborproben</v>
      </c>
      <c r="I167" s="73" t="str">
        <f>VLOOKUP(V167,'Linien - BU'!A:B,2,FALSE)</f>
        <v>Rest</v>
      </c>
      <c r="J167" s="74">
        <f t="shared" si="14"/>
        <v>3.2</v>
      </c>
      <c r="K167" s="75">
        <f>Abfalldokumentation!$E167</f>
        <v>44439</v>
      </c>
      <c r="L167" s="74" t="str">
        <f>IFERROR(IF(VLOOKUP(W167,'[1]Rohware 230'!$B:$C,2,FALSE)=0,"Rohware"),
IFERROR(IF(VLOOKUP(W167,[1]Sammelnr.!$B:$C,2,FALSE)=0,"Sammelnr. ungeschält ABS"),
IFERROR(IF(VLOOKUP(W167,[1]Sammelnr.!$E:$F,2,FALSE)=0,"Sammelnr. ungeschält VS"),
IFERROR(IF(VLOOKUP(W167,[1]Sammelnr.!$H:$I,2,FALSE)=0,"Sammelnr. geschält"),
IFERROR(IF(VLOOKUP(W167,[1]Offen!$B:$C,2,FALSE)=0,"Offen ungeschält ABS"),
IFERROR(IF(VLOOKUP(W167,[1]Offen!$E:$F,2,FALSE)=0,"Offen ungeschält VOS"),
IFERROR(IF(VLOOKUP(W167,[1]Offen!$H:$I,2,FALSE)=0,"Offen geschält RW"),
IFERROR(IF(VLOOKUP(W167,[1]Offen!$K:$L,2,FALSE)=0,"Offen vegan"),
IFERROR(IF(VLOOKUP(W167,[1]Offen!$N:$O,2,FALSE)=0,"Offen Zipfel"),
IFERROR(IF(VLOOKUP(W167,[1]Offen!$Q:$R,2,FALSE)=0,"Offen Endstücke"),
IFERROR(IF(VLOOKUP(W167,[1]Vakuumiert!$B:$C,2,FALSE)=0,"Vakuumierter VOS ungeschält"),
IFERROR(IF(VLOOKUP(W167,[1]Vakuumiert!$E:$F,2,FALSE)=0,"Vakuumierter ABS ungeschält"),
IFERROR(IF(VLOOKUP(W167,[1]Vakuumiert!$H:$I,2,FALSE)=0,"Vakuumierter VOS geschält"),
IFERROR(IF(VLOOKUP(W167,[1]Vakuumiert!$K:$L,2,FALSE)=0,"Vakuumierter VOS vegan"),
IFERROR(IF(VLOOKUP(W167,[1]Vakuumiert!$N:$O,2,FALSE)=0,"Vakuumierter VOS Zipfel"),
IFERROR(IF(VLOOKUP(W167,[1]Vakuumiert!$Q:$R,2,FALSE)=0,"Vakuumiert geschält"),
IFERROR(IF(VLOOKUP(W167,'[1]vakuumierte Fertigprodukte'!$B:$C,2,FALSE)=0,"Fertigprodukte"),
IFERROR(IF(VLOOKUP(W167,'[1]vakuumierte Fertigprodukte'!$E:$FI,2,FALSE)=0,"Vakuumierte Zipfel"),
IFERROR(IF(VLOOKUP(W167,[1]Wurste!$B:$C,2,FALSE)=0,"Räucherwürste"),
IFERROR(IF(VLOOKUP(W167,[1]Wurste!$E:$F,2,FALSE)=0,"URW/URGW Wurst"),
IFERROR(IF(VLOOKUP(W167,[1]Wurste!$H:$I,2,FALSE)=0,"HF-Wurst Vegan"),
IFERROR(IF(VLOOKUP(W167,[1]Wurste!$K:$L,2,FALSE)=0,"320er ohne Würste"),
IFERROR(IF(AND(OR(Abfalldokumentation!$I167="BU3",Abfalldokumentation!$I167="Verkauf"),Abfalldokumentation!$N167="Schimmel",Abfalldokumentation!$O167="keinen Abnehmer/kein Schälpersonal"),"Div. Zipfel, ES ohne Verwendung",VLOOKUP(Abfalldokumentation!$M167,Produktgruppen!A:B,2,FALSE)),"-")))))))))))))))))))))))</f>
        <v>Qualitätssicherung</v>
      </c>
      <c r="M167" s="76" t="str">
        <f>IFERROR(VLOOKUP(Abfalldokumentation!$W167,Artikel!A:C,3,FALSE),Abfalldokumentation!$W167)</f>
        <v>Laborproben</v>
      </c>
      <c r="N167" s="76" t="str">
        <f>VLOOKUP(D167,'Liste Gründe'!A:D,2,FALSE)</f>
        <v>Qualitätssicherung</v>
      </c>
      <c r="O167" s="75" t="str">
        <f>IF(ISBLANK(F167),VLOOKUP(Abfalldokumentation!$X167,'Liste Gründe'!A:D,3,FALSE),F167)</f>
        <v>Laborprobe</v>
      </c>
      <c r="P167" s="76" t="str">
        <f>IF(ISBLANK(Abfalldokumentation!$G167),"-",Abfalldokumentation!$G167)</f>
        <v>Laborprobe</v>
      </c>
      <c r="Q167" s="76">
        <f t="shared" si="15"/>
        <v>35</v>
      </c>
      <c r="R167" s="76" t="str">
        <f t="shared" si="16"/>
        <v>Produkte</v>
      </c>
      <c r="S167" s="76" t="str">
        <f t="shared" si="17"/>
        <v>BUs</v>
      </c>
      <c r="T167" s="76" t="str">
        <f t="shared" si="18"/>
        <v>Symptome</v>
      </c>
      <c r="U167" s="76" t="str">
        <f>IFERROR(VLOOKUP(Abfalldokumentation!$W167,Kennzahlen!S:U,3,FALSE)*Abfalldokumentation!$J167,"0")</f>
        <v>0</v>
      </c>
      <c r="V167" s="76" t="str">
        <f>IF(ISBLANK(A167),VLOOKUP(Abfalldokumentation!$W167,'Linien - BU'!R:S,2,FALSE),A167)</f>
        <v>Labor</v>
      </c>
      <c r="W167" s="77" t="str">
        <f t="shared" si="19"/>
        <v>Laborproben</v>
      </c>
      <c r="X167" s="77">
        <f t="shared" si="20"/>
        <v>73</v>
      </c>
    </row>
    <row r="168" spans="1:24" ht="30" customHeight="1" x14ac:dyDescent="0.25">
      <c r="A168" s="39" t="s">
        <v>92</v>
      </c>
      <c r="B168" s="40" t="s">
        <v>139</v>
      </c>
      <c r="C168" s="40">
        <v>130</v>
      </c>
      <c r="D168" s="40">
        <v>72</v>
      </c>
      <c r="E168" s="41">
        <v>44439</v>
      </c>
      <c r="F168" s="42" t="s">
        <v>139</v>
      </c>
      <c r="G168" s="43" t="s">
        <v>139</v>
      </c>
      <c r="H168" s="44" t="str">
        <f>IFERROR(VLOOKUP(Abfalldokumentation!$B168,Artikel!A:C,3,FALSE),Abfalldokumentation!$B168)</f>
        <v>Muster</v>
      </c>
      <c r="I168" s="78" t="str">
        <f>VLOOKUP(V168,'Linien - BU'!A:B,2,FALSE)</f>
        <v>Rest</v>
      </c>
      <c r="J168" s="79">
        <f t="shared" si="14"/>
        <v>130</v>
      </c>
      <c r="K168" s="80">
        <f>Abfalldokumentation!$E168</f>
        <v>44439</v>
      </c>
      <c r="L168" s="79" t="str">
        <f>IFERROR(IF(VLOOKUP(W168,'[1]Rohware 230'!$B:$C,2,FALSE)=0,"Rohware"),
IFERROR(IF(VLOOKUP(W168,[1]Sammelnr.!$B:$C,2,FALSE)=0,"Sammelnr. ungeschält ABS"),
IFERROR(IF(VLOOKUP(W168,[1]Sammelnr.!$E:$F,2,FALSE)=0,"Sammelnr. ungeschält VS"),
IFERROR(IF(VLOOKUP(W168,[1]Sammelnr.!$H:$I,2,FALSE)=0,"Sammelnr. geschält"),
IFERROR(IF(VLOOKUP(W168,[1]Offen!$B:$C,2,FALSE)=0,"Offen ungeschält ABS"),
IFERROR(IF(VLOOKUP(W168,[1]Offen!$E:$F,2,FALSE)=0,"Offen ungeschält VOS"),
IFERROR(IF(VLOOKUP(W168,[1]Offen!$H:$I,2,FALSE)=0,"Offen geschält RW"),
IFERROR(IF(VLOOKUP(W168,[1]Offen!$K:$L,2,FALSE)=0,"Offen vegan"),
IFERROR(IF(VLOOKUP(W168,[1]Offen!$N:$O,2,FALSE)=0,"Offen Zipfel"),
IFERROR(IF(VLOOKUP(W168,[1]Offen!$Q:$R,2,FALSE)=0,"Offen Endstücke"),
IFERROR(IF(VLOOKUP(W168,[1]Vakuumiert!$B:$C,2,FALSE)=0,"Vakuumierter VOS ungeschält"),
IFERROR(IF(VLOOKUP(W168,[1]Vakuumiert!$E:$F,2,FALSE)=0,"Vakuumierter ABS ungeschält"),
IFERROR(IF(VLOOKUP(W168,[1]Vakuumiert!$H:$I,2,FALSE)=0,"Vakuumierter VOS geschält"),
IFERROR(IF(VLOOKUP(W168,[1]Vakuumiert!$K:$L,2,FALSE)=0,"Vakuumierter VOS vegan"),
IFERROR(IF(VLOOKUP(W168,[1]Vakuumiert!$N:$O,2,FALSE)=0,"Vakuumierter VOS Zipfel"),
IFERROR(IF(VLOOKUP(W168,[1]Vakuumiert!$Q:$R,2,FALSE)=0,"Vakuumiert geschält"),
IFERROR(IF(VLOOKUP(W168,'[1]vakuumierte Fertigprodukte'!$B:$C,2,FALSE)=0,"Fertigprodukte"),
IFERROR(IF(VLOOKUP(W168,'[1]vakuumierte Fertigprodukte'!$E:$FI,2,FALSE)=0,"Vakuumierte Zipfel"),
IFERROR(IF(VLOOKUP(W168,[1]Wurste!$B:$C,2,FALSE)=0,"Räucherwürste"),
IFERROR(IF(VLOOKUP(W168,[1]Wurste!$E:$F,2,FALSE)=0,"URW/URGW Wurst"),
IFERROR(IF(VLOOKUP(W168,[1]Wurste!$H:$I,2,FALSE)=0,"HF-Wurst Vegan"),
IFERROR(IF(VLOOKUP(W168,[1]Wurste!$K:$L,2,FALSE)=0,"320er ohne Würste"),
IFERROR(IF(AND(OR(Abfalldokumentation!$I168="BU3",Abfalldokumentation!$I168="Verkauf"),Abfalldokumentation!$N168="Schimmel",Abfalldokumentation!$O168="keinen Abnehmer/kein Schälpersonal"),"Div. Zipfel, ES ohne Verwendung",VLOOKUP(Abfalldokumentation!$M168,Produktgruppen!A:B,2,FALSE)),"-")))))))))))))))))))))))</f>
        <v>Rest</v>
      </c>
      <c r="M168" s="81" t="str">
        <f>IFERROR(VLOOKUP(Abfalldokumentation!$W168,Artikel!A:C,3,FALSE),Abfalldokumentation!$W168)</f>
        <v>Muster</v>
      </c>
      <c r="N168" s="81" t="str">
        <f>VLOOKUP(D168,'Liste Gründe'!A:D,2,FALSE)</f>
        <v>Qualitätssicherung</v>
      </c>
      <c r="O168" s="80" t="str">
        <f>IF(ISBLANK(F168),VLOOKUP(Abfalldokumentation!$X168,'Liste Gründe'!A:D,3,FALSE),F168)</f>
        <v>Muster</v>
      </c>
      <c r="P168" s="81" t="str">
        <f>IF(ISBLANK(Abfalldokumentation!$G168),"-",Abfalldokumentation!$G168)</f>
        <v>Muster</v>
      </c>
      <c r="Q168" s="81">
        <f t="shared" si="15"/>
        <v>35</v>
      </c>
      <c r="R168" s="81" t="str">
        <f t="shared" si="16"/>
        <v>Produkte</v>
      </c>
      <c r="S168" s="81" t="str">
        <f t="shared" si="17"/>
        <v>BUs</v>
      </c>
      <c r="T168" s="81" t="str">
        <f t="shared" si="18"/>
        <v>Symptome</v>
      </c>
      <c r="U168" s="81" t="str">
        <f>IFERROR(VLOOKUP(Abfalldokumentation!$W168,Kennzahlen!S:U,3,FALSE)*Abfalldokumentation!$J168,"0")</f>
        <v>0</v>
      </c>
      <c r="V168" s="81" t="str">
        <f>IF(ISBLANK(A168),VLOOKUP(Abfalldokumentation!$W168,'Linien - BU'!R:S,2,FALSE),A168)</f>
        <v>Labor</v>
      </c>
      <c r="W168" s="77" t="str">
        <f t="shared" si="19"/>
        <v>Muster</v>
      </c>
      <c r="X168" s="77">
        <f t="shared" si="20"/>
        <v>72</v>
      </c>
    </row>
    <row r="169" spans="1:24" ht="30" customHeight="1" x14ac:dyDescent="0.25">
      <c r="A169" s="45" t="s">
        <v>92</v>
      </c>
      <c r="B169" s="46" t="s">
        <v>139</v>
      </c>
      <c r="C169" s="46">
        <v>75</v>
      </c>
      <c r="D169" s="46">
        <v>72</v>
      </c>
      <c r="E169" s="47">
        <v>44439</v>
      </c>
      <c r="F169" s="48" t="s">
        <v>139</v>
      </c>
      <c r="G169" s="49" t="s">
        <v>139</v>
      </c>
      <c r="H169" s="50" t="str">
        <f>IFERROR(VLOOKUP(Abfalldokumentation!$B169,Artikel!A:C,3,FALSE),Abfalldokumentation!$B169)</f>
        <v>Muster</v>
      </c>
      <c r="I169" s="73" t="str">
        <f>VLOOKUP(V169,'Linien - BU'!A:B,2,FALSE)</f>
        <v>Rest</v>
      </c>
      <c r="J169" s="74">
        <f t="shared" si="14"/>
        <v>75</v>
      </c>
      <c r="K169" s="75">
        <f>Abfalldokumentation!$E169</f>
        <v>44439</v>
      </c>
      <c r="L169" s="74" t="str">
        <f>IFERROR(IF(VLOOKUP(W169,'[1]Rohware 230'!$B:$C,2,FALSE)=0,"Rohware"),
IFERROR(IF(VLOOKUP(W169,[1]Sammelnr.!$B:$C,2,FALSE)=0,"Sammelnr. ungeschält ABS"),
IFERROR(IF(VLOOKUP(W169,[1]Sammelnr.!$E:$F,2,FALSE)=0,"Sammelnr. ungeschält VS"),
IFERROR(IF(VLOOKUP(W169,[1]Sammelnr.!$H:$I,2,FALSE)=0,"Sammelnr. geschält"),
IFERROR(IF(VLOOKUP(W169,[1]Offen!$B:$C,2,FALSE)=0,"Offen ungeschält ABS"),
IFERROR(IF(VLOOKUP(W169,[1]Offen!$E:$F,2,FALSE)=0,"Offen ungeschält VOS"),
IFERROR(IF(VLOOKUP(W169,[1]Offen!$H:$I,2,FALSE)=0,"Offen geschält RW"),
IFERROR(IF(VLOOKUP(W169,[1]Offen!$K:$L,2,FALSE)=0,"Offen vegan"),
IFERROR(IF(VLOOKUP(W169,[1]Offen!$N:$O,2,FALSE)=0,"Offen Zipfel"),
IFERROR(IF(VLOOKUP(W169,[1]Offen!$Q:$R,2,FALSE)=0,"Offen Endstücke"),
IFERROR(IF(VLOOKUP(W169,[1]Vakuumiert!$B:$C,2,FALSE)=0,"Vakuumierter VOS ungeschält"),
IFERROR(IF(VLOOKUP(W169,[1]Vakuumiert!$E:$F,2,FALSE)=0,"Vakuumierter ABS ungeschält"),
IFERROR(IF(VLOOKUP(W169,[1]Vakuumiert!$H:$I,2,FALSE)=0,"Vakuumierter VOS geschält"),
IFERROR(IF(VLOOKUP(W169,[1]Vakuumiert!$K:$L,2,FALSE)=0,"Vakuumierter VOS vegan"),
IFERROR(IF(VLOOKUP(W169,[1]Vakuumiert!$N:$O,2,FALSE)=0,"Vakuumierter VOS Zipfel"),
IFERROR(IF(VLOOKUP(W169,[1]Vakuumiert!$Q:$R,2,FALSE)=0,"Vakuumiert geschält"),
IFERROR(IF(VLOOKUP(W169,'[1]vakuumierte Fertigprodukte'!$B:$C,2,FALSE)=0,"Fertigprodukte"),
IFERROR(IF(VLOOKUP(W169,'[1]vakuumierte Fertigprodukte'!$E:$FI,2,FALSE)=0,"Vakuumierte Zipfel"),
IFERROR(IF(VLOOKUP(W169,[1]Wurste!$B:$C,2,FALSE)=0,"Räucherwürste"),
IFERROR(IF(VLOOKUP(W169,[1]Wurste!$E:$F,2,FALSE)=0,"URW/URGW Wurst"),
IFERROR(IF(VLOOKUP(W169,[1]Wurste!$H:$I,2,FALSE)=0,"HF-Wurst Vegan"),
IFERROR(IF(VLOOKUP(W169,[1]Wurste!$K:$L,2,FALSE)=0,"320er ohne Würste"),
IFERROR(IF(AND(OR(Abfalldokumentation!$I169="BU3",Abfalldokumentation!$I169="Verkauf"),Abfalldokumentation!$N169="Schimmel",Abfalldokumentation!$O169="keinen Abnehmer/kein Schälpersonal"),"Div. Zipfel, ES ohne Verwendung",VLOOKUP(Abfalldokumentation!$M169,Produktgruppen!A:B,2,FALSE)),"-")))))))))))))))))))))))</f>
        <v>Rest</v>
      </c>
      <c r="M169" s="76" t="str">
        <f>IFERROR(VLOOKUP(Abfalldokumentation!$W169,Artikel!A:C,3,FALSE),Abfalldokumentation!$W169)</f>
        <v>Muster</v>
      </c>
      <c r="N169" s="76" t="str">
        <f>VLOOKUP(D169,'Liste Gründe'!A:D,2,FALSE)</f>
        <v>Qualitätssicherung</v>
      </c>
      <c r="O169" s="75" t="str">
        <f>IF(ISBLANK(F169),VLOOKUP(Abfalldokumentation!$X169,'Liste Gründe'!A:D,3,FALSE),F169)</f>
        <v>Muster</v>
      </c>
      <c r="P169" s="76" t="str">
        <f>IF(ISBLANK(Abfalldokumentation!$G169),"-",Abfalldokumentation!$G169)</f>
        <v>Muster</v>
      </c>
      <c r="Q169" s="76">
        <f t="shared" si="15"/>
        <v>35</v>
      </c>
      <c r="R169" s="76" t="str">
        <f t="shared" si="16"/>
        <v>Produkte</v>
      </c>
      <c r="S169" s="76" t="str">
        <f t="shared" si="17"/>
        <v>BUs</v>
      </c>
      <c r="T169" s="76" t="str">
        <f t="shared" si="18"/>
        <v>Symptome</v>
      </c>
      <c r="U169" s="76" t="str">
        <f>IFERROR(VLOOKUP(Abfalldokumentation!$W169,Kennzahlen!S:U,3,FALSE)*Abfalldokumentation!$J169,"0")</f>
        <v>0</v>
      </c>
      <c r="V169" s="76" t="str">
        <f>IF(ISBLANK(A169),VLOOKUP(Abfalldokumentation!$W169,'Linien - BU'!R:S,2,FALSE),A169)</f>
        <v>Labor</v>
      </c>
      <c r="W169" s="77" t="str">
        <f t="shared" si="19"/>
        <v>Muster</v>
      </c>
      <c r="X169" s="77">
        <f t="shared" si="20"/>
        <v>72</v>
      </c>
    </row>
    <row r="170" spans="1:24" ht="30" customHeight="1" x14ac:dyDescent="0.25">
      <c r="A170" s="39" t="s">
        <v>92</v>
      </c>
      <c r="B170" s="42" t="s">
        <v>108</v>
      </c>
      <c r="C170" s="40">
        <v>60</v>
      </c>
      <c r="D170" s="40">
        <v>70</v>
      </c>
      <c r="E170" s="41">
        <v>44439</v>
      </c>
      <c r="F170" s="42" t="s">
        <v>108</v>
      </c>
      <c r="G170" s="43" t="s">
        <v>108</v>
      </c>
      <c r="H170" s="44" t="str">
        <f>IFERROR(VLOOKUP(Abfalldokumentation!$B170,Artikel!A:C,3,FALSE),Abfalldokumentation!$B170)</f>
        <v>Rückstellproben</v>
      </c>
      <c r="I170" s="78" t="str">
        <f>VLOOKUP(V170,'Linien - BU'!A:B,2,FALSE)</f>
        <v>Rest</v>
      </c>
      <c r="J170" s="79">
        <f t="shared" si="14"/>
        <v>60</v>
      </c>
      <c r="K170" s="80">
        <f>Abfalldokumentation!$E170</f>
        <v>44439</v>
      </c>
      <c r="L170" s="79" t="str">
        <f>IFERROR(IF(VLOOKUP(W170,'[1]Rohware 230'!$B:$C,2,FALSE)=0,"Rohware"),
IFERROR(IF(VLOOKUP(W170,[1]Sammelnr.!$B:$C,2,FALSE)=0,"Sammelnr. ungeschält ABS"),
IFERROR(IF(VLOOKUP(W170,[1]Sammelnr.!$E:$F,2,FALSE)=0,"Sammelnr. ungeschält VS"),
IFERROR(IF(VLOOKUP(W170,[1]Sammelnr.!$H:$I,2,FALSE)=0,"Sammelnr. geschält"),
IFERROR(IF(VLOOKUP(W170,[1]Offen!$B:$C,2,FALSE)=0,"Offen ungeschält ABS"),
IFERROR(IF(VLOOKUP(W170,[1]Offen!$E:$F,2,FALSE)=0,"Offen ungeschält VOS"),
IFERROR(IF(VLOOKUP(W170,[1]Offen!$H:$I,2,FALSE)=0,"Offen geschält RW"),
IFERROR(IF(VLOOKUP(W170,[1]Offen!$K:$L,2,FALSE)=0,"Offen vegan"),
IFERROR(IF(VLOOKUP(W170,[1]Offen!$N:$O,2,FALSE)=0,"Offen Zipfel"),
IFERROR(IF(VLOOKUP(W170,[1]Offen!$Q:$R,2,FALSE)=0,"Offen Endstücke"),
IFERROR(IF(VLOOKUP(W170,[1]Vakuumiert!$B:$C,2,FALSE)=0,"Vakuumierter VOS ungeschält"),
IFERROR(IF(VLOOKUP(W170,[1]Vakuumiert!$E:$F,2,FALSE)=0,"Vakuumierter ABS ungeschält"),
IFERROR(IF(VLOOKUP(W170,[1]Vakuumiert!$H:$I,2,FALSE)=0,"Vakuumierter VOS geschält"),
IFERROR(IF(VLOOKUP(W170,[1]Vakuumiert!$K:$L,2,FALSE)=0,"Vakuumierter VOS vegan"),
IFERROR(IF(VLOOKUP(W170,[1]Vakuumiert!$N:$O,2,FALSE)=0,"Vakuumierter VOS Zipfel"),
IFERROR(IF(VLOOKUP(W170,[1]Vakuumiert!$Q:$R,2,FALSE)=0,"Vakuumiert geschält"),
IFERROR(IF(VLOOKUP(W170,'[1]vakuumierte Fertigprodukte'!$B:$C,2,FALSE)=0,"Fertigprodukte"),
IFERROR(IF(VLOOKUP(W170,'[1]vakuumierte Fertigprodukte'!$E:$FI,2,FALSE)=0,"Vakuumierte Zipfel"),
IFERROR(IF(VLOOKUP(W170,[1]Wurste!$B:$C,2,FALSE)=0,"Räucherwürste"),
IFERROR(IF(VLOOKUP(W170,[1]Wurste!$E:$F,2,FALSE)=0,"URW/URGW Wurst"),
IFERROR(IF(VLOOKUP(W170,[1]Wurste!$H:$I,2,FALSE)=0,"HF-Wurst Vegan"),
IFERROR(IF(VLOOKUP(W170,[1]Wurste!$K:$L,2,FALSE)=0,"320er ohne Würste"),
IFERROR(IF(AND(OR(Abfalldokumentation!$I170="BU3",Abfalldokumentation!$I170="Verkauf"),Abfalldokumentation!$N170="Schimmel",Abfalldokumentation!$O170="keinen Abnehmer/kein Schälpersonal"),"Div. Zipfel, ES ohne Verwendung",VLOOKUP(Abfalldokumentation!$M170,Produktgruppen!A:B,2,FALSE)),"-")))))))))))))))))))))))</f>
        <v>Qualitätssicherung</v>
      </c>
      <c r="M170" s="81" t="str">
        <f>IFERROR(VLOOKUP(Abfalldokumentation!$W170,Artikel!A:C,3,FALSE),Abfalldokumentation!$W170)</f>
        <v>Rückstellproben</v>
      </c>
      <c r="N170" s="81" t="str">
        <f>VLOOKUP(D170,'Liste Gründe'!A:D,2,FALSE)</f>
        <v>Qualitätssicherung</v>
      </c>
      <c r="O170" s="80" t="str">
        <f>IF(ISBLANK(F170),VLOOKUP(Abfalldokumentation!$X170,'Liste Gründe'!A:D,3,FALSE),F170)</f>
        <v>Rückstellproben</v>
      </c>
      <c r="P170" s="81" t="str">
        <f>IF(ISBLANK(Abfalldokumentation!$G170),"-",Abfalldokumentation!$G170)</f>
        <v>Rückstellproben</v>
      </c>
      <c r="Q170" s="81">
        <f t="shared" si="15"/>
        <v>35</v>
      </c>
      <c r="R170" s="81" t="str">
        <f t="shared" si="16"/>
        <v>Produkte</v>
      </c>
      <c r="S170" s="81" t="str">
        <f t="shared" si="17"/>
        <v>BUs</v>
      </c>
      <c r="T170" s="81" t="str">
        <f t="shared" si="18"/>
        <v>Symptome</v>
      </c>
      <c r="U170" s="81" t="str">
        <f>IFERROR(VLOOKUP(Abfalldokumentation!$W170,Kennzahlen!S:U,3,FALSE)*Abfalldokumentation!$J170,"0")</f>
        <v>0</v>
      </c>
      <c r="V170" s="81" t="str">
        <f>IF(ISBLANK(A170),VLOOKUP(Abfalldokumentation!$W170,'Linien - BU'!R:S,2,FALSE),A170)</f>
        <v>Labor</v>
      </c>
      <c r="W170" s="77" t="str">
        <f t="shared" si="19"/>
        <v>Rückstellproben</v>
      </c>
      <c r="X170" s="77">
        <f t="shared" si="20"/>
        <v>70</v>
      </c>
    </row>
    <row r="171" spans="1:24" ht="30" customHeight="1" x14ac:dyDescent="0.25">
      <c r="A171" s="45" t="s">
        <v>105</v>
      </c>
      <c r="B171" s="46" t="s">
        <v>140</v>
      </c>
      <c r="C171" s="46">
        <v>30</v>
      </c>
      <c r="D171" s="46">
        <v>30</v>
      </c>
      <c r="E171" s="47">
        <v>44439</v>
      </c>
      <c r="F171" s="48"/>
      <c r="G171" s="49"/>
      <c r="H171" s="50" t="str">
        <f>IFERROR(VLOOKUP(Abfalldokumentation!$B171,Artikel!A:C,3,FALSE),Abfalldokumentation!$B171)</f>
        <v>RW Natrium</v>
      </c>
      <c r="I171" s="73" t="str">
        <f>VLOOKUP(V171,'Linien - BU'!A:B,2,FALSE)</f>
        <v>BU3</v>
      </c>
      <c r="J171" s="74">
        <f t="shared" si="14"/>
        <v>30</v>
      </c>
      <c r="K171" s="75">
        <f>Abfalldokumentation!$E171</f>
        <v>44439</v>
      </c>
      <c r="L171" s="74" t="str">
        <f>IFERROR(IF(VLOOKUP(W171,'[1]Rohware 230'!$B:$C,2,FALSE)=0,"Rohware"),
IFERROR(IF(VLOOKUP(W171,[1]Sammelnr.!$B:$C,2,FALSE)=0,"Sammelnr. ungeschält ABS"),
IFERROR(IF(VLOOKUP(W171,[1]Sammelnr.!$E:$F,2,FALSE)=0,"Sammelnr. ungeschält VS"),
IFERROR(IF(VLOOKUP(W171,[1]Sammelnr.!$H:$I,2,FALSE)=0,"Sammelnr. geschält"),
IFERROR(IF(VLOOKUP(W171,[1]Offen!$B:$C,2,FALSE)=0,"Offen ungeschält ABS"),
IFERROR(IF(VLOOKUP(W171,[1]Offen!$E:$F,2,FALSE)=0,"Offen ungeschält VOS"),
IFERROR(IF(VLOOKUP(W171,[1]Offen!$H:$I,2,FALSE)=0,"Offen geschält RW"),
IFERROR(IF(VLOOKUP(W171,[1]Offen!$K:$L,2,FALSE)=0,"Offen vegan"),
IFERROR(IF(VLOOKUP(W171,[1]Offen!$N:$O,2,FALSE)=0,"Offen Zipfel"),
IFERROR(IF(VLOOKUP(W171,[1]Offen!$Q:$R,2,FALSE)=0,"Offen Endstücke"),
IFERROR(IF(VLOOKUP(W171,[1]Vakuumiert!$B:$C,2,FALSE)=0,"Vakuumierter VOS ungeschält"),
IFERROR(IF(VLOOKUP(W171,[1]Vakuumiert!$E:$F,2,FALSE)=0,"Vakuumierter ABS ungeschält"),
IFERROR(IF(VLOOKUP(W171,[1]Vakuumiert!$H:$I,2,FALSE)=0,"Vakuumierter VOS geschält"),
IFERROR(IF(VLOOKUP(W171,[1]Vakuumiert!$K:$L,2,FALSE)=0,"Vakuumierter VOS vegan"),
IFERROR(IF(VLOOKUP(W171,[1]Vakuumiert!$N:$O,2,FALSE)=0,"Vakuumierter VOS Zipfel"),
IFERROR(IF(VLOOKUP(W171,[1]Vakuumiert!$Q:$R,2,FALSE)=0,"Vakuumiert geschält"),
IFERROR(IF(VLOOKUP(W171,'[1]vakuumierte Fertigprodukte'!$B:$C,2,FALSE)=0,"Fertigprodukte"),
IFERROR(IF(VLOOKUP(W171,'[1]vakuumierte Fertigprodukte'!$E:$FI,2,FALSE)=0,"Vakuumierte Zipfel"),
IFERROR(IF(VLOOKUP(W171,[1]Wurste!$B:$C,2,FALSE)=0,"Räucherwürste"),
IFERROR(IF(VLOOKUP(W171,[1]Wurste!$E:$F,2,FALSE)=0,"URW/URGW Wurst"),
IFERROR(IF(VLOOKUP(W171,[1]Wurste!$H:$I,2,FALSE)=0,"HF-Wurst Vegan"),
IFERROR(IF(VLOOKUP(W171,[1]Wurste!$K:$L,2,FALSE)=0,"320er ohne Würste"),
IFERROR(IF(AND(OR(Abfalldokumentation!$I171="BU3",Abfalldokumentation!$I171="Verkauf"),Abfalldokumentation!$N171="Schimmel",Abfalldokumentation!$O171="keinen Abnehmer/kein Schälpersonal"),"Div. Zipfel, ES ohne Verwendung",VLOOKUP(Abfalldokumentation!$M171,Produktgruppen!A:B,2,FALSE)),"-")))))))))))))))))))))))</f>
        <v>RW</v>
      </c>
      <c r="M171" s="76" t="str">
        <f>IFERROR(VLOOKUP(Abfalldokumentation!$W171,Artikel!A:C,3,FALSE),Abfalldokumentation!$W171)</f>
        <v>RW Natrium</v>
      </c>
      <c r="N171" s="76" t="str">
        <f>VLOOKUP(D171,'Liste Gründe'!A:D,2,FALSE)</f>
        <v>Linienbezogen</v>
      </c>
      <c r="O171" s="75" t="str">
        <f>IF(ISBLANK(F171),VLOOKUP(Abfalldokumentation!$X171,'Liste Gründe'!A:D,3,FALSE),F171)</f>
        <v>Maschinenabfall</v>
      </c>
      <c r="P171" s="76" t="str">
        <f>IF(ISBLANK(Abfalldokumentation!$G171),"-",Abfalldokumentation!$G171)</f>
        <v>-</v>
      </c>
      <c r="Q171" s="76">
        <f t="shared" si="15"/>
        <v>35</v>
      </c>
      <c r="R171" s="76" t="str">
        <f t="shared" si="16"/>
        <v>Produkte</v>
      </c>
      <c r="S171" s="76" t="str">
        <f t="shared" si="17"/>
        <v>BUs</v>
      </c>
      <c r="T171" s="76" t="str">
        <f t="shared" si="18"/>
        <v>Symptome</v>
      </c>
      <c r="U171" s="76" t="str">
        <f>IFERROR(VLOOKUP(Abfalldokumentation!$W171,Kennzahlen!S:U,3,FALSE)*Abfalldokumentation!$J171,"0")</f>
        <v>0</v>
      </c>
      <c r="V171" s="76" t="str">
        <f>IF(ISBLANK(A171),VLOOKUP(Abfalldokumentation!$W171,'Linien - BU'!R:S,2,FALSE),A171)</f>
        <v>WVP</v>
      </c>
      <c r="W171" s="77" t="str">
        <f t="shared" si="19"/>
        <v>RW Natrium</v>
      </c>
      <c r="X171" s="77">
        <f t="shared" si="20"/>
        <v>30</v>
      </c>
    </row>
    <row r="172" spans="1:24" ht="30" customHeight="1" x14ac:dyDescent="0.25">
      <c r="A172" s="39" t="s">
        <v>95</v>
      </c>
      <c r="B172" s="40" t="s">
        <v>141</v>
      </c>
      <c r="C172" s="40">
        <v>19</v>
      </c>
      <c r="D172" s="40">
        <v>22</v>
      </c>
      <c r="E172" s="41">
        <v>44439</v>
      </c>
      <c r="F172" s="42" t="s">
        <v>97</v>
      </c>
      <c r="G172" s="43" t="s">
        <v>98</v>
      </c>
      <c r="H172" s="44" t="str">
        <f>IFERROR(VLOOKUP(Abfalldokumentation!$B172,Artikel!A:C,3,FALSE),Abfalldokumentation!$B172)</f>
        <v>RW Natriumarm Rinde</v>
      </c>
      <c r="I172" s="78" t="str">
        <f>VLOOKUP(V172,'Linien - BU'!A:B,2,FALSE)</f>
        <v>BU1</v>
      </c>
      <c r="J172" s="79">
        <f t="shared" si="14"/>
        <v>19</v>
      </c>
      <c r="K172" s="80">
        <f>Abfalldokumentation!$E172</f>
        <v>44439</v>
      </c>
      <c r="L172" s="79" t="str">
        <f>IFERROR(IF(VLOOKUP(W172,'[1]Rohware 230'!$B:$C,2,FALSE)=0,"Rohware"),
IFERROR(IF(VLOOKUP(W172,[1]Sammelnr.!$B:$C,2,FALSE)=0,"Sammelnr. ungeschält ABS"),
IFERROR(IF(VLOOKUP(W172,[1]Sammelnr.!$E:$F,2,FALSE)=0,"Sammelnr. ungeschält VS"),
IFERROR(IF(VLOOKUP(W172,[1]Sammelnr.!$H:$I,2,FALSE)=0,"Sammelnr. geschält"),
IFERROR(IF(VLOOKUP(W172,[1]Offen!$B:$C,2,FALSE)=0,"Offen ungeschält ABS"),
IFERROR(IF(VLOOKUP(W172,[1]Offen!$E:$F,2,FALSE)=0,"Offen ungeschält VOS"),
IFERROR(IF(VLOOKUP(W172,[1]Offen!$H:$I,2,FALSE)=0,"Offen geschält RW"),
IFERROR(IF(VLOOKUP(W172,[1]Offen!$K:$L,2,FALSE)=0,"Offen vegan"),
IFERROR(IF(VLOOKUP(W172,[1]Offen!$N:$O,2,FALSE)=0,"Offen Zipfel"),
IFERROR(IF(VLOOKUP(W172,[1]Offen!$Q:$R,2,FALSE)=0,"Offen Endstücke"),
IFERROR(IF(VLOOKUP(W172,[1]Vakuumiert!$B:$C,2,FALSE)=0,"Vakuumierter VOS ungeschält"),
IFERROR(IF(VLOOKUP(W172,[1]Vakuumiert!$E:$F,2,FALSE)=0,"Vakuumierter ABS ungeschält"),
IFERROR(IF(VLOOKUP(W172,[1]Vakuumiert!$H:$I,2,FALSE)=0,"Vakuumierter VOS geschält"),
IFERROR(IF(VLOOKUP(W172,[1]Vakuumiert!$K:$L,2,FALSE)=0,"Vakuumierter VOS vegan"),
IFERROR(IF(VLOOKUP(W172,[1]Vakuumiert!$N:$O,2,FALSE)=0,"Vakuumierter VOS Zipfel"),
IFERROR(IF(VLOOKUP(W172,[1]Vakuumiert!$Q:$R,2,FALSE)=0,"Vakuumiert geschält"),
IFERROR(IF(VLOOKUP(W172,'[1]vakuumierte Fertigprodukte'!$B:$C,2,FALSE)=0,"Fertigprodukte"),
IFERROR(IF(VLOOKUP(W172,'[1]vakuumierte Fertigprodukte'!$E:$FI,2,FALSE)=0,"Vakuumierte Zipfel"),
IFERROR(IF(VLOOKUP(W172,[1]Wurste!$B:$C,2,FALSE)=0,"Räucherwürste"),
IFERROR(IF(VLOOKUP(W172,[1]Wurste!$E:$F,2,FALSE)=0,"URW/URGW Wurst"),
IFERROR(IF(VLOOKUP(W172,[1]Wurste!$H:$I,2,FALSE)=0,"HF-Wurst Vegan"),
IFERROR(IF(VLOOKUP(W172,[1]Wurste!$K:$L,2,FALSE)=0,"320er ohne Würste"),
IFERROR(IF(AND(OR(Abfalldokumentation!$I172="BU3",Abfalldokumentation!$I172="Verkauf"),Abfalldokumentation!$N172="Schimmel",Abfalldokumentation!$O172="keinen Abnehmer/kein Schälpersonal"),"Div. Zipfel, ES ohne Verwendung",VLOOKUP(Abfalldokumentation!$M172,Produktgruppen!A:B,2,FALSE)),"-")))))))))))))))))))))))</f>
        <v>Rest</v>
      </c>
      <c r="M172" s="81" t="str">
        <f>IFERROR(VLOOKUP(Abfalldokumentation!$W172,Artikel!A:C,3,FALSE),Abfalldokumentation!$W172)</f>
        <v>RW Natriumarm Rinde</v>
      </c>
      <c r="N172" s="81" t="str">
        <f>VLOOKUP(D172,'Liste Gründe'!A:D,2,FALSE)</f>
        <v>Rest</v>
      </c>
      <c r="O172" s="80" t="str">
        <f>IF(ISBLANK(F172),VLOOKUP(Abfalldokumentation!$X172,'Liste Gründe'!A:D,3,FALSE),F172)</f>
        <v>geschälte Rinde</v>
      </c>
      <c r="P172" s="81" t="str">
        <f>IF(ISBLANK(Abfalldokumentation!$G172),"-",Abfalldokumentation!$G172)</f>
        <v>keine Verwendung möglich</v>
      </c>
      <c r="Q172" s="81">
        <f t="shared" si="15"/>
        <v>35</v>
      </c>
      <c r="R172" s="81" t="str">
        <f t="shared" si="16"/>
        <v>Produkte</v>
      </c>
      <c r="S172" s="81" t="str">
        <f t="shared" si="17"/>
        <v>BUs</v>
      </c>
      <c r="T172" s="81" t="str">
        <f t="shared" si="18"/>
        <v>Symptome</v>
      </c>
      <c r="U172" s="81" t="str">
        <f>IFERROR(VLOOKUP(Abfalldokumentation!$W172,Kennzahlen!S:U,3,FALSE)*Abfalldokumentation!$J172,"0")</f>
        <v>0</v>
      </c>
      <c r="V172" s="81" t="str">
        <f>IF(ISBLANK(A172),VLOOKUP(Abfalldokumentation!$W172,'Linien - BU'!R:S,2,FALSE),A172)</f>
        <v>RWV</v>
      </c>
      <c r="W172" s="77" t="str">
        <f t="shared" si="19"/>
        <v>RW Natriumarm Rinde</v>
      </c>
      <c r="X172" s="77">
        <f t="shared" si="20"/>
        <v>22</v>
      </c>
    </row>
    <row r="173" spans="1:24" ht="30" customHeight="1" x14ac:dyDescent="0.25">
      <c r="A173" s="45" t="s">
        <v>95</v>
      </c>
      <c r="B173" s="46">
        <v>23000512</v>
      </c>
      <c r="C173" s="46">
        <v>20.2</v>
      </c>
      <c r="D173" s="46">
        <v>12</v>
      </c>
      <c r="E173" s="47">
        <v>44440</v>
      </c>
      <c r="F173" s="48" t="s">
        <v>29</v>
      </c>
      <c r="G173" s="49" t="s">
        <v>29</v>
      </c>
      <c r="H173" s="50" t="str">
        <f>IFERROR(VLOOKUP(Abfalldokumentation!$B173,Artikel!A:C,3,FALSE),Abfalldokumentation!$B173)</f>
        <v>Cheddar white 50% Fett</v>
      </c>
      <c r="I173" s="73" t="str">
        <f>VLOOKUP(V173,'Linien - BU'!A:B,2,FALSE)</f>
        <v>BU1</v>
      </c>
      <c r="J173" s="74">
        <f t="shared" si="14"/>
        <v>20.2</v>
      </c>
      <c r="K173" s="75">
        <f>Abfalldokumentation!$E173</f>
        <v>44440</v>
      </c>
      <c r="L173" s="74" t="str">
        <f>IFERROR(IF(VLOOKUP(W173,'[1]Rohware 230'!$B:$C,2,FALSE)=0,"Rohware"),
IFERROR(IF(VLOOKUP(W173,[1]Sammelnr.!$B:$C,2,FALSE)=0,"Sammelnr. ungeschält ABS"),
IFERROR(IF(VLOOKUP(W173,[1]Sammelnr.!$E:$F,2,FALSE)=0,"Sammelnr. ungeschält VS"),
IFERROR(IF(VLOOKUP(W173,[1]Sammelnr.!$H:$I,2,FALSE)=0,"Sammelnr. geschält"),
IFERROR(IF(VLOOKUP(W173,[1]Offen!$B:$C,2,FALSE)=0,"Offen ungeschält ABS"),
IFERROR(IF(VLOOKUP(W173,[1]Offen!$E:$F,2,FALSE)=0,"Offen ungeschält VOS"),
IFERROR(IF(VLOOKUP(W173,[1]Offen!$H:$I,2,FALSE)=0,"Offen geschält RW"),
IFERROR(IF(VLOOKUP(W173,[1]Offen!$K:$L,2,FALSE)=0,"Offen vegan"),
IFERROR(IF(VLOOKUP(W173,[1]Offen!$N:$O,2,FALSE)=0,"Offen Zipfel"),
IFERROR(IF(VLOOKUP(W173,[1]Offen!$Q:$R,2,FALSE)=0,"Offen Endstücke"),
IFERROR(IF(VLOOKUP(W173,[1]Vakuumiert!$B:$C,2,FALSE)=0,"Vakuumierter VOS ungeschält"),
IFERROR(IF(VLOOKUP(W173,[1]Vakuumiert!$E:$F,2,FALSE)=0,"Vakuumierter ABS ungeschält"),
IFERROR(IF(VLOOKUP(W173,[1]Vakuumiert!$H:$I,2,FALSE)=0,"Vakuumierter VOS geschält"),
IFERROR(IF(VLOOKUP(W173,[1]Vakuumiert!$K:$L,2,FALSE)=0,"Vakuumierter VOS vegan"),
IFERROR(IF(VLOOKUP(W173,[1]Vakuumiert!$N:$O,2,FALSE)=0,"Vakuumierter VOS Zipfel"),
IFERROR(IF(VLOOKUP(W173,[1]Vakuumiert!$Q:$R,2,FALSE)=0,"Vakuumiert geschält"),
IFERROR(IF(VLOOKUP(W173,'[1]vakuumierte Fertigprodukte'!$B:$C,2,FALSE)=0,"Fertigprodukte"),
IFERROR(IF(VLOOKUP(W173,'[1]vakuumierte Fertigprodukte'!$E:$FI,2,FALSE)=0,"Vakuumierte Zipfel"),
IFERROR(IF(VLOOKUP(W173,[1]Wurste!$B:$C,2,FALSE)=0,"Räucherwürste"),
IFERROR(IF(VLOOKUP(W173,[1]Wurste!$E:$F,2,FALSE)=0,"URW/URGW Wurst"),
IFERROR(IF(VLOOKUP(W173,[1]Wurste!$H:$I,2,FALSE)=0,"HF-Wurst Vegan"),
IFERROR(IF(VLOOKUP(W173,[1]Wurste!$K:$L,2,FALSE)=0,"320er ohne Würste"),
IFERROR(IF(AND(OR(Abfalldokumentation!$I173="BU3",Abfalldokumentation!$I173="Verkauf"),Abfalldokumentation!$N173="Schimmel",Abfalldokumentation!$O173="keinen Abnehmer/kein Schälpersonal"),"Div. Zipfel, ES ohne Verwendung",VLOOKUP(Abfalldokumentation!$M173,Produktgruppen!A:B,2,FALSE)),"-")))))))))))))))))))))))</f>
        <v>Rohware</v>
      </c>
      <c r="M173" s="76" t="str">
        <f>IFERROR(VLOOKUP(Abfalldokumentation!$W173,Artikel!A:C,3,FALSE),Abfalldokumentation!$W173)</f>
        <v>Cheddar white 50% Fett</v>
      </c>
      <c r="N173" s="76" t="str">
        <f>VLOOKUP(D173,'Liste Gründe'!A:D,2,FALSE)</f>
        <v>Schimmel</v>
      </c>
      <c r="O173" s="75" t="str">
        <f>IF(ISBLANK(F173),VLOOKUP(Abfalldokumentation!$X173,'Liste Gründe'!A:D,3,FALSE),F173)</f>
        <v>Luftzieher</v>
      </c>
      <c r="P173" s="76" t="str">
        <f>IF(ISBLANK(Abfalldokumentation!$G173),"-",Abfalldokumentation!$G173)</f>
        <v>Luftzieher</v>
      </c>
      <c r="Q173" s="76">
        <f t="shared" si="15"/>
        <v>35</v>
      </c>
      <c r="R173" s="76" t="str">
        <f t="shared" si="16"/>
        <v>Produkte</v>
      </c>
      <c r="S173" s="76" t="str">
        <f t="shared" si="17"/>
        <v>BUs</v>
      </c>
      <c r="T173" s="76" t="str">
        <f t="shared" si="18"/>
        <v>Symptome</v>
      </c>
      <c r="U173" s="76" t="str">
        <f>IFERROR(VLOOKUP(Abfalldokumentation!$W173,Kennzahlen!S:U,3,FALSE)*Abfalldokumentation!$J173,"0")</f>
        <v>0</v>
      </c>
      <c r="V173" s="76" t="str">
        <f>IF(ISBLANK(A173),VLOOKUP(Abfalldokumentation!$W173,'Linien - BU'!R:S,2,FALSE),A173)</f>
        <v>RWV</v>
      </c>
      <c r="W173" s="77">
        <f t="shared" si="19"/>
        <v>23000512</v>
      </c>
      <c r="X173" s="77">
        <f t="shared" si="20"/>
        <v>12</v>
      </c>
    </row>
    <row r="174" spans="1:24" ht="30" customHeight="1" x14ac:dyDescent="0.25">
      <c r="A174" s="39" t="s">
        <v>11</v>
      </c>
      <c r="B174" s="40">
        <v>29500489</v>
      </c>
      <c r="C174" s="40">
        <v>222</v>
      </c>
      <c r="D174" s="40">
        <v>12</v>
      </c>
      <c r="E174" s="41">
        <v>44440</v>
      </c>
      <c r="F174" s="42" t="s">
        <v>20</v>
      </c>
      <c r="G174" s="43" t="s">
        <v>84</v>
      </c>
      <c r="H174" s="44" t="str">
        <f>IFERROR(VLOOKUP(Abfalldokumentation!$B174,Artikel!A:C,3,FALSE),Abfalldokumentation!$B174)</f>
        <v>VOS Räucher Natur</v>
      </c>
      <c r="I174" s="78" t="str">
        <f>VLOOKUP(V174,'Linien - BU'!A:B,2,FALSE)</f>
        <v>Verkauf</v>
      </c>
      <c r="J174" s="79">
        <f t="shared" si="14"/>
        <v>222</v>
      </c>
      <c r="K174" s="80">
        <f>Abfalldokumentation!$E174</f>
        <v>44440</v>
      </c>
      <c r="L174" s="79" t="str">
        <f>IFERROR(IF(VLOOKUP(W174,'[1]Rohware 230'!$B:$C,2,FALSE)=0,"Rohware"),
IFERROR(IF(VLOOKUP(W174,[1]Sammelnr.!$B:$C,2,FALSE)=0,"Sammelnr. ungeschält ABS"),
IFERROR(IF(VLOOKUP(W174,[1]Sammelnr.!$E:$F,2,FALSE)=0,"Sammelnr. ungeschält VS"),
IFERROR(IF(VLOOKUP(W174,[1]Sammelnr.!$H:$I,2,FALSE)=0,"Sammelnr. geschält"),
IFERROR(IF(VLOOKUP(W174,[1]Offen!$B:$C,2,FALSE)=0,"Offen ungeschält ABS"),
IFERROR(IF(VLOOKUP(W174,[1]Offen!$E:$F,2,FALSE)=0,"Offen ungeschält VOS"),
IFERROR(IF(VLOOKUP(W174,[1]Offen!$H:$I,2,FALSE)=0,"Offen geschält RW"),
IFERROR(IF(VLOOKUP(W174,[1]Offen!$K:$L,2,FALSE)=0,"Offen vegan"),
IFERROR(IF(VLOOKUP(W174,[1]Offen!$N:$O,2,FALSE)=0,"Offen Zipfel"),
IFERROR(IF(VLOOKUP(W174,[1]Offen!$Q:$R,2,FALSE)=0,"Offen Endstücke"),
IFERROR(IF(VLOOKUP(W174,[1]Vakuumiert!$B:$C,2,FALSE)=0,"Vakuumierter VOS ungeschält"),
IFERROR(IF(VLOOKUP(W174,[1]Vakuumiert!$E:$F,2,FALSE)=0,"Vakuumierter ABS ungeschält"),
IFERROR(IF(VLOOKUP(W174,[1]Vakuumiert!$H:$I,2,FALSE)=0,"Vakuumierter VOS geschält"),
IFERROR(IF(VLOOKUP(W174,[1]Vakuumiert!$K:$L,2,FALSE)=0,"Vakuumierter VOS vegan"),
IFERROR(IF(VLOOKUP(W174,[1]Vakuumiert!$N:$O,2,FALSE)=0,"Vakuumierter VOS Zipfel"),
IFERROR(IF(VLOOKUP(W174,[1]Vakuumiert!$Q:$R,2,FALSE)=0,"Vakuumiert geschält"),
IFERROR(IF(VLOOKUP(W174,'[1]vakuumierte Fertigprodukte'!$B:$C,2,FALSE)=0,"Fertigprodukte"),
IFERROR(IF(VLOOKUP(W174,'[1]vakuumierte Fertigprodukte'!$E:$FI,2,FALSE)=0,"Vakuumierte Zipfel"),
IFERROR(IF(VLOOKUP(W174,[1]Wurste!$B:$C,2,FALSE)=0,"Räucherwürste"),
IFERROR(IF(VLOOKUP(W174,[1]Wurste!$E:$F,2,FALSE)=0,"URW/URGW Wurst"),
IFERROR(IF(VLOOKUP(W174,[1]Wurste!$H:$I,2,FALSE)=0,"HF-Wurst Vegan"),
IFERROR(IF(VLOOKUP(W174,[1]Wurste!$K:$L,2,FALSE)=0,"320er ohne Würste"),
IFERROR(IF(AND(OR(Abfalldokumentation!$I174="BU3",Abfalldokumentation!$I174="Verkauf"),Abfalldokumentation!$N174="Schimmel",Abfalldokumentation!$O174="keinen Abnehmer/kein Schälpersonal"),"Div. Zipfel, ES ohne Verwendung",VLOOKUP(Abfalldokumentation!$M174,Produktgruppen!A:B,2,FALSE)),"-")))))))))))))))))))))))</f>
        <v>Offen ungeschält VOS</v>
      </c>
      <c r="M174" s="81" t="str">
        <f>IFERROR(VLOOKUP(Abfalldokumentation!$W174,Artikel!A:C,3,FALSE),Abfalldokumentation!$W174)</f>
        <v>VOS Räucher Natur</v>
      </c>
      <c r="N174" s="81" t="str">
        <f>VLOOKUP(D174,'Liste Gründe'!A:D,2,FALSE)</f>
        <v>Schimmel</v>
      </c>
      <c r="O174" s="80" t="str">
        <f>IF(ISBLANK(F174),VLOOKUP(Abfalldokumentation!$X174,'Liste Gründe'!A:D,3,FALSE),F174)</f>
        <v>keinen Abnehmer/kein Schälpersonal</v>
      </c>
      <c r="P174" s="81" t="str">
        <f>IF(ISBLANK(Abfalldokumentation!$G174),"-",Abfalldokumentation!$G174)</f>
        <v>keinen Abnehmer/Schälen</v>
      </c>
      <c r="Q174" s="81">
        <f t="shared" si="15"/>
        <v>35</v>
      </c>
      <c r="R174" s="81" t="str">
        <f t="shared" si="16"/>
        <v>Produkte</v>
      </c>
      <c r="S174" s="81" t="str">
        <f t="shared" si="17"/>
        <v>BUs</v>
      </c>
      <c r="T174" s="81" t="str">
        <f t="shared" si="18"/>
        <v>Symptome</v>
      </c>
      <c r="U174" s="81">
        <f>IFERROR(VLOOKUP(Abfalldokumentation!$W174,Kennzahlen!S:U,3,FALSE)*Abfalldokumentation!$J174,"0")</f>
        <v>111</v>
      </c>
      <c r="V174" s="81" t="str">
        <f>IF(ISBLANK(A174),VLOOKUP(Abfalldokumentation!$W174,'Linien - BU'!R:S,2,FALSE),A174)</f>
        <v>Verkauf</v>
      </c>
      <c r="W174" s="77">
        <f t="shared" si="19"/>
        <v>29500489</v>
      </c>
      <c r="X174" s="77">
        <f t="shared" si="20"/>
        <v>12</v>
      </c>
    </row>
    <row r="175" spans="1:24" ht="30" customHeight="1" x14ac:dyDescent="0.25">
      <c r="A175" s="45" t="s">
        <v>11</v>
      </c>
      <c r="B175" s="46">
        <v>29500963</v>
      </c>
      <c r="C175" s="46">
        <v>70.400000000000006</v>
      </c>
      <c r="D175" s="46">
        <v>12</v>
      </c>
      <c r="E175" s="47">
        <v>44440</v>
      </c>
      <c r="F175" s="48" t="s">
        <v>20</v>
      </c>
      <c r="G175" s="49" t="s">
        <v>84</v>
      </c>
      <c r="H175" s="50" t="str">
        <f>IFERROR(VLOOKUP(Abfalldokumentation!$B175,Artikel!A:C,3,FALSE),Abfalldokumentation!$B175)</f>
        <v>VOS SKZ AMM Geräuchert</v>
      </c>
      <c r="I175" s="73" t="str">
        <f>VLOOKUP(V175,'Linien - BU'!A:B,2,FALSE)</f>
        <v>Verkauf</v>
      </c>
      <c r="J175" s="74">
        <f t="shared" si="14"/>
        <v>70.400000000000006</v>
      </c>
      <c r="K175" s="75">
        <f>Abfalldokumentation!$E175</f>
        <v>44440</v>
      </c>
      <c r="L175" s="74" t="str">
        <f>IFERROR(IF(VLOOKUP(W175,'[1]Rohware 230'!$B:$C,2,FALSE)=0,"Rohware"),
IFERROR(IF(VLOOKUP(W175,[1]Sammelnr.!$B:$C,2,FALSE)=0,"Sammelnr. ungeschält ABS"),
IFERROR(IF(VLOOKUP(W175,[1]Sammelnr.!$E:$F,2,FALSE)=0,"Sammelnr. ungeschält VS"),
IFERROR(IF(VLOOKUP(W175,[1]Sammelnr.!$H:$I,2,FALSE)=0,"Sammelnr. geschält"),
IFERROR(IF(VLOOKUP(W175,[1]Offen!$B:$C,2,FALSE)=0,"Offen ungeschält ABS"),
IFERROR(IF(VLOOKUP(W175,[1]Offen!$E:$F,2,FALSE)=0,"Offen ungeschält VOS"),
IFERROR(IF(VLOOKUP(W175,[1]Offen!$H:$I,2,FALSE)=0,"Offen geschält RW"),
IFERROR(IF(VLOOKUP(W175,[1]Offen!$K:$L,2,FALSE)=0,"Offen vegan"),
IFERROR(IF(VLOOKUP(W175,[1]Offen!$N:$O,2,FALSE)=0,"Offen Zipfel"),
IFERROR(IF(VLOOKUP(W175,[1]Offen!$Q:$R,2,FALSE)=0,"Offen Endstücke"),
IFERROR(IF(VLOOKUP(W175,[1]Vakuumiert!$B:$C,2,FALSE)=0,"Vakuumierter VOS ungeschält"),
IFERROR(IF(VLOOKUP(W175,[1]Vakuumiert!$E:$F,2,FALSE)=0,"Vakuumierter ABS ungeschält"),
IFERROR(IF(VLOOKUP(W175,[1]Vakuumiert!$H:$I,2,FALSE)=0,"Vakuumierter VOS geschält"),
IFERROR(IF(VLOOKUP(W175,[1]Vakuumiert!$K:$L,2,FALSE)=0,"Vakuumierter VOS vegan"),
IFERROR(IF(VLOOKUP(W175,[1]Vakuumiert!$N:$O,2,FALSE)=0,"Vakuumierter VOS Zipfel"),
IFERROR(IF(VLOOKUP(W175,[1]Vakuumiert!$Q:$R,2,FALSE)=0,"Vakuumiert geschält"),
IFERROR(IF(VLOOKUP(W175,'[1]vakuumierte Fertigprodukte'!$B:$C,2,FALSE)=0,"Fertigprodukte"),
IFERROR(IF(VLOOKUP(W175,'[1]vakuumierte Fertigprodukte'!$E:$FI,2,FALSE)=0,"Vakuumierte Zipfel"),
IFERROR(IF(VLOOKUP(W175,[1]Wurste!$B:$C,2,FALSE)=0,"Räucherwürste"),
IFERROR(IF(VLOOKUP(W175,[1]Wurste!$E:$F,2,FALSE)=0,"URW/URGW Wurst"),
IFERROR(IF(VLOOKUP(W175,[1]Wurste!$H:$I,2,FALSE)=0,"HF-Wurst Vegan"),
IFERROR(IF(VLOOKUP(W175,[1]Wurste!$K:$L,2,FALSE)=0,"320er ohne Würste"),
IFERROR(IF(AND(OR(Abfalldokumentation!$I175="BU3",Abfalldokumentation!$I175="Verkauf"),Abfalldokumentation!$N175="Schimmel",Abfalldokumentation!$O175="keinen Abnehmer/kein Schälpersonal"),"Div. Zipfel, ES ohne Verwendung",VLOOKUP(Abfalldokumentation!$M175,Produktgruppen!A:B,2,FALSE)),"-")))))))))))))))))))))))</f>
        <v>Offen ungeschält VOS</v>
      </c>
      <c r="M175" s="76" t="str">
        <f>IFERROR(VLOOKUP(Abfalldokumentation!$W175,Artikel!A:C,3,FALSE),Abfalldokumentation!$W175)</f>
        <v>VOS SKZ AMM Geräuchert</v>
      </c>
      <c r="N175" s="76" t="str">
        <f>VLOOKUP(D175,'Liste Gründe'!A:D,2,FALSE)</f>
        <v>Schimmel</v>
      </c>
      <c r="O175" s="75" t="str">
        <f>IF(ISBLANK(F175),VLOOKUP(Abfalldokumentation!$X175,'Liste Gründe'!A:D,3,FALSE),F175)</f>
        <v>keinen Abnehmer/kein Schälpersonal</v>
      </c>
      <c r="P175" s="76" t="str">
        <f>IF(ISBLANK(Abfalldokumentation!$G175),"-",Abfalldokumentation!$G175)</f>
        <v>keinen Abnehmer/Schälen</v>
      </c>
      <c r="Q175" s="76">
        <f t="shared" si="15"/>
        <v>35</v>
      </c>
      <c r="R175" s="76" t="str">
        <f t="shared" si="16"/>
        <v>Produkte</v>
      </c>
      <c r="S175" s="76" t="str">
        <f t="shared" si="17"/>
        <v>BUs</v>
      </c>
      <c r="T175" s="76" t="str">
        <f t="shared" si="18"/>
        <v>Symptome</v>
      </c>
      <c r="U175" s="76" t="str">
        <f>IFERROR(VLOOKUP(Abfalldokumentation!$W175,Kennzahlen!S:U,3,FALSE)*Abfalldokumentation!$J175,"0")</f>
        <v>0</v>
      </c>
      <c r="V175" s="76" t="str">
        <f>IF(ISBLANK(A175),VLOOKUP(Abfalldokumentation!$W175,'Linien - BU'!R:S,2,FALSE),A175)</f>
        <v>Verkauf</v>
      </c>
      <c r="W175" s="77">
        <f t="shared" si="19"/>
        <v>29500963</v>
      </c>
      <c r="X175" s="77">
        <f t="shared" si="20"/>
        <v>12</v>
      </c>
    </row>
    <row r="176" spans="1:24" ht="30" customHeight="1" x14ac:dyDescent="0.25">
      <c r="A176" s="39" t="s">
        <v>11</v>
      </c>
      <c r="B176" s="40">
        <v>29501079</v>
      </c>
      <c r="C176" s="40">
        <v>48</v>
      </c>
      <c r="D176" s="40">
        <v>12</v>
      </c>
      <c r="E176" s="41">
        <v>44440</v>
      </c>
      <c r="F176" s="42" t="s">
        <v>20</v>
      </c>
      <c r="G176" s="43" t="s">
        <v>84</v>
      </c>
      <c r="H176" s="44" t="str">
        <f>IFERROR(VLOOKUP(Abfalldokumentation!$B176,Artikel!A:C,3,FALSE),Abfalldokumentation!$B176)</f>
        <v>VOS GRW-CHILI-NAT ENDST</v>
      </c>
      <c r="I176" s="78" t="str">
        <f>VLOOKUP(V176,'Linien - BU'!A:B,2,FALSE)</f>
        <v>Verkauf</v>
      </c>
      <c r="J176" s="79">
        <f t="shared" si="14"/>
        <v>48</v>
      </c>
      <c r="K176" s="80">
        <f>Abfalldokumentation!$E176</f>
        <v>44440</v>
      </c>
      <c r="L176" s="79" t="str">
        <f>IFERROR(IF(VLOOKUP(W176,'[1]Rohware 230'!$B:$C,2,FALSE)=0,"Rohware"),
IFERROR(IF(VLOOKUP(W176,[1]Sammelnr.!$B:$C,2,FALSE)=0,"Sammelnr. ungeschält ABS"),
IFERROR(IF(VLOOKUP(W176,[1]Sammelnr.!$E:$F,2,FALSE)=0,"Sammelnr. ungeschält VS"),
IFERROR(IF(VLOOKUP(W176,[1]Sammelnr.!$H:$I,2,FALSE)=0,"Sammelnr. geschält"),
IFERROR(IF(VLOOKUP(W176,[1]Offen!$B:$C,2,FALSE)=0,"Offen ungeschält ABS"),
IFERROR(IF(VLOOKUP(W176,[1]Offen!$E:$F,2,FALSE)=0,"Offen ungeschält VOS"),
IFERROR(IF(VLOOKUP(W176,[1]Offen!$H:$I,2,FALSE)=0,"Offen geschält RW"),
IFERROR(IF(VLOOKUP(W176,[1]Offen!$K:$L,2,FALSE)=0,"Offen vegan"),
IFERROR(IF(VLOOKUP(W176,[1]Offen!$N:$O,2,FALSE)=0,"Offen Zipfel"),
IFERROR(IF(VLOOKUP(W176,[1]Offen!$Q:$R,2,FALSE)=0,"Offen Endstücke"),
IFERROR(IF(VLOOKUP(W176,[1]Vakuumiert!$B:$C,2,FALSE)=0,"Vakuumierter VOS ungeschält"),
IFERROR(IF(VLOOKUP(W176,[1]Vakuumiert!$E:$F,2,FALSE)=0,"Vakuumierter ABS ungeschält"),
IFERROR(IF(VLOOKUP(W176,[1]Vakuumiert!$H:$I,2,FALSE)=0,"Vakuumierter VOS geschält"),
IFERROR(IF(VLOOKUP(W176,[1]Vakuumiert!$K:$L,2,FALSE)=0,"Vakuumierter VOS vegan"),
IFERROR(IF(VLOOKUP(W176,[1]Vakuumiert!$N:$O,2,FALSE)=0,"Vakuumierter VOS Zipfel"),
IFERROR(IF(VLOOKUP(W176,[1]Vakuumiert!$Q:$R,2,FALSE)=0,"Vakuumiert geschält"),
IFERROR(IF(VLOOKUP(W176,'[1]vakuumierte Fertigprodukte'!$B:$C,2,FALSE)=0,"Fertigprodukte"),
IFERROR(IF(VLOOKUP(W176,'[1]vakuumierte Fertigprodukte'!$E:$FI,2,FALSE)=0,"Vakuumierte Zipfel"),
IFERROR(IF(VLOOKUP(W176,[1]Wurste!$B:$C,2,FALSE)=0,"Räucherwürste"),
IFERROR(IF(VLOOKUP(W176,[1]Wurste!$E:$F,2,FALSE)=0,"URW/URGW Wurst"),
IFERROR(IF(VLOOKUP(W176,[1]Wurste!$H:$I,2,FALSE)=0,"HF-Wurst Vegan"),
IFERROR(IF(VLOOKUP(W176,[1]Wurste!$K:$L,2,FALSE)=0,"320er ohne Würste"),
IFERROR(IF(AND(OR(Abfalldokumentation!$I176="BU3",Abfalldokumentation!$I176="Verkauf"),Abfalldokumentation!$N176="Schimmel",Abfalldokumentation!$O176="keinen Abnehmer/kein Schälpersonal"),"Div. Zipfel, ES ohne Verwendung",VLOOKUP(Abfalldokumentation!$M176,Produktgruppen!A:B,2,FALSE)),"-")))))))))))))))))))))))</f>
        <v>Offen Endstücke</v>
      </c>
      <c r="M176" s="81" t="str">
        <f>IFERROR(VLOOKUP(Abfalldokumentation!$W176,Artikel!A:C,3,FALSE),Abfalldokumentation!$W176)</f>
        <v>VOS GRW-CHILI-NAT ENDST</v>
      </c>
      <c r="N176" s="81" t="str">
        <f>VLOOKUP(D176,'Liste Gründe'!A:D,2,FALSE)</f>
        <v>Schimmel</v>
      </c>
      <c r="O176" s="80" t="str">
        <f>IF(ISBLANK(F176),VLOOKUP(Abfalldokumentation!$X176,'Liste Gründe'!A:D,3,FALSE),F176)</f>
        <v>keinen Abnehmer/kein Schälpersonal</v>
      </c>
      <c r="P176" s="81" t="str">
        <f>IF(ISBLANK(Abfalldokumentation!$G176),"-",Abfalldokumentation!$G176)</f>
        <v>keinen Abnehmer/Schälen</v>
      </c>
      <c r="Q176" s="81">
        <f t="shared" si="15"/>
        <v>35</v>
      </c>
      <c r="R176" s="81" t="str">
        <f t="shared" si="16"/>
        <v>Produkte</v>
      </c>
      <c r="S176" s="81" t="str">
        <f t="shared" si="17"/>
        <v>BUs</v>
      </c>
      <c r="T176" s="81" t="str">
        <f t="shared" si="18"/>
        <v>Symptome</v>
      </c>
      <c r="U176" s="81">
        <f>IFERROR(VLOOKUP(Abfalldokumentation!$W176,Kennzahlen!S:U,3,FALSE)*Abfalldokumentation!$J176,"0")</f>
        <v>24</v>
      </c>
      <c r="V176" s="81" t="str">
        <f>IF(ISBLANK(A176),VLOOKUP(Abfalldokumentation!$W176,'Linien - BU'!R:S,2,FALSE),A176)</f>
        <v>Verkauf</v>
      </c>
      <c r="W176" s="77">
        <f t="shared" si="19"/>
        <v>29501079</v>
      </c>
      <c r="X176" s="77">
        <f t="shared" si="20"/>
        <v>12</v>
      </c>
    </row>
    <row r="177" spans="1:24" ht="30" customHeight="1" x14ac:dyDescent="0.25">
      <c r="A177" s="45" t="s">
        <v>95</v>
      </c>
      <c r="B177" s="46">
        <v>49500056</v>
      </c>
      <c r="C177" s="46">
        <v>47</v>
      </c>
      <c r="D177" s="46">
        <v>12</v>
      </c>
      <c r="E177" s="47">
        <v>44440</v>
      </c>
      <c r="F177" s="48" t="s">
        <v>24</v>
      </c>
      <c r="G177" s="49" t="s">
        <v>142</v>
      </c>
      <c r="H177" s="50" t="str">
        <f>IFERROR(VLOOKUP(Abfalldokumentation!$B177,Artikel!A:C,3,FALSE),Abfalldokumentation!$B177)</f>
        <v>ABS GOU-MI-VAKU</v>
      </c>
      <c r="I177" s="73" t="str">
        <f>VLOOKUP(V177,'Linien - BU'!A:B,2,FALSE)</f>
        <v>BU1</v>
      </c>
      <c r="J177" s="74">
        <f t="shared" si="14"/>
        <v>47</v>
      </c>
      <c r="K177" s="75">
        <f>Abfalldokumentation!$E177</f>
        <v>44440</v>
      </c>
      <c r="L177" s="74" t="str">
        <f>IFERROR(IF(VLOOKUP(W177,'[1]Rohware 230'!$B:$C,2,FALSE)=0,"Rohware"),
IFERROR(IF(VLOOKUP(W177,[1]Sammelnr.!$B:$C,2,FALSE)=0,"Sammelnr. ungeschält ABS"),
IFERROR(IF(VLOOKUP(W177,[1]Sammelnr.!$E:$F,2,FALSE)=0,"Sammelnr. ungeschält VS"),
IFERROR(IF(VLOOKUP(W177,[1]Sammelnr.!$H:$I,2,FALSE)=0,"Sammelnr. geschält"),
IFERROR(IF(VLOOKUP(W177,[1]Offen!$B:$C,2,FALSE)=0,"Offen ungeschält ABS"),
IFERROR(IF(VLOOKUP(W177,[1]Offen!$E:$F,2,FALSE)=0,"Offen ungeschält VOS"),
IFERROR(IF(VLOOKUP(W177,[1]Offen!$H:$I,2,FALSE)=0,"Offen geschält RW"),
IFERROR(IF(VLOOKUP(W177,[1]Offen!$K:$L,2,FALSE)=0,"Offen vegan"),
IFERROR(IF(VLOOKUP(W177,[1]Offen!$N:$O,2,FALSE)=0,"Offen Zipfel"),
IFERROR(IF(VLOOKUP(W177,[1]Offen!$Q:$R,2,FALSE)=0,"Offen Endstücke"),
IFERROR(IF(VLOOKUP(W177,[1]Vakuumiert!$B:$C,2,FALSE)=0,"Vakuumierter VOS ungeschält"),
IFERROR(IF(VLOOKUP(W177,[1]Vakuumiert!$E:$F,2,FALSE)=0,"Vakuumierter ABS ungeschält"),
IFERROR(IF(VLOOKUP(W177,[1]Vakuumiert!$H:$I,2,FALSE)=0,"Vakuumierter VOS geschält"),
IFERROR(IF(VLOOKUP(W177,[1]Vakuumiert!$K:$L,2,FALSE)=0,"Vakuumierter VOS vegan"),
IFERROR(IF(VLOOKUP(W177,[1]Vakuumiert!$N:$O,2,FALSE)=0,"Vakuumierter VOS Zipfel"),
IFERROR(IF(VLOOKUP(W177,[1]Vakuumiert!$Q:$R,2,FALSE)=0,"Vakuumiert geschält"),
IFERROR(IF(VLOOKUP(W177,'[1]vakuumierte Fertigprodukte'!$B:$C,2,FALSE)=0,"Fertigprodukte"),
IFERROR(IF(VLOOKUP(W177,'[1]vakuumierte Fertigprodukte'!$E:$FI,2,FALSE)=0,"Vakuumierte Zipfel"),
IFERROR(IF(VLOOKUP(W177,[1]Wurste!$B:$C,2,FALSE)=0,"Räucherwürste"),
IFERROR(IF(VLOOKUP(W177,[1]Wurste!$E:$F,2,FALSE)=0,"URW/URGW Wurst"),
IFERROR(IF(VLOOKUP(W177,[1]Wurste!$H:$I,2,FALSE)=0,"HF-Wurst Vegan"),
IFERROR(IF(VLOOKUP(W177,[1]Wurste!$K:$L,2,FALSE)=0,"320er ohne Würste"),
IFERROR(IF(AND(OR(Abfalldokumentation!$I177="BU3",Abfalldokumentation!$I177="Verkauf"),Abfalldokumentation!$N177="Schimmel",Abfalldokumentation!$O177="keinen Abnehmer/kein Schälpersonal"),"Div. Zipfel, ES ohne Verwendung",VLOOKUP(Abfalldokumentation!$M177,Produktgruppen!A:B,2,FALSE)),"-")))))))))))))))))))))))</f>
        <v>Vakuumierter ABS ungeschält</v>
      </c>
      <c r="M177" s="76" t="str">
        <f>IFERROR(VLOOKUP(Abfalldokumentation!$W177,Artikel!A:C,3,FALSE),Abfalldokumentation!$W177)</f>
        <v>ABS GOU-MI-VAKU</v>
      </c>
      <c r="N177" s="76" t="str">
        <f>VLOOKUP(D177,'Liste Gründe'!A:D,2,FALSE)</f>
        <v>Schimmel</v>
      </c>
      <c r="O177" s="75" t="str">
        <f>IF(ISBLANK(F177),VLOOKUP(Abfalldokumentation!$X177,'Liste Gründe'!A:D,3,FALSE),F177)</f>
        <v>spezifischer Einsatz</v>
      </c>
      <c r="P177" s="76" t="str">
        <f>IF(ISBLANK(Abfalldokumentation!$G177),"-",Abfalldokumentation!$G177)</f>
        <v>nur bei bestimmten Produkten</v>
      </c>
      <c r="Q177" s="76">
        <f t="shared" si="15"/>
        <v>35</v>
      </c>
      <c r="R177" s="76" t="str">
        <f t="shared" si="16"/>
        <v>Produkte</v>
      </c>
      <c r="S177" s="76" t="str">
        <f t="shared" si="17"/>
        <v>BUs</v>
      </c>
      <c r="T177" s="76" t="str">
        <f t="shared" si="18"/>
        <v>Symptome</v>
      </c>
      <c r="U177" s="76">
        <f>IFERROR(VLOOKUP(Abfalldokumentation!$W177,Kennzahlen!S:U,3,FALSE)*Abfalldokumentation!$J177,"0")</f>
        <v>104.05799999999999</v>
      </c>
      <c r="V177" s="76" t="str">
        <f>IF(ISBLANK(A177),VLOOKUP(Abfalldokumentation!$W177,'Linien - BU'!R:S,2,FALSE),A177)</f>
        <v>RWV</v>
      </c>
      <c r="W177" s="77">
        <f t="shared" si="19"/>
        <v>49500056</v>
      </c>
      <c r="X177" s="77">
        <f t="shared" si="20"/>
        <v>12</v>
      </c>
    </row>
    <row r="178" spans="1:24" ht="30" customHeight="1" x14ac:dyDescent="0.25">
      <c r="A178" s="39" t="s">
        <v>95</v>
      </c>
      <c r="B178" s="40">
        <v>49500056</v>
      </c>
      <c r="C178" s="40">
        <v>106</v>
      </c>
      <c r="D178" s="40">
        <v>12</v>
      </c>
      <c r="E178" s="41">
        <v>44440</v>
      </c>
      <c r="F178" s="42" t="s">
        <v>24</v>
      </c>
      <c r="G178" s="43" t="s">
        <v>142</v>
      </c>
      <c r="H178" s="44" t="str">
        <f>IFERROR(VLOOKUP(Abfalldokumentation!$B178,Artikel!A:C,3,FALSE),Abfalldokumentation!$B178)</f>
        <v>ABS GOU-MI-VAKU</v>
      </c>
      <c r="I178" s="78" t="str">
        <f>VLOOKUP(V178,'Linien - BU'!A:B,2,FALSE)</f>
        <v>BU1</v>
      </c>
      <c r="J178" s="79">
        <f t="shared" si="14"/>
        <v>106</v>
      </c>
      <c r="K178" s="80">
        <f>Abfalldokumentation!$E178</f>
        <v>44440</v>
      </c>
      <c r="L178" s="79" t="str">
        <f>IFERROR(IF(VLOOKUP(W178,'[1]Rohware 230'!$B:$C,2,FALSE)=0,"Rohware"),
IFERROR(IF(VLOOKUP(W178,[1]Sammelnr.!$B:$C,2,FALSE)=0,"Sammelnr. ungeschält ABS"),
IFERROR(IF(VLOOKUP(W178,[1]Sammelnr.!$E:$F,2,FALSE)=0,"Sammelnr. ungeschält VS"),
IFERROR(IF(VLOOKUP(W178,[1]Sammelnr.!$H:$I,2,FALSE)=0,"Sammelnr. geschält"),
IFERROR(IF(VLOOKUP(W178,[1]Offen!$B:$C,2,FALSE)=0,"Offen ungeschält ABS"),
IFERROR(IF(VLOOKUP(W178,[1]Offen!$E:$F,2,FALSE)=0,"Offen ungeschält VOS"),
IFERROR(IF(VLOOKUP(W178,[1]Offen!$H:$I,2,FALSE)=0,"Offen geschält RW"),
IFERROR(IF(VLOOKUP(W178,[1]Offen!$K:$L,2,FALSE)=0,"Offen vegan"),
IFERROR(IF(VLOOKUP(W178,[1]Offen!$N:$O,2,FALSE)=0,"Offen Zipfel"),
IFERROR(IF(VLOOKUP(W178,[1]Offen!$Q:$R,2,FALSE)=0,"Offen Endstücke"),
IFERROR(IF(VLOOKUP(W178,[1]Vakuumiert!$B:$C,2,FALSE)=0,"Vakuumierter VOS ungeschält"),
IFERROR(IF(VLOOKUP(W178,[1]Vakuumiert!$E:$F,2,FALSE)=0,"Vakuumierter ABS ungeschält"),
IFERROR(IF(VLOOKUP(W178,[1]Vakuumiert!$H:$I,2,FALSE)=0,"Vakuumierter VOS geschält"),
IFERROR(IF(VLOOKUP(W178,[1]Vakuumiert!$K:$L,2,FALSE)=0,"Vakuumierter VOS vegan"),
IFERROR(IF(VLOOKUP(W178,[1]Vakuumiert!$N:$O,2,FALSE)=0,"Vakuumierter VOS Zipfel"),
IFERROR(IF(VLOOKUP(W178,[1]Vakuumiert!$Q:$R,2,FALSE)=0,"Vakuumiert geschält"),
IFERROR(IF(VLOOKUP(W178,'[1]vakuumierte Fertigprodukte'!$B:$C,2,FALSE)=0,"Fertigprodukte"),
IFERROR(IF(VLOOKUP(W178,'[1]vakuumierte Fertigprodukte'!$E:$FI,2,FALSE)=0,"Vakuumierte Zipfel"),
IFERROR(IF(VLOOKUP(W178,[1]Wurste!$B:$C,2,FALSE)=0,"Räucherwürste"),
IFERROR(IF(VLOOKUP(W178,[1]Wurste!$E:$F,2,FALSE)=0,"URW/URGW Wurst"),
IFERROR(IF(VLOOKUP(W178,[1]Wurste!$H:$I,2,FALSE)=0,"HF-Wurst Vegan"),
IFERROR(IF(VLOOKUP(W178,[1]Wurste!$K:$L,2,FALSE)=0,"320er ohne Würste"),
IFERROR(IF(AND(OR(Abfalldokumentation!$I178="BU3",Abfalldokumentation!$I178="Verkauf"),Abfalldokumentation!$N178="Schimmel",Abfalldokumentation!$O178="keinen Abnehmer/kein Schälpersonal"),"Div. Zipfel, ES ohne Verwendung",VLOOKUP(Abfalldokumentation!$M178,Produktgruppen!A:B,2,FALSE)),"-")))))))))))))))))))))))</f>
        <v>Vakuumierter ABS ungeschält</v>
      </c>
      <c r="M178" s="81" t="str">
        <f>IFERROR(VLOOKUP(Abfalldokumentation!$W178,Artikel!A:C,3,FALSE),Abfalldokumentation!$W178)</f>
        <v>ABS GOU-MI-VAKU</v>
      </c>
      <c r="N178" s="81" t="str">
        <f>VLOOKUP(D178,'Liste Gründe'!A:D,2,FALSE)</f>
        <v>Schimmel</v>
      </c>
      <c r="O178" s="80" t="str">
        <f>IF(ISBLANK(F178),VLOOKUP(Abfalldokumentation!$X178,'Liste Gründe'!A:D,3,FALSE),F178)</f>
        <v>spezifischer Einsatz</v>
      </c>
      <c r="P178" s="81" t="str">
        <f>IF(ISBLANK(Abfalldokumentation!$G178),"-",Abfalldokumentation!$G178)</f>
        <v>nur bei bestimmten Produkten</v>
      </c>
      <c r="Q178" s="81">
        <f t="shared" si="15"/>
        <v>35</v>
      </c>
      <c r="R178" s="81" t="str">
        <f t="shared" si="16"/>
        <v>Produkte</v>
      </c>
      <c r="S178" s="81" t="str">
        <f t="shared" si="17"/>
        <v>BUs</v>
      </c>
      <c r="T178" s="81" t="str">
        <f t="shared" si="18"/>
        <v>Symptome</v>
      </c>
      <c r="U178" s="81">
        <f>IFERROR(VLOOKUP(Abfalldokumentation!$W178,Kennzahlen!S:U,3,FALSE)*Abfalldokumentation!$J178,"0")</f>
        <v>234.684</v>
      </c>
      <c r="V178" s="81" t="str">
        <f>IF(ISBLANK(A178),VLOOKUP(Abfalldokumentation!$W178,'Linien - BU'!R:S,2,FALSE),A178)</f>
        <v>RWV</v>
      </c>
      <c r="W178" s="77">
        <f t="shared" si="19"/>
        <v>49500056</v>
      </c>
      <c r="X178" s="77">
        <f t="shared" si="20"/>
        <v>12</v>
      </c>
    </row>
    <row r="179" spans="1:24" ht="30" customHeight="1" x14ac:dyDescent="0.25">
      <c r="A179" s="45" t="s">
        <v>79</v>
      </c>
      <c r="B179" s="46">
        <v>49500174</v>
      </c>
      <c r="C179" s="46">
        <v>101</v>
      </c>
      <c r="D179" s="46">
        <v>12</v>
      </c>
      <c r="E179" s="47">
        <v>44440</v>
      </c>
      <c r="F179" s="48" t="s">
        <v>10</v>
      </c>
      <c r="G179" s="49" t="s">
        <v>143</v>
      </c>
      <c r="H179" s="50" t="str">
        <f>IFERROR(VLOOKUP(Abfalldokumentation!$B179,Artikel!A:C,3,FALSE),Abfalldokumentation!$B179)</f>
        <v>ABS PECO-TRE-VAKU</v>
      </c>
      <c r="I179" s="73" t="str">
        <f>VLOOKUP(V179,'Linien - BU'!A:B,2,FALSE)</f>
        <v>BU3</v>
      </c>
      <c r="J179" s="74">
        <f t="shared" si="14"/>
        <v>101</v>
      </c>
      <c r="K179" s="75">
        <f>Abfalldokumentation!$E179</f>
        <v>44440</v>
      </c>
      <c r="L179" s="74" t="str">
        <f>IFERROR(IF(VLOOKUP(W179,'[1]Rohware 230'!$B:$C,2,FALSE)=0,"Rohware"),
IFERROR(IF(VLOOKUP(W179,[1]Sammelnr.!$B:$C,2,FALSE)=0,"Sammelnr. ungeschält ABS"),
IFERROR(IF(VLOOKUP(W179,[1]Sammelnr.!$E:$F,2,FALSE)=0,"Sammelnr. ungeschält VS"),
IFERROR(IF(VLOOKUP(W179,[1]Sammelnr.!$H:$I,2,FALSE)=0,"Sammelnr. geschält"),
IFERROR(IF(VLOOKUP(W179,[1]Offen!$B:$C,2,FALSE)=0,"Offen ungeschält ABS"),
IFERROR(IF(VLOOKUP(W179,[1]Offen!$E:$F,2,FALSE)=0,"Offen ungeschält VOS"),
IFERROR(IF(VLOOKUP(W179,[1]Offen!$H:$I,2,FALSE)=0,"Offen geschält RW"),
IFERROR(IF(VLOOKUP(W179,[1]Offen!$K:$L,2,FALSE)=0,"Offen vegan"),
IFERROR(IF(VLOOKUP(W179,[1]Offen!$N:$O,2,FALSE)=0,"Offen Zipfel"),
IFERROR(IF(VLOOKUP(W179,[1]Offen!$Q:$R,2,FALSE)=0,"Offen Endstücke"),
IFERROR(IF(VLOOKUP(W179,[1]Vakuumiert!$B:$C,2,FALSE)=0,"Vakuumierter VOS ungeschält"),
IFERROR(IF(VLOOKUP(W179,[1]Vakuumiert!$E:$F,2,FALSE)=0,"Vakuumierter ABS ungeschält"),
IFERROR(IF(VLOOKUP(W179,[1]Vakuumiert!$H:$I,2,FALSE)=0,"Vakuumierter VOS geschält"),
IFERROR(IF(VLOOKUP(W179,[1]Vakuumiert!$K:$L,2,FALSE)=0,"Vakuumierter VOS vegan"),
IFERROR(IF(VLOOKUP(W179,[1]Vakuumiert!$N:$O,2,FALSE)=0,"Vakuumierter VOS Zipfel"),
IFERROR(IF(VLOOKUP(W179,[1]Vakuumiert!$Q:$R,2,FALSE)=0,"Vakuumiert geschält"),
IFERROR(IF(VLOOKUP(W179,'[1]vakuumierte Fertigprodukte'!$B:$C,2,FALSE)=0,"Fertigprodukte"),
IFERROR(IF(VLOOKUP(W179,'[1]vakuumierte Fertigprodukte'!$E:$FI,2,FALSE)=0,"Vakuumierte Zipfel"),
IFERROR(IF(VLOOKUP(W179,[1]Wurste!$B:$C,2,FALSE)=0,"Räucherwürste"),
IFERROR(IF(VLOOKUP(W179,[1]Wurste!$E:$F,2,FALSE)=0,"URW/URGW Wurst"),
IFERROR(IF(VLOOKUP(W179,[1]Wurste!$H:$I,2,FALSE)=0,"HF-Wurst Vegan"),
IFERROR(IF(VLOOKUP(W179,[1]Wurste!$K:$L,2,FALSE)=0,"320er ohne Würste"),
IFERROR(IF(AND(OR(Abfalldokumentation!$I179="BU3",Abfalldokumentation!$I179="Verkauf"),Abfalldokumentation!$N179="Schimmel",Abfalldokumentation!$O179="keinen Abnehmer/kein Schälpersonal"),"Div. Zipfel, ES ohne Verwendung",VLOOKUP(Abfalldokumentation!$M179,Produktgruppen!A:B,2,FALSE)),"-")))))))))))))))))))))))</f>
        <v>Vakuumierter ABS ungeschält</v>
      </c>
      <c r="M179" s="76" t="str">
        <f>IFERROR(VLOOKUP(Abfalldokumentation!$W179,Artikel!A:C,3,FALSE),Abfalldokumentation!$W179)</f>
        <v>ABS PECO-TRE-VAKU</v>
      </c>
      <c r="N179" s="76" t="str">
        <f>VLOOKUP(D179,'Liste Gründe'!A:D,2,FALSE)</f>
        <v>Schimmel</v>
      </c>
      <c r="O179" s="75" t="str">
        <f>IF(ISBLANK(F179),VLOOKUP(Abfalldokumentation!$X179,'Liste Gründe'!A:D,3,FALSE),F179)</f>
        <v>Rest</v>
      </c>
      <c r="P179" s="76" t="str">
        <f>IF(ISBLANK(Abfalldokumentation!$G179),"-",Abfalldokumentation!$G179)</f>
        <v>Abschnitte eingelagert, um Verwendung zu finden. Aber keine Verwendungsentscheidung gefunden</v>
      </c>
      <c r="Q179" s="76">
        <f t="shared" si="15"/>
        <v>35</v>
      </c>
      <c r="R179" s="76" t="str">
        <f t="shared" si="16"/>
        <v>Produkte</v>
      </c>
      <c r="S179" s="76" t="str">
        <f t="shared" si="17"/>
        <v>BUs</v>
      </c>
      <c r="T179" s="76" t="str">
        <f t="shared" si="18"/>
        <v>Symptome</v>
      </c>
      <c r="U179" s="76">
        <f>IFERROR(VLOOKUP(Abfalldokumentation!$W179,Kennzahlen!S:U,3,FALSE)*Abfalldokumentation!$J179,"0")</f>
        <v>223.614</v>
      </c>
      <c r="V179" s="76" t="str">
        <f>IF(ISBLANK(A179),VLOOKUP(Abfalldokumentation!$W179,'Linien - BU'!R:S,2,FALSE),A179)</f>
        <v>L1</v>
      </c>
      <c r="W179" s="77">
        <f t="shared" si="19"/>
        <v>49500174</v>
      </c>
      <c r="X179" s="77">
        <f t="shared" si="20"/>
        <v>12</v>
      </c>
    </row>
    <row r="180" spans="1:24" ht="30" customHeight="1" x14ac:dyDescent="0.25">
      <c r="A180" s="39" t="s">
        <v>7</v>
      </c>
      <c r="B180" s="40" t="s">
        <v>104</v>
      </c>
      <c r="C180" s="40">
        <v>30.4</v>
      </c>
      <c r="D180" s="40">
        <v>12</v>
      </c>
      <c r="E180" s="41">
        <v>44440</v>
      </c>
      <c r="F180" s="42" t="s">
        <v>26</v>
      </c>
      <c r="G180" s="43" t="s">
        <v>26</v>
      </c>
      <c r="H180" s="44" t="str">
        <f>IFERROR(VLOOKUP(Abfalldokumentation!$B180,Artikel!A:C,3,FALSE),Abfalldokumentation!$B180)</f>
        <v>Blöcke</v>
      </c>
      <c r="I180" s="78" t="str">
        <f>VLOOKUP(V180,'Linien - BU'!A:B,2,FALSE)</f>
        <v>BU2</v>
      </c>
      <c r="J180" s="79">
        <f t="shared" si="14"/>
        <v>30.4</v>
      </c>
      <c r="K180" s="80">
        <f>Abfalldokumentation!$E180</f>
        <v>44440</v>
      </c>
      <c r="L180" s="79" t="str">
        <f>IFERROR(IF(VLOOKUP(W180,'[1]Rohware 230'!$B:$C,2,FALSE)=0,"Rohware"),
IFERROR(IF(VLOOKUP(W180,[1]Sammelnr.!$B:$C,2,FALSE)=0,"Sammelnr. ungeschält ABS"),
IFERROR(IF(VLOOKUP(W180,[1]Sammelnr.!$E:$F,2,FALSE)=0,"Sammelnr. ungeschält VS"),
IFERROR(IF(VLOOKUP(W180,[1]Sammelnr.!$H:$I,2,FALSE)=0,"Sammelnr. geschält"),
IFERROR(IF(VLOOKUP(W180,[1]Offen!$B:$C,2,FALSE)=0,"Offen ungeschält ABS"),
IFERROR(IF(VLOOKUP(W180,[1]Offen!$E:$F,2,FALSE)=0,"Offen ungeschält VOS"),
IFERROR(IF(VLOOKUP(W180,[1]Offen!$H:$I,2,FALSE)=0,"Offen geschält RW"),
IFERROR(IF(VLOOKUP(W180,[1]Offen!$K:$L,2,FALSE)=0,"Offen vegan"),
IFERROR(IF(VLOOKUP(W180,[1]Offen!$N:$O,2,FALSE)=0,"Offen Zipfel"),
IFERROR(IF(VLOOKUP(W180,[1]Offen!$Q:$R,2,FALSE)=0,"Offen Endstücke"),
IFERROR(IF(VLOOKUP(W180,[1]Vakuumiert!$B:$C,2,FALSE)=0,"Vakuumierter VOS ungeschält"),
IFERROR(IF(VLOOKUP(W180,[1]Vakuumiert!$E:$F,2,FALSE)=0,"Vakuumierter ABS ungeschält"),
IFERROR(IF(VLOOKUP(W180,[1]Vakuumiert!$H:$I,2,FALSE)=0,"Vakuumierter VOS geschält"),
IFERROR(IF(VLOOKUP(W180,[1]Vakuumiert!$K:$L,2,FALSE)=0,"Vakuumierter VOS vegan"),
IFERROR(IF(VLOOKUP(W180,[1]Vakuumiert!$N:$O,2,FALSE)=0,"Vakuumierter VOS Zipfel"),
IFERROR(IF(VLOOKUP(W180,[1]Vakuumiert!$Q:$R,2,FALSE)=0,"Vakuumiert geschält"),
IFERROR(IF(VLOOKUP(W180,'[1]vakuumierte Fertigprodukte'!$B:$C,2,FALSE)=0,"Fertigprodukte"),
IFERROR(IF(VLOOKUP(W180,'[1]vakuumierte Fertigprodukte'!$E:$FI,2,FALSE)=0,"Vakuumierte Zipfel"),
IFERROR(IF(VLOOKUP(W180,[1]Wurste!$B:$C,2,FALSE)=0,"Räucherwürste"),
IFERROR(IF(VLOOKUP(W180,[1]Wurste!$E:$F,2,FALSE)=0,"URW/URGW Wurst"),
IFERROR(IF(VLOOKUP(W180,[1]Wurste!$H:$I,2,FALSE)=0,"HF-Wurst Vegan"),
IFERROR(IF(VLOOKUP(W180,[1]Wurste!$K:$L,2,FALSE)=0,"320er ohne Würste"),
IFERROR(IF(AND(OR(Abfalldokumentation!$I180="BU3",Abfalldokumentation!$I180="Verkauf"),Abfalldokumentation!$N180="Schimmel",Abfalldokumentation!$O180="keinen Abnehmer/kein Schälpersonal"),"Div. Zipfel, ES ohne Verwendung",VLOOKUP(Abfalldokumentation!$M180,Produktgruppen!A:B,2,FALSE)),"-")))))))))))))))))))))))</f>
        <v>Rohware</v>
      </c>
      <c r="M180" s="81" t="str">
        <f>IFERROR(VLOOKUP(Abfalldokumentation!$W180,Artikel!A:C,3,FALSE),Abfalldokumentation!$W180)</f>
        <v>Blöcke</v>
      </c>
      <c r="N180" s="81" t="str">
        <f>VLOOKUP(D180,'Liste Gründe'!A:D,2,FALSE)</f>
        <v>Schimmel</v>
      </c>
      <c r="O180" s="80" t="str">
        <f>IF(ISBLANK(F180),VLOOKUP(Abfalldokumentation!$X180,'Liste Gründe'!A:D,3,FALSE),F180)</f>
        <v>Luftzieher/Folienriss durch Transport</v>
      </c>
      <c r="P180" s="81" t="str">
        <f>IF(ISBLANK(Abfalldokumentation!$G180),"-",Abfalldokumentation!$G180)</f>
        <v>Luftzieher/Folienriss durch Transport</v>
      </c>
      <c r="Q180" s="81">
        <f t="shared" si="15"/>
        <v>35</v>
      </c>
      <c r="R180" s="81" t="str">
        <f t="shared" si="16"/>
        <v>Produkte</v>
      </c>
      <c r="S180" s="81" t="str">
        <f t="shared" si="17"/>
        <v>BUs</v>
      </c>
      <c r="T180" s="81" t="str">
        <f t="shared" si="18"/>
        <v>Symptome</v>
      </c>
      <c r="U180" s="81" t="str">
        <f>IFERROR(VLOOKUP(Abfalldokumentation!$W180,Kennzahlen!S:U,3,FALSE)*Abfalldokumentation!$J180,"0")</f>
        <v>0</v>
      </c>
      <c r="V180" s="81" t="str">
        <f>IF(ISBLANK(A180),VLOOKUP(Abfalldokumentation!$W180,'Linien - BU'!R:S,2,FALSE),A180)</f>
        <v>BU2</v>
      </c>
      <c r="W180" s="77" t="str">
        <f t="shared" si="19"/>
        <v>Blöcke</v>
      </c>
      <c r="X180" s="77">
        <f t="shared" si="20"/>
        <v>12</v>
      </c>
    </row>
    <row r="181" spans="1:24" ht="30" customHeight="1" x14ac:dyDescent="0.25">
      <c r="A181" s="45" t="s">
        <v>11</v>
      </c>
      <c r="B181" s="46" t="s">
        <v>83</v>
      </c>
      <c r="C181" s="46">
        <v>1770</v>
      </c>
      <c r="D181" s="46">
        <v>12</v>
      </c>
      <c r="E181" s="47">
        <v>44440</v>
      </c>
      <c r="F181" s="48" t="s">
        <v>20</v>
      </c>
      <c r="G181" s="49" t="s">
        <v>84</v>
      </c>
      <c r="H181" s="50" t="str">
        <f>IFERROR(VLOOKUP(Abfalldokumentation!$B181,Artikel!A:C,3,FALSE),Abfalldokumentation!$B181)</f>
        <v>Div. Zipfel, Endstücke</v>
      </c>
      <c r="I181" s="73" t="str">
        <f>VLOOKUP(V181,'Linien - BU'!A:B,2,FALSE)</f>
        <v>Verkauf</v>
      </c>
      <c r="J181" s="74">
        <f t="shared" si="14"/>
        <v>1770</v>
      </c>
      <c r="K181" s="75">
        <f>Abfalldokumentation!$E181</f>
        <v>44440</v>
      </c>
      <c r="L181" s="74" t="str">
        <f>IFERROR(IF(VLOOKUP(W181,'[1]Rohware 230'!$B:$C,2,FALSE)=0,"Rohware"),
IFERROR(IF(VLOOKUP(W181,[1]Sammelnr.!$B:$C,2,FALSE)=0,"Sammelnr. ungeschält ABS"),
IFERROR(IF(VLOOKUP(W181,[1]Sammelnr.!$E:$F,2,FALSE)=0,"Sammelnr. ungeschält VS"),
IFERROR(IF(VLOOKUP(W181,[1]Sammelnr.!$H:$I,2,FALSE)=0,"Sammelnr. geschält"),
IFERROR(IF(VLOOKUP(W181,[1]Offen!$B:$C,2,FALSE)=0,"Offen ungeschält ABS"),
IFERROR(IF(VLOOKUP(W181,[1]Offen!$E:$F,2,FALSE)=0,"Offen ungeschält VOS"),
IFERROR(IF(VLOOKUP(W181,[1]Offen!$H:$I,2,FALSE)=0,"Offen geschält RW"),
IFERROR(IF(VLOOKUP(W181,[1]Offen!$K:$L,2,FALSE)=0,"Offen vegan"),
IFERROR(IF(VLOOKUP(W181,[1]Offen!$N:$O,2,FALSE)=0,"Offen Zipfel"),
IFERROR(IF(VLOOKUP(W181,[1]Offen!$Q:$R,2,FALSE)=0,"Offen Endstücke"),
IFERROR(IF(VLOOKUP(W181,[1]Vakuumiert!$B:$C,2,FALSE)=0,"Vakuumierter VOS ungeschält"),
IFERROR(IF(VLOOKUP(W181,[1]Vakuumiert!$E:$F,2,FALSE)=0,"Vakuumierter ABS ungeschält"),
IFERROR(IF(VLOOKUP(W181,[1]Vakuumiert!$H:$I,2,FALSE)=0,"Vakuumierter VOS geschält"),
IFERROR(IF(VLOOKUP(W181,[1]Vakuumiert!$K:$L,2,FALSE)=0,"Vakuumierter VOS vegan"),
IFERROR(IF(VLOOKUP(W181,[1]Vakuumiert!$N:$O,2,FALSE)=0,"Vakuumierter VOS Zipfel"),
IFERROR(IF(VLOOKUP(W181,[1]Vakuumiert!$Q:$R,2,FALSE)=0,"Vakuumiert geschält"),
IFERROR(IF(VLOOKUP(W181,'[1]vakuumierte Fertigprodukte'!$B:$C,2,FALSE)=0,"Fertigprodukte"),
IFERROR(IF(VLOOKUP(W181,'[1]vakuumierte Fertigprodukte'!$E:$FI,2,FALSE)=0,"Vakuumierte Zipfel"),
IFERROR(IF(VLOOKUP(W181,[1]Wurste!$B:$C,2,FALSE)=0,"Räucherwürste"),
IFERROR(IF(VLOOKUP(W181,[1]Wurste!$E:$F,2,FALSE)=0,"URW/URGW Wurst"),
IFERROR(IF(VLOOKUP(W181,[1]Wurste!$H:$I,2,FALSE)=0,"HF-Wurst Vegan"),
IFERROR(IF(VLOOKUP(W181,[1]Wurste!$K:$L,2,FALSE)=0,"320er ohne Würste"),
IFERROR(IF(AND(OR(Abfalldokumentation!$I181="BU3",Abfalldokumentation!$I181="Verkauf"),Abfalldokumentation!$N181="Schimmel",Abfalldokumentation!$O181="keinen Abnehmer/kein Schälpersonal"),"Div. Zipfel, ES ohne Verwendung",VLOOKUP(Abfalldokumentation!$M181,Produktgruppen!A:B,2,FALSE)),"-")))))))))))))))))))))))</f>
        <v>Div. Zipfel, ES ohne Verwendung</v>
      </c>
      <c r="M181" s="76" t="str">
        <f>IFERROR(VLOOKUP(Abfalldokumentation!$W181,Artikel!A:C,3,FALSE),Abfalldokumentation!$W181)</f>
        <v>Div. Zipfel, Endstücke</v>
      </c>
      <c r="N181" s="76" t="str">
        <f>VLOOKUP(D181,'Liste Gründe'!A:D,2,FALSE)</f>
        <v>Schimmel</v>
      </c>
      <c r="O181" s="75" t="str">
        <f>IF(ISBLANK(F181),VLOOKUP(Abfalldokumentation!$X181,'Liste Gründe'!A:D,3,FALSE),F181)</f>
        <v>keinen Abnehmer/kein Schälpersonal</v>
      </c>
      <c r="P181" s="76" t="str">
        <f>IF(ISBLANK(Abfalldokumentation!$G181),"-",Abfalldokumentation!$G181)</f>
        <v>keinen Abnehmer/Schälen</v>
      </c>
      <c r="Q181" s="76">
        <f t="shared" si="15"/>
        <v>35</v>
      </c>
      <c r="R181" s="76" t="str">
        <f t="shared" si="16"/>
        <v>Produkte</v>
      </c>
      <c r="S181" s="76" t="str">
        <f t="shared" si="17"/>
        <v>BUs</v>
      </c>
      <c r="T181" s="76" t="str">
        <f t="shared" si="18"/>
        <v>Symptome</v>
      </c>
      <c r="U181" s="76" t="str">
        <f>IFERROR(VLOOKUP(Abfalldokumentation!$W181,Kennzahlen!S:U,3,FALSE)*Abfalldokumentation!$J181,"0")</f>
        <v>0</v>
      </c>
      <c r="V181" s="76" t="str">
        <f>IF(ISBLANK(A181),VLOOKUP(Abfalldokumentation!$W181,'Linien - BU'!R:S,2,FALSE),A181)</f>
        <v>Verkauf</v>
      </c>
      <c r="W181" s="77" t="str">
        <f t="shared" si="19"/>
        <v>Div. Zipfel, Endstücke</v>
      </c>
      <c r="X181" s="77">
        <f t="shared" si="20"/>
        <v>12</v>
      </c>
    </row>
    <row r="182" spans="1:24" ht="30" customHeight="1" x14ac:dyDescent="0.25">
      <c r="A182" s="39" t="s">
        <v>9</v>
      </c>
      <c r="B182" s="40" t="s">
        <v>85</v>
      </c>
      <c r="C182" s="40">
        <v>34.4</v>
      </c>
      <c r="D182" s="40">
        <v>30</v>
      </c>
      <c r="E182" s="41">
        <v>44440</v>
      </c>
      <c r="F182" s="42"/>
      <c r="G182" s="43"/>
      <c r="H182" s="44" t="str">
        <f>IFERROR(VLOOKUP(Abfalldokumentation!$B182,Artikel!A:C,3,FALSE),Abfalldokumentation!$B182)</f>
        <v>Diverses</v>
      </c>
      <c r="I182" s="78" t="str">
        <f>VLOOKUP(V182,'Linien - BU'!A:B,2,FALSE)</f>
        <v>BU4</v>
      </c>
      <c r="J182" s="79">
        <f t="shared" si="14"/>
        <v>34.4</v>
      </c>
      <c r="K182" s="80">
        <f>Abfalldokumentation!$E182</f>
        <v>44440</v>
      </c>
      <c r="L182" s="79" t="str">
        <f>IFERROR(IF(VLOOKUP(W182,'[1]Rohware 230'!$B:$C,2,FALSE)=0,"Rohware"),
IFERROR(IF(VLOOKUP(W182,[1]Sammelnr.!$B:$C,2,FALSE)=0,"Sammelnr. ungeschält ABS"),
IFERROR(IF(VLOOKUP(W182,[1]Sammelnr.!$E:$F,2,FALSE)=0,"Sammelnr. ungeschält VS"),
IFERROR(IF(VLOOKUP(W182,[1]Sammelnr.!$H:$I,2,FALSE)=0,"Sammelnr. geschält"),
IFERROR(IF(VLOOKUP(W182,[1]Offen!$B:$C,2,FALSE)=0,"Offen ungeschält ABS"),
IFERROR(IF(VLOOKUP(W182,[1]Offen!$E:$F,2,FALSE)=0,"Offen ungeschält VOS"),
IFERROR(IF(VLOOKUP(W182,[1]Offen!$H:$I,2,FALSE)=0,"Offen geschält RW"),
IFERROR(IF(VLOOKUP(W182,[1]Offen!$K:$L,2,FALSE)=0,"Offen vegan"),
IFERROR(IF(VLOOKUP(W182,[1]Offen!$N:$O,2,FALSE)=0,"Offen Zipfel"),
IFERROR(IF(VLOOKUP(W182,[1]Offen!$Q:$R,2,FALSE)=0,"Offen Endstücke"),
IFERROR(IF(VLOOKUP(W182,[1]Vakuumiert!$B:$C,2,FALSE)=0,"Vakuumierter VOS ungeschält"),
IFERROR(IF(VLOOKUP(W182,[1]Vakuumiert!$E:$F,2,FALSE)=0,"Vakuumierter ABS ungeschält"),
IFERROR(IF(VLOOKUP(W182,[1]Vakuumiert!$H:$I,2,FALSE)=0,"Vakuumierter VOS geschält"),
IFERROR(IF(VLOOKUP(W182,[1]Vakuumiert!$K:$L,2,FALSE)=0,"Vakuumierter VOS vegan"),
IFERROR(IF(VLOOKUP(W182,[1]Vakuumiert!$N:$O,2,FALSE)=0,"Vakuumierter VOS Zipfel"),
IFERROR(IF(VLOOKUP(W182,[1]Vakuumiert!$Q:$R,2,FALSE)=0,"Vakuumiert geschält"),
IFERROR(IF(VLOOKUP(W182,'[1]vakuumierte Fertigprodukte'!$B:$C,2,FALSE)=0,"Fertigprodukte"),
IFERROR(IF(VLOOKUP(W182,'[1]vakuumierte Fertigprodukte'!$E:$FI,2,FALSE)=0,"Vakuumierte Zipfel"),
IFERROR(IF(VLOOKUP(W182,[1]Wurste!$B:$C,2,FALSE)=0,"Räucherwürste"),
IFERROR(IF(VLOOKUP(W182,[1]Wurste!$E:$F,2,FALSE)=0,"URW/URGW Wurst"),
IFERROR(IF(VLOOKUP(W182,[1]Wurste!$H:$I,2,FALSE)=0,"HF-Wurst Vegan"),
IFERROR(IF(VLOOKUP(W182,[1]Wurste!$K:$L,2,FALSE)=0,"320er ohne Würste"),
IFERROR(IF(AND(OR(Abfalldokumentation!$I182="BU3",Abfalldokumentation!$I182="Verkauf"),Abfalldokumentation!$N182="Schimmel",Abfalldokumentation!$O182="keinen Abnehmer/kein Schälpersonal"),"Div. Zipfel, ES ohne Verwendung",VLOOKUP(Abfalldokumentation!$M182,Produktgruppen!A:B,2,FALSE)),"-")))))))))))))))))))))))</f>
        <v>Diverses</v>
      </c>
      <c r="M182" s="81" t="str">
        <f>IFERROR(VLOOKUP(Abfalldokumentation!$W182,Artikel!A:C,3,FALSE),Abfalldokumentation!$W182)</f>
        <v>Diverses</v>
      </c>
      <c r="N182" s="81" t="str">
        <f>VLOOKUP(D182,'Liste Gründe'!A:D,2,FALSE)</f>
        <v>Linienbezogen</v>
      </c>
      <c r="O182" s="80" t="str">
        <f>IF(ISBLANK(F182),VLOOKUP(Abfalldokumentation!$X182,'Liste Gründe'!A:D,3,FALSE),F182)</f>
        <v>Maschinenabfall</v>
      </c>
      <c r="P182" s="81" t="str">
        <f>IF(ISBLANK(Abfalldokumentation!$G182),"-",Abfalldokumentation!$G182)</f>
        <v>-</v>
      </c>
      <c r="Q182" s="81">
        <f t="shared" si="15"/>
        <v>35</v>
      </c>
      <c r="R182" s="81" t="str">
        <f t="shared" si="16"/>
        <v>Produkte</v>
      </c>
      <c r="S182" s="81" t="str">
        <f t="shared" si="17"/>
        <v>BUs</v>
      </c>
      <c r="T182" s="81" t="str">
        <f t="shared" si="18"/>
        <v>Symptome</v>
      </c>
      <c r="U182" s="81" t="str">
        <f>IFERROR(VLOOKUP(Abfalldokumentation!$W182,Kennzahlen!S:U,3,FALSE)*Abfalldokumentation!$J182,"0")</f>
        <v>0</v>
      </c>
      <c r="V182" s="81" t="str">
        <f>IF(ISBLANK(A182),VLOOKUP(Abfalldokumentation!$W182,'Linien - BU'!R:S,2,FALSE),A182)</f>
        <v>BU4</v>
      </c>
      <c r="W182" s="77" t="str">
        <f t="shared" si="19"/>
        <v>Diverses</v>
      </c>
      <c r="X182" s="77">
        <f t="shared" si="20"/>
        <v>30</v>
      </c>
    </row>
    <row r="183" spans="1:24" ht="30" customHeight="1" x14ac:dyDescent="0.25">
      <c r="A183" s="45" t="s">
        <v>121</v>
      </c>
      <c r="B183" s="46" t="s">
        <v>85</v>
      </c>
      <c r="C183" s="46">
        <v>30.4</v>
      </c>
      <c r="D183" s="46">
        <v>30</v>
      </c>
      <c r="E183" s="47">
        <v>44440</v>
      </c>
      <c r="F183" s="48"/>
      <c r="G183" s="49" t="s">
        <v>36</v>
      </c>
      <c r="H183" s="50" t="str">
        <f>IFERROR(VLOOKUP(Abfalldokumentation!$B183,Artikel!A:C,3,FALSE),Abfalldokumentation!$B183)</f>
        <v>Diverses</v>
      </c>
      <c r="I183" s="73" t="str">
        <f>VLOOKUP(V183,'Linien - BU'!A:B,2,FALSE)</f>
        <v>BU1</v>
      </c>
      <c r="J183" s="74">
        <f t="shared" si="14"/>
        <v>30.4</v>
      </c>
      <c r="K183" s="75">
        <f>Abfalldokumentation!$E183</f>
        <v>44440</v>
      </c>
      <c r="L183" s="74" t="str">
        <f>IFERROR(IF(VLOOKUP(W183,'[1]Rohware 230'!$B:$C,2,FALSE)=0,"Rohware"),
IFERROR(IF(VLOOKUP(W183,[1]Sammelnr.!$B:$C,2,FALSE)=0,"Sammelnr. ungeschält ABS"),
IFERROR(IF(VLOOKUP(W183,[1]Sammelnr.!$E:$F,2,FALSE)=0,"Sammelnr. ungeschält VS"),
IFERROR(IF(VLOOKUP(W183,[1]Sammelnr.!$H:$I,2,FALSE)=0,"Sammelnr. geschält"),
IFERROR(IF(VLOOKUP(W183,[1]Offen!$B:$C,2,FALSE)=0,"Offen ungeschält ABS"),
IFERROR(IF(VLOOKUP(W183,[1]Offen!$E:$F,2,FALSE)=0,"Offen ungeschält VOS"),
IFERROR(IF(VLOOKUP(W183,[1]Offen!$H:$I,2,FALSE)=0,"Offen geschält RW"),
IFERROR(IF(VLOOKUP(W183,[1]Offen!$K:$L,2,FALSE)=0,"Offen vegan"),
IFERROR(IF(VLOOKUP(W183,[1]Offen!$N:$O,2,FALSE)=0,"Offen Zipfel"),
IFERROR(IF(VLOOKUP(W183,[1]Offen!$Q:$R,2,FALSE)=0,"Offen Endstücke"),
IFERROR(IF(VLOOKUP(W183,[1]Vakuumiert!$B:$C,2,FALSE)=0,"Vakuumierter VOS ungeschält"),
IFERROR(IF(VLOOKUP(W183,[1]Vakuumiert!$E:$F,2,FALSE)=0,"Vakuumierter ABS ungeschält"),
IFERROR(IF(VLOOKUP(W183,[1]Vakuumiert!$H:$I,2,FALSE)=0,"Vakuumierter VOS geschält"),
IFERROR(IF(VLOOKUP(W183,[1]Vakuumiert!$K:$L,2,FALSE)=0,"Vakuumierter VOS vegan"),
IFERROR(IF(VLOOKUP(W183,[1]Vakuumiert!$N:$O,2,FALSE)=0,"Vakuumierter VOS Zipfel"),
IFERROR(IF(VLOOKUP(W183,[1]Vakuumiert!$Q:$R,2,FALSE)=0,"Vakuumiert geschält"),
IFERROR(IF(VLOOKUP(W183,'[1]vakuumierte Fertigprodukte'!$B:$C,2,FALSE)=0,"Fertigprodukte"),
IFERROR(IF(VLOOKUP(W183,'[1]vakuumierte Fertigprodukte'!$E:$FI,2,FALSE)=0,"Vakuumierte Zipfel"),
IFERROR(IF(VLOOKUP(W183,[1]Wurste!$B:$C,2,FALSE)=0,"Räucherwürste"),
IFERROR(IF(VLOOKUP(W183,[1]Wurste!$E:$F,2,FALSE)=0,"URW/URGW Wurst"),
IFERROR(IF(VLOOKUP(W183,[1]Wurste!$H:$I,2,FALSE)=0,"HF-Wurst Vegan"),
IFERROR(IF(VLOOKUP(W183,[1]Wurste!$K:$L,2,FALSE)=0,"320er ohne Würste"),
IFERROR(IF(AND(OR(Abfalldokumentation!$I183="BU3",Abfalldokumentation!$I183="Verkauf"),Abfalldokumentation!$N183="Schimmel",Abfalldokumentation!$O183="keinen Abnehmer/kein Schälpersonal"),"Div. Zipfel, ES ohne Verwendung",VLOOKUP(Abfalldokumentation!$M183,Produktgruppen!A:B,2,FALSE)),"-")))))))))))))))))))))))</f>
        <v>Diverses</v>
      </c>
      <c r="M183" s="76" t="str">
        <f>IFERROR(VLOOKUP(Abfalldokumentation!$W183,Artikel!A:C,3,FALSE),Abfalldokumentation!$W183)</f>
        <v>Diverses</v>
      </c>
      <c r="N183" s="76" t="str">
        <f>VLOOKUP(D183,'Liste Gründe'!A:D,2,FALSE)</f>
        <v>Linienbezogen</v>
      </c>
      <c r="O183" s="75" t="str">
        <f>IF(ISBLANK(F183),VLOOKUP(Abfalldokumentation!$X183,'Liste Gründe'!A:D,3,FALSE),F183)</f>
        <v>Maschinenabfall</v>
      </c>
      <c r="P183" s="76" t="str">
        <f>IF(ISBLANK(Abfalldokumentation!$G183),"-",Abfalldokumentation!$G183)</f>
        <v>-</v>
      </c>
      <c r="Q183" s="76">
        <f t="shared" si="15"/>
        <v>35</v>
      </c>
      <c r="R183" s="76" t="str">
        <f t="shared" si="16"/>
        <v>Produkte</v>
      </c>
      <c r="S183" s="76" t="str">
        <f t="shared" si="17"/>
        <v>BUs</v>
      </c>
      <c r="T183" s="76" t="str">
        <f t="shared" si="18"/>
        <v>Symptome</v>
      </c>
      <c r="U183" s="76" t="str">
        <f>IFERROR(VLOOKUP(Abfalldokumentation!$W183,Kennzahlen!S:U,3,FALSE)*Abfalldokumentation!$J183,"0")</f>
        <v>0</v>
      </c>
      <c r="V183" s="76" t="str">
        <f>IF(ISBLANK(A183),VLOOKUP(Abfalldokumentation!$W183,'Linien - BU'!R:S,2,FALSE),A183)</f>
        <v>Strudelline</v>
      </c>
      <c r="W183" s="77" t="str">
        <f t="shared" si="19"/>
        <v>Diverses</v>
      </c>
      <c r="X183" s="77">
        <f t="shared" si="20"/>
        <v>30</v>
      </c>
    </row>
    <row r="184" spans="1:24" ht="30" customHeight="1" x14ac:dyDescent="0.25">
      <c r="A184" s="39" t="s">
        <v>7</v>
      </c>
      <c r="B184" s="40" t="s">
        <v>85</v>
      </c>
      <c r="C184" s="40">
        <v>35.000000000000007</v>
      </c>
      <c r="D184" s="40">
        <v>30</v>
      </c>
      <c r="E184" s="41">
        <v>44440</v>
      </c>
      <c r="F184" s="42"/>
      <c r="G184" s="43"/>
      <c r="H184" s="44" t="str">
        <f>IFERROR(VLOOKUP(Abfalldokumentation!$B184,Artikel!A:C,3,FALSE),Abfalldokumentation!$B184)</f>
        <v>Diverses</v>
      </c>
      <c r="I184" s="78" t="str">
        <f>VLOOKUP(V184,'Linien - BU'!A:B,2,FALSE)</f>
        <v>BU2</v>
      </c>
      <c r="J184" s="79">
        <f t="shared" si="14"/>
        <v>35.000000000000007</v>
      </c>
      <c r="K184" s="80">
        <f>Abfalldokumentation!$E184</f>
        <v>44440</v>
      </c>
      <c r="L184" s="79" t="str">
        <f>IFERROR(IF(VLOOKUP(W184,'[1]Rohware 230'!$B:$C,2,FALSE)=0,"Rohware"),
IFERROR(IF(VLOOKUP(W184,[1]Sammelnr.!$B:$C,2,FALSE)=0,"Sammelnr. ungeschält ABS"),
IFERROR(IF(VLOOKUP(W184,[1]Sammelnr.!$E:$F,2,FALSE)=0,"Sammelnr. ungeschält VS"),
IFERROR(IF(VLOOKUP(W184,[1]Sammelnr.!$H:$I,2,FALSE)=0,"Sammelnr. geschält"),
IFERROR(IF(VLOOKUP(W184,[1]Offen!$B:$C,2,FALSE)=0,"Offen ungeschält ABS"),
IFERROR(IF(VLOOKUP(W184,[1]Offen!$E:$F,2,FALSE)=0,"Offen ungeschält VOS"),
IFERROR(IF(VLOOKUP(W184,[1]Offen!$H:$I,2,FALSE)=0,"Offen geschält RW"),
IFERROR(IF(VLOOKUP(W184,[1]Offen!$K:$L,2,FALSE)=0,"Offen vegan"),
IFERROR(IF(VLOOKUP(W184,[1]Offen!$N:$O,2,FALSE)=0,"Offen Zipfel"),
IFERROR(IF(VLOOKUP(W184,[1]Offen!$Q:$R,2,FALSE)=0,"Offen Endstücke"),
IFERROR(IF(VLOOKUP(W184,[1]Vakuumiert!$B:$C,2,FALSE)=0,"Vakuumierter VOS ungeschält"),
IFERROR(IF(VLOOKUP(W184,[1]Vakuumiert!$E:$F,2,FALSE)=0,"Vakuumierter ABS ungeschält"),
IFERROR(IF(VLOOKUP(W184,[1]Vakuumiert!$H:$I,2,FALSE)=0,"Vakuumierter VOS geschält"),
IFERROR(IF(VLOOKUP(W184,[1]Vakuumiert!$K:$L,2,FALSE)=0,"Vakuumierter VOS vegan"),
IFERROR(IF(VLOOKUP(W184,[1]Vakuumiert!$N:$O,2,FALSE)=0,"Vakuumierter VOS Zipfel"),
IFERROR(IF(VLOOKUP(W184,[1]Vakuumiert!$Q:$R,2,FALSE)=0,"Vakuumiert geschält"),
IFERROR(IF(VLOOKUP(W184,'[1]vakuumierte Fertigprodukte'!$B:$C,2,FALSE)=0,"Fertigprodukte"),
IFERROR(IF(VLOOKUP(W184,'[1]vakuumierte Fertigprodukte'!$E:$FI,2,FALSE)=0,"Vakuumierte Zipfel"),
IFERROR(IF(VLOOKUP(W184,[1]Wurste!$B:$C,2,FALSE)=0,"Räucherwürste"),
IFERROR(IF(VLOOKUP(W184,[1]Wurste!$E:$F,2,FALSE)=0,"URW/URGW Wurst"),
IFERROR(IF(VLOOKUP(W184,[1]Wurste!$H:$I,2,FALSE)=0,"HF-Wurst Vegan"),
IFERROR(IF(VLOOKUP(W184,[1]Wurste!$K:$L,2,FALSE)=0,"320er ohne Würste"),
IFERROR(IF(AND(OR(Abfalldokumentation!$I184="BU3",Abfalldokumentation!$I184="Verkauf"),Abfalldokumentation!$N184="Schimmel",Abfalldokumentation!$O184="keinen Abnehmer/kein Schälpersonal"),"Div. Zipfel, ES ohne Verwendung",VLOOKUP(Abfalldokumentation!$M184,Produktgruppen!A:B,2,FALSE)),"-")))))))))))))))))))))))</f>
        <v>Diverses</v>
      </c>
      <c r="M184" s="81" t="str">
        <f>IFERROR(VLOOKUP(Abfalldokumentation!$W184,Artikel!A:C,3,FALSE),Abfalldokumentation!$W184)</f>
        <v>Diverses</v>
      </c>
      <c r="N184" s="81" t="str">
        <f>VLOOKUP(D184,'Liste Gründe'!A:D,2,FALSE)</f>
        <v>Linienbezogen</v>
      </c>
      <c r="O184" s="80" t="str">
        <f>IF(ISBLANK(F184),VLOOKUP(Abfalldokumentation!$X184,'Liste Gründe'!A:D,3,FALSE),F184)</f>
        <v>Maschinenabfall</v>
      </c>
      <c r="P184" s="81" t="str">
        <f>IF(ISBLANK(Abfalldokumentation!$G184),"-",Abfalldokumentation!$G184)</f>
        <v>-</v>
      </c>
      <c r="Q184" s="81">
        <f t="shared" si="15"/>
        <v>35</v>
      </c>
      <c r="R184" s="81" t="str">
        <f t="shared" si="16"/>
        <v>Produkte</v>
      </c>
      <c r="S184" s="81" t="str">
        <f t="shared" si="17"/>
        <v>BUs</v>
      </c>
      <c r="T184" s="81" t="str">
        <f t="shared" si="18"/>
        <v>Symptome</v>
      </c>
      <c r="U184" s="81" t="str">
        <f>IFERROR(VLOOKUP(Abfalldokumentation!$W184,Kennzahlen!S:U,3,FALSE)*Abfalldokumentation!$J184,"0")</f>
        <v>0</v>
      </c>
      <c r="V184" s="81" t="str">
        <f>IF(ISBLANK(A184),VLOOKUP(Abfalldokumentation!$W184,'Linien - BU'!R:S,2,FALSE),A184)</f>
        <v>BU2</v>
      </c>
      <c r="W184" s="77" t="str">
        <f t="shared" si="19"/>
        <v>Diverses</v>
      </c>
      <c r="X184" s="77">
        <f t="shared" si="20"/>
        <v>30</v>
      </c>
    </row>
    <row r="185" spans="1:24" ht="30" customHeight="1" x14ac:dyDescent="0.25">
      <c r="A185" s="45" t="s">
        <v>130</v>
      </c>
      <c r="B185" s="46" t="s">
        <v>85</v>
      </c>
      <c r="C185" s="46">
        <v>36</v>
      </c>
      <c r="D185" s="46">
        <v>30</v>
      </c>
      <c r="E185" s="47">
        <v>44440</v>
      </c>
      <c r="F185" s="48"/>
      <c r="G185" s="49"/>
      <c r="H185" s="50" t="str">
        <f>IFERROR(VLOOKUP(Abfalldokumentation!$B185,Artikel!A:C,3,FALSE),Abfalldokumentation!$B185)</f>
        <v>Diverses</v>
      </c>
      <c r="I185" s="73" t="str">
        <f>VLOOKUP(V185,'Linien - BU'!A:B,2,FALSE)</f>
        <v>BU2</v>
      </c>
      <c r="J185" s="74">
        <f t="shared" si="14"/>
        <v>36</v>
      </c>
      <c r="K185" s="75">
        <f>Abfalldokumentation!$E185</f>
        <v>44440</v>
      </c>
      <c r="L185" s="74" t="str">
        <f>IFERROR(IF(VLOOKUP(W185,'[1]Rohware 230'!$B:$C,2,FALSE)=0,"Rohware"),
IFERROR(IF(VLOOKUP(W185,[1]Sammelnr.!$B:$C,2,FALSE)=0,"Sammelnr. ungeschält ABS"),
IFERROR(IF(VLOOKUP(W185,[1]Sammelnr.!$E:$F,2,FALSE)=0,"Sammelnr. ungeschält VS"),
IFERROR(IF(VLOOKUP(W185,[1]Sammelnr.!$H:$I,2,FALSE)=0,"Sammelnr. geschält"),
IFERROR(IF(VLOOKUP(W185,[1]Offen!$B:$C,2,FALSE)=0,"Offen ungeschält ABS"),
IFERROR(IF(VLOOKUP(W185,[1]Offen!$E:$F,2,FALSE)=0,"Offen ungeschält VOS"),
IFERROR(IF(VLOOKUP(W185,[1]Offen!$H:$I,2,FALSE)=0,"Offen geschält RW"),
IFERROR(IF(VLOOKUP(W185,[1]Offen!$K:$L,2,FALSE)=0,"Offen vegan"),
IFERROR(IF(VLOOKUP(W185,[1]Offen!$N:$O,2,FALSE)=0,"Offen Zipfel"),
IFERROR(IF(VLOOKUP(W185,[1]Offen!$Q:$R,2,FALSE)=0,"Offen Endstücke"),
IFERROR(IF(VLOOKUP(W185,[1]Vakuumiert!$B:$C,2,FALSE)=0,"Vakuumierter VOS ungeschält"),
IFERROR(IF(VLOOKUP(W185,[1]Vakuumiert!$E:$F,2,FALSE)=0,"Vakuumierter ABS ungeschält"),
IFERROR(IF(VLOOKUP(W185,[1]Vakuumiert!$H:$I,2,FALSE)=0,"Vakuumierter VOS geschält"),
IFERROR(IF(VLOOKUP(W185,[1]Vakuumiert!$K:$L,2,FALSE)=0,"Vakuumierter VOS vegan"),
IFERROR(IF(VLOOKUP(W185,[1]Vakuumiert!$N:$O,2,FALSE)=0,"Vakuumierter VOS Zipfel"),
IFERROR(IF(VLOOKUP(W185,[1]Vakuumiert!$Q:$R,2,FALSE)=0,"Vakuumiert geschält"),
IFERROR(IF(VLOOKUP(W185,'[1]vakuumierte Fertigprodukte'!$B:$C,2,FALSE)=0,"Fertigprodukte"),
IFERROR(IF(VLOOKUP(W185,'[1]vakuumierte Fertigprodukte'!$E:$FI,2,FALSE)=0,"Vakuumierte Zipfel"),
IFERROR(IF(VLOOKUP(W185,[1]Wurste!$B:$C,2,FALSE)=0,"Räucherwürste"),
IFERROR(IF(VLOOKUP(W185,[1]Wurste!$E:$F,2,FALSE)=0,"URW/URGW Wurst"),
IFERROR(IF(VLOOKUP(W185,[1]Wurste!$H:$I,2,FALSE)=0,"HF-Wurst Vegan"),
IFERROR(IF(VLOOKUP(W185,[1]Wurste!$K:$L,2,FALSE)=0,"320er ohne Würste"),
IFERROR(IF(AND(OR(Abfalldokumentation!$I185="BU3",Abfalldokumentation!$I185="Verkauf"),Abfalldokumentation!$N185="Schimmel",Abfalldokumentation!$O185="keinen Abnehmer/kein Schälpersonal"),"Div. Zipfel, ES ohne Verwendung",VLOOKUP(Abfalldokumentation!$M185,Produktgruppen!A:B,2,FALSE)),"-")))))))))))))))))))))))</f>
        <v>Diverses</v>
      </c>
      <c r="M185" s="76" t="str">
        <f>IFERROR(VLOOKUP(Abfalldokumentation!$W185,Artikel!A:C,3,FALSE),Abfalldokumentation!$W185)</f>
        <v>Diverses</v>
      </c>
      <c r="N185" s="76" t="str">
        <f>VLOOKUP(D185,'Liste Gründe'!A:D,2,FALSE)</f>
        <v>Linienbezogen</v>
      </c>
      <c r="O185" s="75" t="str">
        <f>IF(ISBLANK(F185),VLOOKUP(Abfalldokumentation!$X185,'Liste Gründe'!A:D,3,FALSE),F185)</f>
        <v>Maschinenabfall</v>
      </c>
      <c r="P185" s="76" t="str">
        <f>IF(ISBLANK(Abfalldokumentation!$G185),"-",Abfalldokumentation!$G185)</f>
        <v>-</v>
      </c>
      <c r="Q185" s="76">
        <f t="shared" si="15"/>
        <v>35</v>
      </c>
      <c r="R185" s="76" t="str">
        <f t="shared" si="16"/>
        <v>Produkte</v>
      </c>
      <c r="S185" s="76" t="str">
        <f t="shared" si="17"/>
        <v>BUs</v>
      </c>
      <c r="T185" s="76" t="str">
        <f t="shared" si="18"/>
        <v>Symptome</v>
      </c>
      <c r="U185" s="76" t="str">
        <f>IFERROR(VLOOKUP(Abfalldokumentation!$W185,Kennzahlen!S:U,3,FALSE)*Abfalldokumentation!$J185,"0")</f>
        <v>0</v>
      </c>
      <c r="V185" s="76" t="str">
        <f>IF(ISBLANK(A185),VLOOKUP(Abfalldokumentation!$W185,'Linien - BU'!R:S,2,FALSE),A185)</f>
        <v>Bu2</v>
      </c>
      <c r="W185" s="77" t="str">
        <f t="shared" si="19"/>
        <v>Diverses</v>
      </c>
      <c r="X185" s="77">
        <f t="shared" si="20"/>
        <v>30</v>
      </c>
    </row>
    <row r="186" spans="1:24" ht="30" customHeight="1" x14ac:dyDescent="0.25">
      <c r="A186" s="39" t="s">
        <v>7</v>
      </c>
      <c r="B186" s="40" t="s">
        <v>85</v>
      </c>
      <c r="C186" s="40">
        <v>102</v>
      </c>
      <c r="D186" s="40">
        <v>30</v>
      </c>
      <c r="E186" s="41">
        <v>44440</v>
      </c>
      <c r="F186" s="42"/>
      <c r="G186" s="43"/>
      <c r="H186" s="44" t="str">
        <f>IFERROR(VLOOKUP(Abfalldokumentation!$B186,Artikel!A:C,3,FALSE),Abfalldokumentation!$B186)</f>
        <v>Diverses</v>
      </c>
      <c r="I186" s="78" t="str">
        <f>VLOOKUP(V186,'Linien - BU'!A:B,2,FALSE)</f>
        <v>BU2</v>
      </c>
      <c r="J186" s="79">
        <f t="shared" si="14"/>
        <v>102</v>
      </c>
      <c r="K186" s="80">
        <f>Abfalldokumentation!$E186</f>
        <v>44440</v>
      </c>
      <c r="L186" s="79" t="str">
        <f>IFERROR(IF(VLOOKUP(W186,'[1]Rohware 230'!$B:$C,2,FALSE)=0,"Rohware"),
IFERROR(IF(VLOOKUP(W186,[1]Sammelnr.!$B:$C,2,FALSE)=0,"Sammelnr. ungeschält ABS"),
IFERROR(IF(VLOOKUP(W186,[1]Sammelnr.!$E:$F,2,FALSE)=0,"Sammelnr. ungeschält VS"),
IFERROR(IF(VLOOKUP(W186,[1]Sammelnr.!$H:$I,2,FALSE)=0,"Sammelnr. geschält"),
IFERROR(IF(VLOOKUP(W186,[1]Offen!$B:$C,2,FALSE)=0,"Offen ungeschält ABS"),
IFERROR(IF(VLOOKUP(W186,[1]Offen!$E:$F,2,FALSE)=0,"Offen ungeschält VOS"),
IFERROR(IF(VLOOKUP(W186,[1]Offen!$H:$I,2,FALSE)=0,"Offen geschält RW"),
IFERROR(IF(VLOOKUP(W186,[1]Offen!$K:$L,2,FALSE)=0,"Offen vegan"),
IFERROR(IF(VLOOKUP(W186,[1]Offen!$N:$O,2,FALSE)=0,"Offen Zipfel"),
IFERROR(IF(VLOOKUP(W186,[1]Offen!$Q:$R,2,FALSE)=0,"Offen Endstücke"),
IFERROR(IF(VLOOKUP(W186,[1]Vakuumiert!$B:$C,2,FALSE)=0,"Vakuumierter VOS ungeschält"),
IFERROR(IF(VLOOKUP(W186,[1]Vakuumiert!$E:$F,2,FALSE)=0,"Vakuumierter ABS ungeschält"),
IFERROR(IF(VLOOKUP(W186,[1]Vakuumiert!$H:$I,2,FALSE)=0,"Vakuumierter VOS geschält"),
IFERROR(IF(VLOOKUP(W186,[1]Vakuumiert!$K:$L,2,FALSE)=0,"Vakuumierter VOS vegan"),
IFERROR(IF(VLOOKUP(W186,[1]Vakuumiert!$N:$O,2,FALSE)=0,"Vakuumierter VOS Zipfel"),
IFERROR(IF(VLOOKUP(W186,[1]Vakuumiert!$Q:$R,2,FALSE)=0,"Vakuumiert geschält"),
IFERROR(IF(VLOOKUP(W186,'[1]vakuumierte Fertigprodukte'!$B:$C,2,FALSE)=0,"Fertigprodukte"),
IFERROR(IF(VLOOKUP(W186,'[1]vakuumierte Fertigprodukte'!$E:$FI,2,FALSE)=0,"Vakuumierte Zipfel"),
IFERROR(IF(VLOOKUP(W186,[1]Wurste!$B:$C,2,FALSE)=0,"Räucherwürste"),
IFERROR(IF(VLOOKUP(W186,[1]Wurste!$E:$F,2,FALSE)=0,"URW/URGW Wurst"),
IFERROR(IF(VLOOKUP(W186,[1]Wurste!$H:$I,2,FALSE)=0,"HF-Wurst Vegan"),
IFERROR(IF(VLOOKUP(W186,[1]Wurste!$K:$L,2,FALSE)=0,"320er ohne Würste"),
IFERROR(IF(AND(OR(Abfalldokumentation!$I186="BU3",Abfalldokumentation!$I186="Verkauf"),Abfalldokumentation!$N186="Schimmel",Abfalldokumentation!$O186="keinen Abnehmer/kein Schälpersonal"),"Div. Zipfel, ES ohne Verwendung",VLOOKUP(Abfalldokumentation!$M186,Produktgruppen!A:B,2,FALSE)),"-")))))))))))))))))))))))</f>
        <v>Diverses</v>
      </c>
      <c r="M186" s="81" t="str">
        <f>IFERROR(VLOOKUP(Abfalldokumentation!$W186,Artikel!A:C,3,FALSE),Abfalldokumentation!$W186)</f>
        <v>Diverses</v>
      </c>
      <c r="N186" s="81" t="str">
        <f>VLOOKUP(D186,'Liste Gründe'!A:D,2,FALSE)</f>
        <v>Linienbezogen</v>
      </c>
      <c r="O186" s="80" t="str">
        <f>IF(ISBLANK(F186),VLOOKUP(Abfalldokumentation!$X186,'Liste Gründe'!A:D,3,FALSE),F186)</f>
        <v>Maschinenabfall</v>
      </c>
      <c r="P186" s="81" t="str">
        <f>IF(ISBLANK(Abfalldokumentation!$G186),"-",Abfalldokumentation!$G186)</f>
        <v>-</v>
      </c>
      <c r="Q186" s="81">
        <f t="shared" si="15"/>
        <v>35</v>
      </c>
      <c r="R186" s="81" t="str">
        <f t="shared" si="16"/>
        <v>Produkte</v>
      </c>
      <c r="S186" s="81" t="str">
        <f t="shared" si="17"/>
        <v>BUs</v>
      </c>
      <c r="T186" s="81" t="str">
        <f t="shared" si="18"/>
        <v>Symptome</v>
      </c>
      <c r="U186" s="81" t="str">
        <f>IFERROR(VLOOKUP(Abfalldokumentation!$W186,Kennzahlen!S:U,3,FALSE)*Abfalldokumentation!$J186,"0")</f>
        <v>0</v>
      </c>
      <c r="V186" s="81" t="str">
        <f>IF(ISBLANK(A186),VLOOKUP(Abfalldokumentation!$W186,'Linien - BU'!R:S,2,FALSE),A186)</f>
        <v>BU2</v>
      </c>
      <c r="W186" s="77" t="str">
        <f t="shared" si="19"/>
        <v>Diverses</v>
      </c>
      <c r="X186" s="77">
        <f t="shared" si="20"/>
        <v>30</v>
      </c>
    </row>
    <row r="187" spans="1:24" ht="30" customHeight="1" x14ac:dyDescent="0.25">
      <c r="A187" s="45" t="s">
        <v>70</v>
      </c>
      <c r="B187" s="46" t="s">
        <v>86</v>
      </c>
      <c r="C187" s="46">
        <v>23</v>
      </c>
      <c r="D187" s="46">
        <v>30</v>
      </c>
      <c r="E187" s="47">
        <v>44440</v>
      </c>
      <c r="F187" s="48"/>
      <c r="G187" s="49"/>
      <c r="H187" s="50" t="str">
        <f>IFERROR(VLOOKUP(Abfalldokumentation!$B187,Artikel!A:C,3,FALSE),Abfalldokumentation!$B187)</f>
        <v>Diverses aus Abfüllung</v>
      </c>
      <c r="I187" s="73" t="str">
        <f>VLOOKUP(V187,'Linien - BU'!A:B,2,FALSE)</f>
        <v>BU1</v>
      </c>
      <c r="J187" s="74">
        <f t="shared" si="14"/>
        <v>23</v>
      </c>
      <c r="K187" s="75">
        <f>Abfalldokumentation!$E187</f>
        <v>44440</v>
      </c>
      <c r="L187" s="74" t="str">
        <f>IFERROR(IF(VLOOKUP(W187,'[1]Rohware 230'!$B:$C,2,FALSE)=0,"Rohware"),
IFERROR(IF(VLOOKUP(W187,[1]Sammelnr.!$B:$C,2,FALSE)=0,"Sammelnr. ungeschält ABS"),
IFERROR(IF(VLOOKUP(W187,[1]Sammelnr.!$E:$F,2,FALSE)=0,"Sammelnr. ungeschält VS"),
IFERROR(IF(VLOOKUP(W187,[1]Sammelnr.!$H:$I,2,FALSE)=0,"Sammelnr. geschält"),
IFERROR(IF(VLOOKUP(W187,[1]Offen!$B:$C,2,FALSE)=0,"Offen ungeschält ABS"),
IFERROR(IF(VLOOKUP(W187,[1]Offen!$E:$F,2,FALSE)=0,"Offen ungeschält VOS"),
IFERROR(IF(VLOOKUP(W187,[1]Offen!$H:$I,2,FALSE)=0,"Offen geschält RW"),
IFERROR(IF(VLOOKUP(W187,[1]Offen!$K:$L,2,FALSE)=0,"Offen vegan"),
IFERROR(IF(VLOOKUP(W187,[1]Offen!$N:$O,2,FALSE)=0,"Offen Zipfel"),
IFERROR(IF(VLOOKUP(W187,[1]Offen!$Q:$R,2,FALSE)=0,"Offen Endstücke"),
IFERROR(IF(VLOOKUP(W187,[1]Vakuumiert!$B:$C,2,FALSE)=0,"Vakuumierter VOS ungeschält"),
IFERROR(IF(VLOOKUP(W187,[1]Vakuumiert!$E:$F,2,FALSE)=0,"Vakuumierter ABS ungeschält"),
IFERROR(IF(VLOOKUP(W187,[1]Vakuumiert!$H:$I,2,FALSE)=0,"Vakuumierter VOS geschält"),
IFERROR(IF(VLOOKUP(W187,[1]Vakuumiert!$K:$L,2,FALSE)=0,"Vakuumierter VOS vegan"),
IFERROR(IF(VLOOKUP(W187,[1]Vakuumiert!$N:$O,2,FALSE)=0,"Vakuumierter VOS Zipfel"),
IFERROR(IF(VLOOKUP(W187,[1]Vakuumiert!$Q:$R,2,FALSE)=0,"Vakuumiert geschält"),
IFERROR(IF(VLOOKUP(W187,'[1]vakuumierte Fertigprodukte'!$B:$C,2,FALSE)=0,"Fertigprodukte"),
IFERROR(IF(VLOOKUP(W187,'[1]vakuumierte Fertigprodukte'!$E:$FI,2,FALSE)=0,"Vakuumierte Zipfel"),
IFERROR(IF(VLOOKUP(W187,[1]Wurste!$B:$C,2,FALSE)=0,"Räucherwürste"),
IFERROR(IF(VLOOKUP(W187,[1]Wurste!$E:$F,2,FALSE)=0,"URW/URGW Wurst"),
IFERROR(IF(VLOOKUP(W187,[1]Wurste!$H:$I,2,FALSE)=0,"HF-Wurst Vegan"),
IFERROR(IF(VLOOKUP(W187,[1]Wurste!$K:$L,2,FALSE)=0,"320er ohne Würste"),
IFERROR(IF(AND(OR(Abfalldokumentation!$I187="BU3",Abfalldokumentation!$I187="Verkauf"),Abfalldokumentation!$N187="Schimmel",Abfalldokumentation!$O187="keinen Abnehmer/kein Schälpersonal"),"Div. Zipfel, ES ohne Verwendung",VLOOKUP(Abfalldokumentation!$M187,Produktgruppen!A:B,2,FALSE)),"-")))))))))))))))))))))))</f>
        <v>Diverses</v>
      </c>
      <c r="M187" s="76" t="str">
        <f>IFERROR(VLOOKUP(Abfalldokumentation!$W187,Artikel!A:C,3,FALSE),Abfalldokumentation!$W187)</f>
        <v>Diverses aus Abfüllung</v>
      </c>
      <c r="N187" s="76" t="str">
        <f>VLOOKUP(D187,'Liste Gründe'!A:D,2,FALSE)</f>
        <v>Linienbezogen</v>
      </c>
      <c r="O187" s="75" t="str">
        <f>IF(ISBLANK(F187),VLOOKUP(Abfalldokumentation!$X187,'Liste Gründe'!A:D,3,FALSE),F187)</f>
        <v>Maschinenabfall</v>
      </c>
      <c r="P187" s="76" t="str">
        <f>IF(ISBLANK(Abfalldokumentation!$G187),"-",Abfalldokumentation!$G187)</f>
        <v>-</v>
      </c>
      <c r="Q187" s="76">
        <f t="shared" si="15"/>
        <v>35</v>
      </c>
      <c r="R187" s="76" t="str">
        <f t="shared" si="16"/>
        <v>Produkte</v>
      </c>
      <c r="S187" s="76" t="str">
        <f t="shared" si="17"/>
        <v>BUs</v>
      </c>
      <c r="T187" s="76" t="str">
        <f t="shared" si="18"/>
        <v>Symptome</v>
      </c>
      <c r="U187" s="76" t="str">
        <f>IFERROR(VLOOKUP(Abfalldokumentation!$W187,Kennzahlen!S:U,3,FALSE)*Abfalldokumentation!$J187,"0")</f>
        <v>0</v>
      </c>
      <c r="V187" s="76" t="str">
        <f>IF(ISBLANK(A187),VLOOKUP(Abfalldokumentation!$W187,'Linien - BU'!R:S,2,FALSE),A187)</f>
        <v>Abfüllung</v>
      </c>
      <c r="W187" s="77" t="str">
        <f t="shared" si="19"/>
        <v>Diverses aus Abfüllung</v>
      </c>
      <c r="X187" s="77">
        <f t="shared" si="20"/>
        <v>30</v>
      </c>
    </row>
    <row r="188" spans="1:24" ht="30" customHeight="1" x14ac:dyDescent="0.25">
      <c r="A188" s="39" t="s">
        <v>70</v>
      </c>
      <c r="B188" s="40" t="s">
        <v>86</v>
      </c>
      <c r="C188" s="40">
        <v>45.4</v>
      </c>
      <c r="D188" s="40">
        <v>30</v>
      </c>
      <c r="E188" s="41">
        <v>44440</v>
      </c>
      <c r="F188" s="42"/>
      <c r="G188" s="43"/>
      <c r="H188" s="44" t="str">
        <f>IFERROR(VLOOKUP(Abfalldokumentation!$B188,Artikel!A:C,3,FALSE),Abfalldokumentation!$B188)</f>
        <v>Diverses aus Abfüllung</v>
      </c>
      <c r="I188" s="78" t="str">
        <f>VLOOKUP(V188,'Linien - BU'!A:B,2,FALSE)</f>
        <v>BU1</v>
      </c>
      <c r="J188" s="79">
        <f t="shared" si="14"/>
        <v>45.4</v>
      </c>
      <c r="K188" s="80">
        <f>Abfalldokumentation!$E188</f>
        <v>44440</v>
      </c>
      <c r="L188" s="79" t="str">
        <f>IFERROR(IF(VLOOKUP(W188,'[1]Rohware 230'!$B:$C,2,FALSE)=0,"Rohware"),
IFERROR(IF(VLOOKUP(W188,[1]Sammelnr.!$B:$C,2,FALSE)=0,"Sammelnr. ungeschält ABS"),
IFERROR(IF(VLOOKUP(W188,[1]Sammelnr.!$E:$F,2,FALSE)=0,"Sammelnr. ungeschält VS"),
IFERROR(IF(VLOOKUP(W188,[1]Sammelnr.!$H:$I,2,FALSE)=0,"Sammelnr. geschält"),
IFERROR(IF(VLOOKUP(W188,[1]Offen!$B:$C,2,FALSE)=0,"Offen ungeschält ABS"),
IFERROR(IF(VLOOKUP(W188,[1]Offen!$E:$F,2,FALSE)=0,"Offen ungeschält VOS"),
IFERROR(IF(VLOOKUP(W188,[1]Offen!$H:$I,2,FALSE)=0,"Offen geschält RW"),
IFERROR(IF(VLOOKUP(W188,[1]Offen!$K:$L,2,FALSE)=0,"Offen vegan"),
IFERROR(IF(VLOOKUP(W188,[1]Offen!$N:$O,2,FALSE)=0,"Offen Zipfel"),
IFERROR(IF(VLOOKUP(W188,[1]Offen!$Q:$R,2,FALSE)=0,"Offen Endstücke"),
IFERROR(IF(VLOOKUP(W188,[1]Vakuumiert!$B:$C,2,FALSE)=0,"Vakuumierter VOS ungeschält"),
IFERROR(IF(VLOOKUP(W188,[1]Vakuumiert!$E:$F,2,FALSE)=0,"Vakuumierter ABS ungeschält"),
IFERROR(IF(VLOOKUP(W188,[1]Vakuumiert!$H:$I,2,FALSE)=0,"Vakuumierter VOS geschält"),
IFERROR(IF(VLOOKUP(W188,[1]Vakuumiert!$K:$L,2,FALSE)=0,"Vakuumierter VOS vegan"),
IFERROR(IF(VLOOKUP(W188,[1]Vakuumiert!$N:$O,2,FALSE)=0,"Vakuumierter VOS Zipfel"),
IFERROR(IF(VLOOKUP(W188,[1]Vakuumiert!$Q:$R,2,FALSE)=0,"Vakuumiert geschält"),
IFERROR(IF(VLOOKUP(W188,'[1]vakuumierte Fertigprodukte'!$B:$C,2,FALSE)=0,"Fertigprodukte"),
IFERROR(IF(VLOOKUP(W188,'[1]vakuumierte Fertigprodukte'!$E:$FI,2,FALSE)=0,"Vakuumierte Zipfel"),
IFERROR(IF(VLOOKUP(W188,[1]Wurste!$B:$C,2,FALSE)=0,"Räucherwürste"),
IFERROR(IF(VLOOKUP(W188,[1]Wurste!$E:$F,2,FALSE)=0,"URW/URGW Wurst"),
IFERROR(IF(VLOOKUP(W188,[1]Wurste!$H:$I,2,FALSE)=0,"HF-Wurst Vegan"),
IFERROR(IF(VLOOKUP(W188,[1]Wurste!$K:$L,2,FALSE)=0,"320er ohne Würste"),
IFERROR(IF(AND(OR(Abfalldokumentation!$I188="BU3",Abfalldokumentation!$I188="Verkauf"),Abfalldokumentation!$N188="Schimmel",Abfalldokumentation!$O188="keinen Abnehmer/kein Schälpersonal"),"Div. Zipfel, ES ohne Verwendung",VLOOKUP(Abfalldokumentation!$M188,Produktgruppen!A:B,2,FALSE)),"-")))))))))))))))))))))))</f>
        <v>Diverses</v>
      </c>
      <c r="M188" s="81" t="str">
        <f>IFERROR(VLOOKUP(Abfalldokumentation!$W188,Artikel!A:C,3,FALSE),Abfalldokumentation!$W188)</f>
        <v>Diverses aus Abfüllung</v>
      </c>
      <c r="N188" s="81" t="str">
        <f>VLOOKUP(D188,'Liste Gründe'!A:D,2,FALSE)</f>
        <v>Linienbezogen</v>
      </c>
      <c r="O188" s="80" t="str">
        <f>IF(ISBLANK(F188),VLOOKUP(Abfalldokumentation!$X188,'Liste Gründe'!A:D,3,FALSE),F188)</f>
        <v>Maschinenabfall</v>
      </c>
      <c r="P188" s="81" t="str">
        <f>IF(ISBLANK(Abfalldokumentation!$G188),"-",Abfalldokumentation!$G188)</f>
        <v>-</v>
      </c>
      <c r="Q188" s="81">
        <f t="shared" si="15"/>
        <v>35</v>
      </c>
      <c r="R188" s="81" t="str">
        <f t="shared" si="16"/>
        <v>Produkte</v>
      </c>
      <c r="S188" s="81" t="str">
        <f t="shared" si="17"/>
        <v>BUs</v>
      </c>
      <c r="T188" s="81" t="str">
        <f t="shared" si="18"/>
        <v>Symptome</v>
      </c>
      <c r="U188" s="81" t="str">
        <f>IFERROR(VLOOKUP(Abfalldokumentation!$W188,Kennzahlen!S:U,3,FALSE)*Abfalldokumentation!$J188,"0")</f>
        <v>0</v>
      </c>
      <c r="V188" s="81" t="str">
        <f>IF(ISBLANK(A188),VLOOKUP(Abfalldokumentation!$W188,'Linien - BU'!R:S,2,FALSE),A188)</f>
        <v>Abfüllung</v>
      </c>
      <c r="W188" s="77" t="str">
        <f t="shared" si="19"/>
        <v>Diverses aus Abfüllung</v>
      </c>
      <c r="X188" s="77">
        <f t="shared" si="20"/>
        <v>30</v>
      </c>
    </row>
    <row r="189" spans="1:24" ht="30" customHeight="1" x14ac:dyDescent="0.25">
      <c r="A189" s="45" t="s">
        <v>89</v>
      </c>
      <c r="B189" s="46" t="s">
        <v>90</v>
      </c>
      <c r="C189" s="46">
        <v>10</v>
      </c>
      <c r="D189" s="46">
        <v>74</v>
      </c>
      <c r="E189" s="47">
        <v>44440</v>
      </c>
      <c r="F189" s="48" t="s">
        <v>91</v>
      </c>
      <c r="G189" s="49" t="s">
        <v>91</v>
      </c>
      <c r="H189" s="50" t="str">
        <f>IFERROR(VLOOKUP(Abfalldokumentation!$B189,Artikel!A:C,3,FALSE),Abfalldokumentation!$B189)</f>
        <v>Diverses QM</v>
      </c>
      <c r="I189" s="73" t="str">
        <f>VLOOKUP(V189,'Linien - BU'!A:B,2,FALSE)</f>
        <v>Rest</v>
      </c>
      <c r="J189" s="74">
        <f t="shared" si="14"/>
        <v>10</v>
      </c>
      <c r="K189" s="75">
        <f>Abfalldokumentation!$E189</f>
        <v>44440</v>
      </c>
      <c r="L189" s="74" t="str">
        <f>IFERROR(IF(VLOOKUP(W189,'[1]Rohware 230'!$B:$C,2,FALSE)=0,"Rohware"),
IFERROR(IF(VLOOKUP(W189,[1]Sammelnr.!$B:$C,2,FALSE)=0,"Sammelnr. ungeschält ABS"),
IFERROR(IF(VLOOKUP(W189,[1]Sammelnr.!$E:$F,2,FALSE)=0,"Sammelnr. ungeschält VS"),
IFERROR(IF(VLOOKUP(W189,[1]Sammelnr.!$H:$I,2,FALSE)=0,"Sammelnr. geschält"),
IFERROR(IF(VLOOKUP(W189,[1]Offen!$B:$C,2,FALSE)=0,"Offen ungeschält ABS"),
IFERROR(IF(VLOOKUP(W189,[1]Offen!$E:$F,2,FALSE)=0,"Offen ungeschält VOS"),
IFERROR(IF(VLOOKUP(W189,[1]Offen!$H:$I,2,FALSE)=0,"Offen geschält RW"),
IFERROR(IF(VLOOKUP(W189,[1]Offen!$K:$L,2,FALSE)=0,"Offen vegan"),
IFERROR(IF(VLOOKUP(W189,[1]Offen!$N:$O,2,FALSE)=0,"Offen Zipfel"),
IFERROR(IF(VLOOKUP(W189,[1]Offen!$Q:$R,2,FALSE)=0,"Offen Endstücke"),
IFERROR(IF(VLOOKUP(W189,[1]Vakuumiert!$B:$C,2,FALSE)=0,"Vakuumierter VOS ungeschält"),
IFERROR(IF(VLOOKUP(W189,[1]Vakuumiert!$E:$F,2,FALSE)=0,"Vakuumierter ABS ungeschält"),
IFERROR(IF(VLOOKUP(W189,[1]Vakuumiert!$H:$I,2,FALSE)=0,"Vakuumierter VOS geschält"),
IFERROR(IF(VLOOKUP(W189,[1]Vakuumiert!$K:$L,2,FALSE)=0,"Vakuumierter VOS vegan"),
IFERROR(IF(VLOOKUP(W189,[1]Vakuumiert!$N:$O,2,FALSE)=0,"Vakuumierter VOS Zipfel"),
IFERROR(IF(VLOOKUP(W189,[1]Vakuumiert!$Q:$R,2,FALSE)=0,"Vakuumiert geschält"),
IFERROR(IF(VLOOKUP(W189,'[1]vakuumierte Fertigprodukte'!$B:$C,2,FALSE)=0,"Fertigprodukte"),
IFERROR(IF(VLOOKUP(W189,'[1]vakuumierte Fertigprodukte'!$E:$FI,2,FALSE)=0,"Vakuumierte Zipfel"),
IFERROR(IF(VLOOKUP(W189,[1]Wurste!$B:$C,2,FALSE)=0,"Räucherwürste"),
IFERROR(IF(VLOOKUP(W189,[1]Wurste!$E:$F,2,FALSE)=0,"URW/URGW Wurst"),
IFERROR(IF(VLOOKUP(W189,[1]Wurste!$H:$I,2,FALSE)=0,"HF-Wurst Vegan"),
IFERROR(IF(VLOOKUP(W189,[1]Wurste!$K:$L,2,FALSE)=0,"320er ohne Würste"),
IFERROR(IF(AND(OR(Abfalldokumentation!$I189="BU3",Abfalldokumentation!$I189="Verkauf"),Abfalldokumentation!$N189="Schimmel",Abfalldokumentation!$O189="keinen Abnehmer/kein Schälpersonal"),"Div. Zipfel, ES ohne Verwendung",VLOOKUP(Abfalldokumentation!$M189,Produktgruppen!A:B,2,FALSE)),"-")))))))))))))))))))))))</f>
        <v>Qualitätssicherung</v>
      </c>
      <c r="M189" s="76" t="str">
        <f>IFERROR(VLOOKUP(Abfalldokumentation!$W189,Artikel!A:C,3,FALSE),Abfalldokumentation!$W189)</f>
        <v>Diverses QM</v>
      </c>
      <c r="N189" s="76" t="str">
        <f>VLOOKUP(D189,'Liste Gründe'!A:D,2,FALSE)</f>
        <v>Qualitätssicherung</v>
      </c>
      <c r="O189" s="75" t="str">
        <f>IF(ISBLANK(F189),VLOOKUP(Abfalldokumentation!$X189,'Liste Gründe'!A:D,3,FALSE),F189)</f>
        <v>Sensorik</v>
      </c>
      <c r="P189" s="76" t="str">
        <f>IF(ISBLANK(Abfalldokumentation!$G189),"-",Abfalldokumentation!$G189)</f>
        <v>Sensorik</v>
      </c>
      <c r="Q189" s="76">
        <f t="shared" si="15"/>
        <v>35</v>
      </c>
      <c r="R189" s="76" t="str">
        <f t="shared" si="16"/>
        <v>Produkte</v>
      </c>
      <c r="S189" s="76" t="str">
        <f t="shared" si="17"/>
        <v>BUs</v>
      </c>
      <c r="T189" s="76" t="str">
        <f t="shared" si="18"/>
        <v>Symptome</v>
      </c>
      <c r="U189" s="76" t="str">
        <f>IFERROR(VLOOKUP(Abfalldokumentation!$W189,Kennzahlen!S:U,3,FALSE)*Abfalldokumentation!$J189,"0")</f>
        <v>0</v>
      </c>
      <c r="V189" s="76" t="str">
        <f>IF(ISBLANK(A189),VLOOKUP(Abfalldokumentation!$W189,'Linien - BU'!R:S,2,FALSE),A189)</f>
        <v>QM</v>
      </c>
      <c r="W189" s="77" t="str">
        <f t="shared" si="19"/>
        <v>Diverses QM</v>
      </c>
      <c r="X189" s="77">
        <f t="shared" si="20"/>
        <v>74</v>
      </c>
    </row>
    <row r="190" spans="1:24" ht="30" customHeight="1" x14ac:dyDescent="0.25">
      <c r="A190" s="39" t="s">
        <v>92</v>
      </c>
      <c r="B190" s="40" t="s">
        <v>93</v>
      </c>
      <c r="C190" s="40">
        <v>2</v>
      </c>
      <c r="D190" s="51">
        <v>74</v>
      </c>
      <c r="E190" s="41">
        <v>44440</v>
      </c>
      <c r="F190" s="42" t="s">
        <v>91</v>
      </c>
      <c r="G190" s="43" t="s">
        <v>91</v>
      </c>
      <c r="H190" s="44" t="str">
        <f>IFERROR(VLOOKUP(Abfalldokumentation!$B190,Artikel!A:C,3,FALSE),Abfalldokumentation!$B190)</f>
        <v>Laborproben</v>
      </c>
      <c r="I190" s="78" t="str">
        <f>VLOOKUP(V190,'Linien - BU'!A:B,2,FALSE)</f>
        <v>Rest</v>
      </c>
      <c r="J190" s="79">
        <f t="shared" si="14"/>
        <v>2</v>
      </c>
      <c r="K190" s="80">
        <f>Abfalldokumentation!$E190</f>
        <v>44440</v>
      </c>
      <c r="L190" s="79" t="str">
        <f>IFERROR(IF(VLOOKUP(W190,'[1]Rohware 230'!$B:$C,2,FALSE)=0,"Rohware"),
IFERROR(IF(VLOOKUP(W190,[1]Sammelnr.!$B:$C,2,FALSE)=0,"Sammelnr. ungeschält ABS"),
IFERROR(IF(VLOOKUP(W190,[1]Sammelnr.!$E:$F,2,FALSE)=0,"Sammelnr. ungeschält VS"),
IFERROR(IF(VLOOKUP(W190,[1]Sammelnr.!$H:$I,2,FALSE)=0,"Sammelnr. geschält"),
IFERROR(IF(VLOOKUP(W190,[1]Offen!$B:$C,2,FALSE)=0,"Offen ungeschält ABS"),
IFERROR(IF(VLOOKUP(W190,[1]Offen!$E:$F,2,FALSE)=0,"Offen ungeschält VOS"),
IFERROR(IF(VLOOKUP(W190,[1]Offen!$H:$I,2,FALSE)=0,"Offen geschält RW"),
IFERROR(IF(VLOOKUP(W190,[1]Offen!$K:$L,2,FALSE)=0,"Offen vegan"),
IFERROR(IF(VLOOKUP(W190,[1]Offen!$N:$O,2,FALSE)=0,"Offen Zipfel"),
IFERROR(IF(VLOOKUP(W190,[1]Offen!$Q:$R,2,FALSE)=0,"Offen Endstücke"),
IFERROR(IF(VLOOKUP(W190,[1]Vakuumiert!$B:$C,2,FALSE)=0,"Vakuumierter VOS ungeschält"),
IFERROR(IF(VLOOKUP(W190,[1]Vakuumiert!$E:$F,2,FALSE)=0,"Vakuumierter ABS ungeschält"),
IFERROR(IF(VLOOKUP(W190,[1]Vakuumiert!$H:$I,2,FALSE)=0,"Vakuumierter VOS geschält"),
IFERROR(IF(VLOOKUP(W190,[1]Vakuumiert!$K:$L,2,FALSE)=0,"Vakuumierter VOS vegan"),
IFERROR(IF(VLOOKUP(W190,[1]Vakuumiert!$N:$O,2,FALSE)=0,"Vakuumierter VOS Zipfel"),
IFERROR(IF(VLOOKUP(W190,[1]Vakuumiert!$Q:$R,2,FALSE)=0,"Vakuumiert geschält"),
IFERROR(IF(VLOOKUP(W190,'[1]vakuumierte Fertigprodukte'!$B:$C,2,FALSE)=0,"Fertigprodukte"),
IFERROR(IF(VLOOKUP(W190,'[1]vakuumierte Fertigprodukte'!$E:$FI,2,FALSE)=0,"Vakuumierte Zipfel"),
IFERROR(IF(VLOOKUP(W190,[1]Wurste!$B:$C,2,FALSE)=0,"Räucherwürste"),
IFERROR(IF(VLOOKUP(W190,[1]Wurste!$E:$F,2,FALSE)=0,"URW/URGW Wurst"),
IFERROR(IF(VLOOKUP(W190,[1]Wurste!$H:$I,2,FALSE)=0,"HF-Wurst Vegan"),
IFERROR(IF(VLOOKUP(W190,[1]Wurste!$K:$L,2,FALSE)=0,"320er ohne Würste"),
IFERROR(IF(AND(OR(Abfalldokumentation!$I190="BU3",Abfalldokumentation!$I190="Verkauf"),Abfalldokumentation!$N190="Schimmel",Abfalldokumentation!$O190="keinen Abnehmer/kein Schälpersonal"),"Div. Zipfel, ES ohne Verwendung",VLOOKUP(Abfalldokumentation!$M190,Produktgruppen!A:B,2,FALSE)),"-")))))))))))))))))))))))</f>
        <v>Qualitätssicherung</v>
      </c>
      <c r="M190" s="81" t="str">
        <f>IFERROR(VLOOKUP(Abfalldokumentation!$W190,Artikel!A:C,3,FALSE),Abfalldokumentation!$W190)</f>
        <v>Laborproben</v>
      </c>
      <c r="N190" s="81" t="str">
        <f>VLOOKUP(D190,'Liste Gründe'!A:D,2,FALSE)</f>
        <v>Qualitätssicherung</v>
      </c>
      <c r="O190" s="80" t="str">
        <f>IF(ISBLANK(F190),VLOOKUP(Abfalldokumentation!$X190,'Liste Gründe'!A:D,3,FALSE),F190)</f>
        <v>Sensorik</v>
      </c>
      <c r="P190" s="81" t="str">
        <f>IF(ISBLANK(Abfalldokumentation!$G190),"-",Abfalldokumentation!$G190)</f>
        <v>Sensorik</v>
      </c>
      <c r="Q190" s="81">
        <f t="shared" si="15"/>
        <v>35</v>
      </c>
      <c r="R190" s="81" t="str">
        <f t="shared" si="16"/>
        <v>Produkte</v>
      </c>
      <c r="S190" s="81" t="str">
        <f t="shared" si="17"/>
        <v>BUs</v>
      </c>
      <c r="T190" s="81" t="str">
        <f t="shared" si="18"/>
        <v>Symptome</v>
      </c>
      <c r="U190" s="81" t="str">
        <f>IFERROR(VLOOKUP(Abfalldokumentation!$W190,Kennzahlen!S:U,3,FALSE)*Abfalldokumentation!$J190,"0")</f>
        <v>0</v>
      </c>
      <c r="V190" s="81" t="str">
        <f>IF(ISBLANK(A190),VLOOKUP(Abfalldokumentation!$W190,'Linien - BU'!R:S,2,FALSE),A190)</f>
        <v>Labor</v>
      </c>
      <c r="W190" s="77" t="str">
        <f t="shared" si="19"/>
        <v>Laborproben</v>
      </c>
      <c r="X190" s="77">
        <f t="shared" si="20"/>
        <v>74</v>
      </c>
    </row>
    <row r="191" spans="1:24" ht="30" customHeight="1" x14ac:dyDescent="0.25">
      <c r="A191" s="45" t="s">
        <v>92</v>
      </c>
      <c r="B191" s="46" t="s">
        <v>93</v>
      </c>
      <c r="C191" s="46">
        <v>26</v>
      </c>
      <c r="D191" s="52">
        <v>71</v>
      </c>
      <c r="E191" s="47">
        <v>44440</v>
      </c>
      <c r="F191" s="48" t="s">
        <v>115</v>
      </c>
      <c r="G191" s="49" t="s">
        <v>115</v>
      </c>
      <c r="H191" s="50" t="str">
        <f>IFERROR(VLOOKUP(Abfalldokumentation!$B191,Artikel!A:C,3,FALSE),Abfalldokumentation!$B191)</f>
        <v>Laborproben</v>
      </c>
      <c r="I191" s="73" t="str">
        <f>VLOOKUP(V191,'Linien - BU'!A:B,2,FALSE)</f>
        <v>Rest</v>
      </c>
      <c r="J191" s="74">
        <f t="shared" si="14"/>
        <v>26</v>
      </c>
      <c r="K191" s="75">
        <f>Abfalldokumentation!$E191</f>
        <v>44440</v>
      </c>
      <c r="L191" s="74" t="str">
        <f>IFERROR(IF(VLOOKUP(W191,'[1]Rohware 230'!$B:$C,2,FALSE)=0,"Rohware"),
IFERROR(IF(VLOOKUP(W191,[1]Sammelnr.!$B:$C,2,FALSE)=0,"Sammelnr. ungeschält ABS"),
IFERROR(IF(VLOOKUP(W191,[1]Sammelnr.!$E:$F,2,FALSE)=0,"Sammelnr. ungeschält VS"),
IFERROR(IF(VLOOKUP(W191,[1]Sammelnr.!$H:$I,2,FALSE)=0,"Sammelnr. geschält"),
IFERROR(IF(VLOOKUP(W191,[1]Offen!$B:$C,2,FALSE)=0,"Offen ungeschält ABS"),
IFERROR(IF(VLOOKUP(W191,[1]Offen!$E:$F,2,FALSE)=0,"Offen ungeschält VOS"),
IFERROR(IF(VLOOKUP(W191,[1]Offen!$H:$I,2,FALSE)=0,"Offen geschält RW"),
IFERROR(IF(VLOOKUP(W191,[1]Offen!$K:$L,2,FALSE)=0,"Offen vegan"),
IFERROR(IF(VLOOKUP(W191,[1]Offen!$N:$O,2,FALSE)=0,"Offen Zipfel"),
IFERROR(IF(VLOOKUP(W191,[1]Offen!$Q:$R,2,FALSE)=0,"Offen Endstücke"),
IFERROR(IF(VLOOKUP(W191,[1]Vakuumiert!$B:$C,2,FALSE)=0,"Vakuumierter VOS ungeschält"),
IFERROR(IF(VLOOKUP(W191,[1]Vakuumiert!$E:$F,2,FALSE)=0,"Vakuumierter ABS ungeschält"),
IFERROR(IF(VLOOKUP(W191,[1]Vakuumiert!$H:$I,2,FALSE)=0,"Vakuumierter VOS geschält"),
IFERROR(IF(VLOOKUP(W191,[1]Vakuumiert!$K:$L,2,FALSE)=0,"Vakuumierter VOS vegan"),
IFERROR(IF(VLOOKUP(W191,[1]Vakuumiert!$N:$O,2,FALSE)=0,"Vakuumierter VOS Zipfel"),
IFERROR(IF(VLOOKUP(W191,[1]Vakuumiert!$Q:$R,2,FALSE)=0,"Vakuumiert geschält"),
IFERROR(IF(VLOOKUP(W191,'[1]vakuumierte Fertigprodukte'!$B:$C,2,FALSE)=0,"Fertigprodukte"),
IFERROR(IF(VLOOKUP(W191,'[1]vakuumierte Fertigprodukte'!$E:$FI,2,FALSE)=0,"Vakuumierte Zipfel"),
IFERROR(IF(VLOOKUP(W191,[1]Wurste!$B:$C,2,FALSE)=0,"Räucherwürste"),
IFERROR(IF(VLOOKUP(W191,[1]Wurste!$E:$F,2,FALSE)=0,"URW/URGW Wurst"),
IFERROR(IF(VLOOKUP(W191,[1]Wurste!$H:$I,2,FALSE)=0,"HF-Wurst Vegan"),
IFERROR(IF(VLOOKUP(W191,[1]Wurste!$K:$L,2,FALSE)=0,"320er ohne Würste"),
IFERROR(IF(AND(OR(Abfalldokumentation!$I191="BU3",Abfalldokumentation!$I191="Verkauf"),Abfalldokumentation!$N191="Schimmel",Abfalldokumentation!$O191="keinen Abnehmer/kein Schälpersonal"),"Div. Zipfel, ES ohne Verwendung",VLOOKUP(Abfalldokumentation!$M191,Produktgruppen!A:B,2,FALSE)),"-")))))))))))))))))))))))</f>
        <v>Qualitätssicherung</v>
      </c>
      <c r="M191" s="76" t="str">
        <f>IFERROR(VLOOKUP(Abfalldokumentation!$W191,Artikel!A:C,3,FALSE),Abfalldokumentation!$W191)</f>
        <v>Laborproben</v>
      </c>
      <c r="N191" s="76" t="str">
        <f>VLOOKUP(D191,'Liste Gründe'!A:D,2,FALSE)</f>
        <v>Qualitätssicherung</v>
      </c>
      <c r="O191" s="75" t="str">
        <f>IF(ISBLANK(F191),VLOOKUP(Abfalldokumentation!$X191,'Liste Gründe'!A:D,3,FALSE),F191)</f>
        <v>Einwaage Labor</v>
      </c>
      <c r="P191" s="76" t="str">
        <f>IF(ISBLANK(Abfalldokumentation!$G191),"-",Abfalldokumentation!$G191)</f>
        <v>Einwaage Labor</v>
      </c>
      <c r="Q191" s="76">
        <f t="shared" si="15"/>
        <v>35</v>
      </c>
      <c r="R191" s="76" t="str">
        <f t="shared" si="16"/>
        <v>Produkte</v>
      </c>
      <c r="S191" s="76" t="str">
        <f t="shared" si="17"/>
        <v>BUs</v>
      </c>
      <c r="T191" s="76" t="str">
        <f t="shared" si="18"/>
        <v>Symptome</v>
      </c>
      <c r="U191" s="76" t="str">
        <f>IFERROR(VLOOKUP(Abfalldokumentation!$W191,Kennzahlen!S:U,3,FALSE)*Abfalldokumentation!$J191,"0")</f>
        <v>0</v>
      </c>
      <c r="V191" s="76" t="str">
        <f>IF(ISBLANK(A191),VLOOKUP(Abfalldokumentation!$W191,'Linien - BU'!R:S,2,FALSE),A191)</f>
        <v>Labor</v>
      </c>
      <c r="W191" s="77" t="str">
        <f t="shared" si="19"/>
        <v>Laborproben</v>
      </c>
      <c r="X191" s="77">
        <f t="shared" si="20"/>
        <v>71</v>
      </c>
    </row>
    <row r="192" spans="1:24" ht="30" customHeight="1" x14ac:dyDescent="0.25">
      <c r="A192" s="39" t="s">
        <v>92</v>
      </c>
      <c r="B192" s="40" t="s">
        <v>93</v>
      </c>
      <c r="C192" s="40">
        <v>58</v>
      </c>
      <c r="D192" s="51">
        <v>73</v>
      </c>
      <c r="E192" s="41">
        <v>44440</v>
      </c>
      <c r="F192" s="42" t="s">
        <v>94</v>
      </c>
      <c r="G192" s="43" t="s">
        <v>94</v>
      </c>
      <c r="H192" s="44" t="str">
        <f>IFERROR(VLOOKUP(Abfalldokumentation!$B192,Artikel!A:C,3,FALSE),Abfalldokumentation!$B192)</f>
        <v>Laborproben</v>
      </c>
      <c r="I192" s="78" t="str">
        <f>VLOOKUP(V192,'Linien - BU'!A:B,2,FALSE)</f>
        <v>Rest</v>
      </c>
      <c r="J192" s="79">
        <f t="shared" si="14"/>
        <v>58</v>
      </c>
      <c r="K192" s="80">
        <f>Abfalldokumentation!$E192</f>
        <v>44440</v>
      </c>
      <c r="L192" s="79" t="str">
        <f>IFERROR(IF(VLOOKUP(W192,'[1]Rohware 230'!$B:$C,2,FALSE)=0,"Rohware"),
IFERROR(IF(VLOOKUP(W192,[1]Sammelnr.!$B:$C,2,FALSE)=0,"Sammelnr. ungeschält ABS"),
IFERROR(IF(VLOOKUP(W192,[1]Sammelnr.!$E:$F,2,FALSE)=0,"Sammelnr. ungeschält VS"),
IFERROR(IF(VLOOKUP(W192,[1]Sammelnr.!$H:$I,2,FALSE)=0,"Sammelnr. geschält"),
IFERROR(IF(VLOOKUP(W192,[1]Offen!$B:$C,2,FALSE)=0,"Offen ungeschält ABS"),
IFERROR(IF(VLOOKUP(W192,[1]Offen!$E:$F,2,FALSE)=0,"Offen ungeschält VOS"),
IFERROR(IF(VLOOKUP(W192,[1]Offen!$H:$I,2,FALSE)=0,"Offen geschält RW"),
IFERROR(IF(VLOOKUP(W192,[1]Offen!$K:$L,2,FALSE)=0,"Offen vegan"),
IFERROR(IF(VLOOKUP(W192,[1]Offen!$N:$O,2,FALSE)=0,"Offen Zipfel"),
IFERROR(IF(VLOOKUP(W192,[1]Offen!$Q:$R,2,FALSE)=0,"Offen Endstücke"),
IFERROR(IF(VLOOKUP(W192,[1]Vakuumiert!$B:$C,2,FALSE)=0,"Vakuumierter VOS ungeschält"),
IFERROR(IF(VLOOKUP(W192,[1]Vakuumiert!$E:$F,2,FALSE)=0,"Vakuumierter ABS ungeschält"),
IFERROR(IF(VLOOKUP(W192,[1]Vakuumiert!$H:$I,2,FALSE)=0,"Vakuumierter VOS geschält"),
IFERROR(IF(VLOOKUP(W192,[1]Vakuumiert!$K:$L,2,FALSE)=0,"Vakuumierter VOS vegan"),
IFERROR(IF(VLOOKUP(W192,[1]Vakuumiert!$N:$O,2,FALSE)=0,"Vakuumierter VOS Zipfel"),
IFERROR(IF(VLOOKUP(W192,[1]Vakuumiert!$Q:$R,2,FALSE)=0,"Vakuumiert geschält"),
IFERROR(IF(VLOOKUP(W192,'[1]vakuumierte Fertigprodukte'!$B:$C,2,FALSE)=0,"Fertigprodukte"),
IFERROR(IF(VLOOKUP(W192,'[1]vakuumierte Fertigprodukte'!$E:$FI,2,FALSE)=0,"Vakuumierte Zipfel"),
IFERROR(IF(VLOOKUP(W192,[1]Wurste!$B:$C,2,FALSE)=0,"Räucherwürste"),
IFERROR(IF(VLOOKUP(W192,[1]Wurste!$E:$F,2,FALSE)=0,"URW/URGW Wurst"),
IFERROR(IF(VLOOKUP(W192,[1]Wurste!$H:$I,2,FALSE)=0,"HF-Wurst Vegan"),
IFERROR(IF(VLOOKUP(W192,[1]Wurste!$K:$L,2,FALSE)=0,"320er ohne Würste"),
IFERROR(IF(AND(OR(Abfalldokumentation!$I192="BU3",Abfalldokumentation!$I192="Verkauf"),Abfalldokumentation!$N192="Schimmel",Abfalldokumentation!$O192="keinen Abnehmer/kein Schälpersonal"),"Div. Zipfel, ES ohne Verwendung",VLOOKUP(Abfalldokumentation!$M192,Produktgruppen!A:B,2,FALSE)),"-")))))))))))))))))))))))</f>
        <v>Qualitätssicherung</v>
      </c>
      <c r="M192" s="81" t="str">
        <f>IFERROR(VLOOKUP(Abfalldokumentation!$W192,Artikel!A:C,3,FALSE),Abfalldokumentation!$W192)</f>
        <v>Laborproben</v>
      </c>
      <c r="N192" s="81" t="str">
        <f>VLOOKUP(D192,'Liste Gründe'!A:D,2,FALSE)</f>
        <v>Qualitätssicherung</v>
      </c>
      <c r="O192" s="80" t="str">
        <f>IF(ISBLANK(F192),VLOOKUP(Abfalldokumentation!$X192,'Liste Gründe'!A:D,3,FALSE),F192)</f>
        <v>Laborprobe</v>
      </c>
      <c r="P192" s="81" t="str">
        <f>IF(ISBLANK(Abfalldokumentation!$G192),"-",Abfalldokumentation!$G192)</f>
        <v>Laborprobe</v>
      </c>
      <c r="Q192" s="81">
        <f t="shared" si="15"/>
        <v>35</v>
      </c>
      <c r="R192" s="81" t="str">
        <f t="shared" si="16"/>
        <v>Produkte</v>
      </c>
      <c r="S192" s="81" t="str">
        <f t="shared" si="17"/>
        <v>BUs</v>
      </c>
      <c r="T192" s="81" t="str">
        <f t="shared" si="18"/>
        <v>Symptome</v>
      </c>
      <c r="U192" s="81" t="str">
        <f>IFERROR(VLOOKUP(Abfalldokumentation!$W192,Kennzahlen!S:U,3,FALSE)*Abfalldokumentation!$J192,"0")</f>
        <v>0</v>
      </c>
      <c r="V192" s="81" t="str">
        <f>IF(ISBLANK(A192),VLOOKUP(Abfalldokumentation!$W192,'Linien - BU'!R:S,2,FALSE),A192)</f>
        <v>Labor</v>
      </c>
      <c r="W192" s="77" t="str">
        <f t="shared" si="19"/>
        <v>Laborproben</v>
      </c>
      <c r="X192" s="77">
        <f t="shared" si="20"/>
        <v>73</v>
      </c>
    </row>
    <row r="193" spans="1:24" ht="30" customHeight="1" x14ac:dyDescent="0.25">
      <c r="A193" s="45" t="s">
        <v>92</v>
      </c>
      <c r="B193" s="48" t="s">
        <v>108</v>
      </c>
      <c r="C193" s="46">
        <v>44</v>
      </c>
      <c r="D193" s="46">
        <v>70</v>
      </c>
      <c r="E193" s="47">
        <v>44440</v>
      </c>
      <c r="F193" s="48" t="s">
        <v>108</v>
      </c>
      <c r="G193" s="49" t="s">
        <v>108</v>
      </c>
      <c r="H193" s="50" t="str">
        <f>IFERROR(VLOOKUP(Abfalldokumentation!$B193,Artikel!A:C,3,FALSE),Abfalldokumentation!$B193)</f>
        <v>Rückstellproben</v>
      </c>
      <c r="I193" s="73" t="str">
        <f>VLOOKUP(V193,'Linien - BU'!A:B,2,FALSE)</f>
        <v>Rest</v>
      </c>
      <c r="J193" s="74">
        <f t="shared" si="14"/>
        <v>44</v>
      </c>
      <c r="K193" s="75">
        <f>Abfalldokumentation!$E193</f>
        <v>44440</v>
      </c>
      <c r="L193" s="74" t="str">
        <f>IFERROR(IF(VLOOKUP(W193,'[1]Rohware 230'!$B:$C,2,FALSE)=0,"Rohware"),
IFERROR(IF(VLOOKUP(W193,[1]Sammelnr.!$B:$C,2,FALSE)=0,"Sammelnr. ungeschält ABS"),
IFERROR(IF(VLOOKUP(W193,[1]Sammelnr.!$E:$F,2,FALSE)=0,"Sammelnr. ungeschält VS"),
IFERROR(IF(VLOOKUP(W193,[1]Sammelnr.!$H:$I,2,FALSE)=0,"Sammelnr. geschält"),
IFERROR(IF(VLOOKUP(W193,[1]Offen!$B:$C,2,FALSE)=0,"Offen ungeschält ABS"),
IFERROR(IF(VLOOKUP(W193,[1]Offen!$E:$F,2,FALSE)=0,"Offen ungeschält VOS"),
IFERROR(IF(VLOOKUP(W193,[1]Offen!$H:$I,2,FALSE)=0,"Offen geschält RW"),
IFERROR(IF(VLOOKUP(W193,[1]Offen!$K:$L,2,FALSE)=0,"Offen vegan"),
IFERROR(IF(VLOOKUP(W193,[1]Offen!$N:$O,2,FALSE)=0,"Offen Zipfel"),
IFERROR(IF(VLOOKUP(W193,[1]Offen!$Q:$R,2,FALSE)=0,"Offen Endstücke"),
IFERROR(IF(VLOOKUP(W193,[1]Vakuumiert!$B:$C,2,FALSE)=0,"Vakuumierter VOS ungeschält"),
IFERROR(IF(VLOOKUP(W193,[1]Vakuumiert!$E:$F,2,FALSE)=0,"Vakuumierter ABS ungeschält"),
IFERROR(IF(VLOOKUP(W193,[1]Vakuumiert!$H:$I,2,FALSE)=0,"Vakuumierter VOS geschält"),
IFERROR(IF(VLOOKUP(W193,[1]Vakuumiert!$K:$L,2,FALSE)=0,"Vakuumierter VOS vegan"),
IFERROR(IF(VLOOKUP(W193,[1]Vakuumiert!$N:$O,2,FALSE)=0,"Vakuumierter VOS Zipfel"),
IFERROR(IF(VLOOKUP(W193,[1]Vakuumiert!$Q:$R,2,FALSE)=0,"Vakuumiert geschält"),
IFERROR(IF(VLOOKUP(W193,'[1]vakuumierte Fertigprodukte'!$B:$C,2,FALSE)=0,"Fertigprodukte"),
IFERROR(IF(VLOOKUP(W193,'[1]vakuumierte Fertigprodukte'!$E:$FI,2,FALSE)=0,"Vakuumierte Zipfel"),
IFERROR(IF(VLOOKUP(W193,[1]Wurste!$B:$C,2,FALSE)=0,"Räucherwürste"),
IFERROR(IF(VLOOKUP(W193,[1]Wurste!$E:$F,2,FALSE)=0,"URW/URGW Wurst"),
IFERROR(IF(VLOOKUP(W193,[1]Wurste!$H:$I,2,FALSE)=0,"HF-Wurst Vegan"),
IFERROR(IF(VLOOKUP(W193,[1]Wurste!$K:$L,2,FALSE)=0,"320er ohne Würste"),
IFERROR(IF(AND(OR(Abfalldokumentation!$I193="BU3",Abfalldokumentation!$I193="Verkauf"),Abfalldokumentation!$N193="Schimmel",Abfalldokumentation!$O193="keinen Abnehmer/kein Schälpersonal"),"Div. Zipfel, ES ohne Verwendung",VLOOKUP(Abfalldokumentation!$M193,Produktgruppen!A:B,2,FALSE)),"-")))))))))))))))))))))))</f>
        <v>Qualitätssicherung</v>
      </c>
      <c r="M193" s="76" t="str">
        <f>IFERROR(VLOOKUP(Abfalldokumentation!$W193,Artikel!A:C,3,FALSE),Abfalldokumentation!$W193)</f>
        <v>Rückstellproben</v>
      </c>
      <c r="N193" s="76" t="str">
        <f>VLOOKUP(D193,'Liste Gründe'!A:D,2,FALSE)</f>
        <v>Qualitätssicherung</v>
      </c>
      <c r="O193" s="75" t="str">
        <f>IF(ISBLANK(F193),VLOOKUP(Abfalldokumentation!$X193,'Liste Gründe'!A:D,3,FALSE),F193)</f>
        <v>Rückstellproben</v>
      </c>
      <c r="P193" s="76" t="str">
        <f>IF(ISBLANK(Abfalldokumentation!$G193),"-",Abfalldokumentation!$G193)</f>
        <v>Rückstellproben</v>
      </c>
      <c r="Q193" s="76">
        <f t="shared" si="15"/>
        <v>35</v>
      </c>
      <c r="R193" s="76" t="str">
        <f t="shared" si="16"/>
        <v>Produkte</v>
      </c>
      <c r="S193" s="76" t="str">
        <f t="shared" si="17"/>
        <v>BUs</v>
      </c>
      <c r="T193" s="76" t="str">
        <f t="shared" si="18"/>
        <v>Symptome</v>
      </c>
      <c r="U193" s="76" t="str">
        <f>IFERROR(VLOOKUP(Abfalldokumentation!$W193,Kennzahlen!S:U,3,FALSE)*Abfalldokumentation!$J193,"0")</f>
        <v>0</v>
      </c>
      <c r="V193" s="76" t="str">
        <f>IF(ISBLANK(A193),VLOOKUP(Abfalldokumentation!$W193,'Linien - BU'!R:S,2,FALSE),A193)</f>
        <v>Labor</v>
      </c>
      <c r="W193" s="77" t="str">
        <f t="shared" si="19"/>
        <v>Rückstellproben</v>
      </c>
      <c r="X193" s="77">
        <f t="shared" si="20"/>
        <v>70</v>
      </c>
    </row>
    <row r="194" spans="1:24" ht="30" customHeight="1" x14ac:dyDescent="0.25">
      <c r="A194" s="39" t="s">
        <v>92</v>
      </c>
      <c r="B194" s="42" t="s">
        <v>108</v>
      </c>
      <c r="C194" s="40">
        <v>130</v>
      </c>
      <c r="D194" s="40">
        <v>70</v>
      </c>
      <c r="E194" s="41">
        <v>44440</v>
      </c>
      <c r="F194" s="42" t="s">
        <v>108</v>
      </c>
      <c r="G194" s="43" t="s">
        <v>108</v>
      </c>
      <c r="H194" s="44" t="str">
        <f>IFERROR(VLOOKUP(Abfalldokumentation!$B194,Artikel!A:C,3,FALSE),Abfalldokumentation!$B194)</f>
        <v>Rückstellproben</v>
      </c>
      <c r="I194" s="78" t="str">
        <f>VLOOKUP(V194,'Linien - BU'!A:B,2,FALSE)</f>
        <v>Rest</v>
      </c>
      <c r="J194" s="79">
        <f t="shared" ref="J194:J257" si="21">C194</f>
        <v>130</v>
      </c>
      <c r="K194" s="80">
        <f>Abfalldokumentation!$E194</f>
        <v>44440</v>
      </c>
      <c r="L194" s="79" t="str">
        <f>IFERROR(IF(VLOOKUP(W194,'[1]Rohware 230'!$B:$C,2,FALSE)=0,"Rohware"),
IFERROR(IF(VLOOKUP(W194,[1]Sammelnr.!$B:$C,2,FALSE)=0,"Sammelnr. ungeschält ABS"),
IFERROR(IF(VLOOKUP(W194,[1]Sammelnr.!$E:$F,2,FALSE)=0,"Sammelnr. ungeschält VS"),
IFERROR(IF(VLOOKUP(W194,[1]Sammelnr.!$H:$I,2,FALSE)=0,"Sammelnr. geschält"),
IFERROR(IF(VLOOKUP(W194,[1]Offen!$B:$C,2,FALSE)=0,"Offen ungeschält ABS"),
IFERROR(IF(VLOOKUP(W194,[1]Offen!$E:$F,2,FALSE)=0,"Offen ungeschält VOS"),
IFERROR(IF(VLOOKUP(W194,[1]Offen!$H:$I,2,FALSE)=0,"Offen geschält RW"),
IFERROR(IF(VLOOKUP(W194,[1]Offen!$K:$L,2,FALSE)=0,"Offen vegan"),
IFERROR(IF(VLOOKUP(W194,[1]Offen!$N:$O,2,FALSE)=0,"Offen Zipfel"),
IFERROR(IF(VLOOKUP(W194,[1]Offen!$Q:$R,2,FALSE)=0,"Offen Endstücke"),
IFERROR(IF(VLOOKUP(W194,[1]Vakuumiert!$B:$C,2,FALSE)=0,"Vakuumierter VOS ungeschält"),
IFERROR(IF(VLOOKUP(W194,[1]Vakuumiert!$E:$F,2,FALSE)=0,"Vakuumierter ABS ungeschält"),
IFERROR(IF(VLOOKUP(W194,[1]Vakuumiert!$H:$I,2,FALSE)=0,"Vakuumierter VOS geschält"),
IFERROR(IF(VLOOKUP(W194,[1]Vakuumiert!$K:$L,2,FALSE)=0,"Vakuumierter VOS vegan"),
IFERROR(IF(VLOOKUP(W194,[1]Vakuumiert!$N:$O,2,FALSE)=0,"Vakuumierter VOS Zipfel"),
IFERROR(IF(VLOOKUP(W194,[1]Vakuumiert!$Q:$R,2,FALSE)=0,"Vakuumiert geschält"),
IFERROR(IF(VLOOKUP(W194,'[1]vakuumierte Fertigprodukte'!$B:$C,2,FALSE)=0,"Fertigprodukte"),
IFERROR(IF(VLOOKUP(W194,'[1]vakuumierte Fertigprodukte'!$E:$FI,2,FALSE)=0,"Vakuumierte Zipfel"),
IFERROR(IF(VLOOKUP(W194,[1]Wurste!$B:$C,2,FALSE)=0,"Räucherwürste"),
IFERROR(IF(VLOOKUP(W194,[1]Wurste!$E:$F,2,FALSE)=0,"URW/URGW Wurst"),
IFERROR(IF(VLOOKUP(W194,[1]Wurste!$H:$I,2,FALSE)=0,"HF-Wurst Vegan"),
IFERROR(IF(VLOOKUP(W194,[1]Wurste!$K:$L,2,FALSE)=0,"320er ohne Würste"),
IFERROR(IF(AND(OR(Abfalldokumentation!$I194="BU3",Abfalldokumentation!$I194="Verkauf"),Abfalldokumentation!$N194="Schimmel",Abfalldokumentation!$O194="keinen Abnehmer/kein Schälpersonal"),"Div. Zipfel, ES ohne Verwendung",VLOOKUP(Abfalldokumentation!$M194,Produktgruppen!A:B,2,FALSE)),"-")))))))))))))))))))))))</f>
        <v>Qualitätssicherung</v>
      </c>
      <c r="M194" s="81" t="str">
        <f>IFERROR(VLOOKUP(Abfalldokumentation!$W194,Artikel!A:C,3,FALSE),Abfalldokumentation!$W194)</f>
        <v>Rückstellproben</v>
      </c>
      <c r="N194" s="81" t="str">
        <f>VLOOKUP(D194,'Liste Gründe'!A:D,2,FALSE)</f>
        <v>Qualitätssicherung</v>
      </c>
      <c r="O194" s="80" t="str">
        <f>IF(ISBLANK(F194),VLOOKUP(Abfalldokumentation!$X194,'Liste Gründe'!A:D,3,FALSE),F194)</f>
        <v>Rückstellproben</v>
      </c>
      <c r="P194" s="81" t="str">
        <f>IF(ISBLANK(Abfalldokumentation!$G194),"-",Abfalldokumentation!$G194)</f>
        <v>Rückstellproben</v>
      </c>
      <c r="Q194" s="81">
        <f t="shared" ref="Q194:Q257" si="22">_xlfn.ISOWEEKNUM(K194)</f>
        <v>35</v>
      </c>
      <c r="R194" s="81" t="str">
        <f t="shared" ref="R194:R257" si="23">"Produkte"</f>
        <v>Produkte</v>
      </c>
      <c r="S194" s="81" t="str">
        <f t="shared" ref="S194:S257" si="24">"BUs"</f>
        <v>BUs</v>
      </c>
      <c r="T194" s="81" t="str">
        <f t="shared" ref="T194:T257" si="25">"Symptome"</f>
        <v>Symptome</v>
      </c>
      <c r="U194" s="81" t="str">
        <f>IFERROR(VLOOKUP(Abfalldokumentation!$W194,Kennzahlen!S:U,3,FALSE)*Abfalldokumentation!$J194,"0")</f>
        <v>0</v>
      </c>
      <c r="V194" s="81" t="str">
        <f>IF(ISBLANK(A194),VLOOKUP(Abfalldokumentation!$W194,'Linien - BU'!R:S,2,FALSE),A194)</f>
        <v>Labor</v>
      </c>
      <c r="W194" s="77" t="str">
        <f t="shared" ref="W194:W257" si="26">B194</f>
        <v>Rückstellproben</v>
      </c>
      <c r="X194" s="77">
        <f t="shared" ref="X194:X257" si="27">D194</f>
        <v>70</v>
      </c>
    </row>
    <row r="195" spans="1:24" ht="30" customHeight="1" x14ac:dyDescent="0.25">
      <c r="A195" s="45" t="s">
        <v>95</v>
      </c>
      <c r="B195" s="46" t="s">
        <v>140</v>
      </c>
      <c r="C195" s="46">
        <v>20</v>
      </c>
      <c r="D195" s="46">
        <v>22</v>
      </c>
      <c r="E195" s="47">
        <v>44440</v>
      </c>
      <c r="F195" s="48" t="s">
        <v>97</v>
      </c>
      <c r="G195" s="49" t="s">
        <v>98</v>
      </c>
      <c r="H195" s="50" t="str">
        <f>IFERROR(VLOOKUP(Abfalldokumentation!$B195,Artikel!A:C,3,FALSE),Abfalldokumentation!$B195)</f>
        <v>RW Natrium</v>
      </c>
      <c r="I195" s="73" t="str">
        <f>VLOOKUP(V195,'Linien - BU'!A:B,2,FALSE)</f>
        <v>BU1</v>
      </c>
      <c r="J195" s="74">
        <f t="shared" si="21"/>
        <v>20</v>
      </c>
      <c r="K195" s="75">
        <f>Abfalldokumentation!$E195</f>
        <v>44440</v>
      </c>
      <c r="L195" s="74" t="str">
        <f>IFERROR(IF(VLOOKUP(W195,'[1]Rohware 230'!$B:$C,2,FALSE)=0,"Rohware"),
IFERROR(IF(VLOOKUP(W195,[1]Sammelnr.!$B:$C,2,FALSE)=0,"Sammelnr. ungeschält ABS"),
IFERROR(IF(VLOOKUP(W195,[1]Sammelnr.!$E:$F,2,FALSE)=0,"Sammelnr. ungeschält VS"),
IFERROR(IF(VLOOKUP(W195,[1]Sammelnr.!$H:$I,2,FALSE)=0,"Sammelnr. geschält"),
IFERROR(IF(VLOOKUP(W195,[1]Offen!$B:$C,2,FALSE)=0,"Offen ungeschält ABS"),
IFERROR(IF(VLOOKUP(W195,[1]Offen!$E:$F,2,FALSE)=0,"Offen ungeschält VOS"),
IFERROR(IF(VLOOKUP(W195,[1]Offen!$H:$I,2,FALSE)=0,"Offen geschält RW"),
IFERROR(IF(VLOOKUP(W195,[1]Offen!$K:$L,2,FALSE)=0,"Offen vegan"),
IFERROR(IF(VLOOKUP(W195,[1]Offen!$N:$O,2,FALSE)=0,"Offen Zipfel"),
IFERROR(IF(VLOOKUP(W195,[1]Offen!$Q:$R,2,FALSE)=0,"Offen Endstücke"),
IFERROR(IF(VLOOKUP(W195,[1]Vakuumiert!$B:$C,2,FALSE)=0,"Vakuumierter VOS ungeschält"),
IFERROR(IF(VLOOKUP(W195,[1]Vakuumiert!$E:$F,2,FALSE)=0,"Vakuumierter ABS ungeschält"),
IFERROR(IF(VLOOKUP(W195,[1]Vakuumiert!$H:$I,2,FALSE)=0,"Vakuumierter VOS geschält"),
IFERROR(IF(VLOOKUP(W195,[1]Vakuumiert!$K:$L,2,FALSE)=0,"Vakuumierter VOS vegan"),
IFERROR(IF(VLOOKUP(W195,[1]Vakuumiert!$N:$O,2,FALSE)=0,"Vakuumierter VOS Zipfel"),
IFERROR(IF(VLOOKUP(W195,[1]Vakuumiert!$Q:$R,2,FALSE)=0,"Vakuumiert geschält"),
IFERROR(IF(VLOOKUP(W195,'[1]vakuumierte Fertigprodukte'!$B:$C,2,FALSE)=0,"Fertigprodukte"),
IFERROR(IF(VLOOKUP(W195,'[1]vakuumierte Fertigprodukte'!$E:$FI,2,FALSE)=0,"Vakuumierte Zipfel"),
IFERROR(IF(VLOOKUP(W195,[1]Wurste!$B:$C,2,FALSE)=0,"Räucherwürste"),
IFERROR(IF(VLOOKUP(W195,[1]Wurste!$E:$F,2,FALSE)=0,"URW/URGW Wurst"),
IFERROR(IF(VLOOKUP(W195,[1]Wurste!$H:$I,2,FALSE)=0,"HF-Wurst Vegan"),
IFERROR(IF(VLOOKUP(W195,[1]Wurste!$K:$L,2,FALSE)=0,"320er ohne Würste"),
IFERROR(IF(AND(OR(Abfalldokumentation!$I195="BU3",Abfalldokumentation!$I195="Verkauf"),Abfalldokumentation!$N195="Schimmel",Abfalldokumentation!$O195="keinen Abnehmer/kein Schälpersonal"),"Div. Zipfel, ES ohne Verwendung",VLOOKUP(Abfalldokumentation!$M195,Produktgruppen!A:B,2,FALSE)),"-")))))))))))))))))))))))</f>
        <v>RW</v>
      </c>
      <c r="M195" s="76" t="str">
        <f>IFERROR(VLOOKUP(Abfalldokumentation!$W195,Artikel!A:C,3,FALSE),Abfalldokumentation!$W195)</f>
        <v>RW Natrium</v>
      </c>
      <c r="N195" s="76" t="str">
        <f>VLOOKUP(D195,'Liste Gründe'!A:D,2,FALSE)</f>
        <v>Rest</v>
      </c>
      <c r="O195" s="75" t="str">
        <f>IF(ISBLANK(F195),VLOOKUP(Abfalldokumentation!$X195,'Liste Gründe'!A:D,3,FALSE),F195)</f>
        <v>geschälte Rinde</v>
      </c>
      <c r="P195" s="76" t="str">
        <f>IF(ISBLANK(Abfalldokumentation!$G195),"-",Abfalldokumentation!$G195)</f>
        <v>keine Verwendung möglich</v>
      </c>
      <c r="Q195" s="76">
        <f t="shared" si="22"/>
        <v>35</v>
      </c>
      <c r="R195" s="76" t="str">
        <f t="shared" si="23"/>
        <v>Produkte</v>
      </c>
      <c r="S195" s="76" t="str">
        <f t="shared" si="24"/>
        <v>BUs</v>
      </c>
      <c r="T195" s="76" t="str">
        <f t="shared" si="25"/>
        <v>Symptome</v>
      </c>
      <c r="U195" s="76" t="str">
        <f>IFERROR(VLOOKUP(Abfalldokumentation!$W195,Kennzahlen!S:U,3,FALSE)*Abfalldokumentation!$J195,"0")</f>
        <v>0</v>
      </c>
      <c r="V195" s="76" t="str">
        <f>IF(ISBLANK(A195),VLOOKUP(Abfalldokumentation!$W195,'Linien - BU'!R:S,2,FALSE),A195)</f>
        <v>RWV</v>
      </c>
      <c r="W195" s="77" t="str">
        <f t="shared" si="26"/>
        <v>RW Natrium</v>
      </c>
      <c r="X195" s="77">
        <f t="shared" si="27"/>
        <v>22</v>
      </c>
    </row>
    <row r="196" spans="1:24" ht="30" customHeight="1" x14ac:dyDescent="0.25">
      <c r="A196" s="39" t="s">
        <v>128</v>
      </c>
      <c r="B196" s="40">
        <v>29500754</v>
      </c>
      <c r="C196" s="40">
        <v>65</v>
      </c>
      <c r="D196" s="40">
        <v>61</v>
      </c>
      <c r="E196" s="41">
        <v>44441</v>
      </c>
      <c r="F196" s="42" t="s">
        <v>144</v>
      </c>
      <c r="G196" s="43" t="s">
        <v>84</v>
      </c>
      <c r="H196" s="44" t="str">
        <f>IFERROR(VLOOKUP(Abfalldokumentation!$B196,Artikel!A:C,3,FALSE),Abfalldokumentation!$B196)</f>
        <v>ABS Bio Gouda 48%, mitt</v>
      </c>
      <c r="I196" s="78" t="str">
        <f>VLOOKUP(V196,'Linien - BU'!A:B,2,FALSE)</f>
        <v>BU3</v>
      </c>
      <c r="J196" s="79">
        <f t="shared" si="21"/>
        <v>65</v>
      </c>
      <c r="K196" s="80">
        <f>Abfalldokumentation!$E196</f>
        <v>44441</v>
      </c>
      <c r="L196" s="79" t="str">
        <f>IFERROR(IF(VLOOKUP(W196,'[1]Rohware 230'!$B:$C,2,FALSE)=0,"Rohware"),
IFERROR(IF(VLOOKUP(W196,[1]Sammelnr.!$B:$C,2,FALSE)=0,"Sammelnr. ungeschält ABS"),
IFERROR(IF(VLOOKUP(W196,[1]Sammelnr.!$E:$F,2,FALSE)=0,"Sammelnr. ungeschält VS"),
IFERROR(IF(VLOOKUP(W196,[1]Sammelnr.!$H:$I,2,FALSE)=0,"Sammelnr. geschält"),
IFERROR(IF(VLOOKUP(W196,[1]Offen!$B:$C,2,FALSE)=0,"Offen ungeschält ABS"),
IFERROR(IF(VLOOKUP(W196,[1]Offen!$E:$F,2,FALSE)=0,"Offen ungeschält VOS"),
IFERROR(IF(VLOOKUP(W196,[1]Offen!$H:$I,2,FALSE)=0,"Offen geschält RW"),
IFERROR(IF(VLOOKUP(W196,[1]Offen!$K:$L,2,FALSE)=0,"Offen vegan"),
IFERROR(IF(VLOOKUP(W196,[1]Offen!$N:$O,2,FALSE)=0,"Offen Zipfel"),
IFERROR(IF(VLOOKUP(W196,[1]Offen!$Q:$R,2,FALSE)=0,"Offen Endstücke"),
IFERROR(IF(VLOOKUP(W196,[1]Vakuumiert!$B:$C,2,FALSE)=0,"Vakuumierter VOS ungeschält"),
IFERROR(IF(VLOOKUP(W196,[1]Vakuumiert!$E:$F,2,FALSE)=0,"Vakuumierter ABS ungeschält"),
IFERROR(IF(VLOOKUP(W196,[1]Vakuumiert!$H:$I,2,FALSE)=0,"Vakuumierter VOS geschält"),
IFERROR(IF(VLOOKUP(W196,[1]Vakuumiert!$K:$L,2,FALSE)=0,"Vakuumierter VOS vegan"),
IFERROR(IF(VLOOKUP(W196,[1]Vakuumiert!$N:$O,2,FALSE)=0,"Vakuumierter VOS Zipfel"),
IFERROR(IF(VLOOKUP(W196,[1]Vakuumiert!$Q:$R,2,FALSE)=0,"Vakuumiert geschält"),
IFERROR(IF(VLOOKUP(W196,'[1]vakuumierte Fertigprodukte'!$B:$C,2,FALSE)=0,"Fertigprodukte"),
IFERROR(IF(VLOOKUP(W196,'[1]vakuumierte Fertigprodukte'!$E:$FI,2,FALSE)=0,"Vakuumierte Zipfel"),
IFERROR(IF(VLOOKUP(W196,[1]Wurste!$B:$C,2,FALSE)=0,"Räucherwürste"),
IFERROR(IF(VLOOKUP(W196,[1]Wurste!$E:$F,2,FALSE)=0,"URW/URGW Wurst"),
IFERROR(IF(VLOOKUP(W196,[1]Wurste!$H:$I,2,FALSE)=0,"HF-Wurst Vegan"),
IFERROR(IF(VLOOKUP(W196,[1]Wurste!$K:$L,2,FALSE)=0,"320er ohne Würste"),
IFERROR(IF(AND(OR(Abfalldokumentation!$I196="BU3",Abfalldokumentation!$I196="Verkauf"),Abfalldokumentation!$N196="Schimmel",Abfalldokumentation!$O196="keinen Abnehmer/kein Schälpersonal"),"Div. Zipfel, ES ohne Verwendung",VLOOKUP(Abfalldokumentation!$M196,Produktgruppen!A:B,2,FALSE)),"-")))))))))))))))))))))))</f>
        <v>ABS</v>
      </c>
      <c r="M196" s="81" t="str">
        <f>IFERROR(VLOOKUP(Abfalldokumentation!$W196,Artikel!A:C,3,FALSE),Abfalldokumentation!$W196)</f>
        <v>ABS Bio Gouda 48%, mitt</v>
      </c>
      <c r="N196" s="81" t="str">
        <f>VLOOKUP(D196,'Liste Gründe'!A:D,2,FALSE)</f>
        <v>keinen Verwendungszweck</v>
      </c>
      <c r="O196" s="80" t="str">
        <f>IF(ISBLANK(F196),VLOOKUP(Abfalldokumentation!$X196,'Liste Gründe'!A:D,3,FALSE),F196)</f>
        <v>keinen Verkauf, keinen Einsatz möglich</v>
      </c>
      <c r="P196" s="81" t="str">
        <f>IF(ISBLANK(Abfalldokumentation!$G196),"-",Abfalldokumentation!$G196)</f>
        <v>keinen Abnehmer/Schälen</v>
      </c>
      <c r="Q196" s="81">
        <f t="shared" si="22"/>
        <v>35</v>
      </c>
      <c r="R196" s="81" t="str">
        <f t="shared" si="23"/>
        <v>Produkte</v>
      </c>
      <c r="S196" s="81" t="str">
        <f t="shared" si="24"/>
        <v>BUs</v>
      </c>
      <c r="T196" s="81" t="str">
        <f t="shared" si="25"/>
        <v>Symptome</v>
      </c>
      <c r="U196" s="81">
        <f>IFERROR(VLOOKUP(Abfalldokumentation!$W196,Kennzahlen!S:U,3,FALSE)*Abfalldokumentation!$J196,"0")</f>
        <v>143</v>
      </c>
      <c r="V196" s="81" t="str">
        <f>IF(ISBLANK(A196),VLOOKUP(Abfalldokumentation!$W196,'Linien - BU'!R:S,2,FALSE),A196)</f>
        <v>L18</v>
      </c>
      <c r="W196" s="77">
        <f t="shared" si="26"/>
        <v>29500754</v>
      </c>
      <c r="X196" s="77">
        <f t="shared" si="27"/>
        <v>61</v>
      </c>
    </row>
    <row r="197" spans="1:24" ht="30" customHeight="1" x14ac:dyDescent="0.25">
      <c r="A197" s="45" t="s">
        <v>131</v>
      </c>
      <c r="B197" s="46">
        <v>29500886</v>
      </c>
      <c r="C197" s="46">
        <v>54</v>
      </c>
      <c r="D197" s="46">
        <v>22</v>
      </c>
      <c r="E197" s="47">
        <v>44441</v>
      </c>
      <c r="F197" s="48" t="s">
        <v>77</v>
      </c>
      <c r="G197" s="49" t="s">
        <v>78</v>
      </c>
      <c r="H197" s="50" t="str">
        <f>IFERROR(VLOOKUP(Abfalldokumentation!$B197,Artikel!A:C,3,FALSE),Abfalldokumentation!$B197)</f>
        <v>ABS MEDI-KRÄUK</v>
      </c>
      <c r="I197" s="73" t="str">
        <f>VLOOKUP(V197,'Linien - BU'!A:B,2,FALSE)</f>
        <v>BU4</v>
      </c>
      <c r="J197" s="74">
        <f t="shared" si="21"/>
        <v>54</v>
      </c>
      <c r="K197" s="75">
        <f>Abfalldokumentation!$E197</f>
        <v>44441</v>
      </c>
      <c r="L197" s="74" t="str">
        <f>IFERROR(IF(VLOOKUP(W197,'[1]Rohware 230'!$B:$C,2,FALSE)=0,"Rohware"),
IFERROR(IF(VLOOKUP(W197,[1]Sammelnr.!$B:$C,2,FALSE)=0,"Sammelnr. ungeschält ABS"),
IFERROR(IF(VLOOKUP(W197,[1]Sammelnr.!$E:$F,2,FALSE)=0,"Sammelnr. ungeschält VS"),
IFERROR(IF(VLOOKUP(W197,[1]Sammelnr.!$H:$I,2,FALSE)=0,"Sammelnr. geschält"),
IFERROR(IF(VLOOKUP(W197,[1]Offen!$B:$C,2,FALSE)=0,"Offen ungeschält ABS"),
IFERROR(IF(VLOOKUP(W197,[1]Offen!$E:$F,2,FALSE)=0,"Offen ungeschält VOS"),
IFERROR(IF(VLOOKUP(W197,[1]Offen!$H:$I,2,FALSE)=0,"Offen geschält RW"),
IFERROR(IF(VLOOKUP(W197,[1]Offen!$K:$L,2,FALSE)=0,"Offen vegan"),
IFERROR(IF(VLOOKUP(W197,[1]Offen!$N:$O,2,FALSE)=0,"Offen Zipfel"),
IFERROR(IF(VLOOKUP(W197,[1]Offen!$Q:$R,2,FALSE)=0,"Offen Endstücke"),
IFERROR(IF(VLOOKUP(W197,[1]Vakuumiert!$B:$C,2,FALSE)=0,"Vakuumierter VOS ungeschält"),
IFERROR(IF(VLOOKUP(W197,[1]Vakuumiert!$E:$F,2,FALSE)=0,"Vakuumierter ABS ungeschält"),
IFERROR(IF(VLOOKUP(W197,[1]Vakuumiert!$H:$I,2,FALSE)=0,"Vakuumierter VOS geschält"),
IFERROR(IF(VLOOKUP(W197,[1]Vakuumiert!$K:$L,2,FALSE)=0,"Vakuumierter VOS vegan"),
IFERROR(IF(VLOOKUP(W197,[1]Vakuumiert!$N:$O,2,FALSE)=0,"Vakuumierter VOS Zipfel"),
IFERROR(IF(VLOOKUP(W197,[1]Vakuumiert!$Q:$R,2,FALSE)=0,"Vakuumiert geschält"),
IFERROR(IF(VLOOKUP(W197,'[1]vakuumierte Fertigprodukte'!$B:$C,2,FALSE)=0,"Fertigprodukte"),
IFERROR(IF(VLOOKUP(W197,'[1]vakuumierte Fertigprodukte'!$E:$FI,2,FALSE)=0,"Vakuumierte Zipfel"),
IFERROR(IF(VLOOKUP(W197,[1]Wurste!$B:$C,2,FALSE)=0,"Räucherwürste"),
IFERROR(IF(VLOOKUP(W197,[1]Wurste!$E:$F,2,FALSE)=0,"URW/URGW Wurst"),
IFERROR(IF(VLOOKUP(W197,[1]Wurste!$H:$I,2,FALSE)=0,"HF-Wurst Vegan"),
IFERROR(IF(VLOOKUP(W197,[1]Wurste!$K:$L,2,FALSE)=0,"320er ohne Würste"),
IFERROR(IF(AND(OR(Abfalldokumentation!$I197="BU3",Abfalldokumentation!$I197="Verkauf"),Abfalldokumentation!$N197="Schimmel",Abfalldokumentation!$O197="keinen Abnehmer/kein Schälpersonal"),"Div. Zipfel, ES ohne Verwendung",VLOOKUP(Abfalldokumentation!$M197,Produktgruppen!A:B,2,FALSE)),"-")))))))))))))))))))))))</f>
        <v>Offen ungeschält ABS</v>
      </c>
      <c r="M197" s="76" t="str">
        <f>IFERROR(VLOOKUP(Abfalldokumentation!$W197,Artikel!A:C,3,FALSE),Abfalldokumentation!$W197)</f>
        <v>ABS MEDI-KRÄUK</v>
      </c>
      <c r="N197" s="76" t="str">
        <f>VLOOKUP(D197,'Liste Gründe'!A:D,2,FALSE)</f>
        <v>Rest</v>
      </c>
      <c r="O197" s="75" t="str">
        <f>IF(ISBLANK(F197),VLOOKUP(Abfalldokumentation!$X197,'Liste Gründe'!A:D,3,FALSE),F197)</f>
        <v>blaues Klebeband im Produkt</v>
      </c>
      <c r="P197" s="76" t="str">
        <f>IF(ISBLANK(Abfalldokumentation!$G197),"-",Abfalldokumentation!$G197)</f>
        <v>Trennung vom Klebeband aus Produkt zu aufwendig</v>
      </c>
      <c r="Q197" s="76">
        <f t="shared" si="22"/>
        <v>35</v>
      </c>
      <c r="R197" s="76" t="str">
        <f t="shared" si="23"/>
        <v>Produkte</v>
      </c>
      <c r="S197" s="76" t="str">
        <f t="shared" si="24"/>
        <v>BUs</v>
      </c>
      <c r="T197" s="76" t="str">
        <f t="shared" si="25"/>
        <v>Symptome</v>
      </c>
      <c r="U197" s="76">
        <f>IFERROR(VLOOKUP(Abfalldokumentation!$W197,Kennzahlen!S:U,3,FALSE)*Abfalldokumentation!$J197,"0")</f>
        <v>81</v>
      </c>
      <c r="V197" s="76" t="str">
        <f>IF(ISBLANK(A197),VLOOKUP(Abfalldokumentation!$W197,'Linien - BU'!R:S,2,FALSE),A197)</f>
        <v>L21</v>
      </c>
      <c r="W197" s="77">
        <f t="shared" si="26"/>
        <v>29500886</v>
      </c>
      <c r="X197" s="77">
        <f t="shared" si="27"/>
        <v>22</v>
      </c>
    </row>
    <row r="198" spans="1:24" ht="30" customHeight="1" x14ac:dyDescent="0.25">
      <c r="A198" s="39" t="s">
        <v>132</v>
      </c>
      <c r="B198" s="40">
        <v>29500900</v>
      </c>
      <c r="C198" s="40">
        <v>22</v>
      </c>
      <c r="D198" s="40">
        <v>22</v>
      </c>
      <c r="E198" s="41">
        <v>44441</v>
      </c>
      <c r="F198" s="42" t="s">
        <v>77</v>
      </c>
      <c r="G198" s="43" t="s">
        <v>78</v>
      </c>
      <c r="H198" s="44" t="str">
        <f>IFERROR(VLOOKUP(Abfalldokumentation!$B198,Artikel!A:C,3,FALSE),Abfalldokumentation!$B198)</f>
        <v>ABS ROVIN</v>
      </c>
      <c r="I198" s="78" t="str">
        <f>VLOOKUP(V198,'Linien - BU'!A:B,2,FALSE)</f>
        <v>BU4</v>
      </c>
      <c r="J198" s="79">
        <f t="shared" si="21"/>
        <v>22</v>
      </c>
      <c r="K198" s="80">
        <f>Abfalldokumentation!$E198</f>
        <v>44441</v>
      </c>
      <c r="L198" s="79" t="str">
        <f>IFERROR(IF(VLOOKUP(W198,'[1]Rohware 230'!$B:$C,2,FALSE)=0,"Rohware"),
IFERROR(IF(VLOOKUP(W198,[1]Sammelnr.!$B:$C,2,FALSE)=0,"Sammelnr. ungeschält ABS"),
IFERROR(IF(VLOOKUP(W198,[1]Sammelnr.!$E:$F,2,FALSE)=0,"Sammelnr. ungeschält VS"),
IFERROR(IF(VLOOKUP(W198,[1]Sammelnr.!$H:$I,2,FALSE)=0,"Sammelnr. geschält"),
IFERROR(IF(VLOOKUP(W198,[1]Offen!$B:$C,2,FALSE)=0,"Offen ungeschält ABS"),
IFERROR(IF(VLOOKUP(W198,[1]Offen!$E:$F,2,FALSE)=0,"Offen ungeschält VOS"),
IFERROR(IF(VLOOKUP(W198,[1]Offen!$H:$I,2,FALSE)=0,"Offen geschält RW"),
IFERROR(IF(VLOOKUP(W198,[1]Offen!$K:$L,2,FALSE)=0,"Offen vegan"),
IFERROR(IF(VLOOKUP(W198,[1]Offen!$N:$O,2,FALSE)=0,"Offen Zipfel"),
IFERROR(IF(VLOOKUP(W198,[1]Offen!$Q:$R,2,FALSE)=0,"Offen Endstücke"),
IFERROR(IF(VLOOKUP(W198,[1]Vakuumiert!$B:$C,2,FALSE)=0,"Vakuumierter VOS ungeschält"),
IFERROR(IF(VLOOKUP(W198,[1]Vakuumiert!$E:$F,2,FALSE)=0,"Vakuumierter ABS ungeschält"),
IFERROR(IF(VLOOKUP(W198,[1]Vakuumiert!$H:$I,2,FALSE)=0,"Vakuumierter VOS geschält"),
IFERROR(IF(VLOOKUP(W198,[1]Vakuumiert!$K:$L,2,FALSE)=0,"Vakuumierter VOS vegan"),
IFERROR(IF(VLOOKUP(W198,[1]Vakuumiert!$N:$O,2,FALSE)=0,"Vakuumierter VOS Zipfel"),
IFERROR(IF(VLOOKUP(W198,[1]Vakuumiert!$Q:$R,2,FALSE)=0,"Vakuumiert geschält"),
IFERROR(IF(VLOOKUP(W198,'[1]vakuumierte Fertigprodukte'!$B:$C,2,FALSE)=0,"Fertigprodukte"),
IFERROR(IF(VLOOKUP(W198,'[1]vakuumierte Fertigprodukte'!$E:$FI,2,FALSE)=0,"Vakuumierte Zipfel"),
IFERROR(IF(VLOOKUP(W198,[1]Wurste!$B:$C,2,FALSE)=0,"Räucherwürste"),
IFERROR(IF(VLOOKUP(W198,[1]Wurste!$E:$F,2,FALSE)=0,"URW/URGW Wurst"),
IFERROR(IF(VLOOKUP(W198,[1]Wurste!$H:$I,2,FALSE)=0,"HF-Wurst Vegan"),
IFERROR(IF(VLOOKUP(W198,[1]Wurste!$K:$L,2,FALSE)=0,"320er ohne Würste"),
IFERROR(IF(AND(OR(Abfalldokumentation!$I198="BU3",Abfalldokumentation!$I198="Verkauf"),Abfalldokumentation!$N198="Schimmel",Abfalldokumentation!$O198="keinen Abnehmer/kein Schälpersonal"),"Div. Zipfel, ES ohne Verwendung",VLOOKUP(Abfalldokumentation!$M198,Produktgruppen!A:B,2,FALSE)),"-")))))))))))))))))))))))</f>
        <v>Offen ungeschält ABS</v>
      </c>
      <c r="M198" s="81" t="str">
        <f>IFERROR(VLOOKUP(Abfalldokumentation!$W198,Artikel!A:C,3,FALSE),Abfalldokumentation!$W198)</f>
        <v>ABS ROVIN</v>
      </c>
      <c r="N198" s="81" t="str">
        <f>VLOOKUP(D198,'Liste Gründe'!A:D,2,FALSE)</f>
        <v>Rest</v>
      </c>
      <c r="O198" s="80" t="str">
        <f>IF(ISBLANK(F198),VLOOKUP(Abfalldokumentation!$X198,'Liste Gründe'!A:D,3,FALSE),F198)</f>
        <v>blaues Klebeband im Produkt</v>
      </c>
      <c r="P198" s="81" t="str">
        <f>IF(ISBLANK(Abfalldokumentation!$G198),"-",Abfalldokumentation!$G198)</f>
        <v>Trennung vom Klebeband aus Produkt zu aufwendig</v>
      </c>
      <c r="Q198" s="81">
        <f t="shared" si="22"/>
        <v>35</v>
      </c>
      <c r="R198" s="81" t="str">
        <f t="shared" si="23"/>
        <v>Produkte</v>
      </c>
      <c r="S198" s="81" t="str">
        <f t="shared" si="24"/>
        <v>BUs</v>
      </c>
      <c r="T198" s="81" t="str">
        <f t="shared" si="25"/>
        <v>Symptome</v>
      </c>
      <c r="U198" s="81">
        <f>IFERROR(VLOOKUP(Abfalldokumentation!$W198,Kennzahlen!S:U,3,FALSE)*Abfalldokumentation!$J198,"0")</f>
        <v>0.22</v>
      </c>
      <c r="V198" s="81" t="str">
        <f>IF(ISBLANK(A198),VLOOKUP(Abfalldokumentation!$W198,'Linien - BU'!R:S,2,FALSE),A198)</f>
        <v>L23</v>
      </c>
      <c r="W198" s="77">
        <f t="shared" si="26"/>
        <v>29500900</v>
      </c>
      <c r="X198" s="77">
        <f t="shared" si="27"/>
        <v>22</v>
      </c>
    </row>
    <row r="199" spans="1:24" ht="30" customHeight="1" x14ac:dyDescent="0.25">
      <c r="A199" s="45" t="s">
        <v>74</v>
      </c>
      <c r="B199" s="46">
        <v>29500949</v>
      </c>
      <c r="C199" s="46">
        <v>572.5</v>
      </c>
      <c r="D199" s="46">
        <v>12</v>
      </c>
      <c r="E199" s="47">
        <v>44441</v>
      </c>
      <c r="F199" s="48" t="s">
        <v>22</v>
      </c>
      <c r="G199" s="49" t="s">
        <v>75</v>
      </c>
      <c r="H199" s="50" t="str">
        <f>IFERROR(VLOOKUP(Abfalldokumentation!$B199,Artikel!A:C,3,FALSE),Abfalldokumentation!$B199)</f>
        <v>VOS URW-VS-SCHI</v>
      </c>
      <c r="I199" s="73" t="str">
        <f>VLOOKUP(V199,'Linien - BU'!A:B,2,FALSE)</f>
        <v>BU1</v>
      </c>
      <c r="J199" s="74">
        <f t="shared" si="21"/>
        <v>572.5</v>
      </c>
      <c r="K199" s="75">
        <f>Abfalldokumentation!$E199</f>
        <v>44441</v>
      </c>
      <c r="L199" s="74" t="str">
        <f>IFERROR(IF(VLOOKUP(W199,'[1]Rohware 230'!$B:$C,2,FALSE)=0,"Rohware"),
IFERROR(IF(VLOOKUP(W199,[1]Sammelnr.!$B:$C,2,FALSE)=0,"Sammelnr. ungeschält ABS"),
IFERROR(IF(VLOOKUP(W199,[1]Sammelnr.!$E:$F,2,FALSE)=0,"Sammelnr. ungeschält VS"),
IFERROR(IF(VLOOKUP(W199,[1]Sammelnr.!$H:$I,2,FALSE)=0,"Sammelnr. geschält"),
IFERROR(IF(VLOOKUP(W199,[1]Offen!$B:$C,2,FALSE)=0,"Offen ungeschält ABS"),
IFERROR(IF(VLOOKUP(W199,[1]Offen!$E:$F,2,FALSE)=0,"Offen ungeschält VOS"),
IFERROR(IF(VLOOKUP(W199,[1]Offen!$H:$I,2,FALSE)=0,"Offen geschält RW"),
IFERROR(IF(VLOOKUP(W199,[1]Offen!$K:$L,2,FALSE)=0,"Offen vegan"),
IFERROR(IF(VLOOKUP(W199,[1]Offen!$N:$O,2,FALSE)=0,"Offen Zipfel"),
IFERROR(IF(VLOOKUP(W199,[1]Offen!$Q:$R,2,FALSE)=0,"Offen Endstücke"),
IFERROR(IF(VLOOKUP(W199,[1]Vakuumiert!$B:$C,2,FALSE)=0,"Vakuumierter VOS ungeschält"),
IFERROR(IF(VLOOKUP(W199,[1]Vakuumiert!$E:$F,2,FALSE)=0,"Vakuumierter ABS ungeschält"),
IFERROR(IF(VLOOKUP(W199,[1]Vakuumiert!$H:$I,2,FALSE)=0,"Vakuumierter VOS geschält"),
IFERROR(IF(VLOOKUP(W199,[1]Vakuumiert!$K:$L,2,FALSE)=0,"Vakuumierter VOS vegan"),
IFERROR(IF(VLOOKUP(W199,[1]Vakuumiert!$N:$O,2,FALSE)=0,"Vakuumierter VOS Zipfel"),
IFERROR(IF(VLOOKUP(W199,[1]Vakuumiert!$Q:$R,2,FALSE)=0,"Vakuumiert geschält"),
IFERROR(IF(VLOOKUP(W199,'[1]vakuumierte Fertigprodukte'!$B:$C,2,FALSE)=0,"Fertigprodukte"),
IFERROR(IF(VLOOKUP(W199,'[1]vakuumierte Fertigprodukte'!$E:$FI,2,FALSE)=0,"Vakuumierte Zipfel"),
IFERROR(IF(VLOOKUP(W199,[1]Wurste!$B:$C,2,FALSE)=0,"Räucherwürste"),
IFERROR(IF(VLOOKUP(W199,[1]Wurste!$E:$F,2,FALSE)=0,"URW/URGW Wurst"),
IFERROR(IF(VLOOKUP(W199,[1]Wurste!$H:$I,2,FALSE)=0,"HF-Wurst Vegan"),
IFERROR(IF(VLOOKUP(W199,[1]Wurste!$K:$L,2,FALSE)=0,"320er ohne Würste"),
IFERROR(IF(AND(OR(Abfalldokumentation!$I199="BU3",Abfalldokumentation!$I199="Verkauf"),Abfalldokumentation!$N199="Schimmel",Abfalldokumentation!$O199="keinen Abnehmer/kein Schälpersonal"),"Div. Zipfel, ES ohne Verwendung",VLOOKUP(Abfalldokumentation!$M199,Produktgruppen!A:B,2,FALSE)),"-")))))))))))))))))))))))</f>
        <v>Offen ungeschält VOS</v>
      </c>
      <c r="M199" s="76" t="str">
        <f>IFERROR(VLOOKUP(Abfalldokumentation!$W199,Artikel!A:C,3,FALSE),Abfalldokumentation!$W199)</f>
        <v>VOS URW-VS-SCHI</v>
      </c>
      <c r="N199" s="76" t="str">
        <f>VLOOKUP(D199,'Liste Gründe'!A:D,2,FALSE)</f>
        <v>Schimmel</v>
      </c>
      <c r="O199" s="75" t="str">
        <f>IF(ISBLANK(F199),VLOOKUP(Abfalldokumentation!$X199,'Liste Gründe'!A:D,3,FALSE),F199)</f>
        <v>keine Verarbeitung</v>
      </c>
      <c r="P199" s="76" t="str">
        <f>IF(ISBLANK(Abfalldokumentation!$G199),"-",Abfalldokumentation!$G199)</f>
        <v>Aufgrund Konsistenz nicht genommen. Zu wenig VOS verarbeitet. Vom Warmen ins Kalte -&gt; Schimmel</v>
      </c>
      <c r="Q199" s="76">
        <f t="shared" si="22"/>
        <v>35</v>
      </c>
      <c r="R199" s="76" t="str">
        <f t="shared" si="23"/>
        <v>Produkte</v>
      </c>
      <c r="S199" s="76" t="str">
        <f t="shared" si="24"/>
        <v>BUs</v>
      </c>
      <c r="T199" s="76" t="str">
        <f t="shared" si="25"/>
        <v>Symptome</v>
      </c>
      <c r="U199" s="76">
        <f>IFERROR(VLOOKUP(Abfalldokumentation!$W199,Kennzahlen!S:U,3,FALSE)*Abfalldokumentation!$J199,"0")</f>
        <v>286.25</v>
      </c>
      <c r="V199" s="76" t="str">
        <f>IF(ISBLANK(A199),VLOOKUP(Abfalldokumentation!$W199,'Linien - BU'!R:S,2,FALSE),A199)</f>
        <v>Schmelze</v>
      </c>
      <c r="W199" s="77">
        <f t="shared" si="26"/>
        <v>29500949</v>
      </c>
      <c r="X199" s="77">
        <f t="shared" si="27"/>
        <v>12</v>
      </c>
    </row>
    <row r="200" spans="1:24" ht="30" customHeight="1" x14ac:dyDescent="0.25">
      <c r="A200" s="39" t="s">
        <v>131</v>
      </c>
      <c r="B200" s="40">
        <v>29501029</v>
      </c>
      <c r="C200" s="40">
        <v>21</v>
      </c>
      <c r="D200" s="40">
        <v>22</v>
      </c>
      <c r="E200" s="41">
        <v>44441</v>
      </c>
      <c r="F200" s="42" t="s">
        <v>77</v>
      </c>
      <c r="G200" s="43" t="s">
        <v>78</v>
      </c>
      <c r="H200" s="44" t="str">
        <f>IFERROR(VLOOKUP(Abfalldokumentation!$B200,Artikel!A:C,3,FALSE),Abfalldokumentation!$B200)</f>
        <v>ABS BRUSCHETTA</v>
      </c>
      <c r="I200" s="78" t="str">
        <f>VLOOKUP(V200,'Linien - BU'!A:B,2,FALSE)</f>
        <v>BU4</v>
      </c>
      <c r="J200" s="79">
        <f t="shared" si="21"/>
        <v>21</v>
      </c>
      <c r="K200" s="80">
        <f>Abfalldokumentation!$E200</f>
        <v>44441</v>
      </c>
      <c r="L200" s="79" t="str">
        <f>IFERROR(IF(VLOOKUP(W200,'[1]Rohware 230'!$B:$C,2,FALSE)=0,"Rohware"),
IFERROR(IF(VLOOKUP(W200,[1]Sammelnr.!$B:$C,2,FALSE)=0,"Sammelnr. ungeschält ABS"),
IFERROR(IF(VLOOKUP(W200,[1]Sammelnr.!$E:$F,2,FALSE)=0,"Sammelnr. ungeschält VS"),
IFERROR(IF(VLOOKUP(W200,[1]Sammelnr.!$H:$I,2,FALSE)=0,"Sammelnr. geschält"),
IFERROR(IF(VLOOKUP(W200,[1]Offen!$B:$C,2,FALSE)=0,"Offen ungeschält ABS"),
IFERROR(IF(VLOOKUP(W200,[1]Offen!$E:$F,2,FALSE)=0,"Offen ungeschält VOS"),
IFERROR(IF(VLOOKUP(W200,[1]Offen!$H:$I,2,FALSE)=0,"Offen geschält RW"),
IFERROR(IF(VLOOKUP(W200,[1]Offen!$K:$L,2,FALSE)=0,"Offen vegan"),
IFERROR(IF(VLOOKUP(W200,[1]Offen!$N:$O,2,FALSE)=0,"Offen Zipfel"),
IFERROR(IF(VLOOKUP(W200,[1]Offen!$Q:$R,2,FALSE)=0,"Offen Endstücke"),
IFERROR(IF(VLOOKUP(W200,[1]Vakuumiert!$B:$C,2,FALSE)=0,"Vakuumierter VOS ungeschält"),
IFERROR(IF(VLOOKUP(W200,[1]Vakuumiert!$E:$F,2,FALSE)=0,"Vakuumierter ABS ungeschält"),
IFERROR(IF(VLOOKUP(W200,[1]Vakuumiert!$H:$I,2,FALSE)=0,"Vakuumierter VOS geschält"),
IFERROR(IF(VLOOKUP(W200,[1]Vakuumiert!$K:$L,2,FALSE)=0,"Vakuumierter VOS vegan"),
IFERROR(IF(VLOOKUP(W200,[1]Vakuumiert!$N:$O,2,FALSE)=0,"Vakuumierter VOS Zipfel"),
IFERROR(IF(VLOOKUP(W200,[1]Vakuumiert!$Q:$R,2,FALSE)=0,"Vakuumiert geschält"),
IFERROR(IF(VLOOKUP(W200,'[1]vakuumierte Fertigprodukte'!$B:$C,2,FALSE)=0,"Fertigprodukte"),
IFERROR(IF(VLOOKUP(W200,'[1]vakuumierte Fertigprodukte'!$E:$FI,2,FALSE)=0,"Vakuumierte Zipfel"),
IFERROR(IF(VLOOKUP(W200,[1]Wurste!$B:$C,2,FALSE)=0,"Räucherwürste"),
IFERROR(IF(VLOOKUP(W200,[1]Wurste!$E:$F,2,FALSE)=0,"URW/URGW Wurst"),
IFERROR(IF(VLOOKUP(W200,[1]Wurste!$H:$I,2,FALSE)=0,"HF-Wurst Vegan"),
IFERROR(IF(VLOOKUP(W200,[1]Wurste!$K:$L,2,FALSE)=0,"320er ohne Würste"),
IFERROR(IF(AND(OR(Abfalldokumentation!$I200="BU3",Abfalldokumentation!$I200="Verkauf"),Abfalldokumentation!$N200="Schimmel",Abfalldokumentation!$O200="keinen Abnehmer/kein Schälpersonal"),"Div. Zipfel, ES ohne Verwendung",VLOOKUP(Abfalldokumentation!$M200,Produktgruppen!A:B,2,FALSE)),"-")))))))))))))))))))))))</f>
        <v>Offen ungeschält ABS</v>
      </c>
      <c r="M200" s="81" t="str">
        <f>IFERROR(VLOOKUP(Abfalldokumentation!$W200,Artikel!A:C,3,FALSE),Abfalldokumentation!$W200)</f>
        <v>ABS BRUSCHETTA</v>
      </c>
      <c r="N200" s="81" t="str">
        <f>VLOOKUP(D200,'Liste Gründe'!A:D,2,FALSE)</f>
        <v>Rest</v>
      </c>
      <c r="O200" s="80" t="str">
        <f>IF(ISBLANK(F200),VLOOKUP(Abfalldokumentation!$X200,'Liste Gründe'!A:D,3,FALSE),F200)</f>
        <v>blaues Klebeband im Produkt</v>
      </c>
      <c r="P200" s="81" t="str">
        <f>IF(ISBLANK(Abfalldokumentation!$G200),"-",Abfalldokumentation!$G200)</f>
        <v>Trennung vom Klebeband aus Produkt zu aufwendig</v>
      </c>
      <c r="Q200" s="81">
        <f t="shared" si="22"/>
        <v>35</v>
      </c>
      <c r="R200" s="81" t="str">
        <f t="shared" si="23"/>
        <v>Produkte</v>
      </c>
      <c r="S200" s="81" t="str">
        <f t="shared" si="24"/>
        <v>BUs</v>
      </c>
      <c r="T200" s="81" t="str">
        <f t="shared" si="25"/>
        <v>Symptome</v>
      </c>
      <c r="U200" s="81">
        <f>IFERROR(VLOOKUP(Abfalldokumentation!$W200,Kennzahlen!S:U,3,FALSE)*Abfalldokumentation!$J200,"0")</f>
        <v>31.5</v>
      </c>
      <c r="V200" s="81" t="str">
        <f>IF(ISBLANK(A200),VLOOKUP(Abfalldokumentation!$W200,'Linien - BU'!R:S,2,FALSE),A200)</f>
        <v>L21</v>
      </c>
      <c r="W200" s="77">
        <f t="shared" si="26"/>
        <v>29501029</v>
      </c>
      <c r="X200" s="77">
        <f t="shared" si="27"/>
        <v>22</v>
      </c>
    </row>
    <row r="201" spans="1:24" ht="30" customHeight="1" x14ac:dyDescent="0.25">
      <c r="A201" s="45" t="s">
        <v>76</v>
      </c>
      <c r="B201" s="46">
        <v>29501039</v>
      </c>
      <c r="C201" s="46">
        <v>45</v>
      </c>
      <c r="D201" s="46">
        <v>22</v>
      </c>
      <c r="E201" s="47">
        <v>44441</v>
      </c>
      <c r="F201" s="48" t="s">
        <v>77</v>
      </c>
      <c r="G201" s="49" t="s">
        <v>78</v>
      </c>
      <c r="H201" s="50" t="str">
        <f>IFERROR(VLOOKUP(Abfalldokumentation!$B201,Artikel!A:C,3,FALSE),Abfalldokumentation!$B201)</f>
        <v>ABS OLD-AMSTERDAM</v>
      </c>
      <c r="I201" s="73" t="str">
        <f>VLOOKUP(V201,'Linien - BU'!A:B,2,FALSE)</f>
        <v>BU4</v>
      </c>
      <c r="J201" s="74">
        <f t="shared" si="21"/>
        <v>45</v>
      </c>
      <c r="K201" s="75">
        <f>Abfalldokumentation!$E201</f>
        <v>44441</v>
      </c>
      <c r="L201" s="74" t="str">
        <f>IFERROR(IF(VLOOKUP(W201,'[1]Rohware 230'!$B:$C,2,FALSE)=0,"Rohware"),
IFERROR(IF(VLOOKUP(W201,[1]Sammelnr.!$B:$C,2,FALSE)=0,"Sammelnr. ungeschält ABS"),
IFERROR(IF(VLOOKUP(W201,[1]Sammelnr.!$E:$F,2,FALSE)=0,"Sammelnr. ungeschält VS"),
IFERROR(IF(VLOOKUP(W201,[1]Sammelnr.!$H:$I,2,FALSE)=0,"Sammelnr. geschält"),
IFERROR(IF(VLOOKUP(W201,[1]Offen!$B:$C,2,FALSE)=0,"Offen ungeschält ABS"),
IFERROR(IF(VLOOKUP(W201,[1]Offen!$E:$F,2,FALSE)=0,"Offen ungeschält VOS"),
IFERROR(IF(VLOOKUP(W201,[1]Offen!$H:$I,2,FALSE)=0,"Offen geschält RW"),
IFERROR(IF(VLOOKUP(W201,[1]Offen!$K:$L,2,FALSE)=0,"Offen vegan"),
IFERROR(IF(VLOOKUP(W201,[1]Offen!$N:$O,2,FALSE)=0,"Offen Zipfel"),
IFERROR(IF(VLOOKUP(W201,[1]Offen!$Q:$R,2,FALSE)=0,"Offen Endstücke"),
IFERROR(IF(VLOOKUP(W201,[1]Vakuumiert!$B:$C,2,FALSE)=0,"Vakuumierter VOS ungeschält"),
IFERROR(IF(VLOOKUP(W201,[1]Vakuumiert!$E:$F,2,FALSE)=0,"Vakuumierter ABS ungeschält"),
IFERROR(IF(VLOOKUP(W201,[1]Vakuumiert!$H:$I,2,FALSE)=0,"Vakuumierter VOS geschält"),
IFERROR(IF(VLOOKUP(W201,[1]Vakuumiert!$K:$L,2,FALSE)=0,"Vakuumierter VOS vegan"),
IFERROR(IF(VLOOKUP(W201,[1]Vakuumiert!$N:$O,2,FALSE)=0,"Vakuumierter VOS Zipfel"),
IFERROR(IF(VLOOKUP(W201,[1]Vakuumiert!$Q:$R,2,FALSE)=0,"Vakuumiert geschält"),
IFERROR(IF(VLOOKUP(W201,'[1]vakuumierte Fertigprodukte'!$B:$C,2,FALSE)=0,"Fertigprodukte"),
IFERROR(IF(VLOOKUP(W201,'[1]vakuumierte Fertigprodukte'!$E:$FI,2,FALSE)=0,"Vakuumierte Zipfel"),
IFERROR(IF(VLOOKUP(W201,[1]Wurste!$B:$C,2,FALSE)=0,"Räucherwürste"),
IFERROR(IF(VLOOKUP(W201,[1]Wurste!$E:$F,2,FALSE)=0,"URW/URGW Wurst"),
IFERROR(IF(VLOOKUP(W201,[1]Wurste!$H:$I,2,FALSE)=0,"HF-Wurst Vegan"),
IFERROR(IF(VLOOKUP(W201,[1]Wurste!$K:$L,2,FALSE)=0,"320er ohne Würste"),
IFERROR(IF(AND(OR(Abfalldokumentation!$I201="BU3",Abfalldokumentation!$I201="Verkauf"),Abfalldokumentation!$N201="Schimmel",Abfalldokumentation!$O201="keinen Abnehmer/kein Schälpersonal"),"Div. Zipfel, ES ohne Verwendung",VLOOKUP(Abfalldokumentation!$M201,Produktgruppen!A:B,2,FALSE)),"-")))))))))))))))))))))))</f>
        <v>Offen ungeschält ABS</v>
      </c>
      <c r="M201" s="76" t="str">
        <f>IFERROR(VLOOKUP(Abfalldokumentation!$W201,Artikel!A:C,3,FALSE),Abfalldokumentation!$W201)</f>
        <v>ABS OLD-AMSTERDAM</v>
      </c>
      <c r="N201" s="76" t="str">
        <f>VLOOKUP(D201,'Liste Gründe'!A:D,2,FALSE)</f>
        <v>Rest</v>
      </c>
      <c r="O201" s="75" t="str">
        <f>IF(ISBLANK(F201),VLOOKUP(Abfalldokumentation!$X201,'Liste Gründe'!A:D,3,FALSE),F201)</f>
        <v>blaues Klebeband im Produkt</v>
      </c>
      <c r="P201" s="76" t="str">
        <f>IF(ISBLANK(Abfalldokumentation!$G201),"-",Abfalldokumentation!$G201)</f>
        <v>Trennung vom Klebeband aus Produkt zu aufwendig</v>
      </c>
      <c r="Q201" s="76">
        <f t="shared" si="22"/>
        <v>35</v>
      </c>
      <c r="R201" s="76" t="str">
        <f t="shared" si="23"/>
        <v>Produkte</v>
      </c>
      <c r="S201" s="76" t="str">
        <f t="shared" si="24"/>
        <v>BUs</v>
      </c>
      <c r="T201" s="76" t="str">
        <f t="shared" si="25"/>
        <v>Symptome</v>
      </c>
      <c r="U201" s="76">
        <f>IFERROR(VLOOKUP(Abfalldokumentation!$W201,Kennzahlen!S:U,3,FALSE)*Abfalldokumentation!$J201,"0")</f>
        <v>4.5000000000000005E-3</v>
      </c>
      <c r="V201" s="76" t="str">
        <f>IF(ISBLANK(A201),VLOOKUP(Abfalldokumentation!$W201,'Linien - BU'!R:S,2,FALSE),A201)</f>
        <v>L22</v>
      </c>
      <c r="W201" s="77">
        <f t="shared" si="26"/>
        <v>29501039</v>
      </c>
      <c r="X201" s="77">
        <f t="shared" si="27"/>
        <v>22</v>
      </c>
    </row>
    <row r="202" spans="1:24" ht="30" customHeight="1" x14ac:dyDescent="0.25">
      <c r="A202" s="39" t="s">
        <v>11</v>
      </c>
      <c r="B202" s="40">
        <v>29501067</v>
      </c>
      <c r="C202" s="40">
        <v>68</v>
      </c>
      <c r="D202" s="40">
        <v>12</v>
      </c>
      <c r="E202" s="41">
        <v>44441</v>
      </c>
      <c r="F202" s="42" t="s">
        <v>20</v>
      </c>
      <c r="G202" s="43" t="s">
        <v>36</v>
      </c>
      <c r="H202" s="44" t="str">
        <f>IFERROR(VLOOKUP(Abfalldokumentation!$B202,Artikel!A:C,3,FALSE),Abfalldokumentation!$B202)</f>
        <v>VOS RW-SCHI ENDSTÜCK 35</v>
      </c>
      <c r="I202" s="78" t="str">
        <f>VLOOKUP(V202,'Linien - BU'!A:B,2,FALSE)</f>
        <v>Verkauf</v>
      </c>
      <c r="J202" s="79">
        <f t="shared" si="21"/>
        <v>68</v>
      </c>
      <c r="K202" s="80">
        <f>Abfalldokumentation!$E202</f>
        <v>44441</v>
      </c>
      <c r="L202" s="79" t="str">
        <f>IFERROR(IF(VLOOKUP(W202,'[1]Rohware 230'!$B:$C,2,FALSE)=0,"Rohware"),
IFERROR(IF(VLOOKUP(W202,[1]Sammelnr.!$B:$C,2,FALSE)=0,"Sammelnr. ungeschält ABS"),
IFERROR(IF(VLOOKUP(W202,[1]Sammelnr.!$E:$F,2,FALSE)=0,"Sammelnr. ungeschält VS"),
IFERROR(IF(VLOOKUP(W202,[1]Sammelnr.!$H:$I,2,FALSE)=0,"Sammelnr. geschält"),
IFERROR(IF(VLOOKUP(W202,[1]Offen!$B:$C,2,FALSE)=0,"Offen ungeschält ABS"),
IFERROR(IF(VLOOKUP(W202,[1]Offen!$E:$F,2,FALSE)=0,"Offen ungeschält VOS"),
IFERROR(IF(VLOOKUP(W202,[1]Offen!$H:$I,2,FALSE)=0,"Offen geschält RW"),
IFERROR(IF(VLOOKUP(W202,[1]Offen!$K:$L,2,FALSE)=0,"Offen vegan"),
IFERROR(IF(VLOOKUP(W202,[1]Offen!$N:$O,2,FALSE)=0,"Offen Zipfel"),
IFERROR(IF(VLOOKUP(W202,[1]Offen!$Q:$R,2,FALSE)=0,"Offen Endstücke"),
IFERROR(IF(VLOOKUP(W202,[1]Vakuumiert!$B:$C,2,FALSE)=0,"Vakuumierter VOS ungeschält"),
IFERROR(IF(VLOOKUP(W202,[1]Vakuumiert!$E:$F,2,FALSE)=0,"Vakuumierter ABS ungeschält"),
IFERROR(IF(VLOOKUP(W202,[1]Vakuumiert!$H:$I,2,FALSE)=0,"Vakuumierter VOS geschält"),
IFERROR(IF(VLOOKUP(W202,[1]Vakuumiert!$K:$L,2,FALSE)=0,"Vakuumierter VOS vegan"),
IFERROR(IF(VLOOKUP(W202,[1]Vakuumiert!$N:$O,2,FALSE)=0,"Vakuumierter VOS Zipfel"),
IFERROR(IF(VLOOKUP(W202,[1]Vakuumiert!$Q:$R,2,FALSE)=0,"Vakuumiert geschält"),
IFERROR(IF(VLOOKUP(W202,'[1]vakuumierte Fertigprodukte'!$B:$C,2,FALSE)=0,"Fertigprodukte"),
IFERROR(IF(VLOOKUP(W202,'[1]vakuumierte Fertigprodukte'!$E:$FI,2,FALSE)=0,"Vakuumierte Zipfel"),
IFERROR(IF(VLOOKUP(W202,[1]Wurste!$B:$C,2,FALSE)=0,"Räucherwürste"),
IFERROR(IF(VLOOKUP(W202,[1]Wurste!$E:$F,2,FALSE)=0,"URW/URGW Wurst"),
IFERROR(IF(VLOOKUP(W202,[1]Wurste!$H:$I,2,FALSE)=0,"HF-Wurst Vegan"),
IFERROR(IF(VLOOKUP(W202,[1]Wurste!$K:$L,2,FALSE)=0,"320er ohne Würste"),
IFERROR(IF(AND(OR(Abfalldokumentation!$I202="BU3",Abfalldokumentation!$I202="Verkauf"),Abfalldokumentation!$N202="Schimmel",Abfalldokumentation!$O202="keinen Abnehmer/kein Schälpersonal"),"Div. Zipfel, ES ohne Verwendung",VLOOKUP(Abfalldokumentation!$M202,Produktgruppen!A:B,2,FALSE)),"-")))))))))))))))))))))))</f>
        <v>Offen Endstücke</v>
      </c>
      <c r="M202" s="81" t="str">
        <f>IFERROR(VLOOKUP(Abfalldokumentation!$W202,Artikel!A:C,3,FALSE),Abfalldokumentation!$W202)</f>
        <v>VOS RW-SCHI ENDSTÜCK 35</v>
      </c>
      <c r="N202" s="81" t="str">
        <f>VLOOKUP(D202,'Liste Gründe'!A:D,2,FALSE)</f>
        <v>Schimmel</v>
      </c>
      <c r="O202" s="80" t="str">
        <f>IF(ISBLANK(F202),VLOOKUP(Abfalldokumentation!$X202,'Liste Gründe'!A:D,3,FALSE),F202)</f>
        <v>keinen Abnehmer/kein Schälpersonal</v>
      </c>
      <c r="P202" s="81" t="str">
        <f>IF(ISBLANK(Abfalldokumentation!$G202),"-",Abfalldokumentation!$G202)</f>
        <v>-</v>
      </c>
      <c r="Q202" s="81">
        <f t="shared" si="22"/>
        <v>35</v>
      </c>
      <c r="R202" s="81" t="str">
        <f t="shared" si="23"/>
        <v>Produkte</v>
      </c>
      <c r="S202" s="81" t="str">
        <f t="shared" si="24"/>
        <v>BUs</v>
      </c>
      <c r="T202" s="81" t="str">
        <f t="shared" si="25"/>
        <v>Symptome</v>
      </c>
      <c r="U202" s="81">
        <f>IFERROR(VLOOKUP(Abfalldokumentation!$W202,Kennzahlen!S:U,3,FALSE)*Abfalldokumentation!$J202,"0")</f>
        <v>34</v>
      </c>
      <c r="V202" s="81" t="str">
        <f>IF(ISBLANK(A202),VLOOKUP(Abfalldokumentation!$W202,'Linien - BU'!R:S,2,FALSE),A202)</f>
        <v>Verkauf</v>
      </c>
      <c r="W202" s="77">
        <f t="shared" si="26"/>
        <v>29501067</v>
      </c>
      <c r="X202" s="77">
        <f t="shared" si="27"/>
        <v>12</v>
      </c>
    </row>
    <row r="203" spans="1:24" ht="30" customHeight="1" x14ac:dyDescent="0.25">
      <c r="A203" s="45" t="s">
        <v>11</v>
      </c>
      <c r="B203" s="46">
        <v>29501072</v>
      </c>
      <c r="C203" s="46">
        <v>58</v>
      </c>
      <c r="D203" s="46">
        <v>12</v>
      </c>
      <c r="E203" s="47">
        <v>44441</v>
      </c>
      <c r="F203" s="48" t="s">
        <v>20</v>
      </c>
      <c r="G203" s="49" t="s">
        <v>84</v>
      </c>
      <c r="H203" s="50" t="str">
        <f>IFERROR(VLOOKUP(Abfalldokumentation!$B203,Artikel!A:C,3,FALSE),Abfalldokumentation!$B203)</f>
        <v>VOS RW-CHILI-ZIPFEL</v>
      </c>
      <c r="I203" s="73" t="str">
        <f>VLOOKUP(V203,'Linien - BU'!A:B,2,FALSE)</f>
        <v>Verkauf</v>
      </c>
      <c r="J203" s="74">
        <f t="shared" si="21"/>
        <v>58</v>
      </c>
      <c r="K203" s="75">
        <f>Abfalldokumentation!$E203</f>
        <v>44441</v>
      </c>
      <c r="L203" s="74" t="str">
        <f>IFERROR(IF(VLOOKUP(W203,'[1]Rohware 230'!$B:$C,2,FALSE)=0,"Rohware"),
IFERROR(IF(VLOOKUP(W203,[1]Sammelnr.!$B:$C,2,FALSE)=0,"Sammelnr. ungeschält ABS"),
IFERROR(IF(VLOOKUP(W203,[1]Sammelnr.!$E:$F,2,FALSE)=0,"Sammelnr. ungeschält VS"),
IFERROR(IF(VLOOKUP(W203,[1]Sammelnr.!$H:$I,2,FALSE)=0,"Sammelnr. geschält"),
IFERROR(IF(VLOOKUP(W203,[1]Offen!$B:$C,2,FALSE)=0,"Offen ungeschält ABS"),
IFERROR(IF(VLOOKUP(W203,[1]Offen!$E:$F,2,FALSE)=0,"Offen ungeschält VOS"),
IFERROR(IF(VLOOKUP(W203,[1]Offen!$H:$I,2,FALSE)=0,"Offen geschält RW"),
IFERROR(IF(VLOOKUP(W203,[1]Offen!$K:$L,2,FALSE)=0,"Offen vegan"),
IFERROR(IF(VLOOKUP(W203,[1]Offen!$N:$O,2,FALSE)=0,"Offen Zipfel"),
IFERROR(IF(VLOOKUP(W203,[1]Offen!$Q:$R,2,FALSE)=0,"Offen Endstücke"),
IFERROR(IF(VLOOKUP(W203,[1]Vakuumiert!$B:$C,2,FALSE)=0,"Vakuumierter VOS ungeschält"),
IFERROR(IF(VLOOKUP(W203,[1]Vakuumiert!$E:$F,2,FALSE)=0,"Vakuumierter ABS ungeschält"),
IFERROR(IF(VLOOKUP(W203,[1]Vakuumiert!$H:$I,2,FALSE)=0,"Vakuumierter VOS geschält"),
IFERROR(IF(VLOOKUP(W203,[1]Vakuumiert!$K:$L,2,FALSE)=0,"Vakuumierter VOS vegan"),
IFERROR(IF(VLOOKUP(W203,[1]Vakuumiert!$N:$O,2,FALSE)=0,"Vakuumierter VOS Zipfel"),
IFERROR(IF(VLOOKUP(W203,[1]Vakuumiert!$Q:$R,2,FALSE)=0,"Vakuumiert geschält"),
IFERROR(IF(VLOOKUP(W203,'[1]vakuumierte Fertigprodukte'!$B:$C,2,FALSE)=0,"Fertigprodukte"),
IFERROR(IF(VLOOKUP(W203,'[1]vakuumierte Fertigprodukte'!$E:$FI,2,FALSE)=0,"Vakuumierte Zipfel"),
IFERROR(IF(VLOOKUP(W203,[1]Wurste!$B:$C,2,FALSE)=0,"Räucherwürste"),
IFERROR(IF(VLOOKUP(W203,[1]Wurste!$E:$F,2,FALSE)=0,"URW/URGW Wurst"),
IFERROR(IF(VLOOKUP(W203,[1]Wurste!$H:$I,2,FALSE)=0,"HF-Wurst Vegan"),
IFERROR(IF(VLOOKUP(W203,[1]Wurste!$K:$L,2,FALSE)=0,"320er ohne Würste"),
IFERROR(IF(AND(OR(Abfalldokumentation!$I203="BU3",Abfalldokumentation!$I203="Verkauf"),Abfalldokumentation!$N203="Schimmel",Abfalldokumentation!$O203="keinen Abnehmer/kein Schälpersonal"),"Div. Zipfel, ES ohne Verwendung",VLOOKUP(Abfalldokumentation!$M203,Produktgruppen!A:B,2,FALSE)),"-")))))))))))))))))))))))</f>
        <v>Offen Zipfel</v>
      </c>
      <c r="M203" s="76" t="str">
        <f>IFERROR(VLOOKUP(Abfalldokumentation!$W203,Artikel!A:C,3,FALSE),Abfalldokumentation!$W203)</f>
        <v>VOS RW-CHILI-ZIPFEL</v>
      </c>
      <c r="N203" s="76" t="str">
        <f>VLOOKUP(D203,'Liste Gründe'!A:D,2,FALSE)</f>
        <v>Schimmel</v>
      </c>
      <c r="O203" s="75" t="str">
        <f>IF(ISBLANK(F203),VLOOKUP(Abfalldokumentation!$X203,'Liste Gründe'!A:D,3,FALSE),F203)</f>
        <v>keinen Abnehmer/kein Schälpersonal</v>
      </c>
      <c r="P203" s="76" t="str">
        <f>IF(ISBLANK(Abfalldokumentation!$G203),"-",Abfalldokumentation!$G203)</f>
        <v>keinen Abnehmer/Schälen</v>
      </c>
      <c r="Q203" s="76">
        <f t="shared" si="22"/>
        <v>35</v>
      </c>
      <c r="R203" s="76" t="str">
        <f t="shared" si="23"/>
        <v>Produkte</v>
      </c>
      <c r="S203" s="76" t="str">
        <f t="shared" si="24"/>
        <v>BUs</v>
      </c>
      <c r="T203" s="76" t="str">
        <f t="shared" si="25"/>
        <v>Symptome</v>
      </c>
      <c r="U203" s="76">
        <f>IFERROR(VLOOKUP(Abfalldokumentation!$W203,Kennzahlen!S:U,3,FALSE)*Abfalldokumentation!$J203,"0")</f>
        <v>29</v>
      </c>
      <c r="V203" s="76" t="str">
        <f>IF(ISBLANK(A203),VLOOKUP(Abfalldokumentation!$W203,'Linien - BU'!R:S,2,FALSE),A203)</f>
        <v>Verkauf</v>
      </c>
      <c r="W203" s="77">
        <f t="shared" si="26"/>
        <v>29501072</v>
      </c>
      <c r="X203" s="77">
        <f t="shared" si="27"/>
        <v>12</v>
      </c>
    </row>
    <row r="204" spans="1:24" ht="30" customHeight="1" x14ac:dyDescent="0.25">
      <c r="A204" s="39" t="s">
        <v>145</v>
      </c>
      <c r="B204" s="40">
        <v>29501101</v>
      </c>
      <c r="C204" s="40">
        <v>10</v>
      </c>
      <c r="D204" s="40">
        <v>22</v>
      </c>
      <c r="E204" s="41">
        <v>44441</v>
      </c>
      <c r="F204" s="42" t="s">
        <v>77</v>
      </c>
      <c r="G204" s="43" t="s">
        <v>78</v>
      </c>
      <c r="H204" s="44" t="str">
        <f>IFERROR(VLOOKUP(Abfalldokumentation!$B204,Artikel!A:C,3,FALSE),Abfalldokumentation!$B204)</f>
        <v>ABS BRIE-PAP</v>
      </c>
      <c r="I204" s="78" t="str">
        <f>VLOOKUP(V204,'Linien - BU'!A:B,2,FALSE)</f>
        <v>BU4</v>
      </c>
      <c r="J204" s="79">
        <f t="shared" si="21"/>
        <v>10</v>
      </c>
      <c r="K204" s="80">
        <f>Abfalldokumentation!$E204</f>
        <v>44441</v>
      </c>
      <c r="L204" s="79" t="str">
        <f>IFERROR(IF(VLOOKUP(W204,'[1]Rohware 230'!$B:$C,2,FALSE)=0,"Rohware"),
IFERROR(IF(VLOOKUP(W204,[1]Sammelnr.!$B:$C,2,FALSE)=0,"Sammelnr. ungeschält ABS"),
IFERROR(IF(VLOOKUP(W204,[1]Sammelnr.!$E:$F,2,FALSE)=0,"Sammelnr. ungeschält VS"),
IFERROR(IF(VLOOKUP(W204,[1]Sammelnr.!$H:$I,2,FALSE)=0,"Sammelnr. geschält"),
IFERROR(IF(VLOOKUP(W204,[1]Offen!$B:$C,2,FALSE)=0,"Offen ungeschält ABS"),
IFERROR(IF(VLOOKUP(W204,[1]Offen!$E:$F,2,FALSE)=0,"Offen ungeschält VOS"),
IFERROR(IF(VLOOKUP(W204,[1]Offen!$H:$I,2,FALSE)=0,"Offen geschält RW"),
IFERROR(IF(VLOOKUP(W204,[1]Offen!$K:$L,2,FALSE)=0,"Offen vegan"),
IFERROR(IF(VLOOKUP(W204,[1]Offen!$N:$O,2,FALSE)=0,"Offen Zipfel"),
IFERROR(IF(VLOOKUP(W204,[1]Offen!$Q:$R,2,FALSE)=0,"Offen Endstücke"),
IFERROR(IF(VLOOKUP(W204,[1]Vakuumiert!$B:$C,2,FALSE)=0,"Vakuumierter VOS ungeschält"),
IFERROR(IF(VLOOKUP(W204,[1]Vakuumiert!$E:$F,2,FALSE)=0,"Vakuumierter ABS ungeschält"),
IFERROR(IF(VLOOKUP(W204,[1]Vakuumiert!$H:$I,2,FALSE)=0,"Vakuumierter VOS geschält"),
IFERROR(IF(VLOOKUP(W204,[1]Vakuumiert!$K:$L,2,FALSE)=0,"Vakuumierter VOS vegan"),
IFERROR(IF(VLOOKUP(W204,[1]Vakuumiert!$N:$O,2,FALSE)=0,"Vakuumierter VOS Zipfel"),
IFERROR(IF(VLOOKUP(W204,[1]Vakuumiert!$Q:$R,2,FALSE)=0,"Vakuumiert geschält"),
IFERROR(IF(VLOOKUP(W204,'[1]vakuumierte Fertigprodukte'!$B:$C,2,FALSE)=0,"Fertigprodukte"),
IFERROR(IF(VLOOKUP(W204,'[1]vakuumierte Fertigprodukte'!$E:$FI,2,FALSE)=0,"Vakuumierte Zipfel"),
IFERROR(IF(VLOOKUP(W204,[1]Wurste!$B:$C,2,FALSE)=0,"Räucherwürste"),
IFERROR(IF(VLOOKUP(W204,[1]Wurste!$E:$F,2,FALSE)=0,"URW/URGW Wurst"),
IFERROR(IF(VLOOKUP(W204,[1]Wurste!$H:$I,2,FALSE)=0,"HF-Wurst Vegan"),
IFERROR(IF(VLOOKUP(W204,[1]Wurste!$K:$L,2,FALSE)=0,"320er ohne Würste"),
IFERROR(IF(AND(OR(Abfalldokumentation!$I204="BU3",Abfalldokumentation!$I204="Verkauf"),Abfalldokumentation!$N204="Schimmel",Abfalldokumentation!$O204="keinen Abnehmer/kein Schälpersonal"),"Div. Zipfel, ES ohne Verwendung",VLOOKUP(Abfalldokumentation!$M204,Produktgruppen!A:B,2,FALSE)),"-")))))))))))))))))))))))</f>
        <v>Offen ungeschält ABS</v>
      </c>
      <c r="M204" s="81" t="str">
        <f>IFERROR(VLOOKUP(Abfalldokumentation!$W204,Artikel!A:C,3,FALSE),Abfalldokumentation!$W204)</f>
        <v>ABS BRIE-PAP</v>
      </c>
      <c r="N204" s="81" t="str">
        <f>VLOOKUP(D204,'Liste Gründe'!A:D,2,FALSE)</f>
        <v>Rest</v>
      </c>
      <c r="O204" s="80" t="str">
        <f>IF(ISBLANK(F204),VLOOKUP(Abfalldokumentation!$X204,'Liste Gründe'!A:D,3,FALSE),F204)</f>
        <v>blaues Klebeband im Produkt</v>
      </c>
      <c r="P204" s="81" t="str">
        <f>IF(ISBLANK(Abfalldokumentation!$G204),"-",Abfalldokumentation!$G204)</f>
        <v>Trennung vom Klebeband aus Produkt zu aufwendig</v>
      </c>
      <c r="Q204" s="81">
        <f t="shared" si="22"/>
        <v>35</v>
      </c>
      <c r="R204" s="81" t="str">
        <f t="shared" si="23"/>
        <v>Produkte</v>
      </c>
      <c r="S204" s="81" t="str">
        <f t="shared" si="24"/>
        <v>BUs</v>
      </c>
      <c r="T204" s="81" t="str">
        <f t="shared" si="25"/>
        <v>Symptome</v>
      </c>
      <c r="U204" s="81">
        <f>IFERROR(VLOOKUP(Abfalldokumentation!$W204,Kennzahlen!S:U,3,FALSE)*Abfalldokumentation!$J204,"0")</f>
        <v>0.1</v>
      </c>
      <c r="V204" s="81" t="str">
        <f>IF(ISBLANK(A204),VLOOKUP(Abfalldokumentation!$W204,'Linien - BU'!R:S,2,FALSE),A204)</f>
        <v>L29</v>
      </c>
      <c r="W204" s="77">
        <f t="shared" si="26"/>
        <v>29501101</v>
      </c>
      <c r="X204" s="77">
        <f t="shared" si="27"/>
        <v>22</v>
      </c>
    </row>
    <row r="205" spans="1:24" ht="30" customHeight="1" x14ac:dyDescent="0.25">
      <c r="A205" s="45" t="s">
        <v>70</v>
      </c>
      <c r="B205" s="46">
        <v>31000083</v>
      </c>
      <c r="C205" s="46">
        <v>47.5</v>
      </c>
      <c r="D205" s="46">
        <v>33</v>
      </c>
      <c r="E205" s="47">
        <v>44441</v>
      </c>
      <c r="F205" s="48" t="s">
        <v>119</v>
      </c>
      <c r="G205" s="49" t="s">
        <v>146</v>
      </c>
      <c r="H205" s="50" t="str">
        <f>IFERROR(VLOOKUP(Abfalldokumentation!$B205,Artikel!A:C,3,FALSE),Abfalldokumentation!$B205)</f>
        <v>Würste 9300g Räucher na</v>
      </c>
      <c r="I205" s="73" t="str">
        <f>VLOOKUP(V205,'Linien - BU'!A:B,2,FALSE)</f>
        <v>BU1</v>
      </c>
      <c r="J205" s="74">
        <f t="shared" si="21"/>
        <v>47.5</v>
      </c>
      <c r="K205" s="75">
        <f>Abfalldokumentation!$E205</f>
        <v>44441</v>
      </c>
      <c r="L205" s="74" t="str">
        <f>IFERROR(IF(VLOOKUP(W205,'[1]Rohware 230'!$B:$C,2,FALSE)=0,"Rohware"),
IFERROR(IF(VLOOKUP(W205,[1]Sammelnr.!$B:$C,2,FALSE)=0,"Sammelnr. ungeschält ABS"),
IFERROR(IF(VLOOKUP(W205,[1]Sammelnr.!$E:$F,2,FALSE)=0,"Sammelnr. ungeschält VS"),
IFERROR(IF(VLOOKUP(W205,[1]Sammelnr.!$H:$I,2,FALSE)=0,"Sammelnr. geschält"),
IFERROR(IF(VLOOKUP(W205,[1]Offen!$B:$C,2,FALSE)=0,"Offen ungeschält ABS"),
IFERROR(IF(VLOOKUP(W205,[1]Offen!$E:$F,2,FALSE)=0,"Offen ungeschält VOS"),
IFERROR(IF(VLOOKUP(W205,[1]Offen!$H:$I,2,FALSE)=0,"Offen geschält RW"),
IFERROR(IF(VLOOKUP(W205,[1]Offen!$K:$L,2,FALSE)=0,"Offen vegan"),
IFERROR(IF(VLOOKUP(W205,[1]Offen!$N:$O,2,FALSE)=0,"Offen Zipfel"),
IFERROR(IF(VLOOKUP(W205,[1]Offen!$Q:$R,2,FALSE)=0,"Offen Endstücke"),
IFERROR(IF(VLOOKUP(W205,[1]Vakuumiert!$B:$C,2,FALSE)=0,"Vakuumierter VOS ungeschält"),
IFERROR(IF(VLOOKUP(W205,[1]Vakuumiert!$E:$F,2,FALSE)=0,"Vakuumierter ABS ungeschält"),
IFERROR(IF(VLOOKUP(W205,[1]Vakuumiert!$H:$I,2,FALSE)=0,"Vakuumierter VOS geschält"),
IFERROR(IF(VLOOKUP(W205,[1]Vakuumiert!$K:$L,2,FALSE)=0,"Vakuumierter VOS vegan"),
IFERROR(IF(VLOOKUP(W205,[1]Vakuumiert!$N:$O,2,FALSE)=0,"Vakuumierter VOS Zipfel"),
IFERROR(IF(VLOOKUP(W205,[1]Vakuumiert!$Q:$R,2,FALSE)=0,"Vakuumiert geschält"),
IFERROR(IF(VLOOKUP(W205,'[1]vakuumierte Fertigprodukte'!$B:$C,2,FALSE)=0,"Fertigprodukte"),
IFERROR(IF(VLOOKUP(W205,'[1]vakuumierte Fertigprodukte'!$E:$FI,2,FALSE)=0,"Vakuumierte Zipfel"),
IFERROR(IF(VLOOKUP(W205,[1]Wurste!$B:$C,2,FALSE)=0,"Räucherwürste"),
IFERROR(IF(VLOOKUP(W205,[1]Wurste!$E:$F,2,FALSE)=0,"URW/URGW Wurst"),
IFERROR(IF(VLOOKUP(W205,[1]Wurste!$H:$I,2,FALSE)=0,"HF-Wurst Vegan"),
IFERROR(IF(VLOOKUP(W205,[1]Wurste!$K:$L,2,FALSE)=0,"320er ohne Würste"),
IFERROR(IF(AND(OR(Abfalldokumentation!$I205="BU3",Abfalldokumentation!$I205="Verkauf"),Abfalldokumentation!$N205="Schimmel",Abfalldokumentation!$O205="keinen Abnehmer/kein Schälpersonal"),"Div. Zipfel, ES ohne Verwendung",VLOOKUP(Abfalldokumentation!$M205,Produktgruppen!A:B,2,FALSE)),"-")))))))))))))))))))))))</f>
        <v>ganze Würste</v>
      </c>
      <c r="M205" s="76" t="str">
        <f>IFERROR(VLOOKUP(Abfalldokumentation!$W205,Artikel!A:C,3,FALSE),Abfalldokumentation!$W205)</f>
        <v>Würste 9300g Räucher na</v>
      </c>
      <c r="N205" s="76" t="str">
        <f>VLOOKUP(D205,'Liste Gründe'!A:D,2,FALSE)</f>
        <v>Linienbezogen</v>
      </c>
      <c r="O205" s="75" t="str">
        <f>IF(ISBLANK(F205),VLOOKUP(Abfalldokumentation!$X205,'Liste Gründe'!A:D,3,FALSE),F205)</f>
        <v>Bodenabfall Abfüllung</v>
      </c>
      <c r="P205" s="76" t="str">
        <f>IF(ISBLANK(Abfalldokumentation!$G205),"-",Abfalldokumentation!$G205)</f>
        <v>Schlaufe gerissen</v>
      </c>
      <c r="Q205" s="76">
        <f t="shared" si="22"/>
        <v>35</v>
      </c>
      <c r="R205" s="76" t="str">
        <f t="shared" si="23"/>
        <v>Produkte</v>
      </c>
      <c r="S205" s="76" t="str">
        <f t="shared" si="24"/>
        <v>BUs</v>
      </c>
      <c r="T205" s="76" t="str">
        <f t="shared" si="25"/>
        <v>Symptome</v>
      </c>
      <c r="U205" s="76" t="str">
        <f>IFERROR(VLOOKUP(Abfalldokumentation!$W205,Kennzahlen!S:U,3,FALSE)*Abfalldokumentation!$J205,"0")</f>
        <v>0</v>
      </c>
      <c r="V205" s="76" t="str">
        <f>IF(ISBLANK(A205),VLOOKUP(Abfalldokumentation!$W205,'Linien - BU'!R:S,2,FALSE),A205)</f>
        <v>Abfüllung</v>
      </c>
      <c r="W205" s="77">
        <f t="shared" si="26"/>
        <v>31000083</v>
      </c>
      <c r="X205" s="77">
        <f t="shared" si="27"/>
        <v>33</v>
      </c>
    </row>
    <row r="206" spans="1:24" ht="30" customHeight="1" x14ac:dyDescent="0.25">
      <c r="A206" s="39" t="s">
        <v>70</v>
      </c>
      <c r="B206" s="40">
        <v>31000169</v>
      </c>
      <c r="C206" s="40">
        <v>6</v>
      </c>
      <c r="D206" s="40">
        <v>12</v>
      </c>
      <c r="E206" s="41">
        <v>44441</v>
      </c>
      <c r="F206" s="42" t="s">
        <v>47</v>
      </c>
      <c r="G206" s="43" t="s">
        <v>47</v>
      </c>
      <c r="H206" s="44" t="str">
        <f>IFERROR(VLOOKUP(Abfalldokumentation!$B206,Artikel!A:C,3,FALSE),Abfalldokumentation!$B206)</f>
        <v>TORT WAL 1,93KG JER DE</v>
      </c>
      <c r="I206" s="78" t="str">
        <f>VLOOKUP(V206,'Linien - BU'!A:B,2,FALSE)</f>
        <v>BU1</v>
      </c>
      <c r="J206" s="79">
        <f t="shared" si="21"/>
        <v>6</v>
      </c>
      <c r="K206" s="80">
        <f>Abfalldokumentation!$E206</f>
        <v>44441</v>
      </c>
      <c r="L206" s="79" t="str">
        <f>IFERROR(IF(VLOOKUP(W206,'[1]Rohware 230'!$B:$C,2,FALSE)=0,"Rohware"),
IFERROR(IF(VLOOKUP(W206,[1]Sammelnr.!$B:$C,2,FALSE)=0,"Sammelnr. ungeschält ABS"),
IFERROR(IF(VLOOKUP(W206,[1]Sammelnr.!$E:$F,2,FALSE)=0,"Sammelnr. ungeschält VS"),
IFERROR(IF(VLOOKUP(W206,[1]Sammelnr.!$H:$I,2,FALSE)=0,"Sammelnr. geschält"),
IFERROR(IF(VLOOKUP(W206,[1]Offen!$B:$C,2,FALSE)=0,"Offen ungeschält ABS"),
IFERROR(IF(VLOOKUP(W206,[1]Offen!$E:$F,2,FALSE)=0,"Offen ungeschält VOS"),
IFERROR(IF(VLOOKUP(W206,[1]Offen!$H:$I,2,FALSE)=0,"Offen geschält RW"),
IFERROR(IF(VLOOKUP(W206,[1]Offen!$K:$L,2,FALSE)=0,"Offen vegan"),
IFERROR(IF(VLOOKUP(W206,[1]Offen!$N:$O,2,FALSE)=0,"Offen Zipfel"),
IFERROR(IF(VLOOKUP(W206,[1]Offen!$Q:$R,2,FALSE)=0,"Offen Endstücke"),
IFERROR(IF(VLOOKUP(W206,[1]Vakuumiert!$B:$C,2,FALSE)=0,"Vakuumierter VOS ungeschält"),
IFERROR(IF(VLOOKUP(W206,[1]Vakuumiert!$E:$F,2,FALSE)=0,"Vakuumierter ABS ungeschält"),
IFERROR(IF(VLOOKUP(W206,[1]Vakuumiert!$H:$I,2,FALSE)=0,"Vakuumierter VOS geschält"),
IFERROR(IF(VLOOKUP(W206,[1]Vakuumiert!$K:$L,2,FALSE)=0,"Vakuumierter VOS vegan"),
IFERROR(IF(VLOOKUP(W206,[1]Vakuumiert!$N:$O,2,FALSE)=0,"Vakuumierter VOS Zipfel"),
IFERROR(IF(VLOOKUP(W206,[1]Vakuumiert!$Q:$R,2,FALSE)=0,"Vakuumiert geschält"),
IFERROR(IF(VLOOKUP(W206,'[1]vakuumierte Fertigprodukte'!$B:$C,2,FALSE)=0,"Fertigprodukte"),
IFERROR(IF(VLOOKUP(W206,'[1]vakuumierte Fertigprodukte'!$E:$FI,2,FALSE)=0,"Vakuumierte Zipfel"),
IFERROR(IF(VLOOKUP(W206,[1]Wurste!$B:$C,2,FALSE)=0,"Räucherwürste"),
IFERROR(IF(VLOOKUP(W206,[1]Wurste!$E:$F,2,FALSE)=0,"URW/URGW Wurst"),
IFERROR(IF(VLOOKUP(W206,[1]Wurste!$H:$I,2,FALSE)=0,"HF-Wurst Vegan"),
IFERROR(IF(VLOOKUP(W206,[1]Wurste!$K:$L,2,FALSE)=0,"320er ohne Würste"),
IFERROR(IF(AND(OR(Abfalldokumentation!$I206="BU3",Abfalldokumentation!$I206="Verkauf"),Abfalldokumentation!$N206="Schimmel",Abfalldokumentation!$O206="keinen Abnehmer/kein Schälpersonal"),"Div. Zipfel, ES ohne Verwendung",VLOOKUP(Abfalldokumentation!$M206,Produktgruppen!A:B,2,FALSE)),"-")))))))))))))))))))))))</f>
        <v>Fertigware</v>
      </c>
      <c r="M206" s="81" t="str">
        <f>IFERROR(VLOOKUP(Abfalldokumentation!$W206,Artikel!A:C,3,FALSE),Abfalldokumentation!$W206)</f>
        <v>TORT WAL 1,93KG JER DE</v>
      </c>
      <c r="N206" s="81" t="str">
        <f>VLOOKUP(D206,'Liste Gründe'!A:D,2,FALSE)</f>
        <v>Schimmel</v>
      </c>
      <c r="O206" s="80" t="str">
        <f>IF(ISBLANK(F206),VLOOKUP(Abfalldokumentation!$X206,'Liste Gründe'!A:D,3,FALSE),F206)</f>
        <v>Riss in Alufolie</v>
      </c>
      <c r="P206" s="81" t="str">
        <f>IF(ISBLANK(Abfalldokumentation!$G206),"-",Abfalldokumentation!$G206)</f>
        <v>Riss in Alufolie</v>
      </c>
      <c r="Q206" s="81">
        <f t="shared" si="22"/>
        <v>35</v>
      </c>
      <c r="R206" s="81" t="str">
        <f t="shared" si="23"/>
        <v>Produkte</v>
      </c>
      <c r="S206" s="81" t="str">
        <f t="shared" si="24"/>
        <v>BUs</v>
      </c>
      <c r="T206" s="81" t="str">
        <f t="shared" si="25"/>
        <v>Symptome</v>
      </c>
      <c r="U206" s="81" t="str">
        <f>IFERROR(VLOOKUP(Abfalldokumentation!$W206,Kennzahlen!S:U,3,FALSE)*Abfalldokumentation!$J206,"0")</f>
        <v>0</v>
      </c>
      <c r="V206" s="81" t="str">
        <f>IF(ISBLANK(A206),VLOOKUP(Abfalldokumentation!$W206,'Linien - BU'!R:S,2,FALSE),A206)</f>
        <v>Abfüllung</v>
      </c>
      <c r="W206" s="77">
        <f t="shared" si="26"/>
        <v>31000169</v>
      </c>
      <c r="X206" s="77">
        <f t="shared" si="27"/>
        <v>12</v>
      </c>
    </row>
    <row r="207" spans="1:24" ht="30" customHeight="1" x14ac:dyDescent="0.25">
      <c r="A207" s="45" t="s">
        <v>7</v>
      </c>
      <c r="B207" s="46" t="s">
        <v>104</v>
      </c>
      <c r="C207" s="46">
        <v>15</v>
      </c>
      <c r="D207" s="46">
        <v>12</v>
      </c>
      <c r="E207" s="47">
        <v>44441</v>
      </c>
      <c r="F207" s="48" t="s">
        <v>26</v>
      </c>
      <c r="G207" s="49" t="s">
        <v>26</v>
      </c>
      <c r="H207" s="50" t="str">
        <f>IFERROR(VLOOKUP(Abfalldokumentation!$B207,Artikel!A:C,3,FALSE),Abfalldokumentation!$B207)</f>
        <v>Blöcke</v>
      </c>
      <c r="I207" s="73" t="str">
        <f>VLOOKUP(V207,'Linien - BU'!A:B,2,FALSE)</f>
        <v>BU2</v>
      </c>
      <c r="J207" s="74">
        <f t="shared" si="21"/>
        <v>15</v>
      </c>
      <c r="K207" s="75">
        <f>Abfalldokumentation!$E207</f>
        <v>44441</v>
      </c>
      <c r="L207" s="74" t="str">
        <f>IFERROR(IF(VLOOKUP(W207,'[1]Rohware 230'!$B:$C,2,FALSE)=0,"Rohware"),
IFERROR(IF(VLOOKUP(W207,[1]Sammelnr.!$B:$C,2,FALSE)=0,"Sammelnr. ungeschält ABS"),
IFERROR(IF(VLOOKUP(W207,[1]Sammelnr.!$E:$F,2,FALSE)=0,"Sammelnr. ungeschält VS"),
IFERROR(IF(VLOOKUP(W207,[1]Sammelnr.!$H:$I,2,FALSE)=0,"Sammelnr. geschält"),
IFERROR(IF(VLOOKUP(W207,[1]Offen!$B:$C,2,FALSE)=0,"Offen ungeschält ABS"),
IFERROR(IF(VLOOKUP(W207,[1]Offen!$E:$F,2,FALSE)=0,"Offen ungeschält VOS"),
IFERROR(IF(VLOOKUP(W207,[1]Offen!$H:$I,2,FALSE)=0,"Offen geschält RW"),
IFERROR(IF(VLOOKUP(W207,[1]Offen!$K:$L,2,FALSE)=0,"Offen vegan"),
IFERROR(IF(VLOOKUP(W207,[1]Offen!$N:$O,2,FALSE)=0,"Offen Zipfel"),
IFERROR(IF(VLOOKUP(W207,[1]Offen!$Q:$R,2,FALSE)=0,"Offen Endstücke"),
IFERROR(IF(VLOOKUP(W207,[1]Vakuumiert!$B:$C,2,FALSE)=0,"Vakuumierter VOS ungeschält"),
IFERROR(IF(VLOOKUP(W207,[1]Vakuumiert!$E:$F,2,FALSE)=0,"Vakuumierter ABS ungeschält"),
IFERROR(IF(VLOOKUP(W207,[1]Vakuumiert!$H:$I,2,FALSE)=0,"Vakuumierter VOS geschält"),
IFERROR(IF(VLOOKUP(W207,[1]Vakuumiert!$K:$L,2,FALSE)=0,"Vakuumierter VOS vegan"),
IFERROR(IF(VLOOKUP(W207,[1]Vakuumiert!$N:$O,2,FALSE)=0,"Vakuumierter VOS Zipfel"),
IFERROR(IF(VLOOKUP(W207,[1]Vakuumiert!$Q:$R,2,FALSE)=0,"Vakuumiert geschält"),
IFERROR(IF(VLOOKUP(W207,'[1]vakuumierte Fertigprodukte'!$B:$C,2,FALSE)=0,"Fertigprodukte"),
IFERROR(IF(VLOOKUP(W207,'[1]vakuumierte Fertigprodukte'!$E:$FI,2,FALSE)=0,"Vakuumierte Zipfel"),
IFERROR(IF(VLOOKUP(W207,[1]Wurste!$B:$C,2,FALSE)=0,"Räucherwürste"),
IFERROR(IF(VLOOKUP(W207,[1]Wurste!$E:$F,2,FALSE)=0,"URW/URGW Wurst"),
IFERROR(IF(VLOOKUP(W207,[1]Wurste!$H:$I,2,FALSE)=0,"HF-Wurst Vegan"),
IFERROR(IF(VLOOKUP(W207,[1]Wurste!$K:$L,2,FALSE)=0,"320er ohne Würste"),
IFERROR(IF(AND(OR(Abfalldokumentation!$I207="BU3",Abfalldokumentation!$I207="Verkauf"),Abfalldokumentation!$N207="Schimmel",Abfalldokumentation!$O207="keinen Abnehmer/kein Schälpersonal"),"Div. Zipfel, ES ohne Verwendung",VLOOKUP(Abfalldokumentation!$M207,Produktgruppen!A:B,2,FALSE)),"-")))))))))))))))))))))))</f>
        <v>Rohware</v>
      </c>
      <c r="M207" s="76" t="str">
        <f>IFERROR(VLOOKUP(Abfalldokumentation!$W207,Artikel!A:C,3,FALSE),Abfalldokumentation!$W207)</f>
        <v>Blöcke</v>
      </c>
      <c r="N207" s="76" t="str">
        <f>VLOOKUP(D207,'Liste Gründe'!A:D,2,FALSE)</f>
        <v>Schimmel</v>
      </c>
      <c r="O207" s="75" t="str">
        <f>IF(ISBLANK(F207),VLOOKUP(Abfalldokumentation!$X207,'Liste Gründe'!A:D,3,FALSE),F207)</f>
        <v>Luftzieher/Folienriss durch Transport</v>
      </c>
      <c r="P207" s="76" t="str">
        <f>IF(ISBLANK(Abfalldokumentation!$G207),"-",Abfalldokumentation!$G207)</f>
        <v>Luftzieher/Folienriss durch Transport</v>
      </c>
      <c r="Q207" s="76">
        <f t="shared" si="22"/>
        <v>35</v>
      </c>
      <c r="R207" s="76" t="str">
        <f t="shared" si="23"/>
        <v>Produkte</v>
      </c>
      <c r="S207" s="76" t="str">
        <f t="shared" si="24"/>
        <v>BUs</v>
      </c>
      <c r="T207" s="76" t="str">
        <f t="shared" si="25"/>
        <v>Symptome</v>
      </c>
      <c r="U207" s="76" t="str">
        <f>IFERROR(VLOOKUP(Abfalldokumentation!$W207,Kennzahlen!S:U,3,FALSE)*Abfalldokumentation!$J207,"0")</f>
        <v>0</v>
      </c>
      <c r="V207" s="76" t="str">
        <f>IF(ISBLANK(A207),VLOOKUP(Abfalldokumentation!$W207,'Linien - BU'!R:S,2,FALSE),A207)</f>
        <v>BU2</v>
      </c>
      <c r="W207" s="77" t="str">
        <f t="shared" si="26"/>
        <v>Blöcke</v>
      </c>
      <c r="X207" s="77">
        <f t="shared" si="27"/>
        <v>12</v>
      </c>
    </row>
    <row r="208" spans="1:24" ht="30" customHeight="1" x14ac:dyDescent="0.25">
      <c r="A208" s="39" t="s">
        <v>7</v>
      </c>
      <c r="B208" s="40" t="s">
        <v>104</v>
      </c>
      <c r="C208" s="40">
        <v>45</v>
      </c>
      <c r="D208" s="40">
        <v>12</v>
      </c>
      <c r="E208" s="41">
        <v>44441</v>
      </c>
      <c r="F208" s="42" t="s">
        <v>26</v>
      </c>
      <c r="G208" s="43" t="s">
        <v>26</v>
      </c>
      <c r="H208" s="44" t="str">
        <f>IFERROR(VLOOKUP(Abfalldokumentation!$B208,Artikel!A:C,3,FALSE),Abfalldokumentation!$B208)</f>
        <v>Blöcke</v>
      </c>
      <c r="I208" s="78" t="str">
        <f>VLOOKUP(V208,'Linien - BU'!A:B,2,FALSE)</f>
        <v>BU2</v>
      </c>
      <c r="J208" s="79">
        <f t="shared" si="21"/>
        <v>45</v>
      </c>
      <c r="K208" s="80">
        <f>Abfalldokumentation!$E208</f>
        <v>44441</v>
      </c>
      <c r="L208" s="79" t="str">
        <f>IFERROR(IF(VLOOKUP(W208,'[1]Rohware 230'!$B:$C,2,FALSE)=0,"Rohware"),
IFERROR(IF(VLOOKUP(W208,[1]Sammelnr.!$B:$C,2,FALSE)=0,"Sammelnr. ungeschält ABS"),
IFERROR(IF(VLOOKUP(W208,[1]Sammelnr.!$E:$F,2,FALSE)=0,"Sammelnr. ungeschält VS"),
IFERROR(IF(VLOOKUP(W208,[1]Sammelnr.!$H:$I,2,FALSE)=0,"Sammelnr. geschält"),
IFERROR(IF(VLOOKUP(W208,[1]Offen!$B:$C,2,FALSE)=0,"Offen ungeschält ABS"),
IFERROR(IF(VLOOKUP(W208,[1]Offen!$E:$F,2,FALSE)=0,"Offen ungeschält VOS"),
IFERROR(IF(VLOOKUP(W208,[1]Offen!$H:$I,2,FALSE)=0,"Offen geschält RW"),
IFERROR(IF(VLOOKUP(W208,[1]Offen!$K:$L,2,FALSE)=0,"Offen vegan"),
IFERROR(IF(VLOOKUP(W208,[1]Offen!$N:$O,2,FALSE)=0,"Offen Zipfel"),
IFERROR(IF(VLOOKUP(W208,[1]Offen!$Q:$R,2,FALSE)=0,"Offen Endstücke"),
IFERROR(IF(VLOOKUP(W208,[1]Vakuumiert!$B:$C,2,FALSE)=0,"Vakuumierter VOS ungeschält"),
IFERROR(IF(VLOOKUP(W208,[1]Vakuumiert!$E:$F,2,FALSE)=0,"Vakuumierter ABS ungeschält"),
IFERROR(IF(VLOOKUP(W208,[1]Vakuumiert!$H:$I,2,FALSE)=0,"Vakuumierter VOS geschält"),
IFERROR(IF(VLOOKUP(W208,[1]Vakuumiert!$K:$L,2,FALSE)=0,"Vakuumierter VOS vegan"),
IFERROR(IF(VLOOKUP(W208,[1]Vakuumiert!$N:$O,2,FALSE)=0,"Vakuumierter VOS Zipfel"),
IFERROR(IF(VLOOKUP(W208,[1]Vakuumiert!$Q:$R,2,FALSE)=0,"Vakuumiert geschält"),
IFERROR(IF(VLOOKUP(W208,'[1]vakuumierte Fertigprodukte'!$B:$C,2,FALSE)=0,"Fertigprodukte"),
IFERROR(IF(VLOOKUP(W208,'[1]vakuumierte Fertigprodukte'!$E:$FI,2,FALSE)=0,"Vakuumierte Zipfel"),
IFERROR(IF(VLOOKUP(W208,[1]Wurste!$B:$C,2,FALSE)=0,"Räucherwürste"),
IFERROR(IF(VLOOKUP(W208,[1]Wurste!$E:$F,2,FALSE)=0,"URW/URGW Wurst"),
IFERROR(IF(VLOOKUP(W208,[1]Wurste!$H:$I,2,FALSE)=0,"HF-Wurst Vegan"),
IFERROR(IF(VLOOKUP(W208,[1]Wurste!$K:$L,2,FALSE)=0,"320er ohne Würste"),
IFERROR(IF(AND(OR(Abfalldokumentation!$I208="BU3",Abfalldokumentation!$I208="Verkauf"),Abfalldokumentation!$N208="Schimmel",Abfalldokumentation!$O208="keinen Abnehmer/kein Schälpersonal"),"Div. Zipfel, ES ohne Verwendung",VLOOKUP(Abfalldokumentation!$M208,Produktgruppen!A:B,2,FALSE)),"-")))))))))))))))))))))))</f>
        <v>Rohware</v>
      </c>
      <c r="M208" s="81" t="str">
        <f>IFERROR(VLOOKUP(Abfalldokumentation!$W208,Artikel!A:C,3,FALSE),Abfalldokumentation!$W208)</f>
        <v>Blöcke</v>
      </c>
      <c r="N208" s="81" t="str">
        <f>VLOOKUP(D208,'Liste Gründe'!A:D,2,FALSE)</f>
        <v>Schimmel</v>
      </c>
      <c r="O208" s="80" t="str">
        <f>IF(ISBLANK(F208),VLOOKUP(Abfalldokumentation!$X208,'Liste Gründe'!A:D,3,FALSE),F208)</f>
        <v>Luftzieher/Folienriss durch Transport</v>
      </c>
      <c r="P208" s="81" t="str">
        <f>IF(ISBLANK(Abfalldokumentation!$G208),"-",Abfalldokumentation!$G208)</f>
        <v>Luftzieher/Folienriss durch Transport</v>
      </c>
      <c r="Q208" s="81">
        <f t="shared" si="22"/>
        <v>35</v>
      </c>
      <c r="R208" s="81" t="str">
        <f t="shared" si="23"/>
        <v>Produkte</v>
      </c>
      <c r="S208" s="81" t="str">
        <f t="shared" si="24"/>
        <v>BUs</v>
      </c>
      <c r="T208" s="81" t="str">
        <f t="shared" si="25"/>
        <v>Symptome</v>
      </c>
      <c r="U208" s="81" t="str">
        <f>IFERROR(VLOOKUP(Abfalldokumentation!$W208,Kennzahlen!S:U,3,FALSE)*Abfalldokumentation!$J208,"0")</f>
        <v>0</v>
      </c>
      <c r="V208" s="81" t="str">
        <f>IF(ISBLANK(A208),VLOOKUP(Abfalldokumentation!$W208,'Linien - BU'!R:S,2,FALSE),A208)</f>
        <v>BU2</v>
      </c>
      <c r="W208" s="77" t="str">
        <f t="shared" si="26"/>
        <v>Blöcke</v>
      </c>
      <c r="X208" s="77">
        <f t="shared" si="27"/>
        <v>12</v>
      </c>
    </row>
    <row r="209" spans="1:24" ht="30" customHeight="1" x14ac:dyDescent="0.25">
      <c r="A209" s="45" t="s">
        <v>11</v>
      </c>
      <c r="B209" s="46" t="s">
        <v>83</v>
      </c>
      <c r="C209" s="46">
        <v>20</v>
      </c>
      <c r="D209" s="46">
        <v>12</v>
      </c>
      <c r="E209" s="47">
        <v>44441</v>
      </c>
      <c r="F209" s="48" t="s">
        <v>20</v>
      </c>
      <c r="G209" s="49" t="s">
        <v>84</v>
      </c>
      <c r="H209" s="50" t="str">
        <f>IFERROR(VLOOKUP(Abfalldokumentation!$B209,Artikel!A:C,3,FALSE),Abfalldokumentation!$B209)</f>
        <v>Div. Zipfel, Endstücke</v>
      </c>
      <c r="I209" s="73" t="str">
        <f>VLOOKUP(V209,'Linien - BU'!A:B,2,FALSE)</f>
        <v>Verkauf</v>
      </c>
      <c r="J209" s="74">
        <f t="shared" si="21"/>
        <v>20</v>
      </c>
      <c r="K209" s="75">
        <f>Abfalldokumentation!$E209</f>
        <v>44441</v>
      </c>
      <c r="L209" s="74" t="str">
        <f>IFERROR(IF(VLOOKUP(W209,'[1]Rohware 230'!$B:$C,2,FALSE)=0,"Rohware"),
IFERROR(IF(VLOOKUP(W209,[1]Sammelnr.!$B:$C,2,FALSE)=0,"Sammelnr. ungeschält ABS"),
IFERROR(IF(VLOOKUP(W209,[1]Sammelnr.!$E:$F,2,FALSE)=0,"Sammelnr. ungeschält VS"),
IFERROR(IF(VLOOKUP(W209,[1]Sammelnr.!$H:$I,2,FALSE)=0,"Sammelnr. geschält"),
IFERROR(IF(VLOOKUP(W209,[1]Offen!$B:$C,2,FALSE)=0,"Offen ungeschält ABS"),
IFERROR(IF(VLOOKUP(W209,[1]Offen!$E:$F,2,FALSE)=0,"Offen ungeschält VOS"),
IFERROR(IF(VLOOKUP(W209,[1]Offen!$H:$I,2,FALSE)=0,"Offen geschält RW"),
IFERROR(IF(VLOOKUP(W209,[1]Offen!$K:$L,2,FALSE)=0,"Offen vegan"),
IFERROR(IF(VLOOKUP(W209,[1]Offen!$N:$O,2,FALSE)=0,"Offen Zipfel"),
IFERROR(IF(VLOOKUP(W209,[1]Offen!$Q:$R,2,FALSE)=0,"Offen Endstücke"),
IFERROR(IF(VLOOKUP(W209,[1]Vakuumiert!$B:$C,2,FALSE)=0,"Vakuumierter VOS ungeschält"),
IFERROR(IF(VLOOKUP(W209,[1]Vakuumiert!$E:$F,2,FALSE)=0,"Vakuumierter ABS ungeschält"),
IFERROR(IF(VLOOKUP(W209,[1]Vakuumiert!$H:$I,2,FALSE)=0,"Vakuumierter VOS geschält"),
IFERROR(IF(VLOOKUP(W209,[1]Vakuumiert!$K:$L,2,FALSE)=0,"Vakuumierter VOS vegan"),
IFERROR(IF(VLOOKUP(W209,[1]Vakuumiert!$N:$O,2,FALSE)=0,"Vakuumierter VOS Zipfel"),
IFERROR(IF(VLOOKUP(W209,[1]Vakuumiert!$Q:$R,2,FALSE)=0,"Vakuumiert geschält"),
IFERROR(IF(VLOOKUP(W209,'[1]vakuumierte Fertigprodukte'!$B:$C,2,FALSE)=0,"Fertigprodukte"),
IFERROR(IF(VLOOKUP(W209,'[1]vakuumierte Fertigprodukte'!$E:$FI,2,FALSE)=0,"Vakuumierte Zipfel"),
IFERROR(IF(VLOOKUP(W209,[1]Wurste!$B:$C,2,FALSE)=0,"Räucherwürste"),
IFERROR(IF(VLOOKUP(W209,[1]Wurste!$E:$F,2,FALSE)=0,"URW/URGW Wurst"),
IFERROR(IF(VLOOKUP(W209,[1]Wurste!$H:$I,2,FALSE)=0,"HF-Wurst Vegan"),
IFERROR(IF(VLOOKUP(W209,[1]Wurste!$K:$L,2,FALSE)=0,"320er ohne Würste"),
IFERROR(IF(AND(OR(Abfalldokumentation!$I209="BU3",Abfalldokumentation!$I209="Verkauf"),Abfalldokumentation!$N209="Schimmel",Abfalldokumentation!$O209="keinen Abnehmer/kein Schälpersonal"),"Div. Zipfel, ES ohne Verwendung",VLOOKUP(Abfalldokumentation!$M209,Produktgruppen!A:B,2,FALSE)),"-")))))))))))))))))))))))</f>
        <v>Div. Zipfel, ES ohne Verwendung</v>
      </c>
      <c r="M209" s="76" t="str">
        <f>IFERROR(VLOOKUP(Abfalldokumentation!$W209,Artikel!A:C,3,FALSE),Abfalldokumentation!$W209)</f>
        <v>Div. Zipfel, Endstücke</v>
      </c>
      <c r="N209" s="76" t="str">
        <f>VLOOKUP(D209,'Liste Gründe'!A:D,2,FALSE)</f>
        <v>Schimmel</v>
      </c>
      <c r="O209" s="75" t="str">
        <f>IF(ISBLANK(F209),VLOOKUP(Abfalldokumentation!$X209,'Liste Gründe'!A:D,3,FALSE),F209)</f>
        <v>keinen Abnehmer/kein Schälpersonal</v>
      </c>
      <c r="P209" s="76" t="str">
        <f>IF(ISBLANK(Abfalldokumentation!$G209),"-",Abfalldokumentation!$G209)</f>
        <v>keinen Abnehmer/Schälen</v>
      </c>
      <c r="Q209" s="76">
        <f t="shared" si="22"/>
        <v>35</v>
      </c>
      <c r="R209" s="76" t="str">
        <f t="shared" si="23"/>
        <v>Produkte</v>
      </c>
      <c r="S209" s="76" t="str">
        <f t="shared" si="24"/>
        <v>BUs</v>
      </c>
      <c r="T209" s="76" t="str">
        <f t="shared" si="25"/>
        <v>Symptome</v>
      </c>
      <c r="U209" s="76" t="str">
        <f>IFERROR(VLOOKUP(Abfalldokumentation!$W209,Kennzahlen!S:U,3,FALSE)*Abfalldokumentation!$J209,"0")</f>
        <v>0</v>
      </c>
      <c r="V209" s="76" t="str">
        <f>IF(ISBLANK(A209),VLOOKUP(Abfalldokumentation!$W209,'Linien - BU'!R:S,2,FALSE),A209)</f>
        <v>Verkauf</v>
      </c>
      <c r="W209" s="77" t="str">
        <f t="shared" si="26"/>
        <v>Div. Zipfel, Endstücke</v>
      </c>
      <c r="X209" s="77">
        <f t="shared" si="27"/>
        <v>12</v>
      </c>
    </row>
    <row r="210" spans="1:24" ht="30" customHeight="1" x14ac:dyDescent="0.25">
      <c r="A210" s="39" t="s">
        <v>106</v>
      </c>
      <c r="B210" s="40" t="s">
        <v>83</v>
      </c>
      <c r="C210" s="40">
        <v>23.5</v>
      </c>
      <c r="D210" s="40">
        <v>30</v>
      </c>
      <c r="E210" s="41">
        <v>44441</v>
      </c>
      <c r="F210" s="42" t="s">
        <v>116</v>
      </c>
      <c r="G210" s="43" t="s">
        <v>117</v>
      </c>
      <c r="H210" s="44" t="str">
        <f>IFERROR(VLOOKUP(Abfalldokumentation!$B210,Artikel!A:C,3,FALSE),Abfalldokumentation!$B210)</f>
        <v>Div. Zipfel, Endstücke</v>
      </c>
      <c r="I210" s="78" t="str">
        <f>VLOOKUP(V210,'Linien - BU'!A:B,2,FALSE)</f>
        <v>BU3</v>
      </c>
      <c r="J210" s="79">
        <f t="shared" si="21"/>
        <v>23.5</v>
      </c>
      <c r="K210" s="80">
        <f>Abfalldokumentation!$E210</f>
        <v>44441</v>
      </c>
      <c r="L210" s="79" t="str">
        <f>IFERROR(IF(VLOOKUP(W210,'[1]Rohware 230'!$B:$C,2,FALSE)=0,"Rohware"),
IFERROR(IF(VLOOKUP(W210,[1]Sammelnr.!$B:$C,2,FALSE)=0,"Sammelnr. ungeschält ABS"),
IFERROR(IF(VLOOKUP(W210,[1]Sammelnr.!$E:$F,2,FALSE)=0,"Sammelnr. ungeschält VS"),
IFERROR(IF(VLOOKUP(W210,[1]Sammelnr.!$H:$I,2,FALSE)=0,"Sammelnr. geschält"),
IFERROR(IF(VLOOKUP(W210,[1]Offen!$B:$C,2,FALSE)=0,"Offen ungeschält ABS"),
IFERROR(IF(VLOOKUP(W210,[1]Offen!$E:$F,2,FALSE)=0,"Offen ungeschält VOS"),
IFERROR(IF(VLOOKUP(W210,[1]Offen!$H:$I,2,FALSE)=0,"Offen geschält RW"),
IFERROR(IF(VLOOKUP(W210,[1]Offen!$K:$L,2,FALSE)=0,"Offen vegan"),
IFERROR(IF(VLOOKUP(W210,[1]Offen!$N:$O,2,FALSE)=0,"Offen Zipfel"),
IFERROR(IF(VLOOKUP(W210,[1]Offen!$Q:$R,2,FALSE)=0,"Offen Endstücke"),
IFERROR(IF(VLOOKUP(W210,[1]Vakuumiert!$B:$C,2,FALSE)=0,"Vakuumierter VOS ungeschält"),
IFERROR(IF(VLOOKUP(W210,[1]Vakuumiert!$E:$F,2,FALSE)=0,"Vakuumierter ABS ungeschält"),
IFERROR(IF(VLOOKUP(W210,[1]Vakuumiert!$H:$I,2,FALSE)=0,"Vakuumierter VOS geschält"),
IFERROR(IF(VLOOKUP(W210,[1]Vakuumiert!$K:$L,2,FALSE)=0,"Vakuumierter VOS vegan"),
IFERROR(IF(VLOOKUP(W210,[1]Vakuumiert!$N:$O,2,FALSE)=0,"Vakuumierter VOS Zipfel"),
IFERROR(IF(VLOOKUP(W210,[1]Vakuumiert!$Q:$R,2,FALSE)=0,"Vakuumiert geschält"),
IFERROR(IF(VLOOKUP(W210,'[1]vakuumierte Fertigprodukte'!$B:$C,2,FALSE)=0,"Fertigprodukte"),
IFERROR(IF(VLOOKUP(W210,'[1]vakuumierte Fertigprodukte'!$E:$FI,2,FALSE)=0,"Vakuumierte Zipfel"),
IFERROR(IF(VLOOKUP(W210,[1]Wurste!$B:$C,2,FALSE)=0,"Räucherwürste"),
IFERROR(IF(VLOOKUP(W210,[1]Wurste!$E:$F,2,FALSE)=0,"URW/URGW Wurst"),
IFERROR(IF(VLOOKUP(W210,[1]Wurste!$H:$I,2,FALSE)=0,"HF-Wurst Vegan"),
IFERROR(IF(VLOOKUP(W210,[1]Wurste!$K:$L,2,FALSE)=0,"320er ohne Würste"),
IFERROR(IF(AND(OR(Abfalldokumentation!$I210="BU3",Abfalldokumentation!$I210="Verkauf"),Abfalldokumentation!$N210="Schimmel",Abfalldokumentation!$O210="keinen Abnehmer/kein Schälpersonal"),"Div. Zipfel, ES ohne Verwendung",VLOOKUP(Abfalldokumentation!$M210,Produktgruppen!A:B,2,FALSE)),"-")))))))))))))))))))))))</f>
        <v>-</v>
      </c>
      <c r="M210" s="81" t="str">
        <f>IFERROR(VLOOKUP(Abfalldokumentation!$W210,Artikel!A:C,3,FALSE),Abfalldokumentation!$W210)</f>
        <v>Div. Zipfel, Endstücke</v>
      </c>
      <c r="N210" s="81" t="str">
        <f>VLOOKUP(D210,'Liste Gründe'!A:D,2,FALSE)</f>
        <v>Linienbezogen</v>
      </c>
      <c r="O210" s="80" t="str">
        <f>IF(ISBLANK(F210),VLOOKUP(Abfalldokumentation!$X210,'Liste Gründe'!A:D,3,FALSE),F210)</f>
        <v>Maschinenabfall</v>
      </c>
      <c r="P210" s="81" t="str">
        <f>IF(ISBLANK(Abfalldokumentation!$G210),"-",Abfalldokumentation!$G210)</f>
        <v>nicht eindeutig</v>
      </c>
      <c r="Q210" s="81">
        <f t="shared" si="22"/>
        <v>35</v>
      </c>
      <c r="R210" s="81" t="str">
        <f t="shared" si="23"/>
        <v>Produkte</v>
      </c>
      <c r="S210" s="81" t="str">
        <f t="shared" si="24"/>
        <v>BUs</v>
      </c>
      <c r="T210" s="81" t="str">
        <f t="shared" si="25"/>
        <v>Symptome</v>
      </c>
      <c r="U210" s="81" t="str">
        <f>IFERROR(VLOOKUP(Abfalldokumentation!$W210,Kennzahlen!S:U,3,FALSE)*Abfalldokumentation!$J210,"0")</f>
        <v>0</v>
      </c>
      <c r="V210" s="81" t="str">
        <f>IF(ISBLANK(A210),VLOOKUP(Abfalldokumentation!$W210,'Linien - BU'!R:S,2,FALSE),A210)</f>
        <v>Bu3</v>
      </c>
      <c r="W210" s="77" t="str">
        <f t="shared" si="26"/>
        <v>Div. Zipfel, Endstücke</v>
      </c>
      <c r="X210" s="77">
        <f t="shared" si="27"/>
        <v>30</v>
      </c>
    </row>
    <row r="211" spans="1:24" ht="30" customHeight="1" x14ac:dyDescent="0.25">
      <c r="A211" s="45" t="s">
        <v>9</v>
      </c>
      <c r="B211" s="46" t="s">
        <v>85</v>
      </c>
      <c r="C211" s="46">
        <v>28</v>
      </c>
      <c r="D211" s="46">
        <v>30</v>
      </c>
      <c r="E211" s="47">
        <v>44441</v>
      </c>
      <c r="F211" s="48"/>
      <c r="G211" s="49"/>
      <c r="H211" s="50" t="str">
        <f>IFERROR(VLOOKUP(Abfalldokumentation!$B211,Artikel!A:C,3,FALSE),Abfalldokumentation!$B211)</f>
        <v>Diverses</v>
      </c>
      <c r="I211" s="73" t="str">
        <f>VLOOKUP(V211,'Linien - BU'!A:B,2,FALSE)</f>
        <v>BU4</v>
      </c>
      <c r="J211" s="74">
        <f t="shared" si="21"/>
        <v>28</v>
      </c>
      <c r="K211" s="75">
        <f>Abfalldokumentation!$E211</f>
        <v>44441</v>
      </c>
      <c r="L211" s="74" t="str">
        <f>IFERROR(IF(VLOOKUP(W211,'[1]Rohware 230'!$B:$C,2,FALSE)=0,"Rohware"),
IFERROR(IF(VLOOKUP(W211,[1]Sammelnr.!$B:$C,2,FALSE)=0,"Sammelnr. ungeschält ABS"),
IFERROR(IF(VLOOKUP(W211,[1]Sammelnr.!$E:$F,2,FALSE)=0,"Sammelnr. ungeschält VS"),
IFERROR(IF(VLOOKUP(W211,[1]Sammelnr.!$H:$I,2,FALSE)=0,"Sammelnr. geschält"),
IFERROR(IF(VLOOKUP(W211,[1]Offen!$B:$C,2,FALSE)=0,"Offen ungeschält ABS"),
IFERROR(IF(VLOOKUP(W211,[1]Offen!$E:$F,2,FALSE)=0,"Offen ungeschält VOS"),
IFERROR(IF(VLOOKUP(W211,[1]Offen!$H:$I,2,FALSE)=0,"Offen geschält RW"),
IFERROR(IF(VLOOKUP(W211,[1]Offen!$K:$L,2,FALSE)=0,"Offen vegan"),
IFERROR(IF(VLOOKUP(W211,[1]Offen!$N:$O,2,FALSE)=0,"Offen Zipfel"),
IFERROR(IF(VLOOKUP(W211,[1]Offen!$Q:$R,2,FALSE)=0,"Offen Endstücke"),
IFERROR(IF(VLOOKUP(W211,[1]Vakuumiert!$B:$C,2,FALSE)=0,"Vakuumierter VOS ungeschält"),
IFERROR(IF(VLOOKUP(W211,[1]Vakuumiert!$E:$F,2,FALSE)=0,"Vakuumierter ABS ungeschält"),
IFERROR(IF(VLOOKUP(W211,[1]Vakuumiert!$H:$I,2,FALSE)=0,"Vakuumierter VOS geschält"),
IFERROR(IF(VLOOKUP(W211,[1]Vakuumiert!$K:$L,2,FALSE)=0,"Vakuumierter VOS vegan"),
IFERROR(IF(VLOOKUP(W211,[1]Vakuumiert!$N:$O,2,FALSE)=0,"Vakuumierter VOS Zipfel"),
IFERROR(IF(VLOOKUP(W211,[1]Vakuumiert!$Q:$R,2,FALSE)=0,"Vakuumiert geschält"),
IFERROR(IF(VLOOKUP(W211,'[1]vakuumierte Fertigprodukte'!$B:$C,2,FALSE)=0,"Fertigprodukte"),
IFERROR(IF(VLOOKUP(W211,'[1]vakuumierte Fertigprodukte'!$E:$FI,2,FALSE)=0,"Vakuumierte Zipfel"),
IFERROR(IF(VLOOKUP(W211,[1]Wurste!$B:$C,2,FALSE)=0,"Räucherwürste"),
IFERROR(IF(VLOOKUP(W211,[1]Wurste!$E:$F,2,FALSE)=0,"URW/URGW Wurst"),
IFERROR(IF(VLOOKUP(W211,[1]Wurste!$H:$I,2,FALSE)=0,"HF-Wurst Vegan"),
IFERROR(IF(VLOOKUP(W211,[1]Wurste!$K:$L,2,FALSE)=0,"320er ohne Würste"),
IFERROR(IF(AND(OR(Abfalldokumentation!$I211="BU3",Abfalldokumentation!$I211="Verkauf"),Abfalldokumentation!$N211="Schimmel",Abfalldokumentation!$O211="keinen Abnehmer/kein Schälpersonal"),"Div. Zipfel, ES ohne Verwendung",VLOOKUP(Abfalldokumentation!$M211,Produktgruppen!A:B,2,FALSE)),"-")))))))))))))))))))))))</f>
        <v>Diverses</v>
      </c>
      <c r="M211" s="76" t="str">
        <f>IFERROR(VLOOKUP(Abfalldokumentation!$W211,Artikel!A:C,3,FALSE),Abfalldokumentation!$W211)</f>
        <v>Diverses</v>
      </c>
      <c r="N211" s="76" t="str">
        <f>VLOOKUP(D211,'Liste Gründe'!A:D,2,FALSE)</f>
        <v>Linienbezogen</v>
      </c>
      <c r="O211" s="75" t="str">
        <f>IF(ISBLANK(F211),VLOOKUP(Abfalldokumentation!$X211,'Liste Gründe'!A:D,3,FALSE),F211)</f>
        <v>Maschinenabfall</v>
      </c>
      <c r="P211" s="76" t="str">
        <f>IF(ISBLANK(Abfalldokumentation!$G211),"-",Abfalldokumentation!$G211)</f>
        <v>-</v>
      </c>
      <c r="Q211" s="76">
        <f t="shared" si="22"/>
        <v>35</v>
      </c>
      <c r="R211" s="76" t="str">
        <f t="shared" si="23"/>
        <v>Produkte</v>
      </c>
      <c r="S211" s="76" t="str">
        <f t="shared" si="24"/>
        <v>BUs</v>
      </c>
      <c r="T211" s="76" t="str">
        <f t="shared" si="25"/>
        <v>Symptome</v>
      </c>
      <c r="U211" s="76" t="str">
        <f>IFERROR(VLOOKUP(Abfalldokumentation!$W211,Kennzahlen!S:U,3,FALSE)*Abfalldokumentation!$J211,"0")</f>
        <v>0</v>
      </c>
      <c r="V211" s="76" t="str">
        <f>IF(ISBLANK(A211),VLOOKUP(Abfalldokumentation!$W211,'Linien - BU'!R:S,2,FALSE),A211)</f>
        <v>BU4</v>
      </c>
      <c r="W211" s="77" t="str">
        <f t="shared" si="26"/>
        <v>Diverses</v>
      </c>
      <c r="X211" s="77">
        <f t="shared" si="27"/>
        <v>30</v>
      </c>
    </row>
    <row r="212" spans="1:24" ht="30" customHeight="1" x14ac:dyDescent="0.25">
      <c r="A212" s="39" t="s">
        <v>106</v>
      </c>
      <c r="B212" s="40" t="s">
        <v>85</v>
      </c>
      <c r="C212" s="40">
        <v>33.5</v>
      </c>
      <c r="D212" s="40">
        <v>30</v>
      </c>
      <c r="E212" s="41">
        <v>44441</v>
      </c>
      <c r="F212" s="42"/>
      <c r="G212" s="43"/>
      <c r="H212" s="44" t="str">
        <f>IFERROR(VLOOKUP(Abfalldokumentation!$B212,Artikel!A:C,3,FALSE),Abfalldokumentation!$B212)</f>
        <v>Diverses</v>
      </c>
      <c r="I212" s="78" t="str">
        <f>VLOOKUP(V212,'Linien - BU'!A:B,2,FALSE)</f>
        <v>BU3</v>
      </c>
      <c r="J212" s="79">
        <f t="shared" si="21"/>
        <v>33.5</v>
      </c>
      <c r="K212" s="80">
        <f>Abfalldokumentation!$E212</f>
        <v>44441</v>
      </c>
      <c r="L212" s="79" t="str">
        <f>IFERROR(IF(VLOOKUP(W212,'[1]Rohware 230'!$B:$C,2,FALSE)=0,"Rohware"),
IFERROR(IF(VLOOKUP(W212,[1]Sammelnr.!$B:$C,2,FALSE)=0,"Sammelnr. ungeschält ABS"),
IFERROR(IF(VLOOKUP(W212,[1]Sammelnr.!$E:$F,2,FALSE)=0,"Sammelnr. ungeschält VS"),
IFERROR(IF(VLOOKUP(W212,[1]Sammelnr.!$H:$I,2,FALSE)=0,"Sammelnr. geschält"),
IFERROR(IF(VLOOKUP(W212,[1]Offen!$B:$C,2,FALSE)=0,"Offen ungeschält ABS"),
IFERROR(IF(VLOOKUP(W212,[1]Offen!$E:$F,2,FALSE)=0,"Offen ungeschält VOS"),
IFERROR(IF(VLOOKUP(W212,[1]Offen!$H:$I,2,FALSE)=0,"Offen geschält RW"),
IFERROR(IF(VLOOKUP(W212,[1]Offen!$K:$L,2,FALSE)=0,"Offen vegan"),
IFERROR(IF(VLOOKUP(W212,[1]Offen!$N:$O,2,FALSE)=0,"Offen Zipfel"),
IFERROR(IF(VLOOKUP(W212,[1]Offen!$Q:$R,2,FALSE)=0,"Offen Endstücke"),
IFERROR(IF(VLOOKUP(W212,[1]Vakuumiert!$B:$C,2,FALSE)=0,"Vakuumierter VOS ungeschält"),
IFERROR(IF(VLOOKUP(W212,[1]Vakuumiert!$E:$F,2,FALSE)=0,"Vakuumierter ABS ungeschält"),
IFERROR(IF(VLOOKUP(W212,[1]Vakuumiert!$H:$I,2,FALSE)=0,"Vakuumierter VOS geschält"),
IFERROR(IF(VLOOKUP(W212,[1]Vakuumiert!$K:$L,2,FALSE)=0,"Vakuumierter VOS vegan"),
IFERROR(IF(VLOOKUP(W212,[1]Vakuumiert!$N:$O,2,FALSE)=0,"Vakuumierter VOS Zipfel"),
IFERROR(IF(VLOOKUP(W212,[1]Vakuumiert!$Q:$R,2,FALSE)=0,"Vakuumiert geschält"),
IFERROR(IF(VLOOKUP(W212,'[1]vakuumierte Fertigprodukte'!$B:$C,2,FALSE)=0,"Fertigprodukte"),
IFERROR(IF(VLOOKUP(W212,'[1]vakuumierte Fertigprodukte'!$E:$FI,2,FALSE)=0,"Vakuumierte Zipfel"),
IFERROR(IF(VLOOKUP(W212,[1]Wurste!$B:$C,2,FALSE)=0,"Räucherwürste"),
IFERROR(IF(VLOOKUP(W212,[1]Wurste!$E:$F,2,FALSE)=0,"URW/URGW Wurst"),
IFERROR(IF(VLOOKUP(W212,[1]Wurste!$H:$I,2,FALSE)=0,"HF-Wurst Vegan"),
IFERROR(IF(VLOOKUP(W212,[1]Wurste!$K:$L,2,FALSE)=0,"320er ohne Würste"),
IFERROR(IF(AND(OR(Abfalldokumentation!$I212="BU3",Abfalldokumentation!$I212="Verkauf"),Abfalldokumentation!$N212="Schimmel",Abfalldokumentation!$O212="keinen Abnehmer/kein Schälpersonal"),"Div. Zipfel, ES ohne Verwendung",VLOOKUP(Abfalldokumentation!$M212,Produktgruppen!A:B,2,FALSE)),"-")))))))))))))))))))))))</f>
        <v>Diverses</v>
      </c>
      <c r="M212" s="81" t="str">
        <f>IFERROR(VLOOKUP(Abfalldokumentation!$W212,Artikel!A:C,3,FALSE),Abfalldokumentation!$W212)</f>
        <v>Diverses</v>
      </c>
      <c r="N212" s="81" t="str">
        <f>VLOOKUP(D212,'Liste Gründe'!A:D,2,FALSE)</f>
        <v>Linienbezogen</v>
      </c>
      <c r="O212" s="80" t="str">
        <f>IF(ISBLANK(F212),VLOOKUP(Abfalldokumentation!$X212,'Liste Gründe'!A:D,3,FALSE),F212)</f>
        <v>Maschinenabfall</v>
      </c>
      <c r="P212" s="81" t="str">
        <f>IF(ISBLANK(Abfalldokumentation!$G212),"-",Abfalldokumentation!$G212)</f>
        <v>-</v>
      </c>
      <c r="Q212" s="81">
        <f t="shared" si="22"/>
        <v>35</v>
      </c>
      <c r="R212" s="81" t="str">
        <f t="shared" si="23"/>
        <v>Produkte</v>
      </c>
      <c r="S212" s="81" t="str">
        <f t="shared" si="24"/>
        <v>BUs</v>
      </c>
      <c r="T212" s="81" t="str">
        <f t="shared" si="25"/>
        <v>Symptome</v>
      </c>
      <c r="U212" s="81" t="str">
        <f>IFERROR(VLOOKUP(Abfalldokumentation!$W212,Kennzahlen!S:U,3,FALSE)*Abfalldokumentation!$J212,"0")</f>
        <v>0</v>
      </c>
      <c r="V212" s="81" t="str">
        <f>IF(ISBLANK(A212),VLOOKUP(Abfalldokumentation!$W212,'Linien - BU'!R:S,2,FALSE),A212)</f>
        <v>Bu3</v>
      </c>
      <c r="W212" s="77" t="str">
        <f t="shared" si="26"/>
        <v>Diverses</v>
      </c>
      <c r="X212" s="77">
        <f t="shared" si="27"/>
        <v>30</v>
      </c>
    </row>
    <row r="213" spans="1:24" ht="30" customHeight="1" x14ac:dyDescent="0.25">
      <c r="A213" s="45" t="s">
        <v>70</v>
      </c>
      <c r="B213" s="46" t="s">
        <v>86</v>
      </c>
      <c r="C213" s="46">
        <v>40.5</v>
      </c>
      <c r="D213" s="46">
        <v>30</v>
      </c>
      <c r="E213" s="47">
        <v>44441</v>
      </c>
      <c r="F213" s="48"/>
      <c r="G213" s="49"/>
      <c r="H213" s="50" t="str">
        <f>IFERROR(VLOOKUP(Abfalldokumentation!$B213,Artikel!A:C,3,FALSE),Abfalldokumentation!$B213)</f>
        <v>Diverses aus Abfüllung</v>
      </c>
      <c r="I213" s="73" t="str">
        <f>VLOOKUP(V213,'Linien - BU'!A:B,2,FALSE)</f>
        <v>BU1</v>
      </c>
      <c r="J213" s="74">
        <f t="shared" si="21"/>
        <v>40.5</v>
      </c>
      <c r="K213" s="75">
        <f>Abfalldokumentation!$E213</f>
        <v>44441</v>
      </c>
      <c r="L213" s="74" t="str">
        <f>IFERROR(IF(VLOOKUP(W213,'[1]Rohware 230'!$B:$C,2,FALSE)=0,"Rohware"),
IFERROR(IF(VLOOKUP(W213,[1]Sammelnr.!$B:$C,2,FALSE)=0,"Sammelnr. ungeschält ABS"),
IFERROR(IF(VLOOKUP(W213,[1]Sammelnr.!$E:$F,2,FALSE)=0,"Sammelnr. ungeschält VS"),
IFERROR(IF(VLOOKUP(W213,[1]Sammelnr.!$H:$I,2,FALSE)=0,"Sammelnr. geschält"),
IFERROR(IF(VLOOKUP(W213,[1]Offen!$B:$C,2,FALSE)=0,"Offen ungeschält ABS"),
IFERROR(IF(VLOOKUP(W213,[1]Offen!$E:$F,2,FALSE)=0,"Offen ungeschält VOS"),
IFERROR(IF(VLOOKUP(W213,[1]Offen!$H:$I,2,FALSE)=0,"Offen geschält RW"),
IFERROR(IF(VLOOKUP(W213,[1]Offen!$K:$L,2,FALSE)=0,"Offen vegan"),
IFERROR(IF(VLOOKUP(W213,[1]Offen!$N:$O,2,FALSE)=0,"Offen Zipfel"),
IFERROR(IF(VLOOKUP(W213,[1]Offen!$Q:$R,2,FALSE)=0,"Offen Endstücke"),
IFERROR(IF(VLOOKUP(W213,[1]Vakuumiert!$B:$C,2,FALSE)=0,"Vakuumierter VOS ungeschält"),
IFERROR(IF(VLOOKUP(W213,[1]Vakuumiert!$E:$F,2,FALSE)=0,"Vakuumierter ABS ungeschält"),
IFERROR(IF(VLOOKUP(W213,[1]Vakuumiert!$H:$I,2,FALSE)=0,"Vakuumierter VOS geschält"),
IFERROR(IF(VLOOKUP(W213,[1]Vakuumiert!$K:$L,2,FALSE)=0,"Vakuumierter VOS vegan"),
IFERROR(IF(VLOOKUP(W213,[1]Vakuumiert!$N:$O,2,FALSE)=0,"Vakuumierter VOS Zipfel"),
IFERROR(IF(VLOOKUP(W213,[1]Vakuumiert!$Q:$R,2,FALSE)=0,"Vakuumiert geschält"),
IFERROR(IF(VLOOKUP(W213,'[1]vakuumierte Fertigprodukte'!$B:$C,2,FALSE)=0,"Fertigprodukte"),
IFERROR(IF(VLOOKUP(W213,'[1]vakuumierte Fertigprodukte'!$E:$FI,2,FALSE)=0,"Vakuumierte Zipfel"),
IFERROR(IF(VLOOKUP(W213,[1]Wurste!$B:$C,2,FALSE)=0,"Räucherwürste"),
IFERROR(IF(VLOOKUP(W213,[1]Wurste!$E:$F,2,FALSE)=0,"URW/URGW Wurst"),
IFERROR(IF(VLOOKUP(W213,[1]Wurste!$H:$I,2,FALSE)=0,"HF-Wurst Vegan"),
IFERROR(IF(VLOOKUP(W213,[1]Wurste!$K:$L,2,FALSE)=0,"320er ohne Würste"),
IFERROR(IF(AND(OR(Abfalldokumentation!$I213="BU3",Abfalldokumentation!$I213="Verkauf"),Abfalldokumentation!$N213="Schimmel",Abfalldokumentation!$O213="keinen Abnehmer/kein Schälpersonal"),"Div. Zipfel, ES ohne Verwendung",VLOOKUP(Abfalldokumentation!$M213,Produktgruppen!A:B,2,FALSE)),"-")))))))))))))))))))))))</f>
        <v>Diverses</v>
      </c>
      <c r="M213" s="76" t="str">
        <f>IFERROR(VLOOKUP(Abfalldokumentation!$W213,Artikel!A:C,3,FALSE),Abfalldokumentation!$W213)</f>
        <v>Diverses aus Abfüllung</v>
      </c>
      <c r="N213" s="76" t="str">
        <f>VLOOKUP(D213,'Liste Gründe'!A:D,2,FALSE)</f>
        <v>Linienbezogen</v>
      </c>
      <c r="O213" s="75" t="str">
        <f>IF(ISBLANK(F213),VLOOKUP(Abfalldokumentation!$X213,'Liste Gründe'!A:D,3,FALSE),F213)</f>
        <v>Maschinenabfall</v>
      </c>
      <c r="P213" s="76" t="str">
        <f>IF(ISBLANK(Abfalldokumentation!$G213),"-",Abfalldokumentation!$G213)</f>
        <v>-</v>
      </c>
      <c r="Q213" s="76">
        <f t="shared" si="22"/>
        <v>35</v>
      </c>
      <c r="R213" s="76" t="str">
        <f t="shared" si="23"/>
        <v>Produkte</v>
      </c>
      <c r="S213" s="76" t="str">
        <f t="shared" si="24"/>
        <v>BUs</v>
      </c>
      <c r="T213" s="76" t="str">
        <f t="shared" si="25"/>
        <v>Symptome</v>
      </c>
      <c r="U213" s="76" t="str">
        <f>IFERROR(VLOOKUP(Abfalldokumentation!$W213,Kennzahlen!S:U,3,FALSE)*Abfalldokumentation!$J213,"0")</f>
        <v>0</v>
      </c>
      <c r="V213" s="76" t="str">
        <f>IF(ISBLANK(A213),VLOOKUP(Abfalldokumentation!$W213,'Linien - BU'!R:S,2,FALSE),A213)</f>
        <v>Abfüllung</v>
      </c>
      <c r="W213" s="77" t="str">
        <f t="shared" si="26"/>
        <v>Diverses aus Abfüllung</v>
      </c>
      <c r="X213" s="77">
        <f t="shared" si="27"/>
        <v>30</v>
      </c>
    </row>
    <row r="214" spans="1:24" ht="30" customHeight="1" x14ac:dyDescent="0.25">
      <c r="A214" s="39" t="s">
        <v>70</v>
      </c>
      <c r="B214" s="40" t="s">
        <v>86</v>
      </c>
      <c r="C214" s="40">
        <v>166</v>
      </c>
      <c r="D214" s="40">
        <v>10</v>
      </c>
      <c r="E214" s="41">
        <v>44441</v>
      </c>
      <c r="F214" s="42"/>
      <c r="G214" s="43"/>
      <c r="H214" s="44" t="str">
        <f>IFERROR(VLOOKUP(Abfalldokumentation!$B214,Artikel!A:C,3,FALSE),Abfalldokumentation!$B214)</f>
        <v>Diverses aus Abfüllung</v>
      </c>
      <c r="I214" s="78" t="str">
        <f>VLOOKUP(V214,'Linien - BU'!A:B,2,FALSE)</f>
        <v>BU1</v>
      </c>
      <c r="J214" s="79">
        <f t="shared" si="21"/>
        <v>166</v>
      </c>
      <c r="K214" s="80">
        <f>Abfalldokumentation!$E214</f>
        <v>44441</v>
      </c>
      <c r="L214" s="79" t="str">
        <f>IFERROR(IF(VLOOKUP(W214,'[1]Rohware 230'!$B:$C,2,FALSE)=0,"Rohware"),
IFERROR(IF(VLOOKUP(W214,[1]Sammelnr.!$B:$C,2,FALSE)=0,"Sammelnr. ungeschält ABS"),
IFERROR(IF(VLOOKUP(W214,[1]Sammelnr.!$E:$F,2,FALSE)=0,"Sammelnr. ungeschält VS"),
IFERROR(IF(VLOOKUP(W214,[1]Sammelnr.!$H:$I,2,FALSE)=0,"Sammelnr. geschält"),
IFERROR(IF(VLOOKUP(W214,[1]Offen!$B:$C,2,FALSE)=0,"Offen ungeschält ABS"),
IFERROR(IF(VLOOKUP(W214,[1]Offen!$E:$F,2,FALSE)=0,"Offen ungeschält VOS"),
IFERROR(IF(VLOOKUP(W214,[1]Offen!$H:$I,2,FALSE)=0,"Offen geschält RW"),
IFERROR(IF(VLOOKUP(W214,[1]Offen!$K:$L,2,FALSE)=0,"Offen vegan"),
IFERROR(IF(VLOOKUP(W214,[1]Offen!$N:$O,2,FALSE)=0,"Offen Zipfel"),
IFERROR(IF(VLOOKUP(W214,[1]Offen!$Q:$R,2,FALSE)=0,"Offen Endstücke"),
IFERROR(IF(VLOOKUP(W214,[1]Vakuumiert!$B:$C,2,FALSE)=0,"Vakuumierter VOS ungeschält"),
IFERROR(IF(VLOOKUP(W214,[1]Vakuumiert!$E:$F,2,FALSE)=0,"Vakuumierter ABS ungeschält"),
IFERROR(IF(VLOOKUP(W214,[1]Vakuumiert!$H:$I,2,FALSE)=0,"Vakuumierter VOS geschält"),
IFERROR(IF(VLOOKUP(W214,[1]Vakuumiert!$K:$L,2,FALSE)=0,"Vakuumierter VOS vegan"),
IFERROR(IF(VLOOKUP(W214,[1]Vakuumiert!$N:$O,2,FALSE)=0,"Vakuumierter VOS Zipfel"),
IFERROR(IF(VLOOKUP(W214,[1]Vakuumiert!$Q:$R,2,FALSE)=0,"Vakuumiert geschält"),
IFERROR(IF(VLOOKUP(W214,'[1]vakuumierte Fertigprodukte'!$B:$C,2,FALSE)=0,"Fertigprodukte"),
IFERROR(IF(VLOOKUP(W214,'[1]vakuumierte Fertigprodukte'!$E:$FI,2,FALSE)=0,"Vakuumierte Zipfel"),
IFERROR(IF(VLOOKUP(W214,[1]Wurste!$B:$C,2,FALSE)=0,"Räucherwürste"),
IFERROR(IF(VLOOKUP(W214,[1]Wurste!$E:$F,2,FALSE)=0,"URW/URGW Wurst"),
IFERROR(IF(VLOOKUP(W214,[1]Wurste!$H:$I,2,FALSE)=0,"HF-Wurst Vegan"),
IFERROR(IF(VLOOKUP(W214,[1]Wurste!$K:$L,2,FALSE)=0,"320er ohne Würste"),
IFERROR(IF(AND(OR(Abfalldokumentation!$I214="BU3",Abfalldokumentation!$I214="Verkauf"),Abfalldokumentation!$N214="Schimmel",Abfalldokumentation!$O214="keinen Abnehmer/kein Schälpersonal"),"Div. Zipfel, ES ohne Verwendung",VLOOKUP(Abfalldokumentation!$M214,Produktgruppen!A:B,2,FALSE)),"-")))))))))))))))))))))))</f>
        <v>Diverses</v>
      </c>
      <c r="M214" s="81" t="str">
        <f>IFERROR(VLOOKUP(Abfalldokumentation!$W214,Artikel!A:C,3,FALSE),Abfalldokumentation!$W214)</f>
        <v>Diverses aus Abfüllung</v>
      </c>
      <c r="N214" s="81" t="str">
        <f>VLOOKUP(D214,'Liste Gründe'!A:D,2,FALSE)</f>
        <v>Linienbezogen</v>
      </c>
      <c r="O214" s="80" t="str">
        <f>IF(ISBLANK(F214),VLOOKUP(Abfalldokumentation!$X214,'Liste Gründe'!A:D,3,FALSE),F214)</f>
        <v>Reinigung</v>
      </c>
      <c r="P214" s="81" t="str">
        <f>IF(ISBLANK(Abfalldokumentation!$G214),"-",Abfalldokumentation!$G214)</f>
        <v>-</v>
      </c>
      <c r="Q214" s="81">
        <f t="shared" si="22"/>
        <v>35</v>
      </c>
      <c r="R214" s="81" t="str">
        <f t="shared" si="23"/>
        <v>Produkte</v>
      </c>
      <c r="S214" s="81" t="str">
        <f t="shared" si="24"/>
        <v>BUs</v>
      </c>
      <c r="T214" s="81" t="str">
        <f t="shared" si="25"/>
        <v>Symptome</v>
      </c>
      <c r="U214" s="81" t="str">
        <f>IFERROR(VLOOKUP(Abfalldokumentation!$W214,Kennzahlen!S:U,3,FALSE)*Abfalldokumentation!$J214,"0")</f>
        <v>0</v>
      </c>
      <c r="V214" s="81" t="str">
        <f>IF(ISBLANK(A214),VLOOKUP(Abfalldokumentation!$W214,'Linien - BU'!R:S,2,FALSE),A214)</f>
        <v>Abfüllung</v>
      </c>
      <c r="W214" s="77" t="str">
        <f t="shared" si="26"/>
        <v>Diverses aus Abfüllung</v>
      </c>
      <c r="X214" s="77">
        <f t="shared" si="27"/>
        <v>10</v>
      </c>
    </row>
    <row r="215" spans="1:24" ht="30" customHeight="1" x14ac:dyDescent="0.25">
      <c r="A215" s="45" t="s">
        <v>92</v>
      </c>
      <c r="B215" s="46" t="s">
        <v>93</v>
      </c>
      <c r="C215" s="46">
        <v>10</v>
      </c>
      <c r="D215" s="52">
        <v>73</v>
      </c>
      <c r="E215" s="47">
        <v>44441</v>
      </c>
      <c r="F215" s="48" t="s">
        <v>94</v>
      </c>
      <c r="G215" s="49" t="s">
        <v>94</v>
      </c>
      <c r="H215" s="50" t="str">
        <f>IFERROR(VLOOKUP(Abfalldokumentation!$B215,Artikel!A:C,3,FALSE),Abfalldokumentation!$B215)</f>
        <v>Laborproben</v>
      </c>
      <c r="I215" s="73" t="str">
        <f>VLOOKUP(V215,'Linien - BU'!A:B,2,FALSE)</f>
        <v>Rest</v>
      </c>
      <c r="J215" s="74">
        <f t="shared" si="21"/>
        <v>10</v>
      </c>
      <c r="K215" s="75">
        <f>Abfalldokumentation!$E215</f>
        <v>44441</v>
      </c>
      <c r="L215" s="74" t="str">
        <f>IFERROR(IF(VLOOKUP(W215,'[1]Rohware 230'!$B:$C,2,FALSE)=0,"Rohware"),
IFERROR(IF(VLOOKUP(W215,[1]Sammelnr.!$B:$C,2,FALSE)=0,"Sammelnr. ungeschält ABS"),
IFERROR(IF(VLOOKUP(W215,[1]Sammelnr.!$E:$F,2,FALSE)=0,"Sammelnr. ungeschält VS"),
IFERROR(IF(VLOOKUP(W215,[1]Sammelnr.!$H:$I,2,FALSE)=0,"Sammelnr. geschält"),
IFERROR(IF(VLOOKUP(W215,[1]Offen!$B:$C,2,FALSE)=0,"Offen ungeschält ABS"),
IFERROR(IF(VLOOKUP(W215,[1]Offen!$E:$F,2,FALSE)=0,"Offen ungeschält VOS"),
IFERROR(IF(VLOOKUP(W215,[1]Offen!$H:$I,2,FALSE)=0,"Offen geschält RW"),
IFERROR(IF(VLOOKUP(W215,[1]Offen!$K:$L,2,FALSE)=0,"Offen vegan"),
IFERROR(IF(VLOOKUP(W215,[1]Offen!$N:$O,2,FALSE)=0,"Offen Zipfel"),
IFERROR(IF(VLOOKUP(W215,[1]Offen!$Q:$R,2,FALSE)=0,"Offen Endstücke"),
IFERROR(IF(VLOOKUP(W215,[1]Vakuumiert!$B:$C,2,FALSE)=0,"Vakuumierter VOS ungeschält"),
IFERROR(IF(VLOOKUP(W215,[1]Vakuumiert!$E:$F,2,FALSE)=0,"Vakuumierter ABS ungeschält"),
IFERROR(IF(VLOOKUP(W215,[1]Vakuumiert!$H:$I,2,FALSE)=0,"Vakuumierter VOS geschält"),
IFERROR(IF(VLOOKUP(W215,[1]Vakuumiert!$K:$L,2,FALSE)=0,"Vakuumierter VOS vegan"),
IFERROR(IF(VLOOKUP(W215,[1]Vakuumiert!$N:$O,2,FALSE)=0,"Vakuumierter VOS Zipfel"),
IFERROR(IF(VLOOKUP(W215,[1]Vakuumiert!$Q:$R,2,FALSE)=0,"Vakuumiert geschält"),
IFERROR(IF(VLOOKUP(W215,'[1]vakuumierte Fertigprodukte'!$B:$C,2,FALSE)=0,"Fertigprodukte"),
IFERROR(IF(VLOOKUP(W215,'[1]vakuumierte Fertigprodukte'!$E:$FI,2,FALSE)=0,"Vakuumierte Zipfel"),
IFERROR(IF(VLOOKUP(W215,[1]Wurste!$B:$C,2,FALSE)=0,"Räucherwürste"),
IFERROR(IF(VLOOKUP(W215,[1]Wurste!$E:$F,2,FALSE)=0,"URW/URGW Wurst"),
IFERROR(IF(VLOOKUP(W215,[1]Wurste!$H:$I,2,FALSE)=0,"HF-Wurst Vegan"),
IFERROR(IF(VLOOKUP(W215,[1]Wurste!$K:$L,2,FALSE)=0,"320er ohne Würste"),
IFERROR(IF(AND(OR(Abfalldokumentation!$I215="BU3",Abfalldokumentation!$I215="Verkauf"),Abfalldokumentation!$N215="Schimmel",Abfalldokumentation!$O215="keinen Abnehmer/kein Schälpersonal"),"Div. Zipfel, ES ohne Verwendung",VLOOKUP(Abfalldokumentation!$M215,Produktgruppen!A:B,2,FALSE)),"-")))))))))))))))))))))))</f>
        <v>Qualitätssicherung</v>
      </c>
      <c r="M215" s="76" t="str">
        <f>IFERROR(VLOOKUP(Abfalldokumentation!$W215,Artikel!A:C,3,FALSE),Abfalldokumentation!$W215)</f>
        <v>Laborproben</v>
      </c>
      <c r="N215" s="76" t="str">
        <f>VLOOKUP(D215,'Liste Gründe'!A:D,2,FALSE)</f>
        <v>Qualitätssicherung</v>
      </c>
      <c r="O215" s="75" t="str">
        <f>IF(ISBLANK(F215),VLOOKUP(Abfalldokumentation!$X215,'Liste Gründe'!A:D,3,FALSE),F215)</f>
        <v>Laborprobe</v>
      </c>
      <c r="P215" s="76" t="str">
        <f>IF(ISBLANK(Abfalldokumentation!$G215),"-",Abfalldokumentation!$G215)</f>
        <v>Laborprobe</v>
      </c>
      <c r="Q215" s="76">
        <f t="shared" si="22"/>
        <v>35</v>
      </c>
      <c r="R215" s="76" t="str">
        <f t="shared" si="23"/>
        <v>Produkte</v>
      </c>
      <c r="S215" s="76" t="str">
        <f t="shared" si="24"/>
        <v>BUs</v>
      </c>
      <c r="T215" s="76" t="str">
        <f t="shared" si="25"/>
        <v>Symptome</v>
      </c>
      <c r="U215" s="76" t="str">
        <f>IFERROR(VLOOKUP(Abfalldokumentation!$W215,Kennzahlen!S:U,3,FALSE)*Abfalldokumentation!$J215,"0")</f>
        <v>0</v>
      </c>
      <c r="V215" s="76" t="str">
        <f>IF(ISBLANK(A215),VLOOKUP(Abfalldokumentation!$W215,'Linien - BU'!R:S,2,FALSE),A215)</f>
        <v>Labor</v>
      </c>
      <c r="W215" s="77" t="str">
        <f t="shared" si="26"/>
        <v>Laborproben</v>
      </c>
      <c r="X215" s="77">
        <f t="shared" si="27"/>
        <v>73</v>
      </c>
    </row>
    <row r="216" spans="1:24" ht="30" customHeight="1" x14ac:dyDescent="0.25">
      <c r="A216" s="39" t="s">
        <v>95</v>
      </c>
      <c r="B216" s="40" t="s">
        <v>147</v>
      </c>
      <c r="C216" s="40">
        <v>20</v>
      </c>
      <c r="D216" s="40">
        <v>22</v>
      </c>
      <c r="E216" s="41">
        <v>44441</v>
      </c>
      <c r="F216" s="42" t="s">
        <v>97</v>
      </c>
      <c r="G216" s="43" t="s">
        <v>98</v>
      </c>
      <c r="H216" s="44" t="str">
        <f>IFERROR(VLOOKUP(Abfalldokumentation!$B216,Artikel!A:C,3,FALSE),Abfalldokumentation!$B216)</f>
        <v>Rächer Natrium</v>
      </c>
      <c r="I216" s="78" t="str">
        <f>VLOOKUP(V216,'Linien - BU'!A:B,2,FALSE)</f>
        <v>BU1</v>
      </c>
      <c r="J216" s="79">
        <f t="shared" si="21"/>
        <v>20</v>
      </c>
      <c r="K216" s="80">
        <f>Abfalldokumentation!$E216</f>
        <v>44441</v>
      </c>
      <c r="L216" s="79" t="str">
        <f>IFERROR(IF(VLOOKUP(W216,'[1]Rohware 230'!$B:$C,2,FALSE)=0,"Rohware"),
IFERROR(IF(VLOOKUP(W216,[1]Sammelnr.!$B:$C,2,FALSE)=0,"Sammelnr. ungeschält ABS"),
IFERROR(IF(VLOOKUP(W216,[1]Sammelnr.!$E:$F,2,FALSE)=0,"Sammelnr. ungeschält VS"),
IFERROR(IF(VLOOKUP(W216,[1]Sammelnr.!$H:$I,2,FALSE)=0,"Sammelnr. geschält"),
IFERROR(IF(VLOOKUP(W216,[1]Offen!$B:$C,2,FALSE)=0,"Offen ungeschält ABS"),
IFERROR(IF(VLOOKUP(W216,[1]Offen!$E:$F,2,FALSE)=0,"Offen ungeschält VOS"),
IFERROR(IF(VLOOKUP(W216,[1]Offen!$H:$I,2,FALSE)=0,"Offen geschält RW"),
IFERROR(IF(VLOOKUP(W216,[1]Offen!$K:$L,2,FALSE)=0,"Offen vegan"),
IFERROR(IF(VLOOKUP(W216,[1]Offen!$N:$O,2,FALSE)=0,"Offen Zipfel"),
IFERROR(IF(VLOOKUP(W216,[1]Offen!$Q:$R,2,FALSE)=0,"Offen Endstücke"),
IFERROR(IF(VLOOKUP(W216,[1]Vakuumiert!$B:$C,2,FALSE)=0,"Vakuumierter VOS ungeschält"),
IFERROR(IF(VLOOKUP(W216,[1]Vakuumiert!$E:$F,2,FALSE)=0,"Vakuumierter ABS ungeschält"),
IFERROR(IF(VLOOKUP(W216,[1]Vakuumiert!$H:$I,2,FALSE)=0,"Vakuumierter VOS geschält"),
IFERROR(IF(VLOOKUP(W216,[1]Vakuumiert!$K:$L,2,FALSE)=0,"Vakuumierter VOS vegan"),
IFERROR(IF(VLOOKUP(W216,[1]Vakuumiert!$N:$O,2,FALSE)=0,"Vakuumierter VOS Zipfel"),
IFERROR(IF(VLOOKUP(W216,[1]Vakuumiert!$Q:$R,2,FALSE)=0,"Vakuumiert geschält"),
IFERROR(IF(VLOOKUP(W216,'[1]vakuumierte Fertigprodukte'!$B:$C,2,FALSE)=0,"Fertigprodukte"),
IFERROR(IF(VLOOKUP(W216,'[1]vakuumierte Fertigprodukte'!$E:$FI,2,FALSE)=0,"Vakuumierte Zipfel"),
IFERROR(IF(VLOOKUP(W216,[1]Wurste!$B:$C,2,FALSE)=0,"Räucherwürste"),
IFERROR(IF(VLOOKUP(W216,[1]Wurste!$E:$F,2,FALSE)=0,"URW/URGW Wurst"),
IFERROR(IF(VLOOKUP(W216,[1]Wurste!$H:$I,2,FALSE)=0,"HF-Wurst Vegan"),
IFERROR(IF(VLOOKUP(W216,[1]Wurste!$K:$L,2,FALSE)=0,"320er ohne Würste"),
IFERROR(IF(AND(OR(Abfalldokumentation!$I216="BU3",Abfalldokumentation!$I216="Verkauf"),Abfalldokumentation!$N216="Schimmel",Abfalldokumentation!$O216="keinen Abnehmer/kein Schälpersonal"),"Div. Zipfel, ES ohne Verwendung",VLOOKUP(Abfalldokumentation!$M216,Produktgruppen!A:B,2,FALSE)),"-")))))))))))))))))))))))</f>
        <v>RW</v>
      </c>
      <c r="M216" s="81" t="str">
        <f>IFERROR(VLOOKUP(Abfalldokumentation!$W216,Artikel!A:C,3,FALSE),Abfalldokumentation!$W216)</f>
        <v>Rächer Natrium</v>
      </c>
      <c r="N216" s="81" t="str">
        <f>VLOOKUP(D216,'Liste Gründe'!A:D,2,FALSE)</f>
        <v>Rest</v>
      </c>
      <c r="O216" s="80" t="str">
        <f>IF(ISBLANK(F216),VLOOKUP(Abfalldokumentation!$X216,'Liste Gründe'!A:D,3,FALSE),F216)</f>
        <v>geschälte Rinde</v>
      </c>
      <c r="P216" s="81" t="str">
        <f>IF(ISBLANK(Abfalldokumentation!$G216),"-",Abfalldokumentation!$G216)</f>
        <v>keine Verwendung möglich</v>
      </c>
      <c r="Q216" s="81">
        <f t="shared" si="22"/>
        <v>35</v>
      </c>
      <c r="R216" s="81" t="str">
        <f t="shared" si="23"/>
        <v>Produkte</v>
      </c>
      <c r="S216" s="81" t="str">
        <f t="shared" si="24"/>
        <v>BUs</v>
      </c>
      <c r="T216" s="81" t="str">
        <f t="shared" si="25"/>
        <v>Symptome</v>
      </c>
      <c r="U216" s="81" t="str">
        <f>IFERROR(VLOOKUP(Abfalldokumentation!$W216,Kennzahlen!S:U,3,FALSE)*Abfalldokumentation!$J216,"0")</f>
        <v>0</v>
      </c>
      <c r="V216" s="81" t="str">
        <f>IF(ISBLANK(A216),VLOOKUP(Abfalldokumentation!$W216,'Linien - BU'!R:S,2,FALSE),A216)</f>
        <v>RWV</v>
      </c>
      <c r="W216" s="77" t="str">
        <f t="shared" si="26"/>
        <v>Rächer Natrium</v>
      </c>
      <c r="X216" s="77">
        <f t="shared" si="27"/>
        <v>22</v>
      </c>
    </row>
    <row r="217" spans="1:24" ht="30" customHeight="1" x14ac:dyDescent="0.25">
      <c r="A217" s="45" t="s">
        <v>95</v>
      </c>
      <c r="B217" s="46" t="s">
        <v>140</v>
      </c>
      <c r="C217" s="46">
        <v>18</v>
      </c>
      <c r="D217" s="46">
        <v>22</v>
      </c>
      <c r="E217" s="47">
        <v>44441</v>
      </c>
      <c r="F217" s="48" t="s">
        <v>97</v>
      </c>
      <c r="G217" s="49" t="s">
        <v>98</v>
      </c>
      <c r="H217" s="50" t="str">
        <f>IFERROR(VLOOKUP(Abfalldokumentation!$B217,Artikel!A:C,3,FALSE),Abfalldokumentation!$B217)</f>
        <v>RW Natrium</v>
      </c>
      <c r="I217" s="73" t="str">
        <f>VLOOKUP(V217,'Linien - BU'!A:B,2,FALSE)</f>
        <v>BU1</v>
      </c>
      <c r="J217" s="74">
        <f t="shared" si="21"/>
        <v>18</v>
      </c>
      <c r="K217" s="75">
        <f>Abfalldokumentation!$E217</f>
        <v>44441</v>
      </c>
      <c r="L217" s="74" t="str">
        <f>IFERROR(IF(VLOOKUP(W217,'[1]Rohware 230'!$B:$C,2,FALSE)=0,"Rohware"),
IFERROR(IF(VLOOKUP(W217,[1]Sammelnr.!$B:$C,2,FALSE)=0,"Sammelnr. ungeschält ABS"),
IFERROR(IF(VLOOKUP(W217,[1]Sammelnr.!$E:$F,2,FALSE)=0,"Sammelnr. ungeschält VS"),
IFERROR(IF(VLOOKUP(W217,[1]Sammelnr.!$H:$I,2,FALSE)=0,"Sammelnr. geschält"),
IFERROR(IF(VLOOKUP(W217,[1]Offen!$B:$C,2,FALSE)=0,"Offen ungeschält ABS"),
IFERROR(IF(VLOOKUP(W217,[1]Offen!$E:$F,2,FALSE)=0,"Offen ungeschält VOS"),
IFERROR(IF(VLOOKUP(W217,[1]Offen!$H:$I,2,FALSE)=0,"Offen geschält RW"),
IFERROR(IF(VLOOKUP(W217,[1]Offen!$K:$L,2,FALSE)=0,"Offen vegan"),
IFERROR(IF(VLOOKUP(W217,[1]Offen!$N:$O,2,FALSE)=0,"Offen Zipfel"),
IFERROR(IF(VLOOKUP(W217,[1]Offen!$Q:$R,2,FALSE)=0,"Offen Endstücke"),
IFERROR(IF(VLOOKUP(W217,[1]Vakuumiert!$B:$C,2,FALSE)=0,"Vakuumierter VOS ungeschält"),
IFERROR(IF(VLOOKUP(W217,[1]Vakuumiert!$E:$F,2,FALSE)=0,"Vakuumierter ABS ungeschält"),
IFERROR(IF(VLOOKUP(W217,[1]Vakuumiert!$H:$I,2,FALSE)=0,"Vakuumierter VOS geschält"),
IFERROR(IF(VLOOKUP(W217,[1]Vakuumiert!$K:$L,2,FALSE)=0,"Vakuumierter VOS vegan"),
IFERROR(IF(VLOOKUP(W217,[1]Vakuumiert!$N:$O,2,FALSE)=0,"Vakuumierter VOS Zipfel"),
IFERROR(IF(VLOOKUP(W217,[1]Vakuumiert!$Q:$R,2,FALSE)=0,"Vakuumiert geschält"),
IFERROR(IF(VLOOKUP(W217,'[1]vakuumierte Fertigprodukte'!$B:$C,2,FALSE)=0,"Fertigprodukte"),
IFERROR(IF(VLOOKUP(W217,'[1]vakuumierte Fertigprodukte'!$E:$FI,2,FALSE)=0,"Vakuumierte Zipfel"),
IFERROR(IF(VLOOKUP(W217,[1]Wurste!$B:$C,2,FALSE)=0,"Räucherwürste"),
IFERROR(IF(VLOOKUP(W217,[1]Wurste!$E:$F,2,FALSE)=0,"URW/URGW Wurst"),
IFERROR(IF(VLOOKUP(W217,[1]Wurste!$H:$I,2,FALSE)=0,"HF-Wurst Vegan"),
IFERROR(IF(VLOOKUP(W217,[1]Wurste!$K:$L,2,FALSE)=0,"320er ohne Würste"),
IFERROR(IF(AND(OR(Abfalldokumentation!$I217="BU3",Abfalldokumentation!$I217="Verkauf"),Abfalldokumentation!$N217="Schimmel",Abfalldokumentation!$O217="keinen Abnehmer/kein Schälpersonal"),"Div. Zipfel, ES ohne Verwendung",VLOOKUP(Abfalldokumentation!$M217,Produktgruppen!A:B,2,FALSE)),"-")))))))))))))))))))))))</f>
        <v>RW</v>
      </c>
      <c r="M217" s="76" t="str">
        <f>IFERROR(VLOOKUP(Abfalldokumentation!$W217,Artikel!A:C,3,FALSE),Abfalldokumentation!$W217)</f>
        <v>RW Natrium</v>
      </c>
      <c r="N217" s="76" t="str">
        <f>VLOOKUP(D217,'Liste Gründe'!A:D,2,FALSE)</f>
        <v>Rest</v>
      </c>
      <c r="O217" s="75" t="str">
        <f>IF(ISBLANK(F217),VLOOKUP(Abfalldokumentation!$X217,'Liste Gründe'!A:D,3,FALSE),F217)</f>
        <v>geschälte Rinde</v>
      </c>
      <c r="P217" s="76" t="str">
        <f>IF(ISBLANK(Abfalldokumentation!$G217),"-",Abfalldokumentation!$G217)</f>
        <v>keine Verwendung möglich</v>
      </c>
      <c r="Q217" s="76">
        <f t="shared" si="22"/>
        <v>35</v>
      </c>
      <c r="R217" s="76" t="str">
        <f t="shared" si="23"/>
        <v>Produkte</v>
      </c>
      <c r="S217" s="76" t="str">
        <f t="shared" si="24"/>
        <v>BUs</v>
      </c>
      <c r="T217" s="76" t="str">
        <f t="shared" si="25"/>
        <v>Symptome</v>
      </c>
      <c r="U217" s="76" t="str">
        <f>IFERROR(VLOOKUP(Abfalldokumentation!$W217,Kennzahlen!S:U,3,FALSE)*Abfalldokumentation!$J217,"0")</f>
        <v>0</v>
      </c>
      <c r="V217" s="76" t="str">
        <f>IF(ISBLANK(A217),VLOOKUP(Abfalldokumentation!$W217,'Linien - BU'!R:S,2,FALSE),A217)</f>
        <v>RWV</v>
      </c>
      <c r="W217" s="77" t="str">
        <f t="shared" si="26"/>
        <v>RW Natrium</v>
      </c>
      <c r="X217" s="77">
        <f t="shared" si="27"/>
        <v>22</v>
      </c>
    </row>
    <row r="218" spans="1:24" ht="30" customHeight="1" x14ac:dyDescent="0.25">
      <c r="A218" s="39" t="s">
        <v>95</v>
      </c>
      <c r="B218" s="40">
        <v>23500062</v>
      </c>
      <c r="C218" s="40">
        <v>47</v>
      </c>
      <c r="D218" s="40">
        <v>22</v>
      </c>
      <c r="E218" s="41">
        <v>44442</v>
      </c>
      <c r="F218" s="42" t="s">
        <v>97</v>
      </c>
      <c r="G218" s="43" t="s">
        <v>98</v>
      </c>
      <c r="H218" s="44" t="str">
        <f>IFERROR(VLOOKUP(Abfalldokumentation!$B218,Artikel!A:C,3,FALSE),Abfalldokumentation!$B218)</f>
        <v>RIE Bio Gouda Mittelalt</v>
      </c>
      <c r="I218" s="78" t="str">
        <f>VLOOKUP(V218,'Linien - BU'!A:B,2,FALSE)</f>
        <v>BU1</v>
      </c>
      <c r="J218" s="79">
        <f t="shared" si="21"/>
        <v>47</v>
      </c>
      <c r="K218" s="80">
        <f>Abfalldokumentation!$E218</f>
        <v>44442</v>
      </c>
      <c r="L218" s="79" t="str">
        <f>IFERROR(IF(VLOOKUP(W218,'[1]Rohware 230'!$B:$C,2,FALSE)=0,"Rohware"),
IFERROR(IF(VLOOKUP(W218,[1]Sammelnr.!$B:$C,2,FALSE)=0,"Sammelnr. ungeschält ABS"),
IFERROR(IF(VLOOKUP(W218,[1]Sammelnr.!$E:$F,2,FALSE)=0,"Sammelnr. ungeschält VS"),
IFERROR(IF(VLOOKUP(W218,[1]Sammelnr.!$H:$I,2,FALSE)=0,"Sammelnr. geschält"),
IFERROR(IF(VLOOKUP(W218,[1]Offen!$B:$C,2,FALSE)=0,"Offen ungeschält ABS"),
IFERROR(IF(VLOOKUP(W218,[1]Offen!$E:$F,2,FALSE)=0,"Offen ungeschält VOS"),
IFERROR(IF(VLOOKUP(W218,[1]Offen!$H:$I,2,FALSE)=0,"Offen geschält RW"),
IFERROR(IF(VLOOKUP(W218,[1]Offen!$K:$L,2,FALSE)=0,"Offen vegan"),
IFERROR(IF(VLOOKUP(W218,[1]Offen!$N:$O,2,FALSE)=0,"Offen Zipfel"),
IFERROR(IF(VLOOKUP(W218,[1]Offen!$Q:$R,2,FALSE)=0,"Offen Endstücke"),
IFERROR(IF(VLOOKUP(W218,[1]Vakuumiert!$B:$C,2,FALSE)=0,"Vakuumierter VOS ungeschält"),
IFERROR(IF(VLOOKUP(W218,[1]Vakuumiert!$E:$F,2,FALSE)=0,"Vakuumierter ABS ungeschält"),
IFERROR(IF(VLOOKUP(W218,[1]Vakuumiert!$H:$I,2,FALSE)=0,"Vakuumierter VOS geschält"),
IFERROR(IF(VLOOKUP(W218,[1]Vakuumiert!$K:$L,2,FALSE)=0,"Vakuumierter VOS vegan"),
IFERROR(IF(VLOOKUP(W218,[1]Vakuumiert!$N:$O,2,FALSE)=0,"Vakuumierter VOS Zipfel"),
IFERROR(IF(VLOOKUP(W218,[1]Vakuumiert!$Q:$R,2,FALSE)=0,"Vakuumiert geschält"),
IFERROR(IF(VLOOKUP(W218,'[1]vakuumierte Fertigprodukte'!$B:$C,2,FALSE)=0,"Fertigprodukte"),
IFERROR(IF(VLOOKUP(W218,'[1]vakuumierte Fertigprodukte'!$E:$FI,2,FALSE)=0,"Vakuumierte Zipfel"),
IFERROR(IF(VLOOKUP(W218,[1]Wurste!$B:$C,2,FALSE)=0,"Räucherwürste"),
IFERROR(IF(VLOOKUP(W218,[1]Wurste!$E:$F,2,FALSE)=0,"URW/URGW Wurst"),
IFERROR(IF(VLOOKUP(W218,[1]Wurste!$H:$I,2,FALSE)=0,"HF-Wurst Vegan"),
IFERROR(IF(VLOOKUP(W218,[1]Wurste!$K:$L,2,FALSE)=0,"320er ohne Würste"),
IFERROR(IF(AND(OR(Abfalldokumentation!$I218="BU3",Abfalldokumentation!$I218="Verkauf"),Abfalldokumentation!$N218="Schimmel",Abfalldokumentation!$O218="keinen Abnehmer/kein Schälpersonal"),"Div. Zipfel, ES ohne Verwendung",VLOOKUP(Abfalldokumentation!$M218,Produktgruppen!A:B,2,FALSE)),"-")))))))))))))))))))))))</f>
        <v>Riemen</v>
      </c>
      <c r="M218" s="81" t="str">
        <f>IFERROR(VLOOKUP(Abfalldokumentation!$W218,Artikel!A:C,3,FALSE),Abfalldokumentation!$W218)</f>
        <v>RIE Bio Gouda Mittelalt</v>
      </c>
      <c r="N218" s="81" t="str">
        <f>VLOOKUP(D218,'Liste Gründe'!A:D,2,FALSE)</f>
        <v>Rest</v>
      </c>
      <c r="O218" s="80" t="str">
        <f>IF(ISBLANK(F218),VLOOKUP(Abfalldokumentation!$X218,'Liste Gründe'!A:D,3,FALSE),F218)</f>
        <v>geschälte Rinde</v>
      </c>
      <c r="P218" s="81" t="str">
        <f>IF(ISBLANK(Abfalldokumentation!$G218),"-",Abfalldokumentation!$G218)</f>
        <v>keine Verwendung möglich</v>
      </c>
      <c r="Q218" s="81">
        <f t="shared" si="22"/>
        <v>35</v>
      </c>
      <c r="R218" s="81" t="str">
        <f t="shared" si="23"/>
        <v>Produkte</v>
      </c>
      <c r="S218" s="81" t="str">
        <f t="shared" si="24"/>
        <v>BUs</v>
      </c>
      <c r="T218" s="81" t="str">
        <f t="shared" si="25"/>
        <v>Symptome</v>
      </c>
      <c r="U218" s="81">
        <f>IFERROR(VLOOKUP(Abfalldokumentation!$W218,Kennzahlen!S:U,3,FALSE)*Abfalldokumentation!$J218,"0")</f>
        <v>349.87270000000001</v>
      </c>
      <c r="V218" s="81" t="str">
        <f>IF(ISBLANK(A218),VLOOKUP(Abfalldokumentation!$W218,'Linien - BU'!R:S,2,FALSE),A218)</f>
        <v>RWV</v>
      </c>
      <c r="W218" s="77">
        <f t="shared" si="26"/>
        <v>23500062</v>
      </c>
      <c r="X218" s="77">
        <f t="shared" si="27"/>
        <v>22</v>
      </c>
    </row>
    <row r="219" spans="1:24" ht="30" customHeight="1" x14ac:dyDescent="0.25">
      <c r="A219" s="45" t="s">
        <v>74</v>
      </c>
      <c r="B219" s="46">
        <v>29500967</v>
      </c>
      <c r="C219" s="46">
        <v>31</v>
      </c>
      <c r="D219" s="46">
        <v>12</v>
      </c>
      <c r="E219" s="47">
        <v>44442</v>
      </c>
      <c r="F219" s="48" t="s">
        <v>22</v>
      </c>
      <c r="G219" s="49" t="s">
        <v>71</v>
      </c>
      <c r="H219" s="50" t="str">
        <f>IFERROR(VLOOKUP(Abfalldokumentation!$B219,Artikel!A:C,3,FALSE),Abfalldokumentation!$B219)</f>
        <v>ABS BERGK BERGLANDMILCH</v>
      </c>
      <c r="I219" s="73" t="str">
        <f>VLOOKUP(V219,'Linien - BU'!A:B,2,FALSE)</f>
        <v>BU1</v>
      </c>
      <c r="J219" s="74">
        <f t="shared" si="21"/>
        <v>31</v>
      </c>
      <c r="K219" s="75">
        <f>Abfalldokumentation!$E219</f>
        <v>44442</v>
      </c>
      <c r="L219" s="74" t="str">
        <f>IFERROR(IF(VLOOKUP(W219,'[1]Rohware 230'!$B:$C,2,FALSE)=0,"Rohware"),
IFERROR(IF(VLOOKUP(W219,[1]Sammelnr.!$B:$C,2,FALSE)=0,"Sammelnr. ungeschält ABS"),
IFERROR(IF(VLOOKUP(W219,[1]Sammelnr.!$E:$F,2,FALSE)=0,"Sammelnr. ungeschält VS"),
IFERROR(IF(VLOOKUP(W219,[1]Sammelnr.!$H:$I,2,FALSE)=0,"Sammelnr. geschält"),
IFERROR(IF(VLOOKUP(W219,[1]Offen!$B:$C,2,FALSE)=0,"Offen ungeschält ABS"),
IFERROR(IF(VLOOKUP(W219,[1]Offen!$E:$F,2,FALSE)=0,"Offen ungeschält VOS"),
IFERROR(IF(VLOOKUP(W219,[1]Offen!$H:$I,2,FALSE)=0,"Offen geschält RW"),
IFERROR(IF(VLOOKUP(W219,[1]Offen!$K:$L,2,FALSE)=0,"Offen vegan"),
IFERROR(IF(VLOOKUP(W219,[1]Offen!$N:$O,2,FALSE)=0,"Offen Zipfel"),
IFERROR(IF(VLOOKUP(W219,[1]Offen!$Q:$R,2,FALSE)=0,"Offen Endstücke"),
IFERROR(IF(VLOOKUP(W219,[1]Vakuumiert!$B:$C,2,FALSE)=0,"Vakuumierter VOS ungeschält"),
IFERROR(IF(VLOOKUP(W219,[1]Vakuumiert!$E:$F,2,FALSE)=0,"Vakuumierter ABS ungeschält"),
IFERROR(IF(VLOOKUP(W219,[1]Vakuumiert!$H:$I,2,FALSE)=0,"Vakuumierter VOS geschält"),
IFERROR(IF(VLOOKUP(W219,[1]Vakuumiert!$K:$L,2,FALSE)=0,"Vakuumierter VOS vegan"),
IFERROR(IF(VLOOKUP(W219,[1]Vakuumiert!$N:$O,2,FALSE)=0,"Vakuumierter VOS Zipfel"),
IFERROR(IF(VLOOKUP(W219,[1]Vakuumiert!$Q:$R,2,FALSE)=0,"Vakuumiert geschält"),
IFERROR(IF(VLOOKUP(W219,'[1]vakuumierte Fertigprodukte'!$B:$C,2,FALSE)=0,"Fertigprodukte"),
IFERROR(IF(VLOOKUP(W219,'[1]vakuumierte Fertigprodukte'!$E:$FI,2,FALSE)=0,"Vakuumierte Zipfel"),
IFERROR(IF(VLOOKUP(W219,[1]Wurste!$B:$C,2,FALSE)=0,"Räucherwürste"),
IFERROR(IF(VLOOKUP(W219,[1]Wurste!$E:$F,2,FALSE)=0,"URW/URGW Wurst"),
IFERROR(IF(VLOOKUP(W219,[1]Wurste!$H:$I,2,FALSE)=0,"HF-Wurst Vegan"),
IFERROR(IF(VLOOKUP(W219,[1]Wurste!$K:$L,2,FALSE)=0,"320er ohne Würste"),
IFERROR(IF(AND(OR(Abfalldokumentation!$I219="BU3",Abfalldokumentation!$I219="Verkauf"),Abfalldokumentation!$N219="Schimmel",Abfalldokumentation!$O219="keinen Abnehmer/kein Schälpersonal"),"Div. Zipfel, ES ohne Verwendung",VLOOKUP(Abfalldokumentation!$M219,Produktgruppen!A:B,2,FALSE)),"-")))))))))))))))))))))))</f>
        <v>Offen ungeschält ABS</v>
      </c>
      <c r="M219" s="76" t="str">
        <f>IFERROR(VLOOKUP(Abfalldokumentation!$W219,Artikel!A:C,3,FALSE),Abfalldokumentation!$W219)</f>
        <v>ABS BERGK BERGLANDMILCH</v>
      </c>
      <c r="N219" s="76" t="str">
        <f>VLOOKUP(D219,'Liste Gründe'!A:D,2,FALSE)</f>
        <v>Schimmel</v>
      </c>
      <c r="O219" s="75" t="str">
        <f>IF(ISBLANK(F219),VLOOKUP(Abfalldokumentation!$X219,'Liste Gründe'!A:D,3,FALSE),F219)</f>
        <v>keine Verarbeitung</v>
      </c>
      <c r="P219" s="76" t="str">
        <f>IF(ISBLANK(Abfalldokumentation!$G219),"-",Abfalldokumentation!$G219)</f>
        <v>stehen geblieben / übersehen</v>
      </c>
      <c r="Q219" s="76">
        <f t="shared" si="22"/>
        <v>35</v>
      </c>
      <c r="R219" s="76" t="str">
        <f t="shared" si="23"/>
        <v>Produkte</v>
      </c>
      <c r="S219" s="76" t="str">
        <f t="shared" si="24"/>
        <v>BUs</v>
      </c>
      <c r="T219" s="76" t="str">
        <f t="shared" si="25"/>
        <v>Symptome</v>
      </c>
      <c r="U219" s="76" t="str">
        <f>IFERROR(VLOOKUP(Abfalldokumentation!$W219,Kennzahlen!S:U,3,FALSE)*Abfalldokumentation!$J219,"0")</f>
        <v>0</v>
      </c>
      <c r="V219" s="76" t="str">
        <f>IF(ISBLANK(A219),VLOOKUP(Abfalldokumentation!$W219,'Linien - BU'!R:S,2,FALSE),A219)</f>
        <v>Schmelze</v>
      </c>
      <c r="W219" s="77">
        <f t="shared" si="26"/>
        <v>29500967</v>
      </c>
      <c r="X219" s="77">
        <f t="shared" si="27"/>
        <v>12</v>
      </c>
    </row>
    <row r="220" spans="1:24" ht="30" customHeight="1" x14ac:dyDescent="0.25">
      <c r="A220" s="39" t="s">
        <v>99</v>
      </c>
      <c r="B220" s="40">
        <v>29501003</v>
      </c>
      <c r="C220" s="40">
        <v>145</v>
      </c>
      <c r="D220" s="40">
        <v>81</v>
      </c>
      <c r="E220" s="41">
        <v>44442</v>
      </c>
      <c r="F220" s="42" t="s">
        <v>109</v>
      </c>
      <c r="G220" s="43"/>
      <c r="H220" s="44" t="str">
        <f>IFERROR(VLOOKUP(Abfalldokumentation!$B220,Artikel!A:C,3,FALSE),Abfalldokumentation!$B220)</f>
        <v>ABS CHED-PF-KRÄUK gemis</v>
      </c>
      <c r="I220" s="78" t="str">
        <f>VLOOKUP(V220,'Linien - BU'!A:B,2,FALSE)</f>
        <v>BU3</v>
      </c>
      <c r="J220" s="79">
        <f t="shared" si="21"/>
        <v>145</v>
      </c>
      <c r="K220" s="80">
        <f>Abfalldokumentation!$E220</f>
        <v>44442</v>
      </c>
      <c r="L220" s="79" t="str">
        <f>IFERROR(IF(VLOOKUP(W220,'[1]Rohware 230'!$B:$C,2,FALSE)=0,"Rohware"),
IFERROR(IF(VLOOKUP(W220,[1]Sammelnr.!$B:$C,2,FALSE)=0,"Sammelnr. ungeschält ABS"),
IFERROR(IF(VLOOKUP(W220,[1]Sammelnr.!$E:$F,2,FALSE)=0,"Sammelnr. ungeschält VS"),
IFERROR(IF(VLOOKUP(W220,[1]Sammelnr.!$H:$I,2,FALSE)=0,"Sammelnr. geschält"),
IFERROR(IF(VLOOKUP(W220,[1]Offen!$B:$C,2,FALSE)=0,"Offen ungeschält ABS"),
IFERROR(IF(VLOOKUP(W220,[1]Offen!$E:$F,2,FALSE)=0,"Offen ungeschält VOS"),
IFERROR(IF(VLOOKUP(W220,[1]Offen!$H:$I,2,FALSE)=0,"Offen geschält RW"),
IFERROR(IF(VLOOKUP(W220,[1]Offen!$K:$L,2,FALSE)=0,"Offen vegan"),
IFERROR(IF(VLOOKUP(W220,[1]Offen!$N:$O,2,FALSE)=0,"Offen Zipfel"),
IFERROR(IF(VLOOKUP(W220,[1]Offen!$Q:$R,2,FALSE)=0,"Offen Endstücke"),
IFERROR(IF(VLOOKUP(W220,[1]Vakuumiert!$B:$C,2,FALSE)=0,"Vakuumierter VOS ungeschält"),
IFERROR(IF(VLOOKUP(W220,[1]Vakuumiert!$E:$F,2,FALSE)=0,"Vakuumierter ABS ungeschält"),
IFERROR(IF(VLOOKUP(W220,[1]Vakuumiert!$H:$I,2,FALSE)=0,"Vakuumierter VOS geschält"),
IFERROR(IF(VLOOKUP(W220,[1]Vakuumiert!$K:$L,2,FALSE)=0,"Vakuumierter VOS vegan"),
IFERROR(IF(VLOOKUP(W220,[1]Vakuumiert!$N:$O,2,FALSE)=0,"Vakuumierter VOS Zipfel"),
IFERROR(IF(VLOOKUP(W220,[1]Vakuumiert!$Q:$R,2,FALSE)=0,"Vakuumiert geschält"),
IFERROR(IF(VLOOKUP(W220,'[1]vakuumierte Fertigprodukte'!$B:$C,2,FALSE)=0,"Fertigprodukte"),
IFERROR(IF(VLOOKUP(W220,'[1]vakuumierte Fertigprodukte'!$E:$FI,2,FALSE)=0,"Vakuumierte Zipfel"),
IFERROR(IF(VLOOKUP(W220,[1]Wurste!$B:$C,2,FALSE)=0,"Räucherwürste"),
IFERROR(IF(VLOOKUP(W220,[1]Wurste!$E:$F,2,FALSE)=0,"URW/URGW Wurst"),
IFERROR(IF(VLOOKUP(W220,[1]Wurste!$H:$I,2,FALSE)=0,"HF-Wurst Vegan"),
IFERROR(IF(VLOOKUP(W220,[1]Wurste!$K:$L,2,FALSE)=0,"320er ohne Würste"),
IFERROR(IF(AND(OR(Abfalldokumentation!$I220="BU3",Abfalldokumentation!$I220="Verkauf"),Abfalldokumentation!$N220="Schimmel",Abfalldokumentation!$O220="keinen Abnehmer/kein Schälpersonal"),"Div. Zipfel, ES ohne Verwendung",VLOOKUP(Abfalldokumentation!$M220,Produktgruppen!A:B,2,FALSE)),"-")))))))))))))))))))))))</f>
        <v>Offen ungeschält ABS</v>
      </c>
      <c r="M220" s="81" t="str">
        <f>IFERROR(VLOOKUP(Abfalldokumentation!$W220,Artikel!A:C,3,FALSE),Abfalldokumentation!$W220)</f>
        <v>ABS CHED-PF-KRÄUK gemis</v>
      </c>
      <c r="N220" s="81" t="str">
        <f>VLOOKUP(D220,'Liste Gründe'!A:D,2,FALSE)</f>
        <v>Linienbezogen</v>
      </c>
      <c r="O220" s="80" t="str">
        <f>IF(ISBLANK(F220),VLOOKUP(Abfalldokumentation!$X220,'Liste Gründe'!A:D,3,FALSE),F220)</f>
        <v>gemischtes Produkt</v>
      </c>
      <c r="P220" s="81" t="str">
        <f>IF(ISBLANK(Abfalldokumentation!$G220),"-",Abfalldokumentation!$G220)</f>
        <v>-</v>
      </c>
      <c r="Q220" s="81">
        <f t="shared" si="22"/>
        <v>35</v>
      </c>
      <c r="R220" s="81" t="str">
        <f t="shared" si="23"/>
        <v>Produkte</v>
      </c>
      <c r="S220" s="81" t="str">
        <f t="shared" si="24"/>
        <v>BUs</v>
      </c>
      <c r="T220" s="81" t="str">
        <f t="shared" si="25"/>
        <v>Symptome</v>
      </c>
      <c r="U220" s="81">
        <f>IFERROR(VLOOKUP(Abfalldokumentation!$W220,Kennzahlen!S:U,3,FALSE)*Abfalldokumentation!$J220,"0")</f>
        <v>145</v>
      </c>
      <c r="V220" s="81" t="str">
        <f>IF(ISBLANK(A220),VLOOKUP(Abfalldokumentation!$W220,'Linien - BU'!R:S,2,FALSE),A220)</f>
        <v>L33</v>
      </c>
      <c r="W220" s="77">
        <f t="shared" si="26"/>
        <v>29501003</v>
      </c>
      <c r="X220" s="77">
        <f t="shared" si="27"/>
        <v>81</v>
      </c>
    </row>
    <row r="221" spans="1:24" ht="30" customHeight="1" x14ac:dyDescent="0.25">
      <c r="A221" s="45" t="s">
        <v>99</v>
      </c>
      <c r="B221" s="46">
        <v>29501032</v>
      </c>
      <c r="C221" s="46">
        <v>30</v>
      </c>
      <c r="D221" s="46">
        <v>22</v>
      </c>
      <c r="E221" s="47">
        <v>44442</v>
      </c>
      <c r="F221" s="48" t="s">
        <v>87</v>
      </c>
      <c r="G221" s="46" t="s">
        <v>100</v>
      </c>
      <c r="H221" s="50" t="str">
        <f>IFERROR(VLOOKUP(Abfalldokumentation!$B221,Artikel!A:C,3,FALSE),Abfalldokumentation!$B221)</f>
        <v>ABS CHED-ROT MIT ß-CARO</v>
      </c>
      <c r="I221" s="73" t="str">
        <f>VLOOKUP(V221,'Linien - BU'!A:B,2,FALSE)</f>
        <v>BU3</v>
      </c>
      <c r="J221" s="74">
        <f t="shared" si="21"/>
        <v>30</v>
      </c>
      <c r="K221" s="75">
        <f>Abfalldokumentation!$E221</f>
        <v>44442</v>
      </c>
      <c r="L221" s="74" t="str">
        <f>IFERROR(IF(VLOOKUP(W221,'[1]Rohware 230'!$B:$C,2,FALSE)=0,"Rohware"),
IFERROR(IF(VLOOKUP(W221,[1]Sammelnr.!$B:$C,2,FALSE)=0,"Sammelnr. ungeschält ABS"),
IFERROR(IF(VLOOKUP(W221,[1]Sammelnr.!$E:$F,2,FALSE)=0,"Sammelnr. ungeschält VS"),
IFERROR(IF(VLOOKUP(W221,[1]Sammelnr.!$H:$I,2,FALSE)=0,"Sammelnr. geschält"),
IFERROR(IF(VLOOKUP(W221,[1]Offen!$B:$C,2,FALSE)=0,"Offen ungeschält ABS"),
IFERROR(IF(VLOOKUP(W221,[1]Offen!$E:$F,2,FALSE)=0,"Offen ungeschält VOS"),
IFERROR(IF(VLOOKUP(W221,[1]Offen!$H:$I,2,FALSE)=0,"Offen geschält RW"),
IFERROR(IF(VLOOKUP(W221,[1]Offen!$K:$L,2,FALSE)=0,"Offen vegan"),
IFERROR(IF(VLOOKUP(W221,[1]Offen!$N:$O,2,FALSE)=0,"Offen Zipfel"),
IFERROR(IF(VLOOKUP(W221,[1]Offen!$Q:$R,2,FALSE)=0,"Offen Endstücke"),
IFERROR(IF(VLOOKUP(W221,[1]Vakuumiert!$B:$C,2,FALSE)=0,"Vakuumierter VOS ungeschält"),
IFERROR(IF(VLOOKUP(W221,[1]Vakuumiert!$E:$F,2,FALSE)=0,"Vakuumierter ABS ungeschält"),
IFERROR(IF(VLOOKUP(W221,[1]Vakuumiert!$H:$I,2,FALSE)=0,"Vakuumierter VOS geschält"),
IFERROR(IF(VLOOKUP(W221,[1]Vakuumiert!$K:$L,2,FALSE)=0,"Vakuumierter VOS vegan"),
IFERROR(IF(VLOOKUP(W221,[1]Vakuumiert!$N:$O,2,FALSE)=0,"Vakuumierter VOS Zipfel"),
IFERROR(IF(VLOOKUP(W221,[1]Vakuumiert!$Q:$R,2,FALSE)=0,"Vakuumiert geschält"),
IFERROR(IF(VLOOKUP(W221,'[1]vakuumierte Fertigprodukte'!$B:$C,2,FALSE)=0,"Fertigprodukte"),
IFERROR(IF(VLOOKUP(W221,'[1]vakuumierte Fertigprodukte'!$E:$FI,2,FALSE)=0,"Vakuumierte Zipfel"),
IFERROR(IF(VLOOKUP(W221,[1]Wurste!$B:$C,2,FALSE)=0,"Räucherwürste"),
IFERROR(IF(VLOOKUP(W221,[1]Wurste!$E:$F,2,FALSE)=0,"URW/URGW Wurst"),
IFERROR(IF(VLOOKUP(W221,[1]Wurste!$H:$I,2,FALSE)=0,"HF-Wurst Vegan"),
IFERROR(IF(VLOOKUP(W221,[1]Wurste!$K:$L,2,FALSE)=0,"320er ohne Würste"),
IFERROR(IF(AND(OR(Abfalldokumentation!$I221="BU3",Abfalldokumentation!$I221="Verkauf"),Abfalldokumentation!$N221="Schimmel",Abfalldokumentation!$O221="keinen Abnehmer/kein Schälpersonal"),"Div. Zipfel, ES ohne Verwendung",VLOOKUP(Abfalldokumentation!$M221,Produktgruppen!A:B,2,FALSE)),"-")))))))))))))))))))))))</f>
        <v>Offen ungeschält ABS</v>
      </c>
      <c r="M221" s="76" t="str">
        <f>IFERROR(VLOOKUP(Abfalldokumentation!$W221,Artikel!A:C,3,FALSE),Abfalldokumentation!$W221)</f>
        <v>ABS CHED-ROT MIT ß-CARO</v>
      </c>
      <c r="N221" s="76" t="str">
        <f>VLOOKUP(D221,'Liste Gründe'!A:D,2,FALSE)</f>
        <v>Rest</v>
      </c>
      <c r="O221" s="75" t="str">
        <f>IF(ISBLANK(F221),VLOOKUP(Abfalldokumentation!$X221,'Liste Gründe'!A:D,3,FALSE),F221)</f>
        <v>Fremdkörper</v>
      </c>
      <c r="P221" s="76" t="str">
        <f>IF(ISBLANK(Abfalldokumentation!$G221),"-",Abfalldokumentation!$G221)</f>
        <v>Schmutz</v>
      </c>
      <c r="Q221" s="76">
        <f t="shared" si="22"/>
        <v>35</v>
      </c>
      <c r="R221" s="76" t="str">
        <f t="shared" si="23"/>
        <v>Produkte</v>
      </c>
      <c r="S221" s="76" t="str">
        <f t="shared" si="24"/>
        <v>BUs</v>
      </c>
      <c r="T221" s="76" t="str">
        <f t="shared" si="25"/>
        <v>Symptome</v>
      </c>
      <c r="U221" s="76">
        <f>IFERROR(VLOOKUP(Abfalldokumentation!$W221,Kennzahlen!S:U,3,FALSE)*Abfalldokumentation!$J221,"0")</f>
        <v>30</v>
      </c>
      <c r="V221" s="76" t="str">
        <f>IF(ISBLANK(A221),VLOOKUP(Abfalldokumentation!$W221,'Linien - BU'!R:S,2,FALSE),A221)</f>
        <v>L33</v>
      </c>
      <c r="W221" s="77">
        <f t="shared" si="26"/>
        <v>29501032</v>
      </c>
      <c r="X221" s="77">
        <f t="shared" si="27"/>
        <v>22</v>
      </c>
    </row>
    <row r="222" spans="1:24" ht="30" customHeight="1" x14ac:dyDescent="0.25">
      <c r="A222" s="39" t="s">
        <v>74</v>
      </c>
      <c r="B222" s="40">
        <v>29501056</v>
      </c>
      <c r="C222" s="40">
        <v>25</v>
      </c>
      <c r="D222" s="40">
        <v>12</v>
      </c>
      <c r="E222" s="41">
        <v>44442</v>
      </c>
      <c r="F222" s="42" t="s">
        <v>22</v>
      </c>
      <c r="G222" s="43" t="s">
        <v>75</v>
      </c>
      <c r="H222" s="44" t="str">
        <f>IFERROR(VLOOKUP(Abfalldokumentation!$B222,Artikel!A:C,3,FALSE),Abfalldokumentation!$B222)</f>
        <v>VOS UGRW SCHI-NATRIUMAR</v>
      </c>
      <c r="I222" s="78" t="str">
        <f>VLOOKUP(V222,'Linien - BU'!A:B,2,FALSE)</f>
        <v>BU1</v>
      </c>
      <c r="J222" s="79">
        <f t="shared" si="21"/>
        <v>25</v>
      </c>
      <c r="K222" s="80">
        <f>Abfalldokumentation!$E222</f>
        <v>44442</v>
      </c>
      <c r="L222" s="79" t="str">
        <f>IFERROR(IF(VLOOKUP(W222,'[1]Rohware 230'!$B:$C,2,FALSE)=0,"Rohware"),
IFERROR(IF(VLOOKUP(W222,[1]Sammelnr.!$B:$C,2,FALSE)=0,"Sammelnr. ungeschält ABS"),
IFERROR(IF(VLOOKUP(W222,[1]Sammelnr.!$E:$F,2,FALSE)=0,"Sammelnr. ungeschält VS"),
IFERROR(IF(VLOOKUP(W222,[1]Sammelnr.!$H:$I,2,FALSE)=0,"Sammelnr. geschält"),
IFERROR(IF(VLOOKUP(W222,[1]Offen!$B:$C,2,FALSE)=0,"Offen ungeschält ABS"),
IFERROR(IF(VLOOKUP(W222,[1]Offen!$E:$F,2,FALSE)=0,"Offen ungeschält VOS"),
IFERROR(IF(VLOOKUP(W222,[1]Offen!$H:$I,2,FALSE)=0,"Offen geschält RW"),
IFERROR(IF(VLOOKUP(W222,[1]Offen!$K:$L,2,FALSE)=0,"Offen vegan"),
IFERROR(IF(VLOOKUP(W222,[1]Offen!$N:$O,2,FALSE)=0,"Offen Zipfel"),
IFERROR(IF(VLOOKUP(W222,[1]Offen!$Q:$R,2,FALSE)=0,"Offen Endstücke"),
IFERROR(IF(VLOOKUP(W222,[1]Vakuumiert!$B:$C,2,FALSE)=0,"Vakuumierter VOS ungeschält"),
IFERROR(IF(VLOOKUP(W222,[1]Vakuumiert!$E:$F,2,FALSE)=0,"Vakuumierter ABS ungeschält"),
IFERROR(IF(VLOOKUP(W222,[1]Vakuumiert!$H:$I,2,FALSE)=0,"Vakuumierter VOS geschält"),
IFERROR(IF(VLOOKUP(W222,[1]Vakuumiert!$K:$L,2,FALSE)=0,"Vakuumierter VOS vegan"),
IFERROR(IF(VLOOKUP(W222,[1]Vakuumiert!$N:$O,2,FALSE)=0,"Vakuumierter VOS Zipfel"),
IFERROR(IF(VLOOKUP(W222,[1]Vakuumiert!$Q:$R,2,FALSE)=0,"Vakuumiert geschält"),
IFERROR(IF(VLOOKUP(W222,'[1]vakuumierte Fertigprodukte'!$B:$C,2,FALSE)=0,"Fertigprodukte"),
IFERROR(IF(VLOOKUP(W222,'[1]vakuumierte Fertigprodukte'!$E:$FI,2,FALSE)=0,"Vakuumierte Zipfel"),
IFERROR(IF(VLOOKUP(W222,[1]Wurste!$B:$C,2,FALSE)=0,"Räucherwürste"),
IFERROR(IF(VLOOKUP(W222,[1]Wurste!$E:$F,2,FALSE)=0,"URW/URGW Wurst"),
IFERROR(IF(VLOOKUP(W222,[1]Wurste!$H:$I,2,FALSE)=0,"HF-Wurst Vegan"),
IFERROR(IF(VLOOKUP(W222,[1]Wurste!$K:$L,2,FALSE)=0,"320er ohne Würste"),
IFERROR(IF(AND(OR(Abfalldokumentation!$I222="BU3",Abfalldokumentation!$I222="Verkauf"),Abfalldokumentation!$N222="Schimmel",Abfalldokumentation!$O222="keinen Abnehmer/kein Schälpersonal"),"Div. Zipfel, ES ohne Verwendung",VLOOKUP(Abfalldokumentation!$M222,Produktgruppen!A:B,2,FALSE)),"-")))))))))))))))))))))))</f>
        <v>Offen ungeschält VOS</v>
      </c>
      <c r="M222" s="81" t="str">
        <f>IFERROR(VLOOKUP(Abfalldokumentation!$W222,Artikel!A:C,3,FALSE),Abfalldokumentation!$W222)</f>
        <v>VOS UGRW SCHI-NATRIUMAR</v>
      </c>
      <c r="N222" s="81" t="str">
        <f>VLOOKUP(D222,'Liste Gründe'!A:D,2,FALSE)</f>
        <v>Schimmel</v>
      </c>
      <c r="O222" s="80" t="str">
        <f>IF(ISBLANK(F222),VLOOKUP(Abfalldokumentation!$X222,'Liste Gründe'!A:D,3,FALSE),F222)</f>
        <v>keine Verarbeitung</v>
      </c>
      <c r="P222" s="81" t="str">
        <f>IF(ISBLANK(Abfalldokumentation!$G222),"-",Abfalldokumentation!$G222)</f>
        <v>Aufgrund Konsistenz nicht genommen. Zu wenig VOS verarbeitet. Vom Warmen ins Kalte -&gt; Schimmel</v>
      </c>
      <c r="Q222" s="81">
        <f t="shared" si="22"/>
        <v>35</v>
      </c>
      <c r="R222" s="81" t="str">
        <f t="shared" si="23"/>
        <v>Produkte</v>
      </c>
      <c r="S222" s="81" t="str">
        <f t="shared" si="24"/>
        <v>BUs</v>
      </c>
      <c r="T222" s="81" t="str">
        <f t="shared" si="25"/>
        <v>Symptome</v>
      </c>
      <c r="U222" s="81">
        <f>IFERROR(VLOOKUP(Abfalldokumentation!$W222,Kennzahlen!S:U,3,FALSE)*Abfalldokumentation!$J222,"0")</f>
        <v>12.5</v>
      </c>
      <c r="V222" s="81" t="str">
        <f>IF(ISBLANK(A222),VLOOKUP(Abfalldokumentation!$W222,'Linien - BU'!R:S,2,FALSE),A222)</f>
        <v>Schmelze</v>
      </c>
      <c r="W222" s="77">
        <f t="shared" si="26"/>
        <v>29501056</v>
      </c>
      <c r="X222" s="77">
        <f t="shared" si="27"/>
        <v>12</v>
      </c>
    </row>
    <row r="223" spans="1:24" ht="30" customHeight="1" x14ac:dyDescent="0.25">
      <c r="A223" s="45" t="s">
        <v>11</v>
      </c>
      <c r="B223" s="46">
        <v>29501072</v>
      </c>
      <c r="C223" s="46">
        <v>20</v>
      </c>
      <c r="D223" s="46">
        <v>12</v>
      </c>
      <c r="E223" s="47">
        <v>44442</v>
      </c>
      <c r="F223" s="48" t="s">
        <v>20</v>
      </c>
      <c r="G223" s="49" t="s">
        <v>84</v>
      </c>
      <c r="H223" s="50" t="str">
        <f>IFERROR(VLOOKUP(Abfalldokumentation!$B223,Artikel!A:C,3,FALSE),Abfalldokumentation!$B223)</f>
        <v>VOS RW-CHILI-ZIPFEL</v>
      </c>
      <c r="I223" s="73" t="str">
        <f>VLOOKUP(V223,'Linien - BU'!A:B,2,FALSE)</f>
        <v>Verkauf</v>
      </c>
      <c r="J223" s="74">
        <f t="shared" si="21"/>
        <v>20</v>
      </c>
      <c r="K223" s="75">
        <f>Abfalldokumentation!$E223</f>
        <v>44442</v>
      </c>
      <c r="L223" s="74" t="str">
        <f>IFERROR(IF(VLOOKUP(W223,'[1]Rohware 230'!$B:$C,2,FALSE)=0,"Rohware"),
IFERROR(IF(VLOOKUP(W223,[1]Sammelnr.!$B:$C,2,FALSE)=0,"Sammelnr. ungeschält ABS"),
IFERROR(IF(VLOOKUP(W223,[1]Sammelnr.!$E:$F,2,FALSE)=0,"Sammelnr. ungeschält VS"),
IFERROR(IF(VLOOKUP(W223,[1]Sammelnr.!$H:$I,2,FALSE)=0,"Sammelnr. geschält"),
IFERROR(IF(VLOOKUP(W223,[1]Offen!$B:$C,2,FALSE)=0,"Offen ungeschält ABS"),
IFERROR(IF(VLOOKUP(W223,[1]Offen!$E:$F,2,FALSE)=0,"Offen ungeschält VOS"),
IFERROR(IF(VLOOKUP(W223,[1]Offen!$H:$I,2,FALSE)=0,"Offen geschält RW"),
IFERROR(IF(VLOOKUP(W223,[1]Offen!$K:$L,2,FALSE)=0,"Offen vegan"),
IFERROR(IF(VLOOKUP(W223,[1]Offen!$N:$O,2,FALSE)=0,"Offen Zipfel"),
IFERROR(IF(VLOOKUP(W223,[1]Offen!$Q:$R,2,FALSE)=0,"Offen Endstücke"),
IFERROR(IF(VLOOKUP(W223,[1]Vakuumiert!$B:$C,2,FALSE)=0,"Vakuumierter VOS ungeschält"),
IFERROR(IF(VLOOKUP(W223,[1]Vakuumiert!$E:$F,2,FALSE)=0,"Vakuumierter ABS ungeschält"),
IFERROR(IF(VLOOKUP(W223,[1]Vakuumiert!$H:$I,2,FALSE)=0,"Vakuumierter VOS geschält"),
IFERROR(IF(VLOOKUP(W223,[1]Vakuumiert!$K:$L,2,FALSE)=0,"Vakuumierter VOS vegan"),
IFERROR(IF(VLOOKUP(W223,[1]Vakuumiert!$N:$O,2,FALSE)=0,"Vakuumierter VOS Zipfel"),
IFERROR(IF(VLOOKUP(W223,[1]Vakuumiert!$Q:$R,2,FALSE)=0,"Vakuumiert geschält"),
IFERROR(IF(VLOOKUP(W223,'[1]vakuumierte Fertigprodukte'!$B:$C,2,FALSE)=0,"Fertigprodukte"),
IFERROR(IF(VLOOKUP(W223,'[1]vakuumierte Fertigprodukte'!$E:$FI,2,FALSE)=0,"Vakuumierte Zipfel"),
IFERROR(IF(VLOOKUP(W223,[1]Wurste!$B:$C,2,FALSE)=0,"Räucherwürste"),
IFERROR(IF(VLOOKUP(W223,[1]Wurste!$E:$F,2,FALSE)=0,"URW/URGW Wurst"),
IFERROR(IF(VLOOKUP(W223,[1]Wurste!$H:$I,2,FALSE)=0,"HF-Wurst Vegan"),
IFERROR(IF(VLOOKUP(W223,[1]Wurste!$K:$L,2,FALSE)=0,"320er ohne Würste"),
IFERROR(IF(AND(OR(Abfalldokumentation!$I223="BU3",Abfalldokumentation!$I223="Verkauf"),Abfalldokumentation!$N223="Schimmel",Abfalldokumentation!$O223="keinen Abnehmer/kein Schälpersonal"),"Div. Zipfel, ES ohne Verwendung",VLOOKUP(Abfalldokumentation!$M223,Produktgruppen!A:B,2,FALSE)),"-")))))))))))))))))))))))</f>
        <v>Offen Zipfel</v>
      </c>
      <c r="M223" s="76" t="str">
        <f>IFERROR(VLOOKUP(Abfalldokumentation!$W223,Artikel!A:C,3,FALSE),Abfalldokumentation!$W223)</f>
        <v>VOS RW-CHILI-ZIPFEL</v>
      </c>
      <c r="N223" s="76" t="str">
        <f>VLOOKUP(D223,'Liste Gründe'!A:D,2,FALSE)</f>
        <v>Schimmel</v>
      </c>
      <c r="O223" s="75" t="str">
        <f>IF(ISBLANK(F223),VLOOKUP(Abfalldokumentation!$X223,'Liste Gründe'!A:D,3,FALSE),F223)</f>
        <v>keinen Abnehmer/kein Schälpersonal</v>
      </c>
      <c r="P223" s="76" t="str">
        <f>IF(ISBLANK(Abfalldokumentation!$G223),"-",Abfalldokumentation!$G223)</f>
        <v>keinen Abnehmer/Schälen</v>
      </c>
      <c r="Q223" s="76">
        <f t="shared" si="22"/>
        <v>35</v>
      </c>
      <c r="R223" s="76" t="str">
        <f t="shared" si="23"/>
        <v>Produkte</v>
      </c>
      <c r="S223" s="76" t="str">
        <f t="shared" si="24"/>
        <v>BUs</v>
      </c>
      <c r="T223" s="76" t="str">
        <f t="shared" si="25"/>
        <v>Symptome</v>
      </c>
      <c r="U223" s="76">
        <f>IFERROR(VLOOKUP(Abfalldokumentation!$W223,Kennzahlen!S:U,3,FALSE)*Abfalldokumentation!$J223,"0")</f>
        <v>10</v>
      </c>
      <c r="V223" s="76" t="str">
        <f>IF(ISBLANK(A223),VLOOKUP(Abfalldokumentation!$W223,'Linien - BU'!R:S,2,FALSE),A223)</f>
        <v>Verkauf</v>
      </c>
      <c r="W223" s="77">
        <f t="shared" si="26"/>
        <v>29501072</v>
      </c>
      <c r="X223" s="77">
        <f t="shared" si="27"/>
        <v>12</v>
      </c>
    </row>
    <row r="224" spans="1:24" ht="30" customHeight="1" x14ac:dyDescent="0.25">
      <c r="A224" s="39" t="s">
        <v>11</v>
      </c>
      <c r="B224" s="40">
        <v>29501075</v>
      </c>
      <c r="C224" s="40">
        <v>3</v>
      </c>
      <c r="D224" s="40">
        <v>12</v>
      </c>
      <c r="E224" s="41">
        <v>44442</v>
      </c>
      <c r="F224" s="42" t="s">
        <v>20</v>
      </c>
      <c r="G224" s="43" t="s">
        <v>84</v>
      </c>
      <c r="H224" s="44" t="str">
        <f>IFERROR(VLOOKUP(Abfalldokumentation!$B224,Artikel!A:C,3,FALSE),Abfalldokumentation!$B224)</f>
        <v>VOS RW-CHILI-ENDSTÜCK</v>
      </c>
      <c r="I224" s="78" t="str">
        <f>VLOOKUP(V224,'Linien - BU'!A:B,2,FALSE)</f>
        <v>Verkauf</v>
      </c>
      <c r="J224" s="79">
        <f t="shared" si="21"/>
        <v>3</v>
      </c>
      <c r="K224" s="80">
        <f>Abfalldokumentation!$E224</f>
        <v>44442</v>
      </c>
      <c r="L224" s="79" t="str">
        <f>IFERROR(IF(VLOOKUP(W224,'[1]Rohware 230'!$B:$C,2,FALSE)=0,"Rohware"),
IFERROR(IF(VLOOKUP(W224,[1]Sammelnr.!$B:$C,2,FALSE)=0,"Sammelnr. ungeschält ABS"),
IFERROR(IF(VLOOKUP(W224,[1]Sammelnr.!$E:$F,2,FALSE)=0,"Sammelnr. ungeschält VS"),
IFERROR(IF(VLOOKUP(W224,[1]Sammelnr.!$H:$I,2,FALSE)=0,"Sammelnr. geschält"),
IFERROR(IF(VLOOKUP(W224,[1]Offen!$B:$C,2,FALSE)=0,"Offen ungeschält ABS"),
IFERROR(IF(VLOOKUP(W224,[1]Offen!$E:$F,2,FALSE)=0,"Offen ungeschält VOS"),
IFERROR(IF(VLOOKUP(W224,[1]Offen!$H:$I,2,FALSE)=0,"Offen geschält RW"),
IFERROR(IF(VLOOKUP(W224,[1]Offen!$K:$L,2,FALSE)=0,"Offen vegan"),
IFERROR(IF(VLOOKUP(W224,[1]Offen!$N:$O,2,FALSE)=0,"Offen Zipfel"),
IFERROR(IF(VLOOKUP(W224,[1]Offen!$Q:$R,2,FALSE)=0,"Offen Endstücke"),
IFERROR(IF(VLOOKUP(W224,[1]Vakuumiert!$B:$C,2,FALSE)=0,"Vakuumierter VOS ungeschält"),
IFERROR(IF(VLOOKUP(W224,[1]Vakuumiert!$E:$F,2,FALSE)=0,"Vakuumierter ABS ungeschält"),
IFERROR(IF(VLOOKUP(W224,[1]Vakuumiert!$H:$I,2,FALSE)=0,"Vakuumierter VOS geschält"),
IFERROR(IF(VLOOKUP(W224,[1]Vakuumiert!$K:$L,2,FALSE)=0,"Vakuumierter VOS vegan"),
IFERROR(IF(VLOOKUP(W224,[1]Vakuumiert!$N:$O,2,FALSE)=0,"Vakuumierter VOS Zipfel"),
IFERROR(IF(VLOOKUP(W224,[1]Vakuumiert!$Q:$R,2,FALSE)=0,"Vakuumiert geschält"),
IFERROR(IF(VLOOKUP(W224,'[1]vakuumierte Fertigprodukte'!$B:$C,2,FALSE)=0,"Fertigprodukte"),
IFERROR(IF(VLOOKUP(W224,'[1]vakuumierte Fertigprodukte'!$E:$FI,2,FALSE)=0,"Vakuumierte Zipfel"),
IFERROR(IF(VLOOKUP(W224,[1]Wurste!$B:$C,2,FALSE)=0,"Räucherwürste"),
IFERROR(IF(VLOOKUP(W224,[1]Wurste!$E:$F,2,FALSE)=0,"URW/URGW Wurst"),
IFERROR(IF(VLOOKUP(W224,[1]Wurste!$H:$I,2,FALSE)=0,"HF-Wurst Vegan"),
IFERROR(IF(VLOOKUP(W224,[1]Wurste!$K:$L,2,FALSE)=0,"320er ohne Würste"),
IFERROR(IF(AND(OR(Abfalldokumentation!$I224="BU3",Abfalldokumentation!$I224="Verkauf"),Abfalldokumentation!$N224="Schimmel",Abfalldokumentation!$O224="keinen Abnehmer/kein Schälpersonal"),"Div. Zipfel, ES ohne Verwendung",VLOOKUP(Abfalldokumentation!$M224,Produktgruppen!A:B,2,FALSE)),"-")))))))))))))))))))))))</f>
        <v>Offen Endstücke</v>
      </c>
      <c r="M224" s="81" t="str">
        <f>IFERROR(VLOOKUP(Abfalldokumentation!$W224,Artikel!A:C,3,FALSE),Abfalldokumentation!$W224)</f>
        <v>VOS RW-CHILI-ENDSTÜCK</v>
      </c>
      <c r="N224" s="81" t="str">
        <f>VLOOKUP(D224,'Liste Gründe'!A:D,2,FALSE)</f>
        <v>Schimmel</v>
      </c>
      <c r="O224" s="80" t="str">
        <f>IF(ISBLANK(F224),VLOOKUP(Abfalldokumentation!$X224,'Liste Gründe'!A:D,3,FALSE),F224)</f>
        <v>keinen Abnehmer/kein Schälpersonal</v>
      </c>
      <c r="P224" s="81" t="str">
        <f>IF(ISBLANK(Abfalldokumentation!$G224),"-",Abfalldokumentation!$G224)</f>
        <v>keinen Abnehmer/Schälen</v>
      </c>
      <c r="Q224" s="81">
        <f t="shared" si="22"/>
        <v>35</v>
      </c>
      <c r="R224" s="81" t="str">
        <f t="shared" si="23"/>
        <v>Produkte</v>
      </c>
      <c r="S224" s="81" t="str">
        <f t="shared" si="24"/>
        <v>BUs</v>
      </c>
      <c r="T224" s="81" t="str">
        <f t="shared" si="25"/>
        <v>Symptome</v>
      </c>
      <c r="U224" s="81">
        <f>IFERROR(VLOOKUP(Abfalldokumentation!$W224,Kennzahlen!S:U,3,FALSE)*Abfalldokumentation!$J224,"0")</f>
        <v>1.5</v>
      </c>
      <c r="V224" s="81" t="str">
        <f>IF(ISBLANK(A224),VLOOKUP(Abfalldokumentation!$W224,'Linien - BU'!R:S,2,FALSE),A224)</f>
        <v>Verkauf</v>
      </c>
      <c r="W224" s="77">
        <f t="shared" si="26"/>
        <v>29501075</v>
      </c>
      <c r="X224" s="77">
        <f t="shared" si="27"/>
        <v>12</v>
      </c>
    </row>
    <row r="225" spans="1:24" ht="30" customHeight="1" x14ac:dyDescent="0.25">
      <c r="A225" s="45" t="s">
        <v>11</v>
      </c>
      <c r="B225" s="46">
        <v>29501082</v>
      </c>
      <c r="C225" s="46">
        <v>24</v>
      </c>
      <c r="D225" s="46">
        <v>12</v>
      </c>
      <c r="E225" s="47">
        <v>44442</v>
      </c>
      <c r="F225" s="48" t="s">
        <v>20</v>
      </c>
      <c r="G225" s="49" t="s">
        <v>84</v>
      </c>
      <c r="H225" s="50" t="str">
        <f>IFERROR(VLOOKUP(Abfalldokumentation!$B225,Artikel!A:C,3,FALSE),Abfalldokumentation!$B225)</f>
        <v>VOS RW-NATUR-EXTRA ZIPF</v>
      </c>
      <c r="I225" s="73" t="str">
        <f>VLOOKUP(V225,'Linien - BU'!A:B,2,FALSE)</f>
        <v>Verkauf</v>
      </c>
      <c r="J225" s="74">
        <f t="shared" si="21"/>
        <v>24</v>
      </c>
      <c r="K225" s="75">
        <f>Abfalldokumentation!$E225</f>
        <v>44442</v>
      </c>
      <c r="L225" s="74" t="str">
        <f>IFERROR(IF(VLOOKUP(W225,'[1]Rohware 230'!$B:$C,2,FALSE)=0,"Rohware"),
IFERROR(IF(VLOOKUP(W225,[1]Sammelnr.!$B:$C,2,FALSE)=0,"Sammelnr. ungeschält ABS"),
IFERROR(IF(VLOOKUP(W225,[1]Sammelnr.!$E:$F,2,FALSE)=0,"Sammelnr. ungeschält VS"),
IFERROR(IF(VLOOKUP(W225,[1]Sammelnr.!$H:$I,2,FALSE)=0,"Sammelnr. geschält"),
IFERROR(IF(VLOOKUP(W225,[1]Offen!$B:$C,2,FALSE)=0,"Offen ungeschält ABS"),
IFERROR(IF(VLOOKUP(W225,[1]Offen!$E:$F,2,FALSE)=0,"Offen ungeschält VOS"),
IFERROR(IF(VLOOKUP(W225,[1]Offen!$H:$I,2,FALSE)=0,"Offen geschält RW"),
IFERROR(IF(VLOOKUP(W225,[1]Offen!$K:$L,2,FALSE)=0,"Offen vegan"),
IFERROR(IF(VLOOKUP(W225,[1]Offen!$N:$O,2,FALSE)=0,"Offen Zipfel"),
IFERROR(IF(VLOOKUP(W225,[1]Offen!$Q:$R,2,FALSE)=0,"Offen Endstücke"),
IFERROR(IF(VLOOKUP(W225,[1]Vakuumiert!$B:$C,2,FALSE)=0,"Vakuumierter VOS ungeschält"),
IFERROR(IF(VLOOKUP(W225,[1]Vakuumiert!$E:$F,2,FALSE)=0,"Vakuumierter ABS ungeschält"),
IFERROR(IF(VLOOKUP(W225,[1]Vakuumiert!$H:$I,2,FALSE)=0,"Vakuumierter VOS geschält"),
IFERROR(IF(VLOOKUP(W225,[1]Vakuumiert!$K:$L,2,FALSE)=0,"Vakuumierter VOS vegan"),
IFERROR(IF(VLOOKUP(W225,[1]Vakuumiert!$N:$O,2,FALSE)=0,"Vakuumierter VOS Zipfel"),
IFERROR(IF(VLOOKUP(W225,[1]Vakuumiert!$Q:$R,2,FALSE)=0,"Vakuumiert geschält"),
IFERROR(IF(VLOOKUP(W225,'[1]vakuumierte Fertigprodukte'!$B:$C,2,FALSE)=0,"Fertigprodukte"),
IFERROR(IF(VLOOKUP(W225,'[1]vakuumierte Fertigprodukte'!$E:$FI,2,FALSE)=0,"Vakuumierte Zipfel"),
IFERROR(IF(VLOOKUP(W225,[1]Wurste!$B:$C,2,FALSE)=0,"Räucherwürste"),
IFERROR(IF(VLOOKUP(W225,[1]Wurste!$E:$F,2,FALSE)=0,"URW/URGW Wurst"),
IFERROR(IF(VLOOKUP(W225,[1]Wurste!$H:$I,2,FALSE)=0,"HF-Wurst Vegan"),
IFERROR(IF(VLOOKUP(W225,[1]Wurste!$K:$L,2,FALSE)=0,"320er ohne Würste"),
IFERROR(IF(AND(OR(Abfalldokumentation!$I225="BU3",Abfalldokumentation!$I225="Verkauf"),Abfalldokumentation!$N225="Schimmel",Abfalldokumentation!$O225="keinen Abnehmer/kein Schälpersonal"),"Div. Zipfel, ES ohne Verwendung",VLOOKUP(Abfalldokumentation!$M225,Produktgruppen!A:B,2,FALSE)),"-")))))))))))))))))))))))</f>
        <v>Offen Zipfel</v>
      </c>
      <c r="M225" s="76" t="str">
        <f>IFERROR(VLOOKUP(Abfalldokumentation!$W225,Artikel!A:C,3,FALSE),Abfalldokumentation!$W225)</f>
        <v>VOS RW-NATUR-EXTRA ZIPF</v>
      </c>
      <c r="N225" s="76" t="str">
        <f>VLOOKUP(D225,'Liste Gründe'!A:D,2,FALSE)</f>
        <v>Schimmel</v>
      </c>
      <c r="O225" s="75" t="str">
        <f>IF(ISBLANK(F225),VLOOKUP(Abfalldokumentation!$X225,'Liste Gründe'!A:D,3,FALSE),F225)</f>
        <v>keinen Abnehmer/kein Schälpersonal</v>
      </c>
      <c r="P225" s="76" t="str">
        <f>IF(ISBLANK(Abfalldokumentation!$G225),"-",Abfalldokumentation!$G225)</f>
        <v>keinen Abnehmer/Schälen</v>
      </c>
      <c r="Q225" s="76">
        <f t="shared" si="22"/>
        <v>35</v>
      </c>
      <c r="R225" s="76" t="str">
        <f t="shared" si="23"/>
        <v>Produkte</v>
      </c>
      <c r="S225" s="76" t="str">
        <f t="shared" si="24"/>
        <v>BUs</v>
      </c>
      <c r="T225" s="76" t="str">
        <f t="shared" si="25"/>
        <v>Symptome</v>
      </c>
      <c r="U225" s="76">
        <f>IFERROR(VLOOKUP(Abfalldokumentation!$W225,Kennzahlen!S:U,3,FALSE)*Abfalldokumentation!$J225,"0")</f>
        <v>12</v>
      </c>
      <c r="V225" s="76" t="str">
        <f>IF(ISBLANK(A225),VLOOKUP(Abfalldokumentation!$W225,'Linien - BU'!R:S,2,FALSE),A225)</f>
        <v>Verkauf</v>
      </c>
      <c r="W225" s="77">
        <f t="shared" si="26"/>
        <v>29501082</v>
      </c>
      <c r="X225" s="77">
        <f t="shared" si="27"/>
        <v>12</v>
      </c>
    </row>
    <row r="226" spans="1:24" ht="30" customHeight="1" x14ac:dyDescent="0.25">
      <c r="A226" s="39" t="s">
        <v>70</v>
      </c>
      <c r="B226" s="40">
        <v>32000059</v>
      </c>
      <c r="C226" s="40">
        <v>145.6</v>
      </c>
      <c r="D226" s="40">
        <v>120</v>
      </c>
      <c r="E226" s="41">
        <v>44442</v>
      </c>
      <c r="F226" s="42" t="s">
        <v>37</v>
      </c>
      <c r="G226" s="43" t="s">
        <v>37</v>
      </c>
      <c r="H226" s="44" t="str">
        <f>IFERROR(VLOOKUP(Abfalldokumentation!$B226,Artikel!A:C,3,FALSE),Abfalldokumentation!$B226)</f>
        <v>RW BERGK 9,1KG</v>
      </c>
      <c r="I226" s="78" t="str">
        <f>VLOOKUP(V226,'Linien - BU'!A:B,2,FALSE)</f>
        <v>BU1</v>
      </c>
      <c r="J226" s="79">
        <f t="shared" si="21"/>
        <v>145.6</v>
      </c>
      <c r="K226" s="80">
        <f>Abfalldokumentation!$E226</f>
        <v>44442</v>
      </c>
      <c r="L226" s="79" t="str">
        <f>IFERROR(IF(VLOOKUP(W226,'[1]Rohware 230'!$B:$C,2,FALSE)=0,"Rohware"),
IFERROR(IF(VLOOKUP(W226,[1]Sammelnr.!$B:$C,2,FALSE)=0,"Sammelnr. ungeschält ABS"),
IFERROR(IF(VLOOKUP(W226,[1]Sammelnr.!$E:$F,2,FALSE)=0,"Sammelnr. ungeschält VS"),
IFERROR(IF(VLOOKUP(W226,[1]Sammelnr.!$H:$I,2,FALSE)=0,"Sammelnr. geschält"),
IFERROR(IF(VLOOKUP(W226,[1]Offen!$B:$C,2,FALSE)=0,"Offen ungeschält ABS"),
IFERROR(IF(VLOOKUP(W226,[1]Offen!$E:$F,2,FALSE)=0,"Offen ungeschält VOS"),
IFERROR(IF(VLOOKUP(W226,[1]Offen!$H:$I,2,FALSE)=0,"Offen geschält RW"),
IFERROR(IF(VLOOKUP(W226,[1]Offen!$K:$L,2,FALSE)=0,"Offen vegan"),
IFERROR(IF(VLOOKUP(W226,[1]Offen!$N:$O,2,FALSE)=0,"Offen Zipfel"),
IFERROR(IF(VLOOKUP(W226,[1]Offen!$Q:$R,2,FALSE)=0,"Offen Endstücke"),
IFERROR(IF(VLOOKUP(W226,[1]Vakuumiert!$B:$C,2,FALSE)=0,"Vakuumierter VOS ungeschält"),
IFERROR(IF(VLOOKUP(W226,[1]Vakuumiert!$E:$F,2,FALSE)=0,"Vakuumierter ABS ungeschält"),
IFERROR(IF(VLOOKUP(W226,[1]Vakuumiert!$H:$I,2,FALSE)=0,"Vakuumierter VOS geschält"),
IFERROR(IF(VLOOKUP(W226,[1]Vakuumiert!$K:$L,2,FALSE)=0,"Vakuumierter VOS vegan"),
IFERROR(IF(VLOOKUP(W226,[1]Vakuumiert!$N:$O,2,FALSE)=0,"Vakuumierter VOS Zipfel"),
IFERROR(IF(VLOOKUP(W226,[1]Vakuumiert!$Q:$R,2,FALSE)=0,"Vakuumiert geschält"),
IFERROR(IF(VLOOKUP(W226,'[1]vakuumierte Fertigprodukte'!$B:$C,2,FALSE)=0,"Fertigprodukte"),
IFERROR(IF(VLOOKUP(W226,'[1]vakuumierte Fertigprodukte'!$E:$FI,2,FALSE)=0,"Vakuumierte Zipfel"),
IFERROR(IF(VLOOKUP(W226,[1]Wurste!$B:$C,2,FALSE)=0,"Räucherwürste"),
IFERROR(IF(VLOOKUP(W226,[1]Wurste!$E:$F,2,FALSE)=0,"URW/URGW Wurst"),
IFERROR(IF(VLOOKUP(W226,[1]Wurste!$H:$I,2,FALSE)=0,"HF-Wurst Vegan"),
IFERROR(IF(VLOOKUP(W226,[1]Wurste!$K:$L,2,FALSE)=0,"320er ohne Würste"),
IFERROR(IF(AND(OR(Abfalldokumentation!$I226="BU3",Abfalldokumentation!$I226="Verkauf"),Abfalldokumentation!$N226="Schimmel",Abfalldokumentation!$O226="keinen Abnehmer/kein Schälpersonal"),"Div. Zipfel, ES ohne Verwendung",VLOOKUP(Abfalldokumentation!$M226,Produktgruppen!A:B,2,FALSE)),"-")))))))))))))))))))))))</f>
        <v>Räucherwürste</v>
      </c>
      <c r="M226" s="81" t="str">
        <f>IFERROR(VLOOKUP(Abfalldokumentation!$W226,Artikel!A:C,3,FALSE),Abfalldokumentation!$W226)</f>
        <v>RW BERGK 9,1KG</v>
      </c>
      <c r="N226" s="81" t="str">
        <f>VLOOKUP(D226,'Liste Gründe'!A:D,2,FALSE)</f>
        <v>Schimmel</v>
      </c>
      <c r="O226" s="80" t="str">
        <f>IF(ISBLANK(F226),VLOOKUP(Abfalldokumentation!$X226,'Liste Gründe'!A:D,3,FALSE),F226)</f>
        <v>Verformung</v>
      </c>
      <c r="P226" s="81" t="str">
        <f>IF(ISBLANK(Abfalldokumentation!$G226),"-",Abfalldokumentation!$G226)</f>
        <v>Verformung</v>
      </c>
      <c r="Q226" s="81">
        <f t="shared" si="22"/>
        <v>35</v>
      </c>
      <c r="R226" s="81" t="str">
        <f t="shared" si="23"/>
        <v>Produkte</v>
      </c>
      <c r="S226" s="81" t="str">
        <f t="shared" si="24"/>
        <v>BUs</v>
      </c>
      <c r="T226" s="81" t="str">
        <f t="shared" si="25"/>
        <v>Symptome</v>
      </c>
      <c r="U226" s="81">
        <f>IFERROR(VLOOKUP(Abfalldokumentation!$W226,Kennzahlen!S:U,3,FALSE)*Abfalldokumentation!$J226,"0")</f>
        <v>2676.18624</v>
      </c>
      <c r="V226" s="81" t="str">
        <f>IF(ISBLANK(A226),VLOOKUP(Abfalldokumentation!$W226,'Linien - BU'!R:S,2,FALSE),A226)</f>
        <v>Abfüllung</v>
      </c>
      <c r="W226" s="77">
        <f t="shared" si="26"/>
        <v>32000059</v>
      </c>
      <c r="X226" s="77">
        <f t="shared" si="27"/>
        <v>120</v>
      </c>
    </row>
    <row r="227" spans="1:24" ht="30" customHeight="1" x14ac:dyDescent="0.25">
      <c r="A227" s="45" t="s">
        <v>70</v>
      </c>
      <c r="B227" s="46">
        <v>32000106</v>
      </c>
      <c r="C227" s="46">
        <v>27.6</v>
      </c>
      <c r="D227" s="46">
        <v>30</v>
      </c>
      <c r="E227" s="47">
        <v>44442</v>
      </c>
      <c r="F227" s="48"/>
      <c r="G227" s="49"/>
      <c r="H227" s="50" t="str">
        <f>IFERROR(VLOOKUP(Abfalldokumentation!$B227,Artikel!A:C,3,FALSE),Abfalldokumentation!$B227)</f>
        <v>GRW SCHI-NAT 7,2GK NEUE</v>
      </c>
      <c r="I227" s="73" t="str">
        <f>VLOOKUP(V227,'Linien - BU'!A:B,2,FALSE)</f>
        <v>BU1</v>
      </c>
      <c r="J227" s="74">
        <f t="shared" si="21"/>
        <v>27.6</v>
      </c>
      <c r="K227" s="75">
        <f>Abfalldokumentation!$E227</f>
        <v>44442</v>
      </c>
      <c r="L227" s="74" t="str">
        <f>IFERROR(IF(VLOOKUP(W227,'[1]Rohware 230'!$B:$C,2,FALSE)=0,"Rohware"),
IFERROR(IF(VLOOKUP(W227,[1]Sammelnr.!$B:$C,2,FALSE)=0,"Sammelnr. ungeschält ABS"),
IFERROR(IF(VLOOKUP(W227,[1]Sammelnr.!$E:$F,2,FALSE)=0,"Sammelnr. ungeschält VS"),
IFERROR(IF(VLOOKUP(W227,[1]Sammelnr.!$H:$I,2,FALSE)=0,"Sammelnr. geschält"),
IFERROR(IF(VLOOKUP(W227,[1]Offen!$B:$C,2,FALSE)=0,"Offen ungeschält ABS"),
IFERROR(IF(VLOOKUP(W227,[1]Offen!$E:$F,2,FALSE)=0,"Offen ungeschält VOS"),
IFERROR(IF(VLOOKUP(W227,[1]Offen!$H:$I,2,FALSE)=0,"Offen geschält RW"),
IFERROR(IF(VLOOKUP(W227,[1]Offen!$K:$L,2,FALSE)=0,"Offen vegan"),
IFERROR(IF(VLOOKUP(W227,[1]Offen!$N:$O,2,FALSE)=0,"Offen Zipfel"),
IFERROR(IF(VLOOKUP(W227,[1]Offen!$Q:$R,2,FALSE)=0,"Offen Endstücke"),
IFERROR(IF(VLOOKUP(W227,[1]Vakuumiert!$B:$C,2,FALSE)=0,"Vakuumierter VOS ungeschält"),
IFERROR(IF(VLOOKUP(W227,[1]Vakuumiert!$E:$F,2,FALSE)=0,"Vakuumierter ABS ungeschält"),
IFERROR(IF(VLOOKUP(W227,[1]Vakuumiert!$H:$I,2,FALSE)=0,"Vakuumierter VOS geschält"),
IFERROR(IF(VLOOKUP(W227,[1]Vakuumiert!$K:$L,2,FALSE)=0,"Vakuumierter VOS vegan"),
IFERROR(IF(VLOOKUP(W227,[1]Vakuumiert!$N:$O,2,FALSE)=0,"Vakuumierter VOS Zipfel"),
IFERROR(IF(VLOOKUP(W227,[1]Vakuumiert!$Q:$R,2,FALSE)=0,"Vakuumiert geschält"),
IFERROR(IF(VLOOKUP(W227,'[1]vakuumierte Fertigprodukte'!$B:$C,2,FALSE)=0,"Fertigprodukte"),
IFERROR(IF(VLOOKUP(W227,'[1]vakuumierte Fertigprodukte'!$E:$FI,2,FALSE)=0,"Vakuumierte Zipfel"),
IFERROR(IF(VLOOKUP(W227,[1]Wurste!$B:$C,2,FALSE)=0,"Räucherwürste"),
IFERROR(IF(VLOOKUP(W227,[1]Wurste!$E:$F,2,FALSE)=0,"URW/URGW Wurst"),
IFERROR(IF(VLOOKUP(W227,[1]Wurste!$H:$I,2,FALSE)=0,"HF-Wurst Vegan"),
IFERROR(IF(VLOOKUP(W227,[1]Wurste!$K:$L,2,FALSE)=0,"320er ohne Würste"),
IFERROR(IF(AND(OR(Abfalldokumentation!$I227="BU3",Abfalldokumentation!$I227="Verkauf"),Abfalldokumentation!$N227="Schimmel",Abfalldokumentation!$O227="keinen Abnehmer/kein Schälpersonal"),"Div. Zipfel, ES ohne Verwendung",VLOOKUP(Abfalldokumentation!$M227,Produktgruppen!A:B,2,FALSE)),"-")))))))))))))))))))))))</f>
        <v>Räucherwürste</v>
      </c>
      <c r="M227" s="76" t="str">
        <f>IFERROR(VLOOKUP(Abfalldokumentation!$W227,Artikel!A:C,3,FALSE),Abfalldokumentation!$W227)</f>
        <v>GRW SCHI-NAT 7,2GK NEUE</v>
      </c>
      <c r="N227" s="76" t="str">
        <f>VLOOKUP(D227,'Liste Gründe'!A:D,2,FALSE)</f>
        <v>Linienbezogen</v>
      </c>
      <c r="O227" s="75" t="str">
        <f>IF(ISBLANK(F227),VLOOKUP(Abfalldokumentation!$X227,'Liste Gründe'!A:D,3,FALSE),F227)</f>
        <v>Maschinenabfall</v>
      </c>
      <c r="P227" s="76" t="str">
        <f>IF(ISBLANK(Abfalldokumentation!$G227),"-",Abfalldokumentation!$G227)</f>
        <v>-</v>
      </c>
      <c r="Q227" s="76">
        <f t="shared" si="22"/>
        <v>35</v>
      </c>
      <c r="R227" s="76" t="str">
        <f t="shared" si="23"/>
        <v>Produkte</v>
      </c>
      <c r="S227" s="76" t="str">
        <f t="shared" si="24"/>
        <v>BUs</v>
      </c>
      <c r="T227" s="76" t="str">
        <f t="shared" si="25"/>
        <v>Symptome</v>
      </c>
      <c r="U227" s="76" t="str">
        <f>IFERROR(VLOOKUP(Abfalldokumentation!$W227,Kennzahlen!S:U,3,FALSE)*Abfalldokumentation!$J227,"0")</f>
        <v>0</v>
      </c>
      <c r="V227" s="76" t="str">
        <f>IF(ISBLANK(A227),VLOOKUP(Abfalldokumentation!$W227,'Linien - BU'!R:S,2,FALSE),A227)</f>
        <v>Abfüllung</v>
      </c>
      <c r="W227" s="77">
        <f t="shared" si="26"/>
        <v>32000106</v>
      </c>
      <c r="X227" s="77">
        <f t="shared" si="27"/>
        <v>30</v>
      </c>
    </row>
    <row r="228" spans="1:24" ht="30" customHeight="1" x14ac:dyDescent="0.25">
      <c r="A228" s="39" t="s">
        <v>11</v>
      </c>
      <c r="B228" s="40">
        <v>32100108</v>
      </c>
      <c r="C228" s="40">
        <v>340</v>
      </c>
      <c r="D228" s="40">
        <v>12</v>
      </c>
      <c r="E228" s="41">
        <v>44442</v>
      </c>
      <c r="F228" s="42" t="s">
        <v>20</v>
      </c>
      <c r="G228" s="43" t="s">
        <v>84</v>
      </c>
      <c r="H228" s="44" t="str">
        <f>IFERROR(VLOOKUP(Abfalldokumentation!$B228,Artikel!A:C,3,FALSE),Abfalldokumentation!$B228)</f>
        <v>RW BLAUSCH 8,1KG SOPO E</v>
      </c>
      <c r="I228" s="78" t="str">
        <f>VLOOKUP(V228,'Linien - BU'!A:B,2,FALSE)</f>
        <v>Verkauf</v>
      </c>
      <c r="J228" s="79">
        <f t="shared" si="21"/>
        <v>340</v>
      </c>
      <c r="K228" s="80">
        <f>Abfalldokumentation!$E228</f>
        <v>44442</v>
      </c>
      <c r="L228" s="79" t="str">
        <f>IFERROR(IF(VLOOKUP(W228,'[1]Rohware 230'!$B:$C,2,FALSE)=0,"Rohware"),
IFERROR(IF(VLOOKUP(W228,[1]Sammelnr.!$B:$C,2,FALSE)=0,"Sammelnr. ungeschält ABS"),
IFERROR(IF(VLOOKUP(W228,[1]Sammelnr.!$E:$F,2,FALSE)=0,"Sammelnr. ungeschält VS"),
IFERROR(IF(VLOOKUP(W228,[1]Sammelnr.!$H:$I,2,FALSE)=0,"Sammelnr. geschält"),
IFERROR(IF(VLOOKUP(W228,[1]Offen!$B:$C,2,FALSE)=0,"Offen ungeschält ABS"),
IFERROR(IF(VLOOKUP(W228,[1]Offen!$E:$F,2,FALSE)=0,"Offen ungeschält VOS"),
IFERROR(IF(VLOOKUP(W228,[1]Offen!$H:$I,2,FALSE)=0,"Offen geschält RW"),
IFERROR(IF(VLOOKUP(W228,[1]Offen!$K:$L,2,FALSE)=0,"Offen vegan"),
IFERROR(IF(VLOOKUP(W228,[1]Offen!$N:$O,2,FALSE)=0,"Offen Zipfel"),
IFERROR(IF(VLOOKUP(W228,[1]Offen!$Q:$R,2,FALSE)=0,"Offen Endstücke"),
IFERROR(IF(VLOOKUP(W228,[1]Vakuumiert!$B:$C,2,FALSE)=0,"Vakuumierter VOS ungeschält"),
IFERROR(IF(VLOOKUP(W228,[1]Vakuumiert!$E:$F,2,FALSE)=0,"Vakuumierter ABS ungeschält"),
IFERROR(IF(VLOOKUP(W228,[1]Vakuumiert!$H:$I,2,FALSE)=0,"Vakuumierter VOS geschält"),
IFERROR(IF(VLOOKUP(W228,[1]Vakuumiert!$K:$L,2,FALSE)=0,"Vakuumierter VOS vegan"),
IFERROR(IF(VLOOKUP(W228,[1]Vakuumiert!$N:$O,2,FALSE)=0,"Vakuumierter VOS Zipfel"),
IFERROR(IF(VLOOKUP(W228,[1]Vakuumiert!$Q:$R,2,FALSE)=0,"Vakuumiert geschält"),
IFERROR(IF(VLOOKUP(W228,'[1]vakuumierte Fertigprodukte'!$B:$C,2,FALSE)=0,"Fertigprodukte"),
IFERROR(IF(VLOOKUP(W228,'[1]vakuumierte Fertigprodukte'!$E:$FI,2,FALSE)=0,"Vakuumierte Zipfel"),
IFERROR(IF(VLOOKUP(W228,[1]Wurste!$B:$C,2,FALSE)=0,"Räucherwürste"),
IFERROR(IF(VLOOKUP(W228,[1]Wurste!$E:$F,2,FALSE)=0,"URW/URGW Wurst"),
IFERROR(IF(VLOOKUP(W228,[1]Wurste!$H:$I,2,FALSE)=0,"HF-Wurst Vegan"),
IFERROR(IF(VLOOKUP(W228,[1]Wurste!$K:$L,2,FALSE)=0,"320er ohne Würste"),
IFERROR(IF(AND(OR(Abfalldokumentation!$I228="BU3",Abfalldokumentation!$I228="Verkauf"),Abfalldokumentation!$N228="Schimmel",Abfalldokumentation!$O228="keinen Abnehmer/kein Schälpersonal"),"Div. Zipfel, ES ohne Verwendung",VLOOKUP(Abfalldokumentation!$M228,Produktgruppen!A:B,2,FALSE)),"-")))))))))))))))))))))))</f>
        <v>Div. Zipfel, ES ohne Verwendung</v>
      </c>
      <c r="M228" s="81" t="str">
        <f>IFERROR(VLOOKUP(Abfalldokumentation!$W228,Artikel!A:C,3,FALSE),Abfalldokumentation!$W228)</f>
        <v>RW BLAUSCH 8,1KG SOPO E</v>
      </c>
      <c r="N228" s="81" t="str">
        <f>VLOOKUP(D228,'Liste Gründe'!A:D,2,FALSE)</f>
        <v>Schimmel</v>
      </c>
      <c r="O228" s="80" t="str">
        <f>IF(ISBLANK(F228),VLOOKUP(Abfalldokumentation!$X228,'Liste Gründe'!A:D,3,FALSE),F228)</f>
        <v>keinen Abnehmer/kein Schälpersonal</v>
      </c>
      <c r="P228" s="81" t="str">
        <f>IF(ISBLANK(Abfalldokumentation!$G228),"-",Abfalldokumentation!$G228)</f>
        <v>keinen Abnehmer/Schälen</v>
      </c>
      <c r="Q228" s="81">
        <f t="shared" si="22"/>
        <v>35</v>
      </c>
      <c r="R228" s="81" t="str">
        <f t="shared" si="23"/>
        <v>Produkte</v>
      </c>
      <c r="S228" s="81" t="str">
        <f t="shared" si="24"/>
        <v>BUs</v>
      </c>
      <c r="T228" s="81" t="str">
        <f t="shared" si="25"/>
        <v>Symptome</v>
      </c>
      <c r="U228" s="81">
        <f>IFERROR(VLOOKUP(Abfalldokumentation!$W228,Kennzahlen!S:U,3,FALSE)*Abfalldokumentation!$J228,"0")</f>
        <v>3622.6659999999997</v>
      </c>
      <c r="V228" s="81" t="str">
        <f>IF(ISBLANK(A228),VLOOKUP(Abfalldokumentation!$W228,'Linien - BU'!R:S,2,FALSE),A228)</f>
        <v>Verkauf</v>
      </c>
      <c r="W228" s="77">
        <f t="shared" si="26"/>
        <v>32100108</v>
      </c>
      <c r="X228" s="77">
        <f t="shared" si="27"/>
        <v>12</v>
      </c>
    </row>
    <row r="229" spans="1:24" ht="30" customHeight="1" x14ac:dyDescent="0.25">
      <c r="A229" s="45" t="s">
        <v>7</v>
      </c>
      <c r="B229" s="46" t="s">
        <v>104</v>
      </c>
      <c r="C229" s="46">
        <v>75</v>
      </c>
      <c r="D229" s="46">
        <v>12</v>
      </c>
      <c r="E229" s="47">
        <v>44442</v>
      </c>
      <c r="F229" s="48" t="s">
        <v>26</v>
      </c>
      <c r="G229" s="49" t="s">
        <v>26</v>
      </c>
      <c r="H229" s="50" t="str">
        <f>IFERROR(VLOOKUP(Abfalldokumentation!$B229,Artikel!A:C,3,FALSE),Abfalldokumentation!$B229)</f>
        <v>Blöcke</v>
      </c>
      <c r="I229" s="73" t="str">
        <f>VLOOKUP(V229,'Linien - BU'!A:B,2,FALSE)</f>
        <v>BU2</v>
      </c>
      <c r="J229" s="74">
        <f t="shared" si="21"/>
        <v>75</v>
      </c>
      <c r="K229" s="75">
        <f>Abfalldokumentation!$E229</f>
        <v>44442</v>
      </c>
      <c r="L229" s="74" t="str">
        <f>IFERROR(IF(VLOOKUP(W229,'[1]Rohware 230'!$B:$C,2,FALSE)=0,"Rohware"),
IFERROR(IF(VLOOKUP(W229,[1]Sammelnr.!$B:$C,2,FALSE)=0,"Sammelnr. ungeschält ABS"),
IFERROR(IF(VLOOKUP(W229,[1]Sammelnr.!$E:$F,2,FALSE)=0,"Sammelnr. ungeschält VS"),
IFERROR(IF(VLOOKUP(W229,[1]Sammelnr.!$H:$I,2,FALSE)=0,"Sammelnr. geschält"),
IFERROR(IF(VLOOKUP(W229,[1]Offen!$B:$C,2,FALSE)=0,"Offen ungeschält ABS"),
IFERROR(IF(VLOOKUP(W229,[1]Offen!$E:$F,2,FALSE)=0,"Offen ungeschält VOS"),
IFERROR(IF(VLOOKUP(W229,[1]Offen!$H:$I,2,FALSE)=0,"Offen geschält RW"),
IFERROR(IF(VLOOKUP(W229,[1]Offen!$K:$L,2,FALSE)=0,"Offen vegan"),
IFERROR(IF(VLOOKUP(W229,[1]Offen!$N:$O,2,FALSE)=0,"Offen Zipfel"),
IFERROR(IF(VLOOKUP(W229,[1]Offen!$Q:$R,2,FALSE)=0,"Offen Endstücke"),
IFERROR(IF(VLOOKUP(W229,[1]Vakuumiert!$B:$C,2,FALSE)=0,"Vakuumierter VOS ungeschält"),
IFERROR(IF(VLOOKUP(W229,[1]Vakuumiert!$E:$F,2,FALSE)=0,"Vakuumierter ABS ungeschält"),
IFERROR(IF(VLOOKUP(W229,[1]Vakuumiert!$H:$I,2,FALSE)=0,"Vakuumierter VOS geschält"),
IFERROR(IF(VLOOKUP(W229,[1]Vakuumiert!$K:$L,2,FALSE)=0,"Vakuumierter VOS vegan"),
IFERROR(IF(VLOOKUP(W229,[1]Vakuumiert!$N:$O,2,FALSE)=0,"Vakuumierter VOS Zipfel"),
IFERROR(IF(VLOOKUP(W229,[1]Vakuumiert!$Q:$R,2,FALSE)=0,"Vakuumiert geschält"),
IFERROR(IF(VLOOKUP(W229,'[1]vakuumierte Fertigprodukte'!$B:$C,2,FALSE)=0,"Fertigprodukte"),
IFERROR(IF(VLOOKUP(W229,'[1]vakuumierte Fertigprodukte'!$E:$FI,2,FALSE)=0,"Vakuumierte Zipfel"),
IFERROR(IF(VLOOKUP(W229,[1]Wurste!$B:$C,2,FALSE)=0,"Räucherwürste"),
IFERROR(IF(VLOOKUP(W229,[1]Wurste!$E:$F,2,FALSE)=0,"URW/URGW Wurst"),
IFERROR(IF(VLOOKUP(W229,[1]Wurste!$H:$I,2,FALSE)=0,"HF-Wurst Vegan"),
IFERROR(IF(VLOOKUP(W229,[1]Wurste!$K:$L,2,FALSE)=0,"320er ohne Würste"),
IFERROR(IF(AND(OR(Abfalldokumentation!$I229="BU3",Abfalldokumentation!$I229="Verkauf"),Abfalldokumentation!$N229="Schimmel",Abfalldokumentation!$O229="keinen Abnehmer/kein Schälpersonal"),"Div. Zipfel, ES ohne Verwendung",VLOOKUP(Abfalldokumentation!$M229,Produktgruppen!A:B,2,FALSE)),"-")))))))))))))))))))))))</f>
        <v>Rohware</v>
      </c>
      <c r="M229" s="76" t="str">
        <f>IFERROR(VLOOKUP(Abfalldokumentation!$W229,Artikel!A:C,3,FALSE),Abfalldokumentation!$W229)</f>
        <v>Blöcke</v>
      </c>
      <c r="N229" s="76" t="str">
        <f>VLOOKUP(D229,'Liste Gründe'!A:D,2,FALSE)</f>
        <v>Schimmel</v>
      </c>
      <c r="O229" s="75" t="str">
        <f>IF(ISBLANK(F229),VLOOKUP(Abfalldokumentation!$X229,'Liste Gründe'!A:D,3,FALSE),F229)</f>
        <v>Luftzieher/Folienriss durch Transport</v>
      </c>
      <c r="P229" s="76" t="str">
        <f>IF(ISBLANK(Abfalldokumentation!$G229),"-",Abfalldokumentation!$G229)</f>
        <v>Luftzieher/Folienriss durch Transport</v>
      </c>
      <c r="Q229" s="76">
        <f t="shared" si="22"/>
        <v>35</v>
      </c>
      <c r="R229" s="76" t="str">
        <f t="shared" si="23"/>
        <v>Produkte</v>
      </c>
      <c r="S229" s="76" t="str">
        <f t="shared" si="24"/>
        <v>BUs</v>
      </c>
      <c r="T229" s="76" t="str">
        <f t="shared" si="25"/>
        <v>Symptome</v>
      </c>
      <c r="U229" s="76" t="str">
        <f>IFERROR(VLOOKUP(Abfalldokumentation!$W229,Kennzahlen!S:U,3,FALSE)*Abfalldokumentation!$J229,"0")</f>
        <v>0</v>
      </c>
      <c r="V229" s="76" t="str">
        <f>IF(ISBLANK(A229),VLOOKUP(Abfalldokumentation!$W229,'Linien - BU'!R:S,2,FALSE),A229)</f>
        <v>BU2</v>
      </c>
      <c r="W229" s="77" t="str">
        <f t="shared" si="26"/>
        <v>Blöcke</v>
      </c>
      <c r="X229" s="77">
        <f t="shared" si="27"/>
        <v>12</v>
      </c>
    </row>
    <row r="230" spans="1:24" ht="30" customHeight="1" x14ac:dyDescent="0.25">
      <c r="A230" s="39" t="s">
        <v>148</v>
      </c>
      <c r="B230" s="40" t="s">
        <v>104</v>
      </c>
      <c r="C230" s="40">
        <v>90</v>
      </c>
      <c r="D230" s="40">
        <v>12</v>
      </c>
      <c r="E230" s="41">
        <v>44442</v>
      </c>
      <c r="F230" s="42" t="s">
        <v>26</v>
      </c>
      <c r="G230" s="43" t="s">
        <v>26</v>
      </c>
      <c r="H230" s="44" t="str">
        <f>IFERROR(VLOOKUP(Abfalldokumentation!$B230,Artikel!A:C,3,FALSE),Abfalldokumentation!$B230)</f>
        <v>Blöcke</v>
      </c>
      <c r="I230" s="78" t="str">
        <f>VLOOKUP(V230,'Linien - BU'!A:B,2,FALSE)</f>
        <v>BU2</v>
      </c>
      <c r="J230" s="79">
        <f t="shared" si="21"/>
        <v>90</v>
      </c>
      <c r="K230" s="80">
        <f>Abfalldokumentation!$E230</f>
        <v>44442</v>
      </c>
      <c r="L230" s="79" t="str">
        <f>IFERROR(IF(VLOOKUP(W230,'[1]Rohware 230'!$B:$C,2,FALSE)=0,"Rohware"),
IFERROR(IF(VLOOKUP(W230,[1]Sammelnr.!$B:$C,2,FALSE)=0,"Sammelnr. ungeschält ABS"),
IFERROR(IF(VLOOKUP(W230,[1]Sammelnr.!$E:$F,2,FALSE)=0,"Sammelnr. ungeschält VS"),
IFERROR(IF(VLOOKUP(W230,[1]Sammelnr.!$H:$I,2,FALSE)=0,"Sammelnr. geschält"),
IFERROR(IF(VLOOKUP(W230,[1]Offen!$B:$C,2,FALSE)=0,"Offen ungeschält ABS"),
IFERROR(IF(VLOOKUP(W230,[1]Offen!$E:$F,2,FALSE)=0,"Offen ungeschält VOS"),
IFERROR(IF(VLOOKUP(W230,[1]Offen!$H:$I,2,FALSE)=0,"Offen geschält RW"),
IFERROR(IF(VLOOKUP(W230,[1]Offen!$K:$L,2,FALSE)=0,"Offen vegan"),
IFERROR(IF(VLOOKUP(W230,[1]Offen!$N:$O,2,FALSE)=0,"Offen Zipfel"),
IFERROR(IF(VLOOKUP(W230,[1]Offen!$Q:$R,2,FALSE)=0,"Offen Endstücke"),
IFERROR(IF(VLOOKUP(W230,[1]Vakuumiert!$B:$C,2,FALSE)=0,"Vakuumierter VOS ungeschält"),
IFERROR(IF(VLOOKUP(W230,[1]Vakuumiert!$E:$F,2,FALSE)=0,"Vakuumierter ABS ungeschält"),
IFERROR(IF(VLOOKUP(W230,[1]Vakuumiert!$H:$I,2,FALSE)=0,"Vakuumierter VOS geschält"),
IFERROR(IF(VLOOKUP(W230,[1]Vakuumiert!$K:$L,2,FALSE)=0,"Vakuumierter VOS vegan"),
IFERROR(IF(VLOOKUP(W230,[1]Vakuumiert!$N:$O,2,FALSE)=0,"Vakuumierter VOS Zipfel"),
IFERROR(IF(VLOOKUP(W230,[1]Vakuumiert!$Q:$R,2,FALSE)=0,"Vakuumiert geschält"),
IFERROR(IF(VLOOKUP(W230,'[1]vakuumierte Fertigprodukte'!$B:$C,2,FALSE)=0,"Fertigprodukte"),
IFERROR(IF(VLOOKUP(W230,'[1]vakuumierte Fertigprodukte'!$E:$FI,2,FALSE)=0,"Vakuumierte Zipfel"),
IFERROR(IF(VLOOKUP(W230,[1]Wurste!$B:$C,2,FALSE)=0,"Räucherwürste"),
IFERROR(IF(VLOOKUP(W230,[1]Wurste!$E:$F,2,FALSE)=0,"URW/URGW Wurst"),
IFERROR(IF(VLOOKUP(W230,[1]Wurste!$H:$I,2,FALSE)=0,"HF-Wurst Vegan"),
IFERROR(IF(VLOOKUP(W230,[1]Wurste!$K:$L,2,FALSE)=0,"320er ohne Würste"),
IFERROR(IF(AND(OR(Abfalldokumentation!$I230="BU3",Abfalldokumentation!$I230="Verkauf"),Abfalldokumentation!$N230="Schimmel",Abfalldokumentation!$O230="keinen Abnehmer/kein Schälpersonal"),"Div. Zipfel, ES ohne Verwendung",VLOOKUP(Abfalldokumentation!$M230,Produktgruppen!A:B,2,FALSE)),"-")))))))))))))))))))))))</f>
        <v>Rohware</v>
      </c>
      <c r="M230" s="81" t="str">
        <f>IFERROR(VLOOKUP(Abfalldokumentation!$W230,Artikel!A:C,3,FALSE),Abfalldokumentation!$W230)</f>
        <v>Blöcke</v>
      </c>
      <c r="N230" s="81" t="str">
        <f>VLOOKUP(D230,'Liste Gründe'!A:D,2,FALSE)</f>
        <v>Schimmel</v>
      </c>
      <c r="O230" s="80" t="str">
        <f>IF(ISBLANK(F230),VLOOKUP(Abfalldokumentation!$X230,'Liste Gründe'!A:D,3,FALSE),F230)</f>
        <v>Luftzieher/Folienriss durch Transport</v>
      </c>
      <c r="P230" s="81" t="str">
        <f>IF(ISBLANK(Abfalldokumentation!$G230),"-",Abfalldokumentation!$G230)</f>
        <v>Luftzieher/Folienriss durch Transport</v>
      </c>
      <c r="Q230" s="81">
        <f t="shared" si="22"/>
        <v>35</v>
      </c>
      <c r="R230" s="81" t="str">
        <f t="shared" si="23"/>
        <v>Produkte</v>
      </c>
      <c r="S230" s="81" t="str">
        <f t="shared" si="24"/>
        <v>BUs</v>
      </c>
      <c r="T230" s="81" t="str">
        <f t="shared" si="25"/>
        <v>Symptome</v>
      </c>
      <c r="U230" s="81" t="str">
        <f>IFERROR(VLOOKUP(Abfalldokumentation!$W230,Kennzahlen!S:U,3,FALSE)*Abfalldokumentation!$J230,"0")</f>
        <v>0</v>
      </c>
      <c r="V230" s="81" t="str">
        <f>IF(ISBLANK(A230),VLOOKUP(Abfalldokumentation!$W230,'Linien - BU'!R:S,2,FALSE),A230)</f>
        <v>bu2</v>
      </c>
      <c r="W230" s="77" t="str">
        <f t="shared" si="26"/>
        <v>Blöcke</v>
      </c>
      <c r="X230" s="77">
        <f t="shared" si="27"/>
        <v>12</v>
      </c>
    </row>
    <row r="231" spans="1:24" ht="30" customHeight="1" x14ac:dyDescent="0.25">
      <c r="A231" s="45" t="s">
        <v>149</v>
      </c>
      <c r="B231" s="46" t="s">
        <v>85</v>
      </c>
      <c r="C231" s="46">
        <v>23</v>
      </c>
      <c r="D231" s="46">
        <v>30</v>
      </c>
      <c r="E231" s="47">
        <v>44442</v>
      </c>
      <c r="F231" s="48"/>
      <c r="G231" s="49"/>
      <c r="H231" s="50" t="str">
        <f>IFERROR(VLOOKUP(Abfalldokumentation!$B231,Artikel!A:C,3,FALSE),Abfalldokumentation!$B231)</f>
        <v>Diverses</v>
      </c>
      <c r="I231" s="73" t="str">
        <f>VLOOKUP(V231,'Linien - BU'!A:B,2,FALSE)</f>
        <v>BU4</v>
      </c>
      <c r="J231" s="74">
        <f t="shared" si="21"/>
        <v>23</v>
      </c>
      <c r="K231" s="75">
        <f>Abfalldokumentation!$E231</f>
        <v>44442</v>
      </c>
      <c r="L231" s="74" t="str">
        <f>IFERROR(IF(VLOOKUP(W231,'[1]Rohware 230'!$B:$C,2,FALSE)=0,"Rohware"),
IFERROR(IF(VLOOKUP(W231,[1]Sammelnr.!$B:$C,2,FALSE)=0,"Sammelnr. ungeschält ABS"),
IFERROR(IF(VLOOKUP(W231,[1]Sammelnr.!$E:$F,2,FALSE)=0,"Sammelnr. ungeschält VS"),
IFERROR(IF(VLOOKUP(W231,[1]Sammelnr.!$H:$I,2,FALSE)=0,"Sammelnr. geschält"),
IFERROR(IF(VLOOKUP(W231,[1]Offen!$B:$C,2,FALSE)=0,"Offen ungeschält ABS"),
IFERROR(IF(VLOOKUP(W231,[1]Offen!$E:$F,2,FALSE)=0,"Offen ungeschält VOS"),
IFERROR(IF(VLOOKUP(W231,[1]Offen!$H:$I,2,FALSE)=0,"Offen geschält RW"),
IFERROR(IF(VLOOKUP(W231,[1]Offen!$K:$L,2,FALSE)=0,"Offen vegan"),
IFERROR(IF(VLOOKUP(W231,[1]Offen!$N:$O,2,FALSE)=0,"Offen Zipfel"),
IFERROR(IF(VLOOKUP(W231,[1]Offen!$Q:$R,2,FALSE)=0,"Offen Endstücke"),
IFERROR(IF(VLOOKUP(W231,[1]Vakuumiert!$B:$C,2,FALSE)=0,"Vakuumierter VOS ungeschält"),
IFERROR(IF(VLOOKUP(W231,[1]Vakuumiert!$E:$F,2,FALSE)=0,"Vakuumierter ABS ungeschält"),
IFERROR(IF(VLOOKUP(W231,[1]Vakuumiert!$H:$I,2,FALSE)=0,"Vakuumierter VOS geschält"),
IFERROR(IF(VLOOKUP(W231,[1]Vakuumiert!$K:$L,2,FALSE)=0,"Vakuumierter VOS vegan"),
IFERROR(IF(VLOOKUP(W231,[1]Vakuumiert!$N:$O,2,FALSE)=0,"Vakuumierter VOS Zipfel"),
IFERROR(IF(VLOOKUP(W231,[1]Vakuumiert!$Q:$R,2,FALSE)=0,"Vakuumiert geschält"),
IFERROR(IF(VLOOKUP(W231,'[1]vakuumierte Fertigprodukte'!$B:$C,2,FALSE)=0,"Fertigprodukte"),
IFERROR(IF(VLOOKUP(W231,'[1]vakuumierte Fertigprodukte'!$E:$FI,2,FALSE)=0,"Vakuumierte Zipfel"),
IFERROR(IF(VLOOKUP(W231,[1]Wurste!$B:$C,2,FALSE)=0,"Räucherwürste"),
IFERROR(IF(VLOOKUP(W231,[1]Wurste!$E:$F,2,FALSE)=0,"URW/URGW Wurst"),
IFERROR(IF(VLOOKUP(W231,[1]Wurste!$H:$I,2,FALSE)=0,"HF-Wurst Vegan"),
IFERROR(IF(VLOOKUP(W231,[1]Wurste!$K:$L,2,FALSE)=0,"320er ohne Würste"),
IFERROR(IF(AND(OR(Abfalldokumentation!$I231="BU3",Abfalldokumentation!$I231="Verkauf"),Abfalldokumentation!$N231="Schimmel",Abfalldokumentation!$O231="keinen Abnehmer/kein Schälpersonal"),"Div. Zipfel, ES ohne Verwendung",VLOOKUP(Abfalldokumentation!$M231,Produktgruppen!A:B,2,FALSE)),"-")))))))))))))))))))))))</f>
        <v>Diverses</v>
      </c>
      <c r="M231" s="76" t="str">
        <f>IFERROR(VLOOKUP(Abfalldokumentation!$W231,Artikel!A:C,3,FALSE),Abfalldokumentation!$W231)</f>
        <v>Diverses</v>
      </c>
      <c r="N231" s="76" t="str">
        <f>VLOOKUP(D231,'Liste Gründe'!A:D,2,FALSE)</f>
        <v>Linienbezogen</v>
      </c>
      <c r="O231" s="75" t="str">
        <f>IF(ISBLANK(F231),VLOOKUP(Abfalldokumentation!$X231,'Liste Gründe'!A:D,3,FALSE),F231)</f>
        <v>Maschinenabfall</v>
      </c>
      <c r="P231" s="76" t="str">
        <f>IF(ISBLANK(Abfalldokumentation!$G231),"-",Abfalldokumentation!$G231)</f>
        <v>-</v>
      </c>
      <c r="Q231" s="76">
        <f t="shared" si="22"/>
        <v>35</v>
      </c>
      <c r="R231" s="76" t="str">
        <f t="shared" si="23"/>
        <v>Produkte</v>
      </c>
      <c r="S231" s="76" t="str">
        <f t="shared" si="24"/>
        <v>BUs</v>
      </c>
      <c r="T231" s="76" t="str">
        <f t="shared" si="25"/>
        <v>Symptome</v>
      </c>
      <c r="U231" s="76" t="str">
        <f>IFERROR(VLOOKUP(Abfalldokumentation!$W231,Kennzahlen!S:U,3,FALSE)*Abfalldokumentation!$J231,"0")</f>
        <v>0</v>
      </c>
      <c r="V231" s="76" t="str">
        <f>IF(ISBLANK(A231),VLOOKUP(Abfalldokumentation!$W231,'Linien - BU'!R:S,2,FALSE),A231)</f>
        <v>Bu4</v>
      </c>
      <c r="W231" s="77" t="str">
        <f t="shared" si="26"/>
        <v>Diverses</v>
      </c>
      <c r="X231" s="77">
        <f t="shared" si="27"/>
        <v>30</v>
      </c>
    </row>
    <row r="232" spans="1:24" ht="30" customHeight="1" x14ac:dyDescent="0.25">
      <c r="A232" s="39" t="s">
        <v>105</v>
      </c>
      <c r="B232" s="40" t="s">
        <v>85</v>
      </c>
      <c r="C232" s="40">
        <v>18</v>
      </c>
      <c r="D232" s="40">
        <v>30</v>
      </c>
      <c r="E232" s="41">
        <v>44442</v>
      </c>
      <c r="F232" s="42"/>
      <c r="G232" s="43"/>
      <c r="H232" s="44" t="str">
        <f>IFERROR(VLOOKUP(Abfalldokumentation!$B232,Artikel!A:C,3,FALSE),Abfalldokumentation!$B232)</f>
        <v>Diverses</v>
      </c>
      <c r="I232" s="78" t="str">
        <f>VLOOKUP(V232,'Linien - BU'!A:B,2,FALSE)</f>
        <v>BU3</v>
      </c>
      <c r="J232" s="79">
        <f t="shared" si="21"/>
        <v>18</v>
      </c>
      <c r="K232" s="80">
        <f>Abfalldokumentation!$E232</f>
        <v>44442</v>
      </c>
      <c r="L232" s="79" t="str">
        <f>IFERROR(IF(VLOOKUP(W232,'[1]Rohware 230'!$B:$C,2,FALSE)=0,"Rohware"),
IFERROR(IF(VLOOKUP(W232,[1]Sammelnr.!$B:$C,2,FALSE)=0,"Sammelnr. ungeschält ABS"),
IFERROR(IF(VLOOKUP(W232,[1]Sammelnr.!$E:$F,2,FALSE)=0,"Sammelnr. ungeschält VS"),
IFERROR(IF(VLOOKUP(W232,[1]Sammelnr.!$H:$I,2,FALSE)=0,"Sammelnr. geschält"),
IFERROR(IF(VLOOKUP(W232,[1]Offen!$B:$C,2,FALSE)=0,"Offen ungeschält ABS"),
IFERROR(IF(VLOOKUP(W232,[1]Offen!$E:$F,2,FALSE)=0,"Offen ungeschält VOS"),
IFERROR(IF(VLOOKUP(W232,[1]Offen!$H:$I,2,FALSE)=0,"Offen geschält RW"),
IFERROR(IF(VLOOKUP(W232,[1]Offen!$K:$L,2,FALSE)=0,"Offen vegan"),
IFERROR(IF(VLOOKUP(W232,[1]Offen!$N:$O,2,FALSE)=0,"Offen Zipfel"),
IFERROR(IF(VLOOKUP(W232,[1]Offen!$Q:$R,2,FALSE)=0,"Offen Endstücke"),
IFERROR(IF(VLOOKUP(W232,[1]Vakuumiert!$B:$C,2,FALSE)=0,"Vakuumierter VOS ungeschält"),
IFERROR(IF(VLOOKUP(W232,[1]Vakuumiert!$E:$F,2,FALSE)=0,"Vakuumierter ABS ungeschält"),
IFERROR(IF(VLOOKUP(W232,[1]Vakuumiert!$H:$I,2,FALSE)=0,"Vakuumierter VOS geschält"),
IFERROR(IF(VLOOKUP(W232,[1]Vakuumiert!$K:$L,2,FALSE)=0,"Vakuumierter VOS vegan"),
IFERROR(IF(VLOOKUP(W232,[1]Vakuumiert!$N:$O,2,FALSE)=0,"Vakuumierter VOS Zipfel"),
IFERROR(IF(VLOOKUP(W232,[1]Vakuumiert!$Q:$R,2,FALSE)=0,"Vakuumiert geschält"),
IFERROR(IF(VLOOKUP(W232,'[1]vakuumierte Fertigprodukte'!$B:$C,2,FALSE)=0,"Fertigprodukte"),
IFERROR(IF(VLOOKUP(W232,'[1]vakuumierte Fertigprodukte'!$E:$FI,2,FALSE)=0,"Vakuumierte Zipfel"),
IFERROR(IF(VLOOKUP(W232,[1]Wurste!$B:$C,2,FALSE)=0,"Räucherwürste"),
IFERROR(IF(VLOOKUP(W232,[1]Wurste!$E:$F,2,FALSE)=0,"URW/URGW Wurst"),
IFERROR(IF(VLOOKUP(W232,[1]Wurste!$H:$I,2,FALSE)=0,"HF-Wurst Vegan"),
IFERROR(IF(VLOOKUP(W232,[1]Wurste!$K:$L,2,FALSE)=0,"320er ohne Würste"),
IFERROR(IF(AND(OR(Abfalldokumentation!$I232="BU3",Abfalldokumentation!$I232="Verkauf"),Abfalldokumentation!$N232="Schimmel",Abfalldokumentation!$O232="keinen Abnehmer/kein Schälpersonal"),"Div. Zipfel, ES ohne Verwendung",VLOOKUP(Abfalldokumentation!$M232,Produktgruppen!A:B,2,FALSE)),"-")))))))))))))))))))))))</f>
        <v>Diverses</v>
      </c>
      <c r="M232" s="81" t="str">
        <f>IFERROR(VLOOKUP(Abfalldokumentation!$W232,Artikel!A:C,3,FALSE),Abfalldokumentation!$W232)</f>
        <v>Diverses</v>
      </c>
      <c r="N232" s="81" t="str">
        <f>VLOOKUP(D232,'Liste Gründe'!A:D,2,FALSE)</f>
        <v>Linienbezogen</v>
      </c>
      <c r="O232" s="80" t="str">
        <f>IF(ISBLANK(F232),VLOOKUP(Abfalldokumentation!$X232,'Liste Gründe'!A:D,3,FALSE),F232)</f>
        <v>Maschinenabfall</v>
      </c>
      <c r="P232" s="81" t="str">
        <f>IF(ISBLANK(Abfalldokumentation!$G232),"-",Abfalldokumentation!$G232)</f>
        <v>-</v>
      </c>
      <c r="Q232" s="81">
        <f t="shared" si="22"/>
        <v>35</v>
      </c>
      <c r="R232" s="81" t="str">
        <f t="shared" si="23"/>
        <v>Produkte</v>
      </c>
      <c r="S232" s="81" t="str">
        <f t="shared" si="24"/>
        <v>BUs</v>
      </c>
      <c r="T232" s="81" t="str">
        <f t="shared" si="25"/>
        <v>Symptome</v>
      </c>
      <c r="U232" s="81" t="str">
        <f>IFERROR(VLOOKUP(Abfalldokumentation!$W232,Kennzahlen!S:U,3,FALSE)*Abfalldokumentation!$J232,"0")</f>
        <v>0</v>
      </c>
      <c r="V232" s="81" t="str">
        <f>IF(ISBLANK(A232),VLOOKUP(Abfalldokumentation!$W232,'Linien - BU'!R:S,2,FALSE),A232)</f>
        <v>WVP</v>
      </c>
      <c r="W232" s="77" t="str">
        <f t="shared" si="26"/>
        <v>Diverses</v>
      </c>
      <c r="X232" s="77">
        <f t="shared" si="27"/>
        <v>30</v>
      </c>
    </row>
    <row r="233" spans="1:24" ht="30" customHeight="1" x14ac:dyDescent="0.25">
      <c r="A233" s="45" t="s">
        <v>106</v>
      </c>
      <c r="B233" s="46" t="s">
        <v>150</v>
      </c>
      <c r="C233" s="46">
        <v>87.2</v>
      </c>
      <c r="D233" s="46">
        <v>30</v>
      </c>
      <c r="E233" s="47">
        <v>44442</v>
      </c>
      <c r="F233" s="48"/>
      <c r="G233" s="49"/>
      <c r="H233" s="50" t="str">
        <f>IFERROR(VLOOKUP(Abfalldokumentation!$B233,Artikel!A:C,3,FALSE),Abfalldokumentation!$B233)</f>
        <v>DIverses</v>
      </c>
      <c r="I233" s="73" t="str">
        <f>VLOOKUP(V233,'Linien - BU'!A:B,2,FALSE)</f>
        <v>BU3</v>
      </c>
      <c r="J233" s="74">
        <f t="shared" si="21"/>
        <v>87.2</v>
      </c>
      <c r="K233" s="75">
        <f>Abfalldokumentation!$E233</f>
        <v>44442</v>
      </c>
      <c r="L233" s="74" t="str">
        <f>IFERROR(IF(VLOOKUP(W233,'[1]Rohware 230'!$B:$C,2,FALSE)=0,"Rohware"),
IFERROR(IF(VLOOKUP(W233,[1]Sammelnr.!$B:$C,2,FALSE)=0,"Sammelnr. ungeschält ABS"),
IFERROR(IF(VLOOKUP(W233,[1]Sammelnr.!$E:$F,2,FALSE)=0,"Sammelnr. ungeschält VS"),
IFERROR(IF(VLOOKUP(W233,[1]Sammelnr.!$H:$I,2,FALSE)=0,"Sammelnr. geschält"),
IFERROR(IF(VLOOKUP(W233,[1]Offen!$B:$C,2,FALSE)=0,"Offen ungeschält ABS"),
IFERROR(IF(VLOOKUP(W233,[1]Offen!$E:$F,2,FALSE)=0,"Offen ungeschält VOS"),
IFERROR(IF(VLOOKUP(W233,[1]Offen!$H:$I,2,FALSE)=0,"Offen geschält RW"),
IFERROR(IF(VLOOKUP(W233,[1]Offen!$K:$L,2,FALSE)=0,"Offen vegan"),
IFERROR(IF(VLOOKUP(W233,[1]Offen!$N:$O,2,FALSE)=0,"Offen Zipfel"),
IFERROR(IF(VLOOKUP(W233,[1]Offen!$Q:$R,2,FALSE)=0,"Offen Endstücke"),
IFERROR(IF(VLOOKUP(W233,[1]Vakuumiert!$B:$C,2,FALSE)=0,"Vakuumierter VOS ungeschält"),
IFERROR(IF(VLOOKUP(W233,[1]Vakuumiert!$E:$F,2,FALSE)=0,"Vakuumierter ABS ungeschält"),
IFERROR(IF(VLOOKUP(W233,[1]Vakuumiert!$H:$I,2,FALSE)=0,"Vakuumierter VOS geschält"),
IFERROR(IF(VLOOKUP(W233,[1]Vakuumiert!$K:$L,2,FALSE)=0,"Vakuumierter VOS vegan"),
IFERROR(IF(VLOOKUP(W233,[1]Vakuumiert!$N:$O,2,FALSE)=0,"Vakuumierter VOS Zipfel"),
IFERROR(IF(VLOOKUP(W233,[1]Vakuumiert!$Q:$R,2,FALSE)=0,"Vakuumiert geschält"),
IFERROR(IF(VLOOKUP(W233,'[1]vakuumierte Fertigprodukte'!$B:$C,2,FALSE)=0,"Fertigprodukte"),
IFERROR(IF(VLOOKUP(W233,'[1]vakuumierte Fertigprodukte'!$E:$FI,2,FALSE)=0,"Vakuumierte Zipfel"),
IFERROR(IF(VLOOKUP(W233,[1]Wurste!$B:$C,2,FALSE)=0,"Räucherwürste"),
IFERROR(IF(VLOOKUP(W233,[1]Wurste!$E:$F,2,FALSE)=0,"URW/URGW Wurst"),
IFERROR(IF(VLOOKUP(W233,[1]Wurste!$H:$I,2,FALSE)=0,"HF-Wurst Vegan"),
IFERROR(IF(VLOOKUP(W233,[1]Wurste!$K:$L,2,FALSE)=0,"320er ohne Würste"),
IFERROR(IF(AND(OR(Abfalldokumentation!$I233="BU3",Abfalldokumentation!$I233="Verkauf"),Abfalldokumentation!$N233="Schimmel",Abfalldokumentation!$O233="keinen Abnehmer/kein Schälpersonal"),"Div. Zipfel, ES ohne Verwendung",VLOOKUP(Abfalldokumentation!$M233,Produktgruppen!A:B,2,FALSE)),"-")))))))))))))))))))))))</f>
        <v>Diverses</v>
      </c>
      <c r="M233" s="76" t="str">
        <f>IFERROR(VLOOKUP(Abfalldokumentation!$W233,Artikel!A:C,3,FALSE),Abfalldokumentation!$W233)</f>
        <v>DIverses</v>
      </c>
      <c r="N233" s="76" t="str">
        <f>VLOOKUP(D233,'Liste Gründe'!A:D,2,FALSE)</f>
        <v>Linienbezogen</v>
      </c>
      <c r="O233" s="75" t="str">
        <f>IF(ISBLANK(F233),VLOOKUP(Abfalldokumentation!$X233,'Liste Gründe'!A:D,3,FALSE),F233)</f>
        <v>Maschinenabfall</v>
      </c>
      <c r="P233" s="76" t="str">
        <f>IF(ISBLANK(Abfalldokumentation!$G233),"-",Abfalldokumentation!$G233)</f>
        <v>-</v>
      </c>
      <c r="Q233" s="76">
        <f t="shared" si="22"/>
        <v>35</v>
      </c>
      <c r="R233" s="76" t="str">
        <f t="shared" si="23"/>
        <v>Produkte</v>
      </c>
      <c r="S233" s="76" t="str">
        <f t="shared" si="24"/>
        <v>BUs</v>
      </c>
      <c r="T233" s="76" t="str">
        <f t="shared" si="25"/>
        <v>Symptome</v>
      </c>
      <c r="U233" s="76" t="str">
        <f>IFERROR(VLOOKUP(Abfalldokumentation!$W233,Kennzahlen!S:U,3,FALSE)*Abfalldokumentation!$J233,"0")</f>
        <v>0</v>
      </c>
      <c r="V233" s="76" t="str">
        <f>IF(ISBLANK(A233),VLOOKUP(Abfalldokumentation!$W233,'Linien - BU'!R:S,2,FALSE),A233)</f>
        <v>Bu3</v>
      </c>
      <c r="W233" s="77" t="str">
        <f t="shared" si="26"/>
        <v>DIverses</v>
      </c>
      <c r="X233" s="77">
        <f t="shared" si="27"/>
        <v>30</v>
      </c>
    </row>
    <row r="234" spans="1:24" ht="30" customHeight="1" x14ac:dyDescent="0.25">
      <c r="A234" s="39" t="s">
        <v>7</v>
      </c>
      <c r="B234" s="40" t="s">
        <v>85</v>
      </c>
      <c r="C234" s="40">
        <v>39</v>
      </c>
      <c r="D234" s="40">
        <v>30</v>
      </c>
      <c r="E234" s="41">
        <v>44442</v>
      </c>
      <c r="F234" s="42"/>
      <c r="G234" s="43"/>
      <c r="H234" s="44" t="str">
        <f>IFERROR(VLOOKUP(Abfalldokumentation!$B234,Artikel!A:C,3,FALSE),Abfalldokumentation!$B234)</f>
        <v>Diverses</v>
      </c>
      <c r="I234" s="78" t="str">
        <f>VLOOKUP(V234,'Linien - BU'!A:B,2,FALSE)</f>
        <v>BU2</v>
      </c>
      <c r="J234" s="79">
        <f t="shared" si="21"/>
        <v>39</v>
      </c>
      <c r="K234" s="80">
        <f>Abfalldokumentation!$E234</f>
        <v>44442</v>
      </c>
      <c r="L234" s="79" t="str">
        <f>IFERROR(IF(VLOOKUP(W234,'[1]Rohware 230'!$B:$C,2,FALSE)=0,"Rohware"),
IFERROR(IF(VLOOKUP(W234,[1]Sammelnr.!$B:$C,2,FALSE)=0,"Sammelnr. ungeschält ABS"),
IFERROR(IF(VLOOKUP(W234,[1]Sammelnr.!$E:$F,2,FALSE)=0,"Sammelnr. ungeschält VS"),
IFERROR(IF(VLOOKUP(W234,[1]Sammelnr.!$H:$I,2,FALSE)=0,"Sammelnr. geschält"),
IFERROR(IF(VLOOKUP(W234,[1]Offen!$B:$C,2,FALSE)=0,"Offen ungeschält ABS"),
IFERROR(IF(VLOOKUP(W234,[1]Offen!$E:$F,2,FALSE)=0,"Offen ungeschält VOS"),
IFERROR(IF(VLOOKUP(W234,[1]Offen!$H:$I,2,FALSE)=0,"Offen geschält RW"),
IFERROR(IF(VLOOKUP(W234,[1]Offen!$K:$L,2,FALSE)=0,"Offen vegan"),
IFERROR(IF(VLOOKUP(W234,[1]Offen!$N:$O,2,FALSE)=0,"Offen Zipfel"),
IFERROR(IF(VLOOKUP(W234,[1]Offen!$Q:$R,2,FALSE)=0,"Offen Endstücke"),
IFERROR(IF(VLOOKUP(W234,[1]Vakuumiert!$B:$C,2,FALSE)=0,"Vakuumierter VOS ungeschält"),
IFERROR(IF(VLOOKUP(W234,[1]Vakuumiert!$E:$F,2,FALSE)=0,"Vakuumierter ABS ungeschält"),
IFERROR(IF(VLOOKUP(W234,[1]Vakuumiert!$H:$I,2,FALSE)=0,"Vakuumierter VOS geschält"),
IFERROR(IF(VLOOKUP(W234,[1]Vakuumiert!$K:$L,2,FALSE)=0,"Vakuumierter VOS vegan"),
IFERROR(IF(VLOOKUP(W234,[1]Vakuumiert!$N:$O,2,FALSE)=0,"Vakuumierter VOS Zipfel"),
IFERROR(IF(VLOOKUP(W234,[1]Vakuumiert!$Q:$R,2,FALSE)=0,"Vakuumiert geschält"),
IFERROR(IF(VLOOKUP(W234,'[1]vakuumierte Fertigprodukte'!$B:$C,2,FALSE)=0,"Fertigprodukte"),
IFERROR(IF(VLOOKUP(W234,'[1]vakuumierte Fertigprodukte'!$E:$FI,2,FALSE)=0,"Vakuumierte Zipfel"),
IFERROR(IF(VLOOKUP(W234,[1]Wurste!$B:$C,2,FALSE)=0,"Räucherwürste"),
IFERROR(IF(VLOOKUP(W234,[1]Wurste!$E:$F,2,FALSE)=0,"URW/URGW Wurst"),
IFERROR(IF(VLOOKUP(W234,[1]Wurste!$H:$I,2,FALSE)=0,"HF-Wurst Vegan"),
IFERROR(IF(VLOOKUP(W234,[1]Wurste!$K:$L,2,FALSE)=0,"320er ohne Würste"),
IFERROR(IF(AND(OR(Abfalldokumentation!$I234="BU3",Abfalldokumentation!$I234="Verkauf"),Abfalldokumentation!$N234="Schimmel",Abfalldokumentation!$O234="keinen Abnehmer/kein Schälpersonal"),"Div. Zipfel, ES ohne Verwendung",VLOOKUP(Abfalldokumentation!$M234,Produktgruppen!A:B,2,FALSE)),"-")))))))))))))))))))))))</f>
        <v>Diverses</v>
      </c>
      <c r="M234" s="81" t="str">
        <f>IFERROR(VLOOKUP(Abfalldokumentation!$W234,Artikel!A:C,3,FALSE),Abfalldokumentation!$W234)</f>
        <v>Diverses</v>
      </c>
      <c r="N234" s="81" t="str">
        <f>VLOOKUP(D234,'Liste Gründe'!A:D,2,FALSE)</f>
        <v>Linienbezogen</v>
      </c>
      <c r="O234" s="80" t="str">
        <f>IF(ISBLANK(F234),VLOOKUP(Abfalldokumentation!$X234,'Liste Gründe'!A:D,3,FALSE),F234)</f>
        <v>Maschinenabfall</v>
      </c>
      <c r="P234" s="81" t="str">
        <f>IF(ISBLANK(Abfalldokumentation!$G234),"-",Abfalldokumentation!$G234)</f>
        <v>-</v>
      </c>
      <c r="Q234" s="81">
        <f t="shared" si="22"/>
        <v>35</v>
      </c>
      <c r="R234" s="81" t="str">
        <f t="shared" si="23"/>
        <v>Produkte</v>
      </c>
      <c r="S234" s="81" t="str">
        <f t="shared" si="24"/>
        <v>BUs</v>
      </c>
      <c r="T234" s="81" t="str">
        <f t="shared" si="25"/>
        <v>Symptome</v>
      </c>
      <c r="U234" s="81" t="str">
        <f>IFERROR(VLOOKUP(Abfalldokumentation!$W234,Kennzahlen!S:U,3,FALSE)*Abfalldokumentation!$J234,"0")</f>
        <v>0</v>
      </c>
      <c r="V234" s="81" t="str">
        <f>IF(ISBLANK(A234),VLOOKUP(Abfalldokumentation!$W234,'Linien - BU'!R:S,2,FALSE),A234)</f>
        <v>BU2</v>
      </c>
      <c r="W234" s="77" t="str">
        <f t="shared" si="26"/>
        <v>Diverses</v>
      </c>
      <c r="X234" s="77">
        <f t="shared" si="27"/>
        <v>30</v>
      </c>
    </row>
    <row r="235" spans="1:24" ht="30" customHeight="1" x14ac:dyDescent="0.25">
      <c r="A235" s="45" t="s">
        <v>7</v>
      </c>
      <c r="B235" s="46" t="s">
        <v>85</v>
      </c>
      <c r="C235" s="46">
        <v>65</v>
      </c>
      <c r="D235" s="46">
        <v>30</v>
      </c>
      <c r="E235" s="47">
        <v>44442</v>
      </c>
      <c r="F235" s="48"/>
      <c r="G235" s="49"/>
      <c r="H235" s="50" t="str">
        <f>IFERROR(VLOOKUP(Abfalldokumentation!$B235,Artikel!A:C,3,FALSE),Abfalldokumentation!$B235)</f>
        <v>Diverses</v>
      </c>
      <c r="I235" s="73" t="str">
        <f>VLOOKUP(V235,'Linien - BU'!A:B,2,FALSE)</f>
        <v>BU2</v>
      </c>
      <c r="J235" s="74">
        <f t="shared" si="21"/>
        <v>65</v>
      </c>
      <c r="K235" s="75">
        <f>Abfalldokumentation!$E235</f>
        <v>44442</v>
      </c>
      <c r="L235" s="74" t="str">
        <f>IFERROR(IF(VLOOKUP(W235,'[1]Rohware 230'!$B:$C,2,FALSE)=0,"Rohware"),
IFERROR(IF(VLOOKUP(W235,[1]Sammelnr.!$B:$C,2,FALSE)=0,"Sammelnr. ungeschält ABS"),
IFERROR(IF(VLOOKUP(W235,[1]Sammelnr.!$E:$F,2,FALSE)=0,"Sammelnr. ungeschält VS"),
IFERROR(IF(VLOOKUP(W235,[1]Sammelnr.!$H:$I,2,FALSE)=0,"Sammelnr. geschält"),
IFERROR(IF(VLOOKUP(W235,[1]Offen!$B:$C,2,FALSE)=0,"Offen ungeschält ABS"),
IFERROR(IF(VLOOKUP(W235,[1]Offen!$E:$F,2,FALSE)=0,"Offen ungeschält VOS"),
IFERROR(IF(VLOOKUP(W235,[1]Offen!$H:$I,2,FALSE)=0,"Offen geschält RW"),
IFERROR(IF(VLOOKUP(W235,[1]Offen!$K:$L,2,FALSE)=0,"Offen vegan"),
IFERROR(IF(VLOOKUP(W235,[1]Offen!$N:$O,2,FALSE)=0,"Offen Zipfel"),
IFERROR(IF(VLOOKUP(W235,[1]Offen!$Q:$R,2,FALSE)=0,"Offen Endstücke"),
IFERROR(IF(VLOOKUP(W235,[1]Vakuumiert!$B:$C,2,FALSE)=0,"Vakuumierter VOS ungeschält"),
IFERROR(IF(VLOOKUP(W235,[1]Vakuumiert!$E:$F,2,FALSE)=0,"Vakuumierter ABS ungeschält"),
IFERROR(IF(VLOOKUP(W235,[1]Vakuumiert!$H:$I,2,FALSE)=0,"Vakuumierter VOS geschält"),
IFERROR(IF(VLOOKUP(W235,[1]Vakuumiert!$K:$L,2,FALSE)=0,"Vakuumierter VOS vegan"),
IFERROR(IF(VLOOKUP(W235,[1]Vakuumiert!$N:$O,2,FALSE)=0,"Vakuumierter VOS Zipfel"),
IFERROR(IF(VLOOKUP(W235,[1]Vakuumiert!$Q:$R,2,FALSE)=0,"Vakuumiert geschält"),
IFERROR(IF(VLOOKUP(W235,'[1]vakuumierte Fertigprodukte'!$B:$C,2,FALSE)=0,"Fertigprodukte"),
IFERROR(IF(VLOOKUP(W235,'[1]vakuumierte Fertigprodukte'!$E:$FI,2,FALSE)=0,"Vakuumierte Zipfel"),
IFERROR(IF(VLOOKUP(W235,[1]Wurste!$B:$C,2,FALSE)=0,"Räucherwürste"),
IFERROR(IF(VLOOKUP(W235,[1]Wurste!$E:$F,2,FALSE)=0,"URW/URGW Wurst"),
IFERROR(IF(VLOOKUP(W235,[1]Wurste!$H:$I,2,FALSE)=0,"HF-Wurst Vegan"),
IFERROR(IF(VLOOKUP(W235,[1]Wurste!$K:$L,2,FALSE)=0,"320er ohne Würste"),
IFERROR(IF(AND(OR(Abfalldokumentation!$I235="BU3",Abfalldokumentation!$I235="Verkauf"),Abfalldokumentation!$N235="Schimmel",Abfalldokumentation!$O235="keinen Abnehmer/kein Schälpersonal"),"Div. Zipfel, ES ohne Verwendung",VLOOKUP(Abfalldokumentation!$M235,Produktgruppen!A:B,2,FALSE)),"-")))))))))))))))))))))))</f>
        <v>Diverses</v>
      </c>
      <c r="M235" s="76" t="str">
        <f>IFERROR(VLOOKUP(Abfalldokumentation!$W235,Artikel!A:C,3,FALSE),Abfalldokumentation!$W235)</f>
        <v>Diverses</v>
      </c>
      <c r="N235" s="76" t="str">
        <f>VLOOKUP(D235,'Liste Gründe'!A:D,2,FALSE)</f>
        <v>Linienbezogen</v>
      </c>
      <c r="O235" s="75" t="str">
        <f>IF(ISBLANK(F235),VLOOKUP(Abfalldokumentation!$X235,'Liste Gründe'!A:D,3,FALSE),F235)</f>
        <v>Maschinenabfall</v>
      </c>
      <c r="P235" s="76" t="str">
        <f>IF(ISBLANK(Abfalldokumentation!$G235),"-",Abfalldokumentation!$G235)</f>
        <v>-</v>
      </c>
      <c r="Q235" s="76">
        <f t="shared" si="22"/>
        <v>35</v>
      </c>
      <c r="R235" s="76" t="str">
        <f t="shared" si="23"/>
        <v>Produkte</v>
      </c>
      <c r="S235" s="76" t="str">
        <f t="shared" si="24"/>
        <v>BUs</v>
      </c>
      <c r="T235" s="76" t="str">
        <f t="shared" si="25"/>
        <v>Symptome</v>
      </c>
      <c r="U235" s="76" t="str">
        <f>IFERROR(VLOOKUP(Abfalldokumentation!$W235,Kennzahlen!S:U,3,FALSE)*Abfalldokumentation!$J235,"0")</f>
        <v>0</v>
      </c>
      <c r="V235" s="76" t="str">
        <f>IF(ISBLANK(A235),VLOOKUP(Abfalldokumentation!$W235,'Linien - BU'!R:S,2,FALSE),A235)</f>
        <v>BU2</v>
      </c>
      <c r="W235" s="77" t="str">
        <f t="shared" si="26"/>
        <v>Diverses</v>
      </c>
      <c r="X235" s="77">
        <f t="shared" si="27"/>
        <v>30</v>
      </c>
    </row>
    <row r="236" spans="1:24" ht="30" customHeight="1" x14ac:dyDescent="0.25">
      <c r="A236" s="39" t="s">
        <v>70</v>
      </c>
      <c r="B236" s="40" t="s">
        <v>86</v>
      </c>
      <c r="C236" s="40">
        <v>326.8</v>
      </c>
      <c r="D236" s="40">
        <v>30</v>
      </c>
      <c r="E236" s="41">
        <v>44442</v>
      </c>
      <c r="F236" s="42"/>
      <c r="G236" s="43"/>
      <c r="H236" s="44" t="str">
        <f>IFERROR(VLOOKUP(Abfalldokumentation!$B236,Artikel!A:C,3,FALSE),Abfalldokumentation!$B236)</f>
        <v>Diverses aus Abfüllung</v>
      </c>
      <c r="I236" s="78" t="str">
        <f>VLOOKUP(V236,'Linien - BU'!A:B,2,FALSE)</f>
        <v>BU1</v>
      </c>
      <c r="J236" s="79">
        <f t="shared" si="21"/>
        <v>326.8</v>
      </c>
      <c r="K236" s="80">
        <f>Abfalldokumentation!$E236</f>
        <v>44442</v>
      </c>
      <c r="L236" s="79" t="str">
        <f>IFERROR(IF(VLOOKUP(W236,'[1]Rohware 230'!$B:$C,2,FALSE)=0,"Rohware"),
IFERROR(IF(VLOOKUP(W236,[1]Sammelnr.!$B:$C,2,FALSE)=0,"Sammelnr. ungeschält ABS"),
IFERROR(IF(VLOOKUP(W236,[1]Sammelnr.!$E:$F,2,FALSE)=0,"Sammelnr. ungeschält VS"),
IFERROR(IF(VLOOKUP(W236,[1]Sammelnr.!$H:$I,2,FALSE)=0,"Sammelnr. geschält"),
IFERROR(IF(VLOOKUP(W236,[1]Offen!$B:$C,2,FALSE)=0,"Offen ungeschält ABS"),
IFERROR(IF(VLOOKUP(W236,[1]Offen!$E:$F,2,FALSE)=0,"Offen ungeschält VOS"),
IFERROR(IF(VLOOKUP(W236,[1]Offen!$H:$I,2,FALSE)=0,"Offen geschält RW"),
IFERROR(IF(VLOOKUP(W236,[1]Offen!$K:$L,2,FALSE)=0,"Offen vegan"),
IFERROR(IF(VLOOKUP(W236,[1]Offen!$N:$O,2,FALSE)=0,"Offen Zipfel"),
IFERROR(IF(VLOOKUP(W236,[1]Offen!$Q:$R,2,FALSE)=0,"Offen Endstücke"),
IFERROR(IF(VLOOKUP(W236,[1]Vakuumiert!$B:$C,2,FALSE)=0,"Vakuumierter VOS ungeschält"),
IFERROR(IF(VLOOKUP(W236,[1]Vakuumiert!$E:$F,2,FALSE)=0,"Vakuumierter ABS ungeschält"),
IFERROR(IF(VLOOKUP(W236,[1]Vakuumiert!$H:$I,2,FALSE)=0,"Vakuumierter VOS geschält"),
IFERROR(IF(VLOOKUP(W236,[1]Vakuumiert!$K:$L,2,FALSE)=0,"Vakuumierter VOS vegan"),
IFERROR(IF(VLOOKUP(W236,[1]Vakuumiert!$N:$O,2,FALSE)=0,"Vakuumierter VOS Zipfel"),
IFERROR(IF(VLOOKUP(W236,[1]Vakuumiert!$Q:$R,2,FALSE)=0,"Vakuumiert geschält"),
IFERROR(IF(VLOOKUP(W236,'[1]vakuumierte Fertigprodukte'!$B:$C,2,FALSE)=0,"Fertigprodukte"),
IFERROR(IF(VLOOKUP(W236,'[1]vakuumierte Fertigprodukte'!$E:$FI,2,FALSE)=0,"Vakuumierte Zipfel"),
IFERROR(IF(VLOOKUP(W236,[1]Wurste!$B:$C,2,FALSE)=0,"Räucherwürste"),
IFERROR(IF(VLOOKUP(W236,[1]Wurste!$E:$F,2,FALSE)=0,"URW/URGW Wurst"),
IFERROR(IF(VLOOKUP(W236,[1]Wurste!$H:$I,2,FALSE)=0,"HF-Wurst Vegan"),
IFERROR(IF(VLOOKUP(W236,[1]Wurste!$K:$L,2,FALSE)=0,"320er ohne Würste"),
IFERROR(IF(AND(OR(Abfalldokumentation!$I236="BU3",Abfalldokumentation!$I236="Verkauf"),Abfalldokumentation!$N236="Schimmel",Abfalldokumentation!$O236="keinen Abnehmer/kein Schälpersonal"),"Div. Zipfel, ES ohne Verwendung",VLOOKUP(Abfalldokumentation!$M236,Produktgruppen!A:B,2,FALSE)),"-")))))))))))))))))))))))</f>
        <v>Diverses</v>
      </c>
      <c r="M236" s="81" t="str">
        <f>IFERROR(VLOOKUP(Abfalldokumentation!$W236,Artikel!A:C,3,FALSE),Abfalldokumentation!$W236)</f>
        <v>Diverses aus Abfüllung</v>
      </c>
      <c r="N236" s="81" t="str">
        <f>VLOOKUP(D236,'Liste Gründe'!A:D,2,FALSE)</f>
        <v>Linienbezogen</v>
      </c>
      <c r="O236" s="80" t="str">
        <f>IF(ISBLANK(F236),VLOOKUP(Abfalldokumentation!$X236,'Liste Gründe'!A:D,3,FALSE),F236)</f>
        <v>Maschinenabfall</v>
      </c>
      <c r="P236" s="81" t="str">
        <f>IF(ISBLANK(Abfalldokumentation!$G236),"-",Abfalldokumentation!$G236)</f>
        <v>-</v>
      </c>
      <c r="Q236" s="81">
        <f t="shared" si="22"/>
        <v>35</v>
      </c>
      <c r="R236" s="81" t="str">
        <f t="shared" si="23"/>
        <v>Produkte</v>
      </c>
      <c r="S236" s="81" t="str">
        <f t="shared" si="24"/>
        <v>BUs</v>
      </c>
      <c r="T236" s="81" t="str">
        <f t="shared" si="25"/>
        <v>Symptome</v>
      </c>
      <c r="U236" s="81" t="str">
        <f>IFERROR(VLOOKUP(Abfalldokumentation!$W236,Kennzahlen!S:U,3,FALSE)*Abfalldokumentation!$J236,"0")</f>
        <v>0</v>
      </c>
      <c r="V236" s="81" t="str">
        <f>IF(ISBLANK(A236),VLOOKUP(Abfalldokumentation!$W236,'Linien - BU'!R:S,2,FALSE),A236)</f>
        <v>Abfüllung</v>
      </c>
      <c r="W236" s="77" t="str">
        <f t="shared" si="26"/>
        <v>Diverses aus Abfüllung</v>
      </c>
      <c r="X236" s="77">
        <f t="shared" si="27"/>
        <v>30</v>
      </c>
    </row>
    <row r="237" spans="1:24" ht="30" customHeight="1" x14ac:dyDescent="0.25">
      <c r="A237" s="45" t="s">
        <v>89</v>
      </c>
      <c r="B237" s="46" t="s">
        <v>90</v>
      </c>
      <c r="C237" s="46">
        <v>7.2</v>
      </c>
      <c r="D237" s="46">
        <v>74</v>
      </c>
      <c r="E237" s="47">
        <v>44442</v>
      </c>
      <c r="F237" s="48" t="s">
        <v>91</v>
      </c>
      <c r="G237" s="49" t="s">
        <v>91</v>
      </c>
      <c r="H237" s="50" t="str">
        <f>IFERROR(VLOOKUP(Abfalldokumentation!$B237,Artikel!A:C,3,FALSE),Abfalldokumentation!$B237)</f>
        <v>Diverses QM</v>
      </c>
      <c r="I237" s="73" t="str">
        <f>VLOOKUP(V237,'Linien - BU'!A:B,2,FALSE)</f>
        <v>Rest</v>
      </c>
      <c r="J237" s="74">
        <f t="shared" si="21"/>
        <v>7.2</v>
      </c>
      <c r="K237" s="75">
        <f>Abfalldokumentation!$E237</f>
        <v>44442</v>
      </c>
      <c r="L237" s="74" t="str">
        <f>IFERROR(IF(VLOOKUP(W237,'[1]Rohware 230'!$B:$C,2,FALSE)=0,"Rohware"),
IFERROR(IF(VLOOKUP(W237,[1]Sammelnr.!$B:$C,2,FALSE)=0,"Sammelnr. ungeschält ABS"),
IFERROR(IF(VLOOKUP(W237,[1]Sammelnr.!$E:$F,2,FALSE)=0,"Sammelnr. ungeschält VS"),
IFERROR(IF(VLOOKUP(W237,[1]Sammelnr.!$H:$I,2,FALSE)=0,"Sammelnr. geschält"),
IFERROR(IF(VLOOKUP(W237,[1]Offen!$B:$C,2,FALSE)=0,"Offen ungeschält ABS"),
IFERROR(IF(VLOOKUP(W237,[1]Offen!$E:$F,2,FALSE)=0,"Offen ungeschält VOS"),
IFERROR(IF(VLOOKUP(W237,[1]Offen!$H:$I,2,FALSE)=0,"Offen geschält RW"),
IFERROR(IF(VLOOKUP(W237,[1]Offen!$K:$L,2,FALSE)=0,"Offen vegan"),
IFERROR(IF(VLOOKUP(W237,[1]Offen!$N:$O,2,FALSE)=0,"Offen Zipfel"),
IFERROR(IF(VLOOKUP(W237,[1]Offen!$Q:$R,2,FALSE)=0,"Offen Endstücke"),
IFERROR(IF(VLOOKUP(W237,[1]Vakuumiert!$B:$C,2,FALSE)=0,"Vakuumierter VOS ungeschält"),
IFERROR(IF(VLOOKUP(W237,[1]Vakuumiert!$E:$F,2,FALSE)=0,"Vakuumierter ABS ungeschält"),
IFERROR(IF(VLOOKUP(W237,[1]Vakuumiert!$H:$I,2,FALSE)=0,"Vakuumierter VOS geschält"),
IFERROR(IF(VLOOKUP(W237,[1]Vakuumiert!$K:$L,2,FALSE)=0,"Vakuumierter VOS vegan"),
IFERROR(IF(VLOOKUP(W237,[1]Vakuumiert!$N:$O,2,FALSE)=0,"Vakuumierter VOS Zipfel"),
IFERROR(IF(VLOOKUP(W237,[1]Vakuumiert!$Q:$R,2,FALSE)=0,"Vakuumiert geschält"),
IFERROR(IF(VLOOKUP(W237,'[1]vakuumierte Fertigprodukte'!$B:$C,2,FALSE)=0,"Fertigprodukte"),
IFERROR(IF(VLOOKUP(W237,'[1]vakuumierte Fertigprodukte'!$E:$FI,2,FALSE)=0,"Vakuumierte Zipfel"),
IFERROR(IF(VLOOKUP(W237,[1]Wurste!$B:$C,2,FALSE)=0,"Räucherwürste"),
IFERROR(IF(VLOOKUP(W237,[1]Wurste!$E:$F,2,FALSE)=0,"URW/URGW Wurst"),
IFERROR(IF(VLOOKUP(W237,[1]Wurste!$H:$I,2,FALSE)=0,"HF-Wurst Vegan"),
IFERROR(IF(VLOOKUP(W237,[1]Wurste!$K:$L,2,FALSE)=0,"320er ohne Würste"),
IFERROR(IF(AND(OR(Abfalldokumentation!$I237="BU3",Abfalldokumentation!$I237="Verkauf"),Abfalldokumentation!$N237="Schimmel",Abfalldokumentation!$O237="keinen Abnehmer/kein Schälpersonal"),"Div. Zipfel, ES ohne Verwendung",VLOOKUP(Abfalldokumentation!$M237,Produktgruppen!A:B,2,FALSE)),"-")))))))))))))))))))))))</f>
        <v>Qualitätssicherung</v>
      </c>
      <c r="M237" s="76" t="str">
        <f>IFERROR(VLOOKUP(Abfalldokumentation!$W237,Artikel!A:C,3,FALSE),Abfalldokumentation!$W237)</f>
        <v>Diverses QM</v>
      </c>
      <c r="N237" s="76" t="str">
        <f>VLOOKUP(D237,'Liste Gründe'!A:D,2,FALSE)</f>
        <v>Qualitätssicherung</v>
      </c>
      <c r="O237" s="75" t="str">
        <f>IF(ISBLANK(F237),VLOOKUP(Abfalldokumentation!$X237,'Liste Gründe'!A:D,3,FALSE),F237)</f>
        <v>Sensorik</v>
      </c>
      <c r="P237" s="76" t="str">
        <f>IF(ISBLANK(Abfalldokumentation!$G237),"-",Abfalldokumentation!$G237)</f>
        <v>Sensorik</v>
      </c>
      <c r="Q237" s="76">
        <f t="shared" si="22"/>
        <v>35</v>
      </c>
      <c r="R237" s="76" t="str">
        <f t="shared" si="23"/>
        <v>Produkte</v>
      </c>
      <c r="S237" s="76" t="str">
        <f t="shared" si="24"/>
        <v>BUs</v>
      </c>
      <c r="T237" s="76" t="str">
        <f t="shared" si="25"/>
        <v>Symptome</v>
      </c>
      <c r="U237" s="76" t="str">
        <f>IFERROR(VLOOKUP(Abfalldokumentation!$W237,Kennzahlen!S:U,3,FALSE)*Abfalldokumentation!$J237,"0")</f>
        <v>0</v>
      </c>
      <c r="V237" s="76" t="str">
        <f>IF(ISBLANK(A237),VLOOKUP(Abfalldokumentation!$W237,'Linien - BU'!R:S,2,FALSE),A237)</f>
        <v>QM</v>
      </c>
      <c r="W237" s="77" t="str">
        <f t="shared" si="26"/>
        <v>Diverses QM</v>
      </c>
      <c r="X237" s="77">
        <f t="shared" si="27"/>
        <v>74</v>
      </c>
    </row>
    <row r="238" spans="1:24" ht="30" customHeight="1" x14ac:dyDescent="0.25">
      <c r="A238" s="39" t="s">
        <v>89</v>
      </c>
      <c r="B238" s="40" t="s">
        <v>90</v>
      </c>
      <c r="C238" s="40">
        <v>9</v>
      </c>
      <c r="D238" s="40">
        <v>74</v>
      </c>
      <c r="E238" s="41">
        <v>44442</v>
      </c>
      <c r="F238" s="42" t="s">
        <v>91</v>
      </c>
      <c r="G238" s="43" t="s">
        <v>91</v>
      </c>
      <c r="H238" s="44" t="str">
        <f>IFERROR(VLOOKUP(Abfalldokumentation!$B238,Artikel!A:C,3,FALSE),Abfalldokumentation!$B238)</f>
        <v>Diverses QM</v>
      </c>
      <c r="I238" s="78" t="str">
        <f>VLOOKUP(V238,'Linien - BU'!A:B,2,FALSE)</f>
        <v>Rest</v>
      </c>
      <c r="J238" s="79">
        <f t="shared" si="21"/>
        <v>9</v>
      </c>
      <c r="K238" s="80">
        <f>Abfalldokumentation!$E238</f>
        <v>44442</v>
      </c>
      <c r="L238" s="79" t="str">
        <f>IFERROR(IF(VLOOKUP(W238,'[1]Rohware 230'!$B:$C,2,FALSE)=0,"Rohware"),
IFERROR(IF(VLOOKUP(W238,[1]Sammelnr.!$B:$C,2,FALSE)=0,"Sammelnr. ungeschält ABS"),
IFERROR(IF(VLOOKUP(W238,[1]Sammelnr.!$E:$F,2,FALSE)=0,"Sammelnr. ungeschält VS"),
IFERROR(IF(VLOOKUP(W238,[1]Sammelnr.!$H:$I,2,FALSE)=0,"Sammelnr. geschält"),
IFERROR(IF(VLOOKUP(W238,[1]Offen!$B:$C,2,FALSE)=0,"Offen ungeschält ABS"),
IFERROR(IF(VLOOKUP(W238,[1]Offen!$E:$F,2,FALSE)=0,"Offen ungeschält VOS"),
IFERROR(IF(VLOOKUP(W238,[1]Offen!$H:$I,2,FALSE)=0,"Offen geschält RW"),
IFERROR(IF(VLOOKUP(W238,[1]Offen!$K:$L,2,FALSE)=0,"Offen vegan"),
IFERROR(IF(VLOOKUP(W238,[1]Offen!$N:$O,2,FALSE)=0,"Offen Zipfel"),
IFERROR(IF(VLOOKUP(W238,[1]Offen!$Q:$R,2,FALSE)=0,"Offen Endstücke"),
IFERROR(IF(VLOOKUP(W238,[1]Vakuumiert!$B:$C,2,FALSE)=0,"Vakuumierter VOS ungeschält"),
IFERROR(IF(VLOOKUP(W238,[1]Vakuumiert!$E:$F,2,FALSE)=0,"Vakuumierter ABS ungeschält"),
IFERROR(IF(VLOOKUP(W238,[1]Vakuumiert!$H:$I,2,FALSE)=0,"Vakuumierter VOS geschält"),
IFERROR(IF(VLOOKUP(W238,[1]Vakuumiert!$K:$L,2,FALSE)=0,"Vakuumierter VOS vegan"),
IFERROR(IF(VLOOKUP(W238,[1]Vakuumiert!$N:$O,2,FALSE)=0,"Vakuumierter VOS Zipfel"),
IFERROR(IF(VLOOKUP(W238,[1]Vakuumiert!$Q:$R,2,FALSE)=0,"Vakuumiert geschält"),
IFERROR(IF(VLOOKUP(W238,'[1]vakuumierte Fertigprodukte'!$B:$C,2,FALSE)=0,"Fertigprodukte"),
IFERROR(IF(VLOOKUP(W238,'[1]vakuumierte Fertigprodukte'!$E:$FI,2,FALSE)=0,"Vakuumierte Zipfel"),
IFERROR(IF(VLOOKUP(W238,[1]Wurste!$B:$C,2,FALSE)=0,"Räucherwürste"),
IFERROR(IF(VLOOKUP(W238,[1]Wurste!$E:$F,2,FALSE)=0,"URW/URGW Wurst"),
IFERROR(IF(VLOOKUP(W238,[1]Wurste!$H:$I,2,FALSE)=0,"HF-Wurst Vegan"),
IFERROR(IF(VLOOKUP(W238,[1]Wurste!$K:$L,2,FALSE)=0,"320er ohne Würste"),
IFERROR(IF(AND(OR(Abfalldokumentation!$I238="BU3",Abfalldokumentation!$I238="Verkauf"),Abfalldokumentation!$N238="Schimmel",Abfalldokumentation!$O238="keinen Abnehmer/kein Schälpersonal"),"Div. Zipfel, ES ohne Verwendung",VLOOKUP(Abfalldokumentation!$M238,Produktgruppen!A:B,2,FALSE)),"-")))))))))))))))))))))))</f>
        <v>Qualitätssicherung</v>
      </c>
      <c r="M238" s="81" t="str">
        <f>IFERROR(VLOOKUP(Abfalldokumentation!$W238,Artikel!A:C,3,FALSE),Abfalldokumentation!$W238)</f>
        <v>Diverses QM</v>
      </c>
      <c r="N238" s="81" t="str">
        <f>VLOOKUP(D238,'Liste Gründe'!A:D,2,FALSE)</f>
        <v>Qualitätssicherung</v>
      </c>
      <c r="O238" s="80" t="str">
        <f>IF(ISBLANK(F238),VLOOKUP(Abfalldokumentation!$X238,'Liste Gründe'!A:D,3,FALSE),F238)</f>
        <v>Sensorik</v>
      </c>
      <c r="P238" s="81" t="str">
        <f>IF(ISBLANK(Abfalldokumentation!$G238),"-",Abfalldokumentation!$G238)</f>
        <v>Sensorik</v>
      </c>
      <c r="Q238" s="81">
        <f t="shared" si="22"/>
        <v>35</v>
      </c>
      <c r="R238" s="81" t="str">
        <f t="shared" si="23"/>
        <v>Produkte</v>
      </c>
      <c r="S238" s="81" t="str">
        <f t="shared" si="24"/>
        <v>BUs</v>
      </c>
      <c r="T238" s="81" t="str">
        <f t="shared" si="25"/>
        <v>Symptome</v>
      </c>
      <c r="U238" s="81" t="str">
        <f>IFERROR(VLOOKUP(Abfalldokumentation!$W238,Kennzahlen!S:U,3,FALSE)*Abfalldokumentation!$J238,"0")</f>
        <v>0</v>
      </c>
      <c r="V238" s="81" t="str">
        <f>IF(ISBLANK(A238),VLOOKUP(Abfalldokumentation!$W238,'Linien - BU'!R:S,2,FALSE),A238)</f>
        <v>QM</v>
      </c>
      <c r="W238" s="77" t="str">
        <f t="shared" si="26"/>
        <v>Diverses QM</v>
      </c>
      <c r="X238" s="77">
        <f t="shared" si="27"/>
        <v>74</v>
      </c>
    </row>
    <row r="239" spans="1:24" ht="30" customHeight="1" x14ac:dyDescent="0.25">
      <c r="A239" s="45" t="s">
        <v>89</v>
      </c>
      <c r="B239" s="46" t="s">
        <v>90</v>
      </c>
      <c r="C239" s="46">
        <v>13.5</v>
      </c>
      <c r="D239" s="46">
        <v>74</v>
      </c>
      <c r="E239" s="47">
        <v>44442</v>
      </c>
      <c r="F239" s="48" t="s">
        <v>91</v>
      </c>
      <c r="G239" s="49" t="s">
        <v>91</v>
      </c>
      <c r="H239" s="50" t="str">
        <f>IFERROR(VLOOKUP(Abfalldokumentation!$B239,Artikel!A:C,3,FALSE),Abfalldokumentation!$B239)</f>
        <v>Diverses QM</v>
      </c>
      <c r="I239" s="73" t="str">
        <f>VLOOKUP(V239,'Linien - BU'!A:B,2,FALSE)</f>
        <v>Rest</v>
      </c>
      <c r="J239" s="74">
        <f t="shared" si="21"/>
        <v>13.5</v>
      </c>
      <c r="K239" s="75">
        <f>Abfalldokumentation!$E239</f>
        <v>44442</v>
      </c>
      <c r="L239" s="74" t="str">
        <f>IFERROR(IF(VLOOKUP(W239,'[1]Rohware 230'!$B:$C,2,FALSE)=0,"Rohware"),
IFERROR(IF(VLOOKUP(W239,[1]Sammelnr.!$B:$C,2,FALSE)=0,"Sammelnr. ungeschält ABS"),
IFERROR(IF(VLOOKUP(W239,[1]Sammelnr.!$E:$F,2,FALSE)=0,"Sammelnr. ungeschält VS"),
IFERROR(IF(VLOOKUP(W239,[1]Sammelnr.!$H:$I,2,FALSE)=0,"Sammelnr. geschält"),
IFERROR(IF(VLOOKUP(W239,[1]Offen!$B:$C,2,FALSE)=0,"Offen ungeschält ABS"),
IFERROR(IF(VLOOKUP(W239,[1]Offen!$E:$F,2,FALSE)=0,"Offen ungeschält VOS"),
IFERROR(IF(VLOOKUP(W239,[1]Offen!$H:$I,2,FALSE)=0,"Offen geschält RW"),
IFERROR(IF(VLOOKUP(W239,[1]Offen!$K:$L,2,FALSE)=0,"Offen vegan"),
IFERROR(IF(VLOOKUP(W239,[1]Offen!$N:$O,2,FALSE)=0,"Offen Zipfel"),
IFERROR(IF(VLOOKUP(W239,[1]Offen!$Q:$R,2,FALSE)=0,"Offen Endstücke"),
IFERROR(IF(VLOOKUP(W239,[1]Vakuumiert!$B:$C,2,FALSE)=0,"Vakuumierter VOS ungeschält"),
IFERROR(IF(VLOOKUP(W239,[1]Vakuumiert!$E:$F,2,FALSE)=0,"Vakuumierter ABS ungeschält"),
IFERROR(IF(VLOOKUP(W239,[1]Vakuumiert!$H:$I,2,FALSE)=0,"Vakuumierter VOS geschält"),
IFERROR(IF(VLOOKUP(W239,[1]Vakuumiert!$K:$L,2,FALSE)=0,"Vakuumierter VOS vegan"),
IFERROR(IF(VLOOKUP(W239,[1]Vakuumiert!$N:$O,2,FALSE)=0,"Vakuumierter VOS Zipfel"),
IFERROR(IF(VLOOKUP(W239,[1]Vakuumiert!$Q:$R,2,FALSE)=0,"Vakuumiert geschält"),
IFERROR(IF(VLOOKUP(W239,'[1]vakuumierte Fertigprodukte'!$B:$C,2,FALSE)=0,"Fertigprodukte"),
IFERROR(IF(VLOOKUP(W239,'[1]vakuumierte Fertigprodukte'!$E:$FI,2,FALSE)=0,"Vakuumierte Zipfel"),
IFERROR(IF(VLOOKUP(W239,[1]Wurste!$B:$C,2,FALSE)=0,"Räucherwürste"),
IFERROR(IF(VLOOKUP(W239,[1]Wurste!$E:$F,2,FALSE)=0,"URW/URGW Wurst"),
IFERROR(IF(VLOOKUP(W239,[1]Wurste!$H:$I,2,FALSE)=0,"HF-Wurst Vegan"),
IFERROR(IF(VLOOKUP(W239,[1]Wurste!$K:$L,2,FALSE)=0,"320er ohne Würste"),
IFERROR(IF(AND(OR(Abfalldokumentation!$I239="BU3",Abfalldokumentation!$I239="Verkauf"),Abfalldokumentation!$N239="Schimmel",Abfalldokumentation!$O239="keinen Abnehmer/kein Schälpersonal"),"Div. Zipfel, ES ohne Verwendung",VLOOKUP(Abfalldokumentation!$M239,Produktgruppen!A:B,2,FALSE)),"-")))))))))))))))))))))))</f>
        <v>Qualitätssicherung</v>
      </c>
      <c r="M239" s="76" t="str">
        <f>IFERROR(VLOOKUP(Abfalldokumentation!$W239,Artikel!A:C,3,FALSE),Abfalldokumentation!$W239)</f>
        <v>Diverses QM</v>
      </c>
      <c r="N239" s="76" t="str">
        <f>VLOOKUP(D239,'Liste Gründe'!A:D,2,FALSE)</f>
        <v>Qualitätssicherung</v>
      </c>
      <c r="O239" s="75" t="str">
        <f>IF(ISBLANK(F239),VLOOKUP(Abfalldokumentation!$X239,'Liste Gründe'!A:D,3,FALSE),F239)</f>
        <v>Sensorik</v>
      </c>
      <c r="P239" s="76" t="str">
        <f>IF(ISBLANK(Abfalldokumentation!$G239),"-",Abfalldokumentation!$G239)</f>
        <v>Sensorik</v>
      </c>
      <c r="Q239" s="76">
        <f t="shared" si="22"/>
        <v>35</v>
      </c>
      <c r="R239" s="76" t="str">
        <f t="shared" si="23"/>
        <v>Produkte</v>
      </c>
      <c r="S239" s="76" t="str">
        <f t="shared" si="24"/>
        <v>BUs</v>
      </c>
      <c r="T239" s="76" t="str">
        <f t="shared" si="25"/>
        <v>Symptome</v>
      </c>
      <c r="U239" s="76" t="str">
        <f>IFERROR(VLOOKUP(Abfalldokumentation!$W239,Kennzahlen!S:U,3,FALSE)*Abfalldokumentation!$J239,"0")</f>
        <v>0</v>
      </c>
      <c r="V239" s="76" t="str">
        <f>IF(ISBLANK(A239),VLOOKUP(Abfalldokumentation!$W239,'Linien - BU'!R:S,2,FALSE),A239)</f>
        <v>QM</v>
      </c>
      <c r="W239" s="77" t="str">
        <f t="shared" si="26"/>
        <v>Diverses QM</v>
      </c>
      <c r="X239" s="77">
        <f t="shared" si="27"/>
        <v>74</v>
      </c>
    </row>
    <row r="240" spans="1:24" ht="30" customHeight="1" x14ac:dyDescent="0.25">
      <c r="A240" s="39" t="s">
        <v>92</v>
      </c>
      <c r="B240" s="40" t="s">
        <v>93</v>
      </c>
      <c r="C240" s="40">
        <v>4.5</v>
      </c>
      <c r="D240" s="51">
        <v>74</v>
      </c>
      <c r="E240" s="41">
        <v>44442</v>
      </c>
      <c r="F240" s="42" t="s">
        <v>91</v>
      </c>
      <c r="G240" s="43" t="s">
        <v>91</v>
      </c>
      <c r="H240" s="44" t="str">
        <f>IFERROR(VLOOKUP(Abfalldokumentation!$B240,Artikel!A:C,3,FALSE),Abfalldokumentation!$B240)</f>
        <v>Laborproben</v>
      </c>
      <c r="I240" s="78" t="str">
        <f>VLOOKUP(V240,'Linien - BU'!A:B,2,FALSE)</f>
        <v>Rest</v>
      </c>
      <c r="J240" s="79">
        <f t="shared" si="21"/>
        <v>4.5</v>
      </c>
      <c r="K240" s="80">
        <f>Abfalldokumentation!$E240</f>
        <v>44442</v>
      </c>
      <c r="L240" s="79" t="str">
        <f>IFERROR(IF(VLOOKUP(W240,'[1]Rohware 230'!$B:$C,2,FALSE)=0,"Rohware"),
IFERROR(IF(VLOOKUP(W240,[1]Sammelnr.!$B:$C,2,FALSE)=0,"Sammelnr. ungeschält ABS"),
IFERROR(IF(VLOOKUP(W240,[1]Sammelnr.!$E:$F,2,FALSE)=0,"Sammelnr. ungeschält VS"),
IFERROR(IF(VLOOKUP(W240,[1]Sammelnr.!$H:$I,2,FALSE)=0,"Sammelnr. geschält"),
IFERROR(IF(VLOOKUP(W240,[1]Offen!$B:$C,2,FALSE)=0,"Offen ungeschält ABS"),
IFERROR(IF(VLOOKUP(W240,[1]Offen!$E:$F,2,FALSE)=0,"Offen ungeschält VOS"),
IFERROR(IF(VLOOKUP(W240,[1]Offen!$H:$I,2,FALSE)=0,"Offen geschält RW"),
IFERROR(IF(VLOOKUP(W240,[1]Offen!$K:$L,2,FALSE)=0,"Offen vegan"),
IFERROR(IF(VLOOKUP(W240,[1]Offen!$N:$O,2,FALSE)=0,"Offen Zipfel"),
IFERROR(IF(VLOOKUP(W240,[1]Offen!$Q:$R,2,FALSE)=0,"Offen Endstücke"),
IFERROR(IF(VLOOKUP(W240,[1]Vakuumiert!$B:$C,2,FALSE)=0,"Vakuumierter VOS ungeschält"),
IFERROR(IF(VLOOKUP(W240,[1]Vakuumiert!$E:$F,2,FALSE)=0,"Vakuumierter ABS ungeschält"),
IFERROR(IF(VLOOKUP(W240,[1]Vakuumiert!$H:$I,2,FALSE)=0,"Vakuumierter VOS geschält"),
IFERROR(IF(VLOOKUP(W240,[1]Vakuumiert!$K:$L,2,FALSE)=0,"Vakuumierter VOS vegan"),
IFERROR(IF(VLOOKUP(W240,[1]Vakuumiert!$N:$O,2,FALSE)=0,"Vakuumierter VOS Zipfel"),
IFERROR(IF(VLOOKUP(W240,[1]Vakuumiert!$Q:$R,2,FALSE)=0,"Vakuumiert geschält"),
IFERROR(IF(VLOOKUP(W240,'[1]vakuumierte Fertigprodukte'!$B:$C,2,FALSE)=0,"Fertigprodukte"),
IFERROR(IF(VLOOKUP(W240,'[1]vakuumierte Fertigprodukte'!$E:$FI,2,FALSE)=0,"Vakuumierte Zipfel"),
IFERROR(IF(VLOOKUP(W240,[1]Wurste!$B:$C,2,FALSE)=0,"Räucherwürste"),
IFERROR(IF(VLOOKUP(W240,[1]Wurste!$E:$F,2,FALSE)=0,"URW/URGW Wurst"),
IFERROR(IF(VLOOKUP(W240,[1]Wurste!$H:$I,2,FALSE)=0,"HF-Wurst Vegan"),
IFERROR(IF(VLOOKUP(W240,[1]Wurste!$K:$L,2,FALSE)=0,"320er ohne Würste"),
IFERROR(IF(AND(OR(Abfalldokumentation!$I240="BU3",Abfalldokumentation!$I240="Verkauf"),Abfalldokumentation!$N240="Schimmel",Abfalldokumentation!$O240="keinen Abnehmer/kein Schälpersonal"),"Div. Zipfel, ES ohne Verwendung",VLOOKUP(Abfalldokumentation!$M240,Produktgruppen!A:B,2,FALSE)),"-")))))))))))))))))))))))</f>
        <v>Qualitätssicherung</v>
      </c>
      <c r="M240" s="81" t="str">
        <f>IFERROR(VLOOKUP(Abfalldokumentation!$W240,Artikel!A:C,3,FALSE),Abfalldokumentation!$W240)</f>
        <v>Laborproben</v>
      </c>
      <c r="N240" s="81" t="str">
        <f>VLOOKUP(D240,'Liste Gründe'!A:D,2,FALSE)</f>
        <v>Qualitätssicherung</v>
      </c>
      <c r="O240" s="80" t="str">
        <f>IF(ISBLANK(F240),VLOOKUP(Abfalldokumentation!$X240,'Liste Gründe'!A:D,3,FALSE),F240)</f>
        <v>Sensorik</v>
      </c>
      <c r="P240" s="81" t="str">
        <f>IF(ISBLANK(Abfalldokumentation!$G240),"-",Abfalldokumentation!$G240)</f>
        <v>Sensorik</v>
      </c>
      <c r="Q240" s="81">
        <f t="shared" si="22"/>
        <v>35</v>
      </c>
      <c r="R240" s="81" t="str">
        <f t="shared" si="23"/>
        <v>Produkte</v>
      </c>
      <c r="S240" s="81" t="str">
        <f t="shared" si="24"/>
        <v>BUs</v>
      </c>
      <c r="T240" s="81" t="str">
        <f t="shared" si="25"/>
        <v>Symptome</v>
      </c>
      <c r="U240" s="81" t="str">
        <f>IFERROR(VLOOKUP(Abfalldokumentation!$W240,Kennzahlen!S:U,3,FALSE)*Abfalldokumentation!$J240,"0")</f>
        <v>0</v>
      </c>
      <c r="V240" s="81" t="str">
        <f>IF(ISBLANK(A240),VLOOKUP(Abfalldokumentation!$W240,'Linien - BU'!R:S,2,FALSE),A240)</f>
        <v>Labor</v>
      </c>
      <c r="W240" s="77" t="str">
        <f t="shared" si="26"/>
        <v>Laborproben</v>
      </c>
      <c r="X240" s="77">
        <f t="shared" si="27"/>
        <v>74</v>
      </c>
    </row>
    <row r="241" spans="1:24" ht="30" customHeight="1" x14ac:dyDescent="0.25">
      <c r="A241" s="45" t="s">
        <v>92</v>
      </c>
      <c r="B241" s="46" t="s">
        <v>93</v>
      </c>
      <c r="C241" s="46">
        <v>20</v>
      </c>
      <c r="D241" s="52">
        <v>74</v>
      </c>
      <c r="E241" s="47">
        <v>44442</v>
      </c>
      <c r="F241" s="48" t="s">
        <v>91</v>
      </c>
      <c r="G241" s="49" t="s">
        <v>91</v>
      </c>
      <c r="H241" s="50" t="str">
        <f>IFERROR(VLOOKUP(Abfalldokumentation!$B241,Artikel!A:C,3,FALSE),Abfalldokumentation!$B241)</f>
        <v>Laborproben</v>
      </c>
      <c r="I241" s="73" t="str">
        <f>VLOOKUP(V241,'Linien - BU'!A:B,2,FALSE)</f>
        <v>Rest</v>
      </c>
      <c r="J241" s="74">
        <f t="shared" si="21"/>
        <v>20</v>
      </c>
      <c r="K241" s="75">
        <f>Abfalldokumentation!$E241</f>
        <v>44442</v>
      </c>
      <c r="L241" s="74" t="str">
        <f>IFERROR(IF(VLOOKUP(W241,'[1]Rohware 230'!$B:$C,2,FALSE)=0,"Rohware"),
IFERROR(IF(VLOOKUP(W241,[1]Sammelnr.!$B:$C,2,FALSE)=0,"Sammelnr. ungeschält ABS"),
IFERROR(IF(VLOOKUP(W241,[1]Sammelnr.!$E:$F,2,FALSE)=0,"Sammelnr. ungeschält VS"),
IFERROR(IF(VLOOKUP(W241,[1]Sammelnr.!$H:$I,2,FALSE)=0,"Sammelnr. geschält"),
IFERROR(IF(VLOOKUP(W241,[1]Offen!$B:$C,2,FALSE)=0,"Offen ungeschält ABS"),
IFERROR(IF(VLOOKUP(W241,[1]Offen!$E:$F,2,FALSE)=0,"Offen ungeschält VOS"),
IFERROR(IF(VLOOKUP(W241,[1]Offen!$H:$I,2,FALSE)=0,"Offen geschält RW"),
IFERROR(IF(VLOOKUP(W241,[1]Offen!$K:$L,2,FALSE)=0,"Offen vegan"),
IFERROR(IF(VLOOKUP(W241,[1]Offen!$N:$O,2,FALSE)=0,"Offen Zipfel"),
IFERROR(IF(VLOOKUP(W241,[1]Offen!$Q:$R,2,FALSE)=0,"Offen Endstücke"),
IFERROR(IF(VLOOKUP(W241,[1]Vakuumiert!$B:$C,2,FALSE)=0,"Vakuumierter VOS ungeschält"),
IFERROR(IF(VLOOKUP(W241,[1]Vakuumiert!$E:$F,2,FALSE)=0,"Vakuumierter ABS ungeschält"),
IFERROR(IF(VLOOKUP(W241,[1]Vakuumiert!$H:$I,2,FALSE)=0,"Vakuumierter VOS geschält"),
IFERROR(IF(VLOOKUP(W241,[1]Vakuumiert!$K:$L,2,FALSE)=0,"Vakuumierter VOS vegan"),
IFERROR(IF(VLOOKUP(W241,[1]Vakuumiert!$N:$O,2,FALSE)=0,"Vakuumierter VOS Zipfel"),
IFERROR(IF(VLOOKUP(W241,[1]Vakuumiert!$Q:$R,2,FALSE)=0,"Vakuumiert geschält"),
IFERROR(IF(VLOOKUP(W241,'[1]vakuumierte Fertigprodukte'!$B:$C,2,FALSE)=0,"Fertigprodukte"),
IFERROR(IF(VLOOKUP(W241,'[1]vakuumierte Fertigprodukte'!$E:$FI,2,FALSE)=0,"Vakuumierte Zipfel"),
IFERROR(IF(VLOOKUP(W241,[1]Wurste!$B:$C,2,FALSE)=0,"Räucherwürste"),
IFERROR(IF(VLOOKUP(W241,[1]Wurste!$E:$F,2,FALSE)=0,"URW/URGW Wurst"),
IFERROR(IF(VLOOKUP(W241,[1]Wurste!$H:$I,2,FALSE)=0,"HF-Wurst Vegan"),
IFERROR(IF(VLOOKUP(W241,[1]Wurste!$K:$L,2,FALSE)=0,"320er ohne Würste"),
IFERROR(IF(AND(OR(Abfalldokumentation!$I241="BU3",Abfalldokumentation!$I241="Verkauf"),Abfalldokumentation!$N241="Schimmel",Abfalldokumentation!$O241="keinen Abnehmer/kein Schälpersonal"),"Div. Zipfel, ES ohne Verwendung",VLOOKUP(Abfalldokumentation!$M241,Produktgruppen!A:B,2,FALSE)),"-")))))))))))))))))))))))</f>
        <v>Qualitätssicherung</v>
      </c>
      <c r="M241" s="76" t="str">
        <f>IFERROR(VLOOKUP(Abfalldokumentation!$W241,Artikel!A:C,3,FALSE),Abfalldokumentation!$W241)</f>
        <v>Laborproben</v>
      </c>
      <c r="N241" s="76" t="str">
        <f>VLOOKUP(D241,'Liste Gründe'!A:D,2,FALSE)</f>
        <v>Qualitätssicherung</v>
      </c>
      <c r="O241" s="75" t="str">
        <f>IF(ISBLANK(F241),VLOOKUP(Abfalldokumentation!$X241,'Liste Gründe'!A:D,3,FALSE),F241)</f>
        <v>Sensorik</v>
      </c>
      <c r="P241" s="76" t="str">
        <f>IF(ISBLANK(Abfalldokumentation!$G241),"-",Abfalldokumentation!$G241)</f>
        <v>Sensorik</v>
      </c>
      <c r="Q241" s="76">
        <f t="shared" si="22"/>
        <v>35</v>
      </c>
      <c r="R241" s="76" t="str">
        <f t="shared" si="23"/>
        <v>Produkte</v>
      </c>
      <c r="S241" s="76" t="str">
        <f t="shared" si="24"/>
        <v>BUs</v>
      </c>
      <c r="T241" s="76" t="str">
        <f t="shared" si="25"/>
        <v>Symptome</v>
      </c>
      <c r="U241" s="76" t="str">
        <f>IFERROR(VLOOKUP(Abfalldokumentation!$W241,Kennzahlen!S:U,3,FALSE)*Abfalldokumentation!$J241,"0")</f>
        <v>0</v>
      </c>
      <c r="V241" s="76" t="str">
        <f>IF(ISBLANK(A241),VLOOKUP(Abfalldokumentation!$W241,'Linien - BU'!R:S,2,FALSE),A241)</f>
        <v>Labor</v>
      </c>
      <c r="W241" s="77" t="str">
        <f t="shared" si="26"/>
        <v>Laborproben</v>
      </c>
      <c r="X241" s="77">
        <f t="shared" si="27"/>
        <v>74</v>
      </c>
    </row>
    <row r="242" spans="1:24" ht="30" customHeight="1" x14ac:dyDescent="0.25">
      <c r="A242" s="39" t="s">
        <v>92</v>
      </c>
      <c r="B242" s="40" t="s">
        <v>93</v>
      </c>
      <c r="C242" s="40">
        <v>74</v>
      </c>
      <c r="D242" s="51">
        <v>71</v>
      </c>
      <c r="E242" s="41">
        <v>44442</v>
      </c>
      <c r="F242" s="42" t="s">
        <v>115</v>
      </c>
      <c r="G242" s="43" t="s">
        <v>115</v>
      </c>
      <c r="H242" s="44" t="str">
        <f>IFERROR(VLOOKUP(Abfalldokumentation!$B242,Artikel!A:C,3,FALSE),Abfalldokumentation!$B242)</f>
        <v>Laborproben</v>
      </c>
      <c r="I242" s="78" t="str">
        <f>VLOOKUP(V242,'Linien - BU'!A:B,2,FALSE)</f>
        <v>Rest</v>
      </c>
      <c r="J242" s="79">
        <f t="shared" si="21"/>
        <v>74</v>
      </c>
      <c r="K242" s="80">
        <f>Abfalldokumentation!$E242</f>
        <v>44442</v>
      </c>
      <c r="L242" s="79" t="str">
        <f>IFERROR(IF(VLOOKUP(W242,'[1]Rohware 230'!$B:$C,2,FALSE)=0,"Rohware"),
IFERROR(IF(VLOOKUP(W242,[1]Sammelnr.!$B:$C,2,FALSE)=0,"Sammelnr. ungeschält ABS"),
IFERROR(IF(VLOOKUP(W242,[1]Sammelnr.!$E:$F,2,FALSE)=0,"Sammelnr. ungeschält VS"),
IFERROR(IF(VLOOKUP(W242,[1]Sammelnr.!$H:$I,2,FALSE)=0,"Sammelnr. geschält"),
IFERROR(IF(VLOOKUP(W242,[1]Offen!$B:$C,2,FALSE)=0,"Offen ungeschält ABS"),
IFERROR(IF(VLOOKUP(W242,[1]Offen!$E:$F,2,FALSE)=0,"Offen ungeschält VOS"),
IFERROR(IF(VLOOKUP(W242,[1]Offen!$H:$I,2,FALSE)=0,"Offen geschält RW"),
IFERROR(IF(VLOOKUP(W242,[1]Offen!$K:$L,2,FALSE)=0,"Offen vegan"),
IFERROR(IF(VLOOKUP(W242,[1]Offen!$N:$O,2,FALSE)=0,"Offen Zipfel"),
IFERROR(IF(VLOOKUP(W242,[1]Offen!$Q:$R,2,FALSE)=0,"Offen Endstücke"),
IFERROR(IF(VLOOKUP(W242,[1]Vakuumiert!$B:$C,2,FALSE)=0,"Vakuumierter VOS ungeschält"),
IFERROR(IF(VLOOKUP(W242,[1]Vakuumiert!$E:$F,2,FALSE)=0,"Vakuumierter ABS ungeschält"),
IFERROR(IF(VLOOKUP(W242,[1]Vakuumiert!$H:$I,2,FALSE)=0,"Vakuumierter VOS geschält"),
IFERROR(IF(VLOOKUP(W242,[1]Vakuumiert!$K:$L,2,FALSE)=0,"Vakuumierter VOS vegan"),
IFERROR(IF(VLOOKUP(W242,[1]Vakuumiert!$N:$O,2,FALSE)=0,"Vakuumierter VOS Zipfel"),
IFERROR(IF(VLOOKUP(W242,[1]Vakuumiert!$Q:$R,2,FALSE)=0,"Vakuumiert geschält"),
IFERROR(IF(VLOOKUP(W242,'[1]vakuumierte Fertigprodukte'!$B:$C,2,FALSE)=0,"Fertigprodukte"),
IFERROR(IF(VLOOKUP(W242,'[1]vakuumierte Fertigprodukte'!$E:$FI,2,FALSE)=0,"Vakuumierte Zipfel"),
IFERROR(IF(VLOOKUP(W242,[1]Wurste!$B:$C,2,FALSE)=0,"Räucherwürste"),
IFERROR(IF(VLOOKUP(W242,[1]Wurste!$E:$F,2,FALSE)=0,"URW/URGW Wurst"),
IFERROR(IF(VLOOKUP(W242,[1]Wurste!$H:$I,2,FALSE)=0,"HF-Wurst Vegan"),
IFERROR(IF(VLOOKUP(W242,[1]Wurste!$K:$L,2,FALSE)=0,"320er ohne Würste"),
IFERROR(IF(AND(OR(Abfalldokumentation!$I242="BU3",Abfalldokumentation!$I242="Verkauf"),Abfalldokumentation!$N242="Schimmel",Abfalldokumentation!$O242="keinen Abnehmer/kein Schälpersonal"),"Div. Zipfel, ES ohne Verwendung",VLOOKUP(Abfalldokumentation!$M242,Produktgruppen!A:B,2,FALSE)),"-")))))))))))))))))))))))</f>
        <v>Qualitätssicherung</v>
      </c>
      <c r="M242" s="81" t="str">
        <f>IFERROR(VLOOKUP(Abfalldokumentation!$W242,Artikel!A:C,3,FALSE),Abfalldokumentation!$W242)</f>
        <v>Laborproben</v>
      </c>
      <c r="N242" s="81" t="str">
        <f>VLOOKUP(D242,'Liste Gründe'!A:D,2,FALSE)</f>
        <v>Qualitätssicherung</v>
      </c>
      <c r="O242" s="80" t="str">
        <f>IF(ISBLANK(F242),VLOOKUP(Abfalldokumentation!$X242,'Liste Gründe'!A:D,3,FALSE),F242)</f>
        <v>Einwaage Labor</v>
      </c>
      <c r="P242" s="81" t="str">
        <f>IF(ISBLANK(Abfalldokumentation!$G242),"-",Abfalldokumentation!$G242)</f>
        <v>Einwaage Labor</v>
      </c>
      <c r="Q242" s="81">
        <f t="shared" si="22"/>
        <v>35</v>
      </c>
      <c r="R242" s="81" t="str">
        <f t="shared" si="23"/>
        <v>Produkte</v>
      </c>
      <c r="S242" s="81" t="str">
        <f t="shared" si="24"/>
        <v>BUs</v>
      </c>
      <c r="T242" s="81" t="str">
        <f t="shared" si="25"/>
        <v>Symptome</v>
      </c>
      <c r="U242" s="81" t="str">
        <f>IFERROR(VLOOKUP(Abfalldokumentation!$W242,Kennzahlen!S:U,3,FALSE)*Abfalldokumentation!$J242,"0")</f>
        <v>0</v>
      </c>
      <c r="V242" s="81" t="str">
        <f>IF(ISBLANK(A242),VLOOKUP(Abfalldokumentation!$W242,'Linien - BU'!R:S,2,FALSE),A242)</f>
        <v>Labor</v>
      </c>
      <c r="W242" s="77" t="str">
        <f t="shared" si="26"/>
        <v>Laborproben</v>
      </c>
      <c r="X242" s="77">
        <f t="shared" si="27"/>
        <v>71</v>
      </c>
    </row>
    <row r="243" spans="1:24" ht="30" customHeight="1" x14ac:dyDescent="0.25">
      <c r="A243" s="45" t="s">
        <v>92</v>
      </c>
      <c r="B243" s="46" t="s">
        <v>93</v>
      </c>
      <c r="C243" s="46">
        <v>50</v>
      </c>
      <c r="D243" s="52">
        <v>73</v>
      </c>
      <c r="E243" s="47">
        <v>44442</v>
      </c>
      <c r="F243" s="48" t="s">
        <v>94</v>
      </c>
      <c r="G243" s="49" t="s">
        <v>94</v>
      </c>
      <c r="H243" s="50" t="str">
        <f>IFERROR(VLOOKUP(Abfalldokumentation!$B243,Artikel!A:C,3,FALSE),Abfalldokumentation!$B243)</f>
        <v>Laborproben</v>
      </c>
      <c r="I243" s="73" t="str">
        <f>VLOOKUP(V243,'Linien - BU'!A:B,2,FALSE)</f>
        <v>Rest</v>
      </c>
      <c r="J243" s="74">
        <f t="shared" si="21"/>
        <v>50</v>
      </c>
      <c r="K243" s="75">
        <f>Abfalldokumentation!$E243</f>
        <v>44442</v>
      </c>
      <c r="L243" s="74" t="str">
        <f>IFERROR(IF(VLOOKUP(W243,'[1]Rohware 230'!$B:$C,2,FALSE)=0,"Rohware"),
IFERROR(IF(VLOOKUP(W243,[1]Sammelnr.!$B:$C,2,FALSE)=0,"Sammelnr. ungeschält ABS"),
IFERROR(IF(VLOOKUP(W243,[1]Sammelnr.!$E:$F,2,FALSE)=0,"Sammelnr. ungeschält VS"),
IFERROR(IF(VLOOKUP(W243,[1]Sammelnr.!$H:$I,2,FALSE)=0,"Sammelnr. geschält"),
IFERROR(IF(VLOOKUP(W243,[1]Offen!$B:$C,2,FALSE)=0,"Offen ungeschält ABS"),
IFERROR(IF(VLOOKUP(W243,[1]Offen!$E:$F,2,FALSE)=0,"Offen ungeschält VOS"),
IFERROR(IF(VLOOKUP(W243,[1]Offen!$H:$I,2,FALSE)=0,"Offen geschält RW"),
IFERROR(IF(VLOOKUP(W243,[1]Offen!$K:$L,2,FALSE)=0,"Offen vegan"),
IFERROR(IF(VLOOKUP(W243,[1]Offen!$N:$O,2,FALSE)=0,"Offen Zipfel"),
IFERROR(IF(VLOOKUP(W243,[1]Offen!$Q:$R,2,FALSE)=0,"Offen Endstücke"),
IFERROR(IF(VLOOKUP(W243,[1]Vakuumiert!$B:$C,2,FALSE)=0,"Vakuumierter VOS ungeschält"),
IFERROR(IF(VLOOKUP(W243,[1]Vakuumiert!$E:$F,2,FALSE)=0,"Vakuumierter ABS ungeschält"),
IFERROR(IF(VLOOKUP(W243,[1]Vakuumiert!$H:$I,2,FALSE)=0,"Vakuumierter VOS geschält"),
IFERROR(IF(VLOOKUP(W243,[1]Vakuumiert!$K:$L,2,FALSE)=0,"Vakuumierter VOS vegan"),
IFERROR(IF(VLOOKUP(W243,[1]Vakuumiert!$N:$O,2,FALSE)=0,"Vakuumierter VOS Zipfel"),
IFERROR(IF(VLOOKUP(W243,[1]Vakuumiert!$Q:$R,2,FALSE)=0,"Vakuumiert geschält"),
IFERROR(IF(VLOOKUP(W243,'[1]vakuumierte Fertigprodukte'!$B:$C,2,FALSE)=0,"Fertigprodukte"),
IFERROR(IF(VLOOKUP(W243,'[1]vakuumierte Fertigprodukte'!$E:$FI,2,FALSE)=0,"Vakuumierte Zipfel"),
IFERROR(IF(VLOOKUP(W243,[1]Wurste!$B:$C,2,FALSE)=0,"Räucherwürste"),
IFERROR(IF(VLOOKUP(W243,[1]Wurste!$E:$F,2,FALSE)=0,"URW/URGW Wurst"),
IFERROR(IF(VLOOKUP(W243,[1]Wurste!$H:$I,2,FALSE)=0,"HF-Wurst Vegan"),
IFERROR(IF(VLOOKUP(W243,[1]Wurste!$K:$L,2,FALSE)=0,"320er ohne Würste"),
IFERROR(IF(AND(OR(Abfalldokumentation!$I243="BU3",Abfalldokumentation!$I243="Verkauf"),Abfalldokumentation!$N243="Schimmel",Abfalldokumentation!$O243="keinen Abnehmer/kein Schälpersonal"),"Div. Zipfel, ES ohne Verwendung",VLOOKUP(Abfalldokumentation!$M243,Produktgruppen!A:B,2,FALSE)),"-")))))))))))))))))))))))</f>
        <v>Qualitätssicherung</v>
      </c>
      <c r="M243" s="76" t="str">
        <f>IFERROR(VLOOKUP(Abfalldokumentation!$W243,Artikel!A:C,3,FALSE),Abfalldokumentation!$W243)</f>
        <v>Laborproben</v>
      </c>
      <c r="N243" s="76" t="str">
        <f>VLOOKUP(D243,'Liste Gründe'!A:D,2,FALSE)</f>
        <v>Qualitätssicherung</v>
      </c>
      <c r="O243" s="75" t="str">
        <f>IF(ISBLANK(F243),VLOOKUP(Abfalldokumentation!$X243,'Liste Gründe'!A:D,3,FALSE),F243)</f>
        <v>Laborprobe</v>
      </c>
      <c r="P243" s="76" t="str">
        <f>IF(ISBLANK(Abfalldokumentation!$G243),"-",Abfalldokumentation!$G243)</f>
        <v>Laborprobe</v>
      </c>
      <c r="Q243" s="76">
        <f t="shared" si="22"/>
        <v>35</v>
      </c>
      <c r="R243" s="76" t="str">
        <f t="shared" si="23"/>
        <v>Produkte</v>
      </c>
      <c r="S243" s="76" t="str">
        <f t="shared" si="24"/>
        <v>BUs</v>
      </c>
      <c r="T243" s="76" t="str">
        <f t="shared" si="25"/>
        <v>Symptome</v>
      </c>
      <c r="U243" s="76" t="str">
        <f>IFERROR(VLOOKUP(Abfalldokumentation!$W243,Kennzahlen!S:U,3,FALSE)*Abfalldokumentation!$J243,"0")</f>
        <v>0</v>
      </c>
      <c r="V243" s="76" t="str">
        <f>IF(ISBLANK(A243),VLOOKUP(Abfalldokumentation!$W243,'Linien - BU'!R:S,2,FALSE),A243)</f>
        <v>Labor</v>
      </c>
      <c r="W243" s="77" t="str">
        <f t="shared" si="26"/>
        <v>Laborproben</v>
      </c>
      <c r="X243" s="77">
        <f t="shared" si="27"/>
        <v>73</v>
      </c>
    </row>
    <row r="244" spans="1:24" ht="30" customHeight="1" x14ac:dyDescent="0.25">
      <c r="A244" s="39" t="s">
        <v>92</v>
      </c>
      <c r="B244" s="40" t="s">
        <v>93</v>
      </c>
      <c r="C244" s="40">
        <v>150</v>
      </c>
      <c r="D244" s="51">
        <v>73</v>
      </c>
      <c r="E244" s="41">
        <v>44442</v>
      </c>
      <c r="F244" s="42" t="s">
        <v>94</v>
      </c>
      <c r="G244" s="43" t="s">
        <v>94</v>
      </c>
      <c r="H244" s="44" t="str">
        <f>IFERROR(VLOOKUP(Abfalldokumentation!$B244,Artikel!A:C,3,FALSE),Abfalldokumentation!$B244)</f>
        <v>Laborproben</v>
      </c>
      <c r="I244" s="78" t="str">
        <f>VLOOKUP(V244,'Linien - BU'!A:B,2,FALSE)</f>
        <v>Rest</v>
      </c>
      <c r="J244" s="79">
        <f t="shared" si="21"/>
        <v>150</v>
      </c>
      <c r="K244" s="80">
        <f>Abfalldokumentation!$E244</f>
        <v>44442</v>
      </c>
      <c r="L244" s="79" t="str">
        <f>IFERROR(IF(VLOOKUP(W244,'[1]Rohware 230'!$B:$C,2,FALSE)=0,"Rohware"),
IFERROR(IF(VLOOKUP(W244,[1]Sammelnr.!$B:$C,2,FALSE)=0,"Sammelnr. ungeschält ABS"),
IFERROR(IF(VLOOKUP(W244,[1]Sammelnr.!$E:$F,2,FALSE)=0,"Sammelnr. ungeschält VS"),
IFERROR(IF(VLOOKUP(W244,[1]Sammelnr.!$H:$I,2,FALSE)=0,"Sammelnr. geschält"),
IFERROR(IF(VLOOKUP(W244,[1]Offen!$B:$C,2,FALSE)=0,"Offen ungeschält ABS"),
IFERROR(IF(VLOOKUP(W244,[1]Offen!$E:$F,2,FALSE)=0,"Offen ungeschält VOS"),
IFERROR(IF(VLOOKUP(W244,[1]Offen!$H:$I,2,FALSE)=0,"Offen geschält RW"),
IFERROR(IF(VLOOKUP(W244,[1]Offen!$K:$L,2,FALSE)=0,"Offen vegan"),
IFERROR(IF(VLOOKUP(W244,[1]Offen!$N:$O,2,FALSE)=0,"Offen Zipfel"),
IFERROR(IF(VLOOKUP(W244,[1]Offen!$Q:$R,2,FALSE)=0,"Offen Endstücke"),
IFERROR(IF(VLOOKUP(W244,[1]Vakuumiert!$B:$C,2,FALSE)=0,"Vakuumierter VOS ungeschält"),
IFERROR(IF(VLOOKUP(W244,[1]Vakuumiert!$E:$F,2,FALSE)=0,"Vakuumierter ABS ungeschält"),
IFERROR(IF(VLOOKUP(W244,[1]Vakuumiert!$H:$I,2,FALSE)=0,"Vakuumierter VOS geschält"),
IFERROR(IF(VLOOKUP(W244,[1]Vakuumiert!$K:$L,2,FALSE)=0,"Vakuumierter VOS vegan"),
IFERROR(IF(VLOOKUP(W244,[1]Vakuumiert!$N:$O,2,FALSE)=0,"Vakuumierter VOS Zipfel"),
IFERROR(IF(VLOOKUP(W244,[1]Vakuumiert!$Q:$R,2,FALSE)=0,"Vakuumiert geschält"),
IFERROR(IF(VLOOKUP(W244,'[1]vakuumierte Fertigprodukte'!$B:$C,2,FALSE)=0,"Fertigprodukte"),
IFERROR(IF(VLOOKUP(W244,'[1]vakuumierte Fertigprodukte'!$E:$FI,2,FALSE)=0,"Vakuumierte Zipfel"),
IFERROR(IF(VLOOKUP(W244,[1]Wurste!$B:$C,2,FALSE)=0,"Räucherwürste"),
IFERROR(IF(VLOOKUP(W244,[1]Wurste!$E:$F,2,FALSE)=0,"URW/URGW Wurst"),
IFERROR(IF(VLOOKUP(W244,[1]Wurste!$H:$I,2,FALSE)=0,"HF-Wurst Vegan"),
IFERROR(IF(VLOOKUP(W244,[1]Wurste!$K:$L,2,FALSE)=0,"320er ohne Würste"),
IFERROR(IF(AND(OR(Abfalldokumentation!$I244="BU3",Abfalldokumentation!$I244="Verkauf"),Abfalldokumentation!$N244="Schimmel",Abfalldokumentation!$O244="keinen Abnehmer/kein Schälpersonal"),"Div. Zipfel, ES ohne Verwendung",VLOOKUP(Abfalldokumentation!$M244,Produktgruppen!A:B,2,FALSE)),"-")))))))))))))))))))))))</f>
        <v>Qualitätssicherung</v>
      </c>
      <c r="M244" s="81" t="str">
        <f>IFERROR(VLOOKUP(Abfalldokumentation!$W244,Artikel!A:C,3,FALSE),Abfalldokumentation!$W244)</f>
        <v>Laborproben</v>
      </c>
      <c r="N244" s="81" t="str">
        <f>VLOOKUP(D244,'Liste Gründe'!A:D,2,FALSE)</f>
        <v>Qualitätssicherung</v>
      </c>
      <c r="O244" s="80" t="str">
        <f>IF(ISBLANK(F244),VLOOKUP(Abfalldokumentation!$X244,'Liste Gründe'!A:D,3,FALSE),F244)</f>
        <v>Laborprobe</v>
      </c>
      <c r="P244" s="81" t="str">
        <f>IF(ISBLANK(Abfalldokumentation!$G244),"-",Abfalldokumentation!$G244)</f>
        <v>Laborprobe</v>
      </c>
      <c r="Q244" s="81">
        <f t="shared" si="22"/>
        <v>35</v>
      </c>
      <c r="R244" s="81" t="str">
        <f t="shared" si="23"/>
        <v>Produkte</v>
      </c>
      <c r="S244" s="81" t="str">
        <f t="shared" si="24"/>
        <v>BUs</v>
      </c>
      <c r="T244" s="81" t="str">
        <f t="shared" si="25"/>
        <v>Symptome</v>
      </c>
      <c r="U244" s="81" t="str">
        <f>IFERROR(VLOOKUP(Abfalldokumentation!$W244,Kennzahlen!S:U,3,FALSE)*Abfalldokumentation!$J244,"0")</f>
        <v>0</v>
      </c>
      <c r="V244" s="81" t="str">
        <f>IF(ISBLANK(A244),VLOOKUP(Abfalldokumentation!$W244,'Linien - BU'!R:S,2,FALSE),A244)</f>
        <v>Labor</v>
      </c>
      <c r="W244" s="77" t="str">
        <f t="shared" si="26"/>
        <v>Laborproben</v>
      </c>
      <c r="X244" s="77">
        <f t="shared" si="27"/>
        <v>73</v>
      </c>
    </row>
    <row r="245" spans="1:24" ht="30" customHeight="1" x14ac:dyDescent="0.25">
      <c r="A245" s="45" t="s">
        <v>123</v>
      </c>
      <c r="B245" s="46" t="s">
        <v>151</v>
      </c>
      <c r="C245" s="46">
        <v>78</v>
      </c>
      <c r="D245" s="46">
        <v>12</v>
      </c>
      <c r="E245" s="47">
        <v>44442</v>
      </c>
      <c r="F245" s="48" t="s">
        <v>10</v>
      </c>
      <c r="G245" s="49" t="s">
        <v>152</v>
      </c>
      <c r="H245" s="50" t="str">
        <f>IFERROR(VLOOKUP(Abfalldokumentation!$B245,Artikel!A:C,3,FALSE),Abfalldokumentation!$B245)</f>
        <v>Räucher Natur OGT</v>
      </c>
      <c r="I245" s="73" t="str">
        <f>VLOOKUP(V245,'Linien - BU'!A:B,2,FALSE)</f>
        <v>BU3</v>
      </c>
      <c r="J245" s="74">
        <f t="shared" si="21"/>
        <v>78</v>
      </c>
      <c r="K245" s="75">
        <f>Abfalldokumentation!$E245</f>
        <v>44442</v>
      </c>
      <c r="L245" s="74" t="str">
        <f>IFERROR(IF(VLOOKUP(W245,'[1]Rohware 230'!$B:$C,2,FALSE)=0,"Rohware"),
IFERROR(IF(VLOOKUP(W245,[1]Sammelnr.!$B:$C,2,FALSE)=0,"Sammelnr. ungeschält ABS"),
IFERROR(IF(VLOOKUP(W245,[1]Sammelnr.!$E:$F,2,FALSE)=0,"Sammelnr. ungeschält VS"),
IFERROR(IF(VLOOKUP(W245,[1]Sammelnr.!$H:$I,2,FALSE)=0,"Sammelnr. geschält"),
IFERROR(IF(VLOOKUP(W245,[1]Offen!$B:$C,2,FALSE)=0,"Offen ungeschält ABS"),
IFERROR(IF(VLOOKUP(W245,[1]Offen!$E:$F,2,FALSE)=0,"Offen ungeschält VOS"),
IFERROR(IF(VLOOKUP(W245,[1]Offen!$H:$I,2,FALSE)=0,"Offen geschält RW"),
IFERROR(IF(VLOOKUP(W245,[1]Offen!$K:$L,2,FALSE)=0,"Offen vegan"),
IFERROR(IF(VLOOKUP(W245,[1]Offen!$N:$O,2,FALSE)=0,"Offen Zipfel"),
IFERROR(IF(VLOOKUP(W245,[1]Offen!$Q:$R,2,FALSE)=0,"Offen Endstücke"),
IFERROR(IF(VLOOKUP(W245,[1]Vakuumiert!$B:$C,2,FALSE)=0,"Vakuumierter VOS ungeschält"),
IFERROR(IF(VLOOKUP(W245,[1]Vakuumiert!$E:$F,2,FALSE)=0,"Vakuumierter ABS ungeschält"),
IFERROR(IF(VLOOKUP(W245,[1]Vakuumiert!$H:$I,2,FALSE)=0,"Vakuumierter VOS geschält"),
IFERROR(IF(VLOOKUP(W245,[1]Vakuumiert!$K:$L,2,FALSE)=0,"Vakuumierter VOS vegan"),
IFERROR(IF(VLOOKUP(W245,[1]Vakuumiert!$N:$O,2,FALSE)=0,"Vakuumierter VOS Zipfel"),
IFERROR(IF(VLOOKUP(W245,[1]Vakuumiert!$Q:$R,2,FALSE)=0,"Vakuumiert geschält"),
IFERROR(IF(VLOOKUP(W245,'[1]vakuumierte Fertigprodukte'!$B:$C,2,FALSE)=0,"Fertigprodukte"),
IFERROR(IF(VLOOKUP(W245,'[1]vakuumierte Fertigprodukte'!$E:$FI,2,FALSE)=0,"Vakuumierte Zipfel"),
IFERROR(IF(VLOOKUP(W245,[1]Wurste!$B:$C,2,FALSE)=0,"Räucherwürste"),
IFERROR(IF(VLOOKUP(W245,[1]Wurste!$E:$F,2,FALSE)=0,"URW/URGW Wurst"),
IFERROR(IF(VLOOKUP(W245,[1]Wurste!$H:$I,2,FALSE)=0,"HF-Wurst Vegan"),
IFERROR(IF(VLOOKUP(W245,[1]Wurste!$K:$L,2,FALSE)=0,"320er ohne Würste"),
IFERROR(IF(AND(OR(Abfalldokumentation!$I245="BU3",Abfalldokumentation!$I245="Verkauf"),Abfalldokumentation!$N245="Schimmel",Abfalldokumentation!$O245="keinen Abnehmer/kein Schälpersonal"),"Div. Zipfel, ES ohne Verwendung",VLOOKUP(Abfalldokumentation!$M245,Produktgruppen!A:B,2,FALSE)),"-")))))))))))))))))))))))</f>
        <v>RW</v>
      </c>
      <c r="M245" s="76" t="str">
        <f>IFERROR(VLOOKUP(Abfalldokumentation!$W245,Artikel!A:C,3,FALSE),Abfalldokumentation!$W245)</f>
        <v>Räucher Natur OGT</v>
      </c>
      <c r="N245" s="76" t="str">
        <f>VLOOKUP(D245,'Liste Gründe'!A:D,2,FALSE)</f>
        <v>Schimmel</v>
      </c>
      <c r="O245" s="75" t="str">
        <f>IF(ISBLANK(F245),VLOOKUP(Abfalldokumentation!$X245,'Liste Gründe'!A:D,3,FALSE),F245)</f>
        <v>Rest</v>
      </c>
      <c r="P245" s="76" t="str">
        <f>IF(ISBLANK(Abfalldokumentation!$G245),"-",Abfalldokumentation!$G245)</f>
        <v>gemischt, weil mehrere Produkte in einen Auftrag einfließen. VOS Trennung erforderlich</v>
      </c>
      <c r="Q245" s="76">
        <f t="shared" si="22"/>
        <v>35</v>
      </c>
      <c r="R245" s="76" t="str">
        <f t="shared" si="23"/>
        <v>Produkte</v>
      </c>
      <c r="S245" s="76" t="str">
        <f t="shared" si="24"/>
        <v>BUs</v>
      </c>
      <c r="T245" s="76" t="str">
        <f t="shared" si="25"/>
        <v>Symptome</v>
      </c>
      <c r="U245" s="76" t="str">
        <f>IFERROR(VLOOKUP(Abfalldokumentation!$W245,Kennzahlen!S:U,3,FALSE)*Abfalldokumentation!$J245,"0")</f>
        <v>0</v>
      </c>
      <c r="V245" s="76" t="str">
        <f>IF(ISBLANK(A245),VLOOKUP(Abfalldokumentation!$W245,'Linien - BU'!R:S,2,FALSE),A245)</f>
        <v>L9</v>
      </c>
      <c r="W245" s="77" t="str">
        <f t="shared" si="26"/>
        <v>Räucher Natur OGT</v>
      </c>
      <c r="X245" s="77">
        <f t="shared" si="27"/>
        <v>12</v>
      </c>
    </row>
    <row r="246" spans="1:24" ht="30" customHeight="1" x14ac:dyDescent="0.25">
      <c r="A246" s="39" t="s">
        <v>92</v>
      </c>
      <c r="B246" s="42" t="s">
        <v>108</v>
      </c>
      <c r="C246" s="40">
        <v>77</v>
      </c>
      <c r="D246" s="40">
        <v>70</v>
      </c>
      <c r="E246" s="41">
        <v>44442</v>
      </c>
      <c r="F246" s="42" t="s">
        <v>108</v>
      </c>
      <c r="G246" s="43" t="s">
        <v>108</v>
      </c>
      <c r="H246" s="44" t="str">
        <f>IFERROR(VLOOKUP(Abfalldokumentation!$B246,Artikel!A:C,3,FALSE),Abfalldokumentation!$B246)</f>
        <v>Rückstellproben</v>
      </c>
      <c r="I246" s="78" t="str">
        <f>VLOOKUP(V246,'Linien - BU'!A:B,2,FALSE)</f>
        <v>Rest</v>
      </c>
      <c r="J246" s="79">
        <f t="shared" si="21"/>
        <v>77</v>
      </c>
      <c r="K246" s="80">
        <f>Abfalldokumentation!$E246</f>
        <v>44442</v>
      </c>
      <c r="L246" s="79" t="str">
        <f>IFERROR(IF(VLOOKUP(W246,'[1]Rohware 230'!$B:$C,2,FALSE)=0,"Rohware"),
IFERROR(IF(VLOOKUP(W246,[1]Sammelnr.!$B:$C,2,FALSE)=0,"Sammelnr. ungeschält ABS"),
IFERROR(IF(VLOOKUP(W246,[1]Sammelnr.!$E:$F,2,FALSE)=0,"Sammelnr. ungeschält VS"),
IFERROR(IF(VLOOKUP(W246,[1]Sammelnr.!$H:$I,2,FALSE)=0,"Sammelnr. geschält"),
IFERROR(IF(VLOOKUP(W246,[1]Offen!$B:$C,2,FALSE)=0,"Offen ungeschält ABS"),
IFERROR(IF(VLOOKUP(W246,[1]Offen!$E:$F,2,FALSE)=0,"Offen ungeschält VOS"),
IFERROR(IF(VLOOKUP(W246,[1]Offen!$H:$I,2,FALSE)=0,"Offen geschält RW"),
IFERROR(IF(VLOOKUP(W246,[1]Offen!$K:$L,2,FALSE)=0,"Offen vegan"),
IFERROR(IF(VLOOKUP(W246,[1]Offen!$N:$O,2,FALSE)=0,"Offen Zipfel"),
IFERROR(IF(VLOOKUP(W246,[1]Offen!$Q:$R,2,FALSE)=0,"Offen Endstücke"),
IFERROR(IF(VLOOKUP(W246,[1]Vakuumiert!$B:$C,2,FALSE)=0,"Vakuumierter VOS ungeschält"),
IFERROR(IF(VLOOKUP(W246,[1]Vakuumiert!$E:$F,2,FALSE)=0,"Vakuumierter ABS ungeschält"),
IFERROR(IF(VLOOKUP(W246,[1]Vakuumiert!$H:$I,2,FALSE)=0,"Vakuumierter VOS geschält"),
IFERROR(IF(VLOOKUP(W246,[1]Vakuumiert!$K:$L,2,FALSE)=0,"Vakuumierter VOS vegan"),
IFERROR(IF(VLOOKUP(W246,[1]Vakuumiert!$N:$O,2,FALSE)=0,"Vakuumierter VOS Zipfel"),
IFERROR(IF(VLOOKUP(W246,[1]Vakuumiert!$Q:$R,2,FALSE)=0,"Vakuumiert geschält"),
IFERROR(IF(VLOOKUP(W246,'[1]vakuumierte Fertigprodukte'!$B:$C,2,FALSE)=0,"Fertigprodukte"),
IFERROR(IF(VLOOKUP(W246,'[1]vakuumierte Fertigprodukte'!$E:$FI,2,FALSE)=0,"Vakuumierte Zipfel"),
IFERROR(IF(VLOOKUP(W246,[1]Wurste!$B:$C,2,FALSE)=0,"Räucherwürste"),
IFERROR(IF(VLOOKUP(W246,[1]Wurste!$E:$F,2,FALSE)=0,"URW/URGW Wurst"),
IFERROR(IF(VLOOKUP(W246,[1]Wurste!$H:$I,2,FALSE)=0,"HF-Wurst Vegan"),
IFERROR(IF(VLOOKUP(W246,[1]Wurste!$K:$L,2,FALSE)=0,"320er ohne Würste"),
IFERROR(IF(AND(OR(Abfalldokumentation!$I246="BU3",Abfalldokumentation!$I246="Verkauf"),Abfalldokumentation!$N246="Schimmel",Abfalldokumentation!$O246="keinen Abnehmer/kein Schälpersonal"),"Div. Zipfel, ES ohne Verwendung",VLOOKUP(Abfalldokumentation!$M246,Produktgruppen!A:B,2,FALSE)),"-")))))))))))))))))))))))</f>
        <v>Qualitätssicherung</v>
      </c>
      <c r="M246" s="81" t="str">
        <f>IFERROR(VLOOKUP(Abfalldokumentation!$W246,Artikel!A:C,3,FALSE),Abfalldokumentation!$W246)</f>
        <v>Rückstellproben</v>
      </c>
      <c r="N246" s="81" t="str">
        <f>VLOOKUP(D246,'Liste Gründe'!A:D,2,FALSE)</f>
        <v>Qualitätssicherung</v>
      </c>
      <c r="O246" s="80" t="str">
        <f>IF(ISBLANK(F246),VLOOKUP(Abfalldokumentation!$X246,'Liste Gründe'!A:D,3,FALSE),F246)</f>
        <v>Rückstellproben</v>
      </c>
      <c r="P246" s="81" t="str">
        <f>IF(ISBLANK(Abfalldokumentation!$G246),"-",Abfalldokumentation!$G246)</f>
        <v>Rückstellproben</v>
      </c>
      <c r="Q246" s="81">
        <f t="shared" si="22"/>
        <v>35</v>
      </c>
      <c r="R246" s="81" t="str">
        <f t="shared" si="23"/>
        <v>Produkte</v>
      </c>
      <c r="S246" s="81" t="str">
        <f t="shared" si="24"/>
        <v>BUs</v>
      </c>
      <c r="T246" s="81" t="str">
        <f t="shared" si="25"/>
        <v>Symptome</v>
      </c>
      <c r="U246" s="81" t="str">
        <f>IFERROR(VLOOKUP(Abfalldokumentation!$W246,Kennzahlen!S:U,3,FALSE)*Abfalldokumentation!$J246,"0")</f>
        <v>0</v>
      </c>
      <c r="V246" s="81" t="str">
        <f>IF(ISBLANK(A246),VLOOKUP(Abfalldokumentation!$W246,'Linien - BU'!R:S,2,FALSE),A246)</f>
        <v>Labor</v>
      </c>
      <c r="W246" s="77" t="str">
        <f t="shared" si="26"/>
        <v>Rückstellproben</v>
      </c>
      <c r="X246" s="77">
        <f t="shared" si="27"/>
        <v>70</v>
      </c>
    </row>
    <row r="247" spans="1:24" ht="30" customHeight="1" x14ac:dyDescent="0.25">
      <c r="A247" s="45" t="s">
        <v>123</v>
      </c>
      <c r="B247" s="46" t="s">
        <v>124</v>
      </c>
      <c r="C247" s="46">
        <v>96</v>
      </c>
      <c r="D247" s="46">
        <v>12</v>
      </c>
      <c r="E247" s="47">
        <v>44442</v>
      </c>
      <c r="F247" s="48" t="s">
        <v>21</v>
      </c>
      <c r="G247" s="49" t="s">
        <v>21</v>
      </c>
      <c r="H247" s="50" t="str">
        <f>IFERROR(VLOOKUP(Abfalldokumentation!$B247,Artikel!A:C,3,FALSE),Abfalldokumentation!$B247)</f>
        <v>RW Natur</v>
      </c>
      <c r="I247" s="73" t="str">
        <f>VLOOKUP(V247,'Linien - BU'!A:B,2,FALSE)</f>
        <v>BU3</v>
      </c>
      <c r="J247" s="74">
        <f t="shared" si="21"/>
        <v>96</v>
      </c>
      <c r="K247" s="75">
        <f>Abfalldokumentation!$E247</f>
        <v>44442</v>
      </c>
      <c r="L247" s="74" t="str">
        <f>IFERROR(IF(VLOOKUP(W247,'[1]Rohware 230'!$B:$C,2,FALSE)=0,"Rohware"),
IFERROR(IF(VLOOKUP(W247,[1]Sammelnr.!$B:$C,2,FALSE)=0,"Sammelnr. ungeschält ABS"),
IFERROR(IF(VLOOKUP(W247,[1]Sammelnr.!$E:$F,2,FALSE)=0,"Sammelnr. ungeschält VS"),
IFERROR(IF(VLOOKUP(W247,[1]Sammelnr.!$H:$I,2,FALSE)=0,"Sammelnr. geschält"),
IFERROR(IF(VLOOKUP(W247,[1]Offen!$B:$C,2,FALSE)=0,"Offen ungeschält ABS"),
IFERROR(IF(VLOOKUP(W247,[1]Offen!$E:$F,2,FALSE)=0,"Offen ungeschält VOS"),
IFERROR(IF(VLOOKUP(W247,[1]Offen!$H:$I,2,FALSE)=0,"Offen geschält RW"),
IFERROR(IF(VLOOKUP(W247,[1]Offen!$K:$L,2,FALSE)=0,"Offen vegan"),
IFERROR(IF(VLOOKUP(W247,[1]Offen!$N:$O,2,FALSE)=0,"Offen Zipfel"),
IFERROR(IF(VLOOKUP(W247,[1]Offen!$Q:$R,2,FALSE)=0,"Offen Endstücke"),
IFERROR(IF(VLOOKUP(W247,[1]Vakuumiert!$B:$C,2,FALSE)=0,"Vakuumierter VOS ungeschält"),
IFERROR(IF(VLOOKUP(W247,[1]Vakuumiert!$E:$F,2,FALSE)=0,"Vakuumierter ABS ungeschält"),
IFERROR(IF(VLOOKUP(W247,[1]Vakuumiert!$H:$I,2,FALSE)=0,"Vakuumierter VOS geschält"),
IFERROR(IF(VLOOKUP(W247,[1]Vakuumiert!$K:$L,2,FALSE)=0,"Vakuumierter VOS vegan"),
IFERROR(IF(VLOOKUP(W247,[1]Vakuumiert!$N:$O,2,FALSE)=0,"Vakuumierter VOS Zipfel"),
IFERROR(IF(VLOOKUP(W247,[1]Vakuumiert!$Q:$R,2,FALSE)=0,"Vakuumiert geschält"),
IFERROR(IF(VLOOKUP(W247,'[1]vakuumierte Fertigprodukte'!$B:$C,2,FALSE)=0,"Fertigprodukte"),
IFERROR(IF(VLOOKUP(W247,'[1]vakuumierte Fertigprodukte'!$E:$FI,2,FALSE)=0,"Vakuumierte Zipfel"),
IFERROR(IF(VLOOKUP(W247,[1]Wurste!$B:$C,2,FALSE)=0,"Räucherwürste"),
IFERROR(IF(VLOOKUP(W247,[1]Wurste!$E:$F,2,FALSE)=0,"URW/URGW Wurst"),
IFERROR(IF(VLOOKUP(W247,[1]Wurste!$H:$I,2,FALSE)=0,"HF-Wurst Vegan"),
IFERROR(IF(VLOOKUP(W247,[1]Wurste!$K:$L,2,FALSE)=0,"320er ohne Würste"),
IFERROR(IF(AND(OR(Abfalldokumentation!$I247="BU3",Abfalldokumentation!$I247="Verkauf"),Abfalldokumentation!$N247="Schimmel",Abfalldokumentation!$O247="keinen Abnehmer/kein Schälpersonal"),"Div. Zipfel, ES ohne Verwendung",VLOOKUP(Abfalldokumentation!$M247,Produktgruppen!A:B,2,FALSE)),"-")))))))))))))))))))))))</f>
        <v>RW</v>
      </c>
      <c r="M247" s="76" t="str">
        <f>IFERROR(VLOOKUP(Abfalldokumentation!$W247,Artikel!A:C,3,FALSE),Abfalldokumentation!$W247)</f>
        <v>RW Natur</v>
      </c>
      <c r="N247" s="76" t="str">
        <f>VLOOKUP(D247,'Liste Gründe'!A:D,2,FALSE)</f>
        <v>Schimmel</v>
      </c>
      <c r="O247" s="75" t="str">
        <f>IF(ISBLANK(F247),VLOOKUP(Abfalldokumentation!$X247,'Liste Gründe'!A:D,3,FALSE),F247)</f>
        <v>VOS &gt; Einsatz</v>
      </c>
      <c r="P247" s="76" t="str">
        <f>IF(ISBLANK(Abfalldokumentation!$G247),"-",Abfalldokumentation!$G247)</f>
        <v>VOS &gt; Einsatz</v>
      </c>
      <c r="Q247" s="76">
        <f t="shared" si="22"/>
        <v>35</v>
      </c>
      <c r="R247" s="76" t="str">
        <f t="shared" si="23"/>
        <v>Produkte</v>
      </c>
      <c r="S247" s="76" t="str">
        <f t="shared" si="24"/>
        <v>BUs</v>
      </c>
      <c r="T247" s="76" t="str">
        <f t="shared" si="25"/>
        <v>Symptome</v>
      </c>
      <c r="U247" s="76" t="str">
        <f>IFERROR(VLOOKUP(Abfalldokumentation!$W247,Kennzahlen!S:U,3,FALSE)*Abfalldokumentation!$J247,"0")</f>
        <v>0</v>
      </c>
      <c r="V247" s="76" t="str">
        <f>IF(ISBLANK(A247),VLOOKUP(Abfalldokumentation!$W247,'Linien - BU'!R:S,2,FALSE),A247)</f>
        <v>L9</v>
      </c>
      <c r="W247" s="77" t="str">
        <f t="shared" si="26"/>
        <v>RW Natur</v>
      </c>
      <c r="X247" s="77">
        <f t="shared" si="27"/>
        <v>12</v>
      </c>
    </row>
    <row r="248" spans="1:24" ht="30" customHeight="1" x14ac:dyDescent="0.25">
      <c r="A248" s="39" t="s">
        <v>123</v>
      </c>
      <c r="B248" s="40" t="s">
        <v>124</v>
      </c>
      <c r="C248" s="40">
        <v>320</v>
      </c>
      <c r="D248" s="40">
        <v>12</v>
      </c>
      <c r="E248" s="41">
        <v>44442</v>
      </c>
      <c r="F248" s="42" t="s">
        <v>21</v>
      </c>
      <c r="G248" s="43" t="s">
        <v>21</v>
      </c>
      <c r="H248" s="44" t="str">
        <f>IFERROR(VLOOKUP(Abfalldokumentation!$B248,Artikel!A:C,3,FALSE),Abfalldokumentation!$B248)</f>
        <v>RW Natur</v>
      </c>
      <c r="I248" s="78" t="str">
        <f>VLOOKUP(V248,'Linien - BU'!A:B,2,FALSE)</f>
        <v>BU3</v>
      </c>
      <c r="J248" s="79">
        <f t="shared" si="21"/>
        <v>320</v>
      </c>
      <c r="K248" s="80">
        <f>Abfalldokumentation!$E248</f>
        <v>44442</v>
      </c>
      <c r="L248" s="79" t="str">
        <f>IFERROR(IF(VLOOKUP(W248,'[1]Rohware 230'!$B:$C,2,FALSE)=0,"Rohware"),
IFERROR(IF(VLOOKUP(W248,[1]Sammelnr.!$B:$C,2,FALSE)=0,"Sammelnr. ungeschält ABS"),
IFERROR(IF(VLOOKUP(W248,[1]Sammelnr.!$E:$F,2,FALSE)=0,"Sammelnr. ungeschält VS"),
IFERROR(IF(VLOOKUP(W248,[1]Sammelnr.!$H:$I,2,FALSE)=0,"Sammelnr. geschält"),
IFERROR(IF(VLOOKUP(W248,[1]Offen!$B:$C,2,FALSE)=0,"Offen ungeschält ABS"),
IFERROR(IF(VLOOKUP(W248,[1]Offen!$E:$F,2,FALSE)=0,"Offen ungeschält VOS"),
IFERROR(IF(VLOOKUP(W248,[1]Offen!$H:$I,2,FALSE)=0,"Offen geschält RW"),
IFERROR(IF(VLOOKUP(W248,[1]Offen!$K:$L,2,FALSE)=0,"Offen vegan"),
IFERROR(IF(VLOOKUP(W248,[1]Offen!$N:$O,2,FALSE)=0,"Offen Zipfel"),
IFERROR(IF(VLOOKUP(W248,[1]Offen!$Q:$R,2,FALSE)=0,"Offen Endstücke"),
IFERROR(IF(VLOOKUP(W248,[1]Vakuumiert!$B:$C,2,FALSE)=0,"Vakuumierter VOS ungeschält"),
IFERROR(IF(VLOOKUP(W248,[1]Vakuumiert!$E:$F,2,FALSE)=0,"Vakuumierter ABS ungeschält"),
IFERROR(IF(VLOOKUP(W248,[1]Vakuumiert!$H:$I,2,FALSE)=0,"Vakuumierter VOS geschält"),
IFERROR(IF(VLOOKUP(W248,[1]Vakuumiert!$K:$L,2,FALSE)=0,"Vakuumierter VOS vegan"),
IFERROR(IF(VLOOKUP(W248,[1]Vakuumiert!$N:$O,2,FALSE)=0,"Vakuumierter VOS Zipfel"),
IFERROR(IF(VLOOKUP(W248,[1]Vakuumiert!$Q:$R,2,FALSE)=0,"Vakuumiert geschält"),
IFERROR(IF(VLOOKUP(W248,'[1]vakuumierte Fertigprodukte'!$B:$C,2,FALSE)=0,"Fertigprodukte"),
IFERROR(IF(VLOOKUP(W248,'[1]vakuumierte Fertigprodukte'!$E:$FI,2,FALSE)=0,"Vakuumierte Zipfel"),
IFERROR(IF(VLOOKUP(W248,[1]Wurste!$B:$C,2,FALSE)=0,"Räucherwürste"),
IFERROR(IF(VLOOKUP(W248,[1]Wurste!$E:$F,2,FALSE)=0,"URW/URGW Wurst"),
IFERROR(IF(VLOOKUP(W248,[1]Wurste!$H:$I,2,FALSE)=0,"HF-Wurst Vegan"),
IFERROR(IF(VLOOKUP(W248,[1]Wurste!$K:$L,2,FALSE)=0,"320er ohne Würste"),
IFERROR(IF(AND(OR(Abfalldokumentation!$I248="BU3",Abfalldokumentation!$I248="Verkauf"),Abfalldokumentation!$N248="Schimmel",Abfalldokumentation!$O248="keinen Abnehmer/kein Schälpersonal"),"Div. Zipfel, ES ohne Verwendung",VLOOKUP(Abfalldokumentation!$M248,Produktgruppen!A:B,2,FALSE)),"-")))))))))))))))))))))))</f>
        <v>RW</v>
      </c>
      <c r="M248" s="81" t="str">
        <f>IFERROR(VLOOKUP(Abfalldokumentation!$W248,Artikel!A:C,3,FALSE),Abfalldokumentation!$W248)</f>
        <v>RW Natur</v>
      </c>
      <c r="N248" s="81" t="str">
        <f>VLOOKUP(D248,'Liste Gründe'!A:D,2,FALSE)</f>
        <v>Schimmel</v>
      </c>
      <c r="O248" s="80" t="str">
        <f>IF(ISBLANK(F248),VLOOKUP(Abfalldokumentation!$X248,'Liste Gründe'!A:D,3,FALSE),F248)</f>
        <v>VOS &gt; Einsatz</v>
      </c>
      <c r="P248" s="81" t="str">
        <f>IF(ISBLANK(Abfalldokumentation!$G248),"-",Abfalldokumentation!$G248)</f>
        <v>VOS &gt; Einsatz</v>
      </c>
      <c r="Q248" s="81">
        <f t="shared" si="22"/>
        <v>35</v>
      </c>
      <c r="R248" s="81" t="str">
        <f t="shared" si="23"/>
        <v>Produkte</v>
      </c>
      <c r="S248" s="81" t="str">
        <f t="shared" si="24"/>
        <v>BUs</v>
      </c>
      <c r="T248" s="81" t="str">
        <f t="shared" si="25"/>
        <v>Symptome</v>
      </c>
      <c r="U248" s="81" t="str">
        <f>IFERROR(VLOOKUP(Abfalldokumentation!$W248,Kennzahlen!S:U,3,FALSE)*Abfalldokumentation!$J248,"0")</f>
        <v>0</v>
      </c>
      <c r="V248" s="81" t="str">
        <f>IF(ISBLANK(A248),VLOOKUP(Abfalldokumentation!$W248,'Linien - BU'!R:S,2,FALSE),A248)</f>
        <v>L9</v>
      </c>
      <c r="W248" s="77" t="str">
        <f t="shared" si="26"/>
        <v>RW Natur</v>
      </c>
      <c r="X248" s="77">
        <f t="shared" si="27"/>
        <v>12</v>
      </c>
    </row>
    <row r="249" spans="1:24" ht="30" customHeight="1" x14ac:dyDescent="0.25">
      <c r="A249" s="45" t="s">
        <v>123</v>
      </c>
      <c r="B249" s="46" t="s">
        <v>153</v>
      </c>
      <c r="C249" s="46">
        <v>256</v>
      </c>
      <c r="D249" s="46">
        <v>30</v>
      </c>
      <c r="E249" s="47">
        <v>44442</v>
      </c>
      <c r="F249" s="48"/>
      <c r="G249" s="49"/>
      <c r="H249" s="50" t="str">
        <f>IFERROR(VLOOKUP(Abfalldokumentation!$B249,Artikel!A:C,3,FALSE),Abfalldokumentation!$B249)</f>
        <v>RW Natur diverse</v>
      </c>
      <c r="I249" s="73" t="str">
        <f>VLOOKUP(V249,'Linien - BU'!A:B,2,FALSE)</f>
        <v>BU3</v>
      </c>
      <c r="J249" s="74">
        <f t="shared" si="21"/>
        <v>256</v>
      </c>
      <c r="K249" s="75">
        <f>Abfalldokumentation!$E249</f>
        <v>44442</v>
      </c>
      <c r="L249" s="74" t="str">
        <f>IFERROR(IF(VLOOKUP(W249,'[1]Rohware 230'!$B:$C,2,FALSE)=0,"Rohware"),
IFERROR(IF(VLOOKUP(W249,[1]Sammelnr.!$B:$C,2,FALSE)=0,"Sammelnr. ungeschält ABS"),
IFERROR(IF(VLOOKUP(W249,[1]Sammelnr.!$E:$F,2,FALSE)=0,"Sammelnr. ungeschält VS"),
IFERROR(IF(VLOOKUP(W249,[1]Sammelnr.!$H:$I,2,FALSE)=0,"Sammelnr. geschält"),
IFERROR(IF(VLOOKUP(W249,[1]Offen!$B:$C,2,FALSE)=0,"Offen ungeschält ABS"),
IFERROR(IF(VLOOKUP(W249,[1]Offen!$E:$F,2,FALSE)=0,"Offen ungeschält VOS"),
IFERROR(IF(VLOOKUP(W249,[1]Offen!$H:$I,2,FALSE)=0,"Offen geschält RW"),
IFERROR(IF(VLOOKUP(W249,[1]Offen!$K:$L,2,FALSE)=0,"Offen vegan"),
IFERROR(IF(VLOOKUP(W249,[1]Offen!$N:$O,2,FALSE)=0,"Offen Zipfel"),
IFERROR(IF(VLOOKUP(W249,[1]Offen!$Q:$R,2,FALSE)=0,"Offen Endstücke"),
IFERROR(IF(VLOOKUP(W249,[1]Vakuumiert!$B:$C,2,FALSE)=0,"Vakuumierter VOS ungeschält"),
IFERROR(IF(VLOOKUP(W249,[1]Vakuumiert!$E:$F,2,FALSE)=0,"Vakuumierter ABS ungeschält"),
IFERROR(IF(VLOOKUP(W249,[1]Vakuumiert!$H:$I,2,FALSE)=0,"Vakuumierter VOS geschält"),
IFERROR(IF(VLOOKUP(W249,[1]Vakuumiert!$K:$L,2,FALSE)=0,"Vakuumierter VOS vegan"),
IFERROR(IF(VLOOKUP(W249,[1]Vakuumiert!$N:$O,2,FALSE)=0,"Vakuumierter VOS Zipfel"),
IFERROR(IF(VLOOKUP(W249,[1]Vakuumiert!$Q:$R,2,FALSE)=0,"Vakuumiert geschält"),
IFERROR(IF(VLOOKUP(W249,'[1]vakuumierte Fertigprodukte'!$B:$C,2,FALSE)=0,"Fertigprodukte"),
IFERROR(IF(VLOOKUP(W249,'[1]vakuumierte Fertigprodukte'!$E:$FI,2,FALSE)=0,"Vakuumierte Zipfel"),
IFERROR(IF(VLOOKUP(W249,[1]Wurste!$B:$C,2,FALSE)=0,"Räucherwürste"),
IFERROR(IF(VLOOKUP(W249,[1]Wurste!$E:$F,2,FALSE)=0,"URW/URGW Wurst"),
IFERROR(IF(VLOOKUP(W249,[1]Wurste!$H:$I,2,FALSE)=0,"HF-Wurst Vegan"),
IFERROR(IF(VLOOKUP(W249,[1]Wurste!$K:$L,2,FALSE)=0,"320er ohne Würste"),
IFERROR(IF(AND(OR(Abfalldokumentation!$I249="BU3",Abfalldokumentation!$I249="Verkauf"),Abfalldokumentation!$N249="Schimmel",Abfalldokumentation!$O249="keinen Abnehmer/kein Schälpersonal"),"Div. Zipfel, ES ohne Verwendung",VLOOKUP(Abfalldokumentation!$M249,Produktgruppen!A:B,2,FALSE)),"-")))))))))))))))))))))))</f>
        <v>RW</v>
      </c>
      <c r="M249" s="76" t="str">
        <f>IFERROR(VLOOKUP(Abfalldokumentation!$W249,Artikel!A:C,3,FALSE),Abfalldokumentation!$W249)</f>
        <v>RW Natur diverse</v>
      </c>
      <c r="N249" s="76" t="str">
        <f>VLOOKUP(D249,'Liste Gründe'!A:D,2,FALSE)</f>
        <v>Linienbezogen</v>
      </c>
      <c r="O249" s="75" t="str">
        <f>IF(ISBLANK(F249),VLOOKUP(Abfalldokumentation!$X249,'Liste Gründe'!A:D,3,FALSE),F249)</f>
        <v>Maschinenabfall</v>
      </c>
      <c r="P249" s="76" t="str">
        <f>IF(ISBLANK(Abfalldokumentation!$G249),"-",Abfalldokumentation!$G249)</f>
        <v>-</v>
      </c>
      <c r="Q249" s="76">
        <f t="shared" si="22"/>
        <v>35</v>
      </c>
      <c r="R249" s="76" t="str">
        <f t="shared" si="23"/>
        <v>Produkte</v>
      </c>
      <c r="S249" s="76" t="str">
        <f t="shared" si="24"/>
        <v>BUs</v>
      </c>
      <c r="T249" s="76" t="str">
        <f t="shared" si="25"/>
        <v>Symptome</v>
      </c>
      <c r="U249" s="76" t="str">
        <f>IFERROR(VLOOKUP(Abfalldokumentation!$W249,Kennzahlen!S:U,3,FALSE)*Abfalldokumentation!$J249,"0")</f>
        <v>0</v>
      </c>
      <c r="V249" s="76" t="str">
        <f>IF(ISBLANK(A249),VLOOKUP(Abfalldokumentation!$W249,'Linien - BU'!R:S,2,FALSE),A249)</f>
        <v>L9</v>
      </c>
      <c r="W249" s="77" t="str">
        <f t="shared" si="26"/>
        <v>RW Natur diverse</v>
      </c>
      <c r="X249" s="77">
        <f t="shared" si="27"/>
        <v>30</v>
      </c>
    </row>
    <row r="250" spans="1:24" ht="30" customHeight="1" x14ac:dyDescent="0.25">
      <c r="A250" s="39" t="s">
        <v>70</v>
      </c>
      <c r="B250" s="40" t="s">
        <v>154</v>
      </c>
      <c r="C250" s="40">
        <v>11.4</v>
      </c>
      <c r="D250" s="40">
        <v>22</v>
      </c>
      <c r="E250" s="41">
        <v>44442</v>
      </c>
      <c r="F250" s="42" t="s">
        <v>87</v>
      </c>
      <c r="G250" s="43" t="s">
        <v>88</v>
      </c>
      <c r="H250" s="44" t="str">
        <f>IFERROR(VLOOKUP(Abfalldokumentation!$B250,Artikel!A:C,3,FALSE),Abfalldokumentation!$B250)</f>
        <v>Skinkeost 250g</v>
      </c>
      <c r="I250" s="78" t="str">
        <f>VLOOKUP(V250,'Linien - BU'!A:B,2,FALSE)</f>
        <v>BU1</v>
      </c>
      <c r="J250" s="79">
        <f t="shared" si="21"/>
        <v>11.4</v>
      </c>
      <c r="K250" s="80">
        <f>Abfalldokumentation!$E250</f>
        <v>44442</v>
      </c>
      <c r="L250" s="79" t="str">
        <f>IFERROR(IF(VLOOKUP(W250,'[1]Rohware 230'!$B:$C,2,FALSE)=0,"Rohware"),
IFERROR(IF(VLOOKUP(W250,[1]Sammelnr.!$B:$C,2,FALSE)=0,"Sammelnr. ungeschält ABS"),
IFERROR(IF(VLOOKUP(W250,[1]Sammelnr.!$E:$F,2,FALSE)=0,"Sammelnr. ungeschält VS"),
IFERROR(IF(VLOOKUP(W250,[1]Sammelnr.!$H:$I,2,FALSE)=0,"Sammelnr. geschält"),
IFERROR(IF(VLOOKUP(W250,[1]Offen!$B:$C,2,FALSE)=0,"Offen ungeschält ABS"),
IFERROR(IF(VLOOKUP(W250,[1]Offen!$E:$F,2,FALSE)=0,"Offen ungeschält VOS"),
IFERROR(IF(VLOOKUP(W250,[1]Offen!$H:$I,2,FALSE)=0,"Offen geschält RW"),
IFERROR(IF(VLOOKUP(W250,[1]Offen!$K:$L,2,FALSE)=0,"Offen vegan"),
IFERROR(IF(VLOOKUP(W250,[1]Offen!$N:$O,2,FALSE)=0,"Offen Zipfel"),
IFERROR(IF(VLOOKUP(W250,[1]Offen!$Q:$R,2,FALSE)=0,"Offen Endstücke"),
IFERROR(IF(VLOOKUP(W250,[1]Vakuumiert!$B:$C,2,FALSE)=0,"Vakuumierter VOS ungeschält"),
IFERROR(IF(VLOOKUP(W250,[1]Vakuumiert!$E:$F,2,FALSE)=0,"Vakuumierter ABS ungeschält"),
IFERROR(IF(VLOOKUP(W250,[1]Vakuumiert!$H:$I,2,FALSE)=0,"Vakuumierter VOS geschält"),
IFERROR(IF(VLOOKUP(W250,[1]Vakuumiert!$K:$L,2,FALSE)=0,"Vakuumierter VOS vegan"),
IFERROR(IF(VLOOKUP(W250,[1]Vakuumiert!$N:$O,2,FALSE)=0,"Vakuumierter VOS Zipfel"),
IFERROR(IF(VLOOKUP(W250,[1]Vakuumiert!$Q:$R,2,FALSE)=0,"Vakuumiert geschält"),
IFERROR(IF(VLOOKUP(W250,'[1]vakuumierte Fertigprodukte'!$B:$C,2,FALSE)=0,"Fertigprodukte"),
IFERROR(IF(VLOOKUP(W250,'[1]vakuumierte Fertigprodukte'!$E:$FI,2,FALSE)=0,"Vakuumierte Zipfel"),
IFERROR(IF(VLOOKUP(W250,[1]Wurste!$B:$C,2,FALSE)=0,"Räucherwürste"),
IFERROR(IF(VLOOKUP(W250,[1]Wurste!$E:$F,2,FALSE)=0,"URW/URGW Wurst"),
IFERROR(IF(VLOOKUP(W250,[1]Wurste!$H:$I,2,FALSE)=0,"HF-Wurst Vegan"),
IFERROR(IF(VLOOKUP(W250,[1]Wurste!$K:$L,2,FALSE)=0,"320er ohne Würste"),
IFERROR(IF(AND(OR(Abfalldokumentation!$I250="BU3",Abfalldokumentation!$I250="Verkauf"),Abfalldokumentation!$N250="Schimmel",Abfalldokumentation!$O250="keinen Abnehmer/kein Schälpersonal"),"Div. Zipfel, ES ohne Verwendung",VLOOKUP(Abfalldokumentation!$M250,Produktgruppen!A:B,2,FALSE)),"-")))))))))))))))))))))))</f>
        <v>Fertigware</v>
      </c>
      <c r="M250" s="81" t="str">
        <f>IFERROR(VLOOKUP(Abfalldokumentation!$W250,Artikel!A:C,3,FALSE),Abfalldokumentation!$W250)</f>
        <v>Skinkeost 250g</v>
      </c>
      <c r="N250" s="81" t="str">
        <f>VLOOKUP(D250,'Liste Gründe'!A:D,2,FALSE)</f>
        <v>Rest</v>
      </c>
      <c r="O250" s="80" t="str">
        <f>IF(ISBLANK(F250),VLOOKUP(Abfalldokumentation!$X250,'Liste Gründe'!A:D,3,FALSE),F250)</f>
        <v>Fremdkörper</v>
      </c>
      <c r="P250" s="81" t="str">
        <f>IF(ISBLANK(Abfalldokumentation!$G250),"-",Abfalldokumentation!$G250)</f>
        <v>Metall</v>
      </c>
      <c r="Q250" s="81">
        <f t="shared" si="22"/>
        <v>35</v>
      </c>
      <c r="R250" s="81" t="str">
        <f t="shared" si="23"/>
        <v>Produkte</v>
      </c>
      <c r="S250" s="81" t="str">
        <f t="shared" si="24"/>
        <v>BUs</v>
      </c>
      <c r="T250" s="81" t="str">
        <f t="shared" si="25"/>
        <v>Symptome</v>
      </c>
      <c r="U250" s="81" t="str">
        <f>IFERROR(VLOOKUP(Abfalldokumentation!$W250,Kennzahlen!S:U,3,FALSE)*Abfalldokumentation!$J250,"0")</f>
        <v>0</v>
      </c>
      <c r="V250" s="81" t="str">
        <f>IF(ISBLANK(A250),VLOOKUP(Abfalldokumentation!$W250,'Linien - BU'!R:S,2,FALSE),A250)</f>
        <v>Abfüllung</v>
      </c>
      <c r="W250" s="77" t="str">
        <f t="shared" si="26"/>
        <v>Skinkeost 250g</v>
      </c>
      <c r="X250" s="77">
        <f t="shared" si="27"/>
        <v>22</v>
      </c>
    </row>
    <row r="251" spans="1:24" ht="30" customHeight="1" x14ac:dyDescent="0.25">
      <c r="A251" s="45" t="s">
        <v>79</v>
      </c>
      <c r="B251" s="46">
        <v>23500273</v>
      </c>
      <c r="C251" s="46">
        <v>446</v>
      </c>
      <c r="D251" s="46">
        <v>22</v>
      </c>
      <c r="E251" s="47">
        <v>44445</v>
      </c>
      <c r="F251" s="48" t="s">
        <v>31</v>
      </c>
      <c r="G251" s="49" t="s">
        <v>155</v>
      </c>
      <c r="H251" s="50" t="str">
        <f>IFERROR(VLOOKUP(Abfalldokumentation!$B251,Artikel!A:C,3,FALSE),Abfalldokumentation!$B251)</f>
        <v>RIE EDA-40</v>
      </c>
      <c r="I251" s="73" t="str">
        <f>VLOOKUP(V251,'Linien - BU'!A:B,2,FALSE)</f>
        <v>BU3</v>
      </c>
      <c r="J251" s="74">
        <f t="shared" si="21"/>
        <v>446</v>
      </c>
      <c r="K251" s="75">
        <f>Abfalldokumentation!$E251</f>
        <v>44445</v>
      </c>
      <c r="L251" s="74" t="str">
        <f>IFERROR(IF(VLOOKUP(W251,'[1]Rohware 230'!$B:$C,2,FALSE)=0,"Rohware"),
IFERROR(IF(VLOOKUP(W251,[1]Sammelnr.!$B:$C,2,FALSE)=0,"Sammelnr. ungeschält ABS"),
IFERROR(IF(VLOOKUP(W251,[1]Sammelnr.!$E:$F,2,FALSE)=0,"Sammelnr. ungeschält VS"),
IFERROR(IF(VLOOKUP(W251,[1]Sammelnr.!$H:$I,2,FALSE)=0,"Sammelnr. geschält"),
IFERROR(IF(VLOOKUP(W251,[1]Offen!$B:$C,2,FALSE)=0,"Offen ungeschält ABS"),
IFERROR(IF(VLOOKUP(W251,[1]Offen!$E:$F,2,FALSE)=0,"Offen ungeschält VOS"),
IFERROR(IF(VLOOKUP(W251,[1]Offen!$H:$I,2,FALSE)=0,"Offen geschält RW"),
IFERROR(IF(VLOOKUP(W251,[1]Offen!$K:$L,2,FALSE)=0,"Offen vegan"),
IFERROR(IF(VLOOKUP(W251,[1]Offen!$N:$O,2,FALSE)=0,"Offen Zipfel"),
IFERROR(IF(VLOOKUP(W251,[1]Offen!$Q:$R,2,FALSE)=0,"Offen Endstücke"),
IFERROR(IF(VLOOKUP(W251,[1]Vakuumiert!$B:$C,2,FALSE)=0,"Vakuumierter VOS ungeschält"),
IFERROR(IF(VLOOKUP(W251,[1]Vakuumiert!$E:$F,2,FALSE)=0,"Vakuumierter ABS ungeschält"),
IFERROR(IF(VLOOKUP(W251,[1]Vakuumiert!$H:$I,2,FALSE)=0,"Vakuumierter VOS geschält"),
IFERROR(IF(VLOOKUP(W251,[1]Vakuumiert!$K:$L,2,FALSE)=0,"Vakuumierter VOS vegan"),
IFERROR(IF(VLOOKUP(W251,[1]Vakuumiert!$N:$O,2,FALSE)=0,"Vakuumierter VOS Zipfel"),
IFERROR(IF(VLOOKUP(W251,[1]Vakuumiert!$Q:$R,2,FALSE)=0,"Vakuumiert geschält"),
IFERROR(IF(VLOOKUP(W251,'[1]vakuumierte Fertigprodukte'!$B:$C,2,FALSE)=0,"Fertigprodukte"),
IFERROR(IF(VLOOKUP(W251,'[1]vakuumierte Fertigprodukte'!$E:$FI,2,FALSE)=0,"Vakuumierte Zipfel"),
IFERROR(IF(VLOOKUP(W251,[1]Wurste!$B:$C,2,FALSE)=0,"Räucherwürste"),
IFERROR(IF(VLOOKUP(W251,[1]Wurste!$E:$F,2,FALSE)=0,"URW/URGW Wurst"),
IFERROR(IF(VLOOKUP(W251,[1]Wurste!$H:$I,2,FALSE)=0,"HF-Wurst Vegan"),
IFERROR(IF(VLOOKUP(W251,[1]Wurste!$K:$L,2,FALSE)=0,"320er ohne Würste"),
IFERROR(IF(AND(OR(Abfalldokumentation!$I251="BU3",Abfalldokumentation!$I251="Verkauf"),Abfalldokumentation!$N251="Schimmel",Abfalldokumentation!$O251="keinen Abnehmer/kein Schälpersonal"),"Div. Zipfel, ES ohne Verwendung",VLOOKUP(Abfalldokumentation!$M251,Produktgruppen!A:B,2,FALSE)),"-")))))))))))))))))))))))</f>
        <v>Riemen</v>
      </c>
      <c r="M251" s="76" t="str">
        <f>IFERROR(VLOOKUP(Abfalldokumentation!$W251,Artikel!A:C,3,FALSE),Abfalldokumentation!$W251)</f>
        <v>RIE EDA-40</v>
      </c>
      <c r="N251" s="76" t="str">
        <f>VLOOKUP(D251,'Liste Gründe'!A:D,2,FALSE)</f>
        <v>Rest</v>
      </c>
      <c r="O251" s="75" t="str">
        <f>IF(ISBLANK(F251),VLOOKUP(Abfalldokumentation!$X251,'Liste Gründe'!A:D,3,FALSE),F251)</f>
        <v>MHD abgelaufen</v>
      </c>
      <c r="P251" s="76" t="str">
        <f>IF(ISBLANK(Abfalldokumentation!$G251),"-",Abfalldokumentation!$G251)</f>
        <v>fehlende Zuständigkeiten</v>
      </c>
      <c r="Q251" s="76">
        <f t="shared" si="22"/>
        <v>36</v>
      </c>
      <c r="R251" s="76" t="str">
        <f t="shared" si="23"/>
        <v>Produkte</v>
      </c>
      <c r="S251" s="76" t="str">
        <f t="shared" si="24"/>
        <v>BUs</v>
      </c>
      <c r="T251" s="76" t="str">
        <f t="shared" si="25"/>
        <v>Symptome</v>
      </c>
      <c r="U251" s="76" t="str">
        <f>IFERROR(VLOOKUP(Abfalldokumentation!$W251,Kennzahlen!S:U,3,FALSE)*Abfalldokumentation!$J251,"0")</f>
        <v>0</v>
      </c>
      <c r="V251" s="76" t="str">
        <f>IF(ISBLANK(A251),VLOOKUP(Abfalldokumentation!$W251,'Linien - BU'!R:S,2,FALSE),A251)</f>
        <v>L1</v>
      </c>
      <c r="W251" s="77">
        <f t="shared" si="26"/>
        <v>23500273</v>
      </c>
      <c r="X251" s="77">
        <f t="shared" si="27"/>
        <v>22</v>
      </c>
    </row>
    <row r="252" spans="1:24" ht="30" customHeight="1" x14ac:dyDescent="0.25">
      <c r="A252" s="39" t="s">
        <v>76</v>
      </c>
      <c r="B252" s="40">
        <v>29500482</v>
      </c>
      <c r="C252" s="40">
        <v>5</v>
      </c>
      <c r="D252" s="40">
        <v>61</v>
      </c>
      <c r="E252" s="41">
        <v>44445</v>
      </c>
      <c r="F252" s="42" t="s">
        <v>17</v>
      </c>
      <c r="G252" s="43" t="s">
        <v>17</v>
      </c>
      <c r="H252" s="44" t="str">
        <f>IFERROR(VLOOKUP(Abfalldokumentation!$B252,Artikel!A:C,3,FALSE),Abfalldokumentation!$B252)</f>
        <v>VOS Schwarzer Pfeffer R</v>
      </c>
      <c r="I252" s="78" t="str">
        <f>VLOOKUP(V252,'Linien - BU'!A:B,2,FALSE)</f>
        <v>BU4</v>
      </c>
      <c r="J252" s="79">
        <f t="shared" si="21"/>
        <v>5</v>
      </c>
      <c r="K252" s="80">
        <f>Abfalldokumentation!$E252</f>
        <v>44445</v>
      </c>
      <c r="L252" s="79" t="str">
        <f>IFERROR(IF(VLOOKUP(W252,'[1]Rohware 230'!$B:$C,2,FALSE)=0,"Rohware"),
IFERROR(IF(VLOOKUP(W252,[1]Sammelnr.!$B:$C,2,FALSE)=0,"Sammelnr. ungeschält ABS"),
IFERROR(IF(VLOOKUP(W252,[1]Sammelnr.!$E:$F,2,FALSE)=0,"Sammelnr. ungeschält VS"),
IFERROR(IF(VLOOKUP(W252,[1]Sammelnr.!$H:$I,2,FALSE)=0,"Sammelnr. geschält"),
IFERROR(IF(VLOOKUP(W252,[1]Offen!$B:$C,2,FALSE)=0,"Offen ungeschält ABS"),
IFERROR(IF(VLOOKUP(W252,[1]Offen!$E:$F,2,FALSE)=0,"Offen ungeschält VOS"),
IFERROR(IF(VLOOKUP(W252,[1]Offen!$H:$I,2,FALSE)=0,"Offen geschält RW"),
IFERROR(IF(VLOOKUP(W252,[1]Offen!$K:$L,2,FALSE)=0,"Offen vegan"),
IFERROR(IF(VLOOKUP(W252,[1]Offen!$N:$O,2,FALSE)=0,"Offen Zipfel"),
IFERROR(IF(VLOOKUP(W252,[1]Offen!$Q:$R,2,FALSE)=0,"Offen Endstücke"),
IFERROR(IF(VLOOKUP(W252,[1]Vakuumiert!$B:$C,2,FALSE)=0,"Vakuumierter VOS ungeschält"),
IFERROR(IF(VLOOKUP(W252,[1]Vakuumiert!$E:$F,2,FALSE)=0,"Vakuumierter ABS ungeschält"),
IFERROR(IF(VLOOKUP(W252,[1]Vakuumiert!$H:$I,2,FALSE)=0,"Vakuumierter VOS geschält"),
IFERROR(IF(VLOOKUP(W252,[1]Vakuumiert!$K:$L,2,FALSE)=0,"Vakuumierter VOS vegan"),
IFERROR(IF(VLOOKUP(W252,[1]Vakuumiert!$N:$O,2,FALSE)=0,"Vakuumierter VOS Zipfel"),
IFERROR(IF(VLOOKUP(W252,[1]Vakuumiert!$Q:$R,2,FALSE)=0,"Vakuumiert geschält"),
IFERROR(IF(VLOOKUP(W252,'[1]vakuumierte Fertigprodukte'!$B:$C,2,FALSE)=0,"Fertigprodukte"),
IFERROR(IF(VLOOKUP(W252,'[1]vakuumierte Fertigprodukte'!$E:$FI,2,FALSE)=0,"Vakuumierte Zipfel"),
IFERROR(IF(VLOOKUP(W252,[1]Wurste!$B:$C,2,FALSE)=0,"Räucherwürste"),
IFERROR(IF(VLOOKUP(W252,[1]Wurste!$E:$F,2,FALSE)=0,"URW/URGW Wurst"),
IFERROR(IF(VLOOKUP(W252,[1]Wurste!$H:$I,2,FALSE)=0,"HF-Wurst Vegan"),
IFERROR(IF(VLOOKUP(W252,[1]Wurste!$K:$L,2,FALSE)=0,"320er ohne Würste"),
IFERROR(IF(AND(OR(Abfalldokumentation!$I252="BU3",Abfalldokumentation!$I252="Verkauf"),Abfalldokumentation!$N252="Schimmel",Abfalldokumentation!$O252="keinen Abnehmer/kein Schälpersonal"),"Div. Zipfel, ES ohne Verwendung",VLOOKUP(Abfalldokumentation!$M252,Produktgruppen!A:B,2,FALSE)),"-")))))))))))))))))))))))</f>
        <v>Offen ungeschält VOS</v>
      </c>
      <c r="M252" s="81" t="str">
        <f>IFERROR(VLOOKUP(Abfalldokumentation!$W252,Artikel!A:C,3,FALSE),Abfalldokumentation!$W252)</f>
        <v>VOS Schwarzer Pfeffer R</v>
      </c>
      <c r="N252" s="81" t="str">
        <f>VLOOKUP(D252,'Liste Gründe'!A:D,2,FALSE)</f>
        <v>keinen Verwendungszweck</v>
      </c>
      <c r="O252" s="80" t="str">
        <f>IF(ISBLANK(F252),VLOOKUP(Abfalldokumentation!$X252,'Liste Gründe'!A:D,3,FALSE),F252)</f>
        <v>keinen Verwendungszweck</v>
      </c>
      <c r="P252" s="81" t="str">
        <f>IF(ISBLANK(Abfalldokumentation!$G252),"-",Abfalldokumentation!$G252)</f>
        <v>keinen Verwendungszweck</v>
      </c>
      <c r="Q252" s="81">
        <f t="shared" si="22"/>
        <v>36</v>
      </c>
      <c r="R252" s="81" t="str">
        <f t="shared" si="23"/>
        <v>Produkte</v>
      </c>
      <c r="S252" s="81" t="str">
        <f t="shared" si="24"/>
        <v>BUs</v>
      </c>
      <c r="T252" s="81" t="str">
        <f t="shared" si="25"/>
        <v>Symptome</v>
      </c>
      <c r="U252" s="81">
        <f>IFERROR(VLOOKUP(Abfalldokumentation!$W252,Kennzahlen!S:U,3,FALSE)*Abfalldokumentation!$J252,"0")</f>
        <v>2.5</v>
      </c>
      <c r="V252" s="81" t="str">
        <f>IF(ISBLANK(A252),VLOOKUP(Abfalldokumentation!$W252,'Linien - BU'!R:S,2,FALSE),A252)</f>
        <v>L22</v>
      </c>
      <c r="W252" s="77">
        <f t="shared" si="26"/>
        <v>29500482</v>
      </c>
      <c r="X252" s="77">
        <f t="shared" si="27"/>
        <v>61</v>
      </c>
    </row>
    <row r="253" spans="1:24" ht="30" customHeight="1" x14ac:dyDescent="0.25">
      <c r="A253" s="45" t="s">
        <v>131</v>
      </c>
      <c r="B253" s="46">
        <v>29500886</v>
      </c>
      <c r="C253" s="46">
        <v>8</v>
      </c>
      <c r="D253" s="46">
        <v>61</v>
      </c>
      <c r="E253" s="47">
        <v>44445</v>
      </c>
      <c r="F253" s="48" t="s">
        <v>17</v>
      </c>
      <c r="G253" s="49" t="s">
        <v>156</v>
      </c>
      <c r="H253" s="50" t="str">
        <f>IFERROR(VLOOKUP(Abfalldokumentation!$B253,Artikel!A:C,3,FALSE),Abfalldokumentation!$B253)</f>
        <v>ABS MEDI-KRÄUK</v>
      </c>
      <c r="I253" s="73" t="str">
        <f>VLOOKUP(V253,'Linien - BU'!A:B,2,FALSE)</f>
        <v>BU4</v>
      </c>
      <c r="J253" s="74">
        <f t="shared" si="21"/>
        <v>8</v>
      </c>
      <c r="K253" s="75">
        <f>Abfalldokumentation!$E253</f>
        <v>44445</v>
      </c>
      <c r="L253" s="74" t="str">
        <f>IFERROR(IF(VLOOKUP(W253,'[1]Rohware 230'!$B:$C,2,FALSE)=0,"Rohware"),
IFERROR(IF(VLOOKUP(W253,[1]Sammelnr.!$B:$C,2,FALSE)=0,"Sammelnr. ungeschält ABS"),
IFERROR(IF(VLOOKUP(W253,[1]Sammelnr.!$E:$F,2,FALSE)=0,"Sammelnr. ungeschält VS"),
IFERROR(IF(VLOOKUP(W253,[1]Sammelnr.!$H:$I,2,FALSE)=0,"Sammelnr. geschält"),
IFERROR(IF(VLOOKUP(W253,[1]Offen!$B:$C,2,FALSE)=0,"Offen ungeschält ABS"),
IFERROR(IF(VLOOKUP(W253,[1]Offen!$E:$F,2,FALSE)=0,"Offen ungeschält VOS"),
IFERROR(IF(VLOOKUP(W253,[1]Offen!$H:$I,2,FALSE)=0,"Offen geschält RW"),
IFERROR(IF(VLOOKUP(W253,[1]Offen!$K:$L,2,FALSE)=0,"Offen vegan"),
IFERROR(IF(VLOOKUP(W253,[1]Offen!$N:$O,2,FALSE)=0,"Offen Zipfel"),
IFERROR(IF(VLOOKUP(W253,[1]Offen!$Q:$R,2,FALSE)=0,"Offen Endstücke"),
IFERROR(IF(VLOOKUP(W253,[1]Vakuumiert!$B:$C,2,FALSE)=0,"Vakuumierter VOS ungeschält"),
IFERROR(IF(VLOOKUP(W253,[1]Vakuumiert!$E:$F,2,FALSE)=0,"Vakuumierter ABS ungeschält"),
IFERROR(IF(VLOOKUP(W253,[1]Vakuumiert!$H:$I,2,FALSE)=0,"Vakuumierter VOS geschält"),
IFERROR(IF(VLOOKUP(W253,[1]Vakuumiert!$K:$L,2,FALSE)=0,"Vakuumierter VOS vegan"),
IFERROR(IF(VLOOKUP(W253,[1]Vakuumiert!$N:$O,2,FALSE)=0,"Vakuumierter VOS Zipfel"),
IFERROR(IF(VLOOKUP(W253,[1]Vakuumiert!$Q:$R,2,FALSE)=0,"Vakuumiert geschält"),
IFERROR(IF(VLOOKUP(W253,'[1]vakuumierte Fertigprodukte'!$B:$C,2,FALSE)=0,"Fertigprodukte"),
IFERROR(IF(VLOOKUP(W253,'[1]vakuumierte Fertigprodukte'!$E:$FI,2,FALSE)=0,"Vakuumierte Zipfel"),
IFERROR(IF(VLOOKUP(W253,[1]Wurste!$B:$C,2,FALSE)=0,"Räucherwürste"),
IFERROR(IF(VLOOKUP(W253,[1]Wurste!$E:$F,2,FALSE)=0,"URW/URGW Wurst"),
IFERROR(IF(VLOOKUP(W253,[1]Wurste!$H:$I,2,FALSE)=0,"HF-Wurst Vegan"),
IFERROR(IF(VLOOKUP(W253,[1]Wurste!$K:$L,2,FALSE)=0,"320er ohne Würste"),
IFERROR(IF(AND(OR(Abfalldokumentation!$I253="BU3",Abfalldokumentation!$I253="Verkauf"),Abfalldokumentation!$N253="Schimmel",Abfalldokumentation!$O253="keinen Abnehmer/kein Schälpersonal"),"Div. Zipfel, ES ohne Verwendung",VLOOKUP(Abfalldokumentation!$M253,Produktgruppen!A:B,2,FALSE)),"-")))))))))))))))))))))))</f>
        <v>Offen ungeschält ABS</v>
      </c>
      <c r="M253" s="76" t="str">
        <f>IFERROR(VLOOKUP(Abfalldokumentation!$W253,Artikel!A:C,3,FALSE),Abfalldokumentation!$W253)</f>
        <v>ABS MEDI-KRÄUK</v>
      </c>
      <c r="N253" s="76" t="str">
        <f>VLOOKUP(D253,'Liste Gründe'!A:D,2,FALSE)</f>
        <v>keinen Verwendungszweck</v>
      </c>
      <c r="O253" s="75" t="str">
        <f>IF(ISBLANK(F253),VLOOKUP(Abfalldokumentation!$X253,'Liste Gründe'!A:D,3,FALSE),F253)</f>
        <v>keinen Verwendungszweck</v>
      </c>
      <c r="P253" s="76" t="str">
        <f>IF(ISBLANK(Abfalldokumentation!$G253),"-",Abfalldokumentation!$G253)</f>
        <v>&lt;500kg/Monat</v>
      </c>
      <c r="Q253" s="76">
        <f t="shared" si="22"/>
        <v>36</v>
      </c>
      <c r="R253" s="76" t="str">
        <f t="shared" si="23"/>
        <v>Produkte</v>
      </c>
      <c r="S253" s="76" t="str">
        <f t="shared" si="24"/>
        <v>BUs</v>
      </c>
      <c r="T253" s="76" t="str">
        <f t="shared" si="25"/>
        <v>Symptome</v>
      </c>
      <c r="U253" s="76">
        <f>IFERROR(VLOOKUP(Abfalldokumentation!$W253,Kennzahlen!S:U,3,FALSE)*Abfalldokumentation!$J253,"0")</f>
        <v>12</v>
      </c>
      <c r="V253" s="76" t="str">
        <f>IF(ISBLANK(A253),VLOOKUP(Abfalldokumentation!$W253,'Linien - BU'!R:S,2,FALSE),A253)</f>
        <v>L21</v>
      </c>
      <c r="W253" s="77">
        <f t="shared" si="26"/>
        <v>29500886</v>
      </c>
      <c r="X253" s="77">
        <f t="shared" si="27"/>
        <v>61</v>
      </c>
    </row>
    <row r="254" spans="1:24" ht="30" customHeight="1" x14ac:dyDescent="0.25">
      <c r="A254" s="39" t="s">
        <v>132</v>
      </c>
      <c r="B254" s="40">
        <v>29500891</v>
      </c>
      <c r="C254" s="40">
        <v>4</v>
      </c>
      <c r="D254" s="40">
        <v>61</v>
      </c>
      <c r="E254" s="41">
        <v>44445</v>
      </c>
      <c r="F254" s="42" t="s">
        <v>17</v>
      </c>
      <c r="G254" s="43" t="s">
        <v>82</v>
      </c>
      <c r="H254" s="44" t="str">
        <f>IFERROR(VLOOKUP(Abfalldokumentation!$B254,Artikel!A:C,3,FALSE),Abfalldokumentation!$B254)</f>
        <v>ABS PECO</v>
      </c>
      <c r="I254" s="78" t="str">
        <f>VLOOKUP(V254,'Linien - BU'!A:B,2,FALSE)</f>
        <v>BU4</v>
      </c>
      <c r="J254" s="79">
        <f t="shared" si="21"/>
        <v>4</v>
      </c>
      <c r="K254" s="80">
        <f>Abfalldokumentation!$E254</f>
        <v>44445</v>
      </c>
      <c r="L254" s="79" t="str">
        <f>IFERROR(IF(VLOOKUP(W254,'[1]Rohware 230'!$B:$C,2,FALSE)=0,"Rohware"),
IFERROR(IF(VLOOKUP(W254,[1]Sammelnr.!$B:$C,2,FALSE)=0,"Sammelnr. ungeschält ABS"),
IFERROR(IF(VLOOKUP(W254,[1]Sammelnr.!$E:$F,2,FALSE)=0,"Sammelnr. ungeschält VS"),
IFERROR(IF(VLOOKUP(W254,[1]Sammelnr.!$H:$I,2,FALSE)=0,"Sammelnr. geschält"),
IFERROR(IF(VLOOKUP(W254,[1]Offen!$B:$C,2,FALSE)=0,"Offen ungeschält ABS"),
IFERROR(IF(VLOOKUP(W254,[1]Offen!$E:$F,2,FALSE)=0,"Offen ungeschält VOS"),
IFERROR(IF(VLOOKUP(W254,[1]Offen!$H:$I,2,FALSE)=0,"Offen geschält RW"),
IFERROR(IF(VLOOKUP(W254,[1]Offen!$K:$L,2,FALSE)=0,"Offen vegan"),
IFERROR(IF(VLOOKUP(W254,[1]Offen!$N:$O,2,FALSE)=0,"Offen Zipfel"),
IFERROR(IF(VLOOKUP(W254,[1]Offen!$Q:$R,2,FALSE)=0,"Offen Endstücke"),
IFERROR(IF(VLOOKUP(W254,[1]Vakuumiert!$B:$C,2,FALSE)=0,"Vakuumierter VOS ungeschält"),
IFERROR(IF(VLOOKUP(W254,[1]Vakuumiert!$E:$F,2,FALSE)=0,"Vakuumierter ABS ungeschält"),
IFERROR(IF(VLOOKUP(W254,[1]Vakuumiert!$H:$I,2,FALSE)=0,"Vakuumierter VOS geschält"),
IFERROR(IF(VLOOKUP(W254,[1]Vakuumiert!$K:$L,2,FALSE)=0,"Vakuumierter VOS vegan"),
IFERROR(IF(VLOOKUP(W254,[1]Vakuumiert!$N:$O,2,FALSE)=0,"Vakuumierter VOS Zipfel"),
IFERROR(IF(VLOOKUP(W254,[1]Vakuumiert!$Q:$R,2,FALSE)=0,"Vakuumiert geschält"),
IFERROR(IF(VLOOKUP(W254,'[1]vakuumierte Fertigprodukte'!$B:$C,2,FALSE)=0,"Fertigprodukte"),
IFERROR(IF(VLOOKUP(W254,'[1]vakuumierte Fertigprodukte'!$E:$FI,2,FALSE)=0,"Vakuumierte Zipfel"),
IFERROR(IF(VLOOKUP(W254,[1]Wurste!$B:$C,2,FALSE)=0,"Räucherwürste"),
IFERROR(IF(VLOOKUP(W254,[1]Wurste!$E:$F,2,FALSE)=0,"URW/URGW Wurst"),
IFERROR(IF(VLOOKUP(W254,[1]Wurste!$H:$I,2,FALSE)=0,"HF-Wurst Vegan"),
IFERROR(IF(VLOOKUP(W254,[1]Wurste!$K:$L,2,FALSE)=0,"320er ohne Würste"),
IFERROR(IF(AND(OR(Abfalldokumentation!$I254="BU3",Abfalldokumentation!$I254="Verkauf"),Abfalldokumentation!$N254="Schimmel",Abfalldokumentation!$O254="keinen Abnehmer/kein Schälpersonal"),"Div. Zipfel, ES ohne Verwendung",VLOOKUP(Abfalldokumentation!$M254,Produktgruppen!A:B,2,FALSE)),"-")))))))))))))))))))))))</f>
        <v>Offen ungeschält ABS</v>
      </c>
      <c r="M254" s="81" t="str">
        <f>IFERROR(VLOOKUP(Abfalldokumentation!$W254,Artikel!A:C,3,FALSE),Abfalldokumentation!$W254)</f>
        <v>ABS PECO</v>
      </c>
      <c r="N254" s="81" t="str">
        <f>VLOOKUP(D254,'Liste Gründe'!A:D,2,FALSE)</f>
        <v>keinen Verwendungszweck</v>
      </c>
      <c r="O254" s="80" t="str">
        <f>IF(ISBLANK(F254),VLOOKUP(Abfalldokumentation!$X254,'Liste Gründe'!A:D,3,FALSE),F254)</f>
        <v>keinen Verwendungszweck</v>
      </c>
      <c r="P254" s="81" t="str">
        <f>IF(ISBLANK(Abfalldokumentation!$G254),"-",Abfalldokumentation!$G254)</f>
        <v>&lt;300kg/Monat</v>
      </c>
      <c r="Q254" s="81">
        <f t="shared" si="22"/>
        <v>36</v>
      </c>
      <c r="R254" s="81" t="str">
        <f t="shared" si="23"/>
        <v>Produkte</v>
      </c>
      <c r="S254" s="81" t="str">
        <f t="shared" si="24"/>
        <v>BUs</v>
      </c>
      <c r="T254" s="81" t="str">
        <f t="shared" si="25"/>
        <v>Symptome</v>
      </c>
      <c r="U254" s="81">
        <f>IFERROR(VLOOKUP(Abfalldokumentation!$W254,Kennzahlen!S:U,3,FALSE)*Abfalldokumentation!$J254,"0")</f>
        <v>5.882352941176471</v>
      </c>
      <c r="V254" s="81" t="str">
        <f>IF(ISBLANK(A254),VLOOKUP(Abfalldokumentation!$W254,'Linien - BU'!R:S,2,FALSE),A254)</f>
        <v>L23</v>
      </c>
      <c r="W254" s="77">
        <f t="shared" si="26"/>
        <v>29500891</v>
      </c>
      <c r="X254" s="77">
        <f t="shared" si="27"/>
        <v>61</v>
      </c>
    </row>
    <row r="255" spans="1:24" ht="30" customHeight="1" x14ac:dyDescent="0.25">
      <c r="A255" s="45" t="s">
        <v>132</v>
      </c>
      <c r="B255" s="46">
        <v>29500900</v>
      </c>
      <c r="C255" s="46">
        <v>8</v>
      </c>
      <c r="D255" s="46">
        <v>61</v>
      </c>
      <c r="E255" s="47">
        <v>44445</v>
      </c>
      <c r="F255" s="48" t="s">
        <v>17</v>
      </c>
      <c r="G255" s="49" t="s">
        <v>82</v>
      </c>
      <c r="H255" s="50" t="str">
        <f>IFERROR(VLOOKUP(Abfalldokumentation!$B255,Artikel!A:C,3,FALSE),Abfalldokumentation!$B255)</f>
        <v>ABS ROVIN</v>
      </c>
      <c r="I255" s="73" t="str">
        <f>VLOOKUP(V255,'Linien - BU'!A:B,2,FALSE)</f>
        <v>BU4</v>
      </c>
      <c r="J255" s="74">
        <f t="shared" si="21"/>
        <v>8</v>
      </c>
      <c r="K255" s="75">
        <f>Abfalldokumentation!$E255</f>
        <v>44445</v>
      </c>
      <c r="L255" s="74" t="str">
        <f>IFERROR(IF(VLOOKUP(W255,'[1]Rohware 230'!$B:$C,2,FALSE)=0,"Rohware"),
IFERROR(IF(VLOOKUP(W255,[1]Sammelnr.!$B:$C,2,FALSE)=0,"Sammelnr. ungeschält ABS"),
IFERROR(IF(VLOOKUP(W255,[1]Sammelnr.!$E:$F,2,FALSE)=0,"Sammelnr. ungeschält VS"),
IFERROR(IF(VLOOKUP(W255,[1]Sammelnr.!$H:$I,2,FALSE)=0,"Sammelnr. geschält"),
IFERROR(IF(VLOOKUP(W255,[1]Offen!$B:$C,2,FALSE)=0,"Offen ungeschält ABS"),
IFERROR(IF(VLOOKUP(W255,[1]Offen!$E:$F,2,FALSE)=0,"Offen ungeschält VOS"),
IFERROR(IF(VLOOKUP(W255,[1]Offen!$H:$I,2,FALSE)=0,"Offen geschält RW"),
IFERROR(IF(VLOOKUP(W255,[1]Offen!$K:$L,2,FALSE)=0,"Offen vegan"),
IFERROR(IF(VLOOKUP(W255,[1]Offen!$N:$O,2,FALSE)=0,"Offen Zipfel"),
IFERROR(IF(VLOOKUP(W255,[1]Offen!$Q:$R,2,FALSE)=0,"Offen Endstücke"),
IFERROR(IF(VLOOKUP(W255,[1]Vakuumiert!$B:$C,2,FALSE)=0,"Vakuumierter VOS ungeschält"),
IFERROR(IF(VLOOKUP(W255,[1]Vakuumiert!$E:$F,2,FALSE)=0,"Vakuumierter ABS ungeschält"),
IFERROR(IF(VLOOKUP(W255,[1]Vakuumiert!$H:$I,2,FALSE)=0,"Vakuumierter VOS geschält"),
IFERROR(IF(VLOOKUP(W255,[1]Vakuumiert!$K:$L,2,FALSE)=0,"Vakuumierter VOS vegan"),
IFERROR(IF(VLOOKUP(W255,[1]Vakuumiert!$N:$O,2,FALSE)=0,"Vakuumierter VOS Zipfel"),
IFERROR(IF(VLOOKUP(W255,[1]Vakuumiert!$Q:$R,2,FALSE)=0,"Vakuumiert geschält"),
IFERROR(IF(VLOOKUP(W255,'[1]vakuumierte Fertigprodukte'!$B:$C,2,FALSE)=0,"Fertigprodukte"),
IFERROR(IF(VLOOKUP(W255,'[1]vakuumierte Fertigprodukte'!$E:$FI,2,FALSE)=0,"Vakuumierte Zipfel"),
IFERROR(IF(VLOOKUP(W255,[1]Wurste!$B:$C,2,FALSE)=0,"Räucherwürste"),
IFERROR(IF(VLOOKUP(W255,[1]Wurste!$E:$F,2,FALSE)=0,"URW/URGW Wurst"),
IFERROR(IF(VLOOKUP(W255,[1]Wurste!$H:$I,2,FALSE)=0,"HF-Wurst Vegan"),
IFERROR(IF(VLOOKUP(W255,[1]Wurste!$K:$L,2,FALSE)=0,"320er ohne Würste"),
IFERROR(IF(AND(OR(Abfalldokumentation!$I255="BU3",Abfalldokumentation!$I255="Verkauf"),Abfalldokumentation!$N255="Schimmel",Abfalldokumentation!$O255="keinen Abnehmer/kein Schälpersonal"),"Div. Zipfel, ES ohne Verwendung",VLOOKUP(Abfalldokumentation!$M255,Produktgruppen!A:B,2,FALSE)),"-")))))))))))))))))))))))</f>
        <v>Offen ungeschält ABS</v>
      </c>
      <c r="M255" s="76" t="str">
        <f>IFERROR(VLOOKUP(Abfalldokumentation!$W255,Artikel!A:C,3,FALSE),Abfalldokumentation!$W255)</f>
        <v>ABS ROVIN</v>
      </c>
      <c r="N255" s="76" t="str">
        <f>VLOOKUP(D255,'Liste Gründe'!A:D,2,FALSE)</f>
        <v>keinen Verwendungszweck</v>
      </c>
      <c r="O255" s="75" t="str">
        <f>IF(ISBLANK(F255),VLOOKUP(Abfalldokumentation!$X255,'Liste Gründe'!A:D,3,FALSE),F255)</f>
        <v>keinen Verwendungszweck</v>
      </c>
      <c r="P255" s="76" t="str">
        <f>IF(ISBLANK(Abfalldokumentation!$G255),"-",Abfalldokumentation!$G255)</f>
        <v>&lt;300kg/Monat</v>
      </c>
      <c r="Q255" s="76">
        <f t="shared" si="22"/>
        <v>36</v>
      </c>
      <c r="R255" s="76" t="str">
        <f t="shared" si="23"/>
        <v>Produkte</v>
      </c>
      <c r="S255" s="76" t="str">
        <f t="shared" si="24"/>
        <v>BUs</v>
      </c>
      <c r="T255" s="76" t="str">
        <f t="shared" si="25"/>
        <v>Symptome</v>
      </c>
      <c r="U255" s="76">
        <f>IFERROR(VLOOKUP(Abfalldokumentation!$W255,Kennzahlen!S:U,3,FALSE)*Abfalldokumentation!$J255,"0")</f>
        <v>0.08</v>
      </c>
      <c r="V255" s="76" t="str">
        <f>IF(ISBLANK(A255),VLOOKUP(Abfalldokumentation!$W255,'Linien - BU'!R:S,2,FALSE),A255)</f>
        <v>L23</v>
      </c>
      <c r="W255" s="77">
        <f t="shared" si="26"/>
        <v>29500900</v>
      </c>
      <c r="X255" s="77">
        <f t="shared" si="27"/>
        <v>61</v>
      </c>
    </row>
    <row r="256" spans="1:24" ht="30" customHeight="1" x14ac:dyDescent="0.25">
      <c r="A256" s="39" t="s">
        <v>76</v>
      </c>
      <c r="B256" s="40">
        <v>29500910</v>
      </c>
      <c r="C256" s="40">
        <v>36</v>
      </c>
      <c r="D256" s="40">
        <v>61</v>
      </c>
      <c r="E256" s="41">
        <v>44445</v>
      </c>
      <c r="F256" s="42" t="s">
        <v>17</v>
      </c>
      <c r="G256" s="43" t="s">
        <v>156</v>
      </c>
      <c r="H256" s="44" t="str">
        <f>IFERROR(VLOOKUP(Abfalldokumentation!$B256,Artikel!A:C,3,FALSE),Abfalldokumentation!$B256)</f>
        <v>ABS Unser Blütenkäse</v>
      </c>
      <c r="I256" s="78" t="str">
        <f>VLOOKUP(V256,'Linien - BU'!A:B,2,FALSE)</f>
        <v>BU4</v>
      </c>
      <c r="J256" s="79">
        <f t="shared" si="21"/>
        <v>36</v>
      </c>
      <c r="K256" s="80">
        <f>Abfalldokumentation!$E256</f>
        <v>44445</v>
      </c>
      <c r="L256" s="79" t="str">
        <f>IFERROR(IF(VLOOKUP(W256,'[1]Rohware 230'!$B:$C,2,FALSE)=0,"Rohware"),
IFERROR(IF(VLOOKUP(W256,[1]Sammelnr.!$B:$C,2,FALSE)=0,"Sammelnr. ungeschält ABS"),
IFERROR(IF(VLOOKUP(W256,[1]Sammelnr.!$E:$F,2,FALSE)=0,"Sammelnr. ungeschält VS"),
IFERROR(IF(VLOOKUP(W256,[1]Sammelnr.!$H:$I,2,FALSE)=0,"Sammelnr. geschält"),
IFERROR(IF(VLOOKUP(W256,[1]Offen!$B:$C,2,FALSE)=0,"Offen ungeschält ABS"),
IFERROR(IF(VLOOKUP(W256,[1]Offen!$E:$F,2,FALSE)=0,"Offen ungeschält VOS"),
IFERROR(IF(VLOOKUP(W256,[1]Offen!$H:$I,2,FALSE)=0,"Offen geschält RW"),
IFERROR(IF(VLOOKUP(W256,[1]Offen!$K:$L,2,FALSE)=0,"Offen vegan"),
IFERROR(IF(VLOOKUP(W256,[1]Offen!$N:$O,2,FALSE)=0,"Offen Zipfel"),
IFERROR(IF(VLOOKUP(W256,[1]Offen!$Q:$R,2,FALSE)=0,"Offen Endstücke"),
IFERROR(IF(VLOOKUP(W256,[1]Vakuumiert!$B:$C,2,FALSE)=0,"Vakuumierter VOS ungeschält"),
IFERROR(IF(VLOOKUP(W256,[1]Vakuumiert!$E:$F,2,FALSE)=0,"Vakuumierter ABS ungeschält"),
IFERROR(IF(VLOOKUP(W256,[1]Vakuumiert!$H:$I,2,FALSE)=0,"Vakuumierter VOS geschält"),
IFERROR(IF(VLOOKUP(W256,[1]Vakuumiert!$K:$L,2,FALSE)=0,"Vakuumierter VOS vegan"),
IFERROR(IF(VLOOKUP(W256,[1]Vakuumiert!$N:$O,2,FALSE)=0,"Vakuumierter VOS Zipfel"),
IFERROR(IF(VLOOKUP(W256,[1]Vakuumiert!$Q:$R,2,FALSE)=0,"Vakuumiert geschält"),
IFERROR(IF(VLOOKUP(W256,'[1]vakuumierte Fertigprodukte'!$B:$C,2,FALSE)=0,"Fertigprodukte"),
IFERROR(IF(VLOOKUP(W256,'[1]vakuumierte Fertigprodukte'!$E:$FI,2,FALSE)=0,"Vakuumierte Zipfel"),
IFERROR(IF(VLOOKUP(W256,[1]Wurste!$B:$C,2,FALSE)=0,"Räucherwürste"),
IFERROR(IF(VLOOKUP(W256,[1]Wurste!$E:$F,2,FALSE)=0,"URW/URGW Wurst"),
IFERROR(IF(VLOOKUP(W256,[1]Wurste!$H:$I,2,FALSE)=0,"HF-Wurst Vegan"),
IFERROR(IF(VLOOKUP(W256,[1]Wurste!$K:$L,2,FALSE)=0,"320er ohne Würste"),
IFERROR(IF(AND(OR(Abfalldokumentation!$I256="BU3",Abfalldokumentation!$I256="Verkauf"),Abfalldokumentation!$N256="Schimmel",Abfalldokumentation!$O256="keinen Abnehmer/kein Schälpersonal"),"Div. Zipfel, ES ohne Verwendung",VLOOKUP(Abfalldokumentation!$M256,Produktgruppen!A:B,2,FALSE)),"-")))))))))))))))))))))))</f>
        <v>Offen ungeschält ABS</v>
      </c>
      <c r="M256" s="81" t="str">
        <f>IFERROR(VLOOKUP(Abfalldokumentation!$W256,Artikel!A:C,3,FALSE),Abfalldokumentation!$W256)</f>
        <v>ABS Unser Blütenkäse</v>
      </c>
      <c r="N256" s="81" t="str">
        <f>VLOOKUP(D256,'Liste Gründe'!A:D,2,FALSE)</f>
        <v>keinen Verwendungszweck</v>
      </c>
      <c r="O256" s="80" t="str">
        <f>IF(ISBLANK(F256),VLOOKUP(Abfalldokumentation!$X256,'Liste Gründe'!A:D,3,FALSE),F256)</f>
        <v>keinen Verwendungszweck</v>
      </c>
      <c r="P256" s="81" t="str">
        <f>IF(ISBLANK(Abfalldokumentation!$G256),"-",Abfalldokumentation!$G256)</f>
        <v>&lt;500kg/Monat</v>
      </c>
      <c r="Q256" s="81">
        <f t="shared" si="22"/>
        <v>36</v>
      </c>
      <c r="R256" s="81" t="str">
        <f t="shared" si="23"/>
        <v>Produkte</v>
      </c>
      <c r="S256" s="81" t="str">
        <f t="shared" si="24"/>
        <v>BUs</v>
      </c>
      <c r="T256" s="81" t="str">
        <f t="shared" si="25"/>
        <v>Symptome</v>
      </c>
      <c r="U256" s="81">
        <f>IFERROR(VLOOKUP(Abfalldokumentation!$W256,Kennzahlen!S:U,3,FALSE)*Abfalldokumentation!$J256,"0")</f>
        <v>0.36</v>
      </c>
      <c r="V256" s="81" t="str">
        <f>IF(ISBLANK(A256),VLOOKUP(Abfalldokumentation!$W256,'Linien - BU'!R:S,2,FALSE),A256)</f>
        <v>L22</v>
      </c>
      <c r="W256" s="77">
        <f t="shared" si="26"/>
        <v>29500910</v>
      </c>
      <c r="X256" s="77">
        <f t="shared" si="27"/>
        <v>61</v>
      </c>
    </row>
    <row r="257" spans="1:24" ht="30" customHeight="1" x14ac:dyDescent="0.25">
      <c r="A257" s="45" t="s">
        <v>76</v>
      </c>
      <c r="B257" s="46">
        <v>29500910</v>
      </c>
      <c r="C257" s="46">
        <v>9</v>
      </c>
      <c r="D257" s="46">
        <v>61</v>
      </c>
      <c r="E257" s="47">
        <v>44445</v>
      </c>
      <c r="F257" s="48" t="s">
        <v>17</v>
      </c>
      <c r="G257" s="49" t="s">
        <v>156</v>
      </c>
      <c r="H257" s="50" t="str">
        <f>IFERROR(VLOOKUP(Abfalldokumentation!$B257,Artikel!A:C,3,FALSE),Abfalldokumentation!$B257)</f>
        <v>ABS Unser Blütenkäse</v>
      </c>
      <c r="I257" s="73" t="str">
        <f>VLOOKUP(V257,'Linien - BU'!A:B,2,FALSE)</f>
        <v>BU4</v>
      </c>
      <c r="J257" s="74">
        <f t="shared" si="21"/>
        <v>9</v>
      </c>
      <c r="K257" s="75">
        <f>Abfalldokumentation!$E257</f>
        <v>44445</v>
      </c>
      <c r="L257" s="74" t="str">
        <f>IFERROR(IF(VLOOKUP(W257,'[1]Rohware 230'!$B:$C,2,FALSE)=0,"Rohware"),
IFERROR(IF(VLOOKUP(W257,[1]Sammelnr.!$B:$C,2,FALSE)=0,"Sammelnr. ungeschält ABS"),
IFERROR(IF(VLOOKUP(W257,[1]Sammelnr.!$E:$F,2,FALSE)=0,"Sammelnr. ungeschält VS"),
IFERROR(IF(VLOOKUP(W257,[1]Sammelnr.!$H:$I,2,FALSE)=0,"Sammelnr. geschält"),
IFERROR(IF(VLOOKUP(W257,[1]Offen!$B:$C,2,FALSE)=0,"Offen ungeschält ABS"),
IFERROR(IF(VLOOKUP(W257,[1]Offen!$E:$F,2,FALSE)=0,"Offen ungeschält VOS"),
IFERROR(IF(VLOOKUP(W257,[1]Offen!$H:$I,2,FALSE)=0,"Offen geschält RW"),
IFERROR(IF(VLOOKUP(W257,[1]Offen!$K:$L,2,FALSE)=0,"Offen vegan"),
IFERROR(IF(VLOOKUP(W257,[1]Offen!$N:$O,2,FALSE)=0,"Offen Zipfel"),
IFERROR(IF(VLOOKUP(W257,[1]Offen!$Q:$R,2,FALSE)=0,"Offen Endstücke"),
IFERROR(IF(VLOOKUP(W257,[1]Vakuumiert!$B:$C,2,FALSE)=0,"Vakuumierter VOS ungeschält"),
IFERROR(IF(VLOOKUP(W257,[1]Vakuumiert!$E:$F,2,FALSE)=0,"Vakuumierter ABS ungeschält"),
IFERROR(IF(VLOOKUP(W257,[1]Vakuumiert!$H:$I,2,FALSE)=0,"Vakuumierter VOS geschält"),
IFERROR(IF(VLOOKUP(W257,[1]Vakuumiert!$K:$L,2,FALSE)=0,"Vakuumierter VOS vegan"),
IFERROR(IF(VLOOKUP(W257,[1]Vakuumiert!$N:$O,2,FALSE)=0,"Vakuumierter VOS Zipfel"),
IFERROR(IF(VLOOKUP(W257,[1]Vakuumiert!$Q:$R,2,FALSE)=0,"Vakuumiert geschält"),
IFERROR(IF(VLOOKUP(W257,'[1]vakuumierte Fertigprodukte'!$B:$C,2,FALSE)=0,"Fertigprodukte"),
IFERROR(IF(VLOOKUP(W257,'[1]vakuumierte Fertigprodukte'!$E:$FI,2,FALSE)=0,"Vakuumierte Zipfel"),
IFERROR(IF(VLOOKUP(W257,[1]Wurste!$B:$C,2,FALSE)=0,"Räucherwürste"),
IFERROR(IF(VLOOKUP(W257,[1]Wurste!$E:$F,2,FALSE)=0,"URW/URGW Wurst"),
IFERROR(IF(VLOOKUP(W257,[1]Wurste!$H:$I,2,FALSE)=0,"HF-Wurst Vegan"),
IFERROR(IF(VLOOKUP(W257,[1]Wurste!$K:$L,2,FALSE)=0,"320er ohne Würste"),
IFERROR(IF(AND(OR(Abfalldokumentation!$I257="BU3",Abfalldokumentation!$I257="Verkauf"),Abfalldokumentation!$N257="Schimmel",Abfalldokumentation!$O257="keinen Abnehmer/kein Schälpersonal"),"Div. Zipfel, ES ohne Verwendung",VLOOKUP(Abfalldokumentation!$M257,Produktgruppen!A:B,2,FALSE)),"-")))))))))))))))))))))))</f>
        <v>Offen ungeschält ABS</v>
      </c>
      <c r="M257" s="76" t="str">
        <f>IFERROR(VLOOKUP(Abfalldokumentation!$W257,Artikel!A:C,3,FALSE),Abfalldokumentation!$W257)</f>
        <v>ABS Unser Blütenkäse</v>
      </c>
      <c r="N257" s="76" t="str">
        <f>VLOOKUP(D257,'Liste Gründe'!A:D,2,FALSE)</f>
        <v>keinen Verwendungszweck</v>
      </c>
      <c r="O257" s="75" t="str">
        <f>IF(ISBLANK(F257),VLOOKUP(Abfalldokumentation!$X257,'Liste Gründe'!A:D,3,FALSE),F257)</f>
        <v>keinen Verwendungszweck</v>
      </c>
      <c r="P257" s="76" t="str">
        <f>IF(ISBLANK(Abfalldokumentation!$G257),"-",Abfalldokumentation!$G257)</f>
        <v>&lt;500kg/Monat</v>
      </c>
      <c r="Q257" s="76">
        <f t="shared" si="22"/>
        <v>36</v>
      </c>
      <c r="R257" s="76" t="str">
        <f t="shared" si="23"/>
        <v>Produkte</v>
      </c>
      <c r="S257" s="76" t="str">
        <f t="shared" si="24"/>
        <v>BUs</v>
      </c>
      <c r="T257" s="76" t="str">
        <f t="shared" si="25"/>
        <v>Symptome</v>
      </c>
      <c r="U257" s="76">
        <f>IFERROR(VLOOKUP(Abfalldokumentation!$W257,Kennzahlen!S:U,3,FALSE)*Abfalldokumentation!$J257,"0")</f>
        <v>0.09</v>
      </c>
      <c r="V257" s="76" t="str">
        <f>IF(ISBLANK(A257),VLOOKUP(Abfalldokumentation!$W257,'Linien - BU'!R:S,2,FALSE),A257)</f>
        <v>L22</v>
      </c>
      <c r="W257" s="77">
        <f t="shared" si="26"/>
        <v>29500910</v>
      </c>
      <c r="X257" s="77">
        <f t="shared" si="27"/>
        <v>61</v>
      </c>
    </row>
    <row r="258" spans="1:24" ht="30" customHeight="1" x14ac:dyDescent="0.25">
      <c r="A258" s="39" t="s">
        <v>81</v>
      </c>
      <c r="B258" s="40">
        <v>29500913</v>
      </c>
      <c r="C258" s="40">
        <v>22</v>
      </c>
      <c r="D258" s="40">
        <v>61</v>
      </c>
      <c r="E258" s="41">
        <v>44445</v>
      </c>
      <c r="F258" s="42" t="s">
        <v>17</v>
      </c>
      <c r="G258" s="43" t="s">
        <v>135</v>
      </c>
      <c r="H258" s="44" t="str">
        <f>IFERROR(VLOOKUP(Abfalldokumentation!$B258,Artikel!A:C,3,FALSE),Abfalldokumentation!$B258)</f>
        <v>ABS ZIEGENR</v>
      </c>
      <c r="I258" s="78" t="str">
        <f>VLOOKUP(V258,'Linien - BU'!A:B,2,FALSE)</f>
        <v>BU4</v>
      </c>
      <c r="J258" s="79">
        <f t="shared" ref="J258:J321" si="28">C258</f>
        <v>22</v>
      </c>
      <c r="K258" s="80">
        <f>Abfalldokumentation!$E258</f>
        <v>44445</v>
      </c>
      <c r="L258" s="79" t="str">
        <f>IFERROR(IF(VLOOKUP(W258,'[1]Rohware 230'!$B:$C,2,FALSE)=0,"Rohware"),
IFERROR(IF(VLOOKUP(W258,[1]Sammelnr.!$B:$C,2,FALSE)=0,"Sammelnr. ungeschält ABS"),
IFERROR(IF(VLOOKUP(W258,[1]Sammelnr.!$E:$F,2,FALSE)=0,"Sammelnr. ungeschält VS"),
IFERROR(IF(VLOOKUP(W258,[1]Sammelnr.!$H:$I,2,FALSE)=0,"Sammelnr. geschält"),
IFERROR(IF(VLOOKUP(W258,[1]Offen!$B:$C,2,FALSE)=0,"Offen ungeschält ABS"),
IFERROR(IF(VLOOKUP(W258,[1]Offen!$E:$F,2,FALSE)=0,"Offen ungeschält VOS"),
IFERROR(IF(VLOOKUP(W258,[1]Offen!$H:$I,2,FALSE)=0,"Offen geschält RW"),
IFERROR(IF(VLOOKUP(W258,[1]Offen!$K:$L,2,FALSE)=0,"Offen vegan"),
IFERROR(IF(VLOOKUP(W258,[1]Offen!$N:$O,2,FALSE)=0,"Offen Zipfel"),
IFERROR(IF(VLOOKUP(W258,[1]Offen!$Q:$R,2,FALSE)=0,"Offen Endstücke"),
IFERROR(IF(VLOOKUP(W258,[1]Vakuumiert!$B:$C,2,FALSE)=0,"Vakuumierter VOS ungeschält"),
IFERROR(IF(VLOOKUP(W258,[1]Vakuumiert!$E:$F,2,FALSE)=0,"Vakuumierter ABS ungeschält"),
IFERROR(IF(VLOOKUP(W258,[1]Vakuumiert!$H:$I,2,FALSE)=0,"Vakuumierter VOS geschält"),
IFERROR(IF(VLOOKUP(W258,[1]Vakuumiert!$K:$L,2,FALSE)=0,"Vakuumierter VOS vegan"),
IFERROR(IF(VLOOKUP(W258,[1]Vakuumiert!$N:$O,2,FALSE)=0,"Vakuumierter VOS Zipfel"),
IFERROR(IF(VLOOKUP(W258,[1]Vakuumiert!$Q:$R,2,FALSE)=0,"Vakuumiert geschält"),
IFERROR(IF(VLOOKUP(W258,'[1]vakuumierte Fertigprodukte'!$B:$C,2,FALSE)=0,"Fertigprodukte"),
IFERROR(IF(VLOOKUP(W258,'[1]vakuumierte Fertigprodukte'!$E:$FI,2,FALSE)=0,"Vakuumierte Zipfel"),
IFERROR(IF(VLOOKUP(W258,[1]Wurste!$B:$C,2,FALSE)=0,"Räucherwürste"),
IFERROR(IF(VLOOKUP(W258,[1]Wurste!$E:$F,2,FALSE)=0,"URW/URGW Wurst"),
IFERROR(IF(VLOOKUP(W258,[1]Wurste!$H:$I,2,FALSE)=0,"HF-Wurst Vegan"),
IFERROR(IF(VLOOKUP(W258,[1]Wurste!$K:$L,2,FALSE)=0,"320er ohne Würste"),
IFERROR(IF(AND(OR(Abfalldokumentation!$I258="BU3",Abfalldokumentation!$I258="Verkauf"),Abfalldokumentation!$N258="Schimmel",Abfalldokumentation!$O258="keinen Abnehmer/kein Schälpersonal"),"Div. Zipfel, ES ohne Verwendung",VLOOKUP(Abfalldokumentation!$M258,Produktgruppen!A:B,2,FALSE)),"-")))))))))))))))))))))))</f>
        <v>Offen ungeschält ABS</v>
      </c>
      <c r="M258" s="81" t="str">
        <f>IFERROR(VLOOKUP(Abfalldokumentation!$W258,Artikel!A:C,3,FALSE),Abfalldokumentation!$W258)</f>
        <v>ABS ZIEGENR</v>
      </c>
      <c r="N258" s="81" t="str">
        <f>VLOOKUP(D258,'Liste Gründe'!A:D,2,FALSE)</f>
        <v>keinen Verwendungszweck</v>
      </c>
      <c r="O258" s="80" t="str">
        <f>IF(ISBLANK(F258),VLOOKUP(Abfalldokumentation!$X258,'Liste Gründe'!A:D,3,FALSE),F258)</f>
        <v>keinen Verwendungszweck</v>
      </c>
      <c r="P258" s="81" t="str">
        <f>IF(ISBLANK(Abfalldokumentation!$G258),"-",Abfalldokumentation!$G258)</f>
        <v>&lt;100kg/Monat</v>
      </c>
      <c r="Q258" s="81">
        <f t="shared" ref="Q258:Q321" si="29">_xlfn.ISOWEEKNUM(K258)</f>
        <v>36</v>
      </c>
      <c r="R258" s="81" t="str">
        <f t="shared" ref="R258:R321" si="30">"Produkte"</f>
        <v>Produkte</v>
      </c>
      <c r="S258" s="81" t="str">
        <f t="shared" ref="S258:S321" si="31">"BUs"</f>
        <v>BUs</v>
      </c>
      <c r="T258" s="81" t="str">
        <f t="shared" ref="T258:T321" si="32">"Symptome"</f>
        <v>Symptome</v>
      </c>
      <c r="U258" s="81">
        <f>IFERROR(VLOOKUP(Abfalldokumentation!$W258,Kennzahlen!S:U,3,FALSE)*Abfalldokumentation!$J258,"0")</f>
        <v>0.22</v>
      </c>
      <c r="V258" s="81" t="str">
        <f>IF(ISBLANK(A258),VLOOKUP(Abfalldokumentation!$W258,'Linien - BU'!R:S,2,FALSE),A258)</f>
        <v>L20</v>
      </c>
      <c r="W258" s="77">
        <f t="shared" ref="W258:W321" si="33">B258</f>
        <v>29500913</v>
      </c>
      <c r="X258" s="77">
        <f t="shared" ref="X258:X321" si="34">D258</f>
        <v>61</v>
      </c>
    </row>
    <row r="259" spans="1:24" ht="30" customHeight="1" x14ac:dyDescent="0.25">
      <c r="A259" s="45" t="s">
        <v>74</v>
      </c>
      <c r="B259" s="46">
        <v>29500967</v>
      </c>
      <c r="C259" s="46">
        <v>15</v>
      </c>
      <c r="D259" s="46">
        <v>12</v>
      </c>
      <c r="E259" s="47">
        <v>44445</v>
      </c>
      <c r="F259" s="48" t="s">
        <v>22</v>
      </c>
      <c r="G259" s="49" t="s">
        <v>71</v>
      </c>
      <c r="H259" s="50" t="str">
        <f>IFERROR(VLOOKUP(Abfalldokumentation!$B259,Artikel!A:C,3,FALSE),Abfalldokumentation!$B259)</f>
        <v>ABS BERGK BERGLANDMILCH</v>
      </c>
      <c r="I259" s="73" t="str">
        <f>VLOOKUP(V259,'Linien - BU'!A:B,2,FALSE)</f>
        <v>BU1</v>
      </c>
      <c r="J259" s="74">
        <f t="shared" si="28"/>
        <v>15</v>
      </c>
      <c r="K259" s="75">
        <f>Abfalldokumentation!$E259</f>
        <v>44445</v>
      </c>
      <c r="L259" s="74" t="str">
        <f>IFERROR(IF(VLOOKUP(W259,'[1]Rohware 230'!$B:$C,2,FALSE)=0,"Rohware"),
IFERROR(IF(VLOOKUP(W259,[1]Sammelnr.!$B:$C,2,FALSE)=0,"Sammelnr. ungeschält ABS"),
IFERROR(IF(VLOOKUP(W259,[1]Sammelnr.!$E:$F,2,FALSE)=0,"Sammelnr. ungeschält VS"),
IFERROR(IF(VLOOKUP(W259,[1]Sammelnr.!$H:$I,2,FALSE)=0,"Sammelnr. geschält"),
IFERROR(IF(VLOOKUP(W259,[1]Offen!$B:$C,2,FALSE)=0,"Offen ungeschält ABS"),
IFERROR(IF(VLOOKUP(W259,[1]Offen!$E:$F,2,FALSE)=0,"Offen ungeschält VOS"),
IFERROR(IF(VLOOKUP(W259,[1]Offen!$H:$I,2,FALSE)=0,"Offen geschält RW"),
IFERROR(IF(VLOOKUP(W259,[1]Offen!$K:$L,2,FALSE)=0,"Offen vegan"),
IFERROR(IF(VLOOKUP(W259,[1]Offen!$N:$O,2,FALSE)=0,"Offen Zipfel"),
IFERROR(IF(VLOOKUP(W259,[1]Offen!$Q:$R,2,FALSE)=0,"Offen Endstücke"),
IFERROR(IF(VLOOKUP(W259,[1]Vakuumiert!$B:$C,2,FALSE)=0,"Vakuumierter VOS ungeschält"),
IFERROR(IF(VLOOKUP(W259,[1]Vakuumiert!$E:$F,2,FALSE)=0,"Vakuumierter ABS ungeschält"),
IFERROR(IF(VLOOKUP(W259,[1]Vakuumiert!$H:$I,2,FALSE)=0,"Vakuumierter VOS geschält"),
IFERROR(IF(VLOOKUP(W259,[1]Vakuumiert!$K:$L,2,FALSE)=0,"Vakuumierter VOS vegan"),
IFERROR(IF(VLOOKUP(W259,[1]Vakuumiert!$N:$O,2,FALSE)=0,"Vakuumierter VOS Zipfel"),
IFERROR(IF(VLOOKUP(W259,[1]Vakuumiert!$Q:$R,2,FALSE)=0,"Vakuumiert geschält"),
IFERROR(IF(VLOOKUP(W259,'[1]vakuumierte Fertigprodukte'!$B:$C,2,FALSE)=0,"Fertigprodukte"),
IFERROR(IF(VLOOKUP(W259,'[1]vakuumierte Fertigprodukte'!$E:$FI,2,FALSE)=0,"Vakuumierte Zipfel"),
IFERROR(IF(VLOOKUP(W259,[1]Wurste!$B:$C,2,FALSE)=0,"Räucherwürste"),
IFERROR(IF(VLOOKUP(W259,[1]Wurste!$E:$F,2,FALSE)=0,"URW/URGW Wurst"),
IFERROR(IF(VLOOKUP(W259,[1]Wurste!$H:$I,2,FALSE)=0,"HF-Wurst Vegan"),
IFERROR(IF(VLOOKUP(W259,[1]Wurste!$K:$L,2,FALSE)=0,"320er ohne Würste"),
IFERROR(IF(AND(OR(Abfalldokumentation!$I259="BU3",Abfalldokumentation!$I259="Verkauf"),Abfalldokumentation!$N259="Schimmel",Abfalldokumentation!$O259="keinen Abnehmer/kein Schälpersonal"),"Div. Zipfel, ES ohne Verwendung",VLOOKUP(Abfalldokumentation!$M259,Produktgruppen!A:B,2,FALSE)),"-")))))))))))))))))))))))</f>
        <v>Offen ungeschält ABS</v>
      </c>
      <c r="M259" s="76" t="str">
        <f>IFERROR(VLOOKUP(Abfalldokumentation!$W259,Artikel!A:C,3,FALSE),Abfalldokumentation!$W259)</f>
        <v>ABS BERGK BERGLANDMILCH</v>
      </c>
      <c r="N259" s="76" t="str">
        <f>VLOOKUP(D259,'Liste Gründe'!A:D,2,FALSE)</f>
        <v>Schimmel</v>
      </c>
      <c r="O259" s="75" t="str">
        <f>IF(ISBLANK(F259),VLOOKUP(Abfalldokumentation!$X259,'Liste Gründe'!A:D,3,FALSE),F259)</f>
        <v>keine Verarbeitung</v>
      </c>
      <c r="P259" s="76" t="str">
        <f>IF(ISBLANK(Abfalldokumentation!$G259),"-",Abfalldokumentation!$G259)</f>
        <v>stehen geblieben / übersehen</v>
      </c>
      <c r="Q259" s="76">
        <f t="shared" si="29"/>
        <v>36</v>
      </c>
      <c r="R259" s="76" t="str">
        <f t="shared" si="30"/>
        <v>Produkte</v>
      </c>
      <c r="S259" s="76" t="str">
        <f t="shared" si="31"/>
        <v>BUs</v>
      </c>
      <c r="T259" s="76" t="str">
        <f t="shared" si="32"/>
        <v>Symptome</v>
      </c>
      <c r="U259" s="76" t="str">
        <f>IFERROR(VLOOKUP(Abfalldokumentation!$W259,Kennzahlen!S:U,3,FALSE)*Abfalldokumentation!$J259,"0")</f>
        <v>0</v>
      </c>
      <c r="V259" s="76" t="str">
        <f>IF(ISBLANK(A259),VLOOKUP(Abfalldokumentation!$W259,'Linien - BU'!R:S,2,FALSE),A259)</f>
        <v>Schmelze</v>
      </c>
      <c r="W259" s="77">
        <f t="shared" si="33"/>
        <v>29500967</v>
      </c>
      <c r="X259" s="77">
        <f t="shared" si="34"/>
        <v>12</v>
      </c>
    </row>
    <row r="260" spans="1:24" ht="30" customHeight="1" x14ac:dyDescent="0.25">
      <c r="A260" s="39" t="s">
        <v>99</v>
      </c>
      <c r="B260" s="40">
        <v>29501003</v>
      </c>
      <c r="C260" s="40">
        <v>138</v>
      </c>
      <c r="D260" s="40">
        <v>81</v>
      </c>
      <c r="E260" s="41">
        <v>44445</v>
      </c>
      <c r="F260" s="42" t="s">
        <v>109</v>
      </c>
      <c r="G260" s="43"/>
      <c r="H260" s="44" t="str">
        <f>IFERROR(VLOOKUP(Abfalldokumentation!$B260,Artikel!A:C,3,FALSE),Abfalldokumentation!$B260)</f>
        <v>ABS CHED-PF-KRÄUK gemis</v>
      </c>
      <c r="I260" s="78" t="str">
        <f>VLOOKUP(V260,'Linien - BU'!A:B,2,FALSE)</f>
        <v>BU3</v>
      </c>
      <c r="J260" s="79">
        <f t="shared" si="28"/>
        <v>138</v>
      </c>
      <c r="K260" s="80">
        <f>Abfalldokumentation!$E260</f>
        <v>44445</v>
      </c>
      <c r="L260" s="79" t="str">
        <f>IFERROR(IF(VLOOKUP(W260,'[1]Rohware 230'!$B:$C,2,FALSE)=0,"Rohware"),
IFERROR(IF(VLOOKUP(W260,[1]Sammelnr.!$B:$C,2,FALSE)=0,"Sammelnr. ungeschält ABS"),
IFERROR(IF(VLOOKUP(W260,[1]Sammelnr.!$E:$F,2,FALSE)=0,"Sammelnr. ungeschält VS"),
IFERROR(IF(VLOOKUP(W260,[1]Sammelnr.!$H:$I,2,FALSE)=0,"Sammelnr. geschält"),
IFERROR(IF(VLOOKUP(W260,[1]Offen!$B:$C,2,FALSE)=0,"Offen ungeschält ABS"),
IFERROR(IF(VLOOKUP(W260,[1]Offen!$E:$F,2,FALSE)=0,"Offen ungeschält VOS"),
IFERROR(IF(VLOOKUP(W260,[1]Offen!$H:$I,2,FALSE)=0,"Offen geschält RW"),
IFERROR(IF(VLOOKUP(W260,[1]Offen!$K:$L,2,FALSE)=0,"Offen vegan"),
IFERROR(IF(VLOOKUP(W260,[1]Offen!$N:$O,2,FALSE)=0,"Offen Zipfel"),
IFERROR(IF(VLOOKUP(W260,[1]Offen!$Q:$R,2,FALSE)=0,"Offen Endstücke"),
IFERROR(IF(VLOOKUP(W260,[1]Vakuumiert!$B:$C,2,FALSE)=0,"Vakuumierter VOS ungeschält"),
IFERROR(IF(VLOOKUP(W260,[1]Vakuumiert!$E:$F,2,FALSE)=0,"Vakuumierter ABS ungeschält"),
IFERROR(IF(VLOOKUP(W260,[1]Vakuumiert!$H:$I,2,FALSE)=0,"Vakuumierter VOS geschält"),
IFERROR(IF(VLOOKUP(W260,[1]Vakuumiert!$K:$L,2,FALSE)=0,"Vakuumierter VOS vegan"),
IFERROR(IF(VLOOKUP(W260,[1]Vakuumiert!$N:$O,2,FALSE)=0,"Vakuumierter VOS Zipfel"),
IFERROR(IF(VLOOKUP(W260,[1]Vakuumiert!$Q:$R,2,FALSE)=0,"Vakuumiert geschält"),
IFERROR(IF(VLOOKUP(W260,'[1]vakuumierte Fertigprodukte'!$B:$C,2,FALSE)=0,"Fertigprodukte"),
IFERROR(IF(VLOOKUP(W260,'[1]vakuumierte Fertigprodukte'!$E:$FI,2,FALSE)=0,"Vakuumierte Zipfel"),
IFERROR(IF(VLOOKUP(W260,[1]Wurste!$B:$C,2,FALSE)=0,"Räucherwürste"),
IFERROR(IF(VLOOKUP(W260,[1]Wurste!$E:$F,2,FALSE)=0,"URW/URGW Wurst"),
IFERROR(IF(VLOOKUP(W260,[1]Wurste!$H:$I,2,FALSE)=0,"HF-Wurst Vegan"),
IFERROR(IF(VLOOKUP(W260,[1]Wurste!$K:$L,2,FALSE)=0,"320er ohne Würste"),
IFERROR(IF(AND(OR(Abfalldokumentation!$I260="BU3",Abfalldokumentation!$I260="Verkauf"),Abfalldokumentation!$N260="Schimmel",Abfalldokumentation!$O260="keinen Abnehmer/kein Schälpersonal"),"Div. Zipfel, ES ohne Verwendung",VLOOKUP(Abfalldokumentation!$M260,Produktgruppen!A:B,2,FALSE)),"-")))))))))))))))))))))))</f>
        <v>Offen ungeschält ABS</v>
      </c>
      <c r="M260" s="81" t="str">
        <f>IFERROR(VLOOKUP(Abfalldokumentation!$W260,Artikel!A:C,3,FALSE),Abfalldokumentation!$W260)</f>
        <v>ABS CHED-PF-KRÄUK gemis</v>
      </c>
      <c r="N260" s="81" t="str">
        <f>VLOOKUP(D260,'Liste Gründe'!A:D,2,FALSE)</f>
        <v>Linienbezogen</v>
      </c>
      <c r="O260" s="80" t="str">
        <f>IF(ISBLANK(F260),VLOOKUP(Abfalldokumentation!$X260,'Liste Gründe'!A:D,3,FALSE),F260)</f>
        <v>gemischtes Produkt</v>
      </c>
      <c r="P260" s="81" t="str">
        <f>IF(ISBLANK(Abfalldokumentation!$G260),"-",Abfalldokumentation!$G260)</f>
        <v>-</v>
      </c>
      <c r="Q260" s="81">
        <f t="shared" si="29"/>
        <v>36</v>
      </c>
      <c r="R260" s="81" t="str">
        <f t="shared" si="30"/>
        <v>Produkte</v>
      </c>
      <c r="S260" s="81" t="str">
        <f t="shared" si="31"/>
        <v>BUs</v>
      </c>
      <c r="T260" s="81" t="str">
        <f t="shared" si="32"/>
        <v>Symptome</v>
      </c>
      <c r="U260" s="81">
        <f>IFERROR(VLOOKUP(Abfalldokumentation!$W260,Kennzahlen!S:U,3,FALSE)*Abfalldokumentation!$J260,"0")</f>
        <v>138</v>
      </c>
      <c r="V260" s="81" t="str">
        <f>IF(ISBLANK(A260),VLOOKUP(Abfalldokumentation!$W260,'Linien - BU'!R:S,2,FALSE),A260)</f>
        <v>L33</v>
      </c>
      <c r="W260" s="77">
        <f t="shared" si="33"/>
        <v>29501003</v>
      </c>
      <c r="X260" s="77">
        <f t="shared" si="34"/>
        <v>81</v>
      </c>
    </row>
    <row r="261" spans="1:24" ht="30" customHeight="1" x14ac:dyDescent="0.25">
      <c r="A261" s="45" t="s">
        <v>131</v>
      </c>
      <c r="B261" s="46">
        <v>29501009</v>
      </c>
      <c r="C261" s="46">
        <v>46</v>
      </c>
      <c r="D261" s="46">
        <v>61</v>
      </c>
      <c r="E261" s="47">
        <v>44445</v>
      </c>
      <c r="F261" s="48" t="s">
        <v>17</v>
      </c>
      <c r="G261" s="49" t="s">
        <v>82</v>
      </c>
      <c r="H261" s="50" t="str">
        <f>IFERROR(VLOOKUP(Abfalldokumentation!$B261,Artikel!A:C,3,FALSE),Abfalldokumentation!$B261)</f>
        <v>ABS Whisky-Nuts</v>
      </c>
      <c r="I261" s="73" t="str">
        <f>VLOOKUP(V261,'Linien - BU'!A:B,2,FALSE)</f>
        <v>BU4</v>
      </c>
      <c r="J261" s="74">
        <f t="shared" si="28"/>
        <v>46</v>
      </c>
      <c r="K261" s="75">
        <f>Abfalldokumentation!$E261</f>
        <v>44445</v>
      </c>
      <c r="L261" s="74" t="str">
        <f>IFERROR(IF(VLOOKUP(W261,'[1]Rohware 230'!$B:$C,2,FALSE)=0,"Rohware"),
IFERROR(IF(VLOOKUP(W261,[1]Sammelnr.!$B:$C,2,FALSE)=0,"Sammelnr. ungeschält ABS"),
IFERROR(IF(VLOOKUP(W261,[1]Sammelnr.!$E:$F,2,FALSE)=0,"Sammelnr. ungeschält VS"),
IFERROR(IF(VLOOKUP(W261,[1]Sammelnr.!$H:$I,2,FALSE)=0,"Sammelnr. geschält"),
IFERROR(IF(VLOOKUP(W261,[1]Offen!$B:$C,2,FALSE)=0,"Offen ungeschält ABS"),
IFERROR(IF(VLOOKUP(W261,[1]Offen!$E:$F,2,FALSE)=0,"Offen ungeschält VOS"),
IFERROR(IF(VLOOKUP(W261,[1]Offen!$H:$I,2,FALSE)=0,"Offen geschält RW"),
IFERROR(IF(VLOOKUP(W261,[1]Offen!$K:$L,2,FALSE)=0,"Offen vegan"),
IFERROR(IF(VLOOKUP(W261,[1]Offen!$N:$O,2,FALSE)=0,"Offen Zipfel"),
IFERROR(IF(VLOOKUP(W261,[1]Offen!$Q:$R,2,FALSE)=0,"Offen Endstücke"),
IFERROR(IF(VLOOKUP(W261,[1]Vakuumiert!$B:$C,2,FALSE)=0,"Vakuumierter VOS ungeschält"),
IFERROR(IF(VLOOKUP(W261,[1]Vakuumiert!$E:$F,2,FALSE)=0,"Vakuumierter ABS ungeschält"),
IFERROR(IF(VLOOKUP(W261,[1]Vakuumiert!$H:$I,2,FALSE)=0,"Vakuumierter VOS geschält"),
IFERROR(IF(VLOOKUP(W261,[1]Vakuumiert!$K:$L,2,FALSE)=0,"Vakuumierter VOS vegan"),
IFERROR(IF(VLOOKUP(W261,[1]Vakuumiert!$N:$O,2,FALSE)=0,"Vakuumierter VOS Zipfel"),
IFERROR(IF(VLOOKUP(W261,[1]Vakuumiert!$Q:$R,2,FALSE)=0,"Vakuumiert geschält"),
IFERROR(IF(VLOOKUP(W261,'[1]vakuumierte Fertigprodukte'!$B:$C,2,FALSE)=0,"Fertigprodukte"),
IFERROR(IF(VLOOKUP(W261,'[1]vakuumierte Fertigprodukte'!$E:$FI,2,FALSE)=0,"Vakuumierte Zipfel"),
IFERROR(IF(VLOOKUP(W261,[1]Wurste!$B:$C,2,FALSE)=0,"Räucherwürste"),
IFERROR(IF(VLOOKUP(W261,[1]Wurste!$E:$F,2,FALSE)=0,"URW/URGW Wurst"),
IFERROR(IF(VLOOKUP(W261,[1]Wurste!$H:$I,2,FALSE)=0,"HF-Wurst Vegan"),
IFERROR(IF(VLOOKUP(W261,[1]Wurste!$K:$L,2,FALSE)=0,"320er ohne Würste"),
IFERROR(IF(AND(OR(Abfalldokumentation!$I261="BU3",Abfalldokumentation!$I261="Verkauf"),Abfalldokumentation!$N261="Schimmel",Abfalldokumentation!$O261="keinen Abnehmer/kein Schälpersonal"),"Div. Zipfel, ES ohne Verwendung",VLOOKUP(Abfalldokumentation!$M261,Produktgruppen!A:B,2,FALSE)),"-")))))))))))))))))))))))</f>
        <v>Offen ungeschält ABS</v>
      </c>
      <c r="M261" s="76" t="str">
        <f>IFERROR(VLOOKUP(Abfalldokumentation!$W261,Artikel!A:C,3,FALSE),Abfalldokumentation!$W261)</f>
        <v>ABS Whisky-Nuts</v>
      </c>
      <c r="N261" s="76" t="str">
        <f>VLOOKUP(D261,'Liste Gründe'!A:D,2,FALSE)</f>
        <v>keinen Verwendungszweck</v>
      </c>
      <c r="O261" s="75" t="str">
        <f>IF(ISBLANK(F261),VLOOKUP(Abfalldokumentation!$X261,'Liste Gründe'!A:D,3,FALSE),F261)</f>
        <v>keinen Verwendungszweck</v>
      </c>
      <c r="P261" s="76" t="str">
        <f>IF(ISBLANK(Abfalldokumentation!$G261),"-",Abfalldokumentation!$G261)</f>
        <v>&lt;300kg/Monat</v>
      </c>
      <c r="Q261" s="76">
        <f t="shared" si="29"/>
        <v>36</v>
      </c>
      <c r="R261" s="76" t="str">
        <f t="shared" si="30"/>
        <v>Produkte</v>
      </c>
      <c r="S261" s="76" t="str">
        <f t="shared" si="31"/>
        <v>BUs</v>
      </c>
      <c r="T261" s="76" t="str">
        <f t="shared" si="32"/>
        <v>Symptome</v>
      </c>
      <c r="U261" s="76">
        <f>IFERROR(VLOOKUP(Abfalldokumentation!$W261,Kennzahlen!S:U,3,FALSE)*Abfalldokumentation!$J261,"0")</f>
        <v>69</v>
      </c>
      <c r="V261" s="76" t="str">
        <f>IF(ISBLANK(A261),VLOOKUP(Abfalldokumentation!$W261,'Linien - BU'!R:S,2,FALSE),A261)</f>
        <v>L21</v>
      </c>
      <c r="W261" s="77">
        <f t="shared" si="33"/>
        <v>29501009</v>
      </c>
      <c r="X261" s="77">
        <f t="shared" si="34"/>
        <v>61</v>
      </c>
    </row>
    <row r="262" spans="1:24" ht="30" customHeight="1" x14ac:dyDescent="0.25">
      <c r="A262" s="39" t="s">
        <v>132</v>
      </c>
      <c r="B262" s="40">
        <v>29501013</v>
      </c>
      <c r="C262" s="40">
        <v>4</v>
      </c>
      <c r="D262" s="40">
        <v>61</v>
      </c>
      <c r="E262" s="41">
        <v>44445</v>
      </c>
      <c r="F262" s="42" t="s">
        <v>17</v>
      </c>
      <c r="G262" s="43" t="s">
        <v>133</v>
      </c>
      <c r="H262" s="44" t="str">
        <f>IFERROR(VLOOKUP(Abfalldokumentation!$B262,Artikel!A:C,3,FALSE),Abfalldokumentation!$B262)</f>
        <v>ABS AT-ROTWEIN</v>
      </c>
      <c r="I262" s="78" t="str">
        <f>VLOOKUP(V262,'Linien - BU'!A:B,2,FALSE)</f>
        <v>BU4</v>
      </c>
      <c r="J262" s="79">
        <f t="shared" si="28"/>
        <v>4</v>
      </c>
      <c r="K262" s="80">
        <f>Abfalldokumentation!$E262</f>
        <v>44445</v>
      </c>
      <c r="L262" s="79" t="str">
        <f>IFERROR(IF(VLOOKUP(W262,'[1]Rohware 230'!$B:$C,2,FALSE)=0,"Rohware"),
IFERROR(IF(VLOOKUP(W262,[1]Sammelnr.!$B:$C,2,FALSE)=0,"Sammelnr. ungeschält ABS"),
IFERROR(IF(VLOOKUP(W262,[1]Sammelnr.!$E:$F,2,FALSE)=0,"Sammelnr. ungeschält VS"),
IFERROR(IF(VLOOKUP(W262,[1]Sammelnr.!$H:$I,2,FALSE)=0,"Sammelnr. geschält"),
IFERROR(IF(VLOOKUP(W262,[1]Offen!$B:$C,2,FALSE)=0,"Offen ungeschält ABS"),
IFERROR(IF(VLOOKUP(W262,[1]Offen!$E:$F,2,FALSE)=0,"Offen ungeschält VOS"),
IFERROR(IF(VLOOKUP(W262,[1]Offen!$H:$I,2,FALSE)=0,"Offen geschält RW"),
IFERROR(IF(VLOOKUP(W262,[1]Offen!$K:$L,2,FALSE)=0,"Offen vegan"),
IFERROR(IF(VLOOKUP(W262,[1]Offen!$N:$O,2,FALSE)=0,"Offen Zipfel"),
IFERROR(IF(VLOOKUP(W262,[1]Offen!$Q:$R,2,FALSE)=0,"Offen Endstücke"),
IFERROR(IF(VLOOKUP(W262,[1]Vakuumiert!$B:$C,2,FALSE)=0,"Vakuumierter VOS ungeschält"),
IFERROR(IF(VLOOKUP(W262,[1]Vakuumiert!$E:$F,2,FALSE)=0,"Vakuumierter ABS ungeschält"),
IFERROR(IF(VLOOKUP(W262,[1]Vakuumiert!$H:$I,2,FALSE)=0,"Vakuumierter VOS geschält"),
IFERROR(IF(VLOOKUP(W262,[1]Vakuumiert!$K:$L,2,FALSE)=0,"Vakuumierter VOS vegan"),
IFERROR(IF(VLOOKUP(W262,[1]Vakuumiert!$N:$O,2,FALSE)=0,"Vakuumierter VOS Zipfel"),
IFERROR(IF(VLOOKUP(W262,[1]Vakuumiert!$Q:$R,2,FALSE)=0,"Vakuumiert geschält"),
IFERROR(IF(VLOOKUP(W262,'[1]vakuumierte Fertigprodukte'!$B:$C,2,FALSE)=0,"Fertigprodukte"),
IFERROR(IF(VLOOKUP(W262,'[1]vakuumierte Fertigprodukte'!$E:$FI,2,FALSE)=0,"Vakuumierte Zipfel"),
IFERROR(IF(VLOOKUP(W262,[1]Wurste!$B:$C,2,FALSE)=0,"Räucherwürste"),
IFERROR(IF(VLOOKUP(W262,[1]Wurste!$E:$F,2,FALSE)=0,"URW/URGW Wurst"),
IFERROR(IF(VLOOKUP(W262,[1]Wurste!$H:$I,2,FALSE)=0,"HF-Wurst Vegan"),
IFERROR(IF(VLOOKUP(W262,[1]Wurste!$K:$L,2,FALSE)=0,"320er ohne Würste"),
IFERROR(IF(AND(OR(Abfalldokumentation!$I262="BU3",Abfalldokumentation!$I262="Verkauf"),Abfalldokumentation!$N262="Schimmel",Abfalldokumentation!$O262="keinen Abnehmer/kein Schälpersonal"),"Div. Zipfel, ES ohne Verwendung",VLOOKUP(Abfalldokumentation!$M262,Produktgruppen!A:B,2,FALSE)),"-")))))))))))))))))))))))</f>
        <v>Offen ungeschält ABS</v>
      </c>
      <c r="M262" s="81" t="str">
        <f>IFERROR(VLOOKUP(Abfalldokumentation!$W262,Artikel!A:C,3,FALSE),Abfalldokumentation!$W262)</f>
        <v>ABS AT-ROTWEIN</v>
      </c>
      <c r="N262" s="81" t="str">
        <f>VLOOKUP(D262,'Liste Gründe'!A:D,2,FALSE)</f>
        <v>keinen Verwendungszweck</v>
      </c>
      <c r="O262" s="80" t="str">
        <f>IF(ISBLANK(F262),VLOOKUP(Abfalldokumentation!$X262,'Liste Gründe'!A:D,3,FALSE),F262)</f>
        <v>keinen Verwendungszweck</v>
      </c>
      <c r="P262" s="81" t="str">
        <f>IF(ISBLANK(Abfalldokumentation!$G262),"-",Abfalldokumentation!$G262)</f>
        <v>&lt;20kg/Monat</v>
      </c>
      <c r="Q262" s="81">
        <f t="shared" si="29"/>
        <v>36</v>
      </c>
      <c r="R262" s="81" t="str">
        <f t="shared" si="30"/>
        <v>Produkte</v>
      </c>
      <c r="S262" s="81" t="str">
        <f t="shared" si="31"/>
        <v>BUs</v>
      </c>
      <c r="T262" s="81" t="str">
        <f t="shared" si="32"/>
        <v>Symptome</v>
      </c>
      <c r="U262" s="81">
        <f>IFERROR(VLOOKUP(Abfalldokumentation!$W262,Kennzahlen!S:U,3,FALSE)*Abfalldokumentation!$J262,"0")</f>
        <v>4.0000000000000002E-4</v>
      </c>
      <c r="V262" s="81" t="str">
        <f>IF(ISBLANK(A262),VLOOKUP(Abfalldokumentation!$W262,'Linien - BU'!R:S,2,FALSE),A262)</f>
        <v>L23</v>
      </c>
      <c r="W262" s="77">
        <f t="shared" si="33"/>
        <v>29501013</v>
      </c>
      <c r="X262" s="77">
        <f t="shared" si="34"/>
        <v>61</v>
      </c>
    </row>
    <row r="263" spans="1:24" ht="30" customHeight="1" x14ac:dyDescent="0.25">
      <c r="A263" s="45" t="s">
        <v>131</v>
      </c>
      <c r="B263" s="46">
        <v>29501030</v>
      </c>
      <c r="C263" s="46">
        <v>3</v>
      </c>
      <c r="D263" s="46">
        <v>61</v>
      </c>
      <c r="E263" s="47">
        <v>44445</v>
      </c>
      <c r="F263" s="48" t="s">
        <v>17</v>
      </c>
      <c r="G263" s="49" t="s">
        <v>135</v>
      </c>
      <c r="H263" s="50" t="str">
        <f>IFERROR(VLOOKUP(Abfalldokumentation!$B263,Artikel!A:C,3,FALSE),Abfalldokumentation!$B263)</f>
        <v>ABS ORANG-PESTO</v>
      </c>
      <c r="I263" s="73" t="str">
        <f>VLOOKUP(V263,'Linien - BU'!A:B,2,FALSE)</f>
        <v>BU4</v>
      </c>
      <c r="J263" s="74">
        <f t="shared" si="28"/>
        <v>3</v>
      </c>
      <c r="K263" s="75">
        <f>Abfalldokumentation!$E263</f>
        <v>44445</v>
      </c>
      <c r="L263" s="74" t="str">
        <f>IFERROR(IF(VLOOKUP(W263,'[1]Rohware 230'!$B:$C,2,FALSE)=0,"Rohware"),
IFERROR(IF(VLOOKUP(W263,[1]Sammelnr.!$B:$C,2,FALSE)=0,"Sammelnr. ungeschält ABS"),
IFERROR(IF(VLOOKUP(W263,[1]Sammelnr.!$E:$F,2,FALSE)=0,"Sammelnr. ungeschält VS"),
IFERROR(IF(VLOOKUP(W263,[1]Sammelnr.!$H:$I,2,FALSE)=0,"Sammelnr. geschält"),
IFERROR(IF(VLOOKUP(W263,[1]Offen!$B:$C,2,FALSE)=0,"Offen ungeschält ABS"),
IFERROR(IF(VLOOKUP(W263,[1]Offen!$E:$F,2,FALSE)=0,"Offen ungeschält VOS"),
IFERROR(IF(VLOOKUP(W263,[1]Offen!$H:$I,2,FALSE)=0,"Offen geschält RW"),
IFERROR(IF(VLOOKUP(W263,[1]Offen!$K:$L,2,FALSE)=0,"Offen vegan"),
IFERROR(IF(VLOOKUP(W263,[1]Offen!$N:$O,2,FALSE)=0,"Offen Zipfel"),
IFERROR(IF(VLOOKUP(W263,[1]Offen!$Q:$R,2,FALSE)=0,"Offen Endstücke"),
IFERROR(IF(VLOOKUP(W263,[1]Vakuumiert!$B:$C,2,FALSE)=0,"Vakuumierter VOS ungeschält"),
IFERROR(IF(VLOOKUP(W263,[1]Vakuumiert!$E:$F,2,FALSE)=0,"Vakuumierter ABS ungeschält"),
IFERROR(IF(VLOOKUP(W263,[1]Vakuumiert!$H:$I,2,FALSE)=0,"Vakuumierter VOS geschält"),
IFERROR(IF(VLOOKUP(W263,[1]Vakuumiert!$K:$L,2,FALSE)=0,"Vakuumierter VOS vegan"),
IFERROR(IF(VLOOKUP(W263,[1]Vakuumiert!$N:$O,2,FALSE)=0,"Vakuumierter VOS Zipfel"),
IFERROR(IF(VLOOKUP(W263,[1]Vakuumiert!$Q:$R,2,FALSE)=0,"Vakuumiert geschält"),
IFERROR(IF(VLOOKUP(W263,'[1]vakuumierte Fertigprodukte'!$B:$C,2,FALSE)=0,"Fertigprodukte"),
IFERROR(IF(VLOOKUP(W263,'[1]vakuumierte Fertigprodukte'!$E:$FI,2,FALSE)=0,"Vakuumierte Zipfel"),
IFERROR(IF(VLOOKUP(W263,[1]Wurste!$B:$C,2,FALSE)=0,"Räucherwürste"),
IFERROR(IF(VLOOKUP(W263,[1]Wurste!$E:$F,2,FALSE)=0,"URW/URGW Wurst"),
IFERROR(IF(VLOOKUP(W263,[1]Wurste!$H:$I,2,FALSE)=0,"HF-Wurst Vegan"),
IFERROR(IF(VLOOKUP(W263,[1]Wurste!$K:$L,2,FALSE)=0,"320er ohne Würste"),
IFERROR(IF(AND(OR(Abfalldokumentation!$I263="BU3",Abfalldokumentation!$I263="Verkauf"),Abfalldokumentation!$N263="Schimmel",Abfalldokumentation!$O263="keinen Abnehmer/kein Schälpersonal"),"Div. Zipfel, ES ohne Verwendung",VLOOKUP(Abfalldokumentation!$M263,Produktgruppen!A:B,2,FALSE)),"-")))))))))))))))))))))))</f>
        <v>Offen ungeschält ABS</v>
      </c>
      <c r="M263" s="76" t="str">
        <f>IFERROR(VLOOKUP(Abfalldokumentation!$W263,Artikel!A:C,3,FALSE),Abfalldokumentation!$W263)</f>
        <v>ABS ORANG-PESTO</v>
      </c>
      <c r="N263" s="76" t="str">
        <f>VLOOKUP(D263,'Liste Gründe'!A:D,2,FALSE)</f>
        <v>keinen Verwendungszweck</v>
      </c>
      <c r="O263" s="75" t="str">
        <f>IF(ISBLANK(F263),VLOOKUP(Abfalldokumentation!$X263,'Liste Gründe'!A:D,3,FALSE),F263)</f>
        <v>keinen Verwendungszweck</v>
      </c>
      <c r="P263" s="76" t="str">
        <f>IF(ISBLANK(Abfalldokumentation!$G263),"-",Abfalldokumentation!$G263)</f>
        <v>&lt;100kg/Monat</v>
      </c>
      <c r="Q263" s="76">
        <f t="shared" si="29"/>
        <v>36</v>
      </c>
      <c r="R263" s="76" t="str">
        <f t="shared" si="30"/>
        <v>Produkte</v>
      </c>
      <c r="S263" s="76" t="str">
        <f t="shared" si="31"/>
        <v>BUs</v>
      </c>
      <c r="T263" s="76" t="str">
        <f t="shared" si="32"/>
        <v>Symptome</v>
      </c>
      <c r="U263" s="76">
        <f>IFERROR(VLOOKUP(Abfalldokumentation!$W263,Kennzahlen!S:U,3,FALSE)*Abfalldokumentation!$J263,"0")</f>
        <v>4.5</v>
      </c>
      <c r="V263" s="76" t="str">
        <f>IF(ISBLANK(A263),VLOOKUP(Abfalldokumentation!$W263,'Linien - BU'!R:S,2,FALSE),A263)</f>
        <v>L21</v>
      </c>
      <c r="W263" s="77">
        <f t="shared" si="33"/>
        <v>29501030</v>
      </c>
      <c r="X263" s="77">
        <f t="shared" si="34"/>
        <v>61</v>
      </c>
    </row>
    <row r="264" spans="1:24" ht="30" customHeight="1" x14ac:dyDescent="0.25">
      <c r="A264" s="39" t="s">
        <v>99</v>
      </c>
      <c r="B264" s="40">
        <v>29501032</v>
      </c>
      <c r="C264" s="40">
        <v>36</v>
      </c>
      <c r="D264" s="40">
        <v>22</v>
      </c>
      <c r="E264" s="41">
        <v>44445</v>
      </c>
      <c r="F264" s="42" t="s">
        <v>87</v>
      </c>
      <c r="G264" s="40" t="s">
        <v>100</v>
      </c>
      <c r="H264" s="44" t="str">
        <f>IFERROR(VLOOKUP(Abfalldokumentation!$B264,Artikel!A:C,3,FALSE),Abfalldokumentation!$B264)</f>
        <v>ABS CHED-ROT MIT ß-CARO</v>
      </c>
      <c r="I264" s="78" t="str">
        <f>VLOOKUP(V264,'Linien - BU'!A:B,2,FALSE)</f>
        <v>BU3</v>
      </c>
      <c r="J264" s="79">
        <f t="shared" si="28"/>
        <v>36</v>
      </c>
      <c r="K264" s="80">
        <f>Abfalldokumentation!$E264</f>
        <v>44445</v>
      </c>
      <c r="L264" s="79" t="str">
        <f>IFERROR(IF(VLOOKUP(W264,'[1]Rohware 230'!$B:$C,2,FALSE)=0,"Rohware"),
IFERROR(IF(VLOOKUP(W264,[1]Sammelnr.!$B:$C,2,FALSE)=0,"Sammelnr. ungeschält ABS"),
IFERROR(IF(VLOOKUP(W264,[1]Sammelnr.!$E:$F,2,FALSE)=0,"Sammelnr. ungeschält VS"),
IFERROR(IF(VLOOKUP(W264,[1]Sammelnr.!$H:$I,2,FALSE)=0,"Sammelnr. geschält"),
IFERROR(IF(VLOOKUP(W264,[1]Offen!$B:$C,2,FALSE)=0,"Offen ungeschält ABS"),
IFERROR(IF(VLOOKUP(W264,[1]Offen!$E:$F,2,FALSE)=0,"Offen ungeschält VOS"),
IFERROR(IF(VLOOKUP(W264,[1]Offen!$H:$I,2,FALSE)=0,"Offen geschält RW"),
IFERROR(IF(VLOOKUP(W264,[1]Offen!$K:$L,2,FALSE)=0,"Offen vegan"),
IFERROR(IF(VLOOKUP(W264,[1]Offen!$N:$O,2,FALSE)=0,"Offen Zipfel"),
IFERROR(IF(VLOOKUP(W264,[1]Offen!$Q:$R,2,FALSE)=0,"Offen Endstücke"),
IFERROR(IF(VLOOKUP(W264,[1]Vakuumiert!$B:$C,2,FALSE)=0,"Vakuumierter VOS ungeschält"),
IFERROR(IF(VLOOKUP(W264,[1]Vakuumiert!$E:$F,2,FALSE)=0,"Vakuumierter ABS ungeschält"),
IFERROR(IF(VLOOKUP(W264,[1]Vakuumiert!$H:$I,2,FALSE)=0,"Vakuumierter VOS geschält"),
IFERROR(IF(VLOOKUP(W264,[1]Vakuumiert!$K:$L,2,FALSE)=0,"Vakuumierter VOS vegan"),
IFERROR(IF(VLOOKUP(W264,[1]Vakuumiert!$N:$O,2,FALSE)=0,"Vakuumierter VOS Zipfel"),
IFERROR(IF(VLOOKUP(W264,[1]Vakuumiert!$Q:$R,2,FALSE)=0,"Vakuumiert geschält"),
IFERROR(IF(VLOOKUP(W264,'[1]vakuumierte Fertigprodukte'!$B:$C,2,FALSE)=0,"Fertigprodukte"),
IFERROR(IF(VLOOKUP(W264,'[1]vakuumierte Fertigprodukte'!$E:$FI,2,FALSE)=0,"Vakuumierte Zipfel"),
IFERROR(IF(VLOOKUP(W264,[1]Wurste!$B:$C,2,FALSE)=0,"Räucherwürste"),
IFERROR(IF(VLOOKUP(W264,[1]Wurste!$E:$F,2,FALSE)=0,"URW/URGW Wurst"),
IFERROR(IF(VLOOKUP(W264,[1]Wurste!$H:$I,2,FALSE)=0,"HF-Wurst Vegan"),
IFERROR(IF(VLOOKUP(W264,[1]Wurste!$K:$L,2,FALSE)=0,"320er ohne Würste"),
IFERROR(IF(AND(OR(Abfalldokumentation!$I264="BU3",Abfalldokumentation!$I264="Verkauf"),Abfalldokumentation!$N264="Schimmel",Abfalldokumentation!$O264="keinen Abnehmer/kein Schälpersonal"),"Div. Zipfel, ES ohne Verwendung",VLOOKUP(Abfalldokumentation!$M264,Produktgruppen!A:B,2,FALSE)),"-")))))))))))))))))))))))</f>
        <v>Offen ungeschält ABS</v>
      </c>
      <c r="M264" s="81" t="str">
        <f>IFERROR(VLOOKUP(Abfalldokumentation!$W264,Artikel!A:C,3,FALSE),Abfalldokumentation!$W264)</f>
        <v>ABS CHED-ROT MIT ß-CARO</v>
      </c>
      <c r="N264" s="81" t="str">
        <f>VLOOKUP(D264,'Liste Gründe'!A:D,2,FALSE)</f>
        <v>Rest</v>
      </c>
      <c r="O264" s="80" t="str">
        <f>IF(ISBLANK(F264),VLOOKUP(Abfalldokumentation!$X264,'Liste Gründe'!A:D,3,FALSE),F264)</f>
        <v>Fremdkörper</v>
      </c>
      <c r="P264" s="81" t="str">
        <f>IF(ISBLANK(Abfalldokumentation!$G264),"-",Abfalldokumentation!$G264)</f>
        <v>Schmutz</v>
      </c>
      <c r="Q264" s="81">
        <f t="shared" si="29"/>
        <v>36</v>
      </c>
      <c r="R264" s="81" t="str">
        <f t="shared" si="30"/>
        <v>Produkte</v>
      </c>
      <c r="S264" s="81" t="str">
        <f t="shared" si="31"/>
        <v>BUs</v>
      </c>
      <c r="T264" s="81" t="str">
        <f t="shared" si="32"/>
        <v>Symptome</v>
      </c>
      <c r="U264" s="81">
        <f>IFERROR(VLOOKUP(Abfalldokumentation!$W264,Kennzahlen!S:U,3,FALSE)*Abfalldokumentation!$J264,"0")</f>
        <v>36</v>
      </c>
      <c r="V264" s="81" t="str">
        <f>IF(ISBLANK(A264),VLOOKUP(Abfalldokumentation!$W264,'Linien - BU'!R:S,2,FALSE),A264)</f>
        <v>L33</v>
      </c>
      <c r="W264" s="77">
        <f t="shared" si="33"/>
        <v>29501032</v>
      </c>
      <c r="X264" s="77">
        <f t="shared" si="34"/>
        <v>22</v>
      </c>
    </row>
    <row r="265" spans="1:24" ht="30" customHeight="1" x14ac:dyDescent="0.25">
      <c r="A265" s="45" t="s">
        <v>81</v>
      </c>
      <c r="B265" s="46">
        <v>29501036</v>
      </c>
      <c r="C265" s="46">
        <v>3</v>
      </c>
      <c r="D265" s="46">
        <v>61</v>
      </c>
      <c r="E265" s="47">
        <v>44445</v>
      </c>
      <c r="F265" s="48" t="s">
        <v>17</v>
      </c>
      <c r="G265" s="49" t="s">
        <v>133</v>
      </c>
      <c r="H265" s="50" t="str">
        <f>IFERROR(VLOOKUP(Abfalldokumentation!$B265,Artikel!A:C,3,FALSE),Abfalldokumentation!$B265)</f>
        <v>ABS SAINT ANDRÉ</v>
      </c>
      <c r="I265" s="73" t="str">
        <f>VLOOKUP(V265,'Linien - BU'!A:B,2,FALSE)</f>
        <v>BU4</v>
      </c>
      <c r="J265" s="74">
        <f t="shared" si="28"/>
        <v>3</v>
      </c>
      <c r="K265" s="75">
        <f>Abfalldokumentation!$E265</f>
        <v>44445</v>
      </c>
      <c r="L265" s="74" t="str">
        <f>IFERROR(IF(VLOOKUP(W265,'[1]Rohware 230'!$B:$C,2,FALSE)=0,"Rohware"),
IFERROR(IF(VLOOKUP(W265,[1]Sammelnr.!$B:$C,2,FALSE)=0,"Sammelnr. ungeschält ABS"),
IFERROR(IF(VLOOKUP(W265,[1]Sammelnr.!$E:$F,2,FALSE)=0,"Sammelnr. ungeschält VS"),
IFERROR(IF(VLOOKUP(W265,[1]Sammelnr.!$H:$I,2,FALSE)=0,"Sammelnr. geschält"),
IFERROR(IF(VLOOKUP(W265,[1]Offen!$B:$C,2,FALSE)=0,"Offen ungeschält ABS"),
IFERROR(IF(VLOOKUP(W265,[1]Offen!$E:$F,2,FALSE)=0,"Offen ungeschält VOS"),
IFERROR(IF(VLOOKUP(W265,[1]Offen!$H:$I,2,FALSE)=0,"Offen geschält RW"),
IFERROR(IF(VLOOKUP(W265,[1]Offen!$K:$L,2,FALSE)=0,"Offen vegan"),
IFERROR(IF(VLOOKUP(W265,[1]Offen!$N:$O,2,FALSE)=0,"Offen Zipfel"),
IFERROR(IF(VLOOKUP(W265,[1]Offen!$Q:$R,2,FALSE)=0,"Offen Endstücke"),
IFERROR(IF(VLOOKUP(W265,[1]Vakuumiert!$B:$C,2,FALSE)=0,"Vakuumierter VOS ungeschält"),
IFERROR(IF(VLOOKUP(W265,[1]Vakuumiert!$E:$F,2,FALSE)=0,"Vakuumierter ABS ungeschält"),
IFERROR(IF(VLOOKUP(W265,[1]Vakuumiert!$H:$I,2,FALSE)=0,"Vakuumierter VOS geschält"),
IFERROR(IF(VLOOKUP(W265,[1]Vakuumiert!$K:$L,2,FALSE)=0,"Vakuumierter VOS vegan"),
IFERROR(IF(VLOOKUP(W265,[1]Vakuumiert!$N:$O,2,FALSE)=0,"Vakuumierter VOS Zipfel"),
IFERROR(IF(VLOOKUP(W265,[1]Vakuumiert!$Q:$R,2,FALSE)=0,"Vakuumiert geschält"),
IFERROR(IF(VLOOKUP(W265,'[1]vakuumierte Fertigprodukte'!$B:$C,2,FALSE)=0,"Fertigprodukte"),
IFERROR(IF(VLOOKUP(W265,'[1]vakuumierte Fertigprodukte'!$E:$FI,2,FALSE)=0,"Vakuumierte Zipfel"),
IFERROR(IF(VLOOKUP(W265,[1]Wurste!$B:$C,2,FALSE)=0,"Räucherwürste"),
IFERROR(IF(VLOOKUP(W265,[1]Wurste!$E:$F,2,FALSE)=0,"URW/URGW Wurst"),
IFERROR(IF(VLOOKUP(W265,[1]Wurste!$H:$I,2,FALSE)=0,"HF-Wurst Vegan"),
IFERROR(IF(VLOOKUP(W265,[1]Wurste!$K:$L,2,FALSE)=0,"320er ohne Würste"),
IFERROR(IF(AND(OR(Abfalldokumentation!$I265="BU3",Abfalldokumentation!$I265="Verkauf"),Abfalldokumentation!$N265="Schimmel",Abfalldokumentation!$O265="keinen Abnehmer/kein Schälpersonal"),"Div. Zipfel, ES ohne Verwendung",VLOOKUP(Abfalldokumentation!$M265,Produktgruppen!A:B,2,FALSE)),"-")))))))))))))))))))))))</f>
        <v>ABS</v>
      </c>
      <c r="M265" s="76" t="str">
        <f>IFERROR(VLOOKUP(Abfalldokumentation!$W265,Artikel!A:C,3,FALSE),Abfalldokumentation!$W265)</f>
        <v>ABS SAINT ANDRÉ</v>
      </c>
      <c r="N265" s="76" t="str">
        <f>VLOOKUP(D265,'Liste Gründe'!A:D,2,FALSE)</f>
        <v>keinen Verwendungszweck</v>
      </c>
      <c r="O265" s="75" t="str">
        <f>IF(ISBLANK(F265),VLOOKUP(Abfalldokumentation!$X265,'Liste Gründe'!A:D,3,FALSE),F265)</f>
        <v>keinen Verwendungszweck</v>
      </c>
      <c r="P265" s="76" t="str">
        <f>IF(ISBLANK(Abfalldokumentation!$G265),"-",Abfalldokumentation!$G265)</f>
        <v>&lt;20kg/Monat</v>
      </c>
      <c r="Q265" s="76">
        <f t="shared" si="29"/>
        <v>36</v>
      </c>
      <c r="R265" s="76" t="str">
        <f t="shared" si="30"/>
        <v>Produkte</v>
      </c>
      <c r="S265" s="76" t="str">
        <f t="shared" si="31"/>
        <v>BUs</v>
      </c>
      <c r="T265" s="76" t="str">
        <f t="shared" si="32"/>
        <v>Symptome</v>
      </c>
      <c r="U265" s="76">
        <f>IFERROR(VLOOKUP(Abfalldokumentation!$W265,Kennzahlen!S:U,3,FALSE)*Abfalldokumentation!$J265,"0")</f>
        <v>3.0000000000000003E-4</v>
      </c>
      <c r="V265" s="76" t="str">
        <f>IF(ISBLANK(A265),VLOOKUP(Abfalldokumentation!$W265,'Linien - BU'!R:S,2,FALSE),A265)</f>
        <v>L20</v>
      </c>
      <c r="W265" s="77">
        <f t="shared" si="33"/>
        <v>29501036</v>
      </c>
      <c r="X265" s="77">
        <f t="shared" si="34"/>
        <v>61</v>
      </c>
    </row>
    <row r="266" spans="1:24" ht="30" customHeight="1" x14ac:dyDescent="0.25">
      <c r="A266" s="39" t="s">
        <v>131</v>
      </c>
      <c r="B266" s="40">
        <v>29501041</v>
      </c>
      <c r="C266" s="40">
        <v>40</v>
      </c>
      <c r="D266" s="40">
        <v>61</v>
      </c>
      <c r="E266" s="41">
        <v>44445</v>
      </c>
      <c r="F266" s="42" t="s">
        <v>17</v>
      </c>
      <c r="G266" s="43" t="s">
        <v>135</v>
      </c>
      <c r="H266" s="44" t="str">
        <f>IFERROR(VLOOKUP(Abfalldokumentation!$B266,Artikel!A:C,3,FALSE),Abfalldokumentation!$B266)</f>
        <v>ABS CHILI-ROUVEEN</v>
      </c>
      <c r="I266" s="78" t="str">
        <f>VLOOKUP(V266,'Linien - BU'!A:B,2,FALSE)</f>
        <v>BU4</v>
      </c>
      <c r="J266" s="79">
        <f t="shared" si="28"/>
        <v>40</v>
      </c>
      <c r="K266" s="80">
        <f>Abfalldokumentation!$E266</f>
        <v>44445</v>
      </c>
      <c r="L266" s="79" t="str">
        <f>IFERROR(IF(VLOOKUP(W266,'[1]Rohware 230'!$B:$C,2,FALSE)=0,"Rohware"),
IFERROR(IF(VLOOKUP(W266,[1]Sammelnr.!$B:$C,2,FALSE)=0,"Sammelnr. ungeschält ABS"),
IFERROR(IF(VLOOKUP(W266,[1]Sammelnr.!$E:$F,2,FALSE)=0,"Sammelnr. ungeschält VS"),
IFERROR(IF(VLOOKUP(W266,[1]Sammelnr.!$H:$I,2,FALSE)=0,"Sammelnr. geschält"),
IFERROR(IF(VLOOKUP(W266,[1]Offen!$B:$C,2,FALSE)=0,"Offen ungeschält ABS"),
IFERROR(IF(VLOOKUP(W266,[1]Offen!$E:$F,2,FALSE)=0,"Offen ungeschält VOS"),
IFERROR(IF(VLOOKUP(W266,[1]Offen!$H:$I,2,FALSE)=0,"Offen geschält RW"),
IFERROR(IF(VLOOKUP(W266,[1]Offen!$K:$L,2,FALSE)=0,"Offen vegan"),
IFERROR(IF(VLOOKUP(W266,[1]Offen!$N:$O,2,FALSE)=0,"Offen Zipfel"),
IFERROR(IF(VLOOKUP(W266,[1]Offen!$Q:$R,2,FALSE)=0,"Offen Endstücke"),
IFERROR(IF(VLOOKUP(W266,[1]Vakuumiert!$B:$C,2,FALSE)=0,"Vakuumierter VOS ungeschält"),
IFERROR(IF(VLOOKUP(W266,[1]Vakuumiert!$E:$F,2,FALSE)=0,"Vakuumierter ABS ungeschält"),
IFERROR(IF(VLOOKUP(W266,[1]Vakuumiert!$H:$I,2,FALSE)=0,"Vakuumierter VOS geschält"),
IFERROR(IF(VLOOKUP(W266,[1]Vakuumiert!$K:$L,2,FALSE)=0,"Vakuumierter VOS vegan"),
IFERROR(IF(VLOOKUP(W266,[1]Vakuumiert!$N:$O,2,FALSE)=0,"Vakuumierter VOS Zipfel"),
IFERROR(IF(VLOOKUP(W266,[1]Vakuumiert!$Q:$R,2,FALSE)=0,"Vakuumiert geschält"),
IFERROR(IF(VLOOKUP(W266,'[1]vakuumierte Fertigprodukte'!$B:$C,2,FALSE)=0,"Fertigprodukte"),
IFERROR(IF(VLOOKUP(W266,'[1]vakuumierte Fertigprodukte'!$E:$FI,2,FALSE)=0,"Vakuumierte Zipfel"),
IFERROR(IF(VLOOKUP(W266,[1]Wurste!$B:$C,2,FALSE)=0,"Räucherwürste"),
IFERROR(IF(VLOOKUP(W266,[1]Wurste!$E:$F,2,FALSE)=0,"URW/URGW Wurst"),
IFERROR(IF(VLOOKUP(W266,[1]Wurste!$H:$I,2,FALSE)=0,"HF-Wurst Vegan"),
IFERROR(IF(VLOOKUP(W266,[1]Wurste!$K:$L,2,FALSE)=0,"320er ohne Würste"),
IFERROR(IF(AND(OR(Abfalldokumentation!$I266="BU3",Abfalldokumentation!$I266="Verkauf"),Abfalldokumentation!$N266="Schimmel",Abfalldokumentation!$O266="keinen Abnehmer/kein Schälpersonal"),"Div. Zipfel, ES ohne Verwendung",VLOOKUP(Abfalldokumentation!$M266,Produktgruppen!A:B,2,FALSE)),"-")))))))))))))))))))))))</f>
        <v>Offen ungeschält ABS</v>
      </c>
      <c r="M266" s="81" t="str">
        <f>IFERROR(VLOOKUP(Abfalldokumentation!$W266,Artikel!A:C,3,FALSE),Abfalldokumentation!$W266)</f>
        <v>ABS CHILI-ROUVEEN</v>
      </c>
      <c r="N266" s="81" t="str">
        <f>VLOOKUP(D266,'Liste Gründe'!A:D,2,FALSE)</f>
        <v>keinen Verwendungszweck</v>
      </c>
      <c r="O266" s="80" t="str">
        <f>IF(ISBLANK(F266),VLOOKUP(Abfalldokumentation!$X266,'Liste Gründe'!A:D,3,FALSE),F266)</f>
        <v>keinen Verwendungszweck</v>
      </c>
      <c r="P266" s="81" t="str">
        <f>IF(ISBLANK(Abfalldokumentation!$G266),"-",Abfalldokumentation!$G266)</f>
        <v>&lt;100kg/Monat</v>
      </c>
      <c r="Q266" s="81">
        <f t="shared" si="29"/>
        <v>36</v>
      </c>
      <c r="R266" s="81" t="str">
        <f t="shared" si="30"/>
        <v>Produkte</v>
      </c>
      <c r="S266" s="81" t="str">
        <f t="shared" si="31"/>
        <v>BUs</v>
      </c>
      <c r="T266" s="81" t="str">
        <f t="shared" si="32"/>
        <v>Symptome</v>
      </c>
      <c r="U266" s="81">
        <f>IFERROR(VLOOKUP(Abfalldokumentation!$W266,Kennzahlen!S:U,3,FALSE)*Abfalldokumentation!$J266,"0")</f>
        <v>60</v>
      </c>
      <c r="V266" s="81" t="str">
        <f>IF(ISBLANK(A266),VLOOKUP(Abfalldokumentation!$W266,'Linien - BU'!R:S,2,FALSE),A266)</f>
        <v>L21</v>
      </c>
      <c r="W266" s="77">
        <f t="shared" si="33"/>
        <v>29501041</v>
      </c>
      <c r="X266" s="77">
        <f t="shared" si="34"/>
        <v>61</v>
      </c>
    </row>
    <row r="267" spans="1:24" ht="30" customHeight="1" x14ac:dyDescent="0.25">
      <c r="A267" s="45" t="s">
        <v>145</v>
      </c>
      <c r="B267" s="46">
        <v>29501101</v>
      </c>
      <c r="C267" s="46">
        <v>10</v>
      </c>
      <c r="D267" s="46">
        <v>61</v>
      </c>
      <c r="E267" s="47">
        <v>44445</v>
      </c>
      <c r="F267" s="48" t="s">
        <v>17</v>
      </c>
      <c r="G267" s="49" t="s">
        <v>134</v>
      </c>
      <c r="H267" s="50" t="str">
        <f>IFERROR(VLOOKUP(Abfalldokumentation!$B267,Artikel!A:C,3,FALSE),Abfalldokumentation!$B267)</f>
        <v>ABS BRIE-PAP</v>
      </c>
      <c r="I267" s="73" t="str">
        <f>VLOOKUP(V267,'Linien - BU'!A:B,2,FALSE)</f>
        <v>BU4</v>
      </c>
      <c r="J267" s="74">
        <f t="shared" si="28"/>
        <v>10</v>
      </c>
      <c r="K267" s="75">
        <f>Abfalldokumentation!$E267</f>
        <v>44445</v>
      </c>
      <c r="L267" s="74" t="str">
        <f>IFERROR(IF(VLOOKUP(W267,'[1]Rohware 230'!$B:$C,2,FALSE)=0,"Rohware"),
IFERROR(IF(VLOOKUP(W267,[1]Sammelnr.!$B:$C,2,FALSE)=0,"Sammelnr. ungeschält ABS"),
IFERROR(IF(VLOOKUP(W267,[1]Sammelnr.!$E:$F,2,FALSE)=0,"Sammelnr. ungeschält VS"),
IFERROR(IF(VLOOKUP(W267,[1]Sammelnr.!$H:$I,2,FALSE)=0,"Sammelnr. geschält"),
IFERROR(IF(VLOOKUP(W267,[1]Offen!$B:$C,2,FALSE)=0,"Offen ungeschält ABS"),
IFERROR(IF(VLOOKUP(W267,[1]Offen!$E:$F,2,FALSE)=0,"Offen ungeschält VOS"),
IFERROR(IF(VLOOKUP(W267,[1]Offen!$H:$I,2,FALSE)=0,"Offen geschält RW"),
IFERROR(IF(VLOOKUP(W267,[1]Offen!$K:$L,2,FALSE)=0,"Offen vegan"),
IFERROR(IF(VLOOKUP(W267,[1]Offen!$N:$O,2,FALSE)=0,"Offen Zipfel"),
IFERROR(IF(VLOOKUP(W267,[1]Offen!$Q:$R,2,FALSE)=0,"Offen Endstücke"),
IFERROR(IF(VLOOKUP(W267,[1]Vakuumiert!$B:$C,2,FALSE)=0,"Vakuumierter VOS ungeschält"),
IFERROR(IF(VLOOKUP(W267,[1]Vakuumiert!$E:$F,2,FALSE)=0,"Vakuumierter ABS ungeschält"),
IFERROR(IF(VLOOKUP(W267,[1]Vakuumiert!$H:$I,2,FALSE)=0,"Vakuumierter VOS geschält"),
IFERROR(IF(VLOOKUP(W267,[1]Vakuumiert!$K:$L,2,FALSE)=0,"Vakuumierter VOS vegan"),
IFERROR(IF(VLOOKUP(W267,[1]Vakuumiert!$N:$O,2,FALSE)=0,"Vakuumierter VOS Zipfel"),
IFERROR(IF(VLOOKUP(W267,[1]Vakuumiert!$Q:$R,2,FALSE)=0,"Vakuumiert geschält"),
IFERROR(IF(VLOOKUP(W267,'[1]vakuumierte Fertigprodukte'!$B:$C,2,FALSE)=0,"Fertigprodukte"),
IFERROR(IF(VLOOKUP(W267,'[1]vakuumierte Fertigprodukte'!$E:$FI,2,FALSE)=0,"Vakuumierte Zipfel"),
IFERROR(IF(VLOOKUP(W267,[1]Wurste!$B:$C,2,FALSE)=0,"Räucherwürste"),
IFERROR(IF(VLOOKUP(W267,[1]Wurste!$E:$F,2,FALSE)=0,"URW/URGW Wurst"),
IFERROR(IF(VLOOKUP(W267,[1]Wurste!$H:$I,2,FALSE)=0,"HF-Wurst Vegan"),
IFERROR(IF(VLOOKUP(W267,[1]Wurste!$K:$L,2,FALSE)=0,"320er ohne Würste"),
IFERROR(IF(AND(OR(Abfalldokumentation!$I267="BU3",Abfalldokumentation!$I267="Verkauf"),Abfalldokumentation!$N267="Schimmel",Abfalldokumentation!$O267="keinen Abnehmer/kein Schälpersonal"),"Div. Zipfel, ES ohne Verwendung",VLOOKUP(Abfalldokumentation!$M267,Produktgruppen!A:B,2,FALSE)),"-")))))))))))))))))))))))</f>
        <v>Offen ungeschält ABS</v>
      </c>
      <c r="M267" s="76" t="str">
        <f>IFERROR(VLOOKUP(Abfalldokumentation!$W267,Artikel!A:C,3,FALSE),Abfalldokumentation!$W267)</f>
        <v>ABS BRIE-PAP</v>
      </c>
      <c r="N267" s="76" t="str">
        <f>VLOOKUP(D267,'Liste Gründe'!A:D,2,FALSE)</f>
        <v>keinen Verwendungszweck</v>
      </c>
      <c r="O267" s="75" t="str">
        <f>IF(ISBLANK(F267),VLOOKUP(Abfalldokumentation!$X267,'Liste Gründe'!A:D,3,FALSE),F267)</f>
        <v>keinen Verwendungszweck</v>
      </c>
      <c r="P267" s="76" t="str">
        <f>IF(ISBLANK(Abfalldokumentation!$G267),"-",Abfalldokumentation!$G267)</f>
        <v>&lt;50kg/Monat</v>
      </c>
      <c r="Q267" s="76">
        <f t="shared" si="29"/>
        <v>36</v>
      </c>
      <c r="R267" s="76" t="str">
        <f t="shared" si="30"/>
        <v>Produkte</v>
      </c>
      <c r="S267" s="76" t="str">
        <f t="shared" si="31"/>
        <v>BUs</v>
      </c>
      <c r="T267" s="76" t="str">
        <f t="shared" si="32"/>
        <v>Symptome</v>
      </c>
      <c r="U267" s="76">
        <f>IFERROR(VLOOKUP(Abfalldokumentation!$W267,Kennzahlen!S:U,3,FALSE)*Abfalldokumentation!$J267,"0")</f>
        <v>0.1</v>
      </c>
      <c r="V267" s="76" t="str">
        <f>IF(ISBLANK(A267),VLOOKUP(Abfalldokumentation!$W267,'Linien - BU'!R:S,2,FALSE),A267)</f>
        <v>L29</v>
      </c>
      <c r="W267" s="77">
        <f t="shared" si="33"/>
        <v>29501101</v>
      </c>
      <c r="X267" s="77">
        <f t="shared" si="34"/>
        <v>61</v>
      </c>
    </row>
    <row r="268" spans="1:24" ht="30" customHeight="1" x14ac:dyDescent="0.25">
      <c r="A268" s="39" t="s">
        <v>70</v>
      </c>
      <c r="B268" s="40">
        <v>32000049</v>
      </c>
      <c r="C268" s="40">
        <v>27.5</v>
      </c>
      <c r="D268" s="40">
        <v>31</v>
      </c>
      <c r="E268" s="41">
        <v>44445</v>
      </c>
      <c r="F268" s="42" t="s">
        <v>119</v>
      </c>
      <c r="G268" s="43" t="s">
        <v>137</v>
      </c>
      <c r="H268" s="44" t="str">
        <f>IFERROR(VLOOKUP(Abfalldokumentation!$B268,Artikel!A:C,3,FALSE),Abfalldokumentation!$B268)</f>
        <v>GRW NATUR 7,2KG</v>
      </c>
      <c r="I268" s="78" t="str">
        <f>VLOOKUP(V268,'Linien - BU'!A:B,2,FALSE)</f>
        <v>BU1</v>
      </c>
      <c r="J268" s="79">
        <f t="shared" si="28"/>
        <v>27.5</v>
      </c>
      <c r="K268" s="80">
        <f>Abfalldokumentation!$E268</f>
        <v>44445</v>
      </c>
      <c r="L268" s="79" t="str">
        <f>IFERROR(IF(VLOOKUP(W268,'[1]Rohware 230'!$B:$C,2,FALSE)=0,"Rohware"),
IFERROR(IF(VLOOKUP(W268,[1]Sammelnr.!$B:$C,2,FALSE)=0,"Sammelnr. ungeschält ABS"),
IFERROR(IF(VLOOKUP(W268,[1]Sammelnr.!$E:$F,2,FALSE)=0,"Sammelnr. ungeschält VS"),
IFERROR(IF(VLOOKUP(W268,[1]Sammelnr.!$H:$I,2,FALSE)=0,"Sammelnr. geschält"),
IFERROR(IF(VLOOKUP(W268,[1]Offen!$B:$C,2,FALSE)=0,"Offen ungeschält ABS"),
IFERROR(IF(VLOOKUP(W268,[1]Offen!$E:$F,2,FALSE)=0,"Offen ungeschält VOS"),
IFERROR(IF(VLOOKUP(W268,[1]Offen!$H:$I,2,FALSE)=0,"Offen geschält RW"),
IFERROR(IF(VLOOKUP(W268,[1]Offen!$K:$L,2,FALSE)=0,"Offen vegan"),
IFERROR(IF(VLOOKUP(W268,[1]Offen!$N:$O,2,FALSE)=0,"Offen Zipfel"),
IFERROR(IF(VLOOKUP(W268,[1]Offen!$Q:$R,2,FALSE)=0,"Offen Endstücke"),
IFERROR(IF(VLOOKUP(W268,[1]Vakuumiert!$B:$C,2,FALSE)=0,"Vakuumierter VOS ungeschält"),
IFERROR(IF(VLOOKUP(W268,[1]Vakuumiert!$E:$F,2,FALSE)=0,"Vakuumierter ABS ungeschält"),
IFERROR(IF(VLOOKUP(W268,[1]Vakuumiert!$H:$I,2,FALSE)=0,"Vakuumierter VOS geschält"),
IFERROR(IF(VLOOKUP(W268,[1]Vakuumiert!$K:$L,2,FALSE)=0,"Vakuumierter VOS vegan"),
IFERROR(IF(VLOOKUP(W268,[1]Vakuumiert!$N:$O,2,FALSE)=0,"Vakuumierter VOS Zipfel"),
IFERROR(IF(VLOOKUP(W268,[1]Vakuumiert!$Q:$R,2,FALSE)=0,"Vakuumiert geschält"),
IFERROR(IF(VLOOKUP(W268,'[1]vakuumierte Fertigprodukte'!$B:$C,2,FALSE)=0,"Fertigprodukte"),
IFERROR(IF(VLOOKUP(W268,'[1]vakuumierte Fertigprodukte'!$E:$FI,2,FALSE)=0,"Vakuumierte Zipfel"),
IFERROR(IF(VLOOKUP(W268,[1]Wurste!$B:$C,2,FALSE)=0,"Räucherwürste"),
IFERROR(IF(VLOOKUP(W268,[1]Wurste!$E:$F,2,FALSE)=0,"URW/URGW Wurst"),
IFERROR(IF(VLOOKUP(W268,[1]Wurste!$H:$I,2,FALSE)=0,"HF-Wurst Vegan"),
IFERROR(IF(VLOOKUP(W268,[1]Wurste!$K:$L,2,FALSE)=0,"320er ohne Würste"),
IFERROR(IF(AND(OR(Abfalldokumentation!$I268="BU3",Abfalldokumentation!$I268="Verkauf"),Abfalldokumentation!$N268="Schimmel",Abfalldokumentation!$O268="keinen Abnehmer/kein Schälpersonal"),"Div. Zipfel, ES ohne Verwendung",VLOOKUP(Abfalldokumentation!$M268,Produktgruppen!A:B,2,FALSE)),"-")))))))))))))))))))))))</f>
        <v>Räucherwürste</v>
      </c>
      <c r="M268" s="81" t="str">
        <f>IFERROR(VLOOKUP(Abfalldokumentation!$W268,Artikel!A:C,3,FALSE),Abfalldokumentation!$W268)</f>
        <v>GRW NATUR 7,2KG</v>
      </c>
      <c r="N268" s="81" t="str">
        <f>VLOOKUP(D268,'Liste Gründe'!A:D,2,FALSE)</f>
        <v>Linienbezogen</v>
      </c>
      <c r="O268" s="80" t="str">
        <f>IF(ISBLANK(F268),VLOOKUP(Abfalldokumentation!$X268,'Liste Gründe'!A:D,3,FALSE),F268)</f>
        <v>Bodenabfall Abfüllung</v>
      </c>
      <c r="P268" s="81" t="str">
        <f>IF(ISBLANK(Abfalldokumentation!$G268),"-",Abfalldokumentation!$G268)</f>
        <v>Clip gerissen</v>
      </c>
      <c r="Q268" s="81">
        <f t="shared" si="29"/>
        <v>36</v>
      </c>
      <c r="R268" s="81" t="str">
        <f t="shared" si="30"/>
        <v>Produkte</v>
      </c>
      <c r="S268" s="81" t="str">
        <f t="shared" si="31"/>
        <v>BUs</v>
      </c>
      <c r="T268" s="81" t="str">
        <f t="shared" si="32"/>
        <v>Symptome</v>
      </c>
      <c r="U268" s="81" t="str">
        <f>IFERROR(VLOOKUP(Abfalldokumentation!$W268,Kennzahlen!S:U,3,FALSE)*Abfalldokumentation!$J268,"0")</f>
        <v>0</v>
      </c>
      <c r="V268" s="81" t="str">
        <f>IF(ISBLANK(A268),VLOOKUP(Abfalldokumentation!$W268,'Linien - BU'!R:S,2,FALSE),A268)</f>
        <v>Abfüllung</v>
      </c>
      <c r="W268" s="77">
        <f t="shared" si="33"/>
        <v>32000049</v>
      </c>
      <c r="X268" s="77">
        <f t="shared" si="34"/>
        <v>31</v>
      </c>
    </row>
    <row r="269" spans="1:24" ht="30" customHeight="1" x14ac:dyDescent="0.25">
      <c r="A269" s="45" t="s">
        <v>70</v>
      </c>
      <c r="B269" s="46">
        <v>32000049</v>
      </c>
      <c r="C269" s="46">
        <v>28</v>
      </c>
      <c r="D269" s="46">
        <v>31</v>
      </c>
      <c r="E269" s="47">
        <v>44445</v>
      </c>
      <c r="F269" s="48" t="s">
        <v>119</v>
      </c>
      <c r="G269" s="49" t="s">
        <v>137</v>
      </c>
      <c r="H269" s="50" t="str">
        <f>IFERROR(VLOOKUP(Abfalldokumentation!$B269,Artikel!A:C,3,FALSE),Abfalldokumentation!$B269)</f>
        <v>GRW NATUR 7,2KG</v>
      </c>
      <c r="I269" s="73" t="str">
        <f>VLOOKUP(V269,'Linien - BU'!A:B,2,FALSE)</f>
        <v>BU1</v>
      </c>
      <c r="J269" s="74">
        <f t="shared" si="28"/>
        <v>28</v>
      </c>
      <c r="K269" s="75">
        <f>Abfalldokumentation!$E269</f>
        <v>44445</v>
      </c>
      <c r="L269" s="74" t="str">
        <f>IFERROR(IF(VLOOKUP(W269,'[1]Rohware 230'!$B:$C,2,FALSE)=0,"Rohware"),
IFERROR(IF(VLOOKUP(W269,[1]Sammelnr.!$B:$C,2,FALSE)=0,"Sammelnr. ungeschält ABS"),
IFERROR(IF(VLOOKUP(W269,[1]Sammelnr.!$E:$F,2,FALSE)=0,"Sammelnr. ungeschält VS"),
IFERROR(IF(VLOOKUP(W269,[1]Sammelnr.!$H:$I,2,FALSE)=0,"Sammelnr. geschält"),
IFERROR(IF(VLOOKUP(W269,[1]Offen!$B:$C,2,FALSE)=0,"Offen ungeschält ABS"),
IFERROR(IF(VLOOKUP(W269,[1]Offen!$E:$F,2,FALSE)=0,"Offen ungeschält VOS"),
IFERROR(IF(VLOOKUP(W269,[1]Offen!$H:$I,2,FALSE)=0,"Offen geschält RW"),
IFERROR(IF(VLOOKUP(W269,[1]Offen!$K:$L,2,FALSE)=0,"Offen vegan"),
IFERROR(IF(VLOOKUP(W269,[1]Offen!$N:$O,2,FALSE)=0,"Offen Zipfel"),
IFERROR(IF(VLOOKUP(W269,[1]Offen!$Q:$R,2,FALSE)=0,"Offen Endstücke"),
IFERROR(IF(VLOOKUP(W269,[1]Vakuumiert!$B:$C,2,FALSE)=0,"Vakuumierter VOS ungeschält"),
IFERROR(IF(VLOOKUP(W269,[1]Vakuumiert!$E:$F,2,FALSE)=0,"Vakuumierter ABS ungeschält"),
IFERROR(IF(VLOOKUP(W269,[1]Vakuumiert!$H:$I,2,FALSE)=0,"Vakuumierter VOS geschält"),
IFERROR(IF(VLOOKUP(W269,[1]Vakuumiert!$K:$L,2,FALSE)=0,"Vakuumierter VOS vegan"),
IFERROR(IF(VLOOKUP(W269,[1]Vakuumiert!$N:$O,2,FALSE)=0,"Vakuumierter VOS Zipfel"),
IFERROR(IF(VLOOKUP(W269,[1]Vakuumiert!$Q:$R,2,FALSE)=0,"Vakuumiert geschält"),
IFERROR(IF(VLOOKUP(W269,'[1]vakuumierte Fertigprodukte'!$B:$C,2,FALSE)=0,"Fertigprodukte"),
IFERROR(IF(VLOOKUP(W269,'[1]vakuumierte Fertigprodukte'!$E:$FI,2,FALSE)=0,"Vakuumierte Zipfel"),
IFERROR(IF(VLOOKUP(W269,[1]Wurste!$B:$C,2,FALSE)=0,"Räucherwürste"),
IFERROR(IF(VLOOKUP(W269,[1]Wurste!$E:$F,2,FALSE)=0,"URW/URGW Wurst"),
IFERROR(IF(VLOOKUP(W269,[1]Wurste!$H:$I,2,FALSE)=0,"HF-Wurst Vegan"),
IFERROR(IF(VLOOKUP(W269,[1]Wurste!$K:$L,2,FALSE)=0,"320er ohne Würste"),
IFERROR(IF(AND(OR(Abfalldokumentation!$I269="BU3",Abfalldokumentation!$I269="Verkauf"),Abfalldokumentation!$N269="Schimmel",Abfalldokumentation!$O269="keinen Abnehmer/kein Schälpersonal"),"Div. Zipfel, ES ohne Verwendung",VLOOKUP(Abfalldokumentation!$M269,Produktgruppen!A:B,2,FALSE)),"-")))))))))))))))))))))))</f>
        <v>Räucherwürste</v>
      </c>
      <c r="M269" s="76" t="str">
        <f>IFERROR(VLOOKUP(Abfalldokumentation!$W269,Artikel!A:C,3,FALSE),Abfalldokumentation!$W269)</f>
        <v>GRW NATUR 7,2KG</v>
      </c>
      <c r="N269" s="76" t="str">
        <f>VLOOKUP(D269,'Liste Gründe'!A:D,2,FALSE)</f>
        <v>Linienbezogen</v>
      </c>
      <c r="O269" s="75" t="str">
        <f>IF(ISBLANK(F269),VLOOKUP(Abfalldokumentation!$X269,'Liste Gründe'!A:D,3,FALSE),F269)</f>
        <v>Bodenabfall Abfüllung</v>
      </c>
      <c r="P269" s="76" t="str">
        <f>IF(ISBLANK(Abfalldokumentation!$G269),"-",Abfalldokumentation!$G269)</f>
        <v>Clip gerissen</v>
      </c>
      <c r="Q269" s="76">
        <f t="shared" si="29"/>
        <v>36</v>
      </c>
      <c r="R269" s="76" t="str">
        <f t="shared" si="30"/>
        <v>Produkte</v>
      </c>
      <c r="S269" s="76" t="str">
        <f t="shared" si="31"/>
        <v>BUs</v>
      </c>
      <c r="T269" s="76" t="str">
        <f t="shared" si="32"/>
        <v>Symptome</v>
      </c>
      <c r="U269" s="76" t="str">
        <f>IFERROR(VLOOKUP(Abfalldokumentation!$W269,Kennzahlen!S:U,3,FALSE)*Abfalldokumentation!$J269,"0")</f>
        <v>0</v>
      </c>
      <c r="V269" s="76" t="str">
        <f>IF(ISBLANK(A269),VLOOKUP(Abfalldokumentation!$W269,'Linien - BU'!R:S,2,FALSE),A269)</f>
        <v>Abfüllung</v>
      </c>
      <c r="W269" s="77">
        <f t="shared" si="33"/>
        <v>32000049</v>
      </c>
      <c r="X269" s="77">
        <f t="shared" si="34"/>
        <v>31</v>
      </c>
    </row>
    <row r="270" spans="1:24" ht="30" customHeight="1" x14ac:dyDescent="0.25">
      <c r="A270" s="39" t="s">
        <v>70</v>
      </c>
      <c r="B270" s="40">
        <v>32000049</v>
      </c>
      <c r="C270" s="40">
        <v>28.5</v>
      </c>
      <c r="D270" s="40">
        <v>31</v>
      </c>
      <c r="E270" s="41">
        <v>44445</v>
      </c>
      <c r="F270" s="42" t="s">
        <v>119</v>
      </c>
      <c r="G270" s="43" t="s">
        <v>137</v>
      </c>
      <c r="H270" s="44" t="str">
        <f>IFERROR(VLOOKUP(Abfalldokumentation!$B270,Artikel!A:C,3,FALSE),Abfalldokumentation!$B270)</f>
        <v>GRW NATUR 7,2KG</v>
      </c>
      <c r="I270" s="78" t="str">
        <f>VLOOKUP(V270,'Linien - BU'!A:B,2,FALSE)</f>
        <v>BU1</v>
      </c>
      <c r="J270" s="79">
        <f t="shared" si="28"/>
        <v>28.5</v>
      </c>
      <c r="K270" s="80">
        <f>Abfalldokumentation!$E270</f>
        <v>44445</v>
      </c>
      <c r="L270" s="79" t="str">
        <f>IFERROR(IF(VLOOKUP(W270,'[1]Rohware 230'!$B:$C,2,FALSE)=0,"Rohware"),
IFERROR(IF(VLOOKUP(W270,[1]Sammelnr.!$B:$C,2,FALSE)=0,"Sammelnr. ungeschält ABS"),
IFERROR(IF(VLOOKUP(W270,[1]Sammelnr.!$E:$F,2,FALSE)=0,"Sammelnr. ungeschält VS"),
IFERROR(IF(VLOOKUP(W270,[1]Sammelnr.!$H:$I,2,FALSE)=0,"Sammelnr. geschält"),
IFERROR(IF(VLOOKUP(W270,[1]Offen!$B:$C,2,FALSE)=0,"Offen ungeschält ABS"),
IFERROR(IF(VLOOKUP(W270,[1]Offen!$E:$F,2,FALSE)=0,"Offen ungeschält VOS"),
IFERROR(IF(VLOOKUP(W270,[1]Offen!$H:$I,2,FALSE)=0,"Offen geschält RW"),
IFERROR(IF(VLOOKUP(W270,[1]Offen!$K:$L,2,FALSE)=0,"Offen vegan"),
IFERROR(IF(VLOOKUP(W270,[1]Offen!$N:$O,2,FALSE)=0,"Offen Zipfel"),
IFERROR(IF(VLOOKUP(W270,[1]Offen!$Q:$R,2,FALSE)=0,"Offen Endstücke"),
IFERROR(IF(VLOOKUP(W270,[1]Vakuumiert!$B:$C,2,FALSE)=0,"Vakuumierter VOS ungeschält"),
IFERROR(IF(VLOOKUP(W270,[1]Vakuumiert!$E:$F,2,FALSE)=0,"Vakuumierter ABS ungeschält"),
IFERROR(IF(VLOOKUP(W270,[1]Vakuumiert!$H:$I,2,FALSE)=0,"Vakuumierter VOS geschält"),
IFERROR(IF(VLOOKUP(W270,[1]Vakuumiert!$K:$L,2,FALSE)=0,"Vakuumierter VOS vegan"),
IFERROR(IF(VLOOKUP(W270,[1]Vakuumiert!$N:$O,2,FALSE)=0,"Vakuumierter VOS Zipfel"),
IFERROR(IF(VLOOKUP(W270,[1]Vakuumiert!$Q:$R,2,FALSE)=0,"Vakuumiert geschält"),
IFERROR(IF(VLOOKUP(W270,'[1]vakuumierte Fertigprodukte'!$B:$C,2,FALSE)=0,"Fertigprodukte"),
IFERROR(IF(VLOOKUP(W270,'[1]vakuumierte Fertigprodukte'!$E:$FI,2,FALSE)=0,"Vakuumierte Zipfel"),
IFERROR(IF(VLOOKUP(W270,[1]Wurste!$B:$C,2,FALSE)=0,"Räucherwürste"),
IFERROR(IF(VLOOKUP(W270,[1]Wurste!$E:$F,2,FALSE)=0,"URW/URGW Wurst"),
IFERROR(IF(VLOOKUP(W270,[1]Wurste!$H:$I,2,FALSE)=0,"HF-Wurst Vegan"),
IFERROR(IF(VLOOKUP(W270,[1]Wurste!$K:$L,2,FALSE)=0,"320er ohne Würste"),
IFERROR(IF(AND(OR(Abfalldokumentation!$I270="BU3",Abfalldokumentation!$I270="Verkauf"),Abfalldokumentation!$N270="Schimmel",Abfalldokumentation!$O270="keinen Abnehmer/kein Schälpersonal"),"Div. Zipfel, ES ohne Verwendung",VLOOKUP(Abfalldokumentation!$M270,Produktgruppen!A:B,2,FALSE)),"-")))))))))))))))))))))))</f>
        <v>Räucherwürste</v>
      </c>
      <c r="M270" s="81" t="str">
        <f>IFERROR(VLOOKUP(Abfalldokumentation!$W270,Artikel!A:C,3,FALSE),Abfalldokumentation!$W270)</f>
        <v>GRW NATUR 7,2KG</v>
      </c>
      <c r="N270" s="81" t="str">
        <f>VLOOKUP(D270,'Liste Gründe'!A:D,2,FALSE)</f>
        <v>Linienbezogen</v>
      </c>
      <c r="O270" s="80" t="str">
        <f>IF(ISBLANK(F270),VLOOKUP(Abfalldokumentation!$X270,'Liste Gründe'!A:D,3,FALSE),F270)</f>
        <v>Bodenabfall Abfüllung</v>
      </c>
      <c r="P270" s="81" t="str">
        <f>IF(ISBLANK(Abfalldokumentation!$G270),"-",Abfalldokumentation!$G270)</f>
        <v>Clip gerissen</v>
      </c>
      <c r="Q270" s="81">
        <f t="shared" si="29"/>
        <v>36</v>
      </c>
      <c r="R270" s="81" t="str">
        <f t="shared" si="30"/>
        <v>Produkte</v>
      </c>
      <c r="S270" s="81" t="str">
        <f t="shared" si="31"/>
        <v>BUs</v>
      </c>
      <c r="T270" s="81" t="str">
        <f t="shared" si="32"/>
        <v>Symptome</v>
      </c>
      <c r="U270" s="81" t="str">
        <f>IFERROR(VLOOKUP(Abfalldokumentation!$W270,Kennzahlen!S:U,3,FALSE)*Abfalldokumentation!$J270,"0")</f>
        <v>0</v>
      </c>
      <c r="V270" s="81" t="str">
        <f>IF(ISBLANK(A270),VLOOKUP(Abfalldokumentation!$W270,'Linien - BU'!R:S,2,FALSE),A270)</f>
        <v>Abfüllung</v>
      </c>
      <c r="W270" s="77">
        <f t="shared" si="33"/>
        <v>32000049</v>
      </c>
      <c r="X270" s="77">
        <f t="shared" si="34"/>
        <v>31</v>
      </c>
    </row>
    <row r="271" spans="1:24" ht="30" customHeight="1" x14ac:dyDescent="0.25">
      <c r="A271" s="45" t="s">
        <v>70</v>
      </c>
      <c r="B271" s="46">
        <v>32000049</v>
      </c>
      <c r="C271" s="46">
        <v>36</v>
      </c>
      <c r="D271" s="46">
        <v>31</v>
      </c>
      <c r="E271" s="47">
        <v>44445</v>
      </c>
      <c r="F271" s="48" t="s">
        <v>119</v>
      </c>
      <c r="G271" s="49" t="s">
        <v>137</v>
      </c>
      <c r="H271" s="50" t="str">
        <f>IFERROR(VLOOKUP(Abfalldokumentation!$B271,Artikel!A:C,3,FALSE),Abfalldokumentation!$B271)</f>
        <v>GRW NATUR 7,2KG</v>
      </c>
      <c r="I271" s="73" t="str">
        <f>VLOOKUP(V271,'Linien - BU'!A:B,2,FALSE)</f>
        <v>BU1</v>
      </c>
      <c r="J271" s="74">
        <f t="shared" si="28"/>
        <v>36</v>
      </c>
      <c r="K271" s="75">
        <f>Abfalldokumentation!$E271</f>
        <v>44445</v>
      </c>
      <c r="L271" s="74" t="str">
        <f>IFERROR(IF(VLOOKUP(W271,'[1]Rohware 230'!$B:$C,2,FALSE)=0,"Rohware"),
IFERROR(IF(VLOOKUP(W271,[1]Sammelnr.!$B:$C,2,FALSE)=0,"Sammelnr. ungeschält ABS"),
IFERROR(IF(VLOOKUP(W271,[1]Sammelnr.!$E:$F,2,FALSE)=0,"Sammelnr. ungeschält VS"),
IFERROR(IF(VLOOKUP(W271,[1]Sammelnr.!$H:$I,2,FALSE)=0,"Sammelnr. geschält"),
IFERROR(IF(VLOOKUP(W271,[1]Offen!$B:$C,2,FALSE)=0,"Offen ungeschält ABS"),
IFERROR(IF(VLOOKUP(W271,[1]Offen!$E:$F,2,FALSE)=0,"Offen ungeschält VOS"),
IFERROR(IF(VLOOKUP(W271,[1]Offen!$H:$I,2,FALSE)=0,"Offen geschält RW"),
IFERROR(IF(VLOOKUP(W271,[1]Offen!$K:$L,2,FALSE)=0,"Offen vegan"),
IFERROR(IF(VLOOKUP(W271,[1]Offen!$N:$O,2,FALSE)=0,"Offen Zipfel"),
IFERROR(IF(VLOOKUP(W271,[1]Offen!$Q:$R,2,FALSE)=0,"Offen Endstücke"),
IFERROR(IF(VLOOKUP(W271,[1]Vakuumiert!$B:$C,2,FALSE)=0,"Vakuumierter VOS ungeschält"),
IFERROR(IF(VLOOKUP(W271,[1]Vakuumiert!$E:$F,2,FALSE)=0,"Vakuumierter ABS ungeschält"),
IFERROR(IF(VLOOKUP(W271,[1]Vakuumiert!$H:$I,2,FALSE)=0,"Vakuumierter VOS geschält"),
IFERROR(IF(VLOOKUP(W271,[1]Vakuumiert!$K:$L,2,FALSE)=0,"Vakuumierter VOS vegan"),
IFERROR(IF(VLOOKUP(W271,[1]Vakuumiert!$N:$O,2,FALSE)=0,"Vakuumierter VOS Zipfel"),
IFERROR(IF(VLOOKUP(W271,[1]Vakuumiert!$Q:$R,2,FALSE)=0,"Vakuumiert geschält"),
IFERROR(IF(VLOOKUP(W271,'[1]vakuumierte Fertigprodukte'!$B:$C,2,FALSE)=0,"Fertigprodukte"),
IFERROR(IF(VLOOKUP(W271,'[1]vakuumierte Fertigprodukte'!$E:$FI,2,FALSE)=0,"Vakuumierte Zipfel"),
IFERROR(IF(VLOOKUP(W271,[1]Wurste!$B:$C,2,FALSE)=0,"Räucherwürste"),
IFERROR(IF(VLOOKUP(W271,[1]Wurste!$E:$F,2,FALSE)=0,"URW/URGW Wurst"),
IFERROR(IF(VLOOKUP(W271,[1]Wurste!$H:$I,2,FALSE)=0,"HF-Wurst Vegan"),
IFERROR(IF(VLOOKUP(W271,[1]Wurste!$K:$L,2,FALSE)=0,"320er ohne Würste"),
IFERROR(IF(AND(OR(Abfalldokumentation!$I271="BU3",Abfalldokumentation!$I271="Verkauf"),Abfalldokumentation!$N271="Schimmel",Abfalldokumentation!$O271="keinen Abnehmer/kein Schälpersonal"),"Div. Zipfel, ES ohne Verwendung",VLOOKUP(Abfalldokumentation!$M271,Produktgruppen!A:B,2,FALSE)),"-")))))))))))))))))))))))</f>
        <v>Räucherwürste</v>
      </c>
      <c r="M271" s="76" t="str">
        <f>IFERROR(VLOOKUP(Abfalldokumentation!$W271,Artikel!A:C,3,FALSE),Abfalldokumentation!$W271)</f>
        <v>GRW NATUR 7,2KG</v>
      </c>
      <c r="N271" s="76" t="str">
        <f>VLOOKUP(D271,'Liste Gründe'!A:D,2,FALSE)</f>
        <v>Linienbezogen</v>
      </c>
      <c r="O271" s="75" t="str">
        <f>IF(ISBLANK(F271),VLOOKUP(Abfalldokumentation!$X271,'Liste Gründe'!A:D,3,FALSE),F271)</f>
        <v>Bodenabfall Abfüllung</v>
      </c>
      <c r="P271" s="76" t="str">
        <f>IF(ISBLANK(Abfalldokumentation!$G271),"-",Abfalldokumentation!$G271)</f>
        <v>Clip gerissen</v>
      </c>
      <c r="Q271" s="76">
        <f t="shared" si="29"/>
        <v>36</v>
      </c>
      <c r="R271" s="76" t="str">
        <f t="shared" si="30"/>
        <v>Produkte</v>
      </c>
      <c r="S271" s="76" t="str">
        <f t="shared" si="31"/>
        <v>BUs</v>
      </c>
      <c r="T271" s="76" t="str">
        <f t="shared" si="32"/>
        <v>Symptome</v>
      </c>
      <c r="U271" s="76" t="str">
        <f>IFERROR(VLOOKUP(Abfalldokumentation!$W271,Kennzahlen!S:U,3,FALSE)*Abfalldokumentation!$J271,"0")</f>
        <v>0</v>
      </c>
      <c r="V271" s="76" t="str">
        <f>IF(ISBLANK(A271),VLOOKUP(Abfalldokumentation!$W271,'Linien - BU'!R:S,2,FALSE),A271)</f>
        <v>Abfüllung</v>
      </c>
      <c r="W271" s="77">
        <f t="shared" si="33"/>
        <v>32000049</v>
      </c>
      <c r="X271" s="77">
        <f t="shared" si="34"/>
        <v>31</v>
      </c>
    </row>
    <row r="272" spans="1:24" ht="30" customHeight="1" x14ac:dyDescent="0.25">
      <c r="A272" s="39" t="s">
        <v>70</v>
      </c>
      <c r="B272" s="40">
        <v>32000067</v>
      </c>
      <c r="C272" s="40">
        <v>28.5</v>
      </c>
      <c r="D272" s="40">
        <v>34</v>
      </c>
      <c r="E272" s="41">
        <v>44445</v>
      </c>
      <c r="F272" s="42" t="s">
        <v>119</v>
      </c>
      <c r="G272" s="43" t="s">
        <v>120</v>
      </c>
      <c r="H272" s="44" t="str">
        <f>IFERROR(VLOOKUP(Abfalldokumentation!$B272,Artikel!A:C,3,FALSE),Abfalldokumentation!$B272)</f>
        <v>RW NATUR 10,0KG AN</v>
      </c>
      <c r="I272" s="78" t="str">
        <f>VLOOKUP(V272,'Linien - BU'!A:B,2,FALSE)</f>
        <v>BU1</v>
      </c>
      <c r="J272" s="79">
        <f t="shared" si="28"/>
        <v>28.5</v>
      </c>
      <c r="K272" s="80">
        <f>Abfalldokumentation!$E272</f>
        <v>44445</v>
      </c>
      <c r="L272" s="79" t="str">
        <f>IFERROR(IF(VLOOKUP(W272,'[1]Rohware 230'!$B:$C,2,FALSE)=0,"Rohware"),
IFERROR(IF(VLOOKUP(W272,[1]Sammelnr.!$B:$C,2,FALSE)=0,"Sammelnr. ungeschält ABS"),
IFERROR(IF(VLOOKUP(W272,[1]Sammelnr.!$E:$F,2,FALSE)=0,"Sammelnr. ungeschält VS"),
IFERROR(IF(VLOOKUP(W272,[1]Sammelnr.!$H:$I,2,FALSE)=0,"Sammelnr. geschält"),
IFERROR(IF(VLOOKUP(W272,[1]Offen!$B:$C,2,FALSE)=0,"Offen ungeschält ABS"),
IFERROR(IF(VLOOKUP(W272,[1]Offen!$E:$F,2,FALSE)=0,"Offen ungeschält VOS"),
IFERROR(IF(VLOOKUP(W272,[1]Offen!$H:$I,2,FALSE)=0,"Offen geschält RW"),
IFERROR(IF(VLOOKUP(W272,[1]Offen!$K:$L,2,FALSE)=0,"Offen vegan"),
IFERROR(IF(VLOOKUP(W272,[1]Offen!$N:$O,2,FALSE)=0,"Offen Zipfel"),
IFERROR(IF(VLOOKUP(W272,[1]Offen!$Q:$R,2,FALSE)=0,"Offen Endstücke"),
IFERROR(IF(VLOOKUP(W272,[1]Vakuumiert!$B:$C,2,FALSE)=0,"Vakuumierter VOS ungeschält"),
IFERROR(IF(VLOOKUP(W272,[1]Vakuumiert!$E:$F,2,FALSE)=0,"Vakuumierter ABS ungeschält"),
IFERROR(IF(VLOOKUP(W272,[1]Vakuumiert!$H:$I,2,FALSE)=0,"Vakuumierter VOS geschält"),
IFERROR(IF(VLOOKUP(W272,[1]Vakuumiert!$K:$L,2,FALSE)=0,"Vakuumierter VOS vegan"),
IFERROR(IF(VLOOKUP(W272,[1]Vakuumiert!$N:$O,2,FALSE)=0,"Vakuumierter VOS Zipfel"),
IFERROR(IF(VLOOKUP(W272,[1]Vakuumiert!$Q:$R,2,FALSE)=0,"Vakuumiert geschält"),
IFERROR(IF(VLOOKUP(W272,'[1]vakuumierte Fertigprodukte'!$B:$C,2,FALSE)=0,"Fertigprodukte"),
IFERROR(IF(VLOOKUP(W272,'[1]vakuumierte Fertigprodukte'!$E:$FI,2,FALSE)=0,"Vakuumierte Zipfel"),
IFERROR(IF(VLOOKUP(W272,[1]Wurste!$B:$C,2,FALSE)=0,"Räucherwürste"),
IFERROR(IF(VLOOKUP(W272,[1]Wurste!$E:$F,2,FALSE)=0,"URW/URGW Wurst"),
IFERROR(IF(VLOOKUP(W272,[1]Wurste!$H:$I,2,FALSE)=0,"HF-Wurst Vegan"),
IFERROR(IF(VLOOKUP(W272,[1]Wurste!$K:$L,2,FALSE)=0,"320er ohne Würste"),
IFERROR(IF(AND(OR(Abfalldokumentation!$I272="BU3",Abfalldokumentation!$I272="Verkauf"),Abfalldokumentation!$N272="Schimmel",Abfalldokumentation!$O272="keinen Abnehmer/kein Schälpersonal"),"Div. Zipfel, ES ohne Verwendung",VLOOKUP(Abfalldokumentation!$M272,Produktgruppen!A:B,2,FALSE)),"-")))))))))))))))))))))))</f>
        <v>Räucherwürste</v>
      </c>
      <c r="M272" s="81" t="str">
        <f>IFERROR(VLOOKUP(Abfalldokumentation!$W272,Artikel!A:C,3,FALSE),Abfalldokumentation!$W272)</f>
        <v>RW NATUR 10,0KG AN</v>
      </c>
      <c r="N272" s="81" t="str">
        <f>VLOOKUP(D272,'Liste Gründe'!A:D,2,FALSE)</f>
        <v>Linienbezogen</v>
      </c>
      <c r="O272" s="80" t="str">
        <f>IF(ISBLANK(F272),VLOOKUP(Abfalldokumentation!$X272,'Liste Gründe'!A:D,3,FALSE),F272)</f>
        <v>Bodenabfall Abfüllung</v>
      </c>
      <c r="P272" s="81" t="str">
        <f>IF(ISBLANK(Abfalldokumentation!$G272),"-",Abfalldokumentation!$G272)</f>
        <v>Darm geplatzt</v>
      </c>
      <c r="Q272" s="81">
        <f t="shared" si="29"/>
        <v>36</v>
      </c>
      <c r="R272" s="81" t="str">
        <f t="shared" si="30"/>
        <v>Produkte</v>
      </c>
      <c r="S272" s="81" t="str">
        <f t="shared" si="31"/>
        <v>BUs</v>
      </c>
      <c r="T272" s="81" t="str">
        <f t="shared" si="32"/>
        <v>Symptome</v>
      </c>
      <c r="U272" s="81" t="str">
        <f>IFERROR(VLOOKUP(Abfalldokumentation!$W272,Kennzahlen!S:U,3,FALSE)*Abfalldokumentation!$J272,"0")</f>
        <v>0</v>
      </c>
      <c r="V272" s="81" t="str">
        <f>IF(ISBLANK(A272),VLOOKUP(Abfalldokumentation!$W272,'Linien - BU'!R:S,2,FALSE),A272)</f>
        <v>Abfüllung</v>
      </c>
      <c r="W272" s="77">
        <f t="shared" si="33"/>
        <v>32000067</v>
      </c>
      <c r="X272" s="77">
        <f t="shared" si="34"/>
        <v>34</v>
      </c>
    </row>
    <row r="273" spans="1:24" ht="30" customHeight="1" x14ac:dyDescent="0.25">
      <c r="A273" s="45" t="s">
        <v>70</v>
      </c>
      <c r="B273" s="46">
        <v>32000068</v>
      </c>
      <c r="C273" s="46">
        <v>9</v>
      </c>
      <c r="D273" s="46">
        <v>10</v>
      </c>
      <c r="E273" s="47">
        <v>44445</v>
      </c>
      <c r="F273" s="48"/>
      <c r="G273" s="49"/>
      <c r="H273" s="50" t="str">
        <f>IFERROR(VLOOKUP(Abfalldokumentation!$B273,Artikel!A:C,3,FALSE),Abfalldokumentation!$B273)</f>
        <v>RW SCHI 10,0KG AN</v>
      </c>
      <c r="I273" s="73" t="str">
        <f>VLOOKUP(V273,'Linien - BU'!A:B,2,FALSE)</f>
        <v>BU1</v>
      </c>
      <c r="J273" s="74">
        <f t="shared" si="28"/>
        <v>9</v>
      </c>
      <c r="K273" s="75">
        <f>Abfalldokumentation!$E273</f>
        <v>44445</v>
      </c>
      <c r="L273" s="74" t="str">
        <f>IFERROR(IF(VLOOKUP(W273,'[1]Rohware 230'!$B:$C,2,FALSE)=0,"Rohware"),
IFERROR(IF(VLOOKUP(W273,[1]Sammelnr.!$B:$C,2,FALSE)=0,"Sammelnr. ungeschält ABS"),
IFERROR(IF(VLOOKUP(W273,[1]Sammelnr.!$E:$F,2,FALSE)=0,"Sammelnr. ungeschält VS"),
IFERROR(IF(VLOOKUP(W273,[1]Sammelnr.!$H:$I,2,FALSE)=0,"Sammelnr. geschält"),
IFERROR(IF(VLOOKUP(W273,[1]Offen!$B:$C,2,FALSE)=0,"Offen ungeschält ABS"),
IFERROR(IF(VLOOKUP(W273,[1]Offen!$E:$F,2,FALSE)=0,"Offen ungeschält VOS"),
IFERROR(IF(VLOOKUP(W273,[1]Offen!$H:$I,2,FALSE)=0,"Offen geschält RW"),
IFERROR(IF(VLOOKUP(W273,[1]Offen!$K:$L,2,FALSE)=0,"Offen vegan"),
IFERROR(IF(VLOOKUP(W273,[1]Offen!$N:$O,2,FALSE)=0,"Offen Zipfel"),
IFERROR(IF(VLOOKUP(W273,[1]Offen!$Q:$R,2,FALSE)=0,"Offen Endstücke"),
IFERROR(IF(VLOOKUP(W273,[1]Vakuumiert!$B:$C,2,FALSE)=0,"Vakuumierter VOS ungeschält"),
IFERROR(IF(VLOOKUP(W273,[1]Vakuumiert!$E:$F,2,FALSE)=0,"Vakuumierter ABS ungeschält"),
IFERROR(IF(VLOOKUP(W273,[1]Vakuumiert!$H:$I,2,FALSE)=0,"Vakuumierter VOS geschält"),
IFERROR(IF(VLOOKUP(W273,[1]Vakuumiert!$K:$L,2,FALSE)=0,"Vakuumierter VOS vegan"),
IFERROR(IF(VLOOKUP(W273,[1]Vakuumiert!$N:$O,2,FALSE)=0,"Vakuumierter VOS Zipfel"),
IFERROR(IF(VLOOKUP(W273,[1]Vakuumiert!$Q:$R,2,FALSE)=0,"Vakuumiert geschält"),
IFERROR(IF(VLOOKUP(W273,'[1]vakuumierte Fertigprodukte'!$B:$C,2,FALSE)=0,"Fertigprodukte"),
IFERROR(IF(VLOOKUP(W273,'[1]vakuumierte Fertigprodukte'!$E:$FI,2,FALSE)=0,"Vakuumierte Zipfel"),
IFERROR(IF(VLOOKUP(W273,[1]Wurste!$B:$C,2,FALSE)=0,"Räucherwürste"),
IFERROR(IF(VLOOKUP(W273,[1]Wurste!$E:$F,2,FALSE)=0,"URW/URGW Wurst"),
IFERROR(IF(VLOOKUP(W273,[1]Wurste!$H:$I,2,FALSE)=0,"HF-Wurst Vegan"),
IFERROR(IF(VLOOKUP(W273,[1]Wurste!$K:$L,2,FALSE)=0,"320er ohne Würste"),
IFERROR(IF(AND(OR(Abfalldokumentation!$I273="BU3",Abfalldokumentation!$I273="Verkauf"),Abfalldokumentation!$N273="Schimmel",Abfalldokumentation!$O273="keinen Abnehmer/kein Schälpersonal"),"Div. Zipfel, ES ohne Verwendung",VLOOKUP(Abfalldokumentation!$M273,Produktgruppen!A:B,2,FALSE)),"-")))))))))))))))))))))))</f>
        <v>Räucherwürste</v>
      </c>
      <c r="M273" s="76" t="str">
        <f>IFERROR(VLOOKUP(Abfalldokumentation!$W273,Artikel!A:C,3,FALSE),Abfalldokumentation!$W273)</f>
        <v>RW SCHI 10,0KG AN</v>
      </c>
      <c r="N273" s="76" t="str">
        <f>VLOOKUP(D273,'Liste Gründe'!A:D,2,FALSE)</f>
        <v>Linienbezogen</v>
      </c>
      <c r="O273" s="75" t="str">
        <f>IF(ISBLANK(F273),VLOOKUP(Abfalldokumentation!$X273,'Liste Gründe'!A:D,3,FALSE),F273)</f>
        <v>Reinigung</v>
      </c>
      <c r="P273" s="76" t="str">
        <f>IF(ISBLANK(Abfalldokumentation!$G273),"-",Abfalldokumentation!$G273)</f>
        <v>-</v>
      </c>
      <c r="Q273" s="76">
        <f t="shared" si="29"/>
        <v>36</v>
      </c>
      <c r="R273" s="76" t="str">
        <f t="shared" si="30"/>
        <v>Produkte</v>
      </c>
      <c r="S273" s="76" t="str">
        <f t="shared" si="31"/>
        <v>BUs</v>
      </c>
      <c r="T273" s="76" t="str">
        <f t="shared" si="32"/>
        <v>Symptome</v>
      </c>
      <c r="U273" s="76" t="str">
        <f>IFERROR(VLOOKUP(Abfalldokumentation!$W273,Kennzahlen!S:U,3,FALSE)*Abfalldokumentation!$J273,"0")</f>
        <v>0</v>
      </c>
      <c r="V273" s="76" t="str">
        <f>IF(ISBLANK(A273),VLOOKUP(Abfalldokumentation!$W273,'Linien - BU'!R:S,2,FALSE),A273)</f>
        <v>Abfüllung</v>
      </c>
      <c r="W273" s="77">
        <f t="shared" si="33"/>
        <v>32000068</v>
      </c>
      <c r="X273" s="77">
        <f t="shared" si="34"/>
        <v>10</v>
      </c>
    </row>
    <row r="274" spans="1:24" ht="30" customHeight="1" x14ac:dyDescent="0.25">
      <c r="A274" s="39" t="s">
        <v>70</v>
      </c>
      <c r="B274" s="40">
        <v>35000343</v>
      </c>
      <c r="C274" s="40">
        <v>13.5</v>
      </c>
      <c r="D274" s="40">
        <v>22</v>
      </c>
      <c r="E274" s="41">
        <v>44445</v>
      </c>
      <c r="F274" s="42" t="s">
        <v>17</v>
      </c>
      <c r="G274" s="43" t="s">
        <v>157</v>
      </c>
      <c r="H274" s="44" t="str">
        <f>IFERROR(VLOOKUP(Abfalldokumentation!$B274,Artikel!A:C,3,FALSE),Abfalldokumentation!$B274)</f>
        <v>REZ CN-SHRIMPS DK ALDI</v>
      </c>
      <c r="I274" s="78" t="str">
        <f>VLOOKUP(V274,'Linien - BU'!A:B,2,FALSE)</f>
        <v>BU1</v>
      </c>
      <c r="J274" s="79">
        <f t="shared" si="28"/>
        <v>13.5</v>
      </c>
      <c r="K274" s="80">
        <f>Abfalldokumentation!$E274</f>
        <v>44445</v>
      </c>
      <c r="L274" s="79" t="str">
        <f>IFERROR(IF(VLOOKUP(W274,'[1]Rohware 230'!$B:$C,2,FALSE)=0,"Rohware"),
IFERROR(IF(VLOOKUP(W274,[1]Sammelnr.!$B:$C,2,FALSE)=0,"Sammelnr. ungeschält ABS"),
IFERROR(IF(VLOOKUP(W274,[1]Sammelnr.!$E:$F,2,FALSE)=0,"Sammelnr. ungeschält VS"),
IFERROR(IF(VLOOKUP(W274,[1]Sammelnr.!$H:$I,2,FALSE)=0,"Sammelnr. geschält"),
IFERROR(IF(VLOOKUP(W274,[1]Offen!$B:$C,2,FALSE)=0,"Offen ungeschält ABS"),
IFERROR(IF(VLOOKUP(W274,[1]Offen!$E:$F,2,FALSE)=0,"Offen ungeschält VOS"),
IFERROR(IF(VLOOKUP(W274,[1]Offen!$H:$I,2,FALSE)=0,"Offen geschält RW"),
IFERROR(IF(VLOOKUP(W274,[1]Offen!$K:$L,2,FALSE)=0,"Offen vegan"),
IFERROR(IF(VLOOKUP(W274,[1]Offen!$N:$O,2,FALSE)=0,"Offen Zipfel"),
IFERROR(IF(VLOOKUP(W274,[1]Offen!$Q:$R,2,FALSE)=0,"Offen Endstücke"),
IFERROR(IF(VLOOKUP(W274,[1]Vakuumiert!$B:$C,2,FALSE)=0,"Vakuumierter VOS ungeschält"),
IFERROR(IF(VLOOKUP(W274,[1]Vakuumiert!$E:$F,2,FALSE)=0,"Vakuumierter ABS ungeschält"),
IFERROR(IF(VLOOKUP(W274,[1]Vakuumiert!$H:$I,2,FALSE)=0,"Vakuumierter VOS geschält"),
IFERROR(IF(VLOOKUP(W274,[1]Vakuumiert!$K:$L,2,FALSE)=0,"Vakuumierter VOS vegan"),
IFERROR(IF(VLOOKUP(W274,[1]Vakuumiert!$N:$O,2,FALSE)=0,"Vakuumierter VOS Zipfel"),
IFERROR(IF(VLOOKUP(W274,[1]Vakuumiert!$Q:$R,2,FALSE)=0,"Vakuumiert geschält"),
IFERROR(IF(VLOOKUP(W274,'[1]vakuumierte Fertigprodukte'!$B:$C,2,FALSE)=0,"Fertigprodukte"),
IFERROR(IF(VLOOKUP(W274,'[1]vakuumierte Fertigprodukte'!$E:$FI,2,FALSE)=0,"Vakuumierte Zipfel"),
IFERROR(IF(VLOOKUP(W274,[1]Wurste!$B:$C,2,FALSE)=0,"Räucherwürste"),
IFERROR(IF(VLOOKUP(W274,[1]Wurste!$E:$F,2,FALSE)=0,"URW/URGW Wurst"),
IFERROR(IF(VLOOKUP(W274,[1]Wurste!$H:$I,2,FALSE)=0,"HF-Wurst Vegan"),
IFERROR(IF(VLOOKUP(W274,[1]Wurste!$K:$L,2,FALSE)=0,"320er ohne Würste"),
IFERROR(IF(AND(OR(Abfalldokumentation!$I274="BU3",Abfalldokumentation!$I274="Verkauf"),Abfalldokumentation!$N274="Schimmel",Abfalldokumentation!$O274="keinen Abnehmer/kein Schälpersonal"),"Div. Zipfel, ES ohne Verwendung",VLOOKUP(Abfalldokumentation!$M274,Produktgruppen!A:B,2,FALSE)),"-")))))))))))))))))))))))</f>
        <v>Fertigware</v>
      </c>
      <c r="M274" s="81" t="str">
        <f>IFERROR(VLOOKUP(Abfalldokumentation!$W274,Artikel!A:C,3,FALSE),Abfalldokumentation!$W274)</f>
        <v>REZ CN-SHRIMPS DK ALDI</v>
      </c>
      <c r="N274" s="81" t="str">
        <f>VLOOKUP(D274,'Liste Gründe'!A:D,2,FALSE)</f>
        <v>Rest</v>
      </c>
      <c r="O274" s="80" t="str">
        <f>IF(ISBLANK(F274),VLOOKUP(Abfalldokumentation!$X274,'Liste Gründe'!A:D,3,FALSE),F274)</f>
        <v>keinen Verwendungszweck</v>
      </c>
      <c r="P274" s="81" t="str">
        <f>IF(ISBLANK(Abfalldokumentation!$G274),"-",Abfalldokumentation!$G274)</f>
        <v>keine weitere Verwendung</v>
      </c>
      <c r="Q274" s="81">
        <f t="shared" si="29"/>
        <v>36</v>
      </c>
      <c r="R274" s="81" t="str">
        <f t="shared" si="30"/>
        <v>Produkte</v>
      </c>
      <c r="S274" s="81" t="str">
        <f t="shared" si="31"/>
        <v>BUs</v>
      </c>
      <c r="T274" s="81" t="str">
        <f t="shared" si="32"/>
        <v>Symptome</v>
      </c>
      <c r="U274" s="81" t="str">
        <f>IFERROR(VLOOKUP(Abfalldokumentation!$W274,Kennzahlen!S:U,3,FALSE)*Abfalldokumentation!$J274,"0")</f>
        <v>0</v>
      </c>
      <c r="V274" s="81" t="str">
        <f>IF(ISBLANK(A274),VLOOKUP(Abfalldokumentation!$W274,'Linien - BU'!R:S,2,FALSE),A274)</f>
        <v>Abfüllung</v>
      </c>
      <c r="W274" s="77">
        <f t="shared" si="33"/>
        <v>35000343</v>
      </c>
      <c r="X274" s="77">
        <f t="shared" si="34"/>
        <v>22</v>
      </c>
    </row>
    <row r="275" spans="1:24" ht="30" customHeight="1" x14ac:dyDescent="0.25">
      <c r="A275" s="45" t="s">
        <v>11</v>
      </c>
      <c r="B275" s="46" t="s">
        <v>83</v>
      </c>
      <c r="C275" s="46">
        <v>611.5</v>
      </c>
      <c r="D275" s="46">
        <v>12</v>
      </c>
      <c r="E275" s="47">
        <v>44445</v>
      </c>
      <c r="F275" s="48" t="s">
        <v>20</v>
      </c>
      <c r="G275" s="49" t="s">
        <v>84</v>
      </c>
      <c r="H275" s="50" t="str">
        <f>IFERROR(VLOOKUP(Abfalldokumentation!$B275,Artikel!A:C,3,FALSE),Abfalldokumentation!$B275)</f>
        <v>Div. Zipfel, Endstücke</v>
      </c>
      <c r="I275" s="73" t="str">
        <f>VLOOKUP(V275,'Linien - BU'!A:B,2,FALSE)</f>
        <v>Verkauf</v>
      </c>
      <c r="J275" s="74">
        <f t="shared" si="28"/>
        <v>611.5</v>
      </c>
      <c r="K275" s="75">
        <f>Abfalldokumentation!$E275</f>
        <v>44445</v>
      </c>
      <c r="L275" s="74" t="str">
        <f>IFERROR(IF(VLOOKUP(W275,'[1]Rohware 230'!$B:$C,2,FALSE)=0,"Rohware"),
IFERROR(IF(VLOOKUP(W275,[1]Sammelnr.!$B:$C,2,FALSE)=0,"Sammelnr. ungeschält ABS"),
IFERROR(IF(VLOOKUP(W275,[1]Sammelnr.!$E:$F,2,FALSE)=0,"Sammelnr. ungeschält VS"),
IFERROR(IF(VLOOKUP(W275,[1]Sammelnr.!$H:$I,2,FALSE)=0,"Sammelnr. geschält"),
IFERROR(IF(VLOOKUP(W275,[1]Offen!$B:$C,2,FALSE)=0,"Offen ungeschält ABS"),
IFERROR(IF(VLOOKUP(W275,[1]Offen!$E:$F,2,FALSE)=0,"Offen ungeschält VOS"),
IFERROR(IF(VLOOKUP(W275,[1]Offen!$H:$I,2,FALSE)=0,"Offen geschält RW"),
IFERROR(IF(VLOOKUP(W275,[1]Offen!$K:$L,2,FALSE)=0,"Offen vegan"),
IFERROR(IF(VLOOKUP(W275,[1]Offen!$N:$O,2,FALSE)=0,"Offen Zipfel"),
IFERROR(IF(VLOOKUP(W275,[1]Offen!$Q:$R,2,FALSE)=0,"Offen Endstücke"),
IFERROR(IF(VLOOKUP(W275,[1]Vakuumiert!$B:$C,2,FALSE)=0,"Vakuumierter VOS ungeschält"),
IFERROR(IF(VLOOKUP(W275,[1]Vakuumiert!$E:$F,2,FALSE)=0,"Vakuumierter ABS ungeschält"),
IFERROR(IF(VLOOKUP(W275,[1]Vakuumiert!$H:$I,2,FALSE)=0,"Vakuumierter VOS geschält"),
IFERROR(IF(VLOOKUP(W275,[1]Vakuumiert!$K:$L,2,FALSE)=0,"Vakuumierter VOS vegan"),
IFERROR(IF(VLOOKUP(W275,[1]Vakuumiert!$N:$O,2,FALSE)=0,"Vakuumierter VOS Zipfel"),
IFERROR(IF(VLOOKUP(W275,[1]Vakuumiert!$Q:$R,2,FALSE)=0,"Vakuumiert geschält"),
IFERROR(IF(VLOOKUP(W275,'[1]vakuumierte Fertigprodukte'!$B:$C,2,FALSE)=0,"Fertigprodukte"),
IFERROR(IF(VLOOKUP(W275,'[1]vakuumierte Fertigprodukte'!$E:$FI,2,FALSE)=0,"Vakuumierte Zipfel"),
IFERROR(IF(VLOOKUP(W275,[1]Wurste!$B:$C,2,FALSE)=0,"Räucherwürste"),
IFERROR(IF(VLOOKUP(W275,[1]Wurste!$E:$F,2,FALSE)=0,"URW/URGW Wurst"),
IFERROR(IF(VLOOKUP(W275,[1]Wurste!$H:$I,2,FALSE)=0,"HF-Wurst Vegan"),
IFERROR(IF(VLOOKUP(W275,[1]Wurste!$K:$L,2,FALSE)=0,"320er ohne Würste"),
IFERROR(IF(AND(OR(Abfalldokumentation!$I275="BU3",Abfalldokumentation!$I275="Verkauf"),Abfalldokumentation!$N275="Schimmel",Abfalldokumentation!$O275="keinen Abnehmer/kein Schälpersonal"),"Div. Zipfel, ES ohne Verwendung",VLOOKUP(Abfalldokumentation!$M275,Produktgruppen!A:B,2,FALSE)),"-")))))))))))))))))))))))</f>
        <v>Div. Zipfel, ES ohne Verwendung</v>
      </c>
      <c r="M275" s="76" t="str">
        <f>IFERROR(VLOOKUP(Abfalldokumentation!$W275,Artikel!A:C,3,FALSE),Abfalldokumentation!$W275)</f>
        <v>Div. Zipfel, Endstücke</v>
      </c>
      <c r="N275" s="76" t="str">
        <f>VLOOKUP(D275,'Liste Gründe'!A:D,2,FALSE)</f>
        <v>Schimmel</v>
      </c>
      <c r="O275" s="75" t="str">
        <f>IF(ISBLANK(F275),VLOOKUP(Abfalldokumentation!$X275,'Liste Gründe'!A:D,3,FALSE),F275)</f>
        <v>keinen Abnehmer/kein Schälpersonal</v>
      </c>
      <c r="P275" s="76" t="str">
        <f>IF(ISBLANK(Abfalldokumentation!$G275),"-",Abfalldokumentation!$G275)</f>
        <v>keinen Abnehmer/Schälen</v>
      </c>
      <c r="Q275" s="76">
        <f t="shared" si="29"/>
        <v>36</v>
      </c>
      <c r="R275" s="76" t="str">
        <f t="shared" si="30"/>
        <v>Produkte</v>
      </c>
      <c r="S275" s="76" t="str">
        <f t="shared" si="31"/>
        <v>BUs</v>
      </c>
      <c r="T275" s="76" t="str">
        <f t="shared" si="32"/>
        <v>Symptome</v>
      </c>
      <c r="U275" s="76" t="str">
        <f>IFERROR(VLOOKUP(Abfalldokumentation!$W275,Kennzahlen!S:U,3,FALSE)*Abfalldokumentation!$J275,"0")</f>
        <v>0</v>
      </c>
      <c r="V275" s="76" t="str">
        <f>IF(ISBLANK(A275),VLOOKUP(Abfalldokumentation!$W275,'Linien - BU'!R:S,2,FALSE),A275)</f>
        <v>Verkauf</v>
      </c>
      <c r="W275" s="77" t="str">
        <f t="shared" si="33"/>
        <v>Div. Zipfel, Endstücke</v>
      </c>
      <c r="X275" s="77">
        <f t="shared" si="34"/>
        <v>12</v>
      </c>
    </row>
    <row r="276" spans="1:24" ht="30" customHeight="1" x14ac:dyDescent="0.25">
      <c r="A276" s="39" t="s">
        <v>106</v>
      </c>
      <c r="B276" s="40" t="s">
        <v>85</v>
      </c>
      <c r="C276" s="40">
        <v>47</v>
      </c>
      <c r="D276" s="40">
        <v>30</v>
      </c>
      <c r="E276" s="41">
        <v>44445</v>
      </c>
      <c r="F276" s="42"/>
      <c r="G276" s="43"/>
      <c r="H276" s="44" t="str">
        <f>IFERROR(VLOOKUP(Abfalldokumentation!$B276,Artikel!A:C,3,FALSE),Abfalldokumentation!$B276)</f>
        <v>Diverses</v>
      </c>
      <c r="I276" s="78" t="str">
        <f>VLOOKUP(V276,'Linien - BU'!A:B,2,FALSE)</f>
        <v>BU3</v>
      </c>
      <c r="J276" s="79">
        <f t="shared" si="28"/>
        <v>47</v>
      </c>
      <c r="K276" s="80">
        <f>Abfalldokumentation!$E276</f>
        <v>44445</v>
      </c>
      <c r="L276" s="79" t="str">
        <f>IFERROR(IF(VLOOKUP(W276,'[1]Rohware 230'!$B:$C,2,FALSE)=0,"Rohware"),
IFERROR(IF(VLOOKUP(W276,[1]Sammelnr.!$B:$C,2,FALSE)=0,"Sammelnr. ungeschält ABS"),
IFERROR(IF(VLOOKUP(W276,[1]Sammelnr.!$E:$F,2,FALSE)=0,"Sammelnr. ungeschält VS"),
IFERROR(IF(VLOOKUP(W276,[1]Sammelnr.!$H:$I,2,FALSE)=0,"Sammelnr. geschält"),
IFERROR(IF(VLOOKUP(W276,[1]Offen!$B:$C,2,FALSE)=0,"Offen ungeschält ABS"),
IFERROR(IF(VLOOKUP(W276,[1]Offen!$E:$F,2,FALSE)=0,"Offen ungeschält VOS"),
IFERROR(IF(VLOOKUP(W276,[1]Offen!$H:$I,2,FALSE)=0,"Offen geschält RW"),
IFERROR(IF(VLOOKUP(W276,[1]Offen!$K:$L,2,FALSE)=0,"Offen vegan"),
IFERROR(IF(VLOOKUP(W276,[1]Offen!$N:$O,2,FALSE)=0,"Offen Zipfel"),
IFERROR(IF(VLOOKUP(W276,[1]Offen!$Q:$R,2,FALSE)=0,"Offen Endstücke"),
IFERROR(IF(VLOOKUP(W276,[1]Vakuumiert!$B:$C,2,FALSE)=0,"Vakuumierter VOS ungeschält"),
IFERROR(IF(VLOOKUP(W276,[1]Vakuumiert!$E:$F,2,FALSE)=0,"Vakuumierter ABS ungeschält"),
IFERROR(IF(VLOOKUP(W276,[1]Vakuumiert!$H:$I,2,FALSE)=0,"Vakuumierter VOS geschält"),
IFERROR(IF(VLOOKUP(W276,[1]Vakuumiert!$K:$L,2,FALSE)=0,"Vakuumierter VOS vegan"),
IFERROR(IF(VLOOKUP(W276,[1]Vakuumiert!$N:$O,2,FALSE)=0,"Vakuumierter VOS Zipfel"),
IFERROR(IF(VLOOKUP(W276,[1]Vakuumiert!$Q:$R,2,FALSE)=0,"Vakuumiert geschält"),
IFERROR(IF(VLOOKUP(W276,'[1]vakuumierte Fertigprodukte'!$B:$C,2,FALSE)=0,"Fertigprodukte"),
IFERROR(IF(VLOOKUP(W276,'[1]vakuumierte Fertigprodukte'!$E:$FI,2,FALSE)=0,"Vakuumierte Zipfel"),
IFERROR(IF(VLOOKUP(W276,[1]Wurste!$B:$C,2,FALSE)=0,"Räucherwürste"),
IFERROR(IF(VLOOKUP(W276,[1]Wurste!$E:$F,2,FALSE)=0,"URW/URGW Wurst"),
IFERROR(IF(VLOOKUP(W276,[1]Wurste!$H:$I,2,FALSE)=0,"HF-Wurst Vegan"),
IFERROR(IF(VLOOKUP(W276,[1]Wurste!$K:$L,2,FALSE)=0,"320er ohne Würste"),
IFERROR(IF(AND(OR(Abfalldokumentation!$I276="BU3",Abfalldokumentation!$I276="Verkauf"),Abfalldokumentation!$N276="Schimmel",Abfalldokumentation!$O276="keinen Abnehmer/kein Schälpersonal"),"Div. Zipfel, ES ohne Verwendung",VLOOKUP(Abfalldokumentation!$M276,Produktgruppen!A:B,2,FALSE)),"-")))))))))))))))))))))))</f>
        <v>Diverses</v>
      </c>
      <c r="M276" s="81" t="str">
        <f>IFERROR(VLOOKUP(Abfalldokumentation!$W276,Artikel!A:C,3,FALSE),Abfalldokumentation!$W276)</f>
        <v>Diverses</v>
      </c>
      <c r="N276" s="81" t="str">
        <f>VLOOKUP(D276,'Liste Gründe'!A:D,2,FALSE)</f>
        <v>Linienbezogen</v>
      </c>
      <c r="O276" s="80" t="str">
        <f>IF(ISBLANK(F276),VLOOKUP(Abfalldokumentation!$X276,'Liste Gründe'!A:D,3,FALSE),F276)</f>
        <v>Maschinenabfall</v>
      </c>
      <c r="P276" s="81" t="str">
        <f>IF(ISBLANK(Abfalldokumentation!$G276),"-",Abfalldokumentation!$G276)</f>
        <v>-</v>
      </c>
      <c r="Q276" s="81">
        <f t="shared" si="29"/>
        <v>36</v>
      </c>
      <c r="R276" s="81" t="str">
        <f t="shared" si="30"/>
        <v>Produkte</v>
      </c>
      <c r="S276" s="81" t="str">
        <f t="shared" si="31"/>
        <v>BUs</v>
      </c>
      <c r="T276" s="81" t="str">
        <f t="shared" si="32"/>
        <v>Symptome</v>
      </c>
      <c r="U276" s="81" t="str">
        <f>IFERROR(VLOOKUP(Abfalldokumentation!$W276,Kennzahlen!S:U,3,FALSE)*Abfalldokumentation!$J276,"0")</f>
        <v>0</v>
      </c>
      <c r="V276" s="81" t="str">
        <f>IF(ISBLANK(A276),VLOOKUP(Abfalldokumentation!$W276,'Linien - BU'!R:S,2,FALSE),A276)</f>
        <v>Bu3</v>
      </c>
      <c r="W276" s="77" t="str">
        <f t="shared" si="33"/>
        <v>Diverses</v>
      </c>
      <c r="X276" s="77">
        <f t="shared" si="34"/>
        <v>30</v>
      </c>
    </row>
    <row r="277" spans="1:24" ht="30" customHeight="1" x14ac:dyDescent="0.25">
      <c r="A277" s="45" t="s">
        <v>99</v>
      </c>
      <c r="B277" s="46" t="s">
        <v>85</v>
      </c>
      <c r="C277" s="46">
        <v>77.5</v>
      </c>
      <c r="D277" s="46">
        <v>30</v>
      </c>
      <c r="E277" s="47">
        <v>44445</v>
      </c>
      <c r="F277" s="48"/>
      <c r="G277" s="49"/>
      <c r="H277" s="50" t="str">
        <f>IFERROR(VLOOKUP(Abfalldokumentation!$B277,Artikel!A:C,3,FALSE),Abfalldokumentation!$B277)</f>
        <v>Diverses</v>
      </c>
      <c r="I277" s="73" t="str">
        <f>VLOOKUP(V277,'Linien - BU'!A:B,2,FALSE)</f>
        <v>BU3</v>
      </c>
      <c r="J277" s="74">
        <f t="shared" si="28"/>
        <v>77.5</v>
      </c>
      <c r="K277" s="75">
        <f>Abfalldokumentation!$E277</f>
        <v>44445</v>
      </c>
      <c r="L277" s="74" t="str">
        <f>IFERROR(IF(VLOOKUP(W277,'[1]Rohware 230'!$B:$C,2,FALSE)=0,"Rohware"),
IFERROR(IF(VLOOKUP(W277,[1]Sammelnr.!$B:$C,2,FALSE)=0,"Sammelnr. ungeschält ABS"),
IFERROR(IF(VLOOKUP(W277,[1]Sammelnr.!$E:$F,2,FALSE)=0,"Sammelnr. ungeschält VS"),
IFERROR(IF(VLOOKUP(W277,[1]Sammelnr.!$H:$I,2,FALSE)=0,"Sammelnr. geschält"),
IFERROR(IF(VLOOKUP(W277,[1]Offen!$B:$C,2,FALSE)=0,"Offen ungeschält ABS"),
IFERROR(IF(VLOOKUP(W277,[1]Offen!$E:$F,2,FALSE)=0,"Offen ungeschält VOS"),
IFERROR(IF(VLOOKUP(W277,[1]Offen!$H:$I,2,FALSE)=0,"Offen geschält RW"),
IFERROR(IF(VLOOKUP(W277,[1]Offen!$K:$L,2,FALSE)=0,"Offen vegan"),
IFERROR(IF(VLOOKUP(W277,[1]Offen!$N:$O,2,FALSE)=0,"Offen Zipfel"),
IFERROR(IF(VLOOKUP(W277,[1]Offen!$Q:$R,2,FALSE)=0,"Offen Endstücke"),
IFERROR(IF(VLOOKUP(W277,[1]Vakuumiert!$B:$C,2,FALSE)=0,"Vakuumierter VOS ungeschält"),
IFERROR(IF(VLOOKUP(W277,[1]Vakuumiert!$E:$F,2,FALSE)=0,"Vakuumierter ABS ungeschält"),
IFERROR(IF(VLOOKUP(W277,[1]Vakuumiert!$H:$I,2,FALSE)=0,"Vakuumierter VOS geschält"),
IFERROR(IF(VLOOKUP(W277,[1]Vakuumiert!$K:$L,2,FALSE)=0,"Vakuumierter VOS vegan"),
IFERROR(IF(VLOOKUP(W277,[1]Vakuumiert!$N:$O,2,FALSE)=0,"Vakuumierter VOS Zipfel"),
IFERROR(IF(VLOOKUP(W277,[1]Vakuumiert!$Q:$R,2,FALSE)=0,"Vakuumiert geschält"),
IFERROR(IF(VLOOKUP(W277,'[1]vakuumierte Fertigprodukte'!$B:$C,2,FALSE)=0,"Fertigprodukte"),
IFERROR(IF(VLOOKUP(W277,'[1]vakuumierte Fertigprodukte'!$E:$FI,2,FALSE)=0,"Vakuumierte Zipfel"),
IFERROR(IF(VLOOKUP(W277,[1]Wurste!$B:$C,2,FALSE)=0,"Räucherwürste"),
IFERROR(IF(VLOOKUP(W277,[1]Wurste!$E:$F,2,FALSE)=0,"URW/URGW Wurst"),
IFERROR(IF(VLOOKUP(W277,[1]Wurste!$H:$I,2,FALSE)=0,"HF-Wurst Vegan"),
IFERROR(IF(VLOOKUP(W277,[1]Wurste!$K:$L,2,FALSE)=0,"320er ohne Würste"),
IFERROR(IF(AND(OR(Abfalldokumentation!$I277="BU3",Abfalldokumentation!$I277="Verkauf"),Abfalldokumentation!$N277="Schimmel",Abfalldokumentation!$O277="keinen Abnehmer/kein Schälpersonal"),"Div. Zipfel, ES ohne Verwendung",VLOOKUP(Abfalldokumentation!$M277,Produktgruppen!A:B,2,FALSE)),"-")))))))))))))))))))))))</f>
        <v>Diverses</v>
      </c>
      <c r="M277" s="76" t="str">
        <f>IFERROR(VLOOKUP(Abfalldokumentation!$W277,Artikel!A:C,3,FALSE),Abfalldokumentation!$W277)</f>
        <v>Diverses</v>
      </c>
      <c r="N277" s="76" t="str">
        <f>VLOOKUP(D277,'Liste Gründe'!A:D,2,FALSE)</f>
        <v>Linienbezogen</v>
      </c>
      <c r="O277" s="75" t="str">
        <f>IF(ISBLANK(F277),VLOOKUP(Abfalldokumentation!$X277,'Liste Gründe'!A:D,3,FALSE),F277)</f>
        <v>Maschinenabfall</v>
      </c>
      <c r="P277" s="76" t="str">
        <f>IF(ISBLANK(Abfalldokumentation!$G277),"-",Abfalldokumentation!$G277)</f>
        <v>-</v>
      </c>
      <c r="Q277" s="76">
        <f t="shared" si="29"/>
        <v>36</v>
      </c>
      <c r="R277" s="76" t="str">
        <f t="shared" si="30"/>
        <v>Produkte</v>
      </c>
      <c r="S277" s="76" t="str">
        <f t="shared" si="31"/>
        <v>BUs</v>
      </c>
      <c r="T277" s="76" t="str">
        <f t="shared" si="32"/>
        <v>Symptome</v>
      </c>
      <c r="U277" s="76" t="str">
        <f>IFERROR(VLOOKUP(Abfalldokumentation!$W277,Kennzahlen!S:U,3,FALSE)*Abfalldokumentation!$J277,"0")</f>
        <v>0</v>
      </c>
      <c r="V277" s="76" t="str">
        <f>IF(ISBLANK(A277),VLOOKUP(Abfalldokumentation!$W277,'Linien - BU'!R:S,2,FALSE),A277)</f>
        <v>L33</v>
      </c>
      <c r="W277" s="77" t="str">
        <f t="shared" si="33"/>
        <v>Diverses</v>
      </c>
      <c r="X277" s="77">
        <f t="shared" si="34"/>
        <v>30</v>
      </c>
    </row>
    <row r="278" spans="1:24" ht="30" customHeight="1" x14ac:dyDescent="0.25">
      <c r="A278" s="39" t="s">
        <v>7</v>
      </c>
      <c r="B278" s="40" t="s">
        <v>85</v>
      </c>
      <c r="C278" s="40">
        <v>29.5</v>
      </c>
      <c r="D278" s="40">
        <v>30</v>
      </c>
      <c r="E278" s="41">
        <v>44445</v>
      </c>
      <c r="F278" s="42"/>
      <c r="G278" s="43"/>
      <c r="H278" s="44" t="str">
        <f>IFERROR(VLOOKUP(Abfalldokumentation!$B278,Artikel!A:C,3,FALSE),Abfalldokumentation!$B278)</f>
        <v>Diverses</v>
      </c>
      <c r="I278" s="78" t="str">
        <f>VLOOKUP(V278,'Linien - BU'!A:B,2,FALSE)</f>
        <v>BU2</v>
      </c>
      <c r="J278" s="79">
        <f t="shared" si="28"/>
        <v>29.5</v>
      </c>
      <c r="K278" s="80">
        <f>Abfalldokumentation!$E278</f>
        <v>44445</v>
      </c>
      <c r="L278" s="79" t="str">
        <f>IFERROR(IF(VLOOKUP(W278,'[1]Rohware 230'!$B:$C,2,FALSE)=0,"Rohware"),
IFERROR(IF(VLOOKUP(W278,[1]Sammelnr.!$B:$C,2,FALSE)=0,"Sammelnr. ungeschält ABS"),
IFERROR(IF(VLOOKUP(W278,[1]Sammelnr.!$E:$F,2,FALSE)=0,"Sammelnr. ungeschält VS"),
IFERROR(IF(VLOOKUP(W278,[1]Sammelnr.!$H:$I,2,FALSE)=0,"Sammelnr. geschält"),
IFERROR(IF(VLOOKUP(W278,[1]Offen!$B:$C,2,FALSE)=0,"Offen ungeschält ABS"),
IFERROR(IF(VLOOKUP(W278,[1]Offen!$E:$F,2,FALSE)=0,"Offen ungeschält VOS"),
IFERROR(IF(VLOOKUP(W278,[1]Offen!$H:$I,2,FALSE)=0,"Offen geschält RW"),
IFERROR(IF(VLOOKUP(W278,[1]Offen!$K:$L,2,FALSE)=0,"Offen vegan"),
IFERROR(IF(VLOOKUP(W278,[1]Offen!$N:$O,2,FALSE)=0,"Offen Zipfel"),
IFERROR(IF(VLOOKUP(W278,[1]Offen!$Q:$R,2,FALSE)=0,"Offen Endstücke"),
IFERROR(IF(VLOOKUP(W278,[1]Vakuumiert!$B:$C,2,FALSE)=0,"Vakuumierter VOS ungeschält"),
IFERROR(IF(VLOOKUP(W278,[1]Vakuumiert!$E:$F,2,FALSE)=0,"Vakuumierter ABS ungeschält"),
IFERROR(IF(VLOOKUP(W278,[1]Vakuumiert!$H:$I,2,FALSE)=0,"Vakuumierter VOS geschält"),
IFERROR(IF(VLOOKUP(W278,[1]Vakuumiert!$K:$L,2,FALSE)=0,"Vakuumierter VOS vegan"),
IFERROR(IF(VLOOKUP(W278,[1]Vakuumiert!$N:$O,2,FALSE)=0,"Vakuumierter VOS Zipfel"),
IFERROR(IF(VLOOKUP(W278,[1]Vakuumiert!$Q:$R,2,FALSE)=0,"Vakuumiert geschält"),
IFERROR(IF(VLOOKUP(W278,'[1]vakuumierte Fertigprodukte'!$B:$C,2,FALSE)=0,"Fertigprodukte"),
IFERROR(IF(VLOOKUP(W278,'[1]vakuumierte Fertigprodukte'!$E:$FI,2,FALSE)=0,"Vakuumierte Zipfel"),
IFERROR(IF(VLOOKUP(W278,[1]Wurste!$B:$C,2,FALSE)=0,"Räucherwürste"),
IFERROR(IF(VLOOKUP(W278,[1]Wurste!$E:$F,2,FALSE)=0,"URW/URGW Wurst"),
IFERROR(IF(VLOOKUP(W278,[1]Wurste!$H:$I,2,FALSE)=0,"HF-Wurst Vegan"),
IFERROR(IF(VLOOKUP(W278,[1]Wurste!$K:$L,2,FALSE)=0,"320er ohne Würste"),
IFERROR(IF(AND(OR(Abfalldokumentation!$I278="BU3",Abfalldokumentation!$I278="Verkauf"),Abfalldokumentation!$N278="Schimmel",Abfalldokumentation!$O278="keinen Abnehmer/kein Schälpersonal"),"Div. Zipfel, ES ohne Verwendung",VLOOKUP(Abfalldokumentation!$M278,Produktgruppen!A:B,2,FALSE)),"-")))))))))))))))))))))))</f>
        <v>Diverses</v>
      </c>
      <c r="M278" s="81" t="str">
        <f>IFERROR(VLOOKUP(Abfalldokumentation!$W278,Artikel!A:C,3,FALSE),Abfalldokumentation!$W278)</f>
        <v>Diverses</v>
      </c>
      <c r="N278" s="81" t="str">
        <f>VLOOKUP(D278,'Liste Gründe'!A:D,2,FALSE)</f>
        <v>Linienbezogen</v>
      </c>
      <c r="O278" s="80" t="str">
        <f>IF(ISBLANK(F278),VLOOKUP(Abfalldokumentation!$X278,'Liste Gründe'!A:D,3,FALSE),F278)</f>
        <v>Maschinenabfall</v>
      </c>
      <c r="P278" s="81" t="str">
        <f>IF(ISBLANK(Abfalldokumentation!$G278),"-",Abfalldokumentation!$G278)</f>
        <v>-</v>
      </c>
      <c r="Q278" s="81">
        <f t="shared" si="29"/>
        <v>36</v>
      </c>
      <c r="R278" s="81" t="str">
        <f t="shared" si="30"/>
        <v>Produkte</v>
      </c>
      <c r="S278" s="81" t="str">
        <f t="shared" si="31"/>
        <v>BUs</v>
      </c>
      <c r="T278" s="81" t="str">
        <f t="shared" si="32"/>
        <v>Symptome</v>
      </c>
      <c r="U278" s="81" t="str">
        <f>IFERROR(VLOOKUP(Abfalldokumentation!$W278,Kennzahlen!S:U,3,FALSE)*Abfalldokumentation!$J278,"0")</f>
        <v>0</v>
      </c>
      <c r="V278" s="81" t="str">
        <f>IF(ISBLANK(A278),VLOOKUP(Abfalldokumentation!$W278,'Linien - BU'!R:S,2,FALSE),A278)</f>
        <v>BU2</v>
      </c>
      <c r="W278" s="77" t="str">
        <f t="shared" si="33"/>
        <v>Diverses</v>
      </c>
      <c r="X278" s="77">
        <f t="shared" si="34"/>
        <v>30</v>
      </c>
    </row>
    <row r="279" spans="1:24" ht="30" customHeight="1" x14ac:dyDescent="0.25">
      <c r="A279" s="45" t="s">
        <v>70</v>
      </c>
      <c r="B279" s="46" t="s">
        <v>86</v>
      </c>
      <c r="C279" s="46">
        <v>55</v>
      </c>
      <c r="D279" s="46">
        <v>30</v>
      </c>
      <c r="E279" s="47">
        <v>44445</v>
      </c>
      <c r="F279" s="48"/>
      <c r="G279" s="49"/>
      <c r="H279" s="50" t="str">
        <f>IFERROR(VLOOKUP(Abfalldokumentation!$B279,Artikel!A:C,3,FALSE),Abfalldokumentation!$B279)</f>
        <v>Diverses aus Abfüllung</v>
      </c>
      <c r="I279" s="73" t="str">
        <f>VLOOKUP(V279,'Linien - BU'!A:B,2,FALSE)</f>
        <v>BU1</v>
      </c>
      <c r="J279" s="74">
        <f t="shared" si="28"/>
        <v>55</v>
      </c>
      <c r="K279" s="75">
        <f>Abfalldokumentation!$E279</f>
        <v>44445</v>
      </c>
      <c r="L279" s="74" t="str">
        <f>IFERROR(IF(VLOOKUP(W279,'[1]Rohware 230'!$B:$C,2,FALSE)=0,"Rohware"),
IFERROR(IF(VLOOKUP(W279,[1]Sammelnr.!$B:$C,2,FALSE)=0,"Sammelnr. ungeschält ABS"),
IFERROR(IF(VLOOKUP(W279,[1]Sammelnr.!$E:$F,2,FALSE)=0,"Sammelnr. ungeschält VS"),
IFERROR(IF(VLOOKUP(W279,[1]Sammelnr.!$H:$I,2,FALSE)=0,"Sammelnr. geschält"),
IFERROR(IF(VLOOKUP(W279,[1]Offen!$B:$C,2,FALSE)=0,"Offen ungeschält ABS"),
IFERROR(IF(VLOOKUP(W279,[1]Offen!$E:$F,2,FALSE)=0,"Offen ungeschält VOS"),
IFERROR(IF(VLOOKUP(W279,[1]Offen!$H:$I,2,FALSE)=0,"Offen geschält RW"),
IFERROR(IF(VLOOKUP(W279,[1]Offen!$K:$L,2,FALSE)=0,"Offen vegan"),
IFERROR(IF(VLOOKUP(W279,[1]Offen!$N:$O,2,FALSE)=0,"Offen Zipfel"),
IFERROR(IF(VLOOKUP(W279,[1]Offen!$Q:$R,2,FALSE)=0,"Offen Endstücke"),
IFERROR(IF(VLOOKUP(W279,[1]Vakuumiert!$B:$C,2,FALSE)=0,"Vakuumierter VOS ungeschält"),
IFERROR(IF(VLOOKUP(W279,[1]Vakuumiert!$E:$F,2,FALSE)=0,"Vakuumierter ABS ungeschält"),
IFERROR(IF(VLOOKUP(W279,[1]Vakuumiert!$H:$I,2,FALSE)=0,"Vakuumierter VOS geschält"),
IFERROR(IF(VLOOKUP(W279,[1]Vakuumiert!$K:$L,2,FALSE)=0,"Vakuumierter VOS vegan"),
IFERROR(IF(VLOOKUP(W279,[1]Vakuumiert!$N:$O,2,FALSE)=0,"Vakuumierter VOS Zipfel"),
IFERROR(IF(VLOOKUP(W279,[1]Vakuumiert!$Q:$R,2,FALSE)=0,"Vakuumiert geschält"),
IFERROR(IF(VLOOKUP(W279,'[1]vakuumierte Fertigprodukte'!$B:$C,2,FALSE)=0,"Fertigprodukte"),
IFERROR(IF(VLOOKUP(W279,'[1]vakuumierte Fertigprodukte'!$E:$FI,2,FALSE)=0,"Vakuumierte Zipfel"),
IFERROR(IF(VLOOKUP(W279,[1]Wurste!$B:$C,2,FALSE)=0,"Räucherwürste"),
IFERROR(IF(VLOOKUP(W279,[1]Wurste!$E:$F,2,FALSE)=0,"URW/URGW Wurst"),
IFERROR(IF(VLOOKUP(W279,[1]Wurste!$H:$I,2,FALSE)=0,"HF-Wurst Vegan"),
IFERROR(IF(VLOOKUP(W279,[1]Wurste!$K:$L,2,FALSE)=0,"320er ohne Würste"),
IFERROR(IF(AND(OR(Abfalldokumentation!$I279="BU3",Abfalldokumentation!$I279="Verkauf"),Abfalldokumentation!$N279="Schimmel",Abfalldokumentation!$O279="keinen Abnehmer/kein Schälpersonal"),"Div. Zipfel, ES ohne Verwendung",VLOOKUP(Abfalldokumentation!$M279,Produktgruppen!A:B,2,FALSE)),"-")))))))))))))))))))))))</f>
        <v>Diverses</v>
      </c>
      <c r="M279" s="76" t="str">
        <f>IFERROR(VLOOKUP(Abfalldokumentation!$W279,Artikel!A:C,3,FALSE),Abfalldokumentation!$W279)</f>
        <v>Diverses aus Abfüllung</v>
      </c>
      <c r="N279" s="76" t="str">
        <f>VLOOKUP(D279,'Liste Gründe'!A:D,2,FALSE)</f>
        <v>Linienbezogen</v>
      </c>
      <c r="O279" s="75" t="str">
        <f>IF(ISBLANK(F279),VLOOKUP(Abfalldokumentation!$X279,'Liste Gründe'!A:D,3,FALSE),F279)</f>
        <v>Maschinenabfall</v>
      </c>
      <c r="P279" s="76" t="str">
        <f>IF(ISBLANK(Abfalldokumentation!$G279),"-",Abfalldokumentation!$G279)</f>
        <v>-</v>
      </c>
      <c r="Q279" s="76">
        <f t="shared" si="29"/>
        <v>36</v>
      </c>
      <c r="R279" s="76" t="str">
        <f t="shared" si="30"/>
        <v>Produkte</v>
      </c>
      <c r="S279" s="76" t="str">
        <f t="shared" si="31"/>
        <v>BUs</v>
      </c>
      <c r="T279" s="76" t="str">
        <f t="shared" si="32"/>
        <v>Symptome</v>
      </c>
      <c r="U279" s="76" t="str">
        <f>IFERROR(VLOOKUP(Abfalldokumentation!$W279,Kennzahlen!S:U,3,FALSE)*Abfalldokumentation!$J279,"0")</f>
        <v>0</v>
      </c>
      <c r="V279" s="76" t="str">
        <f>IF(ISBLANK(A279),VLOOKUP(Abfalldokumentation!$W279,'Linien - BU'!R:S,2,FALSE),A279)</f>
        <v>Abfüllung</v>
      </c>
      <c r="W279" s="77" t="str">
        <f t="shared" si="33"/>
        <v>Diverses aus Abfüllung</v>
      </c>
      <c r="X279" s="77">
        <f t="shared" si="34"/>
        <v>30</v>
      </c>
    </row>
    <row r="280" spans="1:24" ht="30" customHeight="1" x14ac:dyDescent="0.25">
      <c r="A280" s="39" t="s">
        <v>70</v>
      </c>
      <c r="B280" s="40" t="s">
        <v>86</v>
      </c>
      <c r="C280" s="40">
        <v>122.5</v>
      </c>
      <c r="D280" s="40">
        <v>30</v>
      </c>
      <c r="E280" s="41">
        <v>44445</v>
      </c>
      <c r="F280" s="42"/>
      <c r="G280" s="43"/>
      <c r="H280" s="44" t="str">
        <f>IFERROR(VLOOKUP(Abfalldokumentation!$B280,Artikel!A:C,3,FALSE),Abfalldokumentation!$B280)</f>
        <v>Diverses aus Abfüllung</v>
      </c>
      <c r="I280" s="78" t="str">
        <f>VLOOKUP(V280,'Linien - BU'!A:B,2,FALSE)</f>
        <v>BU1</v>
      </c>
      <c r="J280" s="79">
        <f t="shared" si="28"/>
        <v>122.5</v>
      </c>
      <c r="K280" s="80">
        <f>Abfalldokumentation!$E280</f>
        <v>44445</v>
      </c>
      <c r="L280" s="79" t="str">
        <f>IFERROR(IF(VLOOKUP(W280,'[1]Rohware 230'!$B:$C,2,FALSE)=0,"Rohware"),
IFERROR(IF(VLOOKUP(W280,[1]Sammelnr.!$B:$C,2,FALSE)=0,"Sammelnr. ungeschält ABS"),
IFERROR(IF(VLOOKUP(W280,[1]Sammelnr.!$E:$F,2,FALSE)=0,"Sammelnr. ungeschält VS"),
IFERROR(IF(VLOOKUP(W280,[1]Sammelnr.!$H:$I,2,FALSE)=0,"Sammelnr. geschält"),
IFERROR(IF(VLOOKUP(W280,[1]Offen!$B:$C,2,FALSE)=0,"Offen ungeschält ABS"),
IFERROR(IF(VLOOKUP(W280,[1]Offen!$E:$F,2,FALSE)=0,"Offen ungeschält VOS"),
IFERROR(IF(VLOOKUP(W280,[1]Offen!$H:$I,2,FALSE)=0,"Offen geschält RW"),
IFERROR(IF(VLOOKUP(W280,[1]Offen!$K:$L,2,FALSE)=0,"Offen vegan"),
IFERROR(IF(VLOOKUP(W280,[1]Offen!$N:$O,2,FALSE)=0,"Offen Zipfel"),
IFERROR(IF(VLOOKUP(W280,[1]Offen!$Q:$R,2,FALSE)=0,"Offen Endstücke"),
IFERROR(IF(VLOOKUP(W280,[1]Vakuumiert!$B:$C,2,FALSE)=0,"Vakuumierter VOS ungeschält"),
IFERROR(IF(VLOOKUP(W280,[1]Vakuumiert!$E:$F,2,FALSE)=0,"Vakuumierter ABS ungeschält"),
IFERROR(IF(VLOOKUP(W280,[1]Vakuumiert!$H:$I,2,FALSE)=0,"Vakuumierter VOS geschält"),
IFERROR(IF(VLOOKUP(W280,[1]Vakuumiert!$K:$L,2,FALSE)=0,"Vakuumierter VOS vegan"),
IFERROR(IF(VLOOKUP(W280,[1]Vakuumiert!$N:$O,2,FALSE)=0,"Vakuumierter VOS Zipfel"),
IFERROR(IF(VLOOKUP(W280,[1]Vakuumiert!$Q:$R,2,FALSE)=0,"Vakuumiert geschält"),
IFERROR(IF(VLOOKUP(W280,'[1]vakuumierte Fertigprodukte'!$B:$C,2,FALSE)=0,"Fertigprodukte"),
IFERROR(IF(VLOOKUP(W280,'[1]vakuumierte Fertigprodukte'!$E:$FI,2,FALSE)=0,"Vakuumierte Zipfel"),
IFERROR(IF(VLOOKUP(W280,[1]Wurste!$B:$C,2,FALSE)=0,"Räucherwürste"),
IFERROR(IF(VLOOKUP(W280,[1]Wurste!$E:$F,2,FALSE)=0,"URW/URGW Wurst"),
IFERROR(IF(VLOOKUP(W280,[1]Wurste!$H:$I,2,FALSE)=0,"HF-Wurst Vegan"),
IFERROR(IF(VLOOKUP(W280,[1]Wurste!$K:$L,2,FALSE)=0,"320er ohne Würste"),
IFERROR(IF(AND(OR(Abfalldokumentation!$I280="BU3",Abfalldokumentation!$I280="Verkauf"),Abfalldokumentation!$N280="Schimmel",Abfalldokumentation!$O280="keinen Abnehmer/kein Schälpersonal"),"Div. Zipfel, ES ohne Verwendung",VLOOKUP(Abfalldokumentation!$M280,Produktgruppen!A:B,2,FALSE)),"-")))))))))))))))))))))))</f>
        <v>Diverses</v>
      </c>
      <c r="M280" s="81" t="str">
        <f>IFERROR(VLOOKUP(Abfalldokumentation!$W280,Artikel!A:C,3,FALSE),Abfalldokumentation!$W280)</f>
        <v>Diverses aus Abfüllung</v>
      </c>
      <c r="N280" s="81" t="str">
        <f>VLOOKUP(D280,'Liste Gründe'!A:D,2,FALSE)</f>
        <v>Linienbezogen</v>
      </c>
      <c r="O280" s="80" t="str">
        <f>IF(ISBLANK(F280),VLOOKUP(Abfalldokumentation!$X280,'Liste Gründe'!A:D,3,FALSE),F280)</f>
        <v>Maschinenabfall</v>
      </c>
      <c r="P280" s="81" t="str">
        <f>IF(ISBLANK(Abfalldokumentation!$G280),"-",Abfalldokumentation!$G280)</f>
        <v>-</v>
      </c>
      <c r="Q280" s="81">
        <f t="shared" si="29"/>
        <v>36</v>
      </c>
      <c r="R280" s="81" t="str">
        <f t="shared" si="30"/>
        <v>Produkte</v>
      </c>
      <c r="S280" s="81" t="str">
        <f t="shared" si="31"/>
        <v>BUs</v>
      </c>
      <c r="T280" s="81" t="str">
        <f t="shared" si="32"/>
        <v>Symptome</v>
      </c>
      <c r="U280" s="81" t="str">
        <f>IFERROR(VLOOKUP(Abfalldokumentation!$W280,Kennzahlen!S:U,3,FALSE)*Abfalldokumentation!$J280,"0")</f>
        <v>0</v>
      </c>
      <c r="V280" s="81" t="str">
        <f>IF(ISBLANK(A280),VLOOKUP(Abfalldokumentation!$W280,'Linien - BU'!R:S,2,FALSE),A280)</f>
        <v>Abfüllung</v>
      </c>
      <c r="W280" s="77" t="str">
        <f t="shared" si="33"/>
        <v>Diverses aus Abfüllung</v>
      </c>
      <c r="X280" s="77">
        <f t="shared" si="34"/>
        <v>30</v>
      </c>
    </row>
    <row r="281" spans="1:24" ht="30" customHeight="1" x14ac:dyDescent="0.25">
      <c r="A281" s="45" t="s">
        <v>74</v>
      </c>
      <c r="B281" s="46">
        <v>29500480</v>
      </c>
      <c r="C281" s="46">
        <v>84.8</v>
      </c>
      <c r="D281" s="46">
        <v>12</v>
      </c>
      <c r="E281" s="47">
        <v>44446</v>
      </c>
      <c r="F281" s="48" t="s">
        <v>22</v>
      </c>
      <c r="G281" s="49" t="s">
        <v>75</v>
      </c>
      <c r="H281" s="50" t="str">
        <f>IFERROR(VLOOKUP(Abfalldokumentation!$B281,Artikel!A:C,3,FALSE),Abfalldokumentation!$B281)</f>
        <v>VOS Müller Fleisch SKZ</v>
      </c>
      <c r="I281" s="73" t="str">
        <f>VLOOKUP(V281,'Linien - BU'!A:B,2,FALSE)</f>
        <v>BU1</v>
      </c>
      <c r="J281" s="74">
        <f t="shared" si="28"/>
        <v>84.8</v>
      </c>
      <c r="K281" s="75">
        <f>Abfalldokumentation!$E281</f>
        <v>44446</v>
      </c>
      <c r="L281" s="74" t="str">
        <f>IFERROR(IF(VLOOKUP(W281,'[1]Rohware 230'!$B:$C,2,FALSE)=0,"Rohware"),
IFERROR(IF(VLOOKUP(W281,[1]Sammelnr.!$B:$C,2,FALSE)=0,"Sammelnr. ungeschält ABS"),
IFERROR(IF(VLOOKUP(W281,[1]Sammelnr.!$E:$F,2,FALSE)=0,"Sammelnr. ungeschält VS"),
IFERROR(IF(VLOOKUP(W281,[1]Sammelnr.!$H:$I,2,FALSE)=0,"Sammelnr. geschält"),
IFERROR(IF(VLOOKUP(W281,[1]Offen!$B:$C,2,FALSE)=0,"Offen ungeschält ABS"),
IFERROR(IF(VLOOKUP(W281,[1]Offen!$E:$F,2,FALSE)=0,"Offen ungeschält VOS"),
IFERROR(IF(VLOOKUP(W281,[1]Offen!$H:$I,2,FALSE)=0,"Offen geschält RW"),
IFERROR(IF(VLOOKUP(W281,[1]Offen!$K:$L,2,FALSE)=0,"Offen vegan"),
IFERROR(IF(VLOOKUP(W281,[1]Offen!$N:$O,2,FALSE)=0,"Offen Zipfel"),
IFERROR(IF(VLOOKUP(W281,[1]Offen!$Q:$R,2,FALSE)=0,"Offen Endstücke"),
IFERROR(IF(VLOOKUP(W281,[1]Vakuumiert!$B:$C,2,FALSE)=0,"Vakuumierter VOS ungeschält"),
IFERROR(IF(VLOOKUP(W281,[1]Vakuumiert!$E:$F,2,FALSE)=0,"Vakuumierter ABS ungeschält"),
IFERROR(IF(VLOOKUP(W281,[1]Vakuumiert!$H:$I,2,FALSE)=0,"Vakuumierter VOS geschält"),
IFERROR(IF(VLOOKUP(W281,[1]Vakuumiert!$K:$L,2,FALSE)=0,"Vakuumierter VOS vegan"),
IFERROR(IF(VLOOKUP(W281,[1]Vakuumiert!$N:$O,2,FALSE)=0,"Vakuumierter VOS Zipfel"),
IFERROR(IF(VLOOKUP(W281,[1]Vakuumiert!$Q:$R,2,FALSE)=0,"Vakuumiert geschält"),
IFERROR(IF(VLOOKUP(W281,'[1]vakuumierte Fertigprodukte'!$B:$C,2,FALSE)=0,"Fertigprodukte"),
IFERROR(IF(VLOOKUP(W281,'[1]vakuumierte Fertigprodukte'!$E:$FI,2,FALSE)=0,"Vakuumierte Zipfel"),
IFERROR(IF(VLOOKUP(W281,[1]Wurste!$B:$C,2,FALSE)=0,"Räucherwürste"),
IFERROR(IF(VLOOKUP(W281,[1]Wurste!$E:$F,2,FALSE)=0,"URW/URGW Wurst"),
IFERROR(IF(VLOOKUP(W281,[1]Wurste!$H:$I,2,FALSE)=0,"HF-Wurst Vegan"),
IFERROR(IF(VLOOKUP(W281,[1]Wurste!$K:$L,2,FALSE)=0,"320er ohne Würste"),
IFERROR(IF(AND(OR(Abfalldokumentation!$I281="BU3",Abfalldokumentation!$I281="Verkauf"),Abfalldokumentation!$N281="Schimmel",Abfalldokumentation!$O281="keinen Abnehmer/kein Schälpersonal"),"Div. Zipfel, ES ohne Verwendung",VLOOKUP(Abfalldokumentation!$M281,Produktgruppen!A:B,2,FALSE)),"-")))))))))))))))))))))))</f>
        <v>Vorschmelz</v>
      </c>
      <c r="M281" s="76" t="str">
        <f>IFERROR(VLOOKUP(Abfalldokumentation!$W281,Artikel!A:C,3,FALSE),Abfalldokumentation!$W281)</f>
        <v>VOS Müller Fleisch SKZ</v>
      </c>
      <c r="N281" s="76" t="str">
        <f>VLOOKUP(D281,'Liste Gründe'!A:D,2,FALSE)</f>
        <v>Schimmel</v>
      </c>
      <c r="O281" s="75" t="str">
        <f>IF(ISBLANK(F281),VLOOKUP(Abfalldokumentation!$X281,'Liste Gründe'!A:D,3,FALSE),F281)</f>
        <v>keine Verarbeitung</v>
      </c>
      <c r="P281" s="76" t="str">
        <f>IF(ISBLANK(Abfalldokumentation!$G281),"-",Abfalldokumentation!$G281)</f>
        <v>Aufgrund Konsistenz nicht genommen. Zu wenig VOS verarbeitet. Vom Warmen ins Kalte -&gt; Schimmel</v>
      </c>
      <c r="Q281" s="76">
        <f t="shared" si="29"/>
        <v>36</v>
      </c>
      <c r="R281" s="76" t="str">
        <f t="shared" si="30"/>
        <v>Produkte</v>
      </c>
      <c r="S281" s="76" t="str">
        <f t="shared" si="31"/>
        <v>BUs</v>
      </c>
      <c r="T281" s="76" t="str">
        <f t="shared" si="32"/>
        <v>Symptome</v>
      </c>
      <c r="U281" s="76" t="str">
        <f>IFERROR(VLOOKUP(Abfalldokumentation!$W281,Kennzahlen!S:U,3,FALSE)*Abfalldokumentation!$J281,"0")</f>
        <v>0</v>
      </c>
      <c r="V281" s="76" t="str">
        <f>IF(ISBLANK(A281),VLOOKUP(Abfalldokumentation!$W281,'Linien - BU'!R:S,2,FALSE),A281)</f>
        <v>Schmelze</v>
      </c>
      <c r="W281" s="77">
        <f t="shared" si="33"/>
        <v>29500480</v>
      </c>
      <c r="X281" s="77">
        <f t="shared" si="34"/>
        <v>12</v>
      </c>
    </row>
    <row r="282" spans="1:24" ht="30" customHeight="1" x14ac:dyDescent="0.25">
      <c r="A282" s="39" t="s">
        <v>131</v>
      </c>
      <c r="B282" s="40">
        <v>29500886</v>
      </c>
      <c r="C282" s="40">
        <v>38</v>
      </c>
      <c r="D282" s="40">
        <v>61</v>
      </c>
      <c r="E282" s="41">
        <v>44446</v>
      </c>
      <c r="F282" s="42" t="s">
        <v>17</v>
      </c>
      <c r="G282" s="43" t="s">
        <v>156</v>
      </c>
      <c r="H282" s="44" t="str">
        <f>IFERROR(VLOOKUP(Abfalldokumentation!$B282,Artikel!A:C,3,FALSE),Abfalldokumentation!$B282)</f>
        <v>ABS MEDI-KRÄUK</v>
      </c>
      <c r="I282" s="78" t="str">
        <f>VLOOKUP(V282,'Linien - BU'!A:B,2,FALSE)</f>
        <v>BU4</v>
      </c>
      <c r="J282" s="79">
        <f t="shared" si="28"/>
        <v>38</v>
      </c>
      <c r="K282" s="80">
        <f>Abfalldokumentation!$E282</f>
        <v>44446</v>
      </c>
      <c r="L282" s="79" t="str">
        <f>IFERROR(IF(VLOOKUP(W282,'[1]Rohware 230'!$B:$C,2,FALSE)=0,"Rohware"),
IFERROR(IF(VLOOKUP(W282,[1]Sammelnr.!$B:$C,2,FALSE)=0,"Sammelnr. ungeschält ABS"),
IFERROR(IF(VLOOKUP(W282,[1]Sammelnr.!$E:$F,2,FALSE)=0,"Sammelnr. ungeschält VS"),
IFERROR(IF(VLOOKUP(W282,[1]Sammelnr.!$H:$I,2,FALSE)=0,"Sammelnr. geschält"),
IFERROR(IF(VLOOKUP(W282,[1]Offen!$B:$C,2,FALSE)=0,"Offen ungeschält ABS"),
IFERROR(IF(VLOOKUP(W282,[1]Offen!$E:$F,2,FALSE)=0,"Offen ungeschält VOS"),
IFERROR(IF(VLOOKUP(W282,[1]Offen!$H:$I,2,FALSE)=0,"Offen geschält RW"),
IFERROR(IF(VLOOKUP(W282,[1]Offen!$K:$L,2,FALSE)=0,"Offen vegan"),
IFERROR(IF(VLOOKUP(W282,[1]Offen!$N:$O,2,FALSE)=0,"Offen Zipfel"),
IFERROR(IF(VLOOKUP(W282,[1]Offen!$Q:$R,2,FALSE)=0,"Offen Endstücke"),
IFERROR(IF(VLOOKUP(W282,[1]Vakuumiert!$B:$C,2,FALSE)=0,"Vakuumierter VOS ungeschält"),
IFERROR(IF(VLOOKUP(W282,[1]Vakuumiert!$E:$F,2,FALSE)=0,"Vakuumierter ABS ungeschält"),
IFERROR(IF(VLOOKUP(W282,[1]Vakuumiert!$H:$I,2,FALSE)=0,"Vakuumierter VOS geschält"),
IFERROR(IF(VLOOKUP(W282,[1]Vakuumiert!$K:$L,2,FALSE)=0,"Vakuumierter VOS vegan"),
IFERROR(IF(VLOOKUP(W282,[1]Vakuumiert!$N:$O,2,FALSE)=0,"Vakuumierter VOS Zipfel"),
IFERROR(IF(VLOOKUP(W282,[1]Vakuumiert!$Q:$R,2,FALSE)=0,"Vakuumiert geschält"),
IFERROR(IF(VLOOKUP(W282,'[1]vakuumierte Fertigprodukte'!$B:$C,2,FALSE)=0,"Fertigprodukte"),
IFERROR(IF(VLOOKUP(W282,'[1]vakuumierte Fertigprodukte'!$E:$FI,2,FALSE)=0,"Vakuumierte Zipfel"),
IFERROR(IF(VLOOKUP(W282,[1]Wurste!$B:$C,2,FALSE)=0,"Räucherwürste"),
IFERROR(IF(VLOOKUP(W282,[1]Wurste!$E:$F,2,FALSE)=0,"URW/URGW Wurst"),
IFERROR(IF(VLOOKUP(W282,[1]Wurste!$H:$I,2,FALSE)=0,"HF-Wurst Vegan"),
IFERROR(IF(VLOOKUP(W282,[1]Wurste!$K:$L,2,FALSE)=0,"320er ohne Würste"),
IFERROR(IF(AND(OR(Abfalldokumentation!$I282="BU3",Abfalldokumentation!$I282="Verkauf"),Abfalldokumentation!$N282="Schimmel",Abfalldokumentation!$O282="keinen Abnehmer/kein Schälpersonal"),"Div. Zipfel, ES ohne Verwendung",VLOOKUP(Abfalldokumentation!$M282,Produktgruppen!A:B,2,FALSE)),"-")))))))))))))))))))))))</f>
        <v>Offen ungeschält ABS</v>
      </c>
      <c r="M282" s="81" t="str">
        <f>IFERROR(VLOOKUP(Abfalldokumentation!$W282,Artikel!A:C,3,FALSE),Abfalldokumentation!$W282)</f>
        <v>ABS MEDI-KRÄUK</v>
      </c>
      <c r="N282" s="81" t="str">
        <f>VLOOKUP(D282,'Liste Gründe'!A:D,2,FALSE)</f>
        <v>keinen Verwendungszweck</v>
      </c>
      <c r="O282" s="80" t="str">
        <f>IF(ISBLANK(F282),VLOOKUP(Abfalldokumentation!$X282,'Liste Gründe'!A:D,3,FALSE),F282)</f>
        <v>keinen Verwendungszweck</v>
      </c>
      <c r="P282" s="81" t="str">
        <f>IF(ISBLANK(Abfalldokumentation!$G282),"-",Abfalldokumentation!$G282)</f>
        <v>&lt;500kg/Monat</v>
      </c>
      <c r="Q282" s="81">
        <f t="shared" si="29"/>
        <v>36</v>
      </c>
      <c r="R282" s="81" t="str">
        <f t="shared" si="30"/>
        <v>Produkte</v>
      </c>
      <c r="S282" s="81" t="str">
        <f t="shared" si="31"/>
        <v>BUs</v>
      </c>
      <c r="T282" s="81" t="str">
        <f t="shared" si="32"/>
        <v>Symptome</v>
      </c>
      <c r="U282" s="81">
        <f>IFERROR(VLOOKUP(Abfalldokumentation!$W282,Kennzahlen!S:U,3,FALSE)*Abfalldokumentation!$J282,"0")</f>
        <v>57</v>
      </c>
      <c r="V282" s="81" t="str">
        <f>IF(ISBLANK(A282),VLOOKUP(Abfalldokumentation!$W282,'Linien - BU'!R:S,2,FALSE),A282)</f>
        <v>L21</v>
      </c>
      <c r="W282" s="77">
        <f t="shared" si="33"/>
        <v>29500886</v>
      </c>
      <c r="X282" s="77">
        <f t="shared" si="34"/>
        <v>61</v>
      </c>
    </row>
    <row r="283" spans="1:24" ht="30" customHeight="1" x14ac:dyDescent="0.25">
      <c r="A283" s="45" t="s">
        <v>132</v>
      </c>
      <c r="B283" s="46">
        <v>29500900</v>
      </c>
      <c r="C283" s="46">
        <v>19</v>
      </c>
      <c r="D283" s="46">
        <v>61</v>
      </c>
      <c r="E283" s="47">
        <v>44446</v>
      </c>
      <c r="F283" s="48" t="s">
        <v>17</v>
      </c>
      <c r="G283" s="49" t="s">
        <v>82</v>
      </c>
      <c r="H283" s="50" t="str">
        <f>IFERROR(VLOOKUP(Abfalldokumentation!$B283,Artikel!A:C,3,FALSE),Abfalldokumentation!$B283)</f>
        <v>ABS ROVIN</v>
      </c>
      <c r="I283" s="73" t="str">
        <f>VLOOKUP(V283,'Linien - BU'!A:B,2,FALSE)</f>
        <v>BU4</v>
      </c>
      <c r="J283" s="74">
        <f t="shared" si="28"/>
        <v>19</v>
      </c>
      <c r="K283" s="75">
        <f>Abfalldokumentation!$E283</f>
        <v>44446</v>
      </c>
      <c r="L283" s="74" t="str">
        <f>IFERROR(IF(VLOOKUP(W283,'[1]Rohware 230'!$B:$C,2,FALSE)=0,"Rohware"),
IFERROR(IF(VLOOKUP(W283,[1]Sammelnr.!$B:$C,2,FALSE)=0,"Sammelnr. ungeschält ABS"),
IFERROR(IF(VLOOKUP(W283,[1]Sammelnr.!$E:$F,2,FALSE)=0,"Sammelnr. ungeschält VS"),
IFERROR(IF(VLOOKUP(W283,[1]Sammelnr.!$H:$I,2,FALSE)=0,"Sammelnr. geschält"),
IFERROR(IF(VLOOKUP(W283,[1]Offen!$B:$C,2,FALSE)=0,"Offen ungeschält ABS"),
IFERROR(IF(VLOOKUP(W283,[1]Offen!$E:$F,2,FALSE)=0,"Offen ungeschält VOS"),
IFERROR(IF(VLOOKUP(W283,[1]Offen!$H:$I,2,FALSE)=0,"Offen geschält RW"),
IFERROR(IF(VLOOKUP(W283,[1]Offen!$K:$L,2,FALSE)=0,"Offen vegan"),
IFERROR(IF(VLOOKUP(W283,[1]Offen!$N:$O,2,FALSE)=0,"Offen Zipfel"),
IFERROR(IF(VLOOKUP(W283,[1]Offen!$Q:$R,2,FALSE)=0,"Offen Endstücke"),
IFERROR(IF(VLOOKUP(W283,[1]Vakuumiert!$B:$C,2,FALSE)=0,"Vakuumierter VOS ungeschält"),
IFERROR(IF(VLOOKUP(W283,[1]Vakuumiert!$E:$F,2,FALSE)=0,"Vakuumierter ABS ungeschält"),
IFERROR(IF(VLOOKUP(W283,[1]Vakuumiert!$H:$I,2,FALSE)=0,"Vakuumierter VOS geschält"),
IFERROR(IF(VLOOKUP(W283,[1]Vakuumiert!$K:$L,2,FALSE)=0,"Vakuumierter VOS vegan"),
IFERROR(IF(VLOOKUP(W283,[1]Vakuumiert!$N:$O,2,FALSE)=0,"Vakuumierter VOS Zipfel"),
IFERROR(IF(VLOOKUP(W283,[1]Vakuumiert!$Q:$R,2,FALSE)=0,"Vakuumiert geschält"),
IFERROR(IF(VLOOKUP(W283,'[1]vakuumierte Fertigprodukte'!$B:$C,2,FALSE)=0,"Fertigprodukte"),
IFERROR(IF(VLOOKUP(W283,'[1]vakuumierte Fertigprodukte'!$E:$FI,2,FALSE)=0,"Vakuumierte Zipfel"),
IFERROR(IF(VLOOKUP(W283,[1]Wurste!$B:$C,2,FALSE)=0,"Räucherwürste"),
IFERROR(IF(VLOOKUP(W283,[1]Wurste!$E:$F,2,FALSE)=0,"URW/URGW Wurst"),
IFERROR(IF(VLOOKUP(W283,[1]Wurste!$H:$I,2,FALSE)=0,"HF-Wurst Vegan"),
IFERROR(IF(VLOOKUP(W283,[1]Wurste!$K:$L,2,FALSE)=0,"320er ohne Würste"),
IFERROR(IF(AND(OR(Abfalldokumentation!$I283="BU3",Abfalldokumentation!$I283="Verkauf"),Abfalldokumentation!$N283="Schimmel",Abfalldokumentation!$O283="keinen Abnehmer/kein Schälpersonal"),"Div. Zipfel, ES ohne Verwendung",VLOOKUP(Abfalldokumentation!$M283,Produktgruppen!A:B,2,FALSE)),"-")))))))))))))))))))))))</f>
        <v>Offen ungeschält ABS</v>
      </c>
      <c r="M283" s="76" t="str">
        <f>IFERROR(VLOOKUP(Abfalldokumentation!$W283,Artikel!A:C,3,FALSE),Abfalldokumentation!$W283)</f>
        <v>ABS ROVIN</v>
      </c>
      <c r="N283" s="76" t="str">
        <f>VLOOKUP(D283,'Liste Gründe'!A:D,2,FALSE)</f>
        <v>keinen Verwendungszweck</v>
      </c>
      <c r="O283" s="75" t="str">
        <f>IF(ISBLANK(F283),VLOOKUP(Abfalldokumentation!$X283,'Liste Gründe'!A:D,3,FALSE),F283)</f>
        <v>keinen Verwendungszweck</v>
      </c>
      <c r="P283" s="76" t="str">
        <f>IF(ISBLANK(Abfalldokumentation!$G283),"-",Abfalldokumentation!$G283)</f>
        <v>&lt;300kg/Monat</v>
      </c>
      <c r="Q283" s="76">
        <f t="shared" si="29"/>
        <v>36</v>
      </c>
      <c r="R283" s="76" t="str">
        <f t="shared" si="30"/>
        <v>Produkte</v>
      </c>
      <c r="S283" s="76" t="str">
        <f t="shared" si="31"/>
        <v>BUs</v>
      </c>
      <c r="T283" s="76" t="str">
        <f t="shared" si="32"/>
        <v>Symptome</v>
      </c>
      <c r="U283" s="76">
        <f>IFERROR(VLOOKUP(Abfalldokumentation!$W283,Kennzahlen!S:U,3,FALSE)*Abfalldokumentation!$J283,"0")</f>
        <v>0.19</v>
      </c>
      <c r="V283" s="76" t="str">
        <f>IF(ISBLANK(A283),VLOOKUP(Abfalldokumentation!$W283,'Linien - BU'!R:S,2,FALSE),A283)</f>
        <v>L23</v>
      </c>
      <c r="W283" s="77">
        <f t="shared" si="33"/>
        <v>29500900</v>
      </c>
      <c r="X283" s="77">
        <f t="shared" si="34"/>
        <v>61</v>
      </c>
    </row>
    <row r="284" spans="1:24" ht="30" customHeight="1" x14ac:dyDescent="0.25">
      <c r="A284" s="39" t="s">
        <v>76</v>
      </c>
      <c r="B284" s="40">
        <v>29500910</v>
      </c>
      <c r="C284" s="40">
        <v>66</v>
      </c>
      <c r="D284" s="40">
        <v>61</v>
      </c>
      <c r="E284" s="41">
        <v>44446</v>
      </c>
      <c r="F284" s="42" t="s">
        <v>17</v>
      </c>
      <c r="G284" s="43" t="s">
        <v>156</v>
      </c>
      <c r="H284" s="44" t="str">
        <f>IFERROR(VLOOKUP(Abfalldokumentation!$B284,Artikel!A:C,3,FALSE),Abfalldokumentation!$B284)</f>
        <v>ABS Unser Blütenkäse</v>
      </c>
      <c r="I284" s="78" t="str">
        <f>VLOOKUP(V284,'Linien - BU'!A:B,2,FALSE)</f>
        <v>BU4</v>
      </c>
      <c r="J284" s="79">
        <f t="shared" si="28"/>
        <v>66</v>
      </c>
      <c r="K284" s="80">
        <f>Abfalldokumentation!$E284</f>
        <v>44446</v>
      </c>
      <c r="L284" s="79" t="str">
        <f>IFERROR(IF(VLOOKUP(W284,'[1]Rohware 230'!$B:$C,2,FALSE)=0,"Rohware"),
IFERROR(IF(VLOOKUP(W284,[1]Sammelnr.!$B:$C,2,FALSE)=0,"Sammelnr. ungeschält ABS"),
IFERROR(IF(VLOOKUP(W284,[1]Sammelnr.!$E:$F,2,FALSE)=0,"Sammelnr. ungeschält VS"),
IFERROR(IF(VLOOKUP(W284,[1]Sammelnr.!$H:$I,2,FALSE)=0,"Sammelnr. geschält"),
IFERROR(IF(VLOOKUP(W284,[1]Offen!$B:$C,2,FALSE)=0,"Offen ungeschält ABS"),
IFERROR(IF(VLOOKUP(W284,[1]Offen!$E:$F,2,FALSE)=0,"Offen ungeschält VOS"),
IFERROR(IF(VLOOKUP(W284,[1]Offen!$H:$I,2,FALSE)=0,"Offen geschält RW"),
IFERROR(IF(VLOOKUP(W284,[1]Offen!$K:$L,2,FALSE)=0,"Offen vegan"),
IFERROR(IF(VLOOKUP(W284,[1]Offen!$N:$O,2,FALSE)=0,"Offen Zipfel"),
IFERROR(IF(VLOOKUP(W284,[1]Offen!$Q:$R,2,FALSE)=0,"Offen Endstücke"),
IFERROR(IF(VLOOKUP(W284,[1]Vakuumiert!$B:$C,2,FALSE)=0,"Vakuumierter VOS ungeschält"),
IFERROR(IF(VLOOKUP(W284,[1]Vakuumiert!$E:$F,2,FALSE)=0,"Vakuumierter ABS ungeschält"),
IFERROR(IF(VLOOKUP(W284,[1]Vakuumiert!$H:$I,2,FALSE)=0,"Vakuumierter VOS geschält"),
IFERROR(IF(VLOOKUP(W284,[1]Vakuumiert!$K:$L,2,FALSE)=0,"Vakuumierter VOS vegan"),
IFERROR(IF(VLOOKUP(W284,[1]Vakuumiert!$N:$O,2,FALSE)=0,"Vakuumierter VOS Zipfel"),
IFERROR(IF(VLOOKUP(W284,[1]Vakuumiert!$Q:$R,2,FALSE)=0,"Vakuumiert geschält"),
IFERROR(IF(VLOOKUP(W284,'[1]vakuumierte Fertigprodukte'!$B:$C,2,FALSE)=0,"Fertigprodukte"),
IFERROR(IF(VLOOKUP(W284,'[1]vakuumierte Fertigprodukte'!$E:$FI,2,FALSE)=0,"Vakuumierte Zipfel"),
IFERROR(IF(VLOOKUP(W284,[1]Wurste!$B:$C,2,FALSE)=0,"Räucherwürste"),
IFERROR(IF(VLOOKUP(W284,[1]Wurste!$E:$F,2,FALSE)=0,"URW/URGW Wurst"),
IFERROR(IF(VLOOKUP(W284,[1]Wurste!$H:$I,2,FALSE)=0,"HF-Wurst Vegan"),
IFERROR(IF(VLOOKUP(W284,[1]Wurste!$K:$L,2,FALSE)=0,"320er ohne Würste"),
IFERROR(IF(AND(OR(Abfalldokumentation!$I284="BU3",Abfalldokumentation!$I284="Verkauf"),Abfalldokumentation!$N284="Schimmel",Abfalldokumentation!$O284="keinen Abnehmer/kein Schälpersonal"),"Div. Zipfel, ES ohne Verwendung",VLOOKUP(Abfalldokumentation!$M284,Produktgruppen!A:B,2,FALSE)),"-")))))))))))))))))))))))</f>
        <v>Offen ungeschält ABS</v>
      </c>
      <c r="M284" s="81" t="str">
        <f>IFERROR(VLOOKUP(Abfalldokumentation!$W284,Artikel!A:C,3,FALSE),Abfalldokumentation!$W284)</f>
        <v>ABS Unser Blütenkäse</v>
      </c>
      <c r="N284" s="81" t="str">
        <f>VLOOKUP(D284,'Liste Gründe'!A:D,2,FALSE)</f>
        <v>keinen Verwendungszweck</v>
      </c>
      <c r="O284" s="80" t="str">
        <f>IF(ISBLANK(F284),VLOOKUP(Abfalldokumentation!$X284,'Liste Gründe'!A:D,3,FALSE),F284)</f>
        <v>keinen Verwendungszweck</v>
      </c>
      <c r="P284" s="81" t="str">
        <f>IF(ISBLANK(Abfalldokumentation!$G284),"-",Abfalldokumentation!$G284)</f>
        <v>&lt;500kg/Monat</v>
      </c>
      <c r="Q284" s="81">
        <f t="shared" si="29"/>
        <v>36</v>
      </c>
      <c r="R284" s="81" t="str">
        <f t="shared" si="30"/>
        <v>Produkte</v>
      </c>
      <c r="S284" s="81" t="str">
        <f t="shared" si="31"/>
        <v>BUs</v>
      </c>
      <c r="T284" s="81" t="str">
        <f t="shared" si="32"/>
        <v>Symptome</v>
      </c>
      <c r="U284" s="81">
        <f>IFERROR(VLOOKUP(Abfalldokumentation!$W284,Kennzahlen!S:U,3,FALSE)*Abfalldokumentation!$J284,"0")</f>
        <v>0.66</v>
      </c>
      <c r="V284" s="81" t="str">
        <f>IF(ISBLANK(A284),VLOOKUP(Abfalldokumentation!$W284,'Linien - BU'!R:S,2,FALSE),A284)</f>
        <v>L22</v>
      </c>
      <c r="W284" s="77">
        <f t="shared" si="33"/>
        <v>29500910</v>
      </c>
      <c r="X284" s="77">
        <f t="shared" si="34"/>
        <v>61</v>
      </c>
    </row>
    <row r="285" spans="1:24" ht="30" customHeight="1" x14ac:dyDescent="0.25">
      <c r="A285" s="45" t="s">
        <v>131</v>
      </c>
      <c r="B285" s="46">
        <v>29500952</v>
      </c>
      <c r="C285" s="46">
        <v>7</v>
      </c>
      <c r="D285" s="46">
        <v>61</v>
      </c>
      <c r="E285" s="47">
        <v>44446</v>
      </c>
      <c r="F285" s="48" t="s">
        <v>17</v>
      </c>
      <c r="G285" s="49" t="s">
        <v>82</v>
      </c>
      <c r="H285" s="50" t="str">
        <f>IFERROR(VLOOKUP(Abfalldokumentation!$B285,Artikel!A:C,3,FALSE),Abfalldokumentation!$B285)</f>
        <v>ABS GRÜN-PESTO</v>
      </c>
      <c r="I285" s="73" t="str">
        <f>VLOOKUP(V285,'Linien - BU'!A:B,2,FALSE)</f>
        <v>BU4</v>
      </c>
      <c r="J285" s="74">
        <f t="shared" si="28"/>
        <v>7</v>
      </c>
      <c r="K285" s="75">
        <f>Abfalldokumentation!$E285</f>
        <v>44446</v>
      </c>
      <c r="L285" s="74" t="str">
        <f>IFERROR(IF(VLOOKUP(W285,'[1]Rohware 230'!$B:$C,2,FALSE)=0,"Rohware"),
IFERROR(IF(VLOOKUP(W285,[1]Sammelnr.!$B:$C,2,FALSE)=0,"Sammelnr. ungeschält ABS"),
IFERROR(IF(VLOOKUP(W285,[1]Sammelnr.!$E:$F,2,FALSE)=0,"Sammelnr. ungeschält VS"),
IFERROR(IF(VLOOKUP(W285,[1]Sammelnr.!$H:$I,2,FALSE)=0,"Sammelnr. geschält"),
IFERROR(IF(VLOOKUP(W285,[1]Offen!$B:$C,2,FALSE)=0,"Offen ungeschält ABS"),
IFERROR(IF(VLOOKUP(W285,[1]Offen!$E:$F,2,FALSE)=0,"Offen ungeschält VOS"),
IFERROR(IF(VLOOKUP(W285,[1]Offen!$H:$I,2,FALSE)=0,"Offen geschält RW"),
IFERROR(IF(VLOOKUP(W285,[1]Offen!$K:$L,2,FALSE)=0,"Offen vegan"),
IFERROR(IF(VLOOKUP(W285,[1]Offen!$N:$O,2,FALSE)=0,"Offen Zipfel"),
IFERROR(IF(VLOOKUP(W285,[1]Offen!$Q:$R,2,FALSE)=0,"Offen Endstücke"),
IFERROR(IF(VLOOKUP(W285,[1]Vakuumiert!$B:$C,2,FALSE)=0,"Vakuumierter VOS ungeschält"),
IFERROR(IF(VLOOKUP(W285,[1]Vakuumiert!$E:$F,2,FALSE)=0,"Vakuumierter ABS ungeschält"),
IFERROR(IF(VLOOKUP(W285,[1]Vakuumiert!$H:$I,2,FALSE)=0,"Vakuumierter VOS geschält"),
IFERROR(IF(VLOOKUP(W285,[1]Vakuumiert!$K:$L,2,FALSE)=0,"Vakuumierter VOS vegan"),
IFERROR(IF(VLOOKUP(W285,[1]Vakuumiert!$N:$O,2,FALSE)=0,"Vakuumierter VOS Zipfel"),
IFERROR(IF(VLOOKUP(W285,[1]Vakuumiert!$Q:$R,2,FALSE)=0,"Vakuumiert geschält"),
IFERROR(IF(VLOOKUP(W285,'[1]vakuumierte Fertigprodukte'!$B:$C,2,FALSE)=0,"Fertigprodukte"),
IFERROR(IF(VLOOKUP(W285,'[1]vakuumierte Fertigprodukte'!$E:$FI,2,FALSE)=0,"Vakuumierte Zipfel"),
IFERROR(IF(VLOOKUP(W285,[1]Wurste!$B:$C,2,FALSE)=0,"Räucherwürste"),
IFERROR(IF(VLOOKUP(W285,[1]Wurste!$E:$F,2,FALSE)=0,"URW/URGW Wurst"),
IFERROR(IF(VLOOKUP(W285,[1]Wurste!$H:$I,2,FALSE)=0,"HF-Wurst Vegan"),
IFERROR(IF(VLOOKUP(W285,[1]Wurste!$K:$L,2,FALSE)=0,"320er ohne Würste"),
IFERROR(IF(AND(OR(Abfalldokumentation!$I285="BU3",Abfalldokumentation!$I285="Verkauf"),Abfalldokumentation!$N285="Schimmel",Abfalldokumentation!$O285="keinen Abnehmer/kein Schälpersonal"),"Div. Zipfel, ES ohne Verwendung",VLOOKUP(Abfalldokumentation!$M285,Produktgruppen!A:B,2,FALSE)),"-")))))))))))))))))))))))</f>
        <v>Offen ungeschält ABS</v>
      </c>
      <c r="M285" s="76" t="str">
        <f>IFERROR(VLOOKUP(Abfalldokumentation!$W285,Artikel!A:C,3,FALSE),Abfalldokumentation!$W285)</f>
        <v>ABS GRÜN-PESTO</v>
      </c>
      <c r="N285" s="76" t="str">
        <f>VLOOKUP(D285,'Liste Gründe'!A:D,2,FALSE)</f>
        <v>keinen Verwendungszweck</v>
      </c>
      <c r="O285" s="75" t="str">
        <f>IF(ISBLANK(F285),VLOOKUP(Abfalldokumentation!$X285,'Liste Gründe'!A:D,3,FALSE),F285)</f>
        <v>keinen Verwendungszweck</v>
      </c>
      <c r="P285" s="76" t="str">
        <f>IF(ISBLANK(Abfalldokumentation!$G285),"-",Abfalldokumentation!$G285)</f>
        <v>&lt;300kg/Monat</v>
      </c>
      <c r="Q285" s="76">
        <f t="shared" si="29"/>
        <v>36</v>
      </c>
      <c r="R285" s="76" t="str">
        <f t="shared" si="30"/>
        <v>Produkte</v>
      </c>
      <c r="S285" s="76" t="str">
        <f t="shared" si="31"/>
        <v>BUs</v>
      </c>
      <c r="T285" s="76" t="str">
        <f t="shared" si="32"/>
        <v>Symptome</v>
      </c>
      <c r="U285" s="76">
        <f>IFERROR(VLOOKUP(Abfalldokumentation!$W285,Kennzahlen!S:U,3,FALSE)*Abfalldokumentation!$J285,"0")</f>
        <v>10.5</v>
      </c>
      <c r="V285" s="76" t="str">
        <f>IF(ISBLANK(A285),VLOOKUP(Abfalldokumentation!$W285,'Linien - BU'!R:S,2,FALSE),A285)</f>
        <v>L21</v>
      </c>
      <c r="W285" s="77">
        <f t="shared" si="33"/>
        <v>29500952</v>
      </c>
      <c r="X285" s="77">
        <f t="shared" si="34"/>
        <v>61</v>
      </c>
    </row>
    <row r="286" spans="1:24" ht="30" customHeight="1" x14ac:dyDescent="0.25">
      <c r="A286" s="39" t="s">
        <v>76</v>
      </c>
      <c r="B286" s="40">
        <v>29501020</v>
      </c>
      <c r="C286" s="40">
        <v>4.2</v>
      </c>
      <c r="D286" s="40">
        <v>30</v>
      </c>
      <c r="E286" s="41">
        <v>44446</v>
      </c>
      <c r="F286" s="42" t="s">
        <v>116</v>
      </c>
      <c r="G286" s="43" t="s">
        <v>117</v>
      </c>
      <c r="H286" s="44" t="str">
        <f>IFERROR(VLOOKUP(Abfalldokumentation!$B286,Artikel!A:C,3,FALSE),Abfalldokumentation!$B286)</f>
        <v>VOS WAL-THEKE</v>
      </c>
      <c r="I286" s="78" t="str">
        <f>VLOOKUP(V286,'Linien - BU'!A:B,2,FALSE)</f>
        <v>BU4</v>
      </c>
      <c r="J286" s="79">
        <f t="shared" si="28"/>
        <v>4.2</v>
      </c>
      <c r="K286" s="80">
        <f>Abfalldokumentation!$E286</f>
        <v>44446</v>
      </c>
      <c r="L286" s="79" t="str">
        <f>IFERROR(IF(VLOOKUP(W286,'[1]Rohware 230'!$B:$C,2,FALSE)=0,"Rohware"),
IFERROR(IF(VLOOKUP(W286,[1]Sammelnr.!$B:$C,2,FALSE)=0,"Sammelnr. ungeschält ABS"),
IFERROR(IF(VLOOKUP(W286,[1]Sammelnr.!$E:$F,2,FALSE)=0,"Sammelnr. ungeschält VS"),
IFERROR(IF(VLOOKUP(W286,[1]Sammelnr.!$H:$I,2,FALSE)=0,"Sammelnr. geschält"),
IFERROR(IF(VLOOKUP(W286,[1]Offen!$B:$C,2,FALSE)=0,"Offen ungeschält ABS"),
IFERROR(IF(VLOOKUP(W286,[1]Offen!$E:$F,2,FALSE)=0,"Offen ungeschält VOS"),
IFERROR(IF(VLOOKUP(W286,[1]Offen!$H:$I,2,FALSE)=0,"Offen geschält RW"),
IFERROR(IF(VLOOKUP(W286,[1]Offen!$K:$L,2,FALSE)=0,"Offen vegan"),
IFERROR(IF(VLOOKUP(W286,[1]Offen!$N:$O,2,FALSE)=0,"Offen Zipfel"),
IFERROR(IF(VLOOKUP(W286,[1]Offen!$Q:$R,2,FALSE)=0,"Offen Endstücke"),
IFERROR(IF(VLOOKUP(W286,[1]Vakuumiert!$B:$C,2,FALSE)=0,"Vakuumierter VOS ungeschält"),
IFERROR(IF(VLOOKUP(W286,[1]Vakuumiert!$E:$F,2,FALSE)=0,"Vakuumierter ABS ungeschält"),
IFERROR(IF(VLOOKUP(W286,[1]Vakuumiert!$H:$I,2,FALSE)=0,"Vakuumierter VOS geschält"),
IFERROR(IF(VLOOKUP(W286,[1]Vakuumiert!$K:$L,2,FALSE)=0,"Vakuumierter VOS vegan"),
IFERROR(IF(VLOOKUP(W286,[1]Vakuumiert!$N:$O,2,FALSE)=0,"Vakuumierter VOS Zipfel"),
IFERROR(IF(VLOOKUP(W286,[1]Vakuumiert!$Q:$R,2,FALSE)=0,"Vakuumiert geschält"),
IFERROR(IF(VLOOKUP(W286,'[1]vakuumierte Fertigprodukte'!$B:$C,2,FALSE)=0,"Fertigprodukte"),
IFERROR(IF(VLOOKUP(W286,'[1]vakuumierte Fertigprodukte'!$E:$FI,2,FALSE)=0,"Vakuumierte Zipfel"),
IFERROR(IF(VLOOKUP(W286,[1]Wurste!$B:$C,2,FALSE)=0,"Räucherwürste"),
IFERROR(IF(VLOOKUP(W286,[1]Wurste!$E:$F,2,FALSE)=0,"URW/URGW Wurst"),
IFERROR(IF(VLOOKUP(W286,[1]Wurste!$H:$I,2,FALSE)=0,"HF-Wurst Vegan"),
IFERROR(IF(VLOOKUP(W286,[1]Wurste!$K:$L,2,FALSE)=0,"320er ohne Würste"),
IFERROR(IF(AND(OR(Abfalldokumentation!$I286="BU3",Abfalldokumentation!$I286="Verkauf"),Abfalldokumentation!$N286="Schimmel",Abfalldokumentation!$O286="keinen Abnehmer/kein Schälpersonal"),"Div. Zipfel, ES ohne Verwendung",VLOOKUP(Abfalldokumentation!$M286,Produktgruppen!A:B,2,FALSE)),"-")))))))))))))))))))))))</f>
        <v>Offen ungeschält VOS</v>
      </c>
      <c r="M286" s="81" t="str">
        <f>IFERROR(VLOOKUP(Abfalldokumentation!$W286,Artikel!A:C,3,FALSE),Abfalldokumentation!$W286)</f>
        <v>VOS WAL-THEKE</v>
      </c>
      <c r="N286" s="81" t="str">
        <f>VLOOKUP(D286,'Liste Gründe'!A:D,2,FALSE)</f>
        <v>Linienbezogen</v>
      </c>
      <c r="O286" s="80" t="str">
        <f>IF(ISBLANK(F286),VLOOKUP(Abfalldokumentation!$X286,'Liste Gründe'!A:D,3,FALSE),F286)</f>
        <v>Maschinenabfall</v>
      </c>
      <c r="P286" s="81" t="str">
        <f>IF(ISBLANK(Abfalldokumentation!$G286),"-",Abfalldokumentation!$G286)</f>
        <v>nicht eindeutig</v>
      </c>
      <c r="Q286" s="81">
        <f t="shared" si="29"/>
        <v>36</v>
      </c>
      <c r="R286" s="81" t="str">
        <f t="shared" si="30"/>
        <v>Produkte</v>
      </c>
      <c r="S286" s="81" t="str">
        <f t="shared" si="31"/>
        <v>BUs</v>
      </c>
      <c r="T286" s="81" t="str">
        <f t="shared" si="32"/>
        <v>Symptome</v>
      </c>
      <c r="U286" s="81">
        <f>IFERROR(VLOOKUP(Abfalldokumentation!$W286,Kennzahlen!S:U,3,FALSE)*Abfalldokumentation!$J286,"0")</f>
        <v>2.1</v>
      </c>
      <c r="V286" s="81" t="str">
        <f>IF(ISBLANK(A286),VLOOKUP(Abfalldokumentation!$W286,'Linien - BU'!R:S,2,FALSE),A286)</f>
        <v>L22</v>
      </c>
      <c r="W286" s="77">
        <f t="shared" si="33"/>
        <v>29501020</v>
      </c>
      <c r="X286" s="77">
        <f t="shared" si="34"/>
        <v>30</v>
      </c>
    </row>
    <row r="287" spans="1:24" ht="30" customHeight="1" x14ac:dyDescent="0.25">
      <c r="A287" s="45" t="s">
        <v>131</v>
      </c>
      <c r="B287" s="46">
        <v>29501029</v>
      </c>
      <c r="C287" s="46">
        <v>32</v>
      </c>
      <c r="D287" s="46">
        <v>61</v>
      </c>
      <c r="E287" s="47">
        <v>44446</v>
      </c>
      <c r="F287" s="48" t="s">
        <v>17</v>
      </c>
      <c r="G287" s="49" t="s">
        <v>82</v>
      </c>
      <c r="H287" s="50" t="str">
        <f>IFERROR(VLOOKUP(Abfalldokumentation!$B287,Artikel!A:C,3,FALSE),Abfalldokumentation!$B287)</f>
        <v>ABS BRUSCHETTA</v>
      </c>
      <c r="I287" s="73" t="str">
        <f>VLOOKUP(V287,'Linien - BU'!A:B,2,FALSE)</f>
        <v>BU4</v>
      </c>
      <c r="J287" s="74">
        <f t="shared" si="28"/>
        <v>32</v>
      </c>
      <c r="K287" s="75">
        <f>Abfalldokumentation!$E287</f>
        <v>44446</v>
      </c>
      <c r="L287" s="74" t="str">
        <f>IFERROR(IF(VLOOKUP(W287,'[1]Rohware 230'!$B:$C,2,FALSE)=0,"Rohware"),
IFERROR(IF(VLOOKUP(W287,[1]Sammelnr.!$B:$C,2,FALSE)=0,"Sammelnr. ungeschält ABS"),
IFERROR(IF(VLOOKUP(W287,[1]Sammelnr.!$E:$F,2,FALSE)=0,"Sammelnr. ungeschält VS"),
IFERROR(IF(VLOOKUP(W287,[1]Sammelnr.!$H:$I,2,FALSE)=0,"Sammelnr. geschält"),
IFERROR(IF(VLOOKUP(W287,[1]Offen!$B:$C,2,FALSE)=0,"Offen ungeschält ABS"),
IFERROR(IF(VLOOKUP(W287,[1]Offen!$E:$F,2,FALSE)=0,"Offen ungeschält VOS"),
IFERROR(IF(VLOOKUP(W287,[1]Offen!$H:$I,2,FALSE)=0,"Offen geschält RW"),
IFERROR(IF(VLOOKUP(W287,[1]Offen!$K:$L,2,FALSE)=0,"Offen vegan"),
IFERROR(IF(VLOOKUP(W287,[1]Offen!$N:$O,2,FALSE)=0,"Offen Zipfel"),
IFERROR(IF(VLOOKUP(W287,[1]Offen!$Q:$R,2,FALSE)=0,"Offen Endstücke"),
IFERROR(IF(VLOOKUP(W287,[1]Vakuumiert!$B:$C,2,FALSE)=0,"Vakuumierter VOS ungeschält"),
IFERROR(IF(VLOOKUP(W287,[1]Vakuumiert!$E:$F,2,FALSE)=0,"Vakuumierter ABS ungeschält"),
IFERROR(IF(VLOOKUP(W287,[1]Vakuumiert!$H:$I,2,FALSE)=0,"Vakuumierter VOS geschält"),
IFERROR(IF(VLOOKUP(W287,[1]Vakuumiert!$K:$L,2,FALSE)=0,"Vakuumierter VOS vegan"),
IFERROR(IF(VLOOKUP(W287,[1]Vakuumiert!$N:$O,2,FALSE)=0,"Vakuumierter VOS Zipfel"),
IFERROR(IF(VLOOKUP(W287,[1]Vakuumiert!$Q:$R,2,FALSE)=0,"Vakuumiert geschält"),
IFERROR(IF(VLOOKUP(W287,'[1]vakuumierte Fertigprodukte'!$B:$C,2,FALSE)=0,"Fertigprodukte"),
IFERROR(IF(VLOOKUP(W287,'[1]vakuumierte Fertigprodukte'!$E:$FI,2,FALSE)=0,"Vakuumierte Zipfel"),
IFERROR(IF(VLOOKUP(W287,[1]Wurste!$B:$C,2,FALSE)=0,"Räucherwürste"),
IFERROR(IF(VLOOKUP(W287,[1]Wurste!$E:$F,2,FALSE)=0,"URW/URGW Wurst"),
IFERROR(IF(VLOOKUP(W287,[1]Wurste!$H:$I,2,FALSE)=0,"HF-Wurst Vegan"),
IFERROR(IF(VLOOKUP(W287,[1]Wurste!$K:$L,2,FALSE)=0,"320er ohne Würste"),
IFERROR(IF(AND(OR(Abfalldokumentation!$I287="BU3",Abfalldokumentation!$I287="Verkauf"),Abfalldokumentation!$N287="Schimmel",Abfalldokumentation!$O287="keinen Abnehmer/kein Schälpersonal"),"Div. Zipfel, ES ohne Verwendung",VLOOKUP(Abfalldokumentation!$M287,Produktgruppen!A:B,2,FALSE)),"-")))))))))))))))))))))))</f>
        <v>Offen ungeschält ABS</v>
      </c>
      <c r="M287" s="76" t="str">
        <f>IFERROR(VLOOKUP(Abfalldokumentation!$W287,Artikel!A:C,3,FALSE),Abfalldokumentation!$W287)</f>
        <v>ABS BRUSCHETTA</v>
      </c>
      <c r="N287" s="76" t="str">
        <f>VLOOKUP(D287,'Liste Gründe'!A:D,2,FALSE)</f>
        <v>keinen Verwendungszweck</v>
      </c>
      <c r="O287" s="75" t="str">
        <f>IF(ISBLANK(F287),VLOOKUP(Abfalldokumentation!$X287,'Liste Gründe'!A:D,3,FALSE),F287)</f>
        <v>keinen Verwendungszweck</v>
      </c>
      <c r="P287" s="76" t="str">
        <f>IF(ISBLANK(Abfalldokumentation!$G287),"-",Abfalldokumentation!$G287)</f>
        <v>&lt;300kg/Monat</v>
      </c>
      <c r="Q287" s="76">
        <f t="shared" si="29"/>
        <v>36</v>
      </c>
      <c r="R287" s="76" t="str">
        <f t="shared" si="30"/>
        <v>Produkte</v>
      </c>
      <c r="S287" s="76" t="str">
        <f t="shared" si="31"/>
        <v>BUs</v>
      </c>
      <c r="T287" s="76" t="str">
        <f t="shared" si="32"/>
        <v>Symptome</v>
      </c>
      <c r="U287" s="76">
        <f>IFERROR(VLOOKUP(Abfalldokumentation!$W287,Kennzahlen!S:U,3,FALSE)*Abfalldokumentation!$J287,"0")</f>
        <v>48</v>
      </c>
      <c r="V287" s="76" t="str">
        <f>IF(ISBLANK(A287),VLOOKUP(Abfalldokumentation!$W287,'Linien - BU'!R:S,2,FALSE),A287)</f>
        <v>L21</v>
      </c>
      <c r="W287" s="77">
        <f t="shared" si="33"/>
        <v>29501029</v>
      </c>
      <c r="X287" s="77">
        <f t="shared" si="34"/>
        <v>61</v>
      </c>
    </row>
    <row r="288" spans="1:24" ht="30" customHeight="1" x14ac:dyDescent="0.25">
      <c r="A288" s="39" t="s">
        <v>131</v>
      </c>
      <c r="B288" s="40">
        <v>29501030</v>
      </c>
      <c r="C288" s="40">
        <v>5</v>
      </c>
      <c r="D288" s="40">
        <v>61</v>
      </c>
      <c r="E288" s="41">
        <v>44446</v>
      </c>
      <c r="F288" s="42" t="s">
        <v>17</v>
      </c>
      <c r="G288" s="43" t="s">
        <v>135</v>
      </c>
      <c r="H288" s="44" t="str">
        <f>IFERROR(VLOOKUP(Abfalldokumentation!$B288,Artikel!A:C,3,FALSE),Abfalldokumentation!$B288)</f>
        <v>ABS ORANG-PESTO</v>
      </c>
      <c r="I288" s="78" t="str">
        <f>VLOOKUP(V288,'Linien - BU'!A:B,2,FALSE)</f>
        <v>BU4</v>
      </c>
      <c r="J288" s="79">
        <f t="shared" si="28"/>
        <v>5</v>
      </c>
      <c r="K288" s="80">
        <f>Abfalldokumentation!$E288</f>
        <v>44446</v>
      </c>
      <c r="L288" s="79" t="str">
        <f>IFERROR(IF(VLOOKUP(W288,'[1]Rohware 230'!$B:$C,2,FALSE)=0,"Rohware"),
IFERROR(IF(VLOOKUP(W288,[1]Sammelnr.!$B:$C,2,FALSE)=0,"Sammelnr. ungeschält ABS"),
IFERROR(IF(VLOOKUP(W288,[1]Sammelnr.!$E:$F,2,FALSE)=0,"Sammelnr. ungeschält VS"),
IFERROR(IF(VLOOKUP(W288,[1]Sammelnr.!$H:$I,2,FALSE)=0,"Sammelnr. geschält"),
IFERROR(IF(VLOOKUP(W288,[1]Offen!$B:$C,2,FALSE)=0,"Offen ungeschält ABS"),
IFERROR(IF(VLOOKUP(W288,[1]Offen!$E:$F,2,FALSE)=0,"Offen ungeschält VOS"),
IFERROR(IF(VLOOKUP(W288,[1]Offen!$H:$I,2,FALSE)=0,"Offen geschält RW"),
IFERROR(IF(VLOOKUP(W288,[1]Offen!$K:$L,2,FALSE)=0,"Offen vegan"),
IFERROR(IF(VLOOKUP(W288,[1]Offen!$N:$O,2,FALSE)=0,"Offen Zipfel"),
IFERROR(IF(VLOOKUP(W288,[1]Offen!$Q:$R,2,FALSE)=0,"Offen Endstücke"),
IFERROR(IF(VLOOKUP(W288,[1]Vakuumiert!$B:$C,2,FALSE)=0,"Vakuumierter VOS ungeschält"),
IFERROR(IF(VLOOKUP(W288,[1]Vakuumiert!$E:$F,2,FALSE)=0,"Vakuumierter ABS ungeschält"),
IFERROR(IF(VLOOKUP(W288,[1]Vakuumiert!$H:$I,2,FALSE)=0,"Vakuumierter VOS geschält"),
IFERROR(IF(VLOOKUP(W288,[1]Vakuumiert!$K:$L,2,FALSE)=0,"Vakuumierter VOS vegan"),
IFERROR(IF(VLOOKUP(W288,[1]Vakuumiert!$N:$O,2,FALSE)=0,"Vakuumierter VOS Zipfel"),
IFERROR(IF(VLOOKUP(W288,[1]Vakuumiert!$Q:$R,2,FALSE)=0,"Vakuumiert geschält"),
IFERROR(IF(VLOOKUP(W288,'[1]vakuumierte Fertigprodukte'!$B:$C,2,FALSE)=0,"Fertigprodukte"),
IFERROR(IF(VLOOKUP(W288,'[1]vakuumierte Fertigprodukte'!$E:$FI,2,FALSE)=0,"Vakuumierte Zipfel"),
IFERROR(IF(VLOOKUP(W288,[1]Wurste!$B:$C,2,FALSE)=0,"Räucherwürste"),
IFERROR(IF(VLOOKUP(W288,[1]Wurste!$E:$F,2,FALSE)=0,"URW/URGW Wurst"),
IFERROR(IF(VLOOKUP(W288,[1]Wurste!$H:$I,2,FALSE)=0,"HF-Wurst Vegan"),
IFERROR(IF(VLOOKUP(W288,[1]Wurste!$K:$L,2,FALSE)=0,"320er ohne Würste"),
IFERROR(IF(AND(OR(Abfalldokumentation!$I288="BU3",Abfalldokumentation!$I288="Verkauf"),Abfalldokumentation!$N288="Schimmel",Abfalldokumentation!$O288="keinen Abnehmer/kein Schälpersonal"),"Div. Zipfel, ES ohne Verwendung",VLOOKUP(Abfalldokumentation!$M288,Produktgruppen!A:B,2,FALSE)),"-")))))))))))))))))))))))</f>
        <v>Offen ungeschält ABS</v>
      </c>
      <c r="M288" s="81" t="str">
        <f>IFERROR(VLOOKUP(Abfalldokumentation!$W288,Artikel!A:C,3,FALSE),Abfalldokumentation!$W288)</f>
        <v>ABS ORANG-PESTO</v>
      </c>
      <c r="N288" s="81" t="str">
        <f>VLOOKUP(D288,'Liste Gründe'!A:D,2,FALSE)</f>
        <v>keinen Verwendungszweck</v>
      </c>
      <c r="O288" s="80" t="str">
        <f>IF(ISBLANK(F288),VLOOKUP(Abfalldokumentation!$X288,'Liste Gründe'!A:D,3,FALSE),F288)</f>
        <v>keinen Verwendungszweck</v>
      </c>
      <c r="P288" s="81" t="str">
        <f>IF(ISBLANK(Abfalldokumentation!$G288),"-",Abfalldokumentation!$G288)</f>
        <v>&lt;100kg/Monat</v>
      </c>
      <c r="Q288" s="81">
        <f t="shared" si="29"/>
        <v>36</v>
      </c>
      <c r="R288" s="81" t="str">
        <f t="shared" si="30"/>
        <v>Produkte</v>
      </c>
      <c r="S288" s="81" t="str">
        <f t="shared" si="31"/>
        <v>BUs</v>
      </c>
      <c r="T288" s="81" t="str">
        <f t="shared" si="32"/>
        <v>Symptome</v>
      </c>
      <c r="U288" s="81">
        <f>IFERROR(VLOOKUP(Abfalldokumentation!$W288,Kennzahlen!S:U,3,FALSE)*Abfalldokumentation!$J288,"0")</f>
        <v>7.5</v>
      </c>
      <c r="V288" s="81" t="str">
        <f>IF(ISBLANK(A288),VLOOKUP(Abfalldokumentation!$W288,'Linien - BU'!R:S,2,FALSE),A288)</f>
        <v>L21</v>
      </c>
      <c r="W288" s="77">
        <f t="shared" si="33"/>
        <v>29501030</v>
      </c>
      <c r="X288" s="77">
        <f t="shared" si="34"/>
        <v>61</v>
      </c>
    </row>
    <row r="289" spans="1:24" ht="30" customHeight="1" x14ac:dyDescent="0.25">
      <c r="A289" s="45" t="s">
        <v>76</v>
      </c>
      <c r="B289" s="46">
        <v>29501039</v>
      </c>
      <c r="C289" s="46">
        <v>117</v>
      </c>
      <c r="D289" s="46">
        <v>61</v>
      </c>
      <c r="E289" s="47">
        <v>44446</v>
      </c>
      <c r="F289" s="48" t="s">
        <v>17</v>
      </c>
      <c r="G289" s="49" t="s">
        <v>136</v>
      </c>
      <c r="H289" s="50" t="str">
        <f>IFERROR(VLOOKUP(Abfalldokumentation!$B289,Artikel!A:C,3,FALSE),Abfalldokumentation!$B289)</f>
        <v>ABS OLD-AMSTERDAM</v>
      </c>
      <c r="I289" s="73" t="str">
        <f>VLOOKUP(V289,'Linien - BU'!A:B,2,FALSE)</f>
        <v>BU4</v>
      </c>
      <c r="J289" s="74">
        <f t="shared" si="28"/>
        <v>117</v>
      </c>
      <c r="K289" s="75">
        <f>Abfalldokumentation!$E289</f>
        <v>44446</v>
      </c>
      <c r="L289" s="74" t="str">
        <f>IFERROR(IF(VLOOKUP(W289,'[1]Rohware 230'!$B:$C,2,FALSE)=0,"Rohware"),
IFERROR(IF(VLOOKUP(W289,[1]Sammelnr.!$B:$C,2,FALSE)=0,"Sammelnr. ungeschält ABS"),
IFERROR(IF(VLOOKUP(W289,[1]Sammelnr.!$E:$F,2,FALSE)=0,"Sammelnr. ungeschält VS"),
IFERROR(IF(VLOOKUP(W289,[1]Sammelnr.!$H:$I,2,FALSE)=0,"Sammelnr. geschält"),
IFERROR(IF(VLOOKUP(W289,[1]Offen!$B:$C,2,FALSE)=0,"Offen ungeschält ABS"),
IFERROR(IF(VLOOKUP(W289,[1]Offen!$E:$F,2,FALSE)=0,"Offen ungeschält VOS"),
IFERROR(IF(VLOOKUP(W289,[1]Offen!$H:$I,2,FALSE)=0,"Offen geschält RW"),
IFERROR(IF(VLOOKUP(W289,[1]Offen!$K:$L,2,FALSE)=0,"Offen vegan"),
IFERROR(IF(VLOOKUP(W289,[1]Offen!$N:$O,2,FALSE)=0,"Offen Zipfel"),
IFERROR(IF(VLOOKUP(W289,[1]Offen!$Q:$R,2,FALSE)=0,"Offen Endstücke"),
IFERROR(IF(VLOOKUP(W289,[1]Vakuumiert!$B:$C,2,FALSE)=0,"Vakuumierter VOS ungeschält"),
IFERROR(IF(VLOOKUP(W289,[1]Vakuumiert!$E:$F,2,FALSE)=0,"Vakuumierter ABS ungeschält"),
IFERROR(IF(VLOOKUP(W289,[1]Vakuumiert!$H:$I,2,FALSE)=0,"Vakuumierter VOS geschält"),
IFERROR(IF(VLOOKUP(W289,[1]Vakuumiert!$K:$L,2,FALSE)=0,"Vakuumierter VOS vegan"),
IFERROR(IF(VLOOKUP(W289,[1]Vakuumiert!$N:$O,2,FALSE)=0,"Vakuumierter VOS Zipfel"),
IFERROR(IF(VLOOKUP(W289,[1]Vakuumiert!$Q:$R,2,FALSE)=0,"Vakuumiert geschält"),
IFERROR(IF(VLOOKUP(W289,'[1]vakuumierte Fertigprodukte'!$B:$C,2,FALSE)=0,"Fertigprodukte"),
IFERROR(IF(VLOOKUP(W289,'[1]vakuumierte Fertigprodukte'!$E:$FI,2,FALSE)=0,"Vakuumierte Zipfel"),
IFERROR(IF(VLOOKUP(W289,[1]Wurste!$B:$C,2,FALSE)=0,"Räucherwürste"),
IFERROR(IF(VLOOKUP(W289,[1]Wurste!$E:$F,2,FALSE)=0,"URW/URGW Wurst"),
IFERROR(IF(VLOOKUP(W289,[1]Wurste!$H:$I,2,FALSE)=0,"HF-Wurst Vegan"),
IFERROR(IF(VLOOKUP(W289,[1]Wurste!$K:$L,2,FALSE)=0,"320er ohne Würste"),
IFERROR(IF(AND(OR(Abfalldokumentation!$I289="BU3",Abfalldokumentation!$I289="Verkauf"),Abfalldokumentation!$N289="Schimmel",Abfalldokumentation!$O289="keinen Abnehmer/kein Schälpersonal"),"Div. Zipfel, ES ohne Verwendung",VLOOKUP(Abfalldokumentation!$M289,Produktgruppen!A:B,2,FALSE)),"-")))))))))))))))))))))))</f>
        <v>Offen ungeschält ABS</v>
      </c>
      <c r="M289" s="76" t="str">
        <f>IFERROR(VLOOKUP(Abfalldokumentation!$W289,Artikel!A:C,3,FALSE),Abfalldokumentation!$W289)</f>
        <v>ABS OLD-AMSTERDAM</v>
      </c>
      <c r="N289" s="76" t="str">
        <f>VLOOKUP(D289,'Liste Gründe'!A:D,2,FALSE)</f>
        <v>keinen Verwendungszweck</v>
      </c>
      <c r="O289" s="75" t="str">
        <f>IF(ISBLANK(F289),VLOOKUP(Abfalldokumentation!$X289,'Liste Gründe'!A:D,3,FALSE),F289)</f>
        <v>keinen Verwendungszweck</v>
      </c>
      <c r="P289" s="76" t="str">
        <f>IF(ISBLANK(Abfalldokumentation!$G289),"-",Abfalldokumentation!$G289)</f>
        <v>&lt;1000kg/Monat</v>
      </c>
      <c r="Q289" s="76">
        <f t="shared" si="29"/>
        <v>36</v>
      </c>
      <c r="R289" s="76" t="str">
        <f t="shared" si="30"/>
        <v>Produkte</v>
      </c>
      <c r="S289" s="76" t="str">
        <f t="shared" si="31"/>
        <v>BUs</v>
      </c>
      <c r="T289" s="76" t="str">
        <f t="shared" si="32"/>
        <v>Symptome</v>
      </c>
      <c r="U289" s="76">
        <f>IFERROR(VLOOKUP(Abfalldokumentation!$W289,Kennzahlen!S:U,3,FALSE)*Abfalldokumentation!$J289,"0")</f>
        <v>1.17E-2</v>
      </c>
      <c r="V289" s="76" t="str">
        <f>IF(ISBLANK(A289),VLOOKUP(Abfalldokumentation!$W289,'Linien - BU'!R:S,2,FALSE),A289)</f>
        <v>L22</v>
      </c>
      <c r="W289" s="77">
        <f t="shared" si="33"/>
        <v>29501039</v>
      </c>
      <c r="X289" s="77">
        <f t="shared" si="34"/>
        <v>61</v>
      </c>
    </row>
    <row r="290" spans="1:24" ht="30" customHeight="1" x14ac:dyDescent="0.25">
      <c r="A290" s="39" t="s">
        <v>11</v>
      </c>
      <c r="B290" s="40">
        <v>29501064</v>
      </c>
      <c r="C290" s="40">
        <v>349</v>
      </c>
      <c r="D290" s="40">
        <v>12</v>
      </c>
      <c r="E290" s="41">
        <v>44446</v>
      </c>
      <c r="F290" s="42" t="s">
        <v>20</v>
      </c>
      <c r="G290" s="43" t="s">
        <v>84</v>
      </c>
      <c r="H290" s="44" t="str">
        <f>IFERROR(VLOOKUP(Abfalldokumentation!$B290,Artikel!A:C,3,FALSE),Abfalldokumentation!$B290)</f>
        <v>VOS GRW-SCHI ZIPFEL 350</v>
      </c>
      <c r="I290" s="78" t="str">
        <f>VLOOKUP(V290,'Linien - BU'!A:B,2,FALSE)</f>
        <v>Verkauf</v>
      </c>
      <c r="J290" s="79">
        <f t="shared" si="28"/>
        <v>349</v>
      </c>
      <c r="K290" s="80">
        <f>Abfalldokumentation!$E290</f>
        <v>44446</v>
      </c>
      <c r="L290" s="79" t="str">
        <f>IFERROR(IF(VLOOKUP(W290,'[1]Rohware 230'!$B:$C,2,FALSE)=0,"Rohware"),
IFERROR(IF(VLOOKUP(W290,[1]Sammelnr.!$B:$C,2,FALSE)=0,"Sammelnr. ungeschält ABS"),
IFERROR(IF(VLOOKUP(W290,[1]Sammelnr.!$E:$F,2,FALSE)=0,"Sammelnr. ungeschält VS"),
IFERROR(IF(VLOOKUP(W290,[1]Sammelnr.!$H:$I,2,FALSE)=0,"Sammelnr. geschält"),
IFERROR(IF(VLOOKUP(W290,[1]Offen!$B:$C,2,FALSE)=0,"Offen ungeschält ABS"),
IFERROR(IF(VLOOKUP(W290,[1]Offen!$E:$F,2,FALSE)=0,"Offen ungeschält VOS"),
IFERROR(IF(VLOOKUP(W290,[1]Offen!$H:$I,2,FALSE)=0,"Offen geschält RW"),
IFERROR(IF(VLOOKUP(W290,[1]Offen!$K:$L,2,FALSE)=0,"Offen vegan"),
IFERROR(IF(VLOOKUP(W290,[1]Offen!$N:$O,2,FALSE)=0,"Offen Zipfel"),
IFERROR(IF(VLOOKUP(W290,[1]Offen!$Q:$R,2,FALSE)=0,"Offen Endstücke"),
IFERROR(IF(VLOOKUP(W290,[1]Vakuumiert!$B:$C,2,FALSE)=0,"Vakuumierter VOS ungeschält"),
IFERROR(IF(VLOOKUP(W290,[1]Vakuumiert!$E:$F,2,FALSE)=0,"Vakuumierter ABS ungeschält"),
IFERROR(IF(VLOOKUP(W290,[1]Vakuumiert!$H:$I,2,FALSE)=0,"Vakuumierter VOS geschält"),
IFERROR(IF(VLOOKUP(W290,[1]Vakuumiert!$K:$L,2,FALSE)=0,"Vakuumierter VOS vegan"),
IFERROR(IF(VLOOKUP(W290,[1]Vakuumiert!$N:$O,2,FALSE)=0,"Vakuumierter VOS Zipfel"),
IFERROR(IF(VLOOKUP(W290,[1]Vakuumiert!$Q:$R,2,FALSE)=0,"Vakuumiert geschält"),
IFERROR(IF(VLOOKUP(W290,'[1]vakuumierte Fertigprodukte'!$B:$C,2,FALSE)=0,"Fertigprodukte"),
IFERROR(IF(VLOOKUP(W290,'[1]vakuumierte Fertigprodukte'!$E:$FI,2,FALSE)=0,"Vakuumierte Zipfel"),
IFERROR(IF(VLOOKUP(W290,[1]Wurste!$B:$C,2,FALSE)=0,"Räucherwürste"),
IFERROR(IF(VLOOKUP(W290,[1]Wurste!$E:$F,2,FALSE)=0,"URW/URGW Wurst"),
IFERROR(IF(VLOOKUP(W290,[1]Wurste!$H:$I,2,FALSE)=0,"HF-Wurst Vegan"),
IFERROR(IF(VLOOKUP(W290,[1]Wurste!$K:$L,2,FALSE)=0,"320er ohne Würste"),
IFERROR(IF(AND(OR(Abfalldokumentation!$I290="BU3",Abfalldokumentation!$I290="Verkauf"),Abfalldokumentation!$N290="Schimmel",Abfalldokumentation!$O290="keinen Abnehmer/kein Schälpersonal"),"Div. Zipfel, ES ohne Verwendung",VLOOKUP(Abfalldokumentation!$M290,Produktgruppen!A:B,2,FALSE)),"-")))))))))))))))))))))))</f>
        <v>Offen Zipfel</v>
      </c>
      <c r="M290" s="81" t="str">
        <f>IFERROR(VLOOKUP(Abfalldokumentation!$W290,Artikel!A:C,3,FALSE),Abfalldokumentation!$W290)</f>
        <v>VOS GRW-SCHI ZIPFEL 350</v>
      </c>
      <c r="N290" s="81" t="str">
        <f>VLOOKUP(D290,'Liste Gründe'!A:D,2,FALSE)</f>
        <v>Schimmel</v>
      </c>
      <c r="O290" s="80" t="str">
        <f>IF(ISBLANK(F290),VLOOKUP(Abfalldokumentation!$X290,'Liste Gründe'!A:D,3,FALSE),F290)</f>
        <v>keinen Abnehmer/kein Schälpersonal</v>
      </c>
      <c r="P290" s="81" t="str">
        <f>IF(ISBLANK(Abfalldokumentation!$G290),"-",Abfalldokumentation!$G290)</f>
        <v>keinen Abnehmer/Schälen</v>
      </c>
      <c r="Q290" s="81">
        <f t="shared" si="29"/>
        <v>36</v>
      </c>
      <c r="R290" s="81" t="str">
        <f t="shared" si="30"/>
        <v>Produkte</v>
      </c>
      <c r="S290" s="81" t="str">
        <f t="shared" si="31"/>
        <v>BUs</v>
      </c>
      <c r="T290" s="81" t="str">
        <f t="shared" si="32"/>
        <v>Symptome</v>
      </c>
      <c r="U290" s="81">
        <f>IFERROR(VLOOKUP(Abfalldokumentation!$W290,Kennzahlen!S:U,3,FALSE)*Abfalldokumentation!$J290,"0")</f>
        <v>174.5</v>
      </c>
      <c r="V290" s="81" t="str">
        <f>IF(ISBLANK(A290),VLOOKUP(Abfalldokumentation!$W290,'Linien - BU'!R:S,2,FALSE),A290)</f>
        <v>Verkauf</v>
      </c>
      <c r="W290" s="77">
        <f t="shared" si="33"/>
        <v>29501064</v>
      </c>
      <c r="X290" s="77">
        <f t="shared" si="34"/>
        <v>12</v>
      </c>
    </row>
    <row r="291" spans="1:24" ht="30" customHeight="1" x14ac:dyDescent="0.25">
      <c r="A291" s="45" t="s">
        <v>11</v>
      </c>
      <c r="B291" s="46">
        <v>29501069</v>
      </c>
      <c r="C291" s="46">
        <v>371</v>
      </c>
      <c r="D291" s="46">
        <v>12</v>
      </c>
      <c r="E291" s="47">
        <v>44446</v>
      </c>
      <c r="F291" s="48" t="s">
        <v>20</v>
      </c>
      <c r="G291" s="49" t="s">
        <v>84</v>
      </c>
      <c r="H291" s="50" t="str">
        <f>IFERROR(VLOOKUP(Abfalldokumentation!$B291,Artikel!A:C,3,FALSE),Abfalldokumentation!$B291)</f>
        <v>VOS GRW-NATUR ENDSTÜCK</v>
      </c>
      <c r="I291" s="73" t="str">
        <f>VLOOKUP(V291,'Linien - BU'!A:B,2,FALSE)</f>
        <v>Verkauf</v>
      </c>
      <c r="J291" s="74">
        <f t="shared" si="28"/>
        <v>371</v>
      </c>
      <c r="K291" s="75">
        <f>Abfalldokumentation!$E291</f>
        <v>44446</v>
      </c>
      <c r="L291" s="74" t="str">
        <f>IFERROR(IF(VLOOKUP(W291,'[1]Rohware 230'!$B:$C,2,FALSE)=0,"Rohware"),
IFERROR(IF(VLOOKUP(W291,[1]Sammelnr.!$B:$C,2,FALSE)=0,"Sammelnr. ungeschält ABS"),
IFERROR(IF(VLOOKUP(W291,[1]Sammelnr.!$E:$F,2,FALSE)=0,"Sammelnr. ungeschält VS"),
IFERROR(IF(VLOOKUP(W291,[1]Sammelnr.!$H:$I,2,FALSE)=0,"Sammelnr. geschält"),
IFERROR(IF(VLOOKUP(W291,[1]Offen!$B:$C,2,FALSE)=0,"Offen ungeschält ABS"),
IFERROR(IF(VLOOKUP(W291,[1]Offen!$E:$F,2,FALSE)=0,"Offen ungeschält VOS"),
IFERROR(IF(VLOOKUP(W291,[1]Offen!$H:$I,2,FALSE)=0,"Offen geschält RW"),
IFERROR(IF(VLOOKUP(W291,[1]Offen!$K:$L,2,FALSE)=0,"Offen vegan"),
IFERROR(IF(VLOOKUP(W291,[1]Offen!$N:$O,2,FALSE)=0,"Offen Zipfel"),
IFERROR(IF(VLOOKUP(W291,[1]Offen!$Q:$R,2,FALSE)=0,"Offen Endstücke"),
IFERROR(IF(VLOOKUP(W291,[1]Vakuumiert!$B:$C,2,FALSE)=0,"Vakuumierter VOS ungeschält"),
IFERROR(IF(VLOOKUP(W291,[1]Vakuumiert!$E:$F,2,FALSE)=0,"Vakuumierter ABS ungeschält"),
IFERROR(IF(VLOOKUP(W291,[1]Vakuumiert!$H:$I,2,FALSE)=0,"Vakuumierter VOS geschält"),
IFERROR(IF(VLOOKUP(W291,[1]Vakuumiert!$K:$L,2,FALSE)=0,"Vakuumierter VOS vegan"),
IFERROR(IF(VLOOKUP(W291,[1]Vakuumiert!$N:$O,2,FALSE)=0,"Vakuumierter VOS Zipfel"),
IFERROR(IF(VLOOKUP(W291,[1]Vakuumiert!$Q:$R,2,FALSE)=0,"Vakuumiert geschält"),
IFERROR(IF(VLOOKUP(W291,'[1]vakuumierte Fertigprodukte'!$B:$C,2,FALSE)=0,"Fertigprodukte"),
IFERROR(IF(VLOOKUP(W291,'[1]vakuumierte Fertigprodukte'!$E:$FI,2,FALSE)=0,"Vakuumierte Zipfel"),
IFERROR(IF(VLOOKUP(W291,[1]Wurste!$B:$C,2,FALSE)=0,"Räucherwürste"),
IFERROR(IF(VLOOKUP(W291,[1]Wurste!$E:$F,2,FALSE)=0,"URW/URGW Wurst"),
IFERROR(IF(VLOOKUP(W291,[1]Wurste!$H:$I,2,FALSE)=0,"HF-Wurst Vegan"),
IFERROR(IF(VLOOKUP(W291,[1]Wurste!$K:$L,2,FALSE)=0,"320er ohne Würste"),
IFERROR(IF(AND(OR(Abfalldokumentation!$I291="BU3",Abfalldokumentation!$I291="Verkauf"),Abfalldokumentation!$N291="Schimmel",Abfalldokumentation!$O291="keinen Abnehmer/kein Schälpersonal"),"Div. Zipfel, ES ohne Verwendung",VLOOKUP(Abfalldokumentation!$M291,Produktgruppen!A:B,2,FALSE)),"-")))))))))))))))))))))))</f>
        <v>Offen Endstücke</v>
      </c>
      <c r="M291" s="76" t="str">
        <f>IFERROR(VLOOKUP(Abfalldokumentation!$W291,Artikel!A:C,3,FALSE),Abfalldokumentation!$W291)</f>
        <v>VOS GRW-NATUR ENDSTÜCK</v>
      </c>
      <c r="N291" s="76" t="str">
        <f>VLOOKUP(D291,'Liste Gründe'!A:D,2,FALSE)</f>
        <v>Schimmel</v>
      </c>
      <c r="O291" s="75" t="str">
        <f>IF(ISBLANK(F291),VLOOKUP(Abfalldokumentation!$X291,'Liste Gründe'!A:D,3,FALSE),F291)</f>
        <v>keinen Abnehmer/kein Schälpersonal</v>
      </c>
      <c r="P291" s="76" t="str">
        <f>IF(ISBLANK(Abfalldokumentation!$G291),"-",Abfalldokumentation!$G291)</f>
        <v>keinen Abnehmer/Schälen</v>
      </c>
      <c r="Q291" s="76">
        <f t="shared" si="29"/>
        <v>36</v>
      </c>
      <c r="R291" s="76" t="str">
        <f t="shared" si="30"/>
        <v>Produkte</v>
      </c>
      <c r="S291" s="76" t="str">
        <f t="shared" si="31"/>
        <v>BUs</v>
      </c>
      <c r="T291" s="76" t="str">
        <f t="shared" si="32"/>
        <v>Symptome</v>
      </c>
      <c r="U291" s="76">
        <f>IFERROR(VLOOKUP(Abfalldokumentation!$W291,Kennzahlen!S:U,3,FALSE)*Abfalldokumentation!$J291,"0")</f>
        <v>185.5</v>
      </c>
      <c r="V291" s="76" t="str">
        <f>IF(ISBLANK(A291),VLOOKUP(Abfalldokumentation!$W291,'Linien - BU'!R:S,2,FALSE),A291)</f>
        <v>Verkauf</v>
      </c>
      <c r="W291" s="77">
        <f t="shared" si="33"/>
        <v>29501069</v>
      </c>
      <c r="X291" s="77">
        <f t="shared" si="34"/>
        <v>12</v>
      </c>
    </row>
    <row r="292" spans="1:24" ht="30" customHeight="1" x14ac:dyDescent="0.25">
      <c r="A292" s="39" t="s">
        <v>70</v>
      </c>
      <c r="B292" s="40">
        <v>31000097</v>
      </c>
      <c r="C292" s="40">
        <v>20</v>
      </c>
      <c r="D292" s="40">
        <v>10</v>
      </c>
      <c r="E292" s="41">
        <v>44446</v>
      </c>
      <c r="F292" s="42"/>
      <c r="G292" s="43"/>
      <c r="H292" s="44" t="str">
        <f>IFERROR(VLOOKUP(Abfalldokumentation!$B292,Artikel!A:C,3,FALSE),Abfalldokumentation!$B292)</f>
        <v>Würste 9100g Natur aus</v>
      </c>
      <c r="I292" s="78" t="str">
        <f>VLOOKUP(V292,'Linien - BU'!A:B,2,FALSE)</f>
        <v>BU1</v>
      </c>
      <c r="J292" s="79">
        <f t="shared" si="28"/>
        <v>20</v>
      </c>
      <c r="K292" s="80">
        <f>Abfalldokumentation!$E292</f>
        <v>44446</v>
      </c>
      <c r="L292" s="79" t="str">
        <f>IFERROR(IF(VLOOKUP(W292,'[1]Rohware 230'!$B:$C,2,FALSE)=0,"Rohware"),
IFERROR(IF(VLOOKUP(W292,[1]Sammelnr.!$B:$C,2,FALSE)=0,"Sammelnr. ungeschält ABS"),
IFERROR(IF(VLOOKUP(W292,[1]Sammelnr.!$E:$F,2,FALSE)=0,"Sammelnr. ungeschält VS"),
IFERROR(IF(VLOOKUP(W292,[1]Sammelnr.!$H:$I,2,FALSE)=0,"Sammelnr. geschält"),
IFERROR(IF(VLOOKUP(W292,[1]Offen!$B:$C,2,FALSE)=0,"Offen ungeschält ABS"),
IFERROR(IF(VLOOKUP(W292,[1]Offen!$E:$F,2,FALSE)=0,"Offen ungeschält VOS"),
IFERROR(IF(VLOOKUP(W292,[1]Offen!$H:$I,2,FALSE)=0,"Offen geschält RW"),
IFERROR(IF(VLOOKUP(W292,[1]Offen!$K:$L,2,FALSE)=0,"Offen vegan"),
IFERROR(IF(VLOOKUP(W292,[1]Offen!$N:$O,2,FALSE)=0,"Offen Zipfel"),
IFERROR(IF(VLOOKUP(W292,[1]Offen!$Q:$R,2,FALSE)=0,"Offen Endstücke"),
IFERROR(IF(VLOOKUP(W292,[1]Vakuumiert!$B:$C,2,FALSE)=0,"Vakuumierter VOS ungeschält"),
IFERROR(IF(VLOOKUP(W292,[1]Vakuumiert!$E:$F,2,FALSE)=0,"Vakuumierter ABS ungeschält"),
IFERROR(IF(VLOOKUP(W292,[1]Vakuumiert!$H:$I,2,FALSE)=0,"Vakuumierter VOS geschält"),
IFERROR(IF(VLOOKUP(W292,[1]Vakuumiert!$K:$L,2,FALSE)=0,"Vakuumierter VOS vegan"),
IFERROR(IF(VLOOKUP(W292,[1]Vakuumiert!$N:$O,2,FALSE)=0,"Vakuumierter VOS Zipfel"),
IFERROR(IF(VLOOKUP(W292,[1]Vakuumiert!$Q:$R,2,FALSE)=0,"Vakuumiert geschält"),
IFERROR(IF(VLOOKUP(W292,'[1]vakuumierte Fertigprodukte'!$B:$C,2,FALSE)=0,"Fertigprodukte"),
IFERROR(IF(VLOOKUP(W292,'[1]vakuumierte Fertigprodukte'!$E:$FI,2,FALSE)=0,"Vakuumierte Zipfel"),
IFERROR(IF(VLOOKUP(W292,[1]Wurste!$B:$C,2,FALSE)=0,"Räucherwürste"),
IFERROR(IF(VLOOKUP(W292,[1]Wurste!$E:$F,2,FALSE)=0,"URW/URGW Wurst"),
IFERROR(IF(VLOOKUP(W292,[1]Wurste!$H:$I,2,FALSE)=0,"HF-Wurst Vegan"),
IFERROR(IF(VLOOKUP(W292,[1]Wurste!$K:$L,2,FALSE)=0,"320er ohne Würste"),
IFERROR(IF(AND(OR(Abfalldokumentation!$I292="BU3",Abfalldokumentation!$I292="Verkauf"),Abfalldokumentation!$N292="Schimmel",Abfalldokumentation!$O292="keinen Abnehmer/kein Schälpersonal"),"Div. Zipfel, ES ohne Verwendung",VLOOKUP(Abfalldokumentation!$M292,Produktgruppen!A:B,2,FALSE)),"-")))))))))))))))))))))))</f>
        <v>ganze Würste</v>
      </c>
      <c r="M292" s="81" t="str">
        <f>IFERROR(VLOOKUP(Abfalldokumentation!$W292,Artikel!A:C,3,FALSE),Abfalldokumentation!$W292)</f>
        <v>Würste 9100g Natur aus</v>
      </c>
      <c r="N292" s="81" t="str">
        <f>VLOOKUP(D292,'Liste Gründe'!A:D,2,FALSE)</f>
        <v>Linienbezogen</v>
      </c>
      <c r="O292" s="80" t="str">
        <f>IF(ISBLANK(F292),VLOOKUP(Abfalldokumentation!$X292,'Liste Gründe'!A:D,3,FALSE),F292)</f>
        <v>Reinigung</v>
      </c>
      <c r="P292" s="81" t="str">
        <f>IF(ISBLANK(Abfalldokumentation!$G292),"-",Abfalldokumentation!$G292)</f>
        <v>-</v>
      </c>
      <c r="Q292" s="81">
        <f t="shared" si="29"/>
        <v>36</v>
      </c>
      <c r="R292" s="81" t="str">
        <f t="shared" si="30"/>
        <v>Produkte</v>
      </c>
      <c r="S292" s="81" t="str">
        <f t="shared" si="31"/>
        <v>BUs</v>
      </c>
      <c r="T292" s="81" t="str">
        <f t="shared" si="32"/>
        <v>Symptome</v>
      </c>
      <c r="U292" s="81" t="str">
        <f>IFERROR(VLOOKUP(Abfalldokumentation!$W292,Kennzahlen!S:U,3,FALSE)*Abfalldokumentation!$J292,"0")</f>
        <v>0</v>
      </c>
      <c r="V292" s="81" t="str">
        <f>IF(ISBLANK(A292),VLOOKUP(Abfalldokumentation!$W292,'Linien - BU'!R:S,2,FALSE),A292)</f>
        <v>Abfüllung</v>
      </c>
      <c r="W292" s="77">
        <f t="shared" si="33"/>
        <v>31000097</v>
      </c>
      <c r="X292" s="77">
        <f t="shared" si="34"/>
        <v>10</v>
      </c>
    </row>
    <row r="293" spans="1:24" ht="30" customHeight="1" x14ac:dyDescent="0.25">
      <c r="A293" s="45" t="s">
        <v>70</v>
      </c>
      <c r="B293" s="46">
        <v>32000069</v>
      </c>
      <c r="C293" s="46">
        <v>95</v>
      </c>
      <c r="D293" s="46">
        <v>34</v>
      </c>
      <c r="E293" s="47">
        <v>44446</v>
      </c>
      <c r="F293" s="48" t="s">
        <v>119</v>
      </c>
      <c r="G293" s="49" t="s">
        <v>120</v>
      </c>
      <c r="H293" s="50" t="str">
        <f>IFERROR(VLOOKUP(Abfalldokumentation!$B293,Artikel!A:C,3,FALSE),Abfalldokumentation!$B293)</f>
        <v>RW CHILI 10,0KG AN</v>
      </c>
      <c r="I293" s="73" t="str">
        <f>VLOOKUP(V293,'Linien - BU'!A:B,2,FALSE)</f>
        <v>BU1</v>
      </c>
      <c r="J293" s="74">
        <f t="shared" si="28"/>
        <v>95</v>
      </c>
      <c r="K293" s="75">
        <f>Abfalldokumentation!$E293</f>
        <v>44446</v>
      </c>
      <c r="L293" s="74" t="str">
        <f>IFERROR(IF(VLOOKUP(W293,'[1]Rohware 230'!$B:$C,2,FALSE)=0,"Rohware"),
IFERROR(IF(VLOOKUP(W293,[1]Sammelnr.!$B:$C,2,FALSE)=0,"Sammelnr. ungeschält ABS"),
IFERROR(IF(VLOOKUP(W293,[1]Sammelnr.!$E:$F,2,FALSE)=0,"Sammelnr. ungeschält VS"),
IFERROR(IF(VLOOKUP(W293,[1]Sammelnr.!$H:$I,2,FALSE)=0,"Sammelnr. geschält"),
IFERROR(IF(VLOOKUP(W293,[1]Offen!$B:$C,2,FALSE)=0,"Offen ungeschält ABS"),
IFERROR(IF(VLOOKUP(W293,[1]Offen!$E:$F,2,FALSE)=0,"Offen ungeschält VOS"),
IFERROR(IF(VLOOKUP(W293,[1]Offen!$H:$I,2,FALSE)=0,"Offen geschält RW"),
IFERROR(IF(VLOOKUP(W293,[1]Offen!$K:$L,2,FALSE)=0,"Offen vegan"),
IFERROR(IF(VLOOKUP(W293,[1]Offen!$N:$O,2,FALSE)=0,"Offen Zipfel"),
IFERROR(IF(VLOOKUP(W293,[1]Offen!$Q:$R,2,FALSE)=0,"Offen Endstücke"),
IFERROR(IF(VLOOKUP(W293,[1]Vakuumiert!$B:$C,2,FALSE)=0,"Vakuumierter VOS ungeschält"),
IFERROR(IF(VLOOKUP(W293,[1]Vakuumiert!$E:$F,2,FALSE)=0,"Vakuumierter ABS ungeschält"),
IFERROR(IF(VLOOKUP(W293,[1]Vakuumiert!$H:$I,2,FALSE)=0,"Vakuumierter VOS geschält"),
IFERROR(IF(VLOOKUP(W293,[1]Vakuumiert!$K:$L,2,FALSE)=0,"Vakuumierter VOS vegan"),
IFERROR(IF(VLOOKUP(W293,[1]Vakuumiert!$N:$O,2,FALSE)=0,"Vakuumierter VOS Zipfel"),
IFERROR(IF(VLOOKUP(W293,[1]Vakuumiert!$Q:$R,2,FALSE)=0,"Vakuumiert geschält"),
IFERROR(IF(VLOOKUP(W293,'[1]vakuumierte Fertigprodukte'!$B:$C,2,FALSE)=0,"Fertigprodukte"),
IFERROR(IF(VLOOKUP(W293,'[1]vakuumierte Fertigprodukte'!$E:$FI,2,FALSE)=0,"Vakuumierte Zipfel"),
IFERROR(IF(VLOOKUP(W293,[1]Wurste!$B:$C,2,FALSE)=0,"Räucherwürste"),
IFERROR(IF(VLOOKUP(W293,[1]Wurste!$E:$F,2,FALSE)=0,"URW/URGW Wurst"),
IFERROR(IF(VLOOKUP(W293,[1]Wurste!$H:$I,2,FALSE)=0,"HF-Wurst Vegan"),
IFERROR(IF(VLOOKUP(W293,[1]Wurste!$K:$L,2,FALSE)=0,"320er ohne Würste"),
IFERROR(IF(AND(OR(Abfalldokumentation!$I293="BU3",Abfalldokumentation!$I293="Verkauf"),Abfalldokumentation!$N293="Schimmel",Abfalldokumentation!$O293="keinen Abnehmer/kein Schälpersonal"),"Div. Zipfel, ES ohne Verwendung",VLOOKUP(Abfalldokumentation!$M293,Produktgruppen!A:B,2,FALSE)),"-")))))))))))))))))))))))</f>
        <v>Räucherwürste</v>
      </c>
      <c r="M293" s="76" t="str">
        <f>IFERROR(VLOOKUP(Abfalldokumentation!$W293,Artikel!A:C,3,FALSE),Abfalldokumentation!$W293)</f>
        <v>RW CHILI 10,0KG AN</v>
      </c>
      <c r="N293" s="76" t="str">
        <f>VLOOKUP(D293,'Liste Gründe'!A:D,2,FALSE)</f>
        <v>Linienbezogen</v>
      </c>
      <c r="O293" s="75" t="str">
        <f>IF(ISBLANK(F293),VLOOKUP(Abfalldokumentation!$X293,'Liste Gründe'!A:D,3,FALSE),F293)</f>
        <v>Bodenabfall Abfüllung</v>
      </c>
      <c r="P293" s="76" t="str">
        <f>IF(ISBLANK(Abfalldokumentation!$G293),"-",Abfalldokumentation!$G293)</f>
        <v>Darm geplatzt</v>
      </c>
      <c r="Q293" s="76">
        <f t="shared" si="29"/>
        <v>36</v>
      </c>
      <c r="R293" s="76" t="str">
        <f t="shared" si="30"/>
        <v>Produkte</v>
      </c>
      <c r="S293" s="76" t="str">
        <f t="shared" si="31"/>
        <v>BUs</v>
      </c>
      <c r="T293" s="76" t="str">
        <f t="shared" si="32"/>
        <v>Symptome</v>
      </c>
      <c r="U293" s="76" t="str">
        <f>IFERROR(VLOOKUP(Abfalldokumentation!$W293,Kennzahlen!S:U,3,FALSE)*Abfalldokumentation!$J293,"0")</f>
        <v>0</v>
      </c>
      <c r="V293" s="76" t="str">
        <f>IF(ISBLANK(A293),VLOOKUP(Abfalldokumentation!$W293,'Linien - BU'!R:S,2,FALSE),A293)</f>
        <v>Abfüllung</v>
      </c>
      <c r="W293" s="77">
        <f t="shared" si="33"/>
        <v>32000069</v>
      </c>
      <c r="X293" s="77">
        <f t="shared" si="34"/>
        <v>34</v>
      </c>
    </row>
    <row r="294" spans="1:24" ht="30" customHeight="1" x14ac:dyDescent="0.25">
      <c r="A294" s="39" t="s">
        <v>70</v>
      </c>
      <c r="B294" s="40">
        <v>32000106</v>
      </c>
      <c r="C294" s="40">
        <v>22</v>
      </c>
      <c r="D294" s="40">
        <v>30</v>
      </c>
      <c r="E294" s="41">
        <v>44446</v>
      </c>
      <c r="F294" s="42"/>
      <c r="G294" s="43"/>
      <c r="H294" s="44" t="str">
        <f>IFERROR(VLOOKUP(Abfalldokumentation!$B294,Artikel!A:C,3,FALSE),Abfalldokumentation!$B294)</f>
        <v>GRW SCHI-NAT 7,2GK NEUE</v>
      </c>
      <c r="I294" s="78" t="str">
        <f>VLOOKUP(V294,'Linien - BU'!A:B,2,FALSE)</f>
        <v>BU1</v>
      </c>
      <c r="J294" s="79">
        <f t="shared" si="28"/>
        <v>22</v>
      </c>
      <c r="K294" s="80">
        <f>Abfalldokumentation!$E294</f>
        <v>44446</v>
      </c>
      <c r="L294" s="79" t="str">
        <f>IFERROR(IF(VLOOKUP(W294,'[1]Rohware 230'!$B:$C,2,FALSE)=0,"Rohware"),
IFERROR(IF(VLOOKUP(W294,[1]Sammelnr.!$B:$C,2,FALSE)=0,"Sammelnr. ungeschält ABS"),
IFERROR(IF(VLOOKUP(W294,[1]Sammelnr.!$E:$F,2,FALSE)=0,"Sammelnr. ungeschält VS"),
IFERROR(IF(VLOOKUP(W294,[1]Sammelnr.!$H:$I,2,FALSE)=0,"Sammelnr. geschält"),
IFERROR(IF(VLOOKUP(W294,[1]Offen!$B:$C,2,FALSE)=0,"Offen ungeschält ABS"),
IFERROR(IF(VLOOKUP(W294,[1]Offen!$E:$F,2,FALSE)=0,"Offen ungeschält VOS"),
IFERROR(IF(VLOOKUP(W294,[1]Offen!$H:$I,2,FALSE)=0,"Offen geschält RW"),
IFERROR(IF(VLOOKUP(W294,[1]Offen!$K:$L,2,FALSE)=0,"Offen vegan"),
IFERROR(IF(VLOOKUP(W294,[1]Offen!$N:$O,2,FALSE)=0,"Offen Zipfel"),
IFERROR(IF(VLOOKUP(W294,[1]Offen!$Q:$R,2,FALSE)=0,"Offen Endstücke"),
IFERROR(IF(VLOOKUP(W294,[1]Vakuumiert!$B:$C,2,FALSE)=0,"Vakuumierter VOS ungeschält"),
IFERROR(IF(VLOOKUP(W294,[1]Vakuumiert!$E:$F,2,FALSE)=0,"Vakuumierter ABS ungeschält"),
IFERROR(IF(VLOOKUP(W294,[1]Vakuumiert!$H:$I,2,FALSE)=0,"Vakuumierter VOS geschält"),
IFERROR(IF(VLOOKUP(W294,[1]Vakuumiert!$K:$L,2,FALSE)=0,"Vakuumierter VOS vegan"),
IFERROR(IF(VLOOKUP(W294,[1]Vakuumiert!$N:$O,2,FALSE)=0,"Vakuumierter VOS Zipfel"),
IFERROR(IF(VLOOKUP(W294,[1]Vakuumiert!$Q:$R,2,FALSE)=0,"Vakuumiert geschält"),
IFERROR(IF(VLOOKUP(W294,'[1]vakuumierte Fertigprodukte'!$B:$C,2,FALSE)=0,"Fertigprodukte"),
IFERROR(IF(VLOOKUP(W294,'[1]vakuumierte Fertigprodukte'!$E:$FI,2,FALSE)=0,"Vakuumierte Zipfel"),
IFERROR(IF(VLOOKUP(W294,[1]Wurste!$B:$C,2,FALSE)=0,"Räucherwürste"),
IFERROR(IF(VLOOKUP(W294,[1]Wurste!$E:$F,2,FALSE)=0,"URW/URGW Wurst"),
IFERROR(IF(VLOOKUP(W294,[1]Wurste!$H:$I,2,FALSE)=0,"HF-Wurst Vegan"),
IFERROR(IF(VLOOKUP(W294,[1]Wurste!$K:$L,2,FALSE)=0,"320er ohne Würste"),
IFERROR(IF(AND(OR(Abfalldokumentation!$I294="BU3",Abfalldokumentation!$I294="Verkauf"),Abfalldokumentation!$N294="Schimmel",Abfalldokumentation!$O294="keinen Abnehmer/kein Schälpersonal"),"Div. Zipfel, ES ohne Verwendung",VLOOKUP(Abfalldokumentation!$M294,Produktgruppen!A:B,2,FALSE)),"-")))))))))))))))))))))))</f>
        <v>Räucherwürste</v>
      </c>
      <c r="M294" s="81" t="str">
        <f>IFERROR(VLOOKUP(Abfalldokumentation!$W294,Artikel!A:C,3,FALSE),Abfalldokumentation!$W294)</f>
        <v>GRW SCHI-NAT 7,2GK NEUE</v>
      </c>
      <c r="N294" s="81" t="str">
        <f>VLOOKUP(D294,'Liste Gründe'!A:D,2,FALSE)</f>
        <v>Linienbezogen</v>
      </c>
      <c r="O294" s="80" t="str">
        <f>IF(ISBLANK(F294),VLOOKUP(Abfalldokumentation!$X294,'Liste Gründe'!A:D,3,FALSE),F294)</f>
        <v>Maschinenabfall</v>
      </c>
      <c r="P294" s="81" t="str">
        <f>IF(ISBLANK(Abfalldokumentation!$G294),"-",Abfalldokumentation!$G294)</f>
        <v>-</v>
      </c>
      <c r="Q294" s="81">
        <f t="shared" si="29"/>
        <v>36</v>
      </c>
      <c r="R294" s="81" t="str">
        <f t="shared" si="30"/>
        <v>Produkte</v>
      </c>
      <c r="S294" s="81" t="str">
        <f t="shared" si="31"/>
        <v>BUs</v>
      </c>
      <c r="T294" s="81" t="str">
        <f t="shared" si="32"/>
        <v>Symptome</v>
      </c>
      <c r="U294" s="81" t="str">
        <f>IFERROR(VLOOKUP(Abfalldokumentation!$W294,Kennzahlen!S:U,3,FALSE)*Abfalldokumentation!$J294,"0")</f>
        <v>0</v>
      </c>
      <c r="V294" s="81" t="str">
        <f>IF(ISBLANK(A294),VLOOKUP(Abfalldokumentation!$W294,'Linien - BU'!R:S,2,FALSE),A294)</f>
        <v>Abfüllung</v>
      </c>
      <c r="W294" s="77">
        <f t="shared" si="33"/>
        <v>32000106</v>
      </c>
      <c r="X294" s="77">
        <f t="shared" si="34"/>
        <v>30</v>
      </c>
    </row>
    <row r="295" spans="1:24" ht="30" customHeight="1" x14ac:dyDescent="0.25">
      <c r="A295" s="45" t="s">
        <v>11</v>
      </c>
      <c r="B295" s="46">
        <v>49500188</v>
      </c>
      <c r="C295" s="46">
        <v>758.6</v>
      </c>
      <c r="D295" s="46">
        <v>12</v>
      </c>
      <c r="E295" s="47">
        <v>44446</v>
      </c>
      <c r="F295" s="48" t="s">
        <v>23</v>
      </c>
      <c r="G295" s="49" t="s">
        <v>23</v>
      </c>
      <c r="H295" s="50" t="str">
        <f>IFERROR(VLOOKUP(Abfalldokumentation!$B295,Artikel!A:C,3,FALSE),Abfalldokumentation!$B295)</f>
        <v>RÄU-END GRW-SCHI-NAT EN</v>
      </c>
      <c r="I295" s="73" t="str">
        <f>VLOOKUP(V295,'Linien - BU'!A:B,2,FALSE)</f>
        <v>Verkauf</v>
      </c>
      <c r="J295" s="74">
        <f t="shared" si="28"/>
        <v>758.6</v>
      </c>
      <c r="K295" s="75">
        <f>Abfalldokumentation!$E295</f>
        <v>44446</v>
      </c>
      <c r="L295" s="74" t="str">
        <f>IFERROR(IF(VLOOKUP(W295,'[1]Rohware 230'!$B:$C,2,FALSE)=0,"Rohware"),
IFERROR(IF(VLOOKUP(W295,[1]Sammelnr.!$B:$C,2,FALSE)=0,"Sammelnr. ungeschält ABS"),
IFERROR(IF(VLOOKUP(W295,[1]Sammelnr.!$E:$F,2,FALSE)=0,"Sammelnr. ungeschält VS"),
IFERROR(IF(VLOOKUP(W295,[1]Sammelnr.!$H:$I,2,FALSE)=0,"Sammelnr. geschält"),
IFERROR(IF(VLOOKUP(W295,[1]Offen!$B:$C,2,FALSE)=0,"Offen ungeschält ABS"),
IFERROR(IF(VLOOKUP(W295,[1]Offen!$E:$F,2,FALSE)=0,"Offen ungeschält VOS"),
IFERROR(IF(VLOOKUP(W295,[1]Offen!$H:$I,2,FALSE)=0,"Offen geschält RW"),
IFERROR(IF(VLOOKUP(W295,[1]Offen!$K:$L,2,FALSE)=0,"Offen vegan"),
IFERROR(IF(VLOOKUP(W295,[1]Offen!$N:$O,2,FALSE)=0,"Offen Zipfel"),
IFERROR(IF(VLOOKUP(W295,[1]Offen!$Q:$R,2,FALSE)=0,"Offen Endstücke"),
IFERROR(IF(VLOOKUP(W295,[1]Vakuumiert!$B:$C,2,FALSE)=0,"Vakuumierter VOS ungeschält"),
IFERROR(IF(VLOOKUP(W295,[1]Vakuumiert!$E:$F,2,FALSE)=0,"Vakuumierter ABS ungeschält"),
IFERROR(IF(VLOOKUP(W295,[1]Vakuumiert!$H:$I,2,FALSE)=0,"Vakuumierter VOS geschält"),
IFERROR(IF(VLOOKUP(W295,[1]Vakuumiert!$K:$L,2,FALSE)=0,"Vakuumierter VOS vegan"),
IFERROR(IF(VLOOKUP(W295,[1]Vakuumiert!$N:$O,2,FALSE)=0,"Vakuumierter VOS Zipfel"),
IFERROR(IF(VLOOKUP(W295,[1]Vakuumiert!$Q:$R,2,FALSE)=0,"Vakuumiert geschält"),
IFERROR(IF(VLOOKUP(W295,'[1]vakuumierte Fertigprodukte'!$B:$C,2,FALSE)=0,"Fertigprodukte"),
IFERROR(IF(VLOOKUP(W295,'[1]vakuumierte Fertigprodukte'!$E:$FI,2,FALSE)=0,"Vakuumierte Zipfel"),
IFERROR(IF(VLOOKUP(W295,[1]Wurste!$B:$C,2,FALSE)=0,"Räucherwürste"),
IFERROR(IF(VLOOKUP(W295,[1]Wurste!$E:$F,2,FALSE)=0,"URW/URGW Wurst"),
IFERROR(IF(VLOOKUP(W295,[1]Wurste!$H:$I,2,FALSE)=0,"HF-Wurst Vegan"),
IFERROR(IF(VLOOKUP(W295,[1]Wurste!$K:$L,2,FALSE)=0,"320er ohne Würste"),
IFERROR(IF(AND(OR(Abfalldokumentation!$I295="BU3",Abfalldokumentation!$I295="Verkauf"),Abfalldokumentation!$N295="Schimmel",Abfalldokumentation!$O295="keinen Abnehmer/kein Schälpersonal"),"Div. Zipfel, ES ohne Verwendung",VLOOKUP(Abfalldokumentation!$M295,Produktgruppen!A:B,2,FALSE)),"-")))))))))))))))))))))))</f>
        <v>Vakuumierte Zipfel</v>
      </c>
      <c r="M295" s="76" t="str">
        <f>IFERROR(VLOOKUP(Abfalldokumentation!$W295,Artikel!A:C,3,FALSE),Abfalldokumentation!$W295)</f>
        <v>RÄU-END GRW-SCHI-NAT EN</v>
      </c>
      <c r="N295" s="76" t="str">
        <f>VLOOKUP(D295,'Liste Gründe'!A:D,2,FALSE)</f>
        <v>Schimmel</v>
      </c>
      <c r="O295" s="75" t="str">
        <f>IF(ISBLANK(F295),VLOOKUP(Abfalldokumentation!$X295,'Liste Gründe'!A:D,3,FALSE),F295)</f>
        <v>keinen Abnehmer</v>
      </c>
      <c r="P295" s="76" t="str">
        <f>IF(ISBLANK(Abfalldokumentation!$G295),"-",Abfalldokumentation!$G295)</f>
        <v>keinen Abnehmer</v>
      </c>
      <c r="Q295" s="76">
        <f t="shared" si="29"/>
        <v>36</v>
      </c>
      <c r="R295" s="76" t="str">
        <f t="shared" si="30"/>
        <v>Produkte</v>
      </c>
      <c r="S295" s="76" t="str">
        <f t="shared" si="31"/>
        <v>BUs</v>
      </c>
      <c r="T295" s="76" t="str">
        <f t="shared" si="32"/>
        <v>Symptome</v>
      </c>
      <c r="U295" s="76">
        <f>IFERROR(VLOOKUP(Abfalldokumentation!$W295,Kennzahlen!S:U,3,FALSE)*Abfalldokumentation!$J295,"0")</f>
        <v>323.54289999999997</v>
      </c>
      <c r="V295" s="76" t="str">
        <f>IF(ISBLANK(A295),VLOOKUP(Abfalldokumentation!$W295,'Linien - BU'!R:S,2,FALSE),A295)</f>
        <v>Verkauf</v>
      </c>
      <c r="W295" s="77">
        <f t="shared" si="33"/>
        <v>49500188</v>
      </c>
      <c r="X295" s="77">
        <f t="shared" si="34"/>
        <v>12</v>
      </c>
    </row>
    <row r="296" spans="1:24" ht="30" customHeight="1" x14ac:dyDescent="0.25">
      <c r="A296" s="39" t="s">
        <v>11</v>
      </c>
      <c r="B296" s="40">
        <v>49500213</v>
      </c>
      <c r="C296" s="40">
        <v>242.4</v>
      </c>
      <c r="D296" s="40">
        <v>12</v>
      </c>
      <c r="E296" s="41">
        <v>44446</v>
      </c>
      <c r="F296" s="42" t="s">
        <v>23</v>
      </c>
      <c r="G296" s="43" t="s">
        <v>23</v>
      </c>
      <c r="H296" s="44" t="str">
        <f>IFERROR(VLOOKUP(Abfalldokumentation!$B296,Artikel!A:C,3,FALSE),Abfalldokumentation!$B296)</f>
        <v>RÄU-END RW-CHILI 200G Z</v>
      </c>
      <c r="I296" s="78" t="str">
        <f>VLOOKUP(V296,'Linien - BU'!A:B,2,FALSE)</f>
        <v>Verkauf</v>
      </c>
      <c r="J296" s="79">
        <f t="shared" si="28"/>
        <v>242.4</v>
      </c>
      <c r="K296" s="80">
        <f>Abfalldokumentation!$E296</f>
        <v>44446</v>
      </c>
      <c r="L296" s="79" t="str">
        <f>IFERROR(IF(VLOOKUP(W296,'[1]Rohware 230'!$B:$C,2,FALSE)=0,"Rohware"),
IFERROR(IF(VLOOKUP(W296,[1]Sammelnr.!$B:$C,2,FALSE)=0,"Sammelnr. ungeschält ABS"),
IFERROR(IF(VLOOKUP(W296,[1]Sammelnr.!$E:$F,2,FALSE)=0,"Sammelnr. ungeschält VS"),
IFERROR(IF(VLOOKUP(W296,[1]Sammelnr.!$H:$I,2,FALSE)=0,"Sammelnr. geschält"),
IFERROR(IF(VLOOKUP(W296,[1]Offen!$B:$C,2,FALSE)=0,"Offen ungeschält ABS"),
IFERROR(IF(VLOOKUP(W296,[1]Offen!$E:$F,2,FALSE)=0,"Offen ungeschält VOS"),
IFERROR(IF(VLOOKUP(W296,[1]Offen!$H:$I,2,FALSE)=0,"Offen geschält RW"),
IFERROR(IF(VLOOKUP(W296,[1]Offen!$K:$L,2,FALSE)=0,"Offen vegan"),
IFERROR(IF(VLOOKUP(W296,[1]Offen!$N:$O,2,FALSE)=0,"Offen Zipfel"),
IFERROR(IF(VLOOKUP(W296,[1]Offen!$Q:$R,2,FALSE)=0,"Offen Endstücke"),
IFERROR(IF(VLOOKUP(W296,[1]Vakuumiert!$B:$C,2,FALSE)=0,"Vakuumierter VOS ungeschält"),
IFERROR(IF(VLOOKUP(W296,[1]Vakuumiert!$E:$F,2,FALSE)=0,"Vakuumierter ABS ungeschält"),
IFERROR(IF(VLOOKUP(W296,[1]Vakuumiert!$H:$I,2,FALSE)=0,"Vakuumierter VOS geschält"),
IFERROR(IF(VLOOKUP(W296,[1]Vakuumiert!$K:$L,2,FALSE)=0,"Vakuumierter VOS vegan"),
IFERROR(IF(VLOOKUP(W296,[1]Vakuumiert!$N:$O,2,FALSE)=0,"Vakuumierter VOS Zipfel"),
IFERROR(IF(VLOOKUP(W296,[1]Vakuumiert!$Q:$R,2,FALSE)=0,"Vakuumiert geschält"),
IFERROR(IF(VLOOKUP(W296,'[1]vakuumierte Fertigprodukte'!$B:$C,2,FALSE)=0,"Fertigprodukte"),
IFERROR(IF(VLOOKUP(W296,'[1]vakuumierte Fertigprodukte'!$E:$FI,2,FALSE)=0,"Vakuumierte Zipfel"),
IFERROR(IF(VLOOKUP(W296,[1]Wurste!$B:$C,2,FALSE)=0,"Räucherwürste"),
IFERROR(IF(VLOOKUP(W296,[1]Wurste!$E:$F,2,FALSE)=0,"URW/URGW Wurst"),
IFERROR(IF(VLOOKUP(W296,[1]Wurste!$H:$I,2,FALSE)=0,"HF-Wurst Vegan"),
IFERROR(IF(VLOOKUP(W296,[1]Wurste!$K:$L,2,FALSE)=0,"320er ohne Würste"),
IFERROR(IF(AND(OR(Abfalldokumentation!$I296="BU3",Abfalldokumentation!$I296="Verkauf"),Abfalldokumentation!$N296="Schimmel",Abfalldokumentation!$O296="keinen Abnehmer/kein Schälpersonal"),"Div. Zipfel, ES ohne Verwendung",VLOOKUP(Abfalldokumentation!$M296,Produktgruppen!A:B,2,FALSE)),"-")))))))))))))))))))))))</f>
        <v>Vakuumierte Zipfel</v>
      </c>
      <c r="M296" s="81" t="str">
        <f>IFERROR(VLOOKUP(Abfalldokumentation!$W296,Artikel!A:C,3,FALSE),Abfalldokumentation!$W296)</f>
        <v>RÄU-END RW-CHILI 200G Z</v>
      </c>
      <c r="N296" s="81" t="str">
        <f>VLOOKUP(D296,'Liste Gründe'!A:D,2,FALSE)</f>
        <v>Schimmel</v>
      </c>
      <c r="O296" s="80" t="str">
        <f>IF(ISBLANK(F296),VLOOKUP(Abfalldokumentation!$X296,'Liste Gründe'!A:D,3,FALSE),F296)</f>
        <v>keinen Abnehmer</v>
      </c>
      <c r="P296" s="81" t="str">
        <f>IF(ISBLANK(Abfalldokumentation!$G296),"-",Abfalldokumentation!$G296)</f>
        <v>keinen Abnehmer</v>
      </c>
      <c r="Q296" s="81">
        <f t="shared" si="29"/>
        <v>36</v>
      </c>
      <c r="R296" s="81" t="str">
        <f t="shared" si="30"/>
        <v>Produkte</v>
      </c>
      <c r="S296" s="81" t="str">
        <f t="shared" si="31"/>
        <v>BUs</v>
      </c>
      <c r="T296" s="81" t="str">
        <f t="shared" si="32"/>
        <v>Symptome</v>
      </c>
      <c r="U296" s="81">
        <f>IFERROR(VLOOKUP(Abfalldokumentation!$W296,Kennzahlen!S:U,3,FALSE)*Abfalldokumentation!$J296,"0")</f>
        <v>88.863839999999996</v>
      </c>
      <c r="V296" s="81" t="str">
        <f>IF(ISBLANK(A296),VLOOKUP(Abfalldokumentation!$W296,'Linien - BU'!R:S,2,FALSE),A296)</f>
        <v>Verkauf</v>
      </c>
      <c r="W296" s="77">
        <f t="shared" si="33"/>
        <v>49500213</v>
      </c>
      <c r="X296" s="77">
        <f t="shared" si="34"/>
        <v>12</v>
      </c>
    </row>
    <row r="297" spans="1:24" ht="30" customHeight="1" x14ac:dyDescent="0.25">
      <c r="A297" s="45" t="s">
        <v>11</v>
      </c>
      <c r="B297" s="46" t="s">
        <v>83</v>
      </c>
      <c r="C297" s="46">
        <v>467</v>
      </c>
      <c r="D297" s="46">
        <v>12</v>
      </c>
      <c r="E297" s="47">
        <v>44446</v>
      </c>
      <c r="F297" s="48" t="s">
        <v>20</v>
      </c>
      <c r="G297" s="49" t="s">
        <v>84</v>
      </c>
      <c r="H297" s="50" t="str">
        <f>IFERROR(VLOOKUP(Abfalldokumentation!$B297,Artikel!A:C,3,FALSE),Abfalldokumentation!$B297)</f>
        <v>Div. Zipfel, Endstücke</v>
      </c>
      <c r="I297" s="73" t="str">
        <f>VLOOKUP(V297,'Linien - BU'!A:B,2,FALSE)</f>
        <v>Verkauf</v>
      </c>
      <c r="J297" s="74">
        <f t="shared" si="28"/>
        <v>467</v>
      </c>
      <c r="K297" s="75">
        <f>Abfalldokumentation!$E297</f>
        <v>44446</v>
      </c>
      <c r="L297" s="74" t="str">
        <f>IFERROR(IF(VLOOKUP(W297,'[1]Rohware 230'!$B:$C,2,FALSE)=0,"Rohware"),
IFERROR(IF(VLOOKUP(W297,[1]Sammelnr.!$B:$C,2,FALSE)=0,"Sammelnr. ungeschält ABS"),
IFERROR(IF(VLOOKUP(W297,[1]Sammelnr.!$E:$F,2,FALSE)=0,"Sammelnr. ungeschält VS"),
IFERROR(IF(VLOOKUP(W297,[1]Sammelnr.!$H:$I,2,FALSE)=0,"Sammelnr. geschält"),
IFERROR(IF(VLOOKUP(W297,[1]Offen!$B:$C,2,FALSE)=0,"Offen ungeschält ABS"),
IFERROR(IF(VLOOKUP(W297,[1]Offen!$E:$F,2,FALSE)=0,"Offen ungeschält VOS"),
IFERROR(IF(VLOOKUP(W297,[1]Offen!$H:$I,2,FALSE)=0,"Offen geschält RW"),
IFERROR(IF(VLOOKUP(W297,[1]Offen!$K:$L,2,FALSE)=0,"Offen vegan"),
IFERROR(IF(VLOOKUP(W297,[1]Offen!$N:$O,2,FALSE)=0,"Offen Zipfel"),
IFERROR(IF(VLOOKUP(W297,[1]Offen!$Q:$R,2,FALSE)=0,"Offen Endstücke"),
IFERROR(IF(VLOOKUP(W297,[1]Vakuumiert!$B:$C,2,FALSE)=0,"Vakuumierter VOS ungeschält"),
IFERROR(IF(VLOOKUP(W297,[1]Vakuumiert!$E:$F,2,FALSE)=0,"Vakuumierter ABS ungeschält"),
IFERROR(IF(VLOOKUP(W297,[1]Vakuumiert!$H:$I,2,FALSE)=0,"Vakuumierter VOS geschält"),
IFERROR(IF(VLOOKUP(W297,[1]Vakuumiert!$K:$L,2,FALSE)=0,"Vakuumierter VOS vegan"),
IFERROR(IF(VLOOKUP(W297,[1]Vakuumiert!$N:$O,2,FALSE)=0,"Vakuumierter VOS Zipfel"),
IFERROR(IF(VLOOKUP(W297,[1]Vakuumiert!$Q:$R,2,FALSE)=0,"Vakuumiert geschält"),
IFERROR(IF(VLOOKUP(W297,'[1]vakuumierte Fertigprodukte'!$B:$C,2,FALSE)=0,"Fertigprodukte"),
IFERROR(IF(VLOOKUP(W297,'[1]vakuumierte Fertigprodukte'!$E:$FI,2,FALSE)=0,"Vakuumierte Zipfel"),
IFERROR(IF(VLOOKUP(W297,[1]Wurste!$B:$C,2,FALSE)=0,"Räucherwürste"),
IFERROR(IF(VLOOKUP(W297,[1]Wurste!$E:$F,2,FALSE)=0,"URW/URGW Wurst"),
IFERROR(IF(VLOOKUP(W297,[1]Wurste!$H:$I,2,FALSE)=0,"HF-Wurst Vegan"),
IFERROR(IF(VLOOKUP(W297,[1]Wurste!$K:$L,2,FALSE)=0,"320er ohne Würste"),
IFERROR(IF(AND(OR(Abfalldokumentation!$I297="BU3",Abfalldokumentation!$I297="Verkauf"),Abfalldokumentation!$N297="Schimmel",Abfalldokumentation!$O297="keinen Abnehmer/kein Schälpersonal"),"Div. Zipfel, ES ohne Verwendung",VLOOKUP(Abfalldokumentation!$M297,Produktgruppen!A:B,2,FALSE)),"-")))))))))))))))))))))))</f>
        <v>Div. Zipfel, ES ohne Verwendung</v>
      </c>
      <c r="M297" s="76" t="str">
        <f>IFERROR(VLOOKUP(Abfalldokumentation!$W297,Artikel!A:C,3,FALSE),Abfalldokumentation!$W297)</f>
        <v>Div. Zipfel, Endstücke</v>
      </c>
      <c r="N297" s="76" t="str">
        <f>VLOOKUP(D297,'Liste Gründe'!A:D,2,FALSE)</f>
        <v>Schimmel</v>
      </c>
      <c r="O297" s="75" t="str">
        <f>IF(ISBLANK(F297),VLOOKUP(Abfalldokumentation!$X297,'Liste Gründe'!A:D,3,FALSE),F297)</f>
        <v>keinen Abnehmer/kein Schälpersonal</v>
      </c>
      <c r="P297" s="76" t="str">
        <f>IF(ISBLANK(Abfalldokumentation!$G297),"-",Abfalldokumentation!$G297)</f>
        <v>keinen Abnehmer/Schälen</v>
      </c>
      <c r="Q297" s="76">
        <f t="shared" si="29"/>
        <v>36</v>
      </c>
      <c r="R297" s="76" t="str">
        <f t="shared" si="30"/>
        <v>Produkte</v>
      </c>
      <c r="S297" s="76" t="str">
        <f t="shared" si="31"/>
        <v>BUs</v>
      </c>
      <c r="T297" s="76" t="str">
        <f t="shared" si="32"/>
        <v>Symptome</v>
      </c>
      <c r="U297" s="76" t="str">
        <f>IFERROR(VLOOKUP(Abfalldokumentation!$W297,Kennzahlen!S:U,3,FALSE)*Abfalldokumentation!$J297,"0")</f>
        <v>0</v>
      </c>
      <c r="V297" s="76" t="str">
        <f>IF(ISBLANK(A297),VLOOKUP(Abfalldokumentation!$W297,'Linien - BU'!R:S,2,FALSE),A297)</f>
        <v>Verkauf</v>
      </c>
      <c r="W297" s="77" t="str">
        <f t="shared" si="33"/>
        <v>Div. Zipfel, Endstücke</v>
      </c>
      <c r="X297" s="77">
        <f t="shared" si="34"/>
        <v>12</v>
      </c>
    </row>
    <row r="298" spans="1:24" ht="30" customHeight="1" x14ac:dyDescent="0.25">
      <c r="A298" s="39" t="s">
        <v>95</v>
      </c>
      <c r="B298" s="40" t="s">
        <v>158</v>
      </c>
      <c r="C298" s="40">
        <v>18</v>
      </c>
      <c r="D298" s="40">
        <v>22</v>
      </c>
      <c r="E298" s="41">
        <v>44446</v>
      </c>
      <c r="F298" s="42" t="s">
        <v>97</v>
      </c>
      <c r="G298" s="43" t="s">
        <v>98</v>
      </c>
      <c r="H298" s="44" t="str">
        <f>IFERROR(VLOOKUP(Abfalldokumentation!$B298,Artikel!A:C,3,FALSE),Abfalldokumentation!$B298)</f>
        <v>Diverse Rinde</v>
      </c>
      <c r="I298" s="78" t="str">
        <f>VLOOKUP(V298,'Linien - BU'!A:B,2,FALSE)</f>
        <v>BU1</v>
      </c>
      <c r="J298" s="79">
        <f t="shared" si="28"/>
        <v>18</v>
      </c>
      <c r="K298" s="80">
        <f>Abfalldokumentation!$E298</f>
        <v>44446</v>
      </c>
      <c r="L298" s="79" t="str">
        <f>IFERROR(IF(VLOOKUP(W298,'[1]Rohware 230'!$B:$C,2,FALSE)=0,"Rohware"),
IFERROR(IF(VLOOKUP(W298,[1]Sammelnr.!$B:$C,2,FALSE)=0,"Sammelnr. ungeschält ABS"),
IFERROR(IF(VLOOKUP(W298,[1]Sammelnr.!$E:$F,2,FALSE)=0,"Sammelnr. ungeschält VS"),
IFERROR(IF(VLOOKUP(W298,[1]Sammelnr.!$H:$I,2,FALSE)=0,"Sammelnr. geschält"),
IFERROR(IF(VLOOKUP(W298,[1]Offen!$B:$C,2,FALSE)=0,"Offen ungeschält ABS"),
IFERROR(IF(VLOOKUP(W298,[1]Offen!$E:$F,2,FALSE)=0,"Offen ungeschält VOS"),
IFERROR(IF(VLOOKUP(W298,[1]Offen!$H:$I,2,FALSE)=0,"Offen geschält RW"),
IFERROR(IF(VLOOKUP(W298,[1]Offen!$K:$L,2,FALSE)=0,"Offen vegan"),
IFERROR(IF(VLOOKUP(W298,[1]Offen!$N:$O,2,FALSE)=0,"Offen Zipfel"),
IFERROR(IF(VLOOKUP(W298,[1]Offen!$Q:$R,2,FALSE)=0,"Offen Endstücke"),
IFERROR(IF(VLOOKUP(W298,[1]Vakuumiert!$B:$C,2,FALSE)=0,"Vakuumierter VOS ungeschält"),
IFERROR(IF(VLOOKUP(W298,[1]Vakuumiert!$E:$F,2,FALSE)=0,"Vakuumierter ABS ungeschält"),
IFERROR(IF(VLOOKUP(W298,[1]Vakuumiert!$H:$I,2,FALSE)=0,"Vakuumierter VOS geschält"),
IFERROR(IF(VLOOKUP(W298,[1]Vakuumiert!$K:$L,2,FALSE)=0,"Vakuumierter VOS vegan"),
IFERROR(IF(VLOOKUP(W298,[1]Vakuumiert!$N:$O,2,FALSE)=0,"Vakuumierter VOS Zipfel"),
IFERROR(IF(VLOOKUP(W298,[1]Vakuumiert!$Q:$R,2,FALSE)=0,"Vakuumiert geschält"),
IFERROR(IF(VLOOKUP(W298,'[1]vakuumierte Fertigprodukte'!$B:$C,2,FALSE)=0,"Fertigprodukte"),
IFERROR(IF(VLOOKUP(W298,'[1]vakuumierte Fertigprodukte'!$E:$FI,2,FALSE)=0,"Vakuumierte Zipfel"),
IFERROR(IF(VLOOKUP(W298,[1]Wurste!$B:$C,2,FALSE)=0,"Räucherwürste"),
IFERROR(IF(VLOOKUP(W298,[1]Wurste!$E:$F,2,FALSE)=0,"URW/URGW Wurst"),
IFERROR(IF(VLOOKUP(W298,[1]Wurste!$H:$I,2,FALSE)=0,"HF-Wurst Vegan"),
IFERROR(IF(VLOOKUP(W298,[1]Wurste!$K:$L,2,FALSE)=0,"320er ohne Würste"),
IFERROR(IF(AND(OR(Abfalldokumentation!$I298="BU3",Abfalldokumentation!$I298="Verkauf"),Abfalldokumentation!$N298="Schimmel",Abfalldokumentation!$O298="keinen Abnehmer/kein Schälpersonal"),"Div. Zipfel, ES ohne Verwendung",VLOOKUP(Abfalldokumentation!$M298,Produktgruppen!A:B,2,FALSE)),"-")))))))))))))))))))))))</f>
        <v>Diverses</v>
      </c>
      <c r="M298" s="81" t="str">
        <f>IFERROR(VLOOKUP(Abfalldokumentation!$W298,Artikel!A:C,3,FALSE),Abfalldokumentation!$W298)</f>
        <v>Diverse Rinde</v>
      </c>
      <c r="N298" s="81" t="str">
        <f>VLOOKUP(D298,'Liste Gründe'!A:D,2,FALSE)</f>
        <v>Rest</v>
      </c>
      <c r="O298" s="80" t="str">
        <f>IF(ISBLANK(F298),VLOOKUP(Abfalldokumentation!$X298,'Liste Gründe'!A:D,3,FALSE),F298)</f>
        <v>geschälte Rinde</v>
      </c>
      <c r="P298" s="81" t="str">
        <f>IF(ISBLANK(Abfalldokumentation!$G298),"-",Abfalldokumentation!$G298)</f>
        <v>keine Verwendung möglich</v>
      </c>
      <c r="Q298" s="81">
        <f t="shared" si="29"/>
        <v>36</v>
      </c>
      <c r="R298" s="81" t="str">
        <f t="shared" si="30"/>
        <v>Produkte</v>
      </c>
      <c r="S298" s="81" t="str">
        <f t="shared" si="31"/>
        <v>BUs</v>
      </c>
      <c r="T298" s="81" t="str">
        <f t="shared" si="32"/>
        <v>Symptome</v>
      </c>
      <c r="U298" s="81" t="str">
        <f>IFERROR(VLOOKUP(Abfalldokumentation!$W298,Kennzahlen!S:U,3,FALSE)*Abfalldokumentation!$J298,"0")</f>
        <v>0</v>
      </c>
      <c r="V298" s="81" t="str">
        <f>IF(ISBLANK(A298),VLOOKUP(Abfalldokumentation!$W298,'Linien - BU'!R:S,2,FALSE),A298)</f>
        <v>RWV</v>
      </c>
      <c r="W298" s="77" t="str">
        <f t="shared" si="33"/>
        <v>Diverse Rinde</v>
      </c>
      <c r="X298" s="77">
        <f t="shared" si="34"/>
        <v>22</v>
      </c>
    </row>
    <row r="299" spans="1:24" ht="30" customHeight="1" x14ac:dyDescent="0.25">
      <c r="A299" s="45" t="s">
        <v>8</v>
      </c>
      <c r="B299" s="46" t="s">
        <v>85</v>
      </c>
      <c r="C299" s="46">
        <v>201.6</v>
      </c>
      <c r="D299" s="46">
        <v>30</v>
      </c>
      <c r="E299" s="47">
        <v>44446</v>
      </c>
      <c r="F299" s="48"/>
      <c r="G299" s="49"/>
      <c r="H299" s="50" t="str">
        <f>IFERROR(VLOOKUP(Abfalldokumentation!$B299,Artikel!A:C,3,FALSE),Abfalldokumentation!$B299)</f>
        <v>Diverses</v>
      </c>
      <c r="I299" s="73" t="str">
        <f>VLOOKUP(V299,'Linien - BU'!A:B,2,FALSE)</f>
        <v>BU3</v>
      </c>
      <c r="J299" s="74">
        <f t="shared" si="28"/>
        <v>201.6</v>
      </c>
      <c r="K299" s="75">
        <f>Abfalldokumentation!$E299</f>
        <v>44446</v>
      </c>
      <c r="L299" s="74" t="str">
        <f>IFERROR(IF(VLOOKUP(W299,'[1]Rohware 230'!$B:$C,2,FALSE)=0,"Rohware"),
IFERROR(IF(VLOOKUP(W299,[1]Sammelnr.!$B:$C,2,FALSE)=0,"Sammelnr. ungeschält ABS"),
IFERROR(IF(VLOOKUP(W299,[1]Sammelnr.!$E:$F,2,FALSE)=0,"Sammelnr. ungeschält VS"),
IFERROR(IF(VLOOKUP(W299,[1]Sammelnr.!$H:$I,2,FALSE)=0,"Sammelnr. geschält"),
IFERROR(IF(VLOOKUP(W299,[1]Offen!$B:$C,2,FALSE)=0,"Offen ungeschält ABS"),
IFERROR(IF(VLOOKUP(W299,[1]Offen!$E:$F,2,FALSE)=0,"Offen ungeschält VOS"),
IFERROR(IF(VLOOKUP(W299,[1]Offen!$H:$I,2,FALSE)=0,"Offen geschält RW"),
IFERROR(IF(VLOOKUP(W299,[1]Offen!$K:$L,2,FALSE)=0,"Offen vegan"),
IFERROR(IF(VLOOKUP(W299,[1]Offen!$N:$O,2,FALSE)=0,"Offen Zipfel"),
IFERROR(IF(VLOOKUP(W299,[1]Offen!$Q:$R,2,FALSE)=0,"Offen Endstücke"),
IFERROR(IF(VLOOKUP(W299,[1]Vakuumiert!$B:$C,2,FALSE)=0,"Vakuumierter VOS ungeschält"),
IFERROR(IF(VLOOKUP(W299,[1]Vakuumiert!$E:$F,2,FALSE)=0,"Vakuumierter ABS ungeschält"),
IFERROR(IF(VLOOKUP(W299,[1]Vakuumiert!$H:$I,2,FALSE)=0,"Vakuumierter VOS geschält"),
IFERROR(IF(VLOOKUP(W299,[1]Vakuumiert!$K:$L,2,FALSE)=0,"Vakuumierter VOS vegan"),
IFERROR(IF(VLOOKUP(W299,[1]Vakuumiert!$N:$O,2,FALSE)=0,"Vakuumierter VOS Zipfel"),
IFERROR(IF(VLOOKUP(W299,[1]Vakuumiert!$Q:$R,2,FALSE)=0,"Vakuumiert geschält"),
IFERROR(IF(VLOOKUP(W299,'[1]vakuumierte Fertigprodukte'!$B:$C,2,FALSE)=0,"Fertigprodukte"),
IFERROR(IF(VLOOKUP(W299,'[1]vakuumierte Fertigprodukte'!$E:$FI,2,FALSE)=0,"Vakuumierte Zipfel"),
IFERROR(IF(VLOOKUP(W299,[1]Wurste!$B:$C,2,FALSE)=0,"Räucherwürste"),
IFERROR(IF(VLOOKUP(W299,[1]Wurste!$E:$F,2,FALSE)=0,"URW/URGW Wurst"),
IFERROR(IF(VLOOKUP(W299,[1]Wurste!$H:$I,2,FALSE)=0,"HF-Wurst Vegan"),
IFERROR(IF(VLOOKUP(W299,[1]Wurste!$K:$L,2,FALSE)=0,"320er ohne Würste"),
IFERROR(IF(AND(OR(Abfalldokumentation!$I299="BU3",Abfalldokumentation!$I299="Verkauf"),Abfalldokumentation!$N299="Schimmel",Abfalldokumentation!$O299="keinen Abnehmer/kein Schälpersonal"),"Div. Zipfel, ES ohne Verwendung",VLOOKUP(Abfalldokumentation!$M299,Produktgruppen!A:B,2,FALSE)),"-")))))))))))))))))))))))</f>
        <v>Diverses</v>
      </c>
      <c r="M299" s="76" t="str">
        <f>IFERROR(VLOOKUP(Abfalldokumentation!$W299,Artikel!A:C,3,FALSE),Abfalldokumentation!$W299)</f>
        <v>Diverses</v>
      </c>
      <c r="N299" s="76" t="str">
        <f>VLOOKUP(D299,'Liste Gründe'!A:D,2,FALSE)</f>
        <v>Linienbezogen</v>
      </c>
      <c r="O299" s="75" t="str">
        <f>IF(ISBLANK(F299),VLOOKUP(Abfalldokumentation!$X299,'Liste Gründe'!A:D,3,FALSE),F299)</f>
        <v>Maschinenabfall</v>
      </c>
      <c r="P299" s="76" t="str">
        <f>IF(ISBLANK(Abfalldokumentation!$G299),"-",Abfalldokumentation!$G299)</f>
        <v>-</v>
      </c>
      <c r="Q299" s="76">
        <f t="shared" si="29"/>
        <v>36</v>
      </c>
      <c r="R299" s="76" t="str">
        <f t="shared" si="30"/>
        <v>Produkte</v>
      </c>
      <c r="S299" s="76" t="str">
        <f t="shared" si="31"/>
        <v>BUs</v>
      </c>
      <c r="T299" s="76" t="str">
        <f t="shared" si="32"/>
        <v>Symptome</v>
      </c>
      <c r="U299" s="76" t="str">
        <f>IFERROR(VLOOKUP(Abfalldokumentation!$W299,Kennzahlen!S:U,3,FALSE)*Abfalldokumentation!$J299,"0")</f>
        <v>0</v>
      </c>
      <c r="V299" s="76" t="str">
        <f>IF(ISBLANK(A299),VLOOKUP(Abfalldokumentation!$W299,'Linien - BU'!R:S,2,FALSE),A299)</f>
        <v>BU3</v>
      </c>
      <c r="W299" s="77" t="str">
        <f t="shared" si="33"/>
        <v>Diverses</v>
      </c>
      <c r="X299" s="77">
        <f t="shared" si="34"/>
        <v>30</v>
      </c>
    </row>
    <row r="300" spans="1:24" ht="30" customHeight="1" x14ac:dyDescent="0.25">
      <c r="A300" s="39" t="s">
        <v>121</v>
      </c>
      <c r="B300" s="40" t="s">
        <v>85</v>
      </c>
      <c r="C300" s="40">
        <v>40</v>
      </c>
      <c r="D300" s="40">
        <v>10</v>
      </c>
      <c r="E300" s="41">
        <v>44446</v>
      </c>
      <c r="F300" s="42"/>
      <c r="G300" s="43" t="s">
        <v>36</v>
      </c>
      <c r="H300" s="44" t="str">
        <f>IFERROR(VLOOKUP(Abfalldokumentation!$B300,Artikel!A:C,3,FALSE),Abfalldokumentation!$B300)</f>
        <v>Diverses</v>
      </c>
      <c r="I300" s="78" t="str">
        <f>VLOOKUP(V300,'Linien - BU'!A:B,2,FALSE)</f>
        <v>BU1</v>
      </c>
      <c r="J300" s="79">
        <f t="shared" si="28"/>
        <v>40</v>
      </c>
      <c r="K300" s="80">
        <f>Abfalldokumentation!$E300</f>
        <v>44446</v>
      </c>
      <c r="L300" s="79" t="str">
        <f>IFERROR(IF(VLOOKUP(W300,'[1]Rohware 230'!$B:$C,2,FALSE)=0,"Rohware"),
IFERROR(IF(VLOOKUP(W300,[1]Sammelnr.!$B:$C,2,FALSE)=0,"Sammelnr. ungeschält ABS"),
IFERROR(IF(VLOOKUP(W300,[1]Sammelnr.!$E:$F,2,FALSE)=0,"Sammelnr. ungeschält VS"),
IFERROR(IF(VLOOKUP(W300,[1]Sammelnr.!$H:$I,2,FALSE)=0,"Sammelnr. geschält"),
IFERROR(IF(VLOOKUP(W300,[1]Offen!$B:$C,2,FALSE)=0,"Offen ungeschält ABS"),
IFERROR(IF(VLOOKUP(W300,[1]Offen!$E:$F,2,FALSE)=0,"Offen ungeschält VOS"),
IFERROR(IF(VLOOKUP(W300,[1]Offen!$H:$I,2,FALSE)=0,"Offen geschält RW"),
IFERROR(IF(VLOOKUP(W300,[1]Offen!$K:$L,2,FALSE)=0,"Offen vegan"),
IFERROR(IF(VLOOKUP(W300,[1]Offen!$N:$O,2,FALSE)=0,"Offen Zipfel"),
IFERROR(IF(VLOOKUP(W300,[1]Offen!$Q:$R,2,FALSE)=0,"Offen Endstücke"),
IFERROR(IF(VLOOKUP(W300,[1]Vakuumiert!$B:$C,2,FALSE)=0,"Vakuumierter VOS ungeschält"),
IFERROR(IF(VLOOKUP(W300,[1]Vakuumiert!$E:$F,2,FALSE)=0,"Vakuumierter ABS ungeschält"),
IFERROR(IF(VLOOKUP(W300,[1]Vakuumiert!$H:$I,2,FALSE)=0,"Vakuumierter VOS geschält"),
IFERROR(IF(VLOOKUP(W300,[1]Vakuumiert!$K:$L,2,FALSE)=0,"Vakuumierter VOS vegan"),
IFERROR(IF(VLOOKUP(W300,[1]Vakuumiert!$N:$O,2,FALSE)=0,"Vakuumierter VOS Zipfel"),
IFERROR(IF(VLOOKUP(W300,[1]Vakuumiert!$Q:$R,2,FALSE)=0,"Vakuumiert geschält"),
IFERROR(IF(VLOOKUP(W300,'[1]vakuumierte Fertigprodukte'!$B:$C,2,FALSE)=0,"Fertigprodukte"),
IFERROR(IF(VLOOKUP(W300,'[1]vakuumierte Fertigprodukte'!$E:$FI,2,FALSE)=0,"Vakuumierte Zipfel"),
IFERROR(IF(VLOOKUP(W300,[1]Wurste!$B:$C,2,FALSE)=0,"Räucherwürste"),
IFERROR(IF(VLOOKUP(W300,[1]Wurste!$E:$F,2,FALSE)=0,"URW/URGW Wurst"),
IFERROR(IF(VLOOKUP(W300,[1]Wurste!$H:$I,2,FALSE)=0,"HF-Wurst Vegan"),
IFERROR(IF(VLOOKUP(W300,[1]Wurste!$K:$L,2,FALSE)=0,"320er ohne Würste"),
IFERROR(IF(AND(OR(Abfalldokumentation!$I300="BU3",Abfalldokumentation!$I300="Verkauf"),Abfalldokumentation!$N300="Schimmel",Abfalldokumentation!$O300="keinen Abnehmer/kein Schälpersonal"),"Div. Zipfel, ES ohne Verwendung",VLOOKUP(Abfalldokumentation!$M300,Produktgruppen!A:B,2,FALSE)),"-")))))))))))))))))))))))</f>
        <v>Diverses</v>
      </c>
      <c r="M300" s="81" t="str">
        <f>IFERROR(VLOOKUP(Abfalldokumentation!$W300,Artikel!A:C,3,FALSE),Abfalldokumentation!$W300)</f>
        <v>Diverses</v>
      </c>
      <c r="N300" s="81" t="str">
        <f>VLOOKUP(D300,'Liste Gründe'!A:D,2,FALSE)</f>
        <v>Linienbezogen</v>
      </c>
      <c r="O300" s="80" t="str">
        <f>IF(ISBLANK(F300),VLOOKUP(Abfalldokumentation!$X300,'Liste Gründe'!A:D,3,FALSE),F300)</f>
        <v>Reinigung</v>
      </c>
      <c r="P300" s="81" t="str">
        <f>IF(ISBLANK(Abfalldokumentation!$G300),"-",Abfalldokumentation!$G300)</f>
        <v>-</v>
      </c>
      <c r="Q300" s="81">
        <f t="shared" si="29"/>
        <v>36</v>
      </c>
      <c r="R300" s="81" t="str">
        <f t="shared" si="30"/>
        <v>Produkte</v>
      </c>
      <c r="S300" s="81" t="str">
        <f t="shared" si="31"/>
        <v>BUs</v>
      </c>
      <c r="T300" s="81" t="str">
        <f t="shared" si="32"/>
        <v>Symptome</v>
      </c>
      <c r="U300" s="81" t="str">
        <f>IFERROR(VLOOKUP(Abfalldokumentation!$W300,Kennzahlen!S:U,3,FALSE)*Abfalldokumentation!$J300,"0")</f>
        <v>0</v>
      </c>
      <c r="V300" s="81" t="str">
        <f>IF(ISBLANK(A300),VLOOKUP(Abfalldokumentation!$W300,'Linien - BU'!R:S,2,FALSE),A300)</f>
        <v>Strudelline</v>
      </c>
      <c r="W300" s="77" t="str">
        <f t="shared" si="33"/>
        <v>Diverses</v>
      </c>
      <c r="X300" s="77">
        <f t="shared" si="34"/>
        <v>10</v>
      </c>
    </row>
    <row r="301" spans="1:24" ht="30" customHeight="1" x14ac:dyDescent="0.25">
      <c r="A301" s="45" t="s">
        <v>70</v>
      </c>
      <c r="B301" s="46" t="s">
        <v>86</v>
      </c>
      <c r="C301" s="46">
        <v>170.6</v>
      </c>
      <c r="D301" s="46">
        <v>30</v>
      </c>
      <c r="E301" s="47">
        <v>44446</v>
      </c>
      <c r="F301" s="48"/>
      <c r="G301" s="49"/>
      <c r="H301" s="50" t="str">
        <f>IFERROR(VLOOKUP(Abfalldokumentation!$B301,Artikel!A:C,3,FALSE),Abfalldokumentation!$B301)</f>
        <v>Diverses aus Abfüllung</v>
      </c>
      <c r="I301" s="73" t="str">
        <f>VLOOKUP(V301,'Linien - BU'!A:B,2,FALSE)</f>
        <v>BU1</v>
      </c>
      <c r="J301" s="74">
        <f t="shared" si="28"/>
        <v>170.6</v>
      </c>
      <c r="K301" s="75">
        <f>Abfalldokumentation!$E301</f>
        <v>44446</v>
      </c>
      <c r="L301" s="74" t="str">
        <f>IFERROR(IF(VLOOKUP(W301,'[1]Rohware 230'!$B:$C,2,FALSE)=0,"Rohware"),
IFERROR(IF(VLOOKUP(W301,[1]Sammelnr.!$B:$C,2,FALSE)=0,"Sammelnr. ungeschält ABS"),
IFERROR(IF(VLOOKUP(W301,[1]Sammelnr.!$E:$F,2,FALSE)=0,"Sammelnr. ungeschält VS"),
IFERROR(IF(VLOOKUP(W301,[1]Sammelnr.!$H:$I,2,FALSE)=0,"Sammelnr. geschält"),
IFERROR(IF(VLOOKUP(W301,[1]Offen!$B:$C,2,FALSE)=0,"Offen ungeschält ABS"),
IFERROR(IF(VLOOKUP(W301,[1]Offen!$E:$F,2,FALSE)=0,"Offen ungeschält VOS"),
IFERROR(IF(VLOOKUP(W301,[1]Offen!$H:$I,2,FALSE)=0,"Offen geschält RW"),
IFERROR(IF(VLOOKUP(W301,[1]Offen!$K:$L,2,FALSE)=0,"Offen vegan"),
IFERROR(IF(VLOOKUP(W301,[1]Offen!$N:$O,2,FALSE)=0,"Offen Zipfel"),
IFERROR(IF(VLOOKUP(W301,[1]Offen!$Q:$R,2,FALSE)=0,"Offen Endstücke"),
IFERROR(IF(VLOOKUP(W301,[1]Vakuumiert!$B:$C,2,FALSE)=0,"Vakuumierter VOS ungeschält"),
IFERROR(IF(VLOOKUP(W301,[1]Vakuumiert!$E:$F,2,FALSE)=0,"Vakuumierter ABS ungeschält"),
IFERROR(IF(VLOOKUP(W301,[1]Vakuumiert!$H:$I,2,FALSE)=0,"Vakuumierter VOS geschält"),
IFERROR(IF(VLOOKUP(W301,[1]Vakuumiert!$K:$L,2,FALSE)=0,"Vakuumierter VOS vegan"),
IFERROR(IF(VLOOKUP(W301,[1]Vakuumiert!$N:$O,2,FALSE)=0,"Vakuumierter VOS Zipfel"),
IFERROR(IF(VLOOKUP(W301,[1]Vakuumiert!$Q:$R,2,FALSE)=0,"Vakuumiert geschält"),
IFERROR(IF(VLOOKUP(W301,'[1]vakuumierte Fertigprodukte'!$B:$C,2,FALSE)=0,"Fertigprodukte"),
IFERROR(IF(VLOOKUP(W301,'[1]vakuumierte Fertigprodukte'!$E:$FI,2,FALSE)=0,"Vakuumierte Zipfel"),
IFERROR(IF(VLOOKUP(W301,[1]Wurste!$B:$C,2,FALSE)=0,"Räucherwürste"),
IFERROR(IF(VLOOKUP(W301,[1]Wurste!$E:$F,2,FALSE)=0,"URW/URGW Wurst"),
IFERROR(IF(VLOOKUP(W301,[1]Wurste!$H:$I,2,FALSE)=0,"HF-Wurst Vegan"),
IFERROR(IF(VLOOKUP(W301,[1]Wurste!$K:$L,2,FALSE)=0,"320er ohne Würste"),
IFERROR(IF(AND(OR(Abfalldokumentation!$I301="BU3",Abfalldokumentation!$I301="Verkauf"),Abfalldokumentation!$N301="Schimmel",Abfalldokumentation!$O301="keinen Abnehmer/kein Schälpersonal"),"Div. Zipfel, ES ohne Verwendung",VLOOKUP(Abfalldokumentation!$M301,Produktgruppen!A:B,2,FALSE)),"-")))))))))))))))))))))))</f>
        <v>Diverses</v>
      </c>
      <c r="M301" s="76" t="str">
        <f>IFERROR(VLOOKUP(Abfalldokumentation!$W301,Artikel!A:C,3,FALSE),Abfalldokumentation!$W301)</f>
        <v>Diverses aus Abfüllung</v>
      </c>
      <c r="N301" s="76" t="str">
        <f>VLOOKUP(D301,'Liste Gründe'!A:D,2,FALSE)</f>
        <v>Linienbezogen</v>
      </c>
      <c r="O301" s="75" t="str">
        <f>IF(ISBLANK(F301),VLOOKUP(Abfalldokumentation!$X301,'Liste Gründe'!A:D,3,FALSE),F301)</f>
        <v>Maschinenabfall</v>
      </c>
      <c r="P301" s="76" t="str">
        <f>IF(ISBLANK(Abfalldokumentation!$G301),"-",Abfalldokumentation!$G301)</f>
        <v>-</v>
      </c>
      <c r="Q301" s="76">
        <f t="shared" si="29"/>
        <v>36</v>
      </c>
      <c r="R301" s="76" t="str">
        <f t="shared" si="30"/>
        <v>Produkte</v>
      </c>
      <c r="S301" s="76" t="str">
        <f t="shared" si="31"/>
        <v>BUs</v>
      </c>
      <c r="T301" s="76" t="str">
        <f t="shared" si="32"/>
        <v>Symptome</v>
      </c>
      <c r="U301" s="76" t="str">
        <f>IFERROR(VLOOKUP(Abfalldokumentation!$W301,Kennzahlen!S:U,3,FALSE)*Abfalldokumentation!$J301,"0")</f>
        <v>0</v>
      </c>
      <c r="V301" s="76" t="str">
        <f>IF(ISBLANK(A301),VLOOKUP(Abfalldokumentation!$W301,'Linien - BU'!R:S,2,FALSE),A301)</f>
        <v>Abfüllung</v>
      </c>
      <c r="W301" s="77" t="str">
        <f t="shared" si="33"/>
        <v>Diverses aus Abfüllung</v>
      </c>
      <c r="X301" s="77">
        <f t="shared" si="34"/>
        <v>30</v>
      </c>
    </row>
    <row r="302" spans="1:24" ht="30" customHeight="1" x14ac:dyDescent="0.25">
      <c r="A302" s="39" t="s">
        <v>92</v>
      </c>
      <c r="B302" s="42" t="s">
        <v>108</v>
      </c>
      <c r="C302" s="40">
        <v>4.2</v>
      </c>
      <c r="D302" s="51">
        <v>70</v>
      </c>
      <c r="E302" s="41">
        <v>44446</v>
      </c>
      <c r="F302" s="43" t="s">
        <v>108</v>
      </c>
      <c r="G302" s="43" t="s">
        <v>108</v>
      </c>
      <c r="H302" s="44" t="str">
        <f>IFERROR(VLOOKUP(Abfalldokumentation!$B302,Artikel!A:C,3,FALSE),Abfalldokumentation!$B302)</f>
        <v>Rückstellproben</v>
      </c>
      <c r="I302" s="78" t="str">
        <f>VLOOKUP(V302,'Linien - BU'!A:B,2,FALSE)</f>
        <v>Rest</v>
      </c>
      <c r="J302" s="79">
        <f t="shared" si="28"/>
        <v>4.2</v>
      </c>
      <c r="K302" s="80">
        <f>Abfalldokumentation!$E302</f>
        <v>44446</v>
      </c>
      <c r="L302" s="79" t="str">
        <f>IFERROR(IF(VLOOKUP(W302,'[1]Rohware 230'!$B:$C,2,FALSE)=0,"Rohware"),
IFERROR(IF(VLOOKUP(W302,[1]Sammelnr.!$B:$C,2,FALSE)=0,"Sammelnr. ungeschält ABS"),
IFERROR(IF(VLOOKUP(W302,[1]Sammelnr.!$E:$F,2,FALSE)=0,"Sammelnr. ungeschält VS"),
IFERROR(IF(VLOOKUP(W302,[1]Sammelnr.!$H:$I,2,FALSE)=0,"Sammelnr. geschält"),
IFERROR(IF(VLOOKUP(W302,[1]Offen!$B:$C,2,FALSE)=0,"Offen ungeschält ABS"),
IFERROR(IF(VLOOKUP(W302,[1]Offen!$E:$F,2,FALSE)=0,"Offen ungeschält VOS"),
IFERROR(IF(VLOOKUP(W302,[1]Offen!$H:$I,2,FALSE)=0,"Offen geschält RW"),
IFERROR(IF(VLOOKUP(W302,[1]Offen!$K:$L,2,FALSE)=0,"Offen vegan"),
IFERROR(IF(VLOOKUP(W302,[1]Offen!$N:$O,2,FALSE)=0,"Offen Zipfel"),
IFERROR(IF(VLOOKUP(W302,[1]Offen!$Q:$R,2,FALSE)=0,"Offen Endstücke"),
IFERROR(IF(VLOOKUP(W302,[1]Vakuumiert!$B:$C,2,FALSE)=0,"Vakuumierter VOS ungeschält"),
IFERROR(IF(VLOOKUP(W302,[1]Vakuumiert!$E:$F,2,FALSE)=0,"Vakuumierter ABS ungeschält"),
IFERROR(IF(VLOOKUP(W302,[1]Vakuumiert!$H:$I,2,FALSE)=0,"Vakuumierter VOS geschält"),
IFERROR(IF(VLOOKUP(W302,[1]Vakuumiert!$K:$L,2,FALSE)=0,"Vakuumierter VOS vegan"),
IFERROR(IF(VLOOKUP(W302,[1]Vakuumiert!$N:$O,2,FALSE)=0,"Vakuumierter VOS Zipfel"),
IFERROR(IF(VLOOKUP(W302,[1]Vakuumiert!$Q:$R,2,FALSE)=0,"Vakuumiert geschält"),
IFERROR(IF(VLOOKUP(W302,'[1]vakuumierte Fertigprodukte'!$B:$C,2,FALSE)=0,"Fertigprodukte"),
IFERROR(IF(VLOOKUP(W302,'[1]vakuumierte Fertigprodukte'!$E:$FI,2,FALSE)=0,"Vakuumierte Zipfel"),
IFERROR(IF(VLOOKUP(W302,[1]Wurste!$B:$C,2,FALSE)=0,"Räucherwürste"),
IFERROR(IF(VLOOKUP(W302,[1]Wurste!$E:$F,2,FALSE)=0,"URW/URGW Wurst"),
IFERROR(IF(VLOOKUP(W302,[1]Wurste!$H:$I,2,FALSE)=0,"HF-Wurst Vegan"),
IFERROR(IF(VLOOKUP(W302,[1]Wurste!$K:$L,2,FALSE)=0,"320er ohne Würste"),
IFERROR(IF(AND(OR(Abfalldokumentation!$I302="BU3",Abfalldokumentation!$I302="Verkauf"),Abfalldokumentation!$N302="Schimmel",Abfalldokumentation!$O302="keinen Abnehmer/kein Schälpersonal"),"Div. Zipfel, ES ohne Verwendung",VLOOKUP(Abfalldokumentation!$M302,Produktgruppen!A:B,2,FALSE)),"-")))))))))))))))))))))))</f>
        <v>Qualitätssicherung</v>
      </c>
      <c r="M302" s="81" t="str">
        <f>IFERROR(VLOOKUP(Abfalldokumentation!$W302,Artikel!A:C,3,FALSE),Abfalldokumentation!$W302)</f>
        <v>Rückstellproben</v>
      </c>
      <c r="N302" s="81" t="str">
        <f>VLOOKUP(D302,'Liste Gründe'!A:D,2,FALSE)</f>
        <v>Qualitätssicherung</v>
      </c>
      <c r="O302" s="80" t="str">
        <f>IF(ISBLANK(F302),VLOOKUP(Abfalldokumentation!$X302,'Liste Gründe'!A:D,3,FALSE),F302)</f>
        <v>Rückstellproben</v>
      </c>
      <c r="P302" s="81" t="str">
        <f>IF(ISBLANK(Abfalldokumentation!$G302),"-",Abfalldokumentation!$G302)</f>
        <v>Rückstellproben</v>
      </c>
      <c r="Q302" s="81">
        <f t="shared" si="29"/>
        <v>36</v>
      </c>
      <c r="R302" s="81" t="str">
        <f t="shared" si="30"/>
        <v>Produkte</v>
      </c>
      <c r="S302" s="81" t="str">
        <f t="shared" si="31"/>
        <v>BUs</v>
      </c>
      <c r="T302" s="81" t="str">
        <f t="shared" si="32"/>
        <v>Symptome</v>
      </c>
      <c r="U302" s="81" t="str">
        <f>IFERROR(VLOOKUP(Abfalldokumentation!$W302,Kennzahlen!S:U,3,FALSE)*Abfalldokumentation!$J302,"0")</f>
        <v>0</v>
      </c>
      <c r="V302" s="81" t="str">
        <f>IF(ISBLANK(A302),VLOOKUP(Abfalldokumentation!$W302,'Linien - BU'!R:S,2,FALSE),A302)</f>
        <v>Labor</v>
      </c>
      <c r="W302" s="77" t="str">
        <f t="shared" si="33"/>
        <v>Rückstellproben</v>
      </c>
      <c r="X302" s="77">
        <f t="shared" si="34"/>
        <v>70</v>
      </c>
    </row>
    <row r="303" spans="1:24" ht="30" customHeight="1" x14ac:dyDescent="0.25">
      <c r="A303" s="45" t="s">
        <v>79</v>
      </c>
      <c r="B303" s="46">
        <v>23000103</v>
      </c>
      <c r="C303" s="46">
        <v>10</v>
      </c>
      <c r="D303" s="46">
        <v>22</v>
      </c>
      <c r="E303" s="47">
        <v>44447</v>
      </c>
      <c r="F303" s="48" t="s">
        <v>87</v>
      </c>
      <c r="G303" s="46" t="s">
        <v>100</v>
      </c>
      <c r="H303" s="50" t="str">
        <f>IFERROR(VLOOKUP(Abfalldokumentation!$B303,Artikel!A:C,3,FALSE),Abfalldokumentation!$B303)</f>
        <v>Tilsiter 45% Fett i.Tr.</v>
      </c>
      <c r="I303" s="73" t="str">
        <f>VLOOKUP(V303,'Linien - BU'!A:B,2,FALSE)</f>
        <v>BU3</v>
      </c>
      <c r="J303" s="74">
        <f t="shared" si="28"/>
        <v>10</v>
      </c>
      <c r="K303" s="75">
        <f>Abfalldokumentation!$E303</f>
        <v>44447</v>
      </c>
      <c r="L303" s="74" t="str">
        <f>IFERROR(IF(VLOOKUP(W303,'[1]Rohware 230'!$B:$C,2,FALSE)=0,"Rohware"),
IFERROR(IF(VLOOKUP(W303,[1]Sammelnr.!$B:$C,2,FALSE)=0,"Sammelnr. ungeschält ABS"),
IFERROR(IF(VLOOKUP(W303,[1]Sammelnr.!$E:$F,2,FALSE)=0,"Sammelnr. ungeschält VS"),
IFERROR(IF(VLOOKUP(W303,[1]Sammelnr.!$H:$I,2,FALSE)=0,"Sammelnr. geschält"),
IFERROR(IF(VLOOKUP(W303,[1]Offen!$B:$C,2,FALSE)=0,"Offen ungeschält ABS"),
IFERROR(IF(VLOOKUP(W303,[1]Offen!$E:$F,2,FALSE)=0,"Offen ungeschält VOS"),
IFERROR(IF(VLOOKUP(W303,[1]Offen!$H:$I,2,FALSE)=0,"Offen geschält RW"),
IFERROR(IF(VLOOKUP(W303,[1]Offen!$K:$L,2,FALSE)=0,"Offen vegan"),
IFERROR(IF(VLOOKUP(W303,[1]Offen!$N:$O,2,FALSE)=0,"Offen Zipfel"),
IFERROR(IF(VLOOKUP(W303,[1]Offen!$Q:$R,2,FALSE)=0,"Offen Endstücke"),
IFERROR(IF(VLOOKUP(W303,[1]Vakuumiert!$B:$C,2,FALSE)=0,"Vakuumierter VOS ungeschält"),
IFERROR(IF(VLOOKUP(W303,[1]Vakuumiert!$E:$F,2,FALSE)=0,"Vakuumierter ABS ungeschält"),
IFERROR(IF(VLOOKUP(W303,[1]Vakuumiert!$H:$I,2,FALSE)=0,"Vakuumierter VOS geschält"),
IFERROR(IF(VLOOKUP(W303,[1]Vakuumiert!$K:$L,2,FALSE)=0,"Vakuumierter VOS vegan"),
IFERROR(IF(VLOOKUP(W303,[1]Vakuumiert!$N:$O,2,FALSE)=0,"Vakuumierter VOS Zipfel"),
IFERROR(IF(VLOOKUP(W303,[1]Vakuumiert!$Q:$R,2,FALSE)=0,"Vakuumiert geschält"),
IFERROR(IF(VLOOKUP(W303,'[1]vakuumierte Fertigprodukte'!$B:$C,2,FALSE)=0,"Fertigprodukte"),
IFERROR(IF(VLOOKUP(W303,'[1]vakuumierte Fertigprodukte'!$E:$FI,2,FALSE)=0,"Vakuumierte Zipfel"),
IFERROR(IF(VLOOKUP(W303,[1]Wurste!$B:$C,2,FALSE)=0,"Räucherwürste"),
IFERROR(IF(VLOOKUP(W303,[1]Wurste!$E:$F,2,FALSE)=0,"URW/URGW Wurst"),
IFERROR(IF(VLOOKUP(W303,[1]Wurste!$H:$I,2,FALSE)=0,"HF-Wurst Vegan"),
IFERROR(IF(VLOOKUP(W303,[1]Wurste!$K:$L,2,FALSE)=0,"320er ohne Würste"),
IFERROR(IF(AND(OR(Abfalldokumentation!$I303="BU3",Abfalldokumentation!$I303="Verkauf"),Abfalldokumentation!$N303="Schimmel",Abfalldokumentation!$O303="keinen Abnehmer/kein Schälpersonal"),"Div. Zipfel, ES ohne Verwendung",VLOOKUP(Abfalldokumentation!$M303,Produktgruppen!A:B,2,FALSE)),"-")))))))))))))))))))))))</f>
        <v>Rohware</v>
      </c>
      <c r="M303" s="76" t="str">
        <f>IFERROR(VLOOKUP(Abfalldokumentation!$W303,Artikel!A:C,3,FALSE),Abfalldokumentation!$W303)</f>
        <v>Tilsiter 45% Fett i.Tr.</v>
      </c>
      <c r="N303" s="76" t="str">
        <f>VLOOKUP(D303,'Liste Gründe'!A:D,2,FALSE)</f>
        <v>Rest</v>
      </c>
      <c r="O303" s="75" t="str">
        <f>IF(ISBLANK(F303),VLOOKUP(Abfalldokumentation!$X303,'Liste Gründe'!A:D,3,FALSE),F303)</f>
        <v>Fremdkörper</v>
      </c>
      <c r="P303" s="76" t="str">
        <f>IF(ISBLANK(Abfalldokumentation!$G303),"-",Abfalldokumentation!$G303)</f>
        <v>Schmutz</v>
      </c>
      <c r="Q303" s="76">
        <f t="shared" si="29"/>
        <v>36</v>
      </c>
      <c r="R303" s="76" t="str">
        <f t="shared" si="30"/>
        <v>Produkte</v>
      </c>
      <c r="S303" s="76" t="str">
        <f t="shared" si="31"/>
        <v>BUs</v>
      </c>
      <c r="T303" s="76" t="str">
        <f t="shared" si="32"/>
        <v>Symptome</v>
      </c>
      <c r="U303" s="76" t="str">
        <f>IFERROR(VLOOKUP(Abfalldokumentation!$W303,Kennzahlen!S:U,3,FALSE)*Abfalldokumentation!$J303,"0")</f>
        <v>0</v>
      </c>
      <c r="V303" s="76" t="str">
        <f>IF(ISBLANK(A303),VLOOKUP(Abfalldokumentation!$W303,'Linien - BU'!R:S,2,FALSE),A303)</f>
        <v>L1</v>
      </c>
      <c r="W303" s="77">
        <f t="shared" si="33"/>
        <v>23000103</v>
      </c>
      <c r="X303" s="77">
        <f t="shared" si="34"/>
        <v>22</v>
      </c>
    </row>
    <row r="304" spans="1:24" ht="30" customHeight="1" x14ac:dyDescent="0.25">
      <c r="A304" s="39" t="s">
        <v>70</v>
      </c>
      <c r="B304" s="40">
        <v>23500428</v>
      </c>
      <c r="C304" s="40">
        <v>120</v>
      </c>
      <c r="D304" s="40">
        <v>10</v>
      </c>
      <c r="E304" s="41">
        <v>44447</v>
      </c>
      <c r="F304" s="42"/>
      <c r="G304" s="43"/>
      <c r="H304" s="44" t="str">
        <f>IFERROR(VLOOKUP(Abfalldokumentation!$B304,Artikel!A:C,3,FALSE),Abfalldokumentation!$B304)</f>
        <v>SKZ 8OZ</v>
      </c>
      <c r="I304" s="78" t="str">
        <f>VLOOKUP(V304,'Linien - BU'!A:B,2,FALSE)</f>
        <v>BU1</v>
      </c>
      <c r="J304" s="79">
        <f t="shared" si="28"/>
        <v>120</v>
      </c>
      <c r="K304" s="80">
        <f>Abfalldokumentation!$E304</f>
        <v>44447</v>
      </c>
      <c r="L304" s="79" t="str">
        <f>IFERROR(IF(VLOOKUP(W304,'[1]Rohware 230'!$B:$C,2,FALSE)=0,"Rohware"),
IFERROR(IF(VLOOKUP(W304,[1]Sammelnr.!$B:$C,2,FALSE)=0,"Sammelnr. ungeschält ABS"),
IFERROR(IF(VLOOKUP(W304,[1]Sammelnr.!$E:$F,2,FALSE)=0,"Sammelnr. ungeschält VS"),
IFERROR(IF(VLOOKUP(W304,[1]Sammelnr.!$H:$I,2,FALSE)=0,"Sammelnr. geschält"),
IFERROR(IF(VLOOKUP(W304,[1]Offen!$B:$C,2,FALSE)=0,"Offen ungeschält ABS"),
IFERROR(IF(VLOOKUP(W304,[1]Offen!$E:$F,2,FALSE)=0,"Offen ungeschält VOS"),
IFERROR(IF(VLOOKUP(W304,[1]Offen!$H:$I,2,FALSE)=0,"Offen geschält RW"),
IFERROR(IF(VLOOKUP(W304,[1]Offen!$K:$L,2,FALSE)=0,"Offen vegan"),
IFERROR(IF(VLOOKUP(W304,[1]Offen!$N:$O,2,FALSE)=0,"Offen Zipfel"),
IFERROR(IF(VLOOKUP(W304,[1]Offen!$Q:$R,2,FALSE)=0,"Offen Endstücke"),
IFERROR(IF(VLOOKUP(W304,[1]Vakuumiert!$B:$C,2,FALSE)=0,"Vakuumierter VOS ungeschält"),
IFERROR(IF(VLOOKUP(W304,[1]Vakuumiert!$E:$F,2,FALSE)=0,"Vakuumierter ABS ungeschält"),
IFERROR(IF(VLOOKUP(W304,[1]Vakuumiert!$H:$I,2,FALSE)=0,"Vakuumierter VOS geschält"),
IFERROR(IF(VLOOKUP(W304,[1]Vakuumiert!$K:$L,2,FALSE)=0,"Vakuumierter VOS vegan"),
IFERROR(IF(VLOOKUP(W304,[1]Vakuumiert!$N:$O,2,FALSE)=0,"Vakuumierter VOS Zipfel"),
IFERROR(IF(VLOOKUP(W304,[1]Vakuumiert!$Q:$R,2,FALSE)=0,"Vakuumiert geschält"),
IFERROR(IF(VLOOKUP(W304,'[1]vakuumierte Fertigprodukte'!$B:$C,2,FALSE)=0,"Fertigprodukte"),
IFERROR(IF(VLOOKUP(W304,'[1]vakuumierte Fertigprodukte'!$E:$FI,2,FALSE)=0,"Vakuumierte Zipfel"),
IFERROR(IF(VLOOKUP(W304,[1]Wurste!$B:$C,2,FALSE)=0,"Räucherwürste"),
IFERROR(IF(VLOOKUP(W304,[1]Wurste!$E:$F,2,FALSE)=0,"URW/URGW Wurst"),
IFERROR(IF(VLOOKUP(W304,[1]Wurste!$H:$I,2,FALSE)=0,"HF-Wurst Vegan"),
IFERROR(IF(VLOOKUP(W304,[1]Wurste!$K:$L,2,FALSE)=0,"320er ohne Würste"),
IFERROR(IF(AND(OR(Abfalldokumentation!$I304="BU3",Abfalldokumentation!$I304="Verkauf"),Abfalldokumentation!$N304="Schimmel",Abfalldokumentation!$O304="keinen Abnehmer/kein Schälpersonal"),"Div. Zipfel, ES ohne Verwendung",VLOOKUP(Abfalldokumentation!$M304,Produktgruppen!A:B,2,FALSE)),"-")))))))))))))))))))))))</f>
        <v>Rest</v>
      </c>
      <c r="M304" s="81" t="str">
        <f>IFERROR(VLOOKUP(Abfalldokumentation!$W304,Artikel!A:C,3,FALSE),Abfalldokumentation!$W304)</f>
        <v>SKZ 8OZ</v>
      </c>
      <c r="N304" s="81" t="str">
        <f>VLOOKUP(D304,'Liste Gründe'!A:D,2,FALSE)</f>
        <v>Linienbezogen</v>
      </c>
      <c r="O304" s="80" t="str">
        <f>IF(ISBLANK(F304),VLOOKUP(Abfalldokumentation!$X304,'Liste Gründe'!A:D,3,FALSE),F304)</f>
        <v>Reinigung</v>
      </c>
      <c r="P304" s="81" t="str">
        <f>IF(ISBLANK(Abfalldokumentation!$G304),"-",Abfalldokumentation!$G304)</f>
        <v>-</v>
      </c>
      <c r="Q304" s="81">
        <f t="shared" si="29"/>
        <v>36</v>
      </c>
      <c r="R304" s="81" t="str">
        <f t="shared" si="30"/>
        <v>Produkte</v>
      </c>
      <c r="S304" s="81" t="str">
        <f t="shared" si="31"/>
        <v>BUs</v>
      </c>
      <c r="T304" s="81" t="str">
        <f t="shared" si="32"/>
        <v>Symptome</v>
      </c>
      <c r="U304" s="81" t="str">
        <f>IFERROR(VLOOKUP(Abfalldokumentation!$W304,Kennzahlen!S:U,3,FALSE)*Abfalldokumentation!$J304,"0")</f>
        <v>0</v>
      </c>
      <c r="V304" s="81" t="str">
        <f>IF(ISBLANK(A304),VLOOKUP(Abfalldokumentation!$W304,'Linien - BU'!R:S,2,FALSE),A304)</f>
        <v>Abfüllung</v>
      </c>
      <c r="W304" s="77">
        <f t="shared" si="33"/>
        <v>23500428</v>
      </c>
      <c r="X304" s="77">
        <f t="shared" si="34"/>
        <v>10</v>
      </c>
    </row>
    <row r="305" spans="1:24" ht="30" customHeight="1" x14ac:dyDescent="0.25">
      <c r="A305" s="45" t="s">
        <v>81</v>
      </c>
      <c r="B305" s="46">
        <v>29500892</v>
      </c>
      <c r="C305" s="46">
        <v>66</v>
      </c>
      <c r="D305" s="46">
        <v>61</v>
      </c>
      <c r="E305" s="47">
        <v>44447</v>
      </c>
      <c r="F305" s="48" t="s">
        <v>17</v>
      </c>
      <c r="G305" s="49" t="s">
        <v>135</v>
      </c>
      <c r="H305" s="50" t="str">
        <f>IFERROR(VLOOKUP(Abfalldokumentation!$B305,Artikel!A:C,3,FALSE),Abfalldokumentation!$B305)</f>
        <v>ABS BLU-FOU</v>
      </c>
      <c r="I305" s="73" t="str">
        <f>VLOOKUP(V305,'Linien - BU'!A:B,2,FALSE)</f>
        <v>BU4</v>
      </c>
      <c r="J305" s="74">
        <f t="shared" si="28"/>
        <v>66</v>
      </c>
      <c r="K305" s="75">
        <f>Abfalldokumentation!$E305</f>
        <v>44447</v>
      </c>
      <c r="L305" s="74" t="str">
        <f>IFERROR(IF(VLOOKUP(W305,'[1]Rohware 230'!$B:$C,2,FALSE)=0,"Rohware"),
IFERROR(IF(VLOOKUP(W305,[1]Sammelnr.!$B:$C,2,FALSE)=0,"Sammelnr. ungeschält ABS"),
IFERROR(IF(VLOOKUP(W305,[1]Sammelnr.!$E:$F,2,FALSE)=0,"Sammelnr. ungeschält VS"),
IFERROR(IF(VLOOKUP(W305,[1]Sammelnr.!$H:$I,2,FALSE)=0,"Sammelnr. geschält"),
IFERROR(IF(VLOOKUP(W305,[1]Offen!$B:$C,2,FALSE)=0,"Offen ungeschält ABS"),
IFERROR(IF(VLOOKUP(W305,[1]Offen!$E:$F,2,FALSE)=0,"Offen ungeschält VOS"),
IFERROR(IF(VLOOKUP(W305,[1]Offen!$H:$I,2,FALSE)=0,"Offen geschält RW"),
IFERROR(IF(VLOOKUP(W305,[1]Offen!$K:$L,2,FALSE)=0,"Offen vegan"),
IFERROR(IF(VLOOKUP(W305,[1]Offen!$N:$O,2,FALSE)=0,"Offen Zipfel"),
IFERROR(IF(VLOOKUP(W305,[1]Offen!$Q:$R,2,FALSE)=0,"Offen Endstücke"),
IFERROR(IF(VLOOKUP(W305,[1]Vakuumiert!$B:$C,2,FALSE)=0,"Vakuumierter VOS ungeschält"),
IFERROR(IF(VLOOKUP(W305,[1]Vakuumiert!$E:$F,2,FALSE)=0,"Vakuumierter ABS ungeschält"),
IFERROR(IF(VLOOKUP(W305,[1]Vakuumiert!$H:$I,2,FALSE)=0,"Vakuumierter VOS geschält"),
IFERROR(IF(VLOOKUP(W305,[1]Vakuumiert!$K:$L,2,FALSE)=0,"Vakuumierter VOS vegan"),
IFERROR(IF(VLOOKUP(W305,[1]Vakuumiert!$N:$O,2,FALSE)=0,"Vakuumierter VOS Zipfel"),
IFERROR(IF(VLOOKUP(W305,[1]Vakuumiert!$Q:$R,2,FALSE)=0,"Vakuumiert geschält"),
IFERROR(IF(VLOOKUP(W305,'[1]vakuumierte Fertigprodukte'!$B:$C,2,FALSE)=0,"Fertigprodukte"),
IFERROR(IF(VLOOKUP(W305,'[1]vakuumierte Fertigprodukte'!$E:$FI,2,FALSE)=0,"Vakuumierte Zipfel"),
IFERROR(IF(VLOOKUP(W305,[1]Wurste!$B:$C,2,FALSE)=0,"Räucherwürste"),
IFERROR(IF(VLOOKUP(W305,[1]Wurste!$E:$F,2,FALSE)=0,"URW/URGW Wurst"),
IFERROR(IF(VLOOKUP(W305,[1]Wurste!$H:$I,2,FALSE)=0,"HF-Wurst Vegan"),
IFERROR(IF(VLOOKUP(W305,[1]Wurste!$K:$L,2,FALSE)=0,"320er ohne Würste"),
IFERROR(IF(AND(OR(Abfalldokumentation!$I305="BU3",Abfalldokumentation!$I305="Verkauf"),Abfalldokumentation!$N305="Schimmel",Abfalldokumentation!$O305="keinen Abnehmer/kein Schälpersonal"),"Div. Zipfel, ES ohne Verwendung",VLOOKUP(Abfalldokumentation!$M305,Produktgruppen!A:B,2,FALSE)),"-")))))))))))))))))))))))</f>
        <v>Offen ungeschält ABS</v>
      </c>
      <c r="M305" s="76" t="str">
        <f>IFERROR(VLOOKUP(Abfalldokumentation!$W305,Artikel!A:C,3,FALSE),Abfalldokumentation!$W305)</f>
        <v>ABS BLU-FOU</v>
      </c>
      <c r="N305" s="76" t="str">
        <f>VLOOKUP(D305,'Liste Gründe'!A:D,2,FALSE)</f>
        <v>keinen Verwendungszweck</v>
      </c>
      <c r="O305" s="75" t="str">
        <f>IF(ISBLANK(F305),VLOOKUP(Abfalldokumentation!$X305,'Liste Gründe'!A:D,3,FALSE),F305)</f>
        <v>keinen Verwendungszweck</v>
      </c>
      <c r="P305" s="76" t="str">
        <f>IF(ISBLANK(Abfalldokumentation!$G305),"-",Abfalldokumentation!$G305)</f>
        <v>&lt;100kg/Monat</v>
      </c>
      <c r="Q305" s="76">
        <f t="shared" si="29"/>
        <v>36</v>
      </c>
      <c r="R305" s="76" t="str">
        <f t="shared" si="30"/>
        <v>Produkte</v>
      </c>
      <c r="S305" s="76" t="str">
        <f t="shared" si="31"/>
        <v>BUs</v>
      </c>
      <c r="T305" s="76" t="str">
        <f t="shared" si="32"/>
        <v>Symptome</v>
      </c>
      <c r="U305" s="76">
        <f>IFERROR(VLOOKUP(Abfalldokumentation!$W305,Kennzahlen!S:U,3,FALSE)*Abfalldokumentation!$J305,"0")</f>
        <v>0.66</v>
      </c>
      <c r="V305" s="76" t="str">
        <f>IF(ISBLANK(A305),VLOOKUP(Abfalldokumentation!$W305,'Linien - BU'!R:S,2,FALSE),A305)</f>
        <v>L20</v>
      </c>
      <c r="W305" s="77">
        <f t="shared" si="33"/>
        <v>29500892</v>
      </c>
      <c r="X305" s="77">
        <f t="shared" si="34"/>
        <v>61</v>
      </c>
    </row>
    <row r="306" spans="1:24" ht="30" customHeight="1" x14ac:dyDescent="0.25">
      <c r="A306" s="39" t="s">
        <v>81</v>
      </c>
      <c r="B306" s="40">
        <v>29500913</v>
      </c>
      <c r="C306" s="40">
        <v>4</v>
      </c>
      <c r="D306" s="40">
        <v>61</v>
      </c>
      <c r="E306" s="41">
        <v>44447</v>
      </c>
      <c r="F306" s="42" t="s">
        <v>17</v>
      </c>
      <c r="G306" s="43" t="s">
        <v>135</v>
      </c>
      <c r="H306" s="44" t="str">
        <f>IFERROR(VLOOKUP(Abfalldokumentation!$B306,Artikel!A:C,3,FALSE),Abfalldokumentation!$B306)</f>
        <v>ABS ZIEGENR</v>
      </c>
      <c r="I306" s="78" t="str">
        <f>VLOOKUP(V306,'Linien - BU'!A:B,2,FALSE)</f>
        <v>BU4</v>
      </c>
      <c r="J306" s="79">
        <f t="shared" si="28"/>
        <v>4</v>
      </c>
      <c r="K306" s="80">
        <f>Abfalldokumentation!$E306</f>
        <v>44447</v>
      </c>
      <c r="L306" s="79" t="str">
        <f>IFERROR(IF(VLOOKUP(W306,'[1]Rohware 230'!$B:$C,2,FALSE)=0,"Rohware"),
IFERROR(IF(VLOOKUP(W306,[1]Sammelnr.!$B:$C,2,FALSE)=0,"Sammelnr. ungeschält ABS"),
IFERROR(IF(VLOOKUP(W306,[1]Sammelnr.!$E:$F,2,FALSE)=0,"Sammelnr. ungeschält VS"),
IFERROR(IF(VLOOKUP(W306,[1]Sammelnr.!$H:$I,2,FALSE)=0,"Sammelnr. geschält"),
IFERROR(IF(VLOOKUP(W306,[1]Offen!$B:$C,2,FALSE)=0,"Offen ungeschält ABS"),
IFERROR(IF(VLOOKUP(W306,[1]Offen!$E:$F,2,FALSE)=0,"Offen ungeschält VOS"),
IFERROR(IF(VLOOKUP(W306,[1]Offen!$H:$I,2,FALSE)=0,"Offen geschält RW"),
IFERROR(IF(VLOOKUP(W306,[1]Offen!$K:$L,2,FALSE)=0,"Offen vegan"),
IFERROR(IF(VLOOKUP(W306,[1]Offen!$N:$O,2,FALSE)=0,"Offen Zipfel"),
IFERROR(IF(VLOOKUP(W306,[1]Offen!$Q:$R,2,FALSE)=0,"Offen Endstücke"),
IFERROR(IF(VLOOKUP(W306,[1]Vakuumiert!$B:$C,2,FALSE)=0,"Vakuumierter VOS ungeschält"),
IFERROR(IF(VLOOKUP(W306,[1]Vakuumiert!$E:$F,2,FALSE)=0,"Vakuumierter ABS ungeschält"),
IFERROR(IF(VLOOKUP(W306,[1]Vakuumiert!$H:$I,2,FALSE)=0,"Vakuumierter VOS geschält"),
IFERROR(IF(VLOOKUP(W306,[1]Vakuumiert!$K:$L,2,FALSE)=0,"Vakuumierter VOS vegan"),
IFERROR(IF(VLOOKUP(W306,[1]Vakuumiert!$N:$O,2,FALSE)=0,"Vakuumierter VOS Zipfel"),
IFERROR(IF(VLOOKUP(W306,[1]Vakuumiert!$Q:$R,2,FALSE)=0,"Vakuumiert geschält"),
IFERROR(IF(VLOOKUP(W306,'[1]vakuumierte Fertigprodukte'!$B:$C,2,FALSE)=0,"Fertigprodukte"),
IFERROR(IF(VLOOKUP(W306,'[1]vakuumierte Fertigprodukte'!$E:$FI,2,FALSE)=0,"Vakuumierte Zipfel"),
IFERROR(IF(VLOOKUP(W306,[1]Wurste!$B:$C,2,FALSE)=0,"Räucherwürste"),
IFERROR(IF(VLOOKUP(W306,[1]Wurste!$E:$F,2,FALSE)=0,"URW/URGW Wurst"),
IFERROR(IF(VLOOKUP(W306,[1]Wurste!$H:$I,2,FALSE)=0,"HF-Wurst Vegan"),
IFERROR(IF(VLOOKUP(W306,[1]Wurste!$K:$L,2,FALSE)=0,"320er ohne Würste"),
IFERROR(IF(AND(OR(Abfalldokumentation!$I306="BU3",Abfalldokumentation!$I306="Verkauf"),Abfalldokumentation!$N306="Schimmel",Abfalldokumentation!$O306="keinen Abnehmer/kein Schälpersonal"),"Div. Zipfel, ES ohne Verwendung",VLOOKUP(Abfalldokumentation!$M306,Produktgruppen!A:B,2,FALSE)),"-")))))))))))))))))))))))</f>
        <v>Offen ungeschält ABS</v>
      </c>
      <c r="M306" s="81" t="str">
        <f>IFERROR(VLOOKUP(Abfalldokumentation!$W306,Artikel!A:C,3,FALSE),Abfalldokumentation!$W306)</f>
        <v>ABS ZIEGENR</v>
      </c>
      <c r="N306" s="81" t="str">
        <f>VLOOKUP(D306,'Liste Gründe'!A:D,2,FALSE)</f>
        <v>keinen Verwendungszweck</v>
      </c>
      <c r="O306" s="80" t="str">
        <f>IF(ISBLANK(F306),VLOOKUP(Abfalldokumentation!$X306,'Liste Gründe'!A:D,3,FALSE),F306)</f>
        <v>keinen Verwendungszweck</v>
      </c>
      <c r="P306" s="81" t="str">
        <f>IF(ISBLANK(Abfalldokumentation!$G306),"-",Abfalldokumentation!$G306)</f>
        <v>&lt;100kg/Monat</v>
      </c>
      <c r="Q306" s="81">
        <f t="shared" si="29"/>
        <v>36</v>
      </c>
      <c r="R306" s="81" t="str">
        <f t="shared" si="30"/>
        <v>Produkte</v>
      </c>
      <c r="S306" s="81" t="str">
        <f t="shared" si="31"/>
        <v>BUs</v>
      </c>
      <c r="T306" s="81" t="str">
        <f t="shared" si="32"/>
        <v>Symptome</v>
      </c>
      <c r="U306" s="81">
        <f>IFERROR(VLOOKUP(Abfalldokumentation!$W306,Kennzahlen!S:U,3,FALSE)*Abfalldokumentation!$J306,"0")</f>
        <v>0.04</v>
      </c>
      <c r="V306" s="81" t="str">
        <f>IF(ISBLANK(A306),VLOOKUP(Abfalldokumentation!$W306,'Linien - BU'!R:S,2,FALSE),A306)</f>
        <v>L20</v>
      </c>
      <c r="W306" s="77">
        <f t="shared" si="33"/>
        <v>29500913</v>
      </c>
      <c r="X306" s="77">
        <f t="shared" si="34"/>
        <v>61</v>
      </c>
    </row>
    <row r="307" spans="1:24" ht="30" customHeight="1" x14ac:dyDescent="0.25">
      <c r="A307" s="45" t="s">
        <v>95</v>
      </c>
      <c r="B307" s="46">
        <v>29500917</v>
      </c>
      <c r="C307" s="46">
        <v>12</v>
      </c>
      <c r="D307" s="46">
        <v>22</v>
      </c>
      <c r="E307" s="47">
        <v>44447</v>
      </c>
      <c r="F307" s="48" t="s">
        <v>97</v>
      </c>
      <c r="G307" s="49" t="s">
        <v>98</v>
      </c>
      <c r="H307" s="50" t="str">
        <f>IFERROR(VLOOKUP(Abfalldokumentation!$B307,Artikel!A:C,3,FALSE),Abfalldokumentation!$B307)</f>
        <v>VOS-ABS ENTSORGUNG</v>
      </c>
      <c r="I307" s="73" t="str">
        <f>VLOOKUP(V307,'Linien - BU'!A:B,2,FALSE)</f>
        <v>BU1</v>
      </c>
      <c r="J307" s="74">
        <f t="shared" si="28"/>
        <v>12</v>
      </c>
      <c r="K307" s="75">
        <f>Abfalldokumentation!$E307</f>
        <v>44447</v>
      </c>
      <c r="L307" s="74" t="str">
        <f>IFERROR(IF(VLOOKUP(W307,'[1]Rohware 230'!$B:$C,2,FALSE)=0,"Rohware"),
IFERROR(IF(VLOOKUP(W307,[1]Sammelnr.!$B:$C,2,FALSE)=0,"Sammelnr. ungeschält ABS"),
IFERROR(IF(VLOOKUP(W307,[1]Sammelnr.!$E:$F,2,FALSE)=0,"Sammelnr. ungeschält VS"),
IFERROR(IF(VLOOKUP(W307,[1]Sammelnr.!$H:$I,2,FALSE)=0,"Sammelnr. geschält"),
IFERROR(IF(VLOOKUP(W307,[1]Offen!$B:$C,2,FALSE)=0,"Offen ungeschält ABS"),
IFERROR(IF(VLOOKUP(W307,[1]Offen!$E:$F,2,FALSE)=0,"Offen ungeschält VOS"),
IFERROR(IF(VLOOKUP(W307,[1]Offen!$H:$I,2,FALSE)=0,"Offen geschält RW"),
IFERROR(IF(VLOOKUP(W307,[1]Offen!$K:$L,2,FALSE)=0,"Offen vegan"),
IFERROR(IF(VLOOKUP(W307,[1]Offen!$N:$O,2,FALSE)=0,"Offen Zipfel"),
IFERROR(IF(VLOOKUP(W307,[1]Offen!$Q:$R,2,FALSE)=0,"Offen Endstücke"),
IFERROR(IF(VLOOKUP(W307,[1]Vakuumiert!$B:$C,2,FALSE)=0,"Vakuumierter VOS ungeschält"),
IFERROR(IF(VLOOKUP(W307,[1]Vakuumiert!$E:$F,2,FALSE)=0,"Vakuumierter ABS ungeschält"),
IFERROR(IF(VLOOKUP(W307,[1]Vakuumiert!$H:$I,2,FALSE)=0,"Vakuumierter VOS geschält"),
IFERROR(IF(VLOOKUP(W307,[1]Vakuumiert!$K:$L,2,FALSE)=0,"Vakuumierter VOS vegan"),
IFERROR(IF(VLOOKUP(W307,[1]Vakuumiert!$N:$O,2,FALSE)=0,"Vakuumierter VOS Zipfel"),
IFERROR(IF(VLOOKUP(W307,[1]Vakuumiert!$Q:$R,2,FALSE)=0,"Vakuumiert geschält"),
IFERROR(IF(VLOOKUP(W307,'[1]vakuumierte Fertigprodukte'!$B:$C,2,FALSE)=0,"Fertigprodukte"),
IFERROR(IF(VLOOKUP(W307,'[1]vakuumierte Fertigprodukte'!$E:$FI,2,FALSE)=0,"Vakuumierte Zipfel"),
IFERROR(IF(VLOOKUP(W307,[1]Wurste!$B:$C,2,FALSE)=0,"Räucherwürste"),
IFERROR(IF(VLOOKUP(W307,[1]Wurste!$E:$F,2,FALSE)=0,"URW/URGW Wurst"),
IFERROR(IF(VLOOKUP(W307,[1]Wurste!$H:$I,2,FALSE)=0,"HF-Wurst Vegan"),
IFERROR(IF(VLOOKUP(W307,[1]Wurste!$K:$L,2,FALSE)=0,"320er ohne Würste"),
IFERROR(IF(AND(OR(Abfalldokumentation!$I307="BU3",Abfalldokumentation!$I307="Verkauf"),Abfalldokumentation!$N307="Schimmel",Abfalldokumentation!$O307="keinen Abnehmer/kein Schälpersonal"),"Div. Zipfel, ES ohne Verwendung",VLOOKUP(Abfalldokumentation!$M307,Produktgruppen!A:B,2,FALSE)),"-")))))))))))))))))))))))</f>
        <v>Vorschmelz</v>
      </c>
      <c r="M307" s="76" t="str">
        <f>IFERROR(VLOOKUP(Abfalldokumentation!$W307,Artikel!A:C,3,FALSE),Abfalldokumentation!$W307)</f>
        <v>VOS-ABS ENTSORGUNG</v>
      </c>
      <c r="N307" s="76" t="str">
        <f>VLOOKUP(D307,'Liste Gründe'!A:D,2,FALSE)</f>
        <v>Rest</v>
      </c>
      <c r="O307" s="75" t="str">
        <f>IF(ISBLANK(F307),VLOOKUP(Abfalldokumentation!$X307,'Liste Gründe'!A:D,3,FALSE),F307)</f>
        <v>geschälte Rinde</v>
      </c>
      <c r="P307" s="76" t="str">
        <f>IF(ISBLANK(Abfalldokumentation!$G307),"-",Abfalldokumentation!$G307)</f>
        <v>keine Verwendung möglich</v>
      </c>
      <c r="Q307" s="76">
        <f t="shared" si="29"/>
        <v>36</v>
      </c>
      <c r="R307" s="76" t="str">
        <f t="shared" si="30"/>
        <v>Produkte</v>
      </c>
      <c r="S307" s="76" t="str">
        <f t="shared" si="31"/>
        <v>BUs</v>
      </c>
      <c r="T307" s="76" t="str">
        <f t="shared" si="32"/>
        <v>Symptome</v>
      </c>
      <c r="U307" s="76">
        <f>IFERROR(VLOOKUP(Abfalldokumentation!$W307,Kennzahlen!S:U,3,FALSE)*Abfalldokumentation!$J307,"0")</f>
        <v>0.12</v>
      </c>
      <c r="V307" s="76" t="str">
        <f>IF(ISBLANK(A307),VLOOKUP(Abfalldokumentation!$W307,'Linien - BU'!R:S,2,FALSE),A307)</f>
        <v>RWV</v>
      </c>
      <c r="W307" s="77">
        <f t="shared" si="33"/>
        <v>29500917</v>
      </c>
      <c r="X307" s="77">
        <f t="shared" si="34"/>
        <v>22</v>
      </c>
    </row>
    <row r="308" spans="1:24" ht="30" customHeight="1" x14ac:dyDescent="0.25">
      <c r="A308" s="39" t="s">
        <v>95</v>
      </c>
      <c r="B308" s="40">
        <v>29500917</v>
      </c>
      <c r="C308" s="40">
        <v>35</v>
      </c>
      <c r="D308" s="40">
        <v>22</v>
      </c>
      <c r="E308" s="41">
        <v>44447</v>
      </c>
      <c r="F308" s="42" t="s">
        <v>97</v>
      </c>
      <c r="G308" s="43" t="s">
        <v>98</v>
      </c>
      <c r="H308" s="44" t="str">
        <f>IFERROR(VLOOKUP(Abfalldokumentation!$B308,Artikel!A:C,3,FALSE),Abfalldokumentation!$B308)</f>
        <v>VOS-ABS ENTSORGUNG</v>
      </c>
      <c r="I308" s="78" t="str">
        <f>VLOOKUP(V308,'Linien - BU'!A:B,2,FALSE)</f>
        <v>BU1</v>
      </c>
      <c r="J308" s="79">
        <f t="shared" si="28"/>
        <v>35</v>
      </c>
      <c r="K308" s="80">
        <f>Abfalldokumentation!$E308</f>
        <v>44447</v>
      </c>
      <c r="L308" s="79" t="str">
        <f>IFERROR(IF(VLOOKUP(W308,'[1]Rohware 230'!$B:$C,2,FALSE)=0,"Rohware"),
IFERROR(IF(VLOOKUP(W308,[1]Sammelnr.!$B:$C,2,FALSE)=0,"Sammelnr. ungeschält ABS"),
IFERROR(IF(VLOOKUP(W308,[1]Sammelnr.!$E:$F,2,FALSE)=0,"Sammelnr. ungeschält VS"),
IFERROR(IF(VLOOKUP(W308,[1]Sammelnr.!$H:$I,2,FALSE)=0,"Sammelnr. geschält"),
IFERROR(IF(VLOOKUP(W308,[1]Offen!$B:$C,2,FALSE)=0,"Offen ungeschält ABS"),
IFERROR(IF(VLOOKUP(W308,[1]Offen!$E:$F,2,FALSE)=0,"Offen ungeschält VOS"),
IFERROR(IF(VLOOKUP(W308,[1]Offen!$H:$I,2,FALSE)=0,"Offen geschält RW"),
IFERROR(IF(VLOOKUP(W308,[1]Offen!$K:$L,2,FALSE)=0,"Offen vegan"),
IFERROR(IF(VLOOKUP(W308,[1]Offen!$N:$O,2,FALSE)=0,"Offen Zipfel"),
IFERROR(IF(VLOOKUP(W308,[1]Offen!$Q:$R,2,FALSE)=0,"Offen Endstücke"),
IFERROR(IF(VLOOKUP(W308,[1]Vakuumiert!$B:$C,2,FALSE)=0,"Vakuumierter VOS ungeschält"),
IFERROR(IF(VLOOKUP(W308,[1]Vakuumiert!$E:$F,2,FALSE)=0,"Vakuumierter ABS ungeschält"),
IFERROR(IF(VLOOKUP(W308,[1]Vakuumiert!$H:$I,2,FALSE)=0,"Vakuumierter VOS geschält"),
IFERROR(IF(VLOOKUP(W308,[1]Vakuumiert!$K:$L,2,FALSE)=0,"Vakuumierter VOS vegan"),
IFERROR(IF(VLOOKUP(W308,[1]Vakuumiert!$N:$O,2,FALSE)=0,"Vakuumierter VOS Zipfel"),
IFERROR(IF(VLOOKUP(W308,[1]Vakuumiert!$Q:$R,2,FALSE)=0,"Vakuumiert geschält"),
IFERROR(IF(VLOOKUP(W308,'[1]vakuumierte Fertigprodukte'!$B:$C,2,FALSE)=0,"Fertigprodukte"),
IFERROR(IF(VLOOKUP(W308,'[1]vakuumierte Fertigprodukte'!$E:$FI,2,FALSE)=0,"Vakuumierte Zipfel"),
IFERROR(IF(VLOOKUP(W308,[1]Wurste!$B:$C,2,FALSE)=0,"Räucherwürste"),
IFERROR(IF(VLOOKUP(W308,[1]Wurste!$E:$F,2,FALSE)=0,"URW/URGW Wurst"),
IFERROR(IF(VLOOKUP(W308,[1]Wurste!$H:$I,2,FALSE)=0,"HF-Wurst Vegan"),
IFERROR(IF(VLOOKUP(W308,[1]Wurste!$K:$L,2,FALSE)=0,"320er ohne Würste"),
IFERROR(IF(AND(OR(Abfalldokumentation!$I308="BU3",Abfalldokumentation!$I308="Verkauf"),Abfalldokumentation!$N308="Schimmel",Abfalldokumentation!$O308="keinen Abnehmer/kein Schälpersonal"),"Div. Zipfel, ES ohne Verwendung",VLOOKUP(Abfalldokumentation!$M308,Produktgruppen!A:B,2,FALSE)),"-")))))))))))))))))))))))</f>
        <v>Vorschmelz</v>
      </c>
      <c r="M308" s="81" t="str">
        <f>IFERROR(VLOOKUP(Abfalldokumentation!$W308,Artikel!A:C,3,FALSE),Abfalldokumentation!$W308)</f>
        <v>VOS-ABS ENTSORGUNG</v>
      </c>
      <c r="N308" s="81" t="str">
        <f>VLOOKUP(D308,'Liste Gründe'!A:D,2,FALSE)</f>
        <v>Rest</v>
      </c>
      <c r="O308" s="80" t="str">
        <f>IF(ISBLANK(F308),VLOOKUP(Abfalldokumentation!$X308,'Liste Gründe'!A:D,3,FALSE),F308)</f>
        <v>geschälte Rinde</v>
      </c>
      <c r="P308" s="81" t="str">
        <f>IF(ISBLANK(Abfalldokumentation!$G308),"-",Abfalldokumentation!$G308)</f>
        <v>keine Verwendung möglich</v>
      </c>
      <c r="Q308" s="81">
        <f t="shared" si="29"/>
        <v>36</v>
      </c>
      <c r="R308" s="81" t="str">
        <f t="shared" si="30"/>
        <v>Produkte</v>
      </c>
      <c r="S308" s="81" t="str">
        <f t="shared" si="31"/>
        <v>BUs</v>
      </c>
      <c r="T308" s="81" t="str">
        <f t="shared" si="32"/>
        <v>Symptome</v>
      </c>
      <c r="U308" s="81">
        <f>IFERROR(VLOOKUP(Abfalldokumentation!$W308,Kennzahlen!S:U,3,FALSE)*Abfalldokumentation!$J308,"0")</f>
        <v>0.35000000000000003</v>
      </c>
      <c r="V308" s="81" t="str">
        <f>IF(ISBLANK(A308),VLOOKUP(Abfalldokumentation!$W308,'Linien - BU'!R:S,2,FALSE),A308)</f>
        <v>RWV</v>
      </c>
      <c r="W308" s="77">
        <f t="shared" si="33"/>
        <v>29500917</v>
      </c>
      <c r="X308" s="77">
        <f t="shared" si="34"/>
        <v>22</v>
      </c>
    </row>
    <row r="309" spans="1:24" ht="30" customHeight="1" x14ac:dyDescent="0.25">
      <c r="A309" s="45" t="s">
        <v>145</v>
      </c>
      <c r="B309" s="46">
        <v>29500957</v>
      </c>
      <c r="C309" s="46">
        <v>2</v>
      </c>
      <c r="D309" s="46">
        <v>61</v>
      </c>
      <c r="E309" s="47">
        <v>44447</v>
      </c>
      <c r="F309" s="48" t="s">
        <v>17</v>
      </c>
      <c r="G309" s="49" t="s">
        <v>133</v>
      </c>
      <c r="H309" s="50" t="str">
        <f>IFERROR(VLOOKUP(Abfalldokumentation!$B309,Artikel!A:C,3,FALSE),Abfalldokumentation!$B309)</f>
        <v>ABS Crémeux</v>
      </c>
      <c r="I309" s="73" t="str">
        <f>VLOOKUP(V309,'Linien - BU'!A:B,2,FALSE)</f>
        <v>BU4</v>
      </c>
      <c r="J309" s="74">
        <f t="shared" si="28"/>
        <v>2</v>
      </c>
      <c r="K309" s="75">
        <f>Abfalldokumentation!$E309</f>
        <v>44447</v>
      </c>
      <c r="L309" s="74" t="str">
        <f>IFERROR(IF(VLOOKUP(W309,'[1]Rohware 230'!$B:$C,2,FALSE)=0,"Rohware"),
IFERROR(IF(VLOOKUP(W309,[1]Sammelnr.!$B:$C,2,FALSE)=0,"Sammelnr. ungeschält ABS"),
IFERROR(IF(VLOOKUP(W309,[1]Sammelnr.!$E:$F,2,FALSE)=0,"Sammelnr. ungeschält VS"),
IFERROR(IF(VLOOKUP(W309,[1]Sammelnr.!$H:$I,2,FALSE)=0,"Sammelnr. geschält"),
IFERROR(IF(VLOOKUP(W309,[1]Offen!$B:$C,2,FALSE)=0,"Offen ungeschält ABS"),
IFERROR(IF(VLOOKUP(W309,[1]Offen!$E:$F,2,FALSE)=0,"Offen ungeschält VOS"),
IFERROR(IF(VLOOKUP(W309,[1]Offen!$H:$I,2,FALSE)=0,"Offen geschält RW"),
IFERROR(IF(VLOOKUP(W309,[1]Offen!$K:$L,2,FALSE)=0,"Offen vegan"),
IFERROR(IF(VLOOKUP(W309,[1]Offen!$N:$O,2,FALSE)=0,"Offen Zipfel"),
IFERROR(IF(VLOOKUP(W309,[1]Offen!$Q:$R,2,FALSE)=0,"Offen Endstücke"),
IFERROR(IF(VLOOKUP(W309,[1]Vakuumiert!$B:$C,2,FALSE)=0,"Vakuumierter VOS ungeschält"),
IFERROR(IF(VLOOKUP(W309,[1]Vakuumiert!$E:$F,2,FALSE)=0,"Vakuumierter ABS ungeschält"),
IFERROR(IF(VLOOKUP(W309,[1]Vakuumiert!$H:$I,2,FALSE)=0,"Vakuumierter VOS geschält"),
IFERROR(IF(VLOOKUP(W309,[1]Vakuumiert!$K:$L,2,FALSE)=0,"Vakuumierter VOS vegan"),
IFERROR(IF(VLOOKUP(W309,[1]Vakuumiert!$N:$O,2,FALSE)=0,"Vakuumierter VOS Zipfel"),
IFERROR(IF(VLOOKUP(W309,[1]Vakuumiert!$Q:$R,2,FALSE)=0,"Vakuumiert geschält"),
IFERROR(IF(VLOOKUP(W309,'[1]vakuumierte Fertigprodukte'!$B:$C,2,FALSE)=0,"Fertigprodukte"),
IFERROR(IF(VLOOKUP(W309,'[1]vakuumierte Fertigprodukte'!$E:$FI,2,FALSE)=0,"Vakuumierte Zipfel"),
IFERROR(IF(VLOOKUP(W309,[1]Wurste!$B:$C,2,FALSE)=0,"Räucherwürste"),
IFERROR(IF(VLOOKUP(W309,[1]Wurste!$E:$F,2,FALSE)=0,"URW/URGW Wurst"),
IFERROR(IF(VLOOKUP(W309,[1]Wurste!$H:$I,2,FALSE)=0,"HF-Wurst Vegan"),
IFERROR(IF(VLOOKUP(W309,[1]Wurste!$K:$L,2,FALSE)=0,"320er ohne Würste"),
IFERROR(IF(AND(OR(Abfalldokumentation!$I309="BU3",Abfalldokumentation!$I309="Verkauf"),Abfalldokumentation!$N309="Schimmel",Abfalldokumentation!$O309="keinen Abnehmer/kein Schälpersonal"),"Div. Zipfel, ES ohne Verwendung",VLOOKUP(Abfalldokumentation!$M309,Produktgruppen!A:B,2,FALSE)),"-")))))))))))))))))))))))</f>
        <v>Offen ungeschält ABS</v>
      </c>
      <c r="M309" s="76" t="str">
        <f>IFERROR(VLOOKUP(Abfalldokumentation!$W309,Artikel!A:C,3,FALSE),Abfalldokumentation!$W309)</f>
        <v>ABS Crémeux</v>
      </c>
      <c r="N309" s="76" t="str">
        <f>VLOOKUP(D309,'Liste Gründe'!A:D,2,FALSE)</f>
        <v>keinen Verwendungszweck</v>
      </c>
      <c r="O309" s="75" t="str">
        <f>IF(ISBLANK(F309),VLOOKUP(Abfalldokumentation!$X309,'Liste Gründe'!A:D,3,FALSE),F309)</f>
        <v>keinen Verwendungszweck</v>
      </c>
      <c r="P309" s="76" t="str">
        <f>IF(ISBLANK(Abfalldokumentation!$G309),"-",Abfalldokumentation!$G309)</f>
        <v>&lt;20kg/Monat</v>
      </c>
      <c r="Q309" s="76">
        <f t="shared" si="29"/>
        <v>36</v>
      </c>
      <c r="R309" s="76" t="str">
        <f t="shared" si="30"/>
        <v>Produkte</v>
      </c>
      <c r="S309" s="76" t="str">
        <f t="shared" si="31"/>
        <v>BUs</v>
      </c>
      <c r="T309" s="76" t="str">
        <f t="shared" si="32"/>
        <v>Symptome</v>
      </c>
      <c r="U309" s="76">
        <f>IFERROR(VLOOKUP(Abfalldokumentation!$W309,Kennzahlen!S:U,3,FALSE)*Abfalldokumentation!$J309,"0")</f>
        <v>0.02</v>
      </c>
      <c r="V309" s="76" t="str">
        <f>IF(ISBLANK(A309),VLOOKUP(Abfalldokumentation!$W309,'Linien - BU'!R:S,2,FALSE),A309)</f>
        <v>L29</v>
      </c>
      <c r="W309" s="77">
        <f t="shared" si="33"/>
        <v>29500957</v>
      </c>
      <c r="X309" s="77">
        <f t="shared" si="34"/>
        <v>61</v>
      </c>
    </row>
    <row r="310" spans="1:24" ht="30" customHeight="1" x14ac:dyDescent="0.25">
      <c r="A310" s="39" t="s">
        <v>68</v>
      </c>
      <c r="B310" s="40">
        <v>29501017</v>
      </c>
      <c r="C310" s="40">
        <v>17</v>
      </c>
      <c r="D310" s="40">
        <v>61</v>
      </c>
      <c r="E310" s="41">
        <v>44447</v>
      </c>
      <c r="F310" s="42" t="s">
        <v>144</v>
      </c>
      <c r="G310" s="43" t="s">
        <v>84</v>
      </c>
      <c r="H310" s="44" t="str">
        <f>IFERROR(VLOOKUP(Abfalldokumentation!$B310,Artikel!A:C,3,FALSE),Abfalldokumentation!$B310)</f>
        <v>ABS Pfeffer-Bruch</v>
      </c>
      <c r="I310" s="78" t="str">
        <f>VLOOKUP(V310,'Linien - BU'!A:B,2,FALSE)</f>
        <v>BU3</v>
      </c>
      <c r="J310" s="79">
        <f t="shared" si="28"/>
        <v>17</v>
      </c>
      <c r="K310" s="80">
        <f>Abfalldokumentation!$E310</f>
        <v>44447</v>
      </c>
      <c r="L310" s="79" t="str">
        <f>IFERROR(IF(VLOOKUP(W310,'[1]Rohware 230'!$B:$C,2,FALSE)=0,"Rohware"),
IFERROR(IF(VLOOKUP(W310,[1]Sammelnr.!$B:$C,2,FALSE)=0,"Sammelnr. ungeschält ABS"),
IFERROR(IF(VLOOKUP(W310,[1]Sammelnr.!$E:$F,2,FALSE)=0,"Sammelnr. ungeschält VS"),
IFERROR(IF(VLOOKUP(W310,[1]Sammelnr.!$H:$I,2,FALSE)=0,"Sammelnr. geschält"),
IFERROR(IF(VLOOKUP(W310,[1]Offen!$B:$C,2,FALSE)=0,"Offen ungeschält ABS"),
IFERROR(IF(VLOOKUP(W310,[1]Offen!$E:$F,2,FALSE)=0,"Offen ungeschält VOS"),
IFERROR(IF(VLOOKUP(W310,[1]Offen!$H:$I,2,FALSE)=0,"Offen geschält RW"),
IFERROR(IF(VLOOKUP(W310,[1]Offen!$K:$L,2,FALSE)=0,"Offen vegan"),
IFERROR(IF(VLOOKUP(W310,[1]Offen!$N:$O,2,FALSE)=0,"Offen Zipfel"),
IFERROR(IF(VLOOKUP(W310,[1]Offen!$Q:$R,2,FALSE)=0,"Offen Endstücke"),
IFERROR(IF(VLOOKUP(W310,[1]Vakuumiert!$B:$C,2,FALSE)=0,"Vakuumierter VOS ungeschält"),
IFERROR(IF(VLOOKUP(W310,[1]Vakuumiert!$E:$F,2,FALSE)=0,"Vakuumierter ABS ungeschält"),
IFERROR(IF(VLOOKUP(W310,[1]Vakuumiert!$H:$I,2,FALSE)=0,"Vakuumierter VOS geschält"),
IFERROR(IF(VLOOKUP(W310,[1]Vakuumiert!$K:$L,2,FALSE)=0,"Vakuumierter VOS vegan"),
IFERROR(IF(VLOOKUP(W310,[1]Vakuumiert!$N:$O,2,FALSE)=0,"Vakuumierter VOS Zipfel"),
IFERROR(IF(VLOOKUP(W310,[1]Vakuumiert!$Q:$R,2,FALSE)=0,"Vakuumiert geschält"),
IFERROR(IF(VLOOKUP(W310,'[1]vakuumierte Fertigprodukte'!$B:$C,2,FALSE)=0,"Fertigprodukte"),
IFERROR(IF(VLOOKUP(W310,'[1]vakuumierte Fertigprodukte'!$E:$FI,2,FALSE)=0,"Vakuumierte Zipfel"),
IFERROR(IF(VLOOKUP(W310,[1]Wurste!$B:$C,2,FALSE)=0,"Räucherwürste"),
IFERROR(IF(VLOOKUP(W310,[1]Wurste!$E:$F,2,FALSE)=0,"URW/URGW Wurst"),
IFERROR(IF(VLOOKUP(W310,[1]Wurste!$H:$I,2,FALSE)=0,"HF-Wurst Vegan"),
IFERROR(IF(VLOOKUP(W310,[1]Wurste!$K:$L,2,FALSE)=0,"320er ohne Würste"),
IFERROR(IF(AND(OR(Abfalldokumentation!$I310="BU3",Abfalldokumentation!$I310="Verkauf"),Abfalldokumentation!$N310="Schimmel",Abfalldokumentation!$O310="keinen Abnehmer/kein Schälpersonal"),"Div. Zipfel, ES ohne Verwendung",VLOOKUP(Abfalldokumentation!$M310,Produktgruppen!A:B,2,FALSE)),"-")))))))))))))))))))))))</f>
        <v>Offen ungeschält ABS</v>
      </c>
      <c r="M310" s="81" t="str">
        <f>IFERROR(VLOOKUP(Abfalldokumentation!$W310,Artikel!A:C,3,FALSE),Abfalldokumentation!$W310)</f>
        <v>ABS Pfeffer-Bruch</v>
      </c>
      <c r="N310" s="81" t="str">
        <f>VLOOKUP(D310,'Liste Gründe'!A:D,2,FALSE)</f>
        <v>keinen Verwendungszweck</v>
      </c>
      <c r="O310" s="80" t="str">
        <f>IF(ISBLANK(F310),VLOOKUP(Abfalldokumentation!$X310,'Liste Gründe'!A:D,3,FALSE),F310)</f>
        <v>keinen Verkauf, keinen Einsatz möglich</v>
      </c>
      <c r="P310" s="81" t="str">
        <f>IF(ISBLANK(Abfalldokumentation!$G310),"-",Abfalldokumentation!$G310)</f>
        <v>keinen Abnehmer/Schälen</v>
      </c>
      <c r="Q310" s="81">
        <f t="shared" si="29"/>
        <v>36</v>
      </c>
      <c r="R310" s="81" t="str">
        <f t="shared" si="30"/>
        <v>Produkte</v>
      </c>
      <c r="S310" s="81" t="str">
        <f t="shared" si="31"/>
        <v>BUs</v>
      </c>
      <c r="T310" s="81" t="str">
        <f t="shared" si="32"/>
        <v>Symptome</v>
      </c>
      <c r="U310" s="81">
        <f>IFERROR(VLOOKUP(Abfalldokumentation!$W310,Kennzahlen!S:U,3,FALSE)*Abfalldokumentation!$J310,"0")</f>
        <v>1.7000000000000001E-3</v>
      </c>
      <c r="V310" s="81" t="str">
        <f>IF(ISBLANK(A310),VLOOKUP(Abfalldokumentation!$W310,'Linien - BU'!R:S,2,FALSE),A310)</f>
        <v>L4</v>
      </c>
      <c r="W310" s="77">
        <f t="shared" si="33"/>
        <v>29501017</v>
      </c>
      <c r="X310" s="77">
        <f t="shared" si="34"/>
        <v>61</v>
      </c>
    </row>
    <row r="311" spans="1:24" ht="30" customHeight="1" x14ac:dyDescent="0.25">
      <c r="A311" s="45" t="s">
        <v>11</v>
      </c>
      <c r="B311" s="46">
        <v>29501022</v>
      </c>
      <c r="C311" s="46">
        <v>565</v>
      </c>
      <c r="D311" s="46">
        <v>12</v>
      </c>
      <c r="E311" s="47">
        <v>44447</v>
      </c>
      <c r="F311" s="48" t="s">
        <v>20</v>
      </c>
      <c r="G311" s="49" t="s">
        <v>84</v>
      </c>
      <c r="H311" s="50" t="str">
        <f>IFERROR(VLOOKUP(Abfalldokumentation!$B311,Artikel!A:C,3,FALSE),Abfalldokumentation!$B311)</f>
        <v>VOS RW NATUR AMM CO REZ</v>
      </c>
      <c r="I311" s="73" t="str">
        <f>VLOOKUP(V311,'Linien - BU'!A:B,2,FALSE)</f>
        <v>Verkauf</v>
      </c>
      <c r="J311" s="74">
        <f t="shared" si="28"/>
        <v>565</v>
      </c>
      <c r="K311" s="75">
        <f>Abfalldokumentation!$E311</f>
        <v>44447</v>
      </c>
      <c r="L311" s="74" t="str">
        <f>IFERROR(IF(VLOOKUP(W311,'[1]Rohware 230'!$B:$C,2,FALSE)=0,"Rohware"),
IFERROR(IF(VLOOKUP(W311,[1]Sammelnr.!$B:$C,2,FALSE)=0,"Sammelnr. ungeschält ABS"),
IFERROR(IF(VLOOKUP(W311,[1]Sammelnr.!$E:$F,2,FALSE)=0,"Sammelnr. ungeschält VS"),
IFERROR(IF(VLOOKUP(W311,[1]Sammelnr.!$H:$I,2,FALSE)=0,"Sammelnr. geschält"),
IFERROR(IF(VLOOKUP(W311,[1]Offen!$B:$C,2,FALSE)=0,"Offen ungeschält ABS"),
IFERROR(IF(VLOOKUP(W311,[1]Offen!$E:$F,2,FALSE)=0,"Offen ungeschält VOS"),
IFERROR(IF(VLOOKUP(W311,[1]Offen!$H:$I,2,FALSE)=0,"Offen geschält RW"),
IFERROR(IF(VLOOKUP(W311,[1]Offen!$K:$L,2,FALSE)=0,"Offen vegan"),
IFERROR(IF(VLOOKUP(W311,[1]Offen!$N:$O,2,FALSE)=0,"Offen Zipfel"),
IFERROR(IF(VLOOKUP(W311,[1]Offen!$Q:$R,2,FALSE)=0,"Offen Endstücke"),
IFERROR(IF(VLOOKUP(W311,[1]Vakuumiert!$B:$C,2,FALSE)=0,"Vakuumierter VOS ungeschält"),
IFERROR(IF(VLOOKUP(W311,[1]Vakuumiert!$E:$F,2,FALSE)=0,"Vakuumierter ABS ungeschält"),
IFERROR(IF(VLOOKUP(W311,[1]Vakuumiert!$H:$I,2,FALSE)=0,"Vakuumierter VOS geschält"),
IFERROR(IF(VLOOKUP(W311,[1]Vakuumiert!$K:$L,2,FALSE)=0,"Vakuumierter VOS vegan"),
IFERROR(IF(VLOOKUP(W311,[1]Vakuumiert!$N:$O,2,FALSE)=0,"Vakuumierter VOS Zipfel"),
IFERROR(IF(VLOOKUP(W311,[1]Vakuumiert!$Q:$R,2,FALSE)=0,"Vakuumiert geschält"),
IFERROR(IF(VLOOKUP(W311,'[1]vakuumierte Fertigprodukte'!$B:$C,2,FALSE)=0,"Fertigprodukte"),
IFERROR(IF(VLOOKUP(W311,'[1]vakuumierte Fertigprodukte'!$E:$FI,2,FALSE)=0,"Vakuumierte Zipfel"),
IFERROR(IF(VLOOKUP(W311,[1]Wurste!$B:$C,2,FALSE)=0,"Räucherwürste"),
IFERROR(IF(VLOOKUP(W311,[1]Wurste!$E:$F,2,FALSE)=0,"URW/URGW Wurst"),
IFERROR(IF(VLOOKUP(W311,[1]Wurste!$H:$I,2,FALSE)=0,"HF-Wurst Vegan"),
IFERROR(IF(VLOOKUP(W311,[1]Wurste!$K:$L,2,FALSE)=0,"320er ohne Würste"),
IFERROR(IF(AND(OR(Abfalldokumentation!$I311="BU3",Abfalldokumentation!$I311="Verkauf"),Abfalldokumentation!$N311="Schimmel",Abfalldokumentation!$O311="keinen Abnehmer/kein Schälpersonal"),"Div. Zipfel, ES ohne Verwendung",VLOOKUP(Abfalldokumentation!$M311,Produktgruppen!A:B,2,FALSE)),"-")))))))))))))))))))))))</f>
        <v>Offen ungeschält VOS</v>
      </c>
      <c r="M311" s="76" t="str">
        <f>IFERROR(VLOOKUP(Abfalldokumentation!$W311,Artikel!A:C,3,FALSE),Abfalldokumentation!$W311)</f>
        <v>VOS RW NATUR AMM CO REZ</v>
      </c>
      <c r="N311" s="76" t="str">
        <f>VLOOKUP(D311,'Liste Gründe'!A:D,2,FALSE)</f>
        <v>Schimmel</v>
      </c>
      <c r="O311" s="75" t="str">
        <f>IF(ISBLANK(F311),VLOOKUP(Abfalldokumentation!$X311,'Liste Gründe'!A:D,3,FALSE),F311)</f>
        <v>keinen Abnehmer/kein Schälpersonal</v>
      </c>
      <c r="P311" s="76" t="str">
        <f>IF(ISBLANK(Abfalldokumentation!$G311),"-",Abfalldokumentation!$G311)</f>
        <v>keinen Abnehmer/Schälen</v>
      </c>
      <c r="Q311" s="76">
        <f t="shared" si="29"/>
        <v>36</v>
      </c>
      <c r="R311" s="76" t="str">
        <f t="shared" si="30"/>
        <v>Produkte</v>
      </c>
      <c r="S311" s="76" t="str">
        <f t="shared" si="31"/>
        <v>BUs</v>
      </c>
      <c r="T311" s="76" t="str">
        <f t="shared" si="32"/>
        <v>Symptome</v>
      </c>
      <c r="U311" s="76">
        <f>IFERROR(VLOOKUP(Abfalldokumentation!$W311,Kennzahlen!S:U,3,FALSE)*Abfalldokumentation!$J311,"0")</f>
        <v>282.5</v>
      </c>
      <c r="V311" s="76" t="str">
        <f>IF(ISBLANK(A311),VLOOKUP(Abfalldokumentation!$W311,'Linien - BU'!R:S,2,FALSE),A311)</f>
        <v>Verkauf</v>
      </c>
      <c r="W311" s="77">
        <f t="shared" si="33"/>
        <v>29501022</v>
      </c>
      <c r="X311" s="77">
        <f t="shared" si="34"/>
        <v>12</v>
      </c>
    </row>
    <row r="312" spans="1:24" ht="30" customHeight="1" x14ac:dyDescent="0.25">
      <c r="A312" s="39" t="s">
        <v>11</v>
      </c>
      <c r="B312" s="40">
        <v>29501022</v>
      </c>
      <c r="C312" s="40">
        <v>1148</v>
      </c>
      <c r="D312" s="40">
        <v>12</v>
      </c>
      <c r="E312" s="41">
        <v>44447</v>
      </c>
      <c r="F312" s="42" t="s">
        <v>20</v>
      </c>
      <c r="G312" s="43" t="s">
        <v>84</v>
      </c>
      <c r="H312" s="44" t="str">
        <f>IFERROR(VLOOKUP(Abfalldokumentation!$B312,Artikel!A:C,3,FALSE),Abfalldokumentation!$B312)</f>
        <v>VOS RW NATUR AMM CO REZ</v>
      </c>
      <c r="I312" s="78" t="str">
        <f>VLOOKUP(V312,'Linien - BU'!A:B,2,FALSE)</f>
        <v>Verkauf</v>
      </c>
      <c r="J312" s="79">
        <f t="shared" si="28"/>
        <v>1148</v>
      </c>
      <c r="K312" s="80">
        <f>Abfalldokumentation!$E312</f>
        <v>44447</v>
      </c>
      <c r="L312" s="79" t="str">
        <f>IFERROR(IF(VLOOKUP(W312,'[1]Rohware 230'!$B:$C,2,FALSE)=0,"Rohware"),
IFERROR(IF(VLOOKUP(W312,[1]Sammelnr.!$B:$C,2,FALSE)=0,"Sammelnr. ungeschält ABS"),
IFERROR(IF(VLOOKUP(W312,[1]Sammelnr.!$E:$F,2,FALSE)=0,"Sammelnr. ungeschält VS"),
IFERROR(IF(VLOOKUP(W312,[1]Sammelnr.!$H:$I,2,FALSE)=0,"Sammelnr. geschält"),
IFERROR(IF(VLOOKUP(W312,[1]Offen!$B:$C,2,FALSE)=0,"Offen ungeschält ABS"),
IFERROR(IF(VLOOKUP(W312,[1]Offen!$E:$F,2,FALSE)=0,"Offen ungeschält VOS"),
IFERROR(IF(VLOOKUP(W312,[1]Offen!$H:$I,2,FALSE)=0,"Offen geschält RW"),
IFERROR(IF(VLOOKUP(W312,[1]Offen!$K:$L,2,FALSE)=0,"Offen vegan"),
IFERROR(IF(VLOOKUP(W312,[1]Offen!$N:$O,2,FALSE)=0,"Offen Zipfel"),
IFERROR(IF(VLOOKUP(W312,[1]Offen!$Q:$R,2,FALSE)=0,"Offen Endstücke"),
IFERROR(IF(VLOOKUP(W312,[1]Vakuumiert!$B:$C,2,FALSE)=0,"Vakuumierter VOS ungeschält"),
IFERROR(IF(VLOOKUP(W312,[1]Vakuumiert!$E:$F,2,FALSE)=0,"Vakuumierter ABS ungeschält"),
IFERROR(IF(VLOOKUP(W312,[1]Vakuumiert!$H:$I,2,FALSE)=0,"Vakuumierter VOS geschält"),
IFERROR(IF(VLOOKUP(W312,[1]Vakuumiert!$K:$L,2,FALSE)=0,"Vakuumierter VOS vegan"),
IFERROR(IF(VLOOKUP(W312,[1]Vakuumiert!$N:$O,2,FALSE)=0,"Vakuumierter VOS Zipfel"),
IFERROR(IF(VLOOKUP(W312,[1]Vakuumiert!$Q:$R,2,FALSE)=0,"Vakuumiert geschält"),
IFERROR(IF(VLOOKUP(W312,'[1]vakuumierte Fertigprodukte'!$B:$C,2,FALSE)=0,"Fertigprodukte"),
IFERROR(IF(VLOOKUP(W312,'[1]vakuumierte Fertigprodukte'!$E:$FI,2,FALSE)=0,"Vakuumierte Zipfel"),
IFERROR(IF(VLOOKUP(W312,[1]Wurste!$B:$C,2,FALSE)=0,"Räucherwürste"),
IFERROR(IF(VLOOKUP(W312,[1]Wurste!$E:$F,2,FALSE)=0,"URW/URGW Wurst"),
IFERROR(IF(VLOOKUP(W312,[1]Wurste!$H:$I,2,FALSE)=0,"HF-Wurst Vegan"),
IFERROR(IF(VLOOKUP(W312,[1]Wurste!$K:$L,2,FALSE)=0,"320er ohne Würste"),
IFERROR(IF(AND(OR(Abfalldokumentation!$I312="BU3",Abfalldokumentation!$I312="Verkauf"),Abfalldokumentation!$N312="Schimmel",Abfalldokumentation!$O312="keinen Abnehmer/kein Schälpersonal"),"Div. Zipfel, ES ohne Verwendung",VLOOKUP(Abfalldokumentation!$M312,Produktgruppen!A:B,2,FALSE)),"-")))))))))))))))))))))))</f>
        <v>Offen ungeschält VOS</v>
      </c>
      <c r="M312" s="81" t="str">
        <f>IFERROR(VLOOKUP(Abfalldokumentation!$W312,Artikel!A:C,3,FALSE),Abfalldokumentation!$W312)</f>
        <v>VOS RW NATUR AMM CO REZ</v>
      </c>
      <c r="N312" s="81" t="str">
        <f>VLOOKUP(D312,'Liste Gründe'!A:D,2,FALSE)</f>
        <v>Schimmel</v>
      </c>
      <c r="O312" s="80" t="str">
        <f>IF(ISBLANK(F312),VLOOKUP(Abfalldokumentation!$X312,'Liste Gründe'!A:D,3,FALSE),F312)</f>
        <v>keinen Abnehmer/kein Schälpersonal</v>
      </c>
      <c r="P312" s="81" t="str">
        <f>IF(ISBLANK(Abfalldokumentation!$G312),"-",Abfalldokumentation!$G312)</f>
        <v>keinen Abnehmer/Schälen</v>
      </c>
      <c r="Q312" s="81">
        <f t="shared" si="29"/>
        <v>36</v>
      </c>
      <c r="R312" s="81" t="str">
        <f t="shared" si="30"/>
        <v>Produkte</v>
      </c>
      <c r="S312" s="81" t="str">
        <f t="shared" si="31"/>
        <v>BUs</v>
      </c>
      <c r="T312" s="81" t="str">
        <f t="shared" si="32"/>
        <v>Symptome</v>
      </c>
      <c r="U312" s="81">
        <f>IFERROR(VLOOKUP(Abfalldokumentation!$W312,Kennzahlen!S:U,3,FALSE)*Abfalldokumentation!$J312,"0")</f>
        <v>574</v>
      </c>
      <c r="V312" s="81" t="str">
        <f>IF(ISBLANK(A312),VLOOKUP(Abfalldokumentation!$W312,'Linien - BU'!R:S,2,FALSE),A312)</f>
        <v>Verkauf</v>
      </c>
      <c r="W312" s="77">
        <f t="shared" si="33"/>
        <v>29501022</v>
      </c>
      <c r="X312" s="77">
        <f t="shared" si="34"/>
        <v>12</v>
      </c>
    </row>
    <row r="313" spans="1:24" ht="30" customHeight="1" x14ac:dyDescent="0.25">
      <c r="A313" s="45" t="s">
        <v>81</v>
      </c>
      <c r="B313" s="46">
        <v>29501023</v>
      </c>
      <c r="C313" s="46">
        <v>123</v>
      </c>
      <c r="D313" s="46">
        <v>61</v>
      </c>
      <c r="E313" s="47">
        <v>44447</v>
      </c>
      <c r="F313" s="48" t="s">
        <v>17</v>
      </c>
      <c r="G313" s="49" t="s">
        <v>82</v>
      </c>
      <c r="H313" s="50" t="str">
        <f>IFERROR(VLOOKUP(Abfalldokumentation!$B313,Artikel!A:C,3,FALSE),Abfalldokumentation!$B313)</f>
        <v>ABS CAMBOZOLA</v>
      </c>
      <c r="I313" s="73" t="str">
        <f>VLOOKUP(V313,'Linien - BU'!A:B,2,FALSE)</f>
        <v>BU4</v>
      </c>
      <c r="J313" s="74">
        <f t="shared" si="28"/>
        <v>123</v>
      </c>
      <c r="K313" s="75">
        <f>Abfalldokumentation!$E313</f>
        <v>44447</v>
      </c>
      <c r="L313" s="74" t="str">
        <f>IFERROR(IF(VLOOKUP(W313,'[1]Rohware 230'!$B:$C,2,FALSE)=0,"Rohware"),
IFERROR(IF(VLOOKUP(W313,[1]Sammelnr.!$B:$C,2,FALSE)=0,"Sammelnr. ungeschält ABS"),
IFERROR(IF(VLOOKUP(W313,[1]Sammelnr.!$E:$F,2,FALSE)=0,"Sammelnr. ungeschält VS"),
IFERROR(IF(VLOOKUP(W313,[1]Sammelnr.!$H:$I,2,FALSE)=0,"Sammelnr. geschält"),
IFERROR(IF(VLOOKUP(W313,[1]Offen!$B:$C,2,FALSE)=0,"Offen ungeschält ABS"),
IFERROR(IF(VLOOKUP(W313,[1]Offen!$E:$F,2,FALSE)=0,"Offen ungeschält VOS"),
IFERROR(IF(VLOOKUP(W313,[1]Offen!$H:$I,2,FALSE)=0,"Offen geschält RW"),
IFERROR(IF(VLOOKUP(W313,[1]Offen!$K:$L,2,FALSE)=0,"Offen vegan"),
IFERROR(IF(VLOOKUP(W313,[1]Offen!$N:$O,2,FALSE)=0,"Offen Zipfel"),
IFERROR(IF(VLOOKUP(W313,[1]Offen!$Q:$R,2,FALSE)=0,"Offen Endstücke"),
IFERROR(IF(VLOOKUP(W313,[1]Vakuumiert!$B:$C,2,FALSE)=0,"Vakuumierter VOS ungeschält"),
IFERROR(IF(VLOOKUP(W313,[1]Vakuumiert!$E:$F,2,FALSE)=0,"Vakuumierter ABS ungeschält"),
IFERROR(IF(VLOOKUP(W313,[1]Vakuumiert!$H:$I,2,FALSE)=0,"Vakuumierter VOS geschält"),
IFERROR(IF(VLOOKUP(W313,[1]Vakuumiert!$K:$L,2,FALSE)=0,"Vakuumierter VOS vegan"),
IFERROR(IF(VLOOKUP(W313,[1]Vakuumiert!$N:$O,2,FALSE)=0,"Vakuumierter VOS Zipfel"),
IFERROR(IF(VLOOKUP(W313,[1]Vakuumiert!$Q:$R,2,FALSE)=0,"Vakuumiert geschält"),
IFERROR(IF(VLOOKUP(W313,'[1]vakuumierte Fertigprodukte'!$B:$C,2,FALSE)=0,"Fertigprodukte"),
IFERROR(IF(VLOOKUP(W313,'[1]vakuumierte Fertigprodukte'!$E:$FI,2,FALSE)=0,"Vakuumierte Zipfel"),
IFERROR(IF(VLOOKUP(W313,[1]Wurste!$B:$C,2,FALSE)=0,"Räucherwürste"),
IFERROR(IF(VLOOKUP(W313,[1]Wurste!$E:$F,2,FALSE)=0,"URW/URGW Wurst"),
IFERROR(IF(VLOOKUP(W313,[1]Wurste!$H:$I,2,FALSE)=0,"HF-Wurst Vegan"),
IFERROR(IF(VLOOKUP(W313,[1]Wurste!$K:$L,2,FALSE)=0,"320er ohne Würste"),
IFERROR(IF(AND(OR(Abfalldokumentation!$I313="BU3",Abfalldokumentation!$I313="Verkauf"),Abfalldokumentation!$N313="Schimmel",Abfalldokumentation!$O313="keinen Abnehmer/kein Schälpersonal"),"Div. Zipfel, ES ohne Verwendung",VLOOKUP(Abfalldokumentation!$M313,Produktgruppen!A:B,2,FALSE)),"-")))))))))))))))))))))))</f>
        <v>Offen ungeschält ABS</v>
      </c>
      <c r="M313" s="76" t="str">
        <f>IFERROR(VLOOKUP(Abfalldokumentation!$W313,Artikel!A:C,3,FALSE),Abfalldokumentation!$W313)</f>
        <v>ABS CAMBOZOLA</v>
      </c>
      <c r="N313" s="76" t="str">
        <f>VLOOKUP(D313,'Liste Gründe'!A:D,2,FALSE)</f>
        <v>keinen Verwendungszweck</v>
      </c>
      <c r="O313" s="75" t="str">
        <f>IF(ISBLANK(F313),VLOOKUP(Abfalldokumentation!$X313,'Liste Gründe'!A:D,3,FALSE),F313)</f>
        <v>keinen Verwendungszweck</v>
      </c>
      <c r="P313" s="76" t="str">
        <f>IF(ISBLANK(Abfalldokumentation!$G313),"-",Abfalldokumentation!$G313)</f>
        <v>&lt;300kg/Monat</v>
      </c>
      <c r="Q313" s="76">
        <f t="shared" si="29"/>
        <v>36</v>
      </c>
      <c r="R313" s="76" t="str">
        <f t="shared" si="30"/>
        <v>Produkte</v>
      </c>
      <c r="S313" s="76" t="str">
        <f t="shared" si="31"/>
        <v>BUs</v>
      </c>
      <c r="T313" s="76" t="str">
        <f t="shared" si="32"/>
        <v>Symptome</v>
      </c>
      <c r="U313" s="76">
        <f>IFERROR(VLOOKUP(Abfalldokumentation!$W313,Kennzahlen!S:U,3,FALSE)*Abfalldokumentation!$J313,"0")</f>
        <v>1.23E-2</v>
      </c>
      <c r="V313" s="76" t="str">
        <f>IF(ISBLANK(A313),VLOOKUP(Abfalldokumentation!$W313,'Linien - BU'!R:S,2,FALSE),A313)</f>
        <v>L20</v>
      </c>
      <c r="W313" s="77">
        <f t="shared" si="33"/>
        <v>29501023</v>
      </c>
      <c r="X313" s="77">
        <f t="shared" si="34"/>
        <v>61</v>
      </c>
    </row>
    <row r="314" spans="1:24" ht="30" customHeight="1" x14ac:dyDescent="0.25">
      <c r="A314" s="39" t="s">
        <v>11</v>
      </c>
      <c r="B314" s="40">
        <v>29501061</v>
      </c>
      <c r="C314" s="40">
        <v>148</v>
      </c>
      <c r="D314" s="40">
        <v>12</v>
      </c>
      <c r="E314" s="41">
        <v>44447</v>
      </c>
      <c r="F314" s="42" t="s">
        <v>20</v>
      </c>
      <c r="G314" s="43" t="s">
        <v>84</v>
      </c>
      <c r="H314" s="44" t="str">
        <f>IFERROR(VLOOKUP(Abfalldokumentation!$B314,Artikel!A:C,3,FALSE),Abfalldokumentation!$B314)</f>
        <v>VOS RW-SCHI ZIPFEL 3500</v>
      </c>
      <c r="I314" s="78" t="str">
        <f>VLOOKUP(V314,'Linien - BU'!A:B,2,FALSE)</f>
        <v>Verkauf</v>
      </c>
      <c r="J314" s="79">
        <f t="shared" si="28"/>
        <v>148</v>
      </c>
      <c r="K314" s="80">
        <f>Abfalldokumentation!$E314</f>
        <v>44447</v>
      </c>
      <c r="L314" s="79" t="str">
        <f>IFERROR(IF(VLOOKUP(W314,'[1]Rohware 230'!$B:$C,2,FALSE)=0,"Rohware"),
IFERROR(IF(VLOOKUP(W314,[1]Sammelnr.!$B:$C,2,FALSE)=0,"Sammelnr. ungeschält ABS"),
IFERROR(IF(VLOOKUP(W314,[1]Sammelnr.!$E:$F,2,FALSE)=0,"Sammelnr. ungeschält VS"),
IFERROR(IF(VLOOKUP(W314,[1]Sammelnr.!$H:$I,2,FALSE)=0,"Sammelnr. geschält"),
IFERROR(IF(VLOOKUP(W314,[1]Offen!$B:$C,2,FALSE)=0,"Offen ungeschält ABS"),
IFERROR(IF(VLOOKUP(W314,[1]Offen!$E:$F,2,FALSE)=0,"Offen ungeschält VOS"),
IFERROR(IF(VLOOKUP(W314,[1]Offen!$H:$I,2,FALSE)=0,"Offen geschält RW"),
IFERROR(IF(VLOOKUP(W314,[1]Offen!$K:$L,2,FALSE)=0,"Offen vegan"),
IFERROR(IF(VLOOKUP(W314,[1]Offen!$N:$O,2,FALSE)=0,"Offen Zipfel"),
IFERROR(IF(VLOOKUP(W314,[1]Offen!$Q:$R,2,FALSE)=0,"Offen Endstücke"),
IFERROR(IF(VLOOKUP(W314,[1]Vakuumiert!$B:$C,2,FALSE)=0,"Vakuumierter VOS ungeschält"),
IFERROR(IF(VLOOKUP(W314,[1]Vakuumiert!$E:$F,2,FALSE)=0,"Vakuumierter ABS ungeschält"),
IFERROR(IF(VLOOKUP(W314,[1]Vakuumiert!$H:$I,2,FALSE)=0,"Vakuumierter VOS geschält"),
IFERROR(IF(VLOOKUP(W314,[1]Vakuumiert!$K:$L,2,FALSE)=0,"Vakuumierter VOS vegan"),
IFERROR(IF(VLOOKUP(W314,[1]Vakuumiert!$N:$O,2,FALSE)=0,"Vakuumierter VOS Zipfel"),
IFERROR(IF(VLOOKUP(W314,[1]Vakuumiert!$Q:$R,2,FALSE)=0,"Vakuumiert geschält"),
IFERROR(IF(VLOOKUP(W314,'[1]vakuumierte Fertigprodukte'!$B:$C,2,FALSE)=0,"Fertigprodukte"),
IFERROR(IF(VLOOKUP(W314,'[1]vakuumierte Fertigprodukte'!$E:$FI,2,FALSE)=0,"Vakuumierte Zipfel"),
IFERROR(IF(VLOOKUP(W314,[1]Wurste!$B:$C,2,FALSE)=0,"Räucherwürste"),
IFERROR(IF(VLOOKUP(W314,[1]Wurste!$E:$F,2,FALSE)=0,"URW/URGW Wurst"),
IFERROR(IF(VLOOKUP(W314,[1]Wurste!$H:$I,2,FALSE)=0,"HF-Wurst Vegan"),
IFERROR(IF(VLOOKUP(W314,[1]Wurste!$K:$L,2,FALSE)=0,"320er ohne Würste"),
IFERROR(IF(AND(OR(Abfalldokumentation!$I314="BU3",Abfalldokumentation!$I314="Verkauf"),Abfalldokumentation!$N314="Schimmel",Abfalldokumentation!$O314="keinen Abnehmer/kein Schälpersonal"),"Div. Zipfel, ES ohne Verwendung",VLOOKUP(Abfalldokumentation!$M314,Produktgruppen!A:B,2,FALSE)),"-")))))))))))))))))))))))</f>
        <v>Offen Zipfel</v>
      </c>
      <c r="M314" s="81" t="str">
        <f>IFERROR(VLOOKUP(Abfalldokumentation!$W314,Artikel!A:C,3,FALSE),Abfalldokumentation!$W314)</f>
        <v>VOS RW-SCHI ZIPFEL 3500</v>
      </c>
      <c r="N314" s="81" t="str">
        <f>VLOOKUP(D314,'Liste Gründe'!A:D,2,FALSE)</f>
        <v>Schimmel</v>
      </c>
      <c r="O314" s="80" t="str">
        <f>IF(ISBLANK(F314),VLOOKUP(Abfalldokumentation!$X314,'Liste Gründe'!A:D,3,FALSE),F314)</f>
        <v>keinen Abnehmer/kein Schälpersonal</v>
      </c>
      <c r="P314" s="81" t="str">
        <f>IF(ISBLANK(Abfalldokumentation!$G314),"-",Abfalldokumentation!$G314)</f>
        <v>keinen Abnehmer/Schälen</v>
      </c>
      <c r="Q314" s="81">
        <f t="shared" si="29"/>
        <v>36</v>
      </c>
      <c r="R314" s="81" t="str">
        <f t="shared" si="30"/>
        <v>Produkte</v>
      </c>
      <c r="S314" s="81" t="str">
        <f t="shared" si="31"/>
        <v>BUs</v>
      </c>
      <c r="T314" s="81" t="str">
        <f t="shared" si="32"/>
        <v>Symptome</v>
      </c>
      <c r="U314" s="81">
        <f>IFERROR(VLOOKUP(Abfalldokumentation!$W314,Kennzahlen!S:U,3,FALSE)*Abfalldokumentation!$J314,"0")</f>
        <v>74</v>
      </c>
      <c r="V314" s="81" t="str">
        <f>IF(ISBLANK(A314),VLOOKUP(Abfalldokumentation!$W314,'Linien - BU'!R:S,2,FALSE),A314)</f>
        <v>Verkauf</v>
      </c>
      <c r="W314" s="77">
        <f t="shared" si="33"/>
        <v>29501061</v>
      </c>
      <c r="X314" s="77">
        <f t="shared" si="34"/>
        <v>12</v>
      </c>
    </row>
    <row r="315" spans="1:24" ht="30" customHeight="1" x14ac:dyDescent="0.25">
      <c r="A315" s="45" t="s">
        <v>74</v>
      </c>
      <c r="B315" s="46">
        <v>29600001</v>
      </c>
      <c r="C315" s="46">
        <v>120</v>
      </c>
      <c r="D315" s="46">
        <v>12</v>
      </c>
      <c r="E315" s="47">
        <v>44447</v>
      </c>
      <c r="F315" s="48" t="s">
        <v>22</v>
      </c>
      <c r="G315" s="49" t="s">
        <v>75</v>
      </c>
      <c r="H315" s="50" t="str">
        <f>IFERROR(VLOOKUP(Abfalldokumentation!$B315,Artikel!A:C,3,FALSE),Abfalldokumentation!$B315)</f>
        <v>ABS 40-45% OGT</v>
      </c>
      <c r="I315" s="73" t="str">
        <f>VLOOKUP(V315,'Linien - BU'!A:B,2,FALSE)</f>
        <v>BU1</v>
      </c>
      <c r="J315" s="74">
        <f t="shared" si="28"/>
        <v>120</v>
      </c>
      <c r="K315" s="75">
        <f>Abfalldokumentation!$E315</f>
        <v>44447</v>
      </c>
      <c r="L315" s="74" t="str">
        <f>IFERROR(IF(VLOOKUP(W315,'[1]Rohware 230'!$B:$C,2,FALSE)=0,"Rohware"),
IFERROR(IF(VLOOKUP(W315,[1]Sammelnr.!$B:$C,2,FALSE)=0,"Sammelnr. ungeschält ABS"),
IFERROR(IF(VLOOKUP(W315,[1]Sammelnr.!$E:$F,2,FALSE)=0,"Sammelnr. ungeschält VS"),
IFERROR(IF(VLOOKUP(W315,[1]Sammelnr.!$H:$I,2,FALSE)=0,"Sammelnr. geschält"),
IFERROR(IF(VLOOKUP(W315,[1]Offen!$B:$C,2,FALSE)=0,"Offen ungeschält ABS"),
IFERROR(IF(VLOOKUP(W315,[1]Offen!$E:$F,2,FALSE)=0,"Offen ungeschält VOS"),
IFERROR(IF(VLOOKUP(W315,[1]Offen!$H:$I,2,FALSE)=0,"Offen geschält RW"),
IFERROR(IF(VLOOKUP(W315,[1]Offen!$K:$L,2,FALSE)=0,"Offen vegan"),
IFERROR(IF(VLOOKUP(W315,[1]Offen!$N:$O,2,FALSE)=0,"Offen Zipfel"),
IFERROR(IF(VLOOKUP(W315,[1]Offen!$Q:$R,2,FALSE)=0,"Offen Endstücke"),
IFERROR(IF(VLOOKUP(W315,[1]Vakuumiert!$B:$C,2,FALSE)=0,"Vakuumierter VOS ungeschält"),
IFERROR(IF(VLOOKUP(W315,[1]Vakuumiert!$E:$F,2,FALSE)=0,"Vakuumierter ABS ungeschält"),
IFERROR(IF(VLOOKUP(W315,[1]Vakuumiert!$H:$I,2,FALSE)=0,"Vakuumierter VOS geschält"),
IFERROR(IF(VLOOKUP(W315,[1]Vakuumiert!$K:$L,2,FALSE)=0,"Vakuumierter VOS vegan"),
IFERROR(IF(VLOOKUP(W315,[1]Vakuumiert!$N:$O,2,FALSE)=0,"Vakuumierter VOS Zipfel"),
IFERROR(IF(VLOOKUP(W315,[1]Vakuumiert!$Q:$R,2,FALSE)=0,"Vakuumiert geschält"),
IFERROR(IF(VLOOKUP(W315,'[1]vakuumierte Fertigprodukte'!$B:$C,2,FALSE)=0,"Fertigprodukte"),
IFERROR(IF(VLOOKUP(W315,'[1]vakuumierte Fertigprodukte'!$E:$FI,2,FALSE)=0,"Vakuumierte Zipfel"),
IFERROR(IF(VLOOKUP(W315,[1]Wurste!$B:$C,2,FALSE)=0,"Räucherwürste"),
IFERROR(IF(VLOOKUP(W315,[1]Wurste!$E:$F,2,FALSE)=0,"URW/URGW Wurst"),
IFERROR(IF(VLOOKUP(W315,[1]Wurste!$H:$I,2,FALSE)=0,"HF-Wurst Vegan"),
IFERROR(IF(VLOOKUP(W315,[1]Wurste!$K:$L,2,FALSE)=0,"320er ohne Würste"),
IFERROR(IF(AND(OR(Abfalldokumentation!$I315="BU3",Abfalldokumentation!$I315="Verkauf"),Abfalldokumentation!$N315="Schimmel",Abfalldokumentation!$O315="keinen Abnehmer/kein Schälpersonal"),"Div. Zipfel, ES ohne Verwendung",VLOOKUP(Abfalldokumentation!$M315,Produktgruppen!A:B,2,FALSE)),"-")))))))))))))))))))))))</f>
        <v>Sammelnr. ungeschält ABS</v>
      </c>
      <c r="M315" s="76" t="str">
        <f>IFERROR(VLOOKUP(Abfalldokumentation!$W315,Artikel!A:C,3,FALSE),Abfalldokumentation!$W315)</f>
        <v>ABS 40-45% OGT</v>
      </c>
      <c r="N315" s="76" t="str">
        <f>VLOOKUP(D315,'Liste Gründe'!A:D,2,FALSE)</f>
        <v>Schimmel</v>
      </c>
      <c r="O315" s="75" t="str">
        <f>IF(ISBLANK(F315),VLOOKUP(Abfalldokumentation!$X315,'Liste Gründe'!A:D,3,FALSE),F315)</f>
        <v>keine Verarbeitung</v>
      </c>
      <c r="P315" s="76" t="str">
        <f>IF(ISBLANK(Abfalldokumentation!$G315),"-",Abfalldokumentation!$G315)</f>
        <v>Aufgrund Konsistenz nicht genommen. Zu wenig VOS verarbeitet. Vom Warmen ins Kalte -&gt; Schimmel</v>
      </c>
      <c r="Q315" s="76">
        <f t="shared" si="29"/>
        <v>36</v>
      </c>
      <c r="R315" s="76" t="str">
        <f t="shared" si="30"/>
        <v>Produkte</v>
      </c>
      <c r="S315" s="76" t="str">
        <f t="shared" si="31"/>
        <v>BUs</v>
      </c>
      <c r="T315" s="76" t="str">
        <f t="shared" si="32"/>
        <v>Symptome</v>
      </c>
      <c r="U315" s="76">
        <f>IFERROR(VLOOKUP(Abfalldokumentation!$W315,Kennzahlen!S:U,3,FALSE)*Abfalldokumentation!$J315,"0")</f>
        <v>240</v>
      </c>
      <c r="V315" s="76" t="str">
        <f>IF(ISBLANK(A315),VLOOKUP(Abfalldokumentation!$W315,'Linien - BU'!R:S,2,FALSE),A315)</f>
        <v>Schmelze</v>
      </c>
      <c r="W315" s="77">
        <f t="shared" si="33"/>
        <v>29600001</v>
      </c>
      <c r="X315" s="77">
        <f t="shared" si="34"/>
        <v>12</v>
      </c>
    </row>
    <row r="316" spans="1:24" ht="30" customHeight="1" x14ac:dyDescent="0.25">
      <c r="A316" s="39" t="s">
        <v>70</v>
      </c>
      <c r="B316" s="40">
        <v>32000049</v>
      </c>
      <c r="C316" s="40">
        <v>31.8</v>
      </c>
      <c r="D316" s="40">
        <v>34</v>
      </c>
      <c r="E316" s="41">
        <v>44447</v>
      </c>
      <c r="F316" s="42" t="s">
        <v>119</v>
      </c>
      <c r="G316" s="43" t="s">
        <v>120</v>
      </c>
      <c r="H316" s="44" t="str">
        <f>IFERROR(VLOOKUP(Abfalldokumentation!$B316,Artikel!A:C,3,FALSE),Abfalldokumentation!$B316)</f>
        <v>GRW NATUR 7,2KG</v>
      </c>
      <c r="I316" s="78" t="str">
        <f>VLOOKUP(V316,'Linien - BU'!A:B,2,FALSE)</f>
        <v>BU1</v>
      </c>
      <c r="J316" s="79">
        <f t="shared" si="28"/>
        <v>31.8</v>
      </c>
      <c r="K316" s="80">
        <f>Abfalldokumentation!$E316</f>
        <v>44447</v>
      </c>
      <c r="L316" s="79" t="str">
        <f>IFERROR(IF(VLOOKUP(W316,'[1]Rohware 230'!$B:$C,2,FALSE)=0,"Rohware"),
IFERROR(IF(VLOOKUP(W316,[1]Sammelnr.!$B:$C,2,FALSE)=0,"Sammelnr. ungeschält ABS"),
IFERROR(IF(VLOOKUP(W316,[1]Sammelnr.!$E:$F,2,FALSE)=0,"Sammelnr. ungeschält VS"),
IFERROR(IF(VLOOKUP(W316,[1]Sammelnr.!$H:$I,2,FALSE)=0,"Sammelnr. geschält"),
IFERROR(IF(VLOOKUP(W316,[1]Offen!$B:$C,2,FALSE)=0,"Offen ungeschält ABS"),
IFERROR(IF(VLOOKUP(W316,[1]Offen!$E:$F,2,FALSE)=0,"Offen ungeschält VOS"),
IFERROR(IF(VLOOKUP(W316,[1]Offen!$H:$I,2,FALSE)=0,"Offen geschält RW"),
IFERROR(IF(VLOOKUP(W316,[1]Offen!$K:$L,2,FALSE)=0,"Offen vegan"),
IFERROR(IF(VLOOKUP(W316,[1]Offen!$N:$O,2,FALSE)=0,"Offen Zipfel"),
IFERROR(IF(VLOOKUP(W316,[1]Offen!$Q:$R,2,FALSE)=0,"Offen Endstücke"),
IFERROR(IF(VLOOKUP(W316,[1]Vakuumiert!$B:$C,2,FALSE)=0,"Vakuumierter VOS ungeschält"),
IFERROR(IF(VLOOKUP(W316,[1]Vakuumiert!$E:$F,2,FALSE)=0,"Vakuumierter ABS ungeschält"),
IFERROR(IF(VLOOKUP(W316,[1]Vakuumiert!$H:$I,2,FALSE)=0,"Vakuumierter VOS geschält"),
IFERROR(IF(VLOOKUP(W316,[1]Vakuumiert!$K:$L,2,FALSE)=0,"Vakuumierter VOS vegan"),
IFERROR(IF(VLOOKUP(W316,[1]Vakuumiert!$N:$O,2,FALSE)=0,"Vakuumierter VOS Zipfel"),
IFERROR(IF(VLOOKUP(W316,[1]Vakuumiert!$Q:$R,2,FALSE)=0,"Vakuumiert geschält"),
IFERROR(IF(VLOOKUP(W316,'[1]vakuumierte Fertigprodukte'!$B:$C,2,FALSE)=0,"Fertigprodukte"),
IFERROR(IF(VLOOKUP(W316,'[1]vakuumierte Fertigprodukte'!$E:$FI,2,FALSE)=0,"Vakuumierte Zipfel"),
IFERROR(IF(VLOOKUP(W316,[1]Wurste!$B:$C,2,FALSE)=0,"Räucherwürste"),
IFERROR(IF(VLOOKUP(W316,[1]Wurste!$E:$F,2,FALSE)=0,"URW/URGW Wurst"),
IFERROR(IF(VLOOKUP(W316,[1]Wurste!$H:$I,2,FALSE)=0,"HF-Wurst Vegan"),
IFERROR(IF(VLOOKUP(W316,[1]Wurste!$K:$L,2,FALSE)=0,"320er ohne Würste"),
IFERROR(IF(AND(OR(Abfalldokumentation!$I316="BU3",Abfalldokumentation!$I316="Verkauf"),Abfalldokumentation!$N316="Schimmel",Abfalldokumentation!$O316="keinen Abnehmer/kein Schälpersonal"),"Div. Zipfel, ES ohne Verwendung",VLOOKUP(Abfalldokumentation!$M316,Produktgruppen!A:B,2,FALSE)),"-")))))))))))))))))))))))</f>
        <v>Räucherwürste</v>
      </c>
      <c r="M316" s="81" t="str">
        <f>IFERROR(VLOOKUP(Abfalldokumentation!$W316,Artikel!A:C,3,FALSE),Abfalldokumentation!$W316)</f>
        <v>GRW NATUR 7,2KG</v>
      </c>
      <c r="N316" s="81" t="str">
        <f>VLOOKUP(D316,'Liste Gründe'!A:D,2,FALSE)</f>
        <v>Linienbezogen</v>
      </c>
      <c r="O316" s="80" t="str">
        <f>IF(ISBLANK(F316),VLOOKUP(Abfalldokumentation!$X316,'Liste Gründe'!A:D,3,FALSE),F316)</f>
        <v>Bodenabfall Abfüllung</v>
      </c>
      <c r="P316" s="81" t="str">
        <f>IF(ISBLANK(Abfalldokumentation!$G316),"-",Abfalldokumentation!$G316)</f>
        <v>Darm geplatzt</v>
      </c>
      <c r="Q316" s="81">
        <f t="shared" si="29"/>
        <v>36</v>
      </c>
      <c r="R316" s="81" t="str">
        <f t="shared" si="30"/>
        <v>Produkte</v>
      </c>
      <c r="S316" s="81" t="str">
        <f t="shared" si="31"/>
        <v>BUs</v>
      </c>
      <c r="T316" s="81" t="str">
        <f t="shared" si="32"/>
        <v>Symptome</v>
      </c>
      <c r="U316" s="81" t="str">
        <f>IFERROR(VLOOKUP(Abfalldokumentation!$W316,Kennzahlen!S:U,3,FALSE)*Abfalldokumentation!$J316,"0")</f>
        <v>0</v>
      </c>
      <c r="V316" s="81" t="str">
        <f>IF(ISBLANK(A316),VLOOKUP(Abfalldokumentation!$W316,'Linien - BU'!R:S,2,FALSE),A316)</f>
        <v>Abfüllung</v>
      </c>
      <c r="W316" s="77">
        <f t="shared" si="33"/>
        <v>32000049</v>
      </c>
      <c r="X316" s="77">
        <f t="shared" si="34"/>
        <v>34</v>
      </c>
    </row>
    <row r="317" spans="1:24" ht="30" customHeight="1" x14ac:dyDescent="0.25">
      <c r="A317" s="45" t="s">
        <v>70</v>
      </c>
      <c r="B317" s="46">
        <v>32000066</v>
      </c>
      <c r="C317" s="46">
        <v>22.2</v>
      </c>
      <c r="D317" s="46">
        <v>34</v>
      </c>
      <c r="E317" s="47">
        <v>44447</v>
      </c>
      <c r="F317" s="48" t="s">
        <v>119</v>
      </c>
      <c r="G317" s="49" t="s">
        <v>120</v>
      </c>
      <c r="H317" s="50" t="str">
        <f>IFERROR(VLOOKUP(Abfalldokumentation!$B317,Artikel!A:C,3,FALSE),Abfalldokumentation!$B317)</f>
        <v>RW JALA-NAT 9,3KG JER D</v>
      </c>
      <c r="I317" s="73" t="str">
        <f>VLOOKUP(V317,'Linien - BU'!A:B,2,FALSE)</f>
        <v>BU1</v>
      </c>
      <c r="J317" s="74">
        <f t="shared" si="28"/>
        <v>22.2</v>
      </c>
      <c r="K317" s="75">
        <f>Abfalldokumentation!$E317</f>
        <v>44447</v>
      </c>
      <c r="L317" s="74" t="str">
        <f>IFERROR(IF(VLOOKUP(W317,'[1]Rohware 230'!$B:$C,2,FALSE)=0,"Rohware"),
IFERROR(IF(VLOOKUP(W317,[1]Sammelnr.!$B:$C,2,FALSE)=0,"Sammelnr. ungeschält ABS"),
IFERROR(IF(VLOOKUP(W317,[1]Sammelnr.!$E:$F,2,FALSE)=0,"Sammelnr. ungeschält VS"),
IFERROR(IF(VLOOKUP(W317,[1]Sammelnr.!$H:$I,2,FALSE)=0,"Sammelnr. geschält"),
IFERROR(IF(VLOOKUP(W317,[1]Offen!$B:$C,2,FALSE)=0,"Offen ungeschält ABS"),
IFERROR(IF(VLOOKUP(W317,[1]Offen!$E:$F,2,FALSE)=0,"Offen ungeschält VOS"),
IFERROR(IF(VLOOKUP(W317,[1]Offen!$H:$I,2,FALSE)=0,"Offen geschält RW"),
IFERROR(IF(VLOOKUP(W317,[1]Offen!$K:$L,2,FALSE)=0,"Offen vegan"),
IFERROR(IF(VLOOKUP(W317,[1]Offen!$N:$O,2,FALSE)=0,"Offen Zipfel"),
IFERROR(IF(VLOOKUP(W317,[1]Offen!$Q:$R,2,FALSE)=0,"Offen Endstücke"),
IFERROR(IF(VLOOKUP(W317,[1]Vakuumiert!$B:$C,2,FALSE)=0,"Vakuumierter VOS ungeschält"),
IFERROR(IF(VLOOKUP(W317,[1]Vakuumiert!$E:$F,2,FALSE)=0,"Vakuumierter ABS ungeschält"),
IFERROR(IF(VLOOKUP(W317,[1]Vakuumiert!$H:$I,2,FALSE)=0,"Vakuumierter VOS geschält"),
IFERROR(IF(VLOOKUP(W317,[1]Vakuumiert!$K:$L,2,FALSE)=0,"Vakuumierter VOS vegan"),
IFERROR(IF(VLOOKUP(W317,[1]Vakuumiert!$N:$O,2,FALSE)=0,"Vakuumierter VOS Zipfel"),
IFERROR(IF(VLOOKUP(W317,[1]Vakuumiert!$Q:$R,2,FALSE)=0,"Vakuumiert geschält"),
IFERROR(IF(VLOOKUP(W317,'[1]vakuumierte Fertigprodukte'!$B:$C,2,FALSE)=0,"Fertigprodukte"),
IFERROR(IF(VLOOKUP(W317,'[1]vakuumierte Fertigprodukte'!$E:$FI,2,FALSE)=0,"Vakuumierte Zipfel"),
IFERROR(IF(VLOOKUP(W317,[1]Wurste!$B:$C,2,FALSE)=0,"Räucherwürste"),
IFERROR(IF(VLOOKUP(W317,[1]Wurste!$E:$F,2,FALSE)=0,"URW/URGW Wurst"),
IFERROR(IF(VLOOKUP(W317,[1]Wurste!$H:$I,2,FALSE)=0,"HF-Wurst Vegan"),
IFERROR(IF(VLOOKUP(W317,[1]Wurste!$K:$L,2,FALSE)=0,"320er ohne Würste"),
IFERROR(IF(AND(OR(Abfalldokumentation!$I317="BU3",Abfalldokumentation!$I317="Verkauf"),Abfalldokumentation!$N317="Schimmel",Abfalldokumentation!$O317="keinen Abnehmer/kein Schälpersonal"),"Div. Zipfel, ES ohne Verwendung",VLOOKUP(Abfalldokumentation!$M317,Produktgruppen!A:B,2,FALSE)),"-")))))))))))))))))))))))</f>
        <v>Räucherwürste</v>
      </c>
      <c r="M317" s="76" t="str">
        <f>IFERROR(VLOOKUP(Abfalldokumentation!$W317,Artikel!A:C,3,FALSE),Abfalldokumentation!$W317)</f>
        <v>RW JALA-NAT 9,3KG JER D</v>
      </c>
      <c r="N317" s="76" t="str">
        <f>VLOOKUP(D317,'Liste Gründe'!A:D,2,FALSE)</f>
        <v>Linienbezogen</v>
      </c>
      <c r="O317" s="75" t="str">
        <f>IF(ISBLANK(F317),VLOOKUP(Abfalldokumentation!$X317,'Liste Gründe'!A:D,3,FALSE),F317)</f>
        <v>Bodenabfall Abfüllung</v>
      </c>
      <c r="P317" s="76" t="str">
        <f>IF(ISBLANK(Abfalldokumentation!$G317),"-",Abfalldokumentation!$G317)</f>
        <v>Darm geplatzt</v>
      </c>
      <c r="Q317" s="76">
        <f t="shared" si="29"/>
        <v>36</v>
      </c>
      <c r="R317" s="76" t="str">
        <f t="shared" si="30"/>
        <v>Produkte</v>
      </c>
      <c r="S317" s="76" t="str">
        <f t="shared" si="31"/>
        <v>BUs</v>
      </c>
      <c r="T317" s="76" t="str">
        <f t="shared" si="32"/>
        <v>Symptome</v>
      </c>
      <c r="U317" s="76" t="str">
        <f>IFERROR(VLOOKUP(Abfalldokumentation!$W317,Kennzahlen!S:U,3,FALSE)*Abfalldokumentation!$J317,"0")</f>
        <v>0</v>
      </c>
      <c r="V317" s="76" t="str">
        <f>IF(ISBLANK(A317),VLOOKUP(Abfalldokumentation!$W317,'Linien - BU'!R:S,2,FALSE),A317)</f>
        <v>Abfüllung</v>
      </c>
      <c r="W317" s="77">
        <f t="shared" si="33"/>
        <v>32000066</v>
      </c>
      <c r="X317" s="77">
        <f t="shared" si="34"/>
        <v>34</v>
      </c>
    </row>
    <row r="318" spans="1:24" ht="30" customHeight="1" x14ac:dyDescent="0.25">
      <c r="A318" s="39" t="s">
        <v>79</v>
      </c>
      <c r="B318" s="40">
        <v>49500055</v>
      </c>
      <c r="C318" s="40">
        <v>72</v>
      </c>
      <c r="D318" s="40">
        <v>12</v>
      </c>
      <c r="E318" s="41">
        <v>44447</v>
      </c>
      <c r="F318" s="42" t="s">
        <v>10</v>
      </c>
      <c r="G318" s="43" t="s">
        <v>109</v>
      </c>
      <c r="H318" s="44" t="str">
        <f>IFERROR(VLOOKUP(Abfalldokumentation!$B318,Artikel!A:C,3,FALSE),Abfalldokumentation!$B318)</f>
        <v>ABS PROV-VAKU</v>
      </c>
      <c r="I318" s="78" t="str">
        <f>VLOOKUP(V318,'Linien - BU'!A:B,2,FALSE)</f>
        <v>BU3</v>
      </c>
      <c r="J318" s="79">
        <f t="shared" si="28"/>
        <v>72</v>
      </c>
      <c r="K318" s="80">
        <f>Abfalldokumentation!$E318</f>
        <v>44447</v>
      </c>
      <c r="L318" s="79" t="str">
        <f>IFERROR(IF(VLOOKUP(W318,'[1]Rohware 230'!$B:$C,2,FALSE)=0,"Rohware"),
IFERROR(IF(VLOOKUP(W318,[1]Sammelnr.!$B:$C,2,FALSE)=0,"Sammelnr. ungeschält ABS"),
IFERROR(IF(VLOOKUP(W318,[1]Sammelnr.!$E:$F,2,FALSE)=0,"Sammelnr. ungeschält VS"),
IFERROR(IF(VLOOKUP(W318,[1]Sammelnr.!$H:$I,2,FALSE)=0,"Sammelnr. geschält"),
IFERROR(IF(VLOOKUP(W318,[1]Offen!$B:$C,2,FALSE)=0,"Offen ungeschält ABS"),
IFERROR(IF(VLOOKUP(W318,[1]Offen!$E:$F,2,FALSE)=0,"Offen ungeschält VOS"),
IFERROR(IF(VLOOKUP(W318,[1]Offen!$H:$I,2,FALSE)=0,"Offen geschält RW"),
IFERROR(IF(VLOOKUP(W318,[1]Offen!$K:$L,2,FALSE)=0,"Offen vegan"),
IFERROR(IF(VLOOKUP(W318,[1]Offen!$N:$O,2,FALSE)=0,"Offen Zipfel"),
IFERROR(IF(VLOOKUP(W318,[1]Offen!$Q:$R,2,FALSE)=0,"Offen Endstücke"),
IFERROR(IF(VLOOKUP(W318,[1]Vakuumiert!$B:$C,2,FALSE)=0,"Vakuumierter VOS ungeschält"),
IFERROR(IF(VLOOKUP(W318,[1]Vakuumiert!$E:$F,2,FALSE)=0,"Vakuumierter ABS ungeschält"),
IFERROR(IF(VLOOKUP(W318,[1]Vakuumiert!$H:$I,2,FALSE)=0,"Vakuumierter VOS geschält"),
IFERROR(IF(VLOOKUP(W318,[1]Vakuumiert!$K:$L,2,FALSE)=0,"Vakuumierter VOS vegan"),
IFERROR(IF(VLOOKUP(W318,[1]Vakuumiert!$N:$O,2,FALSE)=0,"Vakuumierter VOS Zipfel"),
IFERROR(IF(VLOOKUP(W318,[1]Vakuumiert!$Q:$R,2,FALSE)=0,"Vakuumiert geschält"),
IFERROR(IF(VLOOKUP(W318,'[1]vakuumierte Fertigprodukte'!$B:$C,2,FALSE)=0,"Fertigprodukte"),
IFERROR(IF(VLOOKUP(W318,'[1]vakuumierte Fertigprodukte'!$E:$FI,2,FALSE)=0,"Vakuumierte Zipfel"),
IFERROR(IF(VLOOKUP(W318,[1]Wurste!$B:$C,2,FALSE)=0,"Räucherwürste"),
IFERROR(IF(VLOOKUP(W318,[1]Wurste!$E:$F,2,FALSE)=0,"URW/URGW Wurst"),
IFERROR(IF(VLOOKUP(W318,[1]Wurste!$H:$I,2,FALSE)=0,"HF-Wurst Vegan"),
IFERROR(IF(VLOOKUP(W318,[1]Wurste!$K:$L,2,FALSE)=0,"320er ohne Würste"),
IFERROR(IF(AND(OR(Abfalldokumentation!$I318="BU3",Abfalldokumentation!$I318="Verkauf"),Abfalldokumentation!$N318="Schimmel",Abfalldokumentation!$O318="keinen Abnehmer/kein Schälpersonal"),"Div. Zipfel, ES ohne Verwendung",VLOOKUP(Abfalldokumentation!$M318,Produktgruppen!A:B,2,FALSE)),"-")))))))))))))))))))))))</f>
        <v>Vakuumierter ABS ungeschält</v>
      </c>
      <c r="M318" s="81" t="str">
        <f>IFERROR(VLOOKUP(Abfalldokumentation!$W318,Artikel!A:C,3,FALSE),Abfalldokumentation!$W318)</f>
        <v>ABS PROV-VAKU</v>
      </c>
      <c r="N318" s="81" t="str">
        <f>VLOOKUP(D318,'Liste Gründe'!A:D,2,FALSE)</f>
        <v>Schimmel</v>
      </c>
      <c r="O318" s="80" t="str">
        <f>IF(ISBLANK(F318),VLOOKUP(Abfalldokumentation!$X318,'Liste Gründe'!A:D,3,FALSE),F318)</f>
        <v>Rest</v>
      </c>
      <c r="P318" s="81" t="str">
        <f>IF(ISBLANK(Abfalldokumentation!$G318),"-",Abfalldokumentation!$G318)</f>
        <v>gemischtes Produkt</v>
      </c>
      <c r="Q318" s="81">
        <f t="shared" si="29"/>
        <v>36</v>
      </c>
      <c r="R318" s="81" t="str">
        <f t="shared" si="30"/>
        <v>Produkte</v>
      </c>
      <c r="S318" s="81" t="str">
        <f t="shared" si="31"/>
        <v>BUs</v>
      </c>
      <c r="T318" s="81" t="str">
        <f t="shared" si="32"/>
        <v>Symptome</v>
      </c>
      <c r="U318" s="81">
        <f>IFERROR(VLOOKUP(Abfalldokumentation!$W318,Kennzahlen!S:U,3,FALSE)*Abfalldokumentation!$J318,"0")</f>
        <v>37.008000000000003</v>
      </c>
      <c r="V318" s="81" t="str">
        <f>IF(ISBLANK(A318),VLOOKUP(Abfalldokumentation!$W318,'Linien - BU'!R:S,2,FALSE),A318)</f>
        <v>L1</v>
      </c>
      <c r="W318" s="77">
        <f t="shared" si="33"/>
        <v>49500055</v>
      </c>
      <c r="X318" s="77">
        <f t="shared" si="34"/>
        <v>12</v>
      </c>
    </row>
    <row r="319" spans="1:24" ht="30" customHeight="1" x14ac:dyDescent="0.25">
      <c r="A319" s="45" t="s">
        <v>95</v>
      </c>
      <c r="B319" s="46">
        <v>49500056</v>
      </c>
      <c r="C319" s="46">
        <v>91</v>
      </c>
      <c r="D319" s="46">
        <v>12</v>
      </c>
      <c r="E319" s="47">
        <v>44447</v>
      </c>
      <c r="F319" s="48" t="s">
        <v>22</v>
      </c>
      <c r="G319" s="49" t="s">
        <v>31</v>
      </c>
      <c r="H319" s="50" t="str">
        <f>IFERROR(VLOOKUP(Abfalldokumentation!$B319,Artikel!A:C,3,FALSE),Abfalldokumentation!$B319)</f>
        <v>ABS GOU-MI-VAKU</v>
      </c>
      <c r="I319" s="73" t="str">
        <f>VLOOKUP(V319,'Linien - BU'!A:B,2,FALSE)</f>
        <v>BU1</v>
      </c>
      <c r="J319" s="74">
        <f t="shared" si="28"/>
        <v>91</v>
      </c>
      <c r="K319" s="75">
        <f>Abfalldokumentation!$E319</f>
        <v>44447</v>
      </c>
      <c r="L319" s="74" t="str">
        <f>IFERROR(IF(VLOOKUP(W319,'[1]Rohware 230'!$B:$C,2,FALSE)=0,"Rohware"),
IFERROR(IF(VLOOKUP(W319,[1]Sammelnr.!$B:$C,2,FALSE)=0,"Sammelnr. ungeschält ABS"),
IFERROR(IF(VLOOKUP(W319,[1]Sammelnr.!$E:$F,2,FALSE)=0,"Sammelnr. ungeschält VS"),
IFERROR(IF(VLOOKUP(W319,[1]Sammelnr.!$H:$I,2,FALSE)=0,"Sammelnr. geschält"),
IFERROR(IF(VLOOKUP(W319,[1]Offen!$B:$C,2,FALSE)=0,"Offen ungeschält ABS"),
IFERROR(IF(VLOOKUP(W319,[1]Offen!$E:$F,2,FALSE)=0,"Offen ungeschält VOS"),
IFERROR(IF(VLOOKUP(W319,[1]Offen!$H:$I,2,FALSE)=0,"Offen geschält RW"),
IFERROR(IF(VLOOKUP(W319,[1]Offen!$K:$L,2,FALSE)=0,"Offen vegan"),
IFERROR(IF(VLOOKUP(W319,[1]Offen!$N:$O,2,FALSE)=0,"Offen Zipfel"),
IFERROR(IF(VLOOKUP(W319,[1]Offen!$Q:$R,2,FALSE)=0,"Offen Endstücke"),
IFERROR(IF(VLOOKUP(W319,[1]Vakuumiert!$B:$C,2,FALSE)=0,"Vakuumierter VOS ungeschält"),
IFERROR(IF(VLOOKUP(W319,[1]Vakuumiert!$E:$F,2,FALSE)=0,"Vakuumierter ABS ungeschält"),
IFERROR(IF(VLOOKUP(W319,[1]Vakuumiert!$H:$I,2,FALSE)=0,"Vakuumierter VOS geschält"),
IFERROR(IF(VLOOKUP(W319,[1]Vakuumiert!$K:$L,2,FALSE)=0,"Vakuumierter VOS vegan"),
IFERROR(IF(VLOOKUP(W319,[1]Vakuumiert!$N:$O,2,FALSE)=0,"Vakuumierter VOS Zipfel"),
IFERROR(IF(VLOOKUP(W319,[1]Vakuumiert!$Q:$R,2,FALSE)=0,"Vakuumiert geschält"),
IFERROR(IF(VLOOKUP(W319,'[1]vakuumierte Fertigprodukte'!$B:$C,2,FALSE)=0,"Fertigprodukte"),
IFERROR(IF(VLOOKUP(W319,'[1]vakuumierte Fertigprodukte'!$E:$FI,2,FALSE)=0,"Vakuumierte Zipfel"),
IFERROR(IF(VLOOKUP(W319,[1]Wurste!$B:$C,2,FALSE)=0,"Räucherwürste"),
IFERROR(IF(VLOOKUP(W319,[1]Wurste!$E:$F,2,FALSE)=0,"URW/URGW Wurst"),
IFERROR(IF(VLOOKUP(W319,[1]Wurste!$H:$I,2,FALSE)=0,"HF-Wurst Vegan"),
IFERROR(IF(VLOOKUP(W319,[1]Wurste!$K:$L,2,FALSE)=0,"320er ohne Würste"),
IFERROR(IF(AND(OR(Abfalldokumentation!$I319="BU3",Abfalldokumentation!$I319="Verkauf"),Abfalldokumentation!$N319="Schimmel",Abfalldokumentation!$O319="keinen Abnehmer/kein Schälpersonal"),"Div. Zipfel, ES ohne Verwendung",VLOOKUP(Abfalldokumentation!$M319,Produktgruppen!A:B,2,FALSE)),"-")))))))))))))))))))))))</f>
        <v>Vakuumierter ABS ungeschält</v>
      </c>
      <c r="M319" s="76" t="str">
        <f>IFERROR(VLOOKUP(Abfalldokumentation!$W319,Artikel!A:C,3,FALSE),Abfalldokumentation!$W319)</f>
        <v>ABS GOU-MI-VAKU</v>
      </c>
      <c r="N319" s="76" t="str">
        <f>VLOOKUP(D319,'Liste Gründe'!A:D,2,FALSE)</f>
        <v>Schimmel</v>
      </c>
      <c r="O319" s="75" t="str">
        <f>IF(ISBLANK(F319),VLOOKUP(Abfalldokumentation!$X319,'Liste Gründe'!A:D,3,FALSE),F319)</f>
        <v>keine Verarbeitung</v>
      </c>
      <c r="P319" s="76" t="str">
        <f>IF(ISBLANK(Abfalldokumentation!$G319),"-",Abfalldokumentation!$G319)</f>
        <v>MHD abgelaufen</v>
      </c>
      <c r="Q319" s="76">
        <f t="shared" si="29"/>
        <v>36</v>
      </c>
      <c r="R319" s="76" t="str">
        <f t="shared" si="30"/>
        <v>Produkte</v>
      </c>
      <c r="S319" s="76" t="str">
        <f t="shared" si="31"/>
        <v>BUs</v>
      </c>
      <c r="T319" s="76" t="str">
        <f t="shared" si="32"/>
        <v>Symptome</v>
      </c>
      <c r="U319" s="76">
        <f>IFERROR(VLOOKUP(Abfalldokumentation!$W319,Kennzahlen!S:U,3,FALSE)*Abfalldokumentation!$J319,"0")</f>
        <v>201.47399999999999</v>
      </c>
      <c r="V319" s="76" t="str">
        <f>IF(ISBLANK(A319),VLOOKUP(Abfalldokumentation!$W319,'Linien - BU'!R:S,2,FALSE),A319)</f>
        <v>RWV</v>
      </c>
      <c r="W319" s="77">
        <f t="shared" si="33"/>
        <v>49500056</v>
      </c>
      <c r="X319" s="77">
        <f t="shared" si="34"/>
        <v>12</v>
      </c>
    </row>
    <row r="320" spans="1:24" ht="30" customHeight="1" x14ac:dyDescent="0.25">
      <c r="A320" s="39" t="s">
        <v>99</v>
      </c>
      <c r="B320" s="40">
        <v>49500166</v>
      </c>
      <c r="C320" s="40">
        <v>42</v>
      </c>
      <c r="D320" s="40">
        <v>12</v>
      </c>
      <c r="E320" s="41">
        <v>44447</v>
      </c>
      <c r="F320" s="42" t="s">
        <v>24</v>
      </c>
      <c r="G320" s="43" t="s">
        <v>159</v>
      </c>
      <c r="H320" s="44" t="str">
        <f>IFERROR(VLOOKUP(Abfalldokumentation!$B320,Artikel!A:C,3,FALSE),Abfalldokumentation!$B320)</f>
        <v>ABS BUN-PF 50% L33 vaku</v>
      </c>
      <c r="I320" s="78" t="str">
        <f>VLOOKUP(V320,'Linien - BU'!A:B,2,FALSE)</f>
        <v>BU3</v>
      </c>
      <c r="J320" s="79">
        <f t="shared" si="28"/>
        <v>42</v>
      </c>
      <c r="K320" s="80">
        <f>Abfalldokumentation!$E320</f>
        <v>44447</v>
      </c>
      <c r="L320" s="79" t="str">
        <f>IFERROR(IF(VLOOKUP(W320,'[1]Rohware 230'!$B:$C,2,FALSE)=0,"Rohware"),
IFERROR(IF(VLOOKUP(W320,[1]Sammelnr.!$B:$C,2,FALSE)=0,"Sammelnr. ungeschält ABS"),
IFERROR(IF(VLOOKUP(W320,[1]Sammelnr.!$E:$F,2,FALSE)=0,"Sammelnr. ungeschält VS"),
IFERROR(IF(VLOOKUP(W320,[1]Sammelnr.!$H:$I,2,FALSE)=0,"Sammelnr. geschält"),
IFERROR(IF(VLOOKUP(W320,[1]Offen!$B:$C,2,FALSE)=0,"Offen ungeschält ABS"),
IFERROR(IF(VLOOKUP(W320,[1]Offen!$E:$F,2,FALSE)=0,"Offen ungeschält VOS"),
IFERROR(IF(VLOOKUP(W320,[1]Offen!$H:$I,2,FALSE)=0,"Offen geschält RW"),
IFERROR(IF(VLOOKUP(W320,[1]Offen!$K:$L,2,FALSE)=0,"Offen vegan"),
IFERROR(IF(VLOOKUP(W320,[1]Offen!$N:$O,2,FALSE)=0,"Offen Zipfel"),
IFERROR(IF(VLOOKUP(W320,[1]Offen!$Q:$R,2,FALSE)=0,"Offen Endstücke"),
IFERROR(IF(VLOOKUP(W320,[1]Vakuumiert!$B:$C,2,FALSE)=0,"Vakuumierter VOS ungeschält"),
IFERROR(IF(VLOOKUP(W320,[1]Vakuumiert!$E:$F,2,FALSE)=0,"Vakuumierter ABS ungeschält"),
IFERROR(IF(VLOOKUP(W320,[1]Vakuumiert!$H:$I,2,FALSE)=0,"Vakuumierter VOS geschält"),
IFERROR(IF(VLOOKUP(W320,[1]Vakuumiert!$K:$L,2,FALSE)=0,"Vakuumierter VOS vegan"),
IFERROR(IF(VLOOKUP(W320,[1]Vakuumiert!$N:$O,2,FALSE)=0,"Vakuumierter VOS Zipfel"),
IFERROR(IF(VLOOKUP(W320,[1]Vakuumiert!$Q:$R,2,FALSE)=0,"Vakuumiert geschält"),
IFERROR(IF(VLOOKUP(W320,'[1]vakuumierte Fertigprodukte'!$B:$C,2,FALSE)=0,"Fertigprodukte"),
IFERROR(IF(VLOOKUP(W320,'[1]vakuumierte Fertigprodukte'!$E:$FI,2,FALSE)=0,"Vakuumierte Zipfel"),
IFERROR(IF(VLOOKUP(W320,[1]Wurste!$B:$C,2,FALSE)=0,"Räucherwürste"),
IFERROR(IF(VLOOKUP(W320,[1]Wurste!$E:$F,2,FALSE)=0,"URW/URGW Wurst"),
IFERROR(IF(VLOOKUP(W320,[1]Wurste!$H:$I,2,FALSE)=0,"HF-Wurst Vegan"),
IFERROR(IF(VLOOKUP(W320,[1]Wurste!$K:$L,2,FALSE)=0,"320er ohne Würste"),
IFERROR(IF(AND(OR(Abfalldokumentation!$I320="BU3",Abfalldokumentation!$I320="Verkauf"),Abfalldokumentation!$N320="Schimmel",Abfalldokumentation!$O320="keinen Abnehmer/kein Schälpersonal"),"Div. Zipfel, ES ohne Verwendung",VLOOKUP(Abfalldokumentation!$M320,Produktgruppen!A:B,2,FALSE)),"-")))))))))))))))))))))))</f>
        <v>Vakuumierter ABS ungeschält</v>
      </c>
      <c r="M320" s="81" t="str">
        <f>IFERROR(VLOOKUP(Abfalldokumentation!$W320,Artikel!A:C,3,FALSE),Abfalldokumentation!$W320)</f>
        <v>ABS BUN-PF 50% L33 vaku</v>
      </c>
      <c r="N320" s="81" t="str">
        <f>VLOOKUP(D320,'Liste Gründe'!A:D,2,FALSE)</f>
        <v>Schimmel</v>
      </c>
      <c r="O320" s="80" t="str">
        <f>IF(ISBLANK(F320),VLOOKUP(Abfalldokumentation!$X320,'Liste Gründe'!A:D,3,FALSE),F320)</f>
        <v>spezifischer Einsatz</v>
      </c>
      <c r="P320" s="81" t="str">
        <f>IF(ISBLANK(Abfalldokumentation!$G320),"-",Abfalldokumentation!$G320)</f>
        <v>wurde nicht eingesetzt</v>
      </c>
      <c r="Q320" s="81">
        <f t="shared" si="29"/>
        <v>36</v>
      </c>
      <c r="R320" s="81" t="str">
        <f t="shared" si="30"/>
        <v>Produkte</v>
      </c>
      <c r="S320" s="81" t="str">
        <f t="shared" si="31"/>
        <v>BUs</v>
      </c>
      <c r="T320" s="81" t="str">
        <f t="shared" si="32"/>
        <v>Symptome</v>
      </c>
      <c r="U320" s="81">
        <f>IFERROR(VLOOKUP(Abfalldokumentation!$W320,Kennzahlen!S:U,3,FALSE)*Abfalldokumentation!$J320,"0")</f>
        <v>42.588000000000001</v>
      </c>
      <c r="V320" s="81" t="str">
        <f>IF(ISBLANK(A320),VLOOKUP(Abfalldokumentation!$W320,'Linien - BU'!R:S,2,FALSE),A320)</f>
        <v>L33</v>
      </c>
      <c r="W320" s="77">
        <f t="shared" si="33"/>
        <v>49500166</v>
      </c>
      <c r="X320" s="77">
        <f t="shared" si="34"/>
        <v>12</v>
      </c>
    </row>
    <row r="321" spans="1:24" ht="30" customHeight="1" x14ac:dyDescent="0.25">
      <c r="A321" s="45" t="s">
        <v>11</v>
      </c>
      <c r="B321" s="46" t="s">
        <v>83</v>
      </c>
      <c r="C321" s="46">
        <v>296</v>
      </c>
      <c r="D321" s="46">
        <v>12</v>
      </c>
      <c r="E321" s="47">
        <v>44447</v>
      </c>
      <c r="F321" s="48" t="s">
        <v>20</v>
      </c>
      <c r="G321" s="49" t="s">
        <v>84</v>
      </c>
      <c r="H321" s="50" t="str">
        <f>IFERROR(VLOOKUP(Abfalldokumentation!$B321,Artikel!A:C,3,FALSE),Abfalldokumentation!$B321)</f>
        <v>Div. Zipfel, Endstücke</v>
      </c>
      <c r="I321" s="73" t="str">
        <f>VLOOKUP(V321,'Linien - BU'!A:B,2,FALSE)</f>
        <v>Verkauf</v>
      </c>
      <c r="J321" s="74">
        <f t="shared" si="28"/>
        <v>296</v>
      </c>
      <c r="K321" s="75">
        <f>Abfalldokumentation!$E321</f>
        <v>44447</v>
      </c>
      <c r="L321" s="74" t="str">
        <f>IFERROR(IF(VLOOKUP(W321,'[1]Rohware 230'!$B:$C,2,FALSE)=0,"Rohware"),
IFERROR(IF(VLOOKUP(W321,[1]Sammelnr.!$B:$C,2,FALSE)=0,"Sammelnr. ungeschält ABS"),
IFERROR(IF(VLOOKUP(W321,[1]Sammelnr.!$E:$F,2,FALSE)=0,"Sammelnr. ungeschält VS"),
IFERROR(IF(VLOOKUP(W321,[1]Sammelnr.!$H:$I,2,FALSE)=0,"Sammelnr. geschält"),
IFERROR(IF(VLOOKUP(W321,[1]Offen!$B:$C,2,FALSE)=0,"Offen ungeschält ABS"),
IFERROR(IF(VLOOKUP(W321,[1]Offen!$E:$F,2,FALSE)=0,"Offen ungeschält VOS"),
IFERROR(IF(VLOOKUP(W321,[1]Offen!$H:$I,2,FALSE)=0,"Offen geschält RW"),
IFERROR(IF(VLOOKUP(W321,[1]Offen!$K:$L,2,FALSE)=0,"Offen vegan"),
IFERROR(IF(VLOOKUP(W321,[1]Offen!$N:$O,2,FALSE)=0,"Offen Zipfel"),
IFERROR(IF(VLOOKUP(W321,[1]Offen!$Q:$R,2,FALSE)=0,"Offen Endstücke"),
IFERROR(IF(VLOOKUP(W321,[1]Vakuumiert!$B:$C,2,FALSE)=0,"Vakuumierter VOS ungeschält"),
IFERROR(IF(VLOOKUP(W321,[1]Vakuumiert!$E:$F,2,FALSE)=0,"Vakuumierter ABS ungeschält"),
IFERROR(IF(VLOOKUP(W321,[1]Vakuumiert!$H:$I,2,FALSE)=0,"Vakuumierter VOS geschält"),
IFERROR(IF(VLOOKUP(W321,[1]Vakuumiert!$K:$L,2,FALSE)=0,"Vakuumierter VOS vegan"),
IFERROR(IF(VLOOKUP(W321,[1]Vakuumiert!$N:$O,2,FALSE)=0,"Vakuumierter VOS Zipfel"),
IFERROR(IF(VLOOKUP(W321,[1]Vakuumiert!$Q:$R,2,FALSE)=0,"Vakuumiert geschält"),
IFERROR(IF(VLOOKUP(W321,'[1]vakuumierte Fertigprodukte'!$B:$C,2,FALSE)=0,"Fertigprodukte"),
IFERROR(IF(VLOOKUP(W321,'[1]vakuumierte Fertigprodukte'!$E:$FI,2,FALSE)=0,"Vakuumierte Zipfel"),
IFERROR(IF(VLOOKUP(W321,[1]Wurste!$B:$C,2,FALSE)=0,"Räucherwürste"),
IFERROR(IF(VLOOKUP(W321,[1]Wurste!$E:$F,2,FALSE)=0,"URW/URGW Wurst"),
IFERROR(IF(VLOOKUP(W321,[1]Wurste!$H:$I,2,FALSE)=0,"HF-Wurst Vegan"),
IFERROR(IF(VLOOKUP(W321,[1]Wurste!$K:$L,2,FALSE)=0,"320er ohne Würste"),
IFERROR(IF(AND(OR(Abfalldokumentation!$I321="BU3",Abfalldokumentation!$I321="Verkauf"),Abfalldokumentation!$N321="Schimmel",Abfalldokumentation!$O321="keinen Abnehmer/kein Schälpersonal"),"Div. Zipfel, ES ohne Verwendung",VLOOKUP(Abfalldokumentation!$M321,Produktgruppen!A:B,2,FALSE)),"-")))))))))))))))))))))))</f>
        <v>Div. Zipfel, ES ohne Verwendung</v>
      </c>
      <c r="M321" s="76" t="str">
        <f>IFERROR(VLOOKUP(Abfalldokumentation!$W321,Artikel!A:C,3,FALSE),Abfalldokumentation!$W321)</f>
        <v>Div. Zipfel, Endstücke</v>
      </c>
      <c r="N321" s="76" t="str">
        <f>VLOOKUP(D321,'Liste Gründe'!A:D,2,FALSE)</f>
        <v>Schimmel</v>
      </c>
      <c r="O321" s="75" t="str">
        <f>IF(ISBLANK(F321),VLOOKUP(Abfalldokumentation!$X321,'Liste Gründe'!A:D,3,FALSE),F321)</f>
        <v>keinen Abnehmer/kein Schälpersonal</v>
      </c>
      <c r="P321" s="76" t="str">
        <f>IF(ISBLANK(Abfalldokumentation!$G321),"-",Abfalldokumentation!$G321)</f>
        <v>keinen Abnehmer/Schälen</v>
      </c>
      <c r="Q321" s="76">
        <f t="shared" si="29"/>
        <v>36</v>
      </c>
      <c r="R321" s="76" t="str">
        <f t="shared" si="30"/>
        <v>Produkte</v>
      </c>
      <c r="S321" s="76" t="str">
        <f t="shared" si="31"/>
        <v>BUs</v>
      </c>
      <c r="T321" s="76" t="str">
        <f t="shared" si="32"/>
        <v>Symptome</v>
      </c>
      <c r="U321" s="76" t="str">
        <f>IFERROR(VLOOKUP(Abfalldokumentation!$W321,Kennzahlen!S:U,3,FALSE)*Abfalldokumentation!$J321,"0")</f>
        <v>0</v>
      </c>
      <c r="V321" s="76" t="str">
        <f>IF(ISBLANK(A321),VLOOKUP(Abfalldokumentation!$W321,'Linien - BU'!R:S,2,FALSE),A321)</f>
        <v>Verkauf</v>
      </c>
      <c r="W321" s="77" t="str">
        <f t="shared" si="33"/>
        <v>Div. Zipfel, Endstücke</v>
      </c>
      <c r="X321" s="77">
        <f t="shared" si="34"/>
        <v>12</v>
      </c>
    </row>
    <row r="322" spans="1:24" ht="30" customHeight="1" x14ac:dyDescent="0.25">
      <c r="A322" s="39" t="s">
        <v>11</v>
      </c>
      <c r="B322" s="40" t="s">
        <v>83</v>
      </c>
      <c r="C322" s="40">
        <v>480</v>
      </c>
      <c r="D322" s="40">
        <v>12</v>
      </c>
      <c r="E322" s="41">
        <v>44447</v>
      </c>
      <c r="F322" s="42" t="s">
        <v>20</v>
      </c>
      <c r="G322" s="43" t="s">
        <v>84</v>
      </c>
      <c r="H322" s="44" t="str">
        <f>IFERROR(VLOOKUP(Abfalldokumentation!$B322,Artikel!A:C,3,FALSE),Abfalldokumentation!$B322)</f>
        <v>Div. Zipfel, Endstücke</v>
      </c>
      <c r="I322" s="78" t="str">
        <f>VLOOKUP(V322,'Linien - BU'!A:B,2,FALSE)</f>
        <v>Verkauf</v>
      </c>
      <c r="J322" s="79">
        <f t="shared" ref="J322:J385" si="35">C322</f>
        <v>480</v>
      </c>
      <c r="K322" s="80">
        <f>Abfalldokumentation!$E322</f>
        <v>44447</v>
      </c>
      <c r="L322" s="79" t="str">
        <f>IFERROR(IF(VLOOKUP(W322,'[1]Rohware 230'!$B:$C,2,FALSE)=0,"Rohware"),
IFERROR(IF(VLOOKUP(W322,[1]Sammelnr.!$B:$C,2,FALSE)=0,"Sammelnr. ungeschält ABS"),
IFERROR(IF(VLOOKUP(W322,[1]Sammelnr.!$E:$F,2,FALSE)=0,"Sammelnr. ungeschält VS"),
IFERROR(IF(VLOOKUP(W322,[1]Sammelnr.!$H:$I,2,FALSE)=0,"Sammelnr. geschält"),
IFERROR(IF(VLOOKUP(W322,[1]Offen!$B:$C,2,FALSE)=0,"Offen ungeschält ABS"),
IFERROR(IF(VLOOKUP(W322,[1]Offen!$E:$F,2,FALSE)=0,"Offen ungeschält VOS"),
IFERROR(IF(VLOOKUP(W322,[1]Offen!$H:$I,2,FALSE)=0,"Offen geschält RW"),
IFERROR(IF(VLOOKUP(W322,[1]Offen!$K:$L,2,FALSE)=0,"Offen vegan"),
IFERROR(IF(VLOOKUP(W322,[1]Offen!$N:$O,2,FALSE)=0,"Offen Zipfel"),
IFERROR(IF(VLOOKUP(W322,[1]Offen!$Q:$R,2,FALSE)=0,"Offen Endstücke"),
IFERROR(IF(VLOOKUP(W322,[1]Vakuumiert!$B:$C,2,FALSE)=0,"Vakuumierter VOS ungeschält"),
IFERROR(IF(VLOOKUP(W322,[1]Vakuumiert!$E:$F,2,FALSE)=0,"Vakuumierter ABS ungeschält"),
IFERROR(IF(VLOOKUP(W322,[1]Vakuumiert!$H:$I,2,FALSE)=0,"Vakuumierter VOS geschält"),
IFERROR(IF(VLOOKUP(W322,[1]Vakuumiert!$K:$L,2,FALSE)=0,"Vakuumierter VOS vegan"),
IFERROR(IF(VLOOKUP(W322,[1]Vakuumiert!$N:$O,2,FALSE)=0,"Vakuumierter VOS Zipfel"),
IFERROR(IF(VLOOKUP(W322,[1]Vakuumiert!$Q:$R,2,FALSE)=0,"Vakuumiert geschält"),
IFERROR(IF(VLOOKUP(W322,'[1]vakuumierte Fertigprodukte'!$B:$C,2,FALSE)=0,"Fertigprodukte"),
IFERROR(IF(VLOOKUP(W322,'[1]vakuumierte Fertigprodukte'!$E:$FI,2,FALSE)=0,"Vakuumierte Zipfel"),
IFERROR(IF(VLOOKUP(W322,[1]Wurste!$B:$C,2,FALSE)=0,"Räucherwürste"),
IFERROR(IF(VLOOKUP(W322,[1]Wurste!$E:$F,2,FALSE)=0,"URW/URGW Wurst"),
IFERROR(IF(VLOOKUP(W322,[1]Wurste!$H:$I,2,FALSE)=0,"HF-Wurst Vegan"),
IFERROR(IF(VLOOKUP(W322,[1]Wurste!$K:$L,2,FALSE)=0,"320er ohne Würste"),
IFERROR(IF(AND(OR(Abfalldokumentation!$I322="BU3",Abfalldokumentation!$I322="Verkauf"),Abfalldokumentation!$N322="Schimmel",Abfalldokumentation!$O322="keinen Abnehmer/kein Schälpersonal"),"Div. Zipfel, ES ohne Verwendung",VLOOKUP(Abfalldokumentation!$M322,Produktgruppen!A:B,2,FALSE)),"-")))))))))))))))))))))))</f>
        <v>Div. Zipfel, ES ohne Verwendung</v>
      </c>
      <c r="M322" s="81" t="str">
        <f>IFERROR(VLOOKUP(Abfalldokumentation!$W322,Artikel!A:C,3,FALSE),Abfalldokumentation!$W322)</f>
        <v>Div. Zipfel, Endstücke</v>
      </c>
      <c r="N322" s="81" t="str">
        <f>VLOOKUP(D322,'Liste Gründe'!A:D,2,FALSE)</f>
        <v>Schimmel</v>
      </c>
      <c r="O322" s="80" t="str">
        <f>IF(ISBLANK(F322),VLOOKUP(Abfalldokumentation!$X322,'Liste Gründe'!A:D,3,FALSE),F322)</f>
        <v>keinen Abnehmer/kein Schälpersonal</v>
      </c>
      <c r="P322" s="81" t="str">
        <f>IF(ISBLANK(Abfalldokumentation!$G322),"-",Abfalldokumentation!$G322)</f>
        <v>keinen Abnehmer/Schälen</v>
      </c>
      <c r="Q322" s="81">
        <f t="shared" ref="Q322:Q385" si="36">_xlfn.ISOWEEKNUM(K322)</f>
        <v>36</v>
      </c>
      <c r="R322" s="81" t="str">
        <f t="shared" ref="R322:R385" si="37">"Produkte"</f>
        <v>Produkte</v>
      </c>
      <c r="S322" s="81" t="str">
        <f t="shared" ref="S322:S385" si="38">"BUs"</f>
        <v>BUs</v>
      </c>
      <c r="T322" s="81" t="str">
        <f t="shared" ref="T322:T385" si="39">"Symptome"</f>
        <v>Symptome</v>
      </c>
      <c r="U322" s="81" t="str">
        <f>IFERROR(VLOOKUP(Abfalldokumentation!$W322,Kennzahlen!S:U,3,FALSE)*Abfalldokumentation!$J322,"0")</f>
        <v>0</v>
      </c>
      <c r="V322" s="81" t="str">
        <f>IF(ISBLANK(A322),VLOOKUP(Abfalldokumentation!$W322,'Linien - BU'!R:S,2,FALSE),A322)</f>
        <v>Verkauf</v>
      </c>
      <c r="W322" s="77" t="str">
        <f t="shared" ref="W322:W385" si="40">B322</f>
        <v>Div. Zipfel, Endstücke</v>
      </c>
      <c r="X322" s="77">
        <f t="shared" ref="X322:X385" si="41">D322</f>
        <v>12</v>
      </c>
    </row>
    <row r="323" spans="1:24" ht="30" customHeight="1" x14ac:dyDescent="0.25">
      <c r="A323" s="45" t="s">
        <v>70</v>
      </c>
      <c r="B323" s="46" t="s">
        <v>83</v>
      </c>
      <c r="C323" s="46">
        <v>25</v>
      </c>
      <c r="D323" s="46">
        <v>12</v>
      </c>
      <c r="E323" s="47">
        <v>44447</v>
      </c>
      <c r="F323" s="48" t="s">
        <v>21</v>
      </c>
      <c r="G323" s="49" t="s">
        <v>21</v>
      </c>
      <c r="H323" s="50" t="str">
        <f>IFERROR(VLOOKUP(Abfalldokumentation!$B323,Artikel!A:C,3,FALSE),Abfalldokumentation!$B323)</f>
        <v>Div. Zipfel, Endstücke</v>
      </c>
      <c r="I323" s="73" t="str">
        <f>VLOOKUP(V323,'Linien - BU'!A:B,2,FALSE)</f>
        <v>BU1</v>
      </c>
      <c r="J323" s="74">
        <f t="shared" si="35"/>
        <v>25</v>
      </c>
      <c r="K323" s="75">
        <f>Abfalldokumentation!$E323</f>
        <v>44447</v>
      </c>
      <c r="L323" s="74" t="str">
        <f>IFERROR(IF(VLOOKUP(W323,'[1]Rohware 230'!$B:$C,2,FALSE)=0,"Rohware"),
IFERROR(IF(VLOOKUP(W323,[1]Sammelnr.!$B:$C,2,FALSE)=0,"Sammelnr. ungeschält ABS"),
IFERROR(IF(VLOOKUP(W323,[1]Sammelnr.!$E:$F,2,FALSE)=0,"Sammelnr. ungeschält VS"),
IFERROR(IF(VLOOKUP(W323,[1]Sammelnr.!$H:$I,2,FALSE)=0,"Sammelnr. geschält"),
IFERROR(IF(VLOOKUP(W323,[1]Offen!$B:$C,2,FALSE)=0,"Offen ungeschält ABS"),
IFERROR(IF(VLOOKUP(W323,[1]Offen!$E:$F,2,FALSE)=0,"Offen ungeschält VOS"),
IFERROR(IF(VLOOKUP(W323,[1]Offen!$H:$I,2,FALSE)=0,"Offen geschält RW"),
IFERROR(IF(VLOOKUP(W323,[1]Offen!$K:$L,2,FALSE)=0,"Offen vegan"),
IFERROR(IF(VLOOKUP(W323,[1]Offen!$N:$O,2,FALSE)=0,"Offen Zipfel"),
IFERROR(IF(VLOOKUP(W323,[1]Offen!$Q:$R,2,FALSE)=0,"Offen Endstücke"),
IFERROR(IF(VLOOKUP(W323,[1]Vakuumiert!$B:$C,2,FALSE)=0,"Vakuumierter VOS ungeschält"),
IFERROR(IF(VLOOKUP(W323,[1]Vakuumiert!$E:$F,2,FALSE)=0,"Vakuumierter ABS ungeschält"),
IFERROR(IF(VLOOKUP(W323,[1]Vakuumiert!$H:$I,2,FALSE)=0,"Vakuumierter VOS geschält"),
IFERROR(IF(VLOOKUP(W323,[1]Vakuumiert!$K:$L,2,FALSE)=0,"Vakuumierter VOS vegan"),
IFERROR(IF(VLOOKUP(W323,[1]Vakuumiert!$N:$O,2,FALSE)=0,"Vakuumierter VOS Zipfel"),
IFERROR(IF(VLOOKUP(W323,[1]Vakuumiert!$Q:$R,2,FALSE)=0,"Vakuumiert geschält"),
IFERROR(IF(VLOOKUP(W323,'[1]vakuumierte Fertigprodukte'!$B:$C,2,FALSE)=0,"Fertigprodukte"),
IFERROR(IF(VLOOKUP(W323,'[1]vakuumierte Fertigprodukte'!$E:$FI,2,FALSE)=0,"Vakuumierte Zipfel"),
IFERROR(IF(VLOOKUP(W323,[1]Wurste!$B:$C,2,FALSE)=0,"Räucherwürste"),
IFERROR(IF(VLOOKUP(W323,[1]Wurste!$E:$F,2,FALSE)=0,"URW/URGW Wurst"),
IFERROR(IF(VLOOKUP(W323,[1]Wurste!$H:$I,2,FALSE)=0,"HF-Wurst Vegan"),
IFERROR(IF(VLOOKUP(W323,[1]Wurste!$K:$L,2,FALSE)=0,"320er ohne Würste"),
IFERROR(IF(AND(OR(Abfalldokumentation!$I323="BU3",Abfalldokumentation!$I323="Verkauf"),Abfalldokumentation!$N323="Schimmel",Abfalldokumentation!$O323="keinen Abnehmer/kein Schälpersonal"),"Div. Zipfel, ES ohne Verwendung",VLOOKUP(Abfalldokumentation!$M323,Produktgruppen!A:B,2,FALSE)),"-")))))))))))))))))))))))</f>
        <v>-</v>
      </c>
      <c r="M323" s="76" t="str">
        <f>IFERROR(VLOOKUP(Abfalldokumentation!$W323,Artikel!A:C,3,FALSE),Abfalldokumentation!$W323)</f>
        <v>Div. Zipfel, Endstücke</v>
      </c>
      <c r="N323" s="76" t="str">
        <f>VLOOKUP(D323,'Liste Gründe'!A:D,2,FALSE)</f>
        <v>Schimmel</v>
      </c>
      <c r="O323" s="75" t="str">
        <f>IF(ISBLANK(F323),VLOOKUP(Abfalldokumentation!$X323,'Liste Gründe'!A:D,3,FALSE),F323)</f>
        <v>VOS &gt; Einsatz</v>
      </c>
      <c r="P323" s="76" t="str">
        <f>IF(ISBLANK(Abfalldokumentation!$G323),"-",Abfalldokumentation!$G323)</f>
        <v>VOS &gt; Einsatz</v>
      </c>
      <c r="Q323" s="76">
        <f t="shared" si="36"/>
        <v>36</v>
      </c>
      <c r="R323" s="76" t="str">
        <f t="shared" si="37"/>
        <v>Produkte</v>
      </c>
      <c r="S323" s="76" t="str">
        <f t="shared" si="38"/>
        <v>BUs</v>
      </c>
      <c r="T323" s="76" t="str">
        <f t="shared" si="39"/>
        <v>Symptome</v>
      </c>
      <c r="U323" s="76" t="str">
        <f>IFERROR(VLOOKUP(Abfalldokumentation!$W323,Kennzahlen!S:U,3,FALSE)*Abfalldokumentation!$J323,"0")</f>
        <v>0</v>
      </c>
      <c r="V323" s="76" t="str">
        <f>IF(ISBLANK(A323),VLOOKUP(Abfalldokumentation!$W323,'Linien - BU'!R:S,2,FALSE),A323)</f>
        <v>Abfüllung</v>
      </c>
      <c r="W323" s="77" t="str">
        <f t="shared" si="40"/>
        <v>Div. Zipfel, Endstücke</v>
      </c>
      <c r="X323" s="77">
        <f t="shared" si="41"/>
        <v>12</v>
      </c>
    </row>
    <row r="324" spans="1:24" ht="30" customHeight="1" x14ac:dyDescent="0.25">
      <c r="A324" s="39" t="s">
        <v>70</v>
      </c>
      <c r="B324" s="40" t="s">
        <v>86</v>
      </c>
      <c r="C324" s="40">
        <v>12.8</v>
      </c>
      <c r="D324" s="40">
        <v>30</v>
      </c>
      <c r="E324" s="41">
        <v>44447</v>
      </c>
      <c r="F324" s="42"/>
      <c r="G324" s="43"/>
      <c r="H324" s="44" t="str">
        <f>IFERROR(VLOOKUP(Abfalldokumentation!$B324,Artikel!A:C,3,FALSE),Abfalldokumentation!$B324)</f>
        <v>Diverses aus Abfüllung</v>
      </c>
      <c r="I324" s="78" t="str">
        <f>VLOOKUP(V324,'Linien - BU'!A:B,2,FALSE)</f>
        <v>BU1</v>
      </c>
      <c r="J324" s="79">
        <f t="shared" si="35"/>
        <v>12.8</v>
      </c>
      <c r="K324" s="80">
        <f>Abfalldokumentation!$E324</f>
        <v>44447</v>
      </c>
      <c r="L324" s="79" t="str">
        <f>IFERROR(IF(VLOOKUP(W324,'[1]Rohware 230'!$B:$C,2,FALSE)=0,"Rohware"),
IFERROR(IF(VLOOKUP(W324,[1]Sammelnr.!$B:$C,2,FALSE)=0,"Sammelnr. ungeschält ABS"),
IFERROR(IF(VLOOKUP(W324,[1]Sammelnr.!$E:$F,2,FALSE)=0,"Sammelnr. ungeschält VS"),
IFERROR(IF(VLOOKUP(W324,[1]Sammelnr.!$H:$I,2,FALSE)=0,"Sammelnr. geschält"),
IFERROR(IF(VLOOKUP(W324,[1]Offen!$B:$C,2,FALSE)=0,"Offen ungeschält ABS"),
IFERROR(IF(VLOOKUP(W324,[1]Offen!$E:$F,2,FALSE)=0,"Offen ungeschält VOS"),
IFERROR(IF(VLOOKUP(W324,[1]Offen!$H:$I,2,FALSE)=0,"Offen geschält RW"),
IFERROR(IF(VLOOKUP(W324,[1]Offen!$K:$L,2,FALSE)=0,"Offen vegan"),
IFERROR(IF(VLOOKUP(W324,[1]Offen!$N:$O,2,FALSE)=0,"Offen Zipfel"),
IFERROR(IF(VLOOKUP(W324,[1]Offen!$Q:$R,2,FALSE)=0,"Offen Endstücke"),
IFERROR(IF(VLOOKUP(W324,[1]Vakuumiert!$B:$C,2,FALSE)=0,"Vakuumierter VOS ungeschält"),
IFERROR(IF(VLOOKUP(W324,[1]Vakuumiert!$E:$F,2,FALSE)=0,"Vakuumierter ABS ungeschält"),
IFERROR(IF(VLOOKUP(W324,[1]Vakuumiert!$H:$I,2,FALSE)=0,"Vakuumierter VOS geschält"),
IFERROR(IF(VLOOKUP(W324,[1]Vakuumiert!$K:$L,2,FALSE)=0,"Vakuumierter VOS vegan"),
IFERROR(IF(VLOOKUP(W324,[1]Vakuumiert!$N:$O,2,FALSE)=0,"Vakuumierter VOS Zipfel"),
IFERROR(IF(VLOOKUP(W324,[1]Vakuumiert!$Q:$R,2,FALSE)=0,"Vakuumiert geschält"),
IFERROR(IF(VLOOKUP(W324,'[1]vakuumierte Fertigprodukte'!$B:$C,2,FALSE)=0,"Fertigprodukte"),
IFERROR(IF(VLOOKUP(W324,'[1]vakuumierte Fertigprodukte'!$E:$FI,2,FALSE)=0,"Vakuumierte Zipfel"),
IFERROR(IF(VLOOKUP(W324,[1]Wurste!$B:$C,2,FALSE)=0,"Räucherwürste"),
IFERROR(IF(VLOOKUP(W324,[1]Wurste!$E:$F,2,FALSE)=0,"URW/URGW Wurst"),
IFERROR(IF(VLOOKUP(W324,[1]Wurste!$H:$I,2,FALSE)=0,"HF-Wurst Vegan"),
IFERROR(IF(VLOOKUP(W324,[1]Wurste!$K:$L,2,FALSE)=0,"320er ohne Würste"),
IFERROR(IF(AND(OR(Abfalldokumentation!$I324="BU3",Abfalldokumentation!$I324="Verkauf"),Abfalldokumentation!$N324="Schimmel",Abfalldokumentation!$O324="keinen Abnehmer/kein Schälpersonal"),"Div. Zipfel, ES ohne Verwendung",VLOOKUP(Abfalldokumentation!$M324,Produktgruppen!A:B,2,FALSE)),"-")))))))))))))))))))))))</f>
        <v>Diverses</v>
      </c>
      <c r="M324" s="81" t="str">
        <f>IFERROR(VLOOKUP(Abfalldokumentation!$W324,Artikel!A:C,3,FALSE),Abfalldokumentation!$W324)</f>
        <v>Diverses aus Abfüllung</v>
      </c>
      <c r="N324" s="81" t="str">
        <f>VLOOKUP(D324,'Liste Gründe'!A:D,2,FALSE)</f>
        <v>Linienbezogen</v>
      </c>
      <c r="O324" s="80" t="str">
        <f>IF(ISBLANK(F324),VLOOKUP(Abfalldokumentation!$X324,'Liste Gründe'!A:D,3,FALSE),F324)</f>
        <v>Maschinenabfall</v>
      </c>
      <c r="P324" s="81" t="str">
        <f>IF(ISBLANK(Abfalldokumentation!$G324),"-",Abfalldokumentation!$G324)</f>
        <v>-</v>
      </c>
      <c r="Q324" s="81">
        <f t="shared" si="36"/>
        <v>36</v>
      </c>
      <c r="R324" s="81" t="str">
        <f t="shared" si="37"/>
        <v>Produkte</v>
      </c>
      <c r="S324" s="81" t="str">
        <f t="shared" si="38"/>
        <v>BUs</v>
      </c>
      <c r="T324" s="81" t="str">
        <f t="shared" si="39"/>
        <v>Symptome</v>
      </c>
      <c r="U324" s="81" t="str">
        <f>IFERROR(VLOOKUP(Abfalldokumentation!$W324,Kennzahlen!S:U,3,FALSE)*Abfalldokumentation!$J324,"0")</f>
        <v>0</v>
      </c>
      <c r="V324" s="81" t="str">
        <f>IF(ISBLANK(A324),VLOOKUP(Abfalldokumentation!$W324,'Linien - BU'!R:S,2,FALSE),A324)</f>
        <v>Abfüllung</v>
      </c>
      <c r="W324" s="77" t="str">
        <f t="shared" si="40"/>
        <v>Diverses aus Abfüllung</v>
      </c>
      <c r="X324" s="77">
        <f t="shared" si="41"/>
        <v>30</v>
      </c>
    </row>
    <row r="325" spans="1:24" ht="30" customHeight="1" x14ac:dyDescent="0.25">
      <c r="A325" s="45" t="s">
        <v>70</v>
      </c>
      <c r="B325" s="46" t="s">
        <v>86</v>
      </c>
      <c r="C325" s="46">
        <v>16.2</v>
      </c>
      <c r="D325" s="46">
        <v>30</v>
      </c>
      <c r="E325" s="47">
        <v>44447</v>
      </c>
      <c r="F325" s="48"/>
      <c r="G325" s="49"/>
      <c r="H325" s="50" t="str">
        <f>IFERROR(VLOOKUP(Abfalldokumentation!$B325,Artikel!A:C,3,FALSE),Abfalldokumentation!$B325)</f>
        <v>Diverses aus Abfüllung</v>
      </c>
      <c r="I325" s="73" t="str">
        <f>VLOOKUP(V325,'Linien - BU'!A:B,2,FALSE)</f>
        <v>BU1</v>
      </c>
      <c r="J325" s="74">
        <f t="shared" si="35"/>
        <v>16.2</v>
      </c>
      <c r="K325" s="75">
        <f>Abfalldokumentation!$E325</f>
        <v>44447</v>
      </c>
      <c r="L325" s="74" t="str">
        <f>IFERROR(IF(VLOOKUP(W325,'[1]Rohware 230'!$B:$C,2,FALSE)=0,"Rohware"),
IFERROR(IF(VLOOKUP(W325,[1]Sammelnr.!$B:$C,2,FALSE)=0,"Sammelnr. ungeschält ABS"),
IFERROR(IF(VLOOKUP(W325,[1]Sammelnr.!$E:$F,2,FALSE)=0,"Sammelnr. ungeschält VS"),
IFERROR(IF(VLOOKUP(W325,[1]Sammelnr.!$H:$I,2,FALSE)=0,"Sammelnr. geschält"),
IFERROR(IF(VLOOKUP(W325,[1]Offen!$B:$C,2,FALSE)=0,"Offen ungeschält ABS"),
IFERROR(IF(VLOOKUP(W325,[1]Offen!$E:$F,2,FALSE)=0,"Offen ungeschält VOS"),
IFERROR(IF(VLOOKUP(W325,[1]Offen!$H:$I,2,FALSE)=0,"Offen geschält RW"),
IFERROR(IF(VLOOKUP(W325,[1]Offen!$K:$L,2,FALSE)=0,"Offen vegan"),
IFERROR(IF(VLOOKUP(W325,[1]Offen!$N:$O,2,FALSE)=0,"Offen Zipfel"),
IFERROR(IF(VLOOKUP(W325,[1]Offen!$Q:$R,2,FALSE)=0,"Offen Endstücke"),
IFERROR(IF(VLOOKUP(W325,[1]Vakuumiert!$B:$C,2,FALSE)=0,"Vakuumierter VOS ungeschält"),
IFERROR(IF(VLOOKUP(W325,[1]Vakuumiert!$E:$F,2,FALSE)=0,"Vakuumierter ABS ungeschält"),
IFERROR(IF(VLOOKUP(W325,[1]Vakuumiert!$H:$I,2,FALSE)=0,"Vakuumierter VOS geschält"),
IFERROR(IF(VLOOKUP(W325,[1]Vakuumiert!$K:$L,2,FALSE)=0,"Vakuumierter VOS vegan"),
IFERROR(IF(VLOOKUP(W325,[1]Vakuumiert!$N:$O,2,FALSE)=0,"Vakuumierter VOS Zipfel"),
IFERROR(IF(VLOOKUP(W325,[1]Vakuumiert!$Q:$R,2,FALSE)=0,"Vakuumiert geschält"),
IFERROR(IF(VLOOKUP(W325,'[1]vakuumierte Fertigprodukte'!$B:$C,2,FALSE)=0,"Fertigprodukte"),
IFERROR(IF(VLOOKUP(W325,'[1]vakuumierte Fertigprodukte'!$E:$FI,2,FALSE)=0,"Vakuumierte Zipfel"),
IFERROR(IF(VLOOKUP(W325,[1]Wurste!$B:$C,2,FALSE)=0,"Räucherwürste"),
IFERROR(IF(VLOOKUP(W325,[1]Wurste!$E:$F,2,FALSE)=0,"URW/URGW Wurst"),
IFERROR(IF(VLOOKUP(W325,[1]Wurste!$H:$I,2,FALSE)=0,"HF-Wurst Vegan"),
IFERROR(IF(VLOOKUP(W325,[1]Wurste!$K:$L,2,FALSE)=0,"320er ohne Würste"),
IFERROR(IF(AND(OR(Abfalldokumentation!$I325="BU3",Abfalldokumentation!$I325="Verkauf"),Abfalldokumentation!$N325="Schimmel",Abfalldokumentation!$O325="keinen Abnehmer/kein Schälpersonal"),"Div. Zipfel, ES ohne Verwendung",VLOOKUP(Abfalldokumentation!$M325,Produktgruppen!A:B,2,FALSE)),"-")))))))))))))))))))))))</f>
        <v>Diverses</v>
      </c>
      <c r="M325" s="76" t="str">
        <f>IFERROR(VLOOKUP(Abfalldokumentation!$W325,Artikel!A:C,3,FALSE),Abfalldokumentation!$W325)</f>
        <v>Diverses aus Abfüllung</v>
      </c>
      <c r="N325" s="76" t="str">
        <f>VLOOKUP(D325,'Liste Gründe'!A:D,2,FALSE)</f>
        <v>Linienbezogen</v>
      </c>
      <c r="O325" s="75" t="str">
        <f>IF(ISBLANK(F325),VLOOKUP(Abfalldokumentation!$X325,'Liste Gründe'!A:D,3,FALSE),F325)</f>
        <v>Maschinenabfall</v>
      </c>
      <c r="P325" s="76" t="str">
        <f>IF(ISBLANK(Abfalldokumentation!$G325),"-",Abfalldokumentation!$G325)</f>
        <v>-</v>
      </c>
      <c r="Q325" s="76">
        <f t="shared" si="36"/>
        <v>36</v>
      </c>
      <c r="R325" s="76" t="str">
        <f t="shared" si="37"/>
        <v>Produkte</v>
      </c>
      <c r="S325" s="76" t="str">
        <f t="shared" si="38"/>
        <v>BUs</v>
      </c>
      <c r="T325" s="76" t="str">
        <f t="shared" si="39"/>
        <v>Symptome</v>
      </c>
      <c r="U325" s="76" t="str">
        <f>IFERROR(VLOOKUP(Abfalldokumentation!$W325,Kennzahlen!S:U,3,FALSE)*Abfalldokumentation!$J325,"0")</f>
        <v>0</v>
      </c>
      <c r="V325" s="76" t="str">
        <f>IF(ISBLANK(A325),VLOOKUP(Abfalldokumentation!$W325,'Linien - BU'!R:S,2,FALSE),A325)</f>
        <v>Abfüllung</v>
      </c>
      <c r="W325" s="77" t="str">
        <f t="shared" si="40"/>
        <v>Diverses aus Abfüllung</v>
      </c>
      <c r="X325" s="77">
        <f t="shared" si="41"/>
        <v>30</v>
      </c>
    </row>
    <row r="326" spans="1:24" ht="30" customHeight="1" x14ac:dyDescent="0.25">
      <c r="A326" s="39" t="s">
        <v>70</v>
      </c>
      <c r="B326" s="40" t="s">
        <v>86</v>
      </c>
      <c r="C326" s="40">
        <v>55</v>
      </c>
      <c r="D326" s="40">
        <v>30</v>
      </c>
      <c r="E326" s="41">
        <v>44447</v>
      </c>
      <c r="F326" s="42"/>
      <c r="G326" s="43"/>
      <c r="H326" s="44" t="str">
        <f>IFERROR(VLOOKUP(Abfalldokumentation!$B326,Artikel!A:C,3,FALSE),Abfalldokumentation!$B326)</f>
        <v>Diverses aus Abfüllung</v>
      </c>
      <c r="I326" s="78" t="str">
        <f>VLOOKUP(V326,'Linien - BU'!A:B,2,FALSE)</f>
        <v>BU1</v>
      </c>
      <c r="J326" s="79">
        <f t="shared" si="35"/>
        <v>55</v>
      </c>
      <c r="K326" s="80">
        <f>Abfalldokumentation!$E326</f>
        <v>44447</v>
      </c>
      <c r="L326" s="79" t="str">
        <f>IFERROR(IF(VLOOKUP(W326,'[1]Rohware 230'!$B:$C,2,FALSE)=0,"Rohware"),
IFERROR(IF(VLOOKUP(W326,[1]Sammelnr.!$B:$C,2,FALSE)=0,"Sammelnr. ungeschält ABS"),
IFERROR(IF(VLOOKUP(W326,[1]Sammelnr.!$E:$F,2,FALSE)=0,"Sammelnr. ungeschält VS"),
IFERROR(IF(VLOOKUP(W326,[1]Sammelnr.!$H:$I,2,FALSE)=0,"Sammelnr. geschält"),
IFERROR(IF(VLOOKUP(W326,[1]Offen!$B:$C,2,FALSE)=0,"Offen ungeschält ABS"),
IFERROR(IF(VLOOKUP(W326,[1]Offen!$E:$F,2,FALSE)=0,"Offen ungeschält VOS"),
IFERROR(IF(VLOOKUP(W326,[1]Offen!$H:$I,2,FALSE)=0,"Offen geschält RW"),
IFERROR(IF(VLOOKUP(W326,[1]Offen!$K:$L,2,FALSE)=0,"Offen vegan"),
IFERROR(IF(VLOOKUP(W326,[1]Offen!$N:$O,2,FALSE)=0,"Offen Zipfel"),
IFERROR(IF(VLOOKUP(W326,[1]Offen!$Q:$R,2,FALSE)=0,"Offen Endstücke"),
IFERROR(IF(VLOOKUP(W326,[1]Vakuumiert!$B:$C,2,FALSE)=0,"Vakuumierter VOS ungeschält"),
IFERROR(IF(VLOOKUP(W326,[1]Vakuumiert!$E:$F,2,FALSE)=0,"Vakuumierter ABS ungeschält"),
IFERROR(IF(VLOOKUP(W326,[1]Vakuumiert!$H:$I,2,FALSE)=0,"Vakuumierter VOS geschält"),
IFERROR(IF(VLOOKUP(W326,[1]Vakuumiert!$K:$L,2,FALSE)=0,"Vakuumierter VOS vegan"),
IFERROR(IF(VLOOKUP(W326,[1]Vakuumiert!$N:$O,2,FALSE)=0,"Vakuumierter VOS Zipfel"),
IFERROR(IF(VLOOKUP(W326,[1]Vakuumiert!$Q:$R,2,FALSE)=0,"Vakuumiert geschält"),
IFERROR(IF(VLOOKUP(W326,'[1]vakuumierte Fertigprodukte'!$B:$C,2,FALSE)=0,"Fertigprodukte"),
IFERROR(IF(VLOOKUP(W326,'[1]vakuumierte Fertigprodukte'!$E:$FI,2,FALSE)=0,"Vakuumierte Zipfel"),
IFERROR(IF(VLOOKUP(W326,[1]Wurste!$B:$C,2,FALSE)=0,"Räucherwürste"),
IFERROR(IF(VLOOKUP(W326,[1]Wurste!$E:$F,2,FALSE)=0,"URW/URGW Wurst"),
IFERROR(IF(VLOOKUP(W326,[1]Wurste!$H:$I,2,FALSE)=0,"HF-Wurst Vegan"),
IFERROR(IF(VLOOKUP(W326,[1]Wurste!$K:$L,2,FALSE)=0,"320er ohne Würste"),
IFERROR(IF(AND(OR(Abfalldokumentation!$I326="BU3",Abfalldokumentation!$I326="Verkauf"),Abfalldokumentation!$N326="Schimmel",Abfalldokumentation!$O326="keinen Abnehmer/kein Schälpersonal"),"Div. Zipfel, ES ohne Verwendung",VLOOKUP(Abfalldokumentation!$M326,Produktgruppen!A:B,2,FALSE)),"-")))))))))))))))))))))))</f>
        <v>Diverses</v>
      </c>
      <c r="M326" s="81" t="str">
        <f>IFERROR(VLOOKUP(Abfalldokumentation!$W326,Artikel!A:C,3,FALSE),Abfalldokumentation!$W326)</f>
        <v>Diverses aus Abfüllung</v>
      </c>
      <c r="N326" s="81" t="str">
        <f>VLOOKUP(D326,'Liste Gründe'!A:D,2,FALSE)</f>
        <v>Linienbezogen</v>
      </c>
      <c r="O326" s="80" t="str">
        <f>IF(ISBLANK(F326),VLOOKUP(Abfalldokumentation!$X326,'Liste Gründe'!A:D,3,FALSE),F326)</f>
        <v>Maschinenabfall</v>
      </c>
      <c r="P326" s="81" t="str">
        <f>IF(ISBLANK(Abfalldokumentation!$G326),"-",Abfalldokumentation!$G326)</f>
        <v>-</v>
      </c>
      <c r="Q326" s="81">
        <f t="shared" si="36"/>
        <v>36</v>
      </c>
      <c r="R326" s="81" t="str">
        <f t="shared" si="37"/>
        <v>Produkte</v>
      </c>
      <c r="S326" s="81" t="str">
        <f t="shared" si="38"/>
        <v>BUs</v>
      </c>
      <c r="T326" s="81" t="str">
        <f t="shared" si="39"/>
        <v>Symptome</v>
      </c>
      <c r="U326" s="81" t="str">
        <f>IFERROR(VLOOKUP(Abfalldokumentation!$W326,Kennzahlen!S:U,3,FALSE)*Abfalldokumentation!$J326,"0")</f>
        <v>0</v>
      </c>
      <c r="V326" s="81" t="str">
        <f>IF(ISBLANK(A326),VLOOKUP(Abfalldokumentation!$W326,'Linien - BU'!R:S,2,FALSE),A326)</f>
        <v>Abfüllung</v>
      </c>
      <c r="W326" s="77" t="str">
        <f t="shared" si="40"/>
        <v>Diverses aus Abfüllung</v>
      </c>
      <c r="X326" s="77">
        <f t="shared" si="41"/>
        <v>30</v>
      </c>
    </row>
    <row r="327" spans="1:24" ht="30" customHeight="1" x14ac:dyDescent="0.25">
      <c r="A327" s="45" t="s">
        <v>70</v>
      </c>
      <c r="B327" s="46" t="s">
        <v>86</v>
      </c>
      <c r="C327" s="46">
        <v>40</v>
      </c>
      <c r="D327" s="46">
        <v>10</v>
      </c>
      <c r="E327" s="47">
        <v>44447</v>
      </c>
      <c r="F327" s="48"/>
      <c r="G327" s="49"/>
      <c r="H327" s="50" t="str">
        <f>IFERROR(VLOOKUP(Abfalldokumentation!$B327,Artikel!A:C,3,FALSE),Abfalldokumentation!$B327)</f>
        <v>Diverses aus Abfüllung</v>
      </c>
      <c r="I327" s="73" t="str">
        <f>VLOOKUP(V327,'Linien - BU'!A:B,2,FALSE)</f>
        <v>BU1</v>
      </c>
      <c r="J327" s="74">
        <f t="shared" si="35"/>
        <v>40</v>
      </c>
      <c r="K327" s="75">
        <f>Abfalldokumentation!$E327</f>
        <v>44447</v>
      </c>
      <c r="L327" s="74" t="str">
        <f>IFERROR(IF(VLOOKUP(W327,'[1]Rohware 230'!$B:$C,2,FALSE)=0,"Rohware"),
IFERROR(IF(VLOOKUP(W327,[1]Sammelnr.!$B:$C,2,FALSE)=0,"Sammelnr. ungeschält ABS"),
IFERROR(IF(VLOOKUP(W327,[1]Sammelnr.!$E:$F,2,FALSE)=0,"Sammelnr. ungeschält VS"),
IFERROR(IF(VLOOKUP(W327,[1]Sammelnr.!$H:$I,2,FALSE)=0,"Sammelnr. geschält"),
IFERROR(IF(VLOOKUP(W327,[1]Offen!$B:$C,2,FALSE)=0,"Offen ungeschält ABS"),
IFERROR(IF(VLOOKUP(W327,[1]Offen!$E:$F,2,FALSE)=0,"Offen ungeschält VOS"),
IFERROR(IF(VLOOKUP(W327,[1]Offen!$H:$I,2,FALSE)=0,"Offen geschält RW"),
IFERROR(IF(VLOOKUP(W327,[1]Offen!$K:$L,2,FALSE)=0,"Offen vegan"),
IFERROR(IF(VLOOKUP(W327,[1]Offen!$N:$O,2,FALSE)=0,"Offen Zipfel"),
IFERROR(IF(VLOOKUP(W327,[1]Offen!$Q:$R,2,FALSE)=0,"Offen Endstücke"),
IFERROR(IF(VLOOKUP(W327,[1]Vakuumiert!$B:$C,2,FALSE)=0,"Vakuumierter VOS ungeschält"),
IFERROR(IF(VLOOKUP(W327,[1]Vakuumiert!$E:$F,2,FALSE)=0,"Vakuumierter ABS ungeschält"),
IFERROR(IF(VLOOKUP(W327,[1]Vakuumiert!$H:$I,2,FALSE)=0,"Vakuumierter VOS geschält"),
IFERROR(IF(VLOOKUP(W327,[1]Vakuumiert!$K:$L,2,FALSE)=0,"Vakuumierter VOS vegan"),
IFERROR(IF(VLOOKUP(W327,[1]Vakuumiert!$N:$O,2,FALSE)=0,"Vakuumierter VOS Zipfel"),
IFERROR(IF(VLOOKUP(W327,[1]Vakuumiert!$Q:$R,2,FALSE)=0,"Vakuumiert geschält"),
IFERROR(IF(VLOOKUP(W327,'[1]vakuumierte Fertigprodukte'!$B:$C,2,FALSE)=0,"Fertigprodukte"),
IFERROR(IF(VLOOKUP(W327,'[1]vakuumierte Fertigprodukte'!$E:$FI,2,FALSE)=0,"Vakuumierte Zipfel"),
IFERROR(IF(VLOOKUP(W327,[1]Wurste!$B:$C,2,FALSE)=0,"Räucherwürste"),
IFERROR(IF(VLOOKUP(W327,[1]Wurste!$E:$F,2,FALSE)=0,"URW/URGW Wurst"),
IFERROR(IF(VLOOKUP(W327,[1]Wurste!$H:$I,2,FALSE)=0,"HF-Wurst Vegan"),
IFERROR(IF(VLOOKUP(W327,[1]Wurste!$K:$L,2,FALSE)=0,"320er ohne Würste"),
IFERROR(IF(AND(OR(Abfalldokumentation!$I327="BU3",Abfalldokumentation!$I327="Verkauf"),Abfalldokumentation!$N327="Schimmel",Abfalldokumentation!$O327="keinen Abnehmer/kein Schälpersonal"),"Div. Zipfel, ES ohne Verwendung",VLOOKUP(Abfalldokumentation!$M327,Produktgruppen!A:B,2,FALSE)),"-")))))))))))))))))))))))</f>
        <v>Diverses</v>
      </c>
      <c r="M327" s="76" t="str">
        <f>IFERROR(VLOOKUP(Abfalldokumentation!$W327,Artikel!A:C,3,FALSE),Abfalldokumentation!$W327)</f>
        <v>Diverses aus Abfüllung</v>
      </c>
      <c r="N327" s="76" t="str">
        <f>VLOOKUP(D327,'Liste Gründe'!A:D,2,FALSE)</f>
        <v>Linienbezogen</v>
      </c>
      <c r="O327" s="75" t="str">
        <f>IF(ISBLANK(F327),VLOOKUP(Abfalldokumentation!$X327,'Liste Gründe'!A:D,3,FALSE),F327)</f>
        <v>Reinigung</v>
      </c>
      <c r="P327" s="76" t="str">
        <f>IF(ISBLANK(Abfalldokumentation!$G327),"-",Abfalldokumentation!$G327)</f>
        <v>-</v>
      </c>
      <c r="Q327" s="76">
        <f t="shared" si="36"/>
        <v>36</v>
      </c>
      <c r="R327" s="76" t="str">
        <f t="shared" si="37"/>
        <v>Produkte</v>
      </c>
      <c r="S327" s="76" t="str">
        <f t="shared" si="38"/>
        <v>BUs</v>
      </c>
      <c r="T327" s="76" t="str">
        <f t="shared" si="39"/>
        <v>Symptome</v>
      </c>
      <c r="U327" s="76" t="str">
        <f>IFERROR(VLOOKUP(Abfalldokumentation!$W327,Kennzahlen!S:U,3,FALSE)*Abfalldokumentation!$J327,"0")</f>
        <v>0</v>
      </c>
      <c r="V327" s="76" t="str">
        <f>IF(ISBLANK(A327),VLOOKUP(Abfalldokumentation!$W327,'Linien - BU'!R:S,2,FALSE),A327)</f>
        <v>Abfüllung</v>
      </c>
      <c r="W327" s="77" t="str">
        <f t="shared" si="40"/>
        <v>Diverses aus Abfüllung</v>
      </c>
      <c r="X327" s="77">
        <f t="shared" si="41"/>
        <v>10</v>
      </c>
    </row>
    <row r="328" spans="1:24" ht="30" customHeight="1" x14ac:dyDescent="0.25">
      <c r="A328" s="39" t="s">
        <v>70</v>
      </c>
      <c r="B328" s="40" t="s">
        <v>86</v>
      </c>
      <c r="C328" s="40">
        <v>47</v>
      </c>
      <c r="D328" s="40">
        <v>33</v>
      </c>
      <c r="E328" s="41">
        <v>44447</v>
      </c>
      <c r="F328" s="42" t="s">
        <v>119</v>
      </c>
      <c r="G328" s="43" t="s">
        <v>146</v>
      </c>
      <c r="H328" s="44" t="str">
        <f>IFERROR(VLOOKUP(Abfalldokumentation!$B328,Artikel!A:C,3,FALSE),Abfalldokumentation!$B328)</f>
        <v>Diverses aus Abfüllung</v>
      </c>
      <c r="I328" s="78" t="str">
        <f>VLOOKUP(V328,'Linien - BU'!A:B,2,FALSE)</f>
        <v>BU1</v>
      </c>
      <c r="J328" s="79">
        <f t="shared" si="35"/>
        <v>47</v>
      </c>
      <c r="K328" s="80">
        <f>Abfalldokumentation!$E328</f>
        <v>44447</v>
      </c>
      <c r="L328" s="79" t="str">
        <f>IFERROR(IF(VLOOKUP(W328,'[1]Rohware 230'!$B:$C,2,FALSE)=0,"Rohware"),
IFERROR(IF(VLOOKUP(W328,[1]Sammelnr.!$B:$C,2,FALSE)=0,"Sammelnr. ungeschält ABS"),
IFERROR(IF(VLOOKUP(W328,[1]Sammelnr.!$E:$F,2,FALSE)=0,"Sammelnr. ungeschält VS"),
IFERROR(IF(VLOOKUP(W328,[1]Sammelnr.!$H:$I,2,FALSE)=0,"Sammelnr. geschält"),
IFERROR(IF(VLOOKUP(W328,[1]Offen!$B:$C,2,FALSE)=0,"Offen ungeschält ABS"),
IFERROR(IF(VLOOKUP(W328,[1]Offen!$E:$F,2,FALSE)=0,"Offen ungeschält VOS"),
IFERROR(IF(VLOOKUP(W328,[1]Offen!$H:$I,2,FALSE)=0,"Offen geschält RW"),
IFERROR(IF(VLOOKUP(W328,[1]Offen!$K:$L,2,FALSE)=0,"Offen vegan"),
IFERROR(IF(VLOOKUP(W328,[1]Offen!$N:$O,2,FALSE)=0,"Offen Zipfel"),
IFERROR(IF(VLOOKUP(W328,[1]Offen!$Q:$R,2,FALSE)=0,"Offen Endstücke"),
IFERROR(IF(VLOOKUP(W328,[1]Vakuumiert!$B:$C,2,FALSE)=0,"Vakuumierter VOS ungeschält"),
IFERROR(IF(VLOOKUP(W328,[1]Vakuumiert!$E:$F,2,FALSE)=0,"Vakuumierter ABS ungeschält"),
IFERROR(IF(VLOOKUP(W328,[1]Vakuumiert!$H:$I,2,FALSE)=0,"Vakuumierter VOS geschält"),
IFERROR(IF(VLOOKUP(W328,[1]Vakuumiert!$K:$L,2,FALSE)=0,"Vakuumierter VOS vegan"),
IFERROR(IF(VLOOKUP(W328,[1]Vakuumiert!$N:$O,2,FALSE)=0,"Vakuumierter VOS Zipfel"),
IFERROR(IF(VLOOKUP(W328,[1]Vakuumiert!$Q:$R,2,FALSE)=0,"Vakuumiert geschält"),
IFERROR(IF(VLOOKUP(W328,'[1]vakuumierte Fertigprodukte'!$B:$C,2,FALSE)=0,"Fertigprodukte"),
IFERROR(IF(VLOOKUP(W328,'[1]vakuumierte Fertigprodukte'!$E:$FI,2,FALSE)=0,"Vakuumierte Zipfel"),
IFERROR(IF(VLOOKUP(W328,[1]Wurste!$B:$C,2,FALSE)=0,"Räucherwürste"),
IFERROR(IF(VLOOKUP(W328,[1]Wurste!$E:$F,2,FALSE)=0,"URW/URGW Wurst"),
IFERROR(IF(VLOOKUP(W328,[1]Wurste!$H:$I,2,FALSE)=0,"HF-Wurst Vegan"),
IFERROR(IF(VLOOKUP(W328,[1]Wurste!$K:$L,2,FALSE)=0,"320er ohne Würste"),
IFERROR(IF(AND(OR(Abfalldokumentation!$I328="BU3",Abfalldokumentation!$I328="Verkauf"),Abfalldokumentation!$N328="Schimmel",Abfalldokumentation!$O328="keinen Abnehmer/kein Schälpersonal"),"Div. Zipfel, ES ohne Verwendung",VLOOKUP(Abfalldokumentation!$M328,Produktgruppen!A:B,2,FALSE)),"-")))))))))))))))))))))))</f>
        <v>Diverses</v>
      </c>
      <c r="M328" s="81" t="str">
        <f>IFERROR(VLOOKUP(Abfalldokumentation!$W328,Artikel!A:C,3,FALSE),Abfalldokumentation!$W328)</f>
        <v>Diverses aus Abfüllung</v>
      </c>
      <c r="N328" s="81" t="str">
        <f>VLOOKUP(D328,'Liste Gründe'!A:D,2,FALSE)</f>
        <v>Linienbezogen</v>
      </c>
      <c r="O328" s="80" t="str">
        <f>IF(ISBLANK(F328),VLOOKUP(Abfalldokumentation!$X328,'Liste Gründe'!A:D,3,FALSE),F328)</f>
        <v>Bodenabfall Abfüllung</v>
      </c>
      <c r="P328" s="81" t="str">
        <f>IF(ISBLANK(Abfalldokumentation!$G328),"-",Abfalldokumentation!$G328)</f>
        <v>Schlaufe gerissen</v>
      </c>
      <c r="Q328" s="81">
        <f t="shared" si="36"/>
        <v>36</v>
      </c>
      <c r="R328" s="81" t="str">
        <f t="shared" si="37"/>
        <v>Produkte</v>
      </c>
      <c r="S328" s="81" t="str">
        <f t="shared" si="38"/>
        <v>BUs</v>
      </c>
      <c r="T328" s="81" t="str">
        <f t="shared" si="39"/>
        <v>Symptome</v>
      </c>
      <c r="U328" s="81" t="str">
        <f>IFERROR(VLOOKUP(Abfalldokumentation!$W328,Kennzahlen!S:U,3,FALSE)*Abfalldokumentation!$J328,"0")</f>
        <v>0</v>
      </c>
      <c r="V328" s="81" t="str">
        <f>IF(ISBLANK(A328),VLOOKUP(Abfalldokumentation!$W328,'Linien - BU'!R:S,2,FALSE),A328)</f>
        <v>Abfüllung</v>
      </c>
      <c r="W328" s="77" t="str">
        <f t="shared" si="40"/>
        <v>Diverses aus Abfüllung</v>
      </c>
      <c r="X328" s="77">
        <f t="shared" si="41"/>
        <v>33</v>
      </c>
    </row>
    <row r="329" spans="1:24" ht="30" customHeight="1" x14ac:dyDescent="0.25">
      <c r="A329" s="45" t="s">
        <v>92</v>
      </c>
      <c r="B329" s="46" t="s">
        <v>93</v>
      </c>
      <c r="C329" s="46">
        <v>31.5</v>
      </c>
      <c r="D329" s="52">
        <v>71</v>
      </c>
      <c r="E329" s="47">
        <v>44447</v>
      </c>
      <c r="F329" s="48" t="s">
        <v>115</v>
      </c>
      <c r="G329" s="49" t="s">
        <v>115</v>
      </c>
      <c r="H329" s="50" t="str">
        <f>IFERROR(VLOOKUP(Abfalldokumentation!$B329,Artikel!A:C,3,FALSE),Abfalldokumentation!$B329)</f>
        <v>Laborproben</v>
      </c>
      <c r="I329" s="73" t="str">
        <f>VLOOKUP(V329,'Linien - BU'!A:B,2,FALSE)</f>
        <v>Rest</v>
      </c>
      <c r="J329" s="74">
        <f t="shared" si="35"/>
        <v>31.5</v>
      </c>
      <c r="K329" s="75">
        <f>Abfalldokumentation!$E329</f>
        <v>44447</v>
      </c>
      <c r="L329" s="74" t="str">
        <f>IFERROR(IF(VLOOKUP(W329,'[1]Rohware 230'!$B:$C,2,FALSE)=0,"Rohware"),
IFERROR(IF(VLOOKUP(W329,[1]Sammelnr.!$B:$C,2,FALSE)=0,"Sammelnr. ungeschält ABS"),
IFERROR(IF(VLOOKUP(W329,[1]Sammelnr.!$E:$F,2,FALSE)=0,"Sammelnr. ungeschält VS"),
IFERROR(IF(VLOOKUP(W329,[1]Sammelnr.!$H:$I,2,FALSE)=0,"Sammelnr. geschält"),
IFERROR(IF(VLOOKUP(W329,[1]Offen!$B:$C,2,FALSE)=0,"Offen ungeschält ABS"),
IFERROR(IF(VLOOKUP(W329,[1]Offen!$E:$F,2,FALSE)=0,"Offen ungeschält VOS"),
IFERROR(IF(VLOOKUP(W329,[1]Offen!$H:$I,2,FALSE)=0,"Offen geschält RW"),
IFERROR(IF(VLOOKUP(W329,[1]Offen!$K:$L,2,FALSE)=0,"Offen vegan"),
IFERROR(IF(VLOOKUP(W329,[1]Offen!$N:$O,2,FALSE)=0,"Offen Zipfel"),
IFERROR(IF(VLOOKUP(W329,[1]Offen!$Q:$R,2,FALSE)=0,"Offen Endstücke"),
IFERROR(IF(VLOOKUP(W329,[1]Vakuumiert!$B:$C,2,FALSE)=0,"Vakuumierter VOS ungeschält"),
IFERROR(IF(VLOOKUP(W329,[1]Vakuumiert!$E:$F,2,FALSE)=0,"Vakuumierter ABS ungeschält"),
IFERROR(IF(VLOOKUP(W329,[1]Vakuumiert!$H:$I,2,FALSE)=0,"Vakuumierter VOS geschält"),
IFERROR(IF(VLOOKUP(W329,[1]Vakuumiert!$K:$L,2,FALSE)=0,"Vakuumierter VOS vegan"),
IFERROR(IF(VLOOKUP(W329,[1]Vakuumiert!$N:$O,2,FALSE)=0,"Vakuumierter VOS Zipfel"),
IFERROR(IF(VLOOKUP(W329,[1]Vakuumiert!$Q:$R,2,FALSE)=0,"Vakuumiert geschält"),
IFERROR(IF(VLOOKUP(W329,'[1]vakuumierte Fertigprodukte'!$B:$C,2,FALSE)=0,"Fertigprodukte"),
IFERROR(IF(VLOOKUP(W329,'[1]vakuumierte Fertigprodukte'!$E:$FI,2,FALSE)=0,"Vakuumierte Zipfel"),
IFERROR(IF(VLOOKUP(W329,[1]Wurste!$B:$C,2,FALSE)=0,"Räucherwürste"),
IFERROR(IF(VLOOKUP(W329,[1]Wurste!$E:$F,2,FALSE)=0,"URW/URGW Wurst"),
IFERROR(IF(VLOOKUP(W329,[1]Wurste!$H:$I,2,FALSE)=0,"HF-Wurst Vegan"),
IFERROR(IF(VLOOKUP(W329,[1]Wurste!$K:$L,2,FALSE)=0,"320er ohne Würste"),
IFERROR(IF(AND(OR(Abfalldokumentation!$I329="BU3",Abfalldokumentation!$I329="Verkauf"),Abfalldokumentation!$N329="Schimmel",Abfalldokumentation!$O329="keinen Abnehmer/kein Schälpersonal"),"Div. Zipfel, ES ohne Verwendung",VLOOKUP(Abfalldokumentation!$M329,Produktgruppen!A:B,2,FALSE)),"-")))))))))))))))))))))))</f>
        <v>Qualitätssicherung</v>
      </c>
      <c r="M329" s="76" t="str">
        <f>IFERROR(VLOOKUP(Abfalldokumentation!$W329,Artikel!A:C,3,FALSE),Abfalldokumentation!$W329)</f>
        <v>Laborproben</v>
      </c>
      <c r="N329" s="76" t="str">
        <f>VLOOKUP(D329,'Liste Gründe'!A:D,2,FALSE)</f>
        <v>Qualitätssicherung</v>
      </c>
      <c r="O329" s="75" t="str">
        <f>IF(ISBLANK(F329),VLOOKUP(Abfalldokumentation!$X329,'Liste Gründe'!A:D,3,FALSE),F329)</f>
        <v>Einwaage Labor</v>
      </c>
      <c r="P329" s="76" t="str">
        <f>IF(ISBLANK(Abfalldokumentation!$G329),"-",Abfalldokumentation!$G329)</f>
        <v>Einwaage Labor</v>
      </c>
      <c r="Q329" s="76">
        <f t="shared" si="36"/>
        <v>36</v>
      </c>
      <c r="R329" s="76" t="str">
        <f t="shared" si="37"/>
        <v>Produkte</v>
      </c>
      <c r="S329" s="76" t="str">
        <f t="shared" si="38"/>
        <v>BUs</v>
      </c>
      <c r="T329" s="76" t="str">
        <f t="shared" si="39"/>
        <v>Symptome</v>
      </c>
      <c r="U329" s="76" t="str">
        <f>IFERROR(VLOOKUP(Abfalldokumentation!$W329,Kennzahlen!S:U,3,FALSE)*Abfalldokumentation!$J329,"0")</f>
        <v>0</v>
      </c>
      <c r="V329" s="76" t="str">
        <f>IF(ISBLANK(A329),VLOOKUP(Abfalldokumentation!$W329,'Linien - BU'!R:S,2,FALSE),A329)</f>
        <v>Labor</v>
      </c>
      <c r="W329" s="77" t="str">
        <f t="shared" si="40"/>
        <v>Laborproben</v>
      </c>
      <c r="X329" s="77">
        <f t="shared" si="41"/>
        <v>71</v>
      </c>
    </row>
    <row r="330" spans="1:24" ht="30" customHeight="1" x14ac:dyDescent="0.25">
      <c r="A330" s="39" t="s">
        <v>92</v>
      </c>
      <c r="B330" s="40" t="s">
        <v>93</v>
      </c>
      <c r="C330" s="40">
        <v>8</v>
      </c>
      <c r="D330" s="51">
        <v>71</v>
      </c>
      <c r="E330" s="41">
        <v>44447</v>
      </c>
      <c r="F330" s="42" t="s">
        <v>115</v>
      </c>
      <c r="G330" s="43" t="s">
        <v>115</v>
      </c>
      <c r="H330" s="44" t="str">
        <f>IFERROR(VLOOKUP(Abfalldokumentation!$B330,Artikel!A:C,3,FALSE),Abfalldokumentation!$B330)</f>
        <v>Laborproben</v>
      </c>
      <c r="I330" s="78" t="str">
        <f>VLOOKUP(V330,'Linien - BU'!A:B,2,FALSE)</f>
        <v>Rest</v>
      </c>
      <c r="J330" s="79">
        <f t="shared" si="35"/>
        <v>8</v>
      </c>
      <c r="K330" s="80">
        <f>Abfalldokumentation!$E330</f>
        <v>44447</v>
      </c>
      <c r="L330" s="79" t="str">
        <f>IFERROR(IF(VLOOKUP(W330,'[1]Rohware 230'!$B:$C,2,FALSE)=0,"Rohware"),
IFERROR(IF(VLOOKUP(W330,[1]Sammelnr.!$B:$C,2,FALSE)=0,"Sammelnr. ungeschält ABS"),
IFERROR(IF(VLOOKUP(W330,[1]Sammelnr.!$E:$F,2,FALSE)=0,"Sammelnr. ungeschält VS"),
IFERROR(IF(VLOOKUP(W330,[1]Sammelnr.!$H:$I,2,FALSE)=0,"Sammelnr. geschält"),
IFERROR(IF(VLOOKUP(W330,[1]Offen!$B:$C,2,FALSE)=0,"Offen ungeschält ABS"),
IFERROR(IF(VLOOKUP(W330,[1]Offen!$E:$F,2,FALSE)=0,"Offen ungeschält VOS"),
IFERROR(IF(VLOOKUP(W330,[1]Offen!$H:$I,2,FALSE)=0,"Offen geschält RW"),
IFERROR(IF(VLOOKUP(W330,[1]Offen!$K:$L,2,FALSE)=0,"Offen vegan"),
IFERROR(IF(VLOOKUP(W330,[1]Offen!$N:$O,2,FALSE)=0,"Offen Zipfel"),
IFERROR(IF(VLOOKUP(W330,[1]Offen!$Q:$R,2,FALSE)=0,"Offen Endstücke"),
IFERROR(IF(VLOOKUP(W330,[1]Vakuumiert!$B:$C,2,FALSE)=0,"Vakuumierter VOS ungeschält"),
IFERROR(IF(VLOOKUP(W330,[1]Vakuumiert!$E:$F,2,FALSE)=0,"Vakuumierter ABS ungeschält"),
IFERROR(IF(VLOOKUP(W330,[1]Vakuumiert!$H:$I,2,FALSE)=0,"Vakuumierter VOS geschält"),
IFERROR(IF(VLOOKUP(W330,[1]Vakuumiert!$K:$L,2,FALSE)=0,"Vakuumierter VOS vegan"),
IFERROR(IF(VLOOKUP(W330,[1]Vakuumiert!$N:$O,2,FALSE)=0,"Vakuumierter VOS Zipfel"),
IFERROR(IF(VLOOKUP(W330,[1]Vakuumiert!$Q:$R,2,FALSE)=0,"Vakuumiert geschält"),
IFERROR(IF(VLOOKUP(W330,'[1]vakuumierte Fertigprodukte'!$B:$C,2,FALSE)=0,"Fertigprodukte"),
IFERROR(IF(VLOOKUP(W330,'[1]vakuumierte Fertigprodukte'!$E:$FI,2,FALSE)=0,"Vakuumierte Zipfel"),
IFERROR(IF(VLOOKUP(W330,[1]Wurste!$B:$C,2,FALSE)=0,"Räucherwürste"),
IFERROR(IF(VLOOKUP(W330,[1]Wurste!$E:$F,2,FALSE)=0,"URW/URGW Wurst"),
IFERROR(IF(VLOOKUP(W330,[1]Wurste!$H:$I,2,FALSE)=0,"HF-Wurst Vegan"),
IFERROR(IF(VLOOKUP(W330,[1]Wurste!$K:$L,2,FALSE)=0,"320er ohne Würste"),
IFERROR(IF(AND(OR(Abfalldokumentation!$I330="BU3",Abfalldokumentation!$I330="Verkauf"),Abfalldokumentation!$N330="Schimmel",Abfalldokumentation!$O330="keinen Abnehmer/kein Schälpersonal"),"Div. Zipfel, ES ohne Verwendung",VLOOKUP(Abfalldokumentation!$M330,Produktgruppen!A:B,2,FALSE)),"-")))))))))))))))))))))))</f>
        <v>Qualitätssicherung</v>
      </c>
      <c r="M330" s="81" t="str">
        <f>IFERROR(VLOOKUP(Abfalldokumentation!$W330,Artikel!A:C,3,FALSE),Abfalldokumentation!$W330)</f>
        <v>Laborproben</v>
      </c>
      <c r="N330" s="81" t="str">
        <f>VLOOKUP(D330,'Liste Gründe'!A:D,2,FALSE)</f>
        <v>Qualitätssicherung</v>
      </c>
      <c r="O330" s="80" t="str">
        <f>IF(ISBLANK(F330),VLOOKUP(Abfalldokumentation!$X330,'Liste Gründe'!A:D,3,FALSE),F330)</f>
        <v>Einwaage Labor</v>
      </c>
      <c r="P330" s="81" t="str">
        <f>IF(ISBLANK(Abfalldokumentation!$G330),"-",Abfalldokumentation!$G330)</f>
        <v>Einwaage Labor</v>
      </c>
      <c r="Q330" s="81">
        <f t="shared" si="36"/>
        <v>36</v>
      </c>
      <c r="R330" s="81" t="str">
        <f t="shared" si="37"/>
        <v>Produkte</v>
      </c>
      <c r="S330" s="81" t="str">
        <f t="shared" si="38"/>
        <v>BUs</v>
      </c>
      <c r="T330" s="81" t="str">
        <f t="shared" si="39"/>
        <v>Symptome</v>
      </c>
      <c r="U330" s="81" t="str">
        <f>IFERROR(VLOOKUP(Abfalldokumentation!$W330,Kennzahlen!S:U,3,FALSE)*Abfalldokumentation!$J330,"0")</f>
        <v>0</v>
      </c>
      <c r="V330" s="81" t="str">
        <f>IF(ISBLANK(A330),VLOOKUP(Abfalldokumentation!$W330,'Linien - BU'!R:S,2,FALSE),A330)</f>
        <v>Labor</v>
      </c>
      <c r="W330" s="77" t="str">
        <f t="shared" si="40"/>
        <v>Laborproben</v>
      </c>
      <c r="X330" s="77">
        <f t="shared" si="41"/>
        <v>71</v>
      </c>
    </row>
    <row r="331" spans="1:24" ht="30" customHeight="1" x14ac:dyDescent="0.25">
      <c r="A331" s="45" t="s">
        <v>92</v>
      </c>
      <c r="B331" s="46" t="s">
        <v>93</v>
      </c>
      <c r="C331" s="46">
        <v>10</v>
      </c>
      <c r="D331" s="52">
        <v>71</v>
      </c>
      <c r="E331" s="47">
        <v>44447</v>
      </c>
      <c r="F331" s="48" t="s">
        <v>115</v>
      </c>
      <c r="G331" s="49" t="s">
        <v>115</v>
      </c>
      <c r="H331" s="50" t="str">
        <f>IFERROR(VLOOKUP(Abfalldokumentation!$B331,Artikel!A:C,3,FALSE),Abfalldokumentation!$B331)</f>
        <v>Laborproben</v>
      </c>
      <c r="I331" s="73" t="str">
        <f>VLOOKUP(V331,'Linien - BU'!A:B,2,FALSE)</f>
        <v>Rest</v>
      </c>
      <c r="J331" s="74">
        <f t="shared" si="35"/>
        <v>10</v>
      </c>
      <c r="K331" s="75">
        <f>Abfalldokumentation!$E331</f>
        <v>44447</v>
      </c>
      <c r="L331" s="74" t="str">
        <f>IFERROR(IF(VLOOKUP(W331,'[1]Rohware 230'!$B:$C,2,FALSE)=0,"Rohware"),
IFERROR(IF(VLOOKUP(W331,[1]Sammelnr.!$B:$C,2,FALSE)=0,"Sammelnr. ungeschält ABS"),
IFERROR(IF(VLOOKUP(W331,[1]Sammelnr.!$E:$F,2,FALSE)=0,"Sammelnr. ungeschält VS"),
IFERROR(IF(VLOOKUP(W331,[1]Sammelnr.!$H:$I,2,FALSE)=0,"Sammelnr. geschält"),
IFERROR(IF(VLOOKUP(W331,[1]Offen!$B:$C,2,FALSE)=0,"Offen ungeschält ABS"),
IFERROR(IF(VLOOKUP(W331,[1]Offen!$E:$F,2,FALSE)=0,"Offen ungeschält VOS"),
IFERROR(IF(VLOOKUP(W331,[1]Offen!$H:$I,2,FALSE)=0,"Offen geschält RW"),
IFERROR(IF(VLOOKUP(W331,[1]Offen!$K:$L,2,FALSE)=0,"Offen vegan"),
IFERROR(IF(VLOOKUP(W331,[1]Offen!$N:$O,2,FALSE)=0,"Offen Zipfel"),
IFERROR(IF(VLOOKUP(W331,[1]Offen!$Q:$R,2,FALSE)=0,"Offen Endstücke"),
IFERROR(IF(VLOOKUP(W331,[1]Vakuumiert!$B:$C,2,FALSE)=0,"Vakuumierter VOS ungeschält"),
IFERROR(IF(VLOOKUP(W331,[1]Vakuumiert!$E:$F,2,FALSE)=0,"Vakuumierter ABS ungeschält"),
IFERROR(IF(VLOOKUP(W331,[1]Vakuumiert!$H:$I,2,FALSE)=0,"Vakuumierter VOS geschält"),
IFERROR(IF(VLOOKUP(W331,[1]Vakuumiert!$K:$L,2,FALSE)=0,"Vakuumierter VOS vegan"),
IFERROR(IF(VLOOKUP(W331,[1]Vakuumiert!$N:$O,2,FALSE)=0,"Vakuumierter VOS Zipfel"),
IFERROR(IF(VLOOKUP(W331,[1]Vakuumiert!$Q:$R,2,FALSE)=0,"Vakuumiert geschält"),
IFERROR(IF(VLOOKUP(W331,'[1]vakuumierte Fertigprodukte'!$B:$C,2,FALSE)=0,"Fertigprodukte"),
IFERROR(IF(VLOOKUP(W331,'[1]vakuumierte Fertigprodukte'!$E:$FI,2,FALSE)=0,"Vakuumierte Zipfel"),
IFERROR(IF(VLOOKUP(W331,[1]Wurste!$B:$C,2,FALSE)=0,"Räucherwürste"),
IFERROR(IF(VLOOKUP(W331,[1]Wurste!$E:$F,2,FALSE)=0,"URW/URGW Wurst"),
IFERROR(IF(VLOOKUP(W331,[1]Wurste!$H:$I,2,FALSE)=0,"HF-Wurst Vegan"),
IFERROR(IF(VLOOKUP(W331,[1]Wurste!$K:$L,2,FALSE)=0,"320er ohne Würste"),
IFERROR(IF(AND(OR(Abfalldokumentation!$I331="BU3",Abfalldokumentation!$I331="Verkauf"),Abfalldokumentation!$N331="Schimmel",Abfalldokumentation!$O331="keinen Abnehmer/kein Schälpersonal"),"Div. Zipfel, ES ohne Verwendung",VLOOKUP(Abfalldokumentation!$M331,Produktgruppen!A:B,2,FALSE)),"-")))))))))))))))))))))))</f>
        <v>Qualitätssicherung</v>
      </c>
      <c r="M331" s="76" t="str">
        <f>IFERROR(VLOOKUP(Abfalldokumentation!$W331,Artikel!A:C,3,FALSE),Abfalldokumentation!$W331)</f>
        <v>Laborproben</v>
      </c>
      <c r="N331" s="76" t="str">
        <f>VLOOKUP(D331,'Liste Gründe'!A:D,2,FALSE)</f>
        <v>Qualitätssicherung</v>
      </c>
      <c r="O331" s="75" t="str">
        <f>IF(ISBLANK(F331),VLOOKUP(Abfalldokumentation!$X331,'Liste Gründe'!A:D,3,FALSE),F331)</f>
        <v>Einwaage Labor</v>
      </c>
      <c r="P331" s="76" t="str">
        <f>IF(ISBLANK(Abfalldokumentation!$G331),"-",Abfalldokumentation!$G331)</f>
        <v>Einwaage Labor</v>
      </c>
      <c r="Q331" s="76">
        <f t="shared" si="36"/>
        <v>36</v>
      </c>
      <c r="R331" s="76" t="str">
        <f t="shared" si="37"/>
        <v>Produkte</v>
      </c>
      <c r="S331" s="76" t="str">
        <f t="shared" si="38"/>
        <v>BUs</v>
      </c>
      <c r="T331" s="76" t="str">
        <f t="shared" si="39"/>
        <v>Symptome</v>
      </c>
      <c r="U331" s="76" t="str">
        <f>IFERROR(VLOOKUP(Abfalldokumentation!$W331,Kennzahlen!S:U,3,FALSE)*Abfalldokumentation!$J331,"0")</f>
        <v>0</v>
      </c>
      <c r="V331" s="76" t="str">
        <f>IF(ISBLANK(A331),VLOOKUP(Abfalldokumentation!$W331,'Linien - BU'!R:S,2,FALSE),A331)</f>
        <v>Labor</v>
      </c>
      <c r="W331" s="77" t="str">
        <f t="shared" si="40"/>
        <v>Laborproben</v>
      </c>
      <c r="X331" s="77">
        <f t="shared" si="41"/>
        <v>71</v>
      </c>
    </row>
    <row r="332" spans="1:24" ht="30" customHeight="1" x14ac:dyDescent="0.25">
      <c r="A332" s="39" t="s">
        <v>92</v>
      </c>
      <c r="B332" s="40" t="s">
        <v>93</v>
      </c>
      <c r="C332" s="40">
        <v>42</v>
      </c>
      <c r="D332" s="51">
        <v>73</v>
      </c>
      <c r="E332" s="41">
        <v>44447</v>
      </c>
      <c r="F332" s="42" t="s">
        <v>94</v>
      </c>
      <c r="G332" s="43" t="s">
        <v>94</v>
      </c>
      <c r="H332" s="44" t="str">
        <f>IFERROR(VLOOKUP(Abfalldokumentation!$B332,Artikel!A:C,3,FALSE),Abfalldokumentation!$B332)</f>
        <v>Laborproben</v>
      </c>
      <c r="I332" s="78" t="str">
        <f>VLOOKUP(V332,'Linien - BU'!A:B,2,FALSE)</f>
        <v>Rest</v>
      </c>
      <c r="J332" s="79">
        <f t="shared" si="35"/>
        <v>42</v>
      </c>
      <c r="K332" s="80">
        <f>Abfalldokumentation!$E332</f>
        <v>44447</v>
      </c>
      <c r="L332" s="79" t="str">
        <f>IFERROR(IF(VLOOKUP(W332,'[1]Rohware 230'!$B:$C,2,FALSE)=0,"Rohware"),
IFERROR(IF(VLOOKUP(W332,[1]Sammelnr.!$B:$C,2,FALSE)=0,"Sammelnr. ungeschält ABS"),
IFERROR(IF(VLOOKUP(W332,[1]Sammelnr.!$E:$F,2,FALSE)=0,"Sammelnr. ungeschält VS"),
IFERROR(IF(VLOOKUP(W332,[1]Sammelnr.!$H:$I,2,FALSE)=0,"Sammelnr. geschält"),
IFERROR(IF(VLOOKUP(W332,[1]Offen!$B:$C,2,FALSE)=0,"Offen ungeschält ABS"),
IFERROR(IF(VLOOKUP(W332,[1]Offen!$E:$F,2,FALSE)=0,"Offen ungeschält VOS"),
IFERROR(IF(VLOOKUP(W332,[1]Offen!$H:$I,2,FALSE)=0,"Offen geschält RW"),
IFERROR(IF(VLOOKUP(W332,[1]Offen!$K:$L,2,FALSE)=0,"Offen vegan"),
IFERROR(IF(VLOOKUP(W332,[1]Offen!$N:$O,2,FALSE)=0,"Offen Zipfel"),
IFERROR(IF(VLOOKUP(W332,[1]Offen!$Q:$R,2,FALSE)=0,"Offen Endstücke"),
IFERROR(IF(VLOOKUP(W332,[1]Vakuumiert!$B:$C,2,FALSE)=0,"Vakuumierter VOS ungeschält"),
IFERROR(IF(VLOOKUP(W332,[1]Vakuumiert!$E:$F,2,FALSE)=0,"Vakuumierter ABS ungeschält"),
IFERROR(IF(VLOOKUP(W332,[1]Vakuumiert!$H:$I,2,FALSE)=0,"Vakuumierter VOS geschält"),
IFERROR(IF(VLOOKUP(W332,[1]Vakuumiert!$K:$L,2,FALSE)=0,"Vakuumierter VOS vegan"),
IFERROR(IF(VLOOKUP(W332,[1]Vakuumiert!$N:$O,2,FALSE)=0,"Vakuumierter VOS Zipfel"),
IFERROR(IF(VLOOKUP(W332,[1]Vakuumiert!$Q:$R,2,FALSE)=0,"Vakuumiert geschält"),
IFERROR(IF(VLOOKUP(W332,'[1]vakuumierte Fertigprodukte'!$B:$C,2,FALSE)=0,"Fertigprodukte"),
IFERROR(IF(VLOOKUP(W332,'[1]vakuumierte Fertigprodukte'!$E:$FI,2,FALSE)=0,"Vakuumierte Zipfel"),
IFERROR(IF(VLOOKUP(W332,[1]Wurste!$B:$C,2,FALSE)=0,"Räucherwürste"),
IFERROR(IF(VLOOKUP(W332,[1]Wurste!$E:$F,2,FALSE)=0,"URW/URGW Wurst"),
IFERROR(IF(VLOOKUP(W332,[1]Wurste!$H:$I,2,FALSE)=0,"HF-Wurst Vegan"),
IFERROR(IF(VLOOKUP(W332,[1]Wurste!$K:$L,2,FALSE)=0,"320er ohne Würste"),
IFERROR(IF(AND(OR(Abfalldokumentation!$I332="BU3",Abfalldokumentation!$I332="Verkauf"),Abfalldokumentation!$N332="Schimmel",Abfalldokumentation!$O332="keinen Abnehmer/kein Schälpersonal"),"Div. Zipfel, ES ohne Verwendung",VLOOKUP(Abfalldokumentation!$M332,Produktgruppen!A:B,2,FALSE)),"-")))))))))))))))))))))))</f>
        <v>Qualitätssicherung</v>
      </c>
      <c r="M332" s="81" t="str">
        <f>IFERROR(VLOOKUP(Abfalldokumentation!$W332,Artikel!A:C,3,FALSE),Abfalldokumentation!$W332)</f>
        <v>Laborproben</v>
      </c>
      <c r="N332" s="81" t="str">
        <f>VLOOKUP(D332,'Liste Gründe'!A:D,2,FALSE)</f>
        <v>Qualitätssicherung</v>
      </c>
      <c r="O332" s="80" t="str">
        <f>IF(ISBLANK(F332),VLOOKUP(Abfalldokumentation!$X332,'Liste Gründe'!A:D,3,FALSE),F332)</f>
        <v>Laborprobe</v>
      </c>
      <c r="P332" s="81" t="str">
        <f>IF(ISBLANK(Abfalldokumentation!$G332),"-",Abfalldokumentation!$G332)</f>
        <v>Laborprobe</v>
      </c>
      <c r="Q332" s="81">
        <f t="shared" si="36"/>
        <v>36</v>
      </c>
      <c r="R332" s="81" t="str">
        <f t="shared" si="37"/>
        <v>Produkte</v>
      </c>
      <c r="S332" s="81" t="str">
        <f t="shared" si="38"/>
        <v>BUs</v>
      </c>
      <c r="T332" s="81" t="str">
        <f t="shared" si="39"/>
        <v>Symptome</v>
      </c>
      <c r="U332" s="81" t="str">
        <f>IFERROR(VLOOKUP(Abfalldokumentation!$W332,Kennzahlen!S:U,3,FALSE)*Abfalldokumentation!$J332,"0")</f>
        <v>0</v>
      </c>
      <c r="V332" s="81" t="str">
        <f>IF(ISBLANK(A332),VLOOKUP(Abfalldokumentation!$W332,'Linien - BU'!R:S,2,FALSE),A332)</f>
        <v>Labor</v>
      </c>
      <c r="W332" s="77" t="str">
        <f t="shared" si="40"/>
        <v>Laborproben</v>
      </c>
      <c r="X332" s="77">
        <f t="shared" si="41"/>
        <v>73</v>
      </c>
    </row>
    <row r="333" spans="1:24" ht="30" customHeight="1" x14ac:dyDescent="0.25">
      <c r="A333" s="45" t="s">
        <v>92</v>
      </c>
      <c r="B333" s="46" t="s">
        <v>93</v>
      </c>
      <c r="C333" s="46">
        <v>60</v>
      </c>
      <c r="D333" s="52">
        <v>73</v>
      </c>
      <c r="E333" s="47">
        <v>44447</v>
      </c>
      <c r="F333" s="48" t="s">
        <v>94</v>
      </c>
      <c r="G333" s="49" t="s">
        <v>94</v>
      </c>
      <c r="H333" s="50" t="str">
        <f>IFERROR(VLOOKUP(Abfalldokumentation!$B333,Artikel!A:C,3,FALSE),Abfalldokumentation!$B333)</f>
        <v>Laborproben</v>
      </c>
      <c r="I333" s="73" t="str">
        <f>VLOOKUP(V333,'Linien - BU'!A:B,2,FALSE)</f>
        <v>Rest</v>
      </c>
      <c r="J333" s="74">
        <f t="shared" si="35"/>
        <v>60</v>
      </c>
      <c r="K333" s="75">
        <f>Abfalldokumentation!$E333</f>
        <v>44447</v>
      </c>
      <c r="L333" s="74" t="str">
        <f>IFERROR(IF(VLOOKUP(W333,'[1]Rohware 230'!$B:$C,2,FALSE)=0,"Rohware"),
IFERROR(IF(VLOOKUP(W333,[1]Sammelnr.!$B:$C,2,FALSE)=0,"Sammelnr. ungeschält ABS"),
IFERROR(IF(VLOOKUP(W333,[1]Sammelnr.!$E:$F,2,FALSE)=0,"Sammelnr. ungeschält VS"),
IFERROR(IF(VLOOKUP(W333,[1]Sammelnr.!$H:$I,2,FALSE)=0,"Sammelnr. geschält"),
IFERROR(IF(VLOOKUP(W333,[1]Offen!$B:$C,2,FALSE)=0,"Offen ungeschält ABS"),
IFERROR(IF(VLOOKUP(W333,[1]Offen!$E:$F,2,FALSE)=0,"Offen ungeschält VOS"),
IFERROR(IF(VLOOKUP(W333,[1]Offen!$H:$I,2,FALSE)=0,"Offen geschält RW"),
IFERROR(IF(VLOOKUP(W333,[1]Offen!$K:$L,2,FALSE)=0,"Offen vegan"),
IFERROR(IF(VLOOKUP(W333,[1]Offen!$N:$O,2,FALSE)=0,"Offen Zipfel"),
IFERROR(IF(VLOOKUP(W333,[1]Offen!$Q:$R,2,FALSE)=0,"Offen Endstücke"),
IFERROR(IF(VLOOKUP(W333,[1]Vakuumiert!$B:$C,2,FALSE)=0,"Vakuumierter VOS ungeschält"),
IFERROR(IF(VLOOKUP(W333,[1]Vakuumiert!$E:$F,2,FALSE)=0,"Vakuumierter ABS ungeschält"),
IFERROR(IF(VLOOKUP(W333,[1]Vakuumiert!$H:$I,2,FALSE)=0,"Vakuumierter VOS geschält"),
IFERROR(IF(VLOOKUP(W333,[1]Vakuumiert!$K:$L,2,FALSE)=0,"Vakuumierter VOS vegan"),
IFERROR(IF(VLOOKUP(W333,[1]Vakuumiert!$N:$O,2,FALSE)=0,"Vakuumierter VOS Zipfel"),
IFERROR(IF(VLOOKUP(W333,[1]Vakuumiert!$Q:$R,2,FALSE)=0,"Vakuumiert geschält"),
IFERROR(IF(VLOOKUP(W333,'[1]vakuumierte Fertigprodukte'!$B:$C,2,FALSE)=0,"Fertigprodukte"),
IFERROR(IF(VLOOKUP(W333,'[1]vakuumierte Fertigprodukte'!$E:$FI,2,FALSE)=0,"Vakuumierte Zipfel"),
IFERROR(IF(VLOOKUP(W333,[1]Wurste!$B:$C,2,FALSE)=0,"Räucherwürste"),
IFERROR(IF(VLOOKUP(W333,[1]Wurste!$E:$F,2,FALSE)=0,"URW/URGW Wurst"),
IFERROR(IF(VLOOKUP(W333,[1]Wurste!$H:$I,2,FALSE)=0,"HF-Wurst Vegan"),
IFERROR(IF(VLOOKUP(W333,[1]Wurste!$K:$L,2,FALSE)=0,"320er ohne Würste"),
IFERROR(IF(AND(OR(Abfalldokumentation!$I333="BU3",Abfalldokumentation!$I333="Verkauf"),Abfalldokumentation!$N333="Schimmel",Abfalldokumentation!$O333="keinen Abnehmer/kein Schälpersonal"),"Div. Zipfel, ES ohne Verwendung",VLOOKUP(Abfalldokumentation!$M333,Produktgruppen!A:B,2,FALSE)),"-")))))))))))))))))))))))</f>
        <v>Qualitätssicherung</v>
      </c>
      <c r="M333" s="76" t="str">
        <f>IFERROR(VLOOKUP(Abfalldokumentation!$W333,Artikel!A:C,3,FALSE),Abfalldokumentation!$W333)</f>
        <v>Laborproben</v>
      </c>
      <c r="N333" s="76" t="str">
        <f>VLOOKUP(D333,'Liste Gründe'!A:D,2,FALSE)</f>
        <v>Qualitätssicherung</v>
      </c>
      <c r="O333" s="75" t="str">
        <f>IF(ISBLANK(F333),VLOOKUP(Abfalldokumentation!$X333,'Liste Gründe'!A:D,3,FALSE),F333)</f>
        <v>Laborprobe</v>
      </c>
      <c r="P333" s="76" t="str">
        <f>IF(ISBLANK(Abfalldokumentation!$G333),"-",Abfalldokumentation!$G333)</f>
        <v>Laborprobe</v>
      </c>
      <c r="Q333" s="76">
        <f t="shared" si="36"/>
        <v>36</v>
      </c>
      <c r="R333" s="76" t="str">
        <f t="shared" si="37"/>
        <v>Produkte</v>
      </c>
      <c r="S333" s="76" t="str">
        <f t="shared" si="38"/>
        <v>BUs</v>
      </c>
      <c r="T333" s="76" t="str">
        <f t="shared" si="39"/>
        <v>Symptome</v>
      </c>
      <c r="U333" s="76" t="str">
        <f>IFERROR(VLOOKUP(Abfalldokumentation!$W333,Kennzahlen!S:U,3,FALSE)*Abfalldokumentation!$J333,"0")</f>
        <v>0</v>
      </c>
      <c r="V333" s="76" t="str">
        <f>IF(ISBLANK(A333),VLOOKUP(Abfalldokumentation!$W333,'Linien - BU'!R:S,2,FALSE),A333)</f>
        <v>Labor</v>
      </c>
      <c r="W333" s="77" t="str">
        <f t="shared" si="40"/>
        <v>Laborproben</v>
      </c>
      <c r="X333" s="77">
        <f t="shared" si="41"/>
        <v>73</v>
      </c>
    </row>
    <row r="334" spans="1:24" ht="30" customHeight="1" x14ac:dyDescent="0.25">
      <c r="A334" s="39" t="s">
        <v>70</v>
      </c>
      <c r="B334" s="40" t="s">
        <v>160</v>
      </c>
      <c r="C334" s="40">
        <v>20</v>
      </c>
      <c r="D334" s="40">
        <v>30</v>
      </c>
      <c r="E334" s="41">
        <v>44447</v>
      </c>
      <c r="F334" s="42"/>
      <c r="G334" s="43"/>
      <c r="H334" s="44" t="str">
        <f>IFERROR(VLOOKUP(Abfalldokumentation!$B334,Artikel!A:C,3,FALSE),Abfalldokumentation!$B334)</f>
        <v>Räucher VS</v>
      </c>
      <c r="I334" s="78" t="str">
        <f>VLOOKUP(V334,'Linien - BU'!A:B,2,FALSE)</f>
        <v>BU1</v>
      </c>
      <c r="J334" s="79">
        <f t="shared" si="35"/>
        <v>20</v>
      </c>
      <c r="K334" s="80">
        <f>Abfalldokumentation!$E334</f>
        <v>44447</v>
      </c>
      <c r="L334" s="79" t="str">
        <f>IFERROR(IF(VLOOKUP(W334,'[1]Rohware 230'!$B:$C,2,FALSE)=0,"Rohware"),
IFERROR(IF(VLOOKUP(W334,[1]Sammelnr.!$B:$C,2,FALSE)=0,"Sammelnr. ungeschält ABS"),
IFERROR(IF(VLOOKUP(W334,[1]Sammelnr.!$E:$F,2,FALSE)=0,"Sammelnr. ungeschält VS"),
IFERROR(IF(VLOOKUP(W334,[1]Sammelnr.!$H:$I,2,FALSE)=0,"Sammelnr. geschält"),
IFERROR(IF(VLOOKUP(W334,[1]Offen!$B:$C,2,FALSE)=0,"Offen ungeschält ABS"),
IFERROR(IF(VLOOKUP(W334,[1]Offen!$E:$F,2,FALSE)=0,"Offen ungeschält VOS"),
IFERROR(IF(VLOOKUP(W334,[1]Offen!$H:$I,2,FALSE)=0,"Offen geschält RW"),
IFERROR(IF(VLOOKUP(W334,[1]Offen!$K:$L,2,FALSE)=0,"Offen vegan"),
IFERROR(IF(VLOOKUP(W334,[1]Offen!$N:$O,2,FALSE)=0,"Offen Zipfel"),
IFERROR(IF(VLOOKUP(W334,[1]Offen!$Q:$R,2,FALSE)=0,"Offen Endstücke"),
IFERROR(IF(VLOOKUP(W334,[1]Vakuumiert!$B:$C,2,FALSE)=0,"Vakuumierter VOS ungeschält"),
IFERROR(IF(VLOOKUP(W334,[1]Vakuumiert!$E:$F,2,FALSE)=0,"Vakuumierter ABS ungeschält"),
IFERROR(IF(VLOOKUP(W334,[1]Vakuumiert!$H:$I,2,FALSE)=0,"Vakuumierter VOS geschält"),
IFERROR(IF(VLOOKUP(W334,[1]Vakuumiert!$K:$L,2,FALSE)=0,"Vakuumierter VOS vegan"),
IFERROR(IF(VLOOKUP(W334,[1]Vakuumiert!$N:$O,2,FALSE)=0,"Vakuumierter VOS Zipfel"),
IFERROR(IF(VLOOKUP(W334,[1]Vakuumiert!$Q:$R,2,FALSE)=0,"Vakuumiert geschält"),
IFERROR(IF(VLOOKUP(W334,'[1]vakuumierte Fertigprodukte'!$B:$C,2,FALSE)=0,"Fertigprodukte"),
IFERROR(IF(VLOOKUP(W334,'[1]vakuumierte Fertigprodukte'!$E:$FI,2,FALSE)=0,"Vakuumierte Zipfel"),
IFERROR(IF(VLOOKUP(W334,[1]Wurste!$B:$C,2,FALSE)=0,"Räucherwürste"),
IFERROR(IF(VLOOKUP(W334,[1]Wurste!$E:$F,2,FALSE)=0,"URW/URGW Wurst"),
IFERROR(IF(VLOOKUP(W334,[1]Wurste!$H:$I,2,FALSE)=0,"HF-Wurst Vegan"),
IFERROR(IF(VLOOKUP(W334,[1]Wurste!$K:$L,2,FALSE)=0,"320er ohne Würste"),
IFERROR(IF(AND(OR(Abfalldokumentation!$I334="BU3",Abfalldokumentation!$I334="Verkauf"),Abfalldokumentation!$N334="Schimmel",Abfalldokumentation!$O334="keinen Abnehmer/kein Schälpersonal"),"Div. Zipfel, ES ohne Verwendung",VLOOKUP(Abfalldokumentation!$M334,Produktgruppen!A:B,2,FALSE)),"-")))))))))))))))))))))))</f>
        <v>Vorschmelz</v>
      </c>
      <c r="M334" s="81" t="str">
        <f>IFERROR(VLOOKUP(Abfalldokumentation!$W334,Artikel!A:C,3,FALSE),Abfalldokumentation!$W334)</f>
        <v>Räucher VS</v>
      </c>
      <c r="N334" s="81" t="str">
        <f>VLOOKUP(D334,'Liste Gründe'!A:D,2,FALSE)</f>
        <v>Linienbezogen</v>
      </c>
      <c r="O334" s="80" t="str">
        <f>IF(ISBLANK(F334),VLOOKUP(Abfalldokumentation!$X334,'Liste Gründe'!A:D,3,FALSE),F334)</f>
        <v>Maschinenabfall</v>
      </c>
      <c r="P334" s="81" t="str">
        <f>IF(ISBLANK(Abfalldokumentation!$G334),"-",Abfalldokumentation!$G334)</f>
        <v>-</v>
      </c>
      <c r="Q334" s="81">
        <f t="shared" si="36"/>
        <v>36</v>
      </c>
      <c r="R334" s="81" t="str">
        <f t="shared" si="37"/>
        <v>Produkte</v>
      </c>
      <c r="S334" s="81" t="str">
        <f t="shared" si="38"/>
        <v>BUs</v>
      </c>
      <c r="T334" s="81" t="str">
        <f t="shared" si="39"/>
        <v>Symptome</v>
      </c>
      <c r="U334" s="81" t="str">
        <f>IFERROR(VLOOKUP(Abfalldokumentation!$W334,Kennzahlen!S:U,3,FALSE)*Abfalldokumentation!$J334,"0")</f>
        <v>0</v>
      </c>
      <c r="V334" s="81" t="str">
        <f>IF(ISBLANK(A334),VLOOKUP(Abfalldokumentation!$W334,'Linien - BU'!R:S,2,FALSE),A334)</f>
        <v>Abfüllung</v>
      </c>
      <c r="W334" s="77" t="str">
        <f t="shared" si="40"/>
        <v>Räucher VS</v>
      </c>
      <c r="X334" s="77">
        <f t="shared" si="41"/>
        <v>30</v>
      </c>
    </row>
    <row r="335" spans="1:24" ht="30" customHeight="1" x14ac:dyDescent="0.25">
      <c r="A335" s="45" t="s">
        <v>105</v>
      </c>
      <c r="B335" s="46" t="s">
        <v>161</v>
      </c>
      <c r="C335" s="46">
        <v>10</v>
      </c>
      <c r="D335" s="46">
        <v>61</v>
      </c>
      <c r="E335" s="47">
        <v>44447</v>
      </c>
      <c r="F335" s="48" t="s">
        <v>162</v>
      </c>
      <c r="G335" s="49" t="s">
        <v>162</v>
      </c>
      <c r="H335" s="50" t="str">
        <f>IFERROR(VLOOKUP(Abfalldokumentation!$B335,Artikel!A:C,3,FALSE),Abfalldokumentation!$B335)</f>
        <v>Reste Zipfel</v>
      </c>
      <c r="I335" s="73" t="str">
        <f>VLOOKUP(V335,'Linien - BU'!A:B,2,FALSE)</f>
        <v>BU3</v>
      </c>
      <c r="J335" s="74">
        <f t="shared" si="35"/>
        <v>10</v>
      </c>
      <c r="K335" s="75">
        <f>Abfalldokumentation!$E335</f>
        <v>44447</v>
      </c>
      <c r="L335" s="74" t="str">
        <f>IFERROR(IF(VLOOKUP(W335,'[1]Rohware 230'!$B:$C,2,FALSE)=0,"Rohware"),
IFERROR(IF(VLOOKUP(W335,[1]Sammelnr.!$B:$C,2,FALSE)=0,"Sammelnr. ungeschält ABS"),
IFERROR(IF(VLOOKUP(W335,[1]Sammelnr.!$E:$F,2,FALSE)=0,"Sammelnr. ungeschält VS"),
IFERROR(IF(VLOOKUP(W335,[1]Sammelnr.!$H:$I,2,FALSE)=0,"Sammelnr. geschält"),
IFERROR(IF(VLOOKUP(W335,[1]Offen!$B:$C,2,FALSE)=0,"Offen ungeschält ABS"),
IFERROR(IF(VLOOKUP(W335,[1]Offen!$E:$F,2,FALSE)=0,"Offen ungeschält VOS"),
IFERROR(IF(VLOOKUP(W335,[1]Offen!$H:$I,2,FALSE)=0,"Offen geschält RW"),
IFERROR(IF(VLOOKUP(W335,[1]Offen!$K:$L,2,FALSE)=0,"Offen vegan"),
IFERROR(IF(VLOOKUP(W335,[1]Offen!$N:$O,2,FALSE)=0,"Offen Zipfel"),
IFERROR(IF(VLOOKUP(W335,[1]Offen!$Q:$R,2,FALSE)=0,"Offen Endstücke"),
IFERROR(IF(VLOOKUP(W335,[1]Vakuumiert!$B:$C,2,FALSE)=0,"Vakuumierter VOS ungeschält"),
IFERROR(IF(VLOOKUP(W335,[1]Vakuumiert!$E:$F,2,FALSE)=0,"Vakuumierter ABS ungeschält"),
IFERROR(IF(VLOOKUP(W335,[1]Vakuumiert!$H:$I,2,FALSE)=0,"Vakuumierter VOS geschält"),
IFERROR(IF(VLOOKUP(W335,[1]Vakuumiert!$K:$L,2,FALSE)=0,"Vakuumierter VOS vegan"),
IFERROR(IF(VLOOKUP(W335,[1]Vakuumiert!$N:$O,2,FALSE)=0,"Vakuumierter VOS Zipfel"),
IFERROR(IF(VLOOKUP(W335,[1]Vakuumiert!$Q:$R,2,FALSE)=0,"Vakuumiert geschält"),
IFERROR(IF(VLOOKUP(W335,'[1]vakuumierte Fertigprodukte'!$B:$C,2,FALSE)=0,"Fertigprodukte"),
IFERROR(IF(VLOOKUP(W335,'[1]vakuumierte Fertigprodukte'!$E:$FI,2,FALSE)=0,"Vakuumierte Zipfel"),
IFERROR(IF(VLOOKUP(W335,[1]Wurste!$B:$C,2,FALSE)=0,"Räucherwürste"),
IFERROR(IF(VLOOKUP(W335,[1]Wurste!$E:$F,2,FALSE)=0,"URW/URGW Wurst"),
IFERROR(IF(VLOOKUP(W335,[1]Wurste!$H:$I,2,FALSE)=0,"HF-Wurst Vegan"),
IFERROR(IF(VLOOKUP(W335,[1]Wurste!$K:$L,2,FALSE)=0,"320er ohne Würste"),
IFERROR(IF(AND(OR(Abfalldokumentation!$I335="BU3",Abfalldokumentation!$I335="Verkauf"),Abfalldokumentation!$N335="Schimmel",Abfalldokumentation!$O335="keinen Abnehmer/kein Schälpersonal"),"Div. Zipfel, ES ohne Verwendung",VLOOKUP(Abfalldokumentation!$M335,Produktgruppen!A:B,2,FALSE)),"-")))))))))))))))))))))))</f>
        <v>Rest</v>
      </c>
      <c r="M335" s="76" t="str">
        <f>IFERROR(VLOOKUP(Abfalldokumentation!$W335,Artikel!A:C,3,FALSE),Abfalldokumentation!$W335)</f>
        <v>Reste Zipfel</v>
      </c>
      <c r="N335" s="76" t="str">
        <f>VLOOKUP(D335,'Liste Gründe'!A:D,2,FALSE)</f>
        <v>keinen Verwendungszweck</v>
      </c>
      <c r="O335" s="75" t="str">
        <f>IF(ISBLANK(F335),VLOOKUP(Abfalldokumentation!$X335,'Liste Gründe'!A:D,3,FALSE),F335)</f>
        <v>Reste von Würste beim Köpfen</v>
      </c>
      <c r="P335" s="76" t="str">
        <f>IF(ISBLANK(Abfalldokumentation!$G335),"-",Abfalldokumentation!$G335)</f>
        <v>Reste von Würste beim Köpfen</v>
      </c>
      <c r="Q335" s="76">
        <f t="shared" si="36"/>
        <v>36</v>
      </c>
      <c r="R335" s="76" t="str">
        <f t="shared" si="37"/>
        <v>Produkte</v>
      </c>
      <c r="S335" s="76" t="str">
        <f t="shared" si="38"/>
        <v>BUs</v>
      </c>
      <c r="T335" s="76" t="str">
        <f t="shared" si="39"/>
        <v>Symptome</v>
      </c>
      <c r="U335" s="76" t="str">
        <f>IFERROR(VLOOKUP(Abfalldokumentation!$W335,Kennzahlen!S:U,3,FALSE)*Abfalldokumentation!$J335,"0")</f>
        <v>0</v>
      </c>
      <c r="V335" s="76" t="str">
        <f>IF(ISBLANK(A335),VLOOKUP(Abfalldokumentation!$W335,'Linien - BU'!R:S,2,FALSE),A335)</f>
        <v>WVP</v>
      </c>
      <c r="W335" s="77" t="str">
        <f t="shared" si="40"/>
        <v>Reste Zipfel</v>
      </c>
      <c r="X335" s="77">
        <f t="shared" si="41"/>
        <v>61</v>
      </c>
    </row>
    <row r="336" spans="1:24" ht="30" customHeight="1" x14ac:dyDescent="0.25">
      <c r="A336" s="39" t="s">
        <v>70</v>
      </c>
      <c r="B336" s="40" t="s">
        <v>163</v>
      </c>
      <c r="C336" s="40">
        <v>20</v>
      </c>
      <c r="D336" s="40">
        <v>34</v>
      </c>
      <c r="E336" s="41">
        <v>44447</v>
      </c>
      <c r="F336" s="42" t="s">
        <v>119</v>
      </c>
      <c r="G336" s="43" t="s">
        <v>120</v>
      </c>
      <c r="H336" s="44" t="str">
        <f>IFERROR(VLOOKUP(Abfalldokumentation!$B336,Artikel!A:C,3,FALSE),Abfalldokumentation!$B336)</f>
        <v xml:space="preserve">RW Schinken </v>
      </c>
      <c r="I336" s="78" t="str">
        <f>VLOOKUP(V336,'Linien - BU'!A:B,2,FALSE)</f>
        <v>BU1</v>
      </c>
      <c r="J336" s="79">
        <f t="shared" si="35"/>
        <v>20</v>
      </c>
      <c r="K336" s="80">
        <f>Abfalldokumentation!$E336</f>
        <v>44447</v>
      </c>
      <c r="L336" s="79" t="str">
        <f>IFERROR(IF(VLOOKUP(W336,'[1]Rohware 230'!$B:$C,2,FALSE)=0,"Rohware"),
IFERROR(IF(VLOOKUP(W336,[1]Sammelnr.!$B:$C,2,FALSE)=0,"Sammelnr. ungeschält ABS"),
IFERROR(IF(VLOOKUP(W336,[1]Sammelnr.!$E:$F,2,FALSE)=0,"Sammelnr. ungeschält VS"),
IFERROR(IF(VLOOKUP(W336,[1]Sammelnr.!$H:$I,2,FALSE)=0,"Sammelnr. geschält"),
IFERROR(IF(VLOOKUP(W336,[1]Offen!$B:$C,2,FALSE)=0,"Offen ungeschält ABS"),
IFERROR(IF(VLOOKUP(W336,[1]Offen!$E:$F,2,FALSE)=0,"Offen ungeschält VOS"),
IFERROR(IF(VLOOKUP(W336,[1]Offen!$H:$I,2,FALSE)=0,"Offen geschält RW"),
IFERROR(IF(VLOOKUP(W336,[1]Offen!$K:$L,2,FALSE)=0,"Offen vegan"),
IFERROR(IF(VLOOKUP(W336,[1]Offen!$N:$O,2,FALSE)=0,"Offen Zipfel"),
IFERROR(IF(VLOOKUP(W336,[1]Offen!$Q:$R,2,FALSE)=0,"Offen Endstücke"),
IFERROR(IF(VLOOKUP(W336,[1]Vakuumiert!$B:$C,2,FALSE)=0,"Vakuumierter VOS ungeschält"),
IFERROR(IF(VLOOKUP(W336,[1]Vakuumiert!$E:$F,2,FALSE)=0,"Vakuumierter ABS ungeschält"),
IFERROR(IF(VLOOKUP(W336,[1]Vakuumiert!$H:$I,2,FALSE)=0,"Vakuumierter VOS geschält"),
IFERROR(IF(VLOOKUP(W336,[1]Vakuumiert!$K:$L,2,FALSE)=0,"Vakuumierter VOS vegan"),
IFERROR(IF(VLOOKUP(W336,[1]Vakuumiert!$N:$O,2,FALSE)=0,"Vakuumierter VOS Zipfel"),
IFERROR(IF(VLOOKUP(W336,[1]Vakuumiert!$Q:$R,2,FALSE)=0,"Vakuumiert geschält"),
IFERROR(IF(VLOOKUP(W336,'[1]vakuumierte Fertigprodukte'!$B:$C,2,FALSE)=0,"Fertigprodukte"),
IFERROR(IF(VLOOKUP(W336,'[1]vakuumierte Fertigprodukte'!$E:$FI,2,FALSE)=0,"Vakuumierte Zipfel"),
IFERROR(IF(VLOOKUP(W336,[1]Wurste!$B:$C,2,FALSE)=0,"Räucherwürste"),
IFERROR(IF(VLOOKUP(W336,[1]Wurste!$E:$F,2,FALSE)=0,"URW/URGW Wurst"),
IFERROR(IF(VLOOKUP(W336,[1]Wurste!$H:$I,2,FALSE)=0,"HF-Wurst Vegan"),
IFERROR(IF(VLOOKUP(W336,[1]Wurste!$K:$L,2,FALSE)=0,"320er ohne Würste"),
IFERROR(IF(AND(OR(Abfalldokumentation!$I336="BU3",Abfalldokumentation!$I336="Verkauf"),Abfalldokumentation!$N336="Schimmel",Abfalldokumentation!$O336="keinen Abnehmer/kein Schälpersonal"),"Div. Zipfel, ES ohne Verwendung",VLOOKUP(Abfalldokumentation!$M336,Produktgruppen!A:B,2,FALSE)),"-")))))))))))))))))))))))</f>
        <v>RW</v>
      </c>
      <c r="M336" s="81" t="str">
        <f>IFERROR(VLOOKUP(Abfalldokumentation!$W336,Artikel!A:C,3,FALSE),Abfalldokumentation!$W336)</f>
        <v xml:space="preserve">RW Schinken </v>
      </c>
      <c r="N336" s="81" t="str">
        <f>VLOOKUP(D336,'Liste Gründe'!A:D,2,FALSE)</f>
        <v>Linienbezogen</v>
      </c>
      <c r="O336" s="80" t="str">
        <f>IF(ISBLANK(F336),VLOOKUP(Abfalldokumentation!$X336,'Liste Gründe'!A:D,3,FALSE),F336)</f>
        <v>Bodenabfall Abfüllung</v>
      </c>
      <c r="P336" s="81" t="str">
        <f>IF(ISBLANK(Abfalldokumentation!$G336),"-",Abfalldokumentation!$G336)</f>
        <v>Darm geplatzt</v>
      </c>
      <c r="Q336" s="81">
        <f t="shared" si="36"/>
        <v>36</v>
      </c>
      <c r="R336" s="81" t="str">
        <f t="shared" si="37"/>
        <v>Produkte</v>
      </c>
      <c r="S336" s="81" t="str">
        <f t="shared" si="38"/>
        <v>BUs</v>
      </c>
      <c r="T336" s="81" t="str">
        <f t="shared" si="39"/>
        <v>Symptome</v>
      </c>
      <c r="U336" s="81" t="str">
        <f>IFERROR(VLOOKUP(Abfalldokumentation!$W336,Kennzahlen!S:U,3,FALSE)*Abfalldokumentation!$J336,"0")</f>
        <v>0</v>
      </c>
      <c r="V336" s="81" t="str">
        <f>IF(ISBLANK(A336),VLOOKUP(Abfalldokumentation!$W336,'Linien - BU'!R:S,2,FALSE),A336)</f>
        <v>Abfüllung</v>
      </c>
      <c r="W336" s="77" t="str">
        <f t="shared" si="40"/>
        <v xml:space="preserve">RW Schinken </v>
      </c>
      <c r="X336" s="77">
        <f t="shared" si="41"/>
        <v>34</v>
      </c>
    </row>
    <row r="337" spans="1:24" ht="30" customHeight="1" x14ac:dyDescent="0.25">
      <c r="A337" s="45" t="s">
        <v>8</v>
      </c>
      <c r="B337" s="46">
        <v>29500593</v>
      </c>
      <c r="C337" s="46">
        <v>111</v>
      </c>
      <c r="D337" s="46">
        <v>12</v>
      </c>
      <c r="E337" s="47">
        <v>44448</v>
      </c>
      <c r="F337" s="48" t="s">
        <v>21</v>
      </c>
      <c r="G337" s="49" t="s">
        <v>21</v>
      </c>
      <c r="H337" s="50" t="str">
        <f>IFERROR(VLOOKUP(Abfalldokumentation!$B337,Artikel!A:C,3,FALSE),Abfalldokumentation!$B337)</f>
        <v>VOS Walnuss Blöcke</v>
      </c>
      <c r="I337" s="73" t="str">
        <f>VLOOKUP(V337,'Linien - BU'!A:B,2,FALSE)</f>
        <v>BU3</v>
      </c>
      <c r="J337" s="74">
        <f t="shared" si="35"/>
        <v>111</v>
      </c>
      <c r="K337" s="75">
        <f>Abfalldokumentation!$E337</f>
        <v>44448</v>
      </c>
      <c r="L337" s="74" t="str">
        <f>IFERROR(IF(VLOOKUP(W337,'[1]Rohware 230'!$B:$C,2,FALSE)=0,"Rohware"),
IFERROR(IF(VLOOKUP(W337,[1]Sammelnr.!$B:$C,2,FALSE)=0,"Sammelnr. ungeschält ABS"),
IFERROR(IF(VLOOKUP(W337,[1]Sammelnr.!$E:$F,2,FALSE)=0,"Sammelnr. ungeschält VS"),
IFERROR(IF(VLOOKUP(W337,[1]Sammelnr.!$H:$I,2,FALSE)=0,"Sammelnr. geschält"),
IFERROR(IF(VLOOKUP(W337,[1]Offen!$B:$C,2,FALSE)=0,"Offen ungeschält ABS"),
IFERROR(IF(VLOOKUP(W337,[1]Offen!$E:$F,2,FALSE)=0,"Offen ungeschält VOS"),
IFERROR(IF(VLOOKUP(W337,[1]Offen!$H:$I,2,FALSE)=0,"Offen geschält RW"),
IFERROR(IF(VLOOKUP(W337,[1]Offen!$K:$L,2,FALSE)=0,"Offen vegan"),
IFERROR(IF(VLOOKUP(W337,[1]Offen!$N:$O,2,FALSE)=0,"Offen Zipfel"),
IFERROR(IF(VLOOKUP(W337,[1]Offen!$Q:$R,2,FALSE)=0,"Offen Endstücke"),
IFERROR(IF(VLOOKUP(W337,[1]Vakuumiert!$B:$C,2,FALSE)=0,"Vakuumierter VOS ungeschält"),
IFERROR(IF(VLOOKUP(W337,[1]Vakuumiert!$E:$F,2,FALSE)=0,"Vakuumierter ABS ungeschält"),
IFERROR(IF(VLOOKUP(W337,[1]Vakuumiert!$H:$I,2,FALSE)=0,"Vakuumierter VOS geschält"),
IFERROR(IF(VLOOKUP(W337,[1]Vakuumiert!$K:$L,2,FALSE)=0,"Vakuumierter VOS vegan"),
IFERROR(IF(VLOOKUP(W337,[1]Vakuumiert!$N:$O,2,FALSE)=0,"Vakuumierter VOS Zipfel"),
IFERROR(IF(VLOOKUP(W337,[1]Vakuumiert!$Q:$R,2,FALSE)=0,"Vakuumiert geschält"),
IFERROR(IF(VLOOKUP(W337,'[1]vakuumierte Fertigprodukte'!$B:$C,2,FALSE)=0,"Fertigprodukte"),
IFERROR(IF(VLOOKUP(W337,'[1]vakuumierte Fertigprodukte'!$E:$FI,2,FALSE)=0,"Vakuumierte Zipfel"),
IFERROR(IF(VLOOKUP(W337,[1]Wurste!$B:$C,2,FALSE)=0,"Räucherwürste"),
IFERROR(IF(VLOOKUP(W337,[1]Wurste!$E:$F,2,FALSE)=0,"URW/URGW Wurst"),
IFERROR(IF(VLOOKUP(W337,[1]Wurste!$H:$I,2,FALSE)=0,"HF-Wurst Vegan"),
IFERROR(IF(VLOOKUP(W337,[1]Wurste!$K:$L,2,FALSE)=0,"320er ohne Würste"),
IFERROR(IF(AND(OR(Abfalldokumentation!$I337="BU3",Abfalldokumentation!$I337="Verkauf"),Abfalldokumentation!$N337="Schimmel",Abfalldokumentation!$O337="keinen Abnehmer/kein Schälpersonal"),"Div. Zipfel, ES ohne Verwendung",VLOOKUP(Abfalldokumentation!$M337,Produktgruppen!A:B,2,FALSE)),"-")))))))))))))))))))))))</f>
        <v>Offen ungeschält VOS</v>
      </c>
      <c r="M337" s="76" t="str">
        <f>IFERROR(VLOOKUP(Abfalldokumentation!$W337,Artikel!A:C,3,FALSE),Abfalldokumentation!$W337)</f>
        <v>VOS Walnuss Blöcke</v>
      </c>
      <c r="N337" s="76" t="str">
        <f>VLOOKUP(D337,'Liste Gründe'!A:D,2,FALSE)</f>
        <v>Schimmel</v>
      </c>
      <c r="O337" s="75" t="str">
        <f>IF(ISBLANK(F337),VLOOKUP(Abfalldokumentation!$X337,'Liste Gründe'!A:D,3,FALSE),F337)</f>
        <v>VOS &gt; Einsatz</v>
      </c>
      <c r="P337" s="76" t="str">
        <f>IF(ISBLANK(Abfalldokumentation!$G337),"-",Abfalldokumentation!$G337)</f>
        <v>VOS &gt; Einsatz</v>
      </c>
      <c r="Q337" s="76">
        <f t="shared" si="36"/>
        <v>36</v>
      </c>
      <c r="R337" s="76" t="str">
        <f t="shared" si="37"/>
        <v>Produkte</v>
      </c>
      <c r="S337" s="76" t="str">
        <f t="shared" si="38"/>
        <v>BUs</v>
      </c>
      <c r="T337" s="76" t="str">
        <f t="shared" si="39"/>
        <v>Symptome</v>
      </c>
      <c r="U337" s="76">
        <f>IFERROR(VLOOKUP(Abfalldokumentation!$W337,Kennzahlen!S:U,3,FALSE)*Abfalldokumentation!$J337,"0")</f>
        <v>55.5</v>
      </c>
      <c r="V337" s="76" t="str">
        <f>IF(ISBLANK(A337),VLOOKUP(Abfalldokumentation!$W337,'Linien - BU'!R:S,2,FALSE),A337)</f>
        <v>BU3</v>
      </c>
      <c r="W337" s="77">
        <f t="shared" si="40"/>
        <v>29500593</v>
      </c>
      <c r="X337" s="77">
        <f t="shared" si="41"/>
        <v>12</v>
      </c>
    </row>
    <row r="338" spans="1:24" ht="30" customHeight="1" x14ac:dyDescent="0.25">
      <c r="A338" s="39" t="s">
        <v>128</v>
      </c>
      <c r="B338" s="40">
        <v>29500754</v>
      </c>
      <c r="C338" s="40">
        <v>18</v>
      </c>
      <c r="D338" s="40">
        <v>12</v>
      </c>
      <c r="E338" s="41">
        <v>44448</v>
      </c>
      <c r="F338" s="42" t="s">
        <v>10</v>
      </c>
      <c r="G338" s="43" t="s">
        <v>159</v>
      </c>
      <c r="H338" s="44" t="str">
        <f>IFERROR(VLOOKUP(Abfalldokumentation!$B338,Artikel!A:C,3,FALSE),Abfalldokumentation!$B338)</f>
        <v>ABS Bio Gouda 48%, mitt</v>
      </c>
      <c r="I338" s="78" t="str">
        <f>VLOOKUP(V338,'Linien - BU'!A:B,2,FALSE)</f>
        <v>BU3</v>
      </c>
      <c r="J338" s="79">
        <f t="shared" si="35"/>
        <v>18</v>
      </c>
      <c r="K338" s="80">
        <f>Abfalldokumentation!$E338</f>
        <v>44448</v>
      </c>
      <c r="L338" s="79" t="str">
        <f>IFERROR(IF(VLOOKUP(W338,'[1]Rohware 230'!$B:$C,2,FALSE)=0,"Rohware"),
IFERROR(IF(VLOOKUP(W338,[1]Sammelnr.!$B:$C,2,FALSE)=0,"Sammelnr. ungeschält ABS"),
IFERROR(IF(VLOOKUP(W338,[1]Sammelnr.!$E:$F,2,FALSE)=0,"Sammelnr. ungeschält VS"),
IFERROR(IF(VLOOKUP(W338,[1]Sammelnr.!$H:$I,2,FALSE)=0,"Sammelnr. geschält"),
IFERROR(IF(VLOOKUP(W338,[1]Offen!$B:$C,2,FALSE)=0,"Offen ungeschält ABS"),
IFERROR(IF(VLOOKUP(W338,[1]Offen!$E:$F,2,FALSE)=0,"Offen ungeschält VOS"),
IFERROR(IF(VLOOKUP(W338,[1]Offen!$H:$I,2,FALSE)=0,"Offen geschält RW"),
IFERROR(IF(VLOOKUP(W338,[1]Offen!$K:$L,2,FALSE)=0,"Offen vegan"),
IFERROR(IF(VLOOKUP(W338,[1]Offen!$N:$O,2,FALSE)=0,"Offen Zipfel"),
IFERROR(IF(VLOOKUP(W338,[1]Offen!$Q:$R,2,FALSE)=0,"Offen Endstücke"),
IFERROR(IF(VLOOKUP(W338,[1]Vakuumiert!$B:$C,2,FALSE)=0,"Vakuumierter VOS ungeschält"),
IFERROR(IF(VLOOKUP(W338,[1]Vakuumiert!$E:$F,2,FALSE)=0,"Vakuumierter ABS ungeschält"),
IFERROR(IF(VLOOKUP(W338,[1]Vakuumiert!$H:$I,2,FALSE)=0,"Vakuumierter VOS geschält"),
IFERROR(IF(VLOOKUP(W338,[1]Vakuumiert!$K:$L,2,FALSE)=0,"Vakuumierter VOS vegan"),
IFERROR(IF(VLOOKUP(W338,[1]Vakuumiert!$N:$O,2,FALSE)=0,"Vakuumierter VOS Zipfel"),
IFERROR(IF(VLOOKUP(W338,[1]Vakuumiert!$Q:$R,2,FALSE)=0,"Vakuumiert geschält"),
IFERROR(IF(VLOOKUP(W338,'[1]vakuumierte Fertigprodukte'!$B:$C,2,FALSE)=0,"Fertigprodukte"),
IFERROR(IF(VLOOKUP(W338,'[1]vakuumierte Fertigprodukte'!$E:$FI,2,FALSE)=0,"Vakuumierte Zipfel"),
IFERROR(IF(VLOOKUP(W338,[1]Wurste!$B:$C,2,FALSE)=0,"Räucherwürste"),
IFERROR(IF(VLOOKUP(W338,[1]Wurste!$E:$F,2,FALSE)=0,"URW/URGW Wurst"),
IFERROR(IF(VLOOKUP(W338,[1]Wurste!$H:$I,2,FALSE)=0,"HF-Wurst Vegan"),
IFERROR(IF(VLOOKUP(W338,[1]Wurste!$K:$L,2,FALSE)=0,"320er ohne Würste"),
IFERROR(IF(AND(OR(Abfalldokumentation!$I338="BU3",Abfalldokumentation!$I338="Verkauf"),Abfalldokumentation!$N338="Schimmel",Abfalldokumentation!$O338="keinen Abnehmer/kein Schälpersonal"),"Div. Zipfel, ES ohne Verwendung",VLOOKUP(Abfalldokumentation!$M338,Produktgruppen!A:B,2,FALSE)),"-")))))))))))))))))))))))</f>
        <v>ABS</v>
      </c>
      <c r="M338" s="81" t="str">
        <f>IFERROR(VLOOKUP(Abfalldokumentation!$W338,Artikel!A:C,3,FALSE),Abfalldokumentation!$W338)</f>
        <v>ABS Bio Gouda 48%, mitt</v>
      </c>
      <c r="N338" s="81" t="str">
        <f>VLOOKUP(D338,'Liste Gründe'!A:D,2,FALSE)</f>
        <v>Schimmel</v>
      </c>
      <c r="O338" s="80" t="str">
        <f>IF(ISBLANK(F338),VLOOKUP(Abfalldokumentation!$X338,'Liste Gründe'!A:D,3,FALSE),F338)</f>
        <v>Rest</v>
      </c>
      <c r="P338" s="81" t="str">
        <f>IF(ISBLANK(Abfalldokumentation!$G338),"-",Abfalldokumentation!$G338)</f>
        <v>wurde nicht eingesetzt</v>
      </c>
      <c r="Q338" s="81">
        <f t="shared" si="36"/>
        <v>36</v>
      </c>
      <c r="R338" s="81" t="str">
        <f t="shared" si="37"/>
        <v>Produkte</v>
      </c>
      <c r="S338" s="81" t="str">
        <f t="shared" si="38"/>
        <v>BUs</v>
      </c>
      <c r="T338" s="81" t="str">
        <f t="shared" si="39"/>
        <v>Symptome</v>
      </c>
      <c r="U338" s="81">
        <f>IFERROR(VLOOKUP(Abfalldokumentation!$W338,Kennzahlen!S:U,3,FALSE)*Abfalldokumentation!$J338,"0")</f>
        <v>39.6</v>
      </c>
      <c r="V338" s="81" t="str">
        <f>IF(ISBLANK(A338),VLOOKUP(Abfalldokumentation!$W338,'Linien - BU'!R:S,2,FALSE),A338)</f>
        <v>L18</v>
      </c>
      <c r="W338" s="77">
        <f t="shared" si="40"/>
        <v>29500754</v>
      </c>
      <c r="X338" s="77">
        <f t="shared" si="41"/>
        <v>12</v>
      </c>
    </row>
    <row r="339" spans="1:24" ht="30" customHeight="1" x14ac:dyDescent="0.25">
      <c r="A339" s="45" t="s">
        <v>131</v>
      </c>
      <c r="B339" s="46">
        <v>29500886</v>
      </c>
      <c r="C339" s="46">
        <v>30</v>
      </c>
      <c r="D339" s="46">
        <v>61</v>
      </c>
      <c r="E339" s="47">
        <v>44448</v>
      </c>
      <c r="F339" s="48" t="s">
        <v>17</v>
      </c>
      <c r="G339" s="49" t="s">
        <v>156</v>
      </c>
      <c r="H339" s="50" t="str">
        <f>IFERROR(VLOOKUP(Abfalldokumentation!$B339,Artikel!A:C,3,FALSE),Abfalldokumentation!$B339)</f>
        <v>ABS MEDI-KRÄUK</v>
      </c>
      <c r="I339" s="73" t="str">
        <f>VLOOKUP(V339,'Linien - BU'!A:B,2,FALSE)</f>
        <v>BU4</v>
      </c>
      <c r="J339" s="74">
        <f t="shared" si="35"/>
        <v>30</v>
      </c>
      <c r="K339" s="75">
        <f>Abfalldokumentation!$E339</f>
        <v>44448</v>
      </c>
      <c r="L339" s="74" t="str">
        <f>IFERROR(IF(VLOOKUP(W339,'[1]Rohware 230'!$B:$C,2,FALSE)=0,"Rohware"),
IFERROR(IF(VLOOKUP(W339,[1]Sammelnr.!$B:$C,2,FALSE)=0,"Sammelnr. ungeschält ABS"),
IFERROR(IF(VLOOKUP(W339,[1]Sammelnr.!$E:$F,2,FALSE)=0,"Sammelnr. ungeschält VS"),
IFERROR(IF(VLOOKUP(W339,[1]Sammelnr.!$H:$I,2,FALSE)=0,"Sammelnr. geschält"),
IFERROR(IF(VLOOKUP(W339,[1]Offen!$B:$C,2,FALSE)=0,"Offen ungeschält ABS"),
IFERROR(IF(VLOOKUP(W339,[1]Offen!$E:$F,2,FALSE)=0,"Offen ungeschält VOS"),
IFERROR(IF(VLOOKUP(W339,[1]Offen!$H:$I,2,FALSE)=0,"Offen geschält RW"),
IFERROR(IF(VLOOKUP(W339,[1]Offen!$K:$L,2,FALSE)=0,"Offen vegan"),
IFERROR(IF(VLOOKUP(W339,[1]Offen!$N:$O,2,FALSE)=0,"Offen Zipfel"),
IFERROR(IF(VLOOKUP(W339,[1]Offen!$Q:$R,2,FALSE)=0,"Offen Endstücke"),
IFERROR(IF(VLOOKUP(W339,[1]Vakuumiert!$B:$C,2,FALSE)=0,"Vakuumierter VOS ungeschält"),
IFERROR(IF(VLOOKUP(W339,[1]Vakuumiert!$E:$F,2,FALSE)=0,"Vakuumierter ABS ungeschält"),
IFERROR(IF(VLOOKUP(W339,[1]Vakuumiert!$H:$I,2,FALSE)=0,"Vakuumierter VOS geschält"),
IFERROR(IF(VLOOKUP(W339,[1]Vakuumiert!$K:$L,2,FALSE)=0,"Vakuumierter VOS vegan"),
IFERROR(IF(VLOOKUP(W339,[1]Vakuumiert!$N:$O,2,FALSE)=0,"Vakuumierter VOS Zipfel"),
IFERROR(IF(VLOOKUP(W339,[1]Vakuumiert!$Q:$R,2,FALSE)=0,"Vakuumiert geschält"),
IFERROR(IF(VLOOKUP(W339,'[1]vakuumierte Fertigprodukte'!$B:$C,2,FALSE)=0,"Fertigprodukte"),
IFERROR(IF(VLOOKUP(W339,'[1]vakuumierte Fertigprodukte'!$E:$FI,2,FALSE)=0,"Vakuumierte Zipfel"),
IFERROR(IF(VLOOKUP(W339,[1]Wurste!$B:$C,2,FALSE)=0,"Räucherwürste"),
IFERROR(IF(VLOOKUP(W339,[1]Wurste!$E:$F,2,FALSE)=0,"URW/URGW Wurst"),
IFERROR(IF(VLOOKUP(W339,[1]Wurste!$H:$I,2,FALSE)=0,"HF-Wurst Vegan"),
IFERROR(IF(VLOOKUP(W339,[1]Wurste!$K:$L,2,FALSE)=0,"320er ohne Würste"),
IFERROR(IF(AND(OR(Abfalldokumentation!$I339="BU3",Abfalldokumentation!$I339="Verkauf"),Abfalldokumentation!$N339="Schimmel",Abfalldokumentation!$O339="keinen Abnehmer/kein Schälpersonal"),"Div. Zipfel, ES ohne Verwendung",VLOOKUP(Abfalldokumentation!$M339,Produktgruppen!A:B,2,FALSE)),"-")))))))))))))))))))))))</f>
        <v>Offen ungeschält ABS</v>
      </c>
      <c r="M339" s="76" t="str">
        <f>IFERROR(VLOOKUP(Abfalldokumentation!$W339,Artikel!A:C,3,FALSE),Abfalldokumentation!$W339)</f>
        <v>ABS MEDI-KRÄUK</v>
      </c>
      <c r="N339" s="76" t="str">
        <f>VLOOKUP(D339,'Liste Gründe'!A:D,2,FALSE)</f>
        <v>keinen Verwendungszweck</v>
      </c>
      <c r="O339" s="75" t="str">
        <f>IF(ISBLANK(F339),VLOOKUP(Abfalldokumentation!$X339,'Liste Gründe'!A:D,3,FALSE),F339)</f>
        <v>keinen Verwendungszweck</v>
      </c>
      <c r="P339" s="76" t="str">
        <f>IF(ISBLANK(Abfalldokumentation!$G339),"-",Abfalldokumentation!$G339)</f>
        <v>&lt;500kg/Monat</v>
      </c>
      <c r="Q339" s="76">
        <f t="shared" si="36"/>
        <v>36</v>
      </c>
      <c r="R339" s="76" t="str">
        <f t="shared" si="37"/>
        <v>Produkte</v>
      </c>
      <c r="S339" s="76" t="str">
        <f t="shared" si="38"/>
        <v>BUs</v>
      </c>
      <c r="T339" s="76" t="str">
        <f t="shared" si="39"/>
        <v>Symptome</v>
      </c>
      <c r="U339" s="76">
        <f>IFERROR(VLOOKUP(Abfalldokumentation!$W339,Kennzahlen!S:U,3,FALSE)*Abfalldokumentation!$J339,"0")</f>
        <v>45</v>
      </c>
      <c r="V339" s="76" t="str">
        <f>IF(ISBLANK(A339),VLOOKUP(Abfalldokumentation!$W339,'Linien - BU'!R:S,2,FALSE),A339)</f>
        <v>L21</v>
      </c>
      <c r="W339" s="77">
        <f t="shared" si="40"/>
        <v>29500886</v>
      </c>
      <c r="X339" s="77">
        <f t="shared" si="41"/>
        <v>61</v>
      </c>
    </row>
    <row r="340" spans="1:24" ht="30" customHeight="1" x14ac:dyDescent="0.25">
      <c r="A340" s="39" t="s">
        <v>132</v>
      </c>
      <c r="B340" s="40">
        <v>29500891</v>
      </c>
      <c r="C340" s="40">
        <v>11</v>
      </c>
      <c r="D340" s="40">
        <v>61</v>
      </c>
      <c r="E340" s="41">
        <v>44448</v>
      </c>
      <c r="F340" s="42" t="s">
        <v>17</v>
      </c>
      <c r="G340" s="43" t="s">
        <v>82</v>
      </c>
      <c r="H340" s="44" t="str">
        <f>IFERROR(VLOOKUP(Abfalldokumentation!$B340,Artikel!A:C,3,FALSE),Abfalldokumentation!$B340)</f>
        <v>ABS PECO</v>
      </c>
      <c r="I340" s="78" t="str">
        <f>VLOOKUP(V340,'Linien - BU'!A:B,2,FALSE)</f>
        <v>BU4</v>
      </c>
      <c r="J340" s="79">
        <f t="shared" si="35"/>
        <v>11</v>
      </c>
      <c r="K340" s="80">
        <f>Abfalldokumentation!$E340</f>
        <v>44448</v>
      </c>
      <c r="L340" s="79" t="str">
        <f>IFERROR(IF(VLOOKUP(W340,'[1]Rohware 230'!$B:$C,2,FALSE)=0,"Rohware"),
IFERROR(IF(VLOOKUP(W340,[1]Sammelnr.!$B:$C,2,FALSE)=0,"Sammelnr. ungeschält ABS"),
IFERROR(IF(VLOOKUP(W340,[1]Sammelnr.!$E:$F,2,FALSE)=0,"Sammelnr. ungeschält VS"),
IFERROR(IF(VLOOKUP(W340,[1]Sammelnr.!$H:$I,2,FALSE)=0,"Sammelnr. geschält"),
IFERROR(IF(VLOOKUP(W340,[1]Offen!$B:$C,2,FALSE)=0,"Offen ungeschält ABS"),
IFERROR(IF(VLOOKUP(W340,[1]Offen!$E:$F,2,FALSE)=0,"Offen ungeschält VOS"),
IFERROR(IF(VLOOKUP(W340,[1]Offen!$H:$I,2,FALSE)=0,"Offen geschält RW"),
IFERROR(IF(VLOOKUP(W340,[1]Offen!$K:$L,2,FALSE)=0,"Offen vegan"),
IFERROR(IF(VLOOKUP(W340,[1]Offen!$N:$O,2,FALSE)=0,"Offen Zipfel"),
IFERROR(IF(VLOOKUP(W340,[1]Offen!$Q:$R,2,FALSE)=0,"Offen Endstücke"),
IFERROR(IF(VLOOKUP(W340,[1]Vakuumiert!$B:$C,2,FALSE)=0,"Vakuumierter VOS ungeschält"),
IFERROR(IF(VLOOKUP(W340,[1]Vakuumiert!$E:$F,2,FALSE)=0,"Vakuumierter ABS ungeschält"),
IFERROR(IF(VLOOKUP(W340,[1]Vakuumiert!$H:$I,2,FALSE)=0,"Vakuumierter VOS geschält"),
IFERROR(IF(VLOOKUP(W340,[1]Vakuumiert!$K:$L,2,FALSE)=0,"Vakuumierter VOS vegan"),
IFERROR(IF(VLOOKUP(W340,[1]Vakuumiert!$N:$O,2,FALSE)=0,"Vakuumierter VOS Zipfel"),
IFERROR(IF(VLOOKUP(W340,[1]Vakuumiert!$Q:$R,2,FALSE)=0,"Vakuumiert geschält"),
IFERROR(IF(VLOOKUP(W340,'[1]vakuumierte Fertigprodukte'!$B:$C,2,FALSE)=0,"Fertigprodukte"),
IFERROR(IF(VLOOKUP(W340,'[1]vakuumierte Fertigprodukte'!$E:$FI,2,FALSE)=0,"Vakuumierte Zipfel"),
IFERROR(IF(VLOOKUP(W340,[1]Wurste!$B:$C,2,FALSE)=0,"Räucherwürste"),
IFERROR(IF(VLOOKUP(W340,[1]Wurste!$E:$F,2,FALSE)=0,"URW/URGW Wurst"),
IFERROR(IF(VLOOKUP(W340,[1]Wurste!$H:$I,2,FALSE)=0,"HF-Wurst Vegan"),
IFERROR(IF(VLOOKUP(W340,[1]Wurste!$K:$L,2,FALSE)=0,"320er ohne Würste"),
IFERROR(IF(AND(OR(Abfalldokumentation!$I340="BU3",Abfalldokumentation!$I340="Verkauf"),Abfalldokumentation!$N340="Schimmel",Abfalldokumentation!$O340="keinen Abnehmer/kein Schälpersonal"),"Div. Zipfel, ES ohne Verwendung",VLOOKUP(Abfalldokumentation!$M340,Produktgruppen!A:B,2,FALSE)),"-")))))))))))))))))))))))</f>
        <v>Offen ungeschält ABS</v>
      </c>
      <c r="M340" s="81" t="str">
        <f>IFERROR(VLOOKUP(Abfalldokumentation!$W340,Artikel!A:C,3,FALSE),Abfalldokumentation!$W340)</f>
        <v>ABS PECO</v>
      </c>
      <c r="N340" s="81" t="str">
        <f>VLOOKUP(D340,'Liste Gründe'!A:D,2,FALSE)</f>
        <v>keinen Verwendungszweck</v>
      </c>
      <c r="O340" s="80" t="str">
        <f>IF(ISBLANK(F340),VLOOKUP(Abfalldokumentation!$X340,'Liste Gründe'!A:D,3,FALSE),F340)</f>
        <v>keinen Verwendungszweck</v>
      </c>
      <c r="P340" s="81" t="str">
        <f>IF(ISBLANK(Abfalldokumentation!$G340),"-",Abfalldokumentation!$G340)</f>
        <v>&lt;300kg/Monat</v>
      </c>
      <c r="Q340" s="81">
        <f t="shared" si="36"/>
        <v>36</v>
      </c>
      <c r="R340" s="81" t="str">
        <f t="shared" si="37"/>
        <v>Produkte</v>
      </c>
      <c r="S340" s="81" t="str">
        <f t="shared" si="38"/>
        <v>BUs</v>
      </c>
      <c r="T340" s="81" t="str">
        <f t="shared" si="39"/>
        <v>Symptome</v>
      </c>
      <c r="U340" s="81">
        <f>IFERROR(VLOOKUP(Abfalldokumentation!$W340,Kennzahlen!S:U,3,FALSE)*Abfalldokumentation!$J340,"0")</f>
        <v>16.176470588235297</v>
      </c>
      <c r="V340" s="81" t="str">
        <f>IF(ISBLANK(A340),VLOOKUP(Abfalldokumentation!$W340,'Linien - BU'!R:S,2,FALSE),A340)</f>
        <v>L23</v>
      </c>
      <c r="W340" s="77">
        <f t="shared" si="40"/>
        <v>29500891</v>
      </c>
      <c r="X340" s="77">
        <f t="shared" si="41"/>
        <v>61</v>
      </c>
    </row>
    <row r="341" spans="1:24" ht="30" customHeight="1" x14ac:dyDescent="0.25">
      <c r="A341" s="45" t="s">
        <v>132</v>
      </c>
      <c r="B341" s="46">
        <v>29500900</v>
      </c>
      <c r="C341" s="46">
        <v>8</v>
      </c>
      <c r="D341" s="46">
        <v>61</v>
      </c>
      <c r="E341" s="47">
        <v>44448</v>
      </c>
      <c r="F341" s="48" t="s">
        <v>17</v>
      </c>
      <c r="G341" s="49" t="s">
        <v>82</v>
      </c>
      <c r="H341" s="50" t="str">
        <f>IFERROR(VLOOKUP(Abfalldokumentation!$B341,Artikel!A:C,3,FALSE),Abfalldokumentation!$B341)</f>
        <v>ABS ROVIN</v>
      </c>
      <c r="I341" s="73" t="str">
        <f>VLOOKUP(V341,'Linien - BU'!A:B,2,FALSE)</f>
        <v>BU4</v>
      </c>
      <c r="J341" s="74">
        <f t="shared" si="35"/>
        <v>8</v>
      </c>
      <c r="K341" s="75">
        <f>Abfalldokumentation!$E341</f>
        <v>44448</v>
      </c>
      <c r="L341" s="74" t="str">
        <f>IFERROR(IF(VLOOKUP(W341,'[1]Rohware 230'!$B:$C,2,FALSE)=0,"Rohware"),
IFERROR(IF(VLOOKUP(W341,[1]Sammelnr.!$B:$C,2,FALSE)=0,"Sammelnr. ungeschält ABS"),
IFERROR(IF(VLOOKUP(W341,[1]Sammelnr.!$E:$F,2,FALSE)=0,"Sammelnr. ungeschält VS"),
IFERROR(IF(VLOOKUP(W341,[1]Sammelnr.!$H:$I,2,FALSE)=0,"Sammelnr. geschält"),
IFERROR(IF(VLOOKUP(W341,[1]Offen!$B:$C,2,FALSE)=0,"Offen ungeschält ABS"),
IFERROR(IF(VLOOKUP(W341,[1]Offen!$E:$F,2,FALSE)=0,"Offen ungeschält VOS"),
IFERROR(IF(VLOOKUP(W341,[1]Offen!$H:$I,2,FALSE)=0,"Offen geschält RW"),
IFERROR(IF(VLOOKUP(W341,[1]Offen!$K:$L,2,FALSE)=0,"Offen vegan"),
IFERROR(IF(VLOOKUP(W341,[1]Offen!$N:$O,2,FALSE)=0,"Offen Zipfel"),
IFERROR(IF(VLOOKUP(W341,[1]Offen!$Q:$R,2,FALSE)=0,"Offen Endstücke"),
IFERROR(IF(VLOOKUP(W341,[1]Vakuumiert!$B:$C,2,FALSE)=0,"Vakuumierter VOS ungeschält"),
IFERROR(IF(VLOOKUP(W341,[1]Vakuumiert!$E:$F,2,FALSE)=0,"Vakuumierter ABS ungeschält"),
IFERROR(IF(VLOOKUP(W341,[1]Vakuumiert!$H:$I,2,FALSE)=0,"Vakuumierter VOS geschält"),
IFERROR(IF(VLOOKUP(W341,[1]Vakuumiert!$K:$L,2,FALSE)=0,"Vakuumierter VOS vegan"),
IFERROR(IF(VLOOKUP(W341,[1]Vakuumiert!$N:$O,2,FALSE)=0,"Vakuumierter VOS Zipfel"),
IFERROR(IF(VLOOKUP(W341,[1]Vakuumiert!$Q:$R,2,FALSE)=0,"Vakuumiert geschält"),
IFERROR(IF(VLOOKUP(W341,'[1]vakuumierte Fertigprodukte'!$B:$C,2,FALSE)=0,"Fertigprodukte"),
IFERROR(IF(VLOOKUP(W341,'[1]vakuumierte Fertigprodukte'!$E:$FI,2,FALSE)=0,"Vakuumierte Zipfel"),
IFERROR(IF(VLOOKUP(W341,[1]Wurste!$B:$C,2,FALSE)=0,"Räucherwürste"),
IFERROR(IF(VLOOKUP(W341,[1]Wurste!$E:$F,2,FALSE)=0,"URW/URGW Wurst"),
IFERROR(IF(VLOOKUP(W341,[1]Wurste!$H:$I,2,FALSE)=0,"HF-Wurst Vegan"),
IFERROR(IF(VLOOKUP(W341,[1]Wurste!$K:$L,2,FALSE)=0,"320er ohne Würste"),
IFERROR(IF(AND(OR(Abfalldokumentation!$I341="BU3",Abfalldokumentation!$I341="Verkauf"),Abfalldokumentation!$N341="Schimmel",Abfalldokumentation!$O341="keinen Abnehmer/kein Schälpersonal"),"Div. Zipfel, ES ohne Verwendung",VLOOKUP(Abfalldokumentation!$M341,Produktgruppen!A:B,2,FALSE)),"-")))))))))))))))))))))))</f>
        <v>Offen ungeschält ABS</v>
      </c>
      <c r="M341" s="76" t="str">
        <f>IFERROR(VLOOKUP(Abfalldokumentation!$W341,Artikel!A:C,3,FALSE),Abfalldokumentation!$W341)</f>
        <v>ABS ROVIN</v>
      </c>
      <c r="N341" s="76" t="str">
        <f>VLOOKUP(D341,'Liste Gründe'!A:D,2,FALSE)</f>
        <v>keinen Verwendungszweck</v>
      </c>
      <c r="O341" s="75" t="str">
        <f>IF(ISBLANK(F341),VLOOKUP(Abfalldokumentation!$X341,'Liste Gründe'!A:D,3,FALSE),F341)</f>
        <v>keinen Verwendungszweck</v>
      </c>
      <c r="P341" s="76" t="str">
        <f>IF(ISBLANK(Abfalldokumentation!$G341),"-",Abfalldokumentation!$G341)</f>
        <v>&lt;300kg/Monat</v>
      </c>
      <c r="Q341" s="76">
        <f t="shared" si="36"/>
        <v>36</v>
      </c>
      <c r="R341" s="76" t="str">
        <f t="shared" si="37"/>
        <v>Produkte</v>
      </c>
      <c r="S341" s="76" t="str">
        <f t="shared" si="38"/>
        <v>BUs</v>
      </c>
      <c r="T341" s="76" t="str">
        <f t="shared" si="39"/>
        <v>Symptome</v>
      </c>
      <c r="U341" s="76">
        <f>IFERROR(VLOOKUP(Abfalldokumentation!$W341,Kennzahlen!S:U,3,FALSE)*Abfalldokumentation!$J341,"0")</f>
        <v>0.08</v>
      </c>
      <c r="V341" s="76" t="str">
        <f>IF(ISBLANK(A341),VLOOKUP(Abfalldokumentation!$W341,'Linien - BU'!R:S,2,FALSE),A341)</f>
        <v>L23</v>
      </c>
      <c r="W341" s="77">
        <f t="shared" si="40"/>
        <v>29500900</v>
      </c>
      <c r="X341" s="77">
        <f t="shared" si="41"/>
        <v>61</v>
      </c>
    </row>
    <row r="342" spans="1:24" ht="30" customHeight="1" x14ac:dyDescent="0.25">
      <c r="A342" s="39" t="s">
        <v>132</v>
      </c>
      <c r="B342" s="40">
        <v>29501013</v>
      </c>
      <c r="C342" s="40">
        <v>3</v>
      </c>
      <c r="D342" s="40">
        <v>61</v>
      </c>
      <c r="E342" s="41">
        <v>44448</v>
      </c>
      <c r="F342" s="42" t="s">
        <v>17</v>
      </c>
      <c r="G342" s="43" t="s">
        <v>133</v>
      </c>
      <c r="H342" s="44" t="str">
        <f>IFERROR(VLOOKUP(Abfalldokumentation!$B342,Artikel!A:C,3,FALSE),Abfalldokumentation!$B342)</f>
        <v>ABS AT-ROTWEIN</v>
      </c>
      <c r="I342" s="78" t="str">
        <f>VLOOKUP(V342,'Linien - BU'!A:B,2,FALSE)</f>
        <v>BU4</v>
      </c>
      <c r="J342" s="79">
        <f t="shared" si="35"/>
        <v>3</v>
      </c>
      <c r="K342" s="80">
        <f>Abfalldokumentation!$E342</f>
        <v>44448</v>
      </c>
      <c r="L342" s="79" t="str">
        <f>IFERROR(IF(VLOOKUP(W342,'[1]Rohware 230'!$B:$C,2,FALSE)=0,"Rohware"),
IFERROR(IF(VLOOKUP(W342,[1]Sammelnr.!$B:$C,2,FALSE)=0,"Sammelnr. ungeschält ABS"),
IFERROR(IF(VLOOKUP(W342,[1]Sammelnr.!$E:$F,2,FALSE)=0,"Sammelnr. ungeschält VS"),
IFERROR(IF(VLOOKUP(W342,[1]Sammelnr.!$H:$I,2,FALSE)=0,"Sammelnr. geschält"),
IFERROR(IF(VLOOKUP(W342,[1]Offen!$B:$C,2,FALSE)=0,"Offen ungeschält ABS"),
IFERROR(IF(VLOOKUP(W342,[1]Offen!$E:$F,2,FALSE)=0,"Offen ungeschält VOS"),
IFERROR(IF(VLOOKUP(W342,[1]Offen!$H:$I,2,FALSE)=0,"Offen geschält RW"),
IFERROR(IF(VLOOKUP(W342,[1]Offen!$K:$L,2,FALSE)=0,"Offen vegan"),
IFERROR(IF(VLOOKUP(W342,[1]Offen!$N:$O,2,FALSE)=0,"Offen Zipfel"),
IFERROR(IF(VLOOKUP(W342,[1]Offen!$Q:$R,2,FALSE)=0,"Offen Endstücke"),
IFERROR(IF(VLOOKUP(W342,[1]Vakuumiert!$B:$C,2,FALSE)=0,"Vakuumierter VOS ungeschält"),
IFERROR(IF(VLOOKUP(W342,[1]Vakuumiert!$E:$F,2,FALSE)=0,"Vakuumierter ABS ungeschält"),
IFERROR(IF(VLOOKUP(W342,[1]Vakuumiert!$H:$I,2,FALSE)=0,"Vakuumierter VOS geschält"),
IFERROR(IF(VLOOKUP(W342,[1]Vakuumiert!$K:$L,2,FALSE)=0,"Vakuumierter VOS vegan"),
IFERROR(IF(VLOOKUP(W342,[1]Vakuumiert!$N:$O,2,FALSE)=0,"Vakuumierter VOS Zipfel"),
IFERROR(IF(VLOOKUP(W342,[1]Vakuumiert!$Q:$R,2,FALSE)=0,"Vakuumiert geschält"),
IFERROR(IF(VLOOKUP(W342,'[1]vakuumierte Fertigprodukte'!$B:$C,2,FALSE)=0,"Fertigprodukte"),
IFERROR(IF(VLOOKUP(W342,'[1]vakuumierte Fertigprodukte'!$E:$FI,2,FALSE)=0,"Vakuumierte Zipfel"),
IFERROR(IF(VLOOKUP(W342,[1]Wurste!$B:$C,2,FALSE)=0,"Räucherwürste"),
IFERROR(IF(VLOOKUP(W342,[1]Wurste!$E:$F,2,FALSE)=0,"URW/URGW Wurst"),
IFERROR(IF(VLOOKUP(W342,[1]Wurste!$H:$I,2,FALSE)=0,"HF-Wurst Vegan"),
IFERROR(IF(VLOOKUP(W342,[1]Wurste!$K:$L,2,FALSE)=0,"320er ohne Würste"),
IFERROR(IF(AND(OR(Abfalldokumentation!$I342="BU3",Abfalldokumentation!$I342="Verkauf"),Abfalldokumentation!$N342="Schimmel",Abfalldokumentation!$O342="keinen Abnehmer/kein Schälpersonal"),"Div. Zipfel, ES ohne Verwendung",VLOOKUP(Abfalldokumentation!$M342,Produktgruppen!A:B,2,FALSE)),"-")))))))))))))))))))))))</f>
        <v>Offen ungeschält ABS</v>
      </c>
      <c r="M342" s="81" t="str">
        <f>IFERROR(VLOOKUP(Abfalldokumentation!$W342,Artikel!A:C,3,FALSE),Abfalldokumentation!$W342)</f>
        <v>ABS AT-ROTWEIN</v>
      </c>
      <c r="N342" s="81" t="str">
        <f>VLOOKUP(D342,'Liste Gründe'!A:D,2,FALSE)</f>
        <v>keinen Verwendungszweck</v>
      </c>
      <c r="O342" s="80" t="str">
        <f>IF(ISBLANK(F342),VLOOKUP(Abfalldokumentation!$X342,'Liste Gründe'!A:D,3,FALSE),F342)</f>
        <v>keinen Verwendungszweck</v>
      </c>
      <c r="P342" s="81" t="str">
        <f>IF(ISBLANK(Abfalldokumentation!$G342),"-",Abfalldokumentation!$G342)</f>
        <v>&lt;20kg/Monat</v>
      </c>
      <c r="Q342" s="81">
        <f t="shared" si="36"/>
        <v>36</v>
      </c>
      <c r="R342" s="81" t="str">
        <f t="shared" si="37"/>
        <v>Produkte</v>
      </c>
      <c r="S342" s="81" t="str">
        <f t="shared" si="38"/>
        <v>BUs</v>
      </c>
      <c r="T342" s="81" t="str">
        <f t="shared" si="39"/>
        <v>Symptome</v>
      </c>
      <c r="U342" s="81">
        <f>IFERROR(VLOOKUP(Abfalldokumentation!$W342,Kennzahlen!S:U,3,FALSE)*Abfalldokumentation!$J342,"0")</f>
        <v>3.0000000000000003E-4</v>
      </c>
      <c r="V342" s="81" t="str">
        <f>IF(ISBLANK(A342),VLOOKUP(Abfalldokumentation!$W342,'Linien - BU'!R:S,2,FALSE),A342)</f>
        <v>L23</v>
      </c>
      <c r="W342" s="77">
        <f t="shared" si="40"/>
        <v>29501013</v>
      </c>
      <c r="X342" s="77">
        <f t="shared" si="41"/>
        <v>61</v>
      </c>
    </row>
    <row r="343" spans="1:24" ht="30" customHeight="1" x14ac:dyDescent="0.25">
      <c r="A343" s="45" t="s">
        <v>79</v>
      </c>
      <c r="B343" s="46">
        <v>29900003</v>
      </c>
      <c r="C343" s="46">
        <v>133</v>
      </c>
      <c r="D343" s="46">
        <v>12</v>
      </c>
      <c r="E343" s="47">
        <v>44448</v>
      </c>
      <c r="F343" s="48" t="s">
        <v>21</v>
      </c>
      <c r="G343" s="49"/>
      <c r="H343" s="50" t="str">
        <f>IFERROR(VLOOKUP(Abfalldokumentation!$B343,Artikel!A:C,3,FALSE),Abfalldokumentation!$B343)</f>
        <v>VOS VEG-SCH WÜRZIG</v>
      </c>
      <c r="I343" s="73" t="str">
        <f>VLOOKUP(V343,'Linien - BU'!A:B,2,FALSE)</f>
        <v>BU3</v>
      </c>
      <c r="J343" s="74">
        <f t="shared" si="35"/>
        <v>133</v>
      </c>
      <c r="K343" s="75">
        <f>Abfalldokumentation!$E343</f>
        <v>44448</v>
      </c>
      <c r="L343" s="74" t="str">
        <f>IFERROR(IF(VLOOKUP(W343,'[1]Rohware 230'!$B:$C,2,FALSE)=0,"Rohware"),
IFERROR(IF(VLOOKUP(W343,[1]Sammelnr.!$B:$C,2,FALSE)=0,"Sammelnr. ungeschält ABS"),
IFERROR(IF(VLOOKUP(W343,[1]Sammelnr.!$E:$F,2,FALSE)=0,"Sammelnr. ungeschält VS"),
IFERROR(IF(VLOOKUP(W343,[1]Sammelnr.!$H:$I,2,FALSE)=0,"Sammelnr. geschält"),
IFERROR(IF(VLOOKUP(W343,[1]Offen!$B:$C,2,FALSE)=0,"Offen ungeschält ABS"),
IFERROR(IF(VLOOKUP(W343,[1]Offen!$E:$F,2,FALSE)=0,"Offen ungeschält VOS"),
IFERROR(IF(VLOOKUP(W343,[1]Offen!$H:$I,2,FALSE)=0,"Offen geschält RW"),
IFERROR(IF(VLOOKUP(W343,[1]Offen!$K:$L,2,FALSE)=0,"Offen vegan"),
IFERROR(IF(VLOOKUP(W343,[1]Offen!$N:$O,2,FALSE)=0,"Offen Zipfel"),
IFERROR(IF(VLOOKUP(W343,[1]Offen!$Q:$R,2,FALSE)=0,"Offen Endstücke"),
IFERROR(IF(VLOOKUP(W343,[1]Vakuumiert!$B:$C,2,FALSE)=0,"Vakuumierter VOS ungeschält"),
IFERROR(IF(VLOOKUP(W343,[1]Vakuumiert!$E:$F,2,FALSE)=0,"Vakuumierter ABS ungeschält"),
IFERROR(IF(VLOOKUP(W343,[1]Vakuumiert!$H:$I,2,FALSE)=0,"Vakuumierter VOS geschält"),
IFERROR(IF(VLOOKUP(W343,[1]Vakuumiert!$K:$L,2,FALSE)=0,"Vakuumierter VOS vegan"),
IFERROR(IF(VLOOKUP(W343,[1]Vakuumiert!$N:$O,2,FALSE)=0,"Vakuumierter VOS Zipfel"),
IFERROR(IF(VLOOKUP(W343,[1]Vakuumiert!$Q:$R,2,FALSE)=0,"Vakuumiert geschält"),
IFERROR(IF(VLOOKUP(W343,'[1]vakuumierte Fertigprodukte'!$B:$C,2,FALSE)=0,"Fertigprodukte"),
IFERROR(IF(VLOOKUP(W343,'[1]vakuumierte Fertigprodukte'!$E:$FI,2,FALSE)=0,"Vakuumierte Zipfel"),
IFERROR(IF(VLOOKUP(W343,[1]Wurste!$B:$C,2,FALSE)=0,"Räucherwürste"),
IFERROR(IF(VLOOKUP(W343,[1]Wurste!$E:$F,2,FALSE)=0,"URW/URGW Wurst"),
IFERROR(IF(VLOOKUP(W343,[1]Wurste!$H:$I,2,FALSE)=0,"HF-Wurst Vegan"),
IFERROR(IF(VLOOKUP(W343,[1]Wurste!$K:$L,2,FALSE)=0,"320er ohne Würste"),
IFERROR(IF(AND(OR(Abfalldokumentation!$I343="BU3",Abfalldokumentation!$I343="Verkauf"),Abfalldokumentation!$N343="Schimmel",Abfalldokumentation!$O343="keinen Abnehmer/kein Schälpersonal"),"Div. Zipfel, ES ohne Verwendung",VLOOKUP(Abfalldokumentation!$M343,Produktgruppen!A:B,2,FALSE)),"-")))))))))))))))))))))))</f>
        <v>Offen vegan</v>
      </c>
      <c r="M343" s="76" t="str">
        <f>IFERROR(VLOOKUP(Abfalldokumentation!$W343,Artikel!A:C,3,FALSE),Abfalldokumentation!$W343)</f>
        <v>VOS VEG-SCH WÜRZIG</v>
      </c>
      <c r="N343" s="76" t="str">
        <f>VLOOKUP(D343,'Liste Gründe'!A:D,2,FALSE)</f>
        <v>Schimmel</v>
      </c>
      <c r="O343" s="75" t="str">
        <f>IF(ISBLANK(F343),VLOOKUP(Abfalldokumentation!$X343,'Liste Gründe'!A:D,3,FALSE),F343)</f>
        <v>VOS &gt; Einsatz</v>
      </c>
      <c r="P343" s="76" t="str">
        <f>IF(ISBLANK(Abfalldokumentation!$G343),"-",Abfalldokumentation!$G343)</f>
        <v>-</v>
      </c>
      <c r="Q343" s="76">
        <f t="shared" si="36"/>
        <v>36</v>
      </c>
      <c r="R343" s="76" t="str">
        <f t="shared" si="37"/>
        <v>Produkte</v>
      </c>
      <c r="S343" s="76" t="str">
        <f t="shared" si="38"/>
        <v>BUs</v>
      </c>
      <c r="T343" s="76" t="str">
        <f t="shared" si="39"/>
        <v>Symptome</v>
      </c>
      <c r="U343" s="76">
        <f>IFERROR(VLOOKUP(Abfalldokumentation!$W343,Kennzahlen!S:U,3,FALSE)*Abfalldokumentation!$J343,"0")</f>
        <v>66.5</v>
      </c>
      <c r="V343" s="76" t="str">
        <f>IF(ISBLANK(A343),VLOOKUP(Abfalldokumentation!$W343,'Linien - BU'!R:S,2,FALSE),A343)</f>
        <v>L1</v>
      </c>
      <c r="W343" s="77">
        <f t="shared" si="40"/>
        <v>29900003</v>
      </c>
      <c r="X343" s="77">
        <f t="shared" si="41"/>
        <v>12</v>
      </c>
    </row>
    <row r="344" spans="1:24" ht="30" customHeight="1" x14ac:dyDescent="0.25">
      <c r="A344" s="39" t="s">
        <v>11</v>
      </c>
      <c r="B344" s="40">
        <v>31000094</v>
      </c>
      <c r="C344" s="40">
        <v>314.90000000000003</v>
      </c>
      <c r="D344" s="40">
        <v>12</v>
      </c>
      <c r="E344" s="41">
        <v>44448</v>
      </c>
      <c r="F344" s="42" t="s">
        <v>20</v>
      </c>
      <c r="G344" s="43" t="s">
        <v>84</v>
      </c>
      <c r="H344" s="44" t="str">
        <f>IFERROR(VLOOKUP(Abfalldokumentation!$B344,Artikel!A:C,3,FALSE),Abfalldokumentation!$B344)</f>
        <v>Vorschmelzwürste 6,7 kg</v>
      </c>
      <c r="I344" s="78" t="str">
        <f>VLOOKUP(V344,'Linien - BU'!A:B,2,FALSE)</f>
        <v>Verkauf</v>
      </c>
      <c r="J344" s="79">
        <f t="shared" si="35"/>
        <v>314.90000000000003</v>
      </c>
      <c r="K344" s="80">
        <f>Abfalldokumentation!$E344</f>
        <v>44448</v>
      </c>
      <c r="L344" s="79" t="str">
        <f>IFERROR(IF(VLOOKUP(W344,'[1]Rohware 230'!$B:$C,2,FALSE)=0,"Rohware"),
IFERROR(IF(VLOOKUP(W344,[1]Sammelnr.!$B:$C,2,FALSE)=0,"Sammelnr. ungeschält ABS"),
IFERROR(IF(VLOOKUP(W344,[1]Sammelnr.!$E:$F,2,FALSE)=0,"Sammelnr. ungeschält VS"),
IFERROR(IF(VLOOKUP(W344,[1]Sammelnr.!$H:$I,2,FALSE)=0,"Sammelnr. geschält"),
IFERROR(IF(VLOOKUP(W344,[1]Offen!$B:$C,2,FALSE)=0,"Offen ungeschält ABS"),
IFERROR(IF(VLOOKUP(W344,[1]Offen!$E:$F,2,FALSE)=0,"Offen ungeschält VOS"),
IFERROR(IF(VLOOKUP(W344,[1]Offen!$H:$I,2,FALSE)=0,"Offen geschält RW"),
IFERROR(IF(VLOOKUP(W344,[1]Offen!$K:$L,2,FALSE)=0,"Offen vegan"),
IFERROR(IF(VLOOKUP(W344,[1]Offen!$N:$O,2,FALSE)=0,"Offen Zipfel"),
IFERROR(IF(VLOOKUP(W344,[1]Offen!$Q:$R,2,FALSE)=0,"Offen Endstücke"),
IFERROR(IF(VLOOKUP(W344,[1]Vakuumiert!$B:$C,2,FALSE)=0,"Vakuumierter VOS ungeschält"),
IFERROR(IF(VLOOKUP(W344,[1]Vakuumiert!$E:$F,2,FALSE)=0,"Vakuumierter ABS ungeschält"),
IFERROR(IF(VLOOKUP(W344,[1]Vakuumiert!$H:$I,2,FALSE)=0,"Vakuumierter VOS geschält"),
IFERROR(IF(VLOOKUP(W344,[1]Vakuumiert!$K:$L,2,FALSE)=0,"Vakuumierter VOS vegan"),
IFERROR(IF(VLOOKUP(W344,[1]Vakuumiert!$N:$O,2,FALSE)=0,"Vakuumierter VOS Zipfel"),
IFERROR(IF(VLOOKUP(W344,[1]Vakuumiert!$Q:$R,2,FALSE)=0,"Vakuumiert geschält"),
IFERROR(IF(VLOOKUP(W344,'[1]vakuumierte Fertigprodukte'!$B:$C,2,FALSE)=0,"Fertigprodukte"),
IFERROR(IF(VLOOKUP(W344,'[1]vakuumierte Fertigprodukte'!$E:$FI,2,FALSE)=0,"Vakuumierte Zipfel"),
IFERROR(IF(VLOOKUP(W344,[1]Wurste!$B:$C,2,FALSE)=0,"Räucherwürste"),
IFERROR(IF(VLOOKUP(W344,[1]Wurste!$E:$F,2,FALSE)=0,"URW/URGW Wurst"),
IFERROR(IF(VLOOKUP(W344,[1]Wurste!$H:$I,2,FALSE)=0,"HF-Wurst Vegan"),
IFERROR(IF(VLOOKUP(W344,[1]Wurste!$K:$L,2,FALSE)=0,"320er ohne Würste"),
IFERROR(IF(AND(OR(Abfalldokumentation!$I344="BU3",Abfalldokumentation!$I344="Verkauf"),Abfalldokumentation!$N344="Schimmel",Abfalldokumentation!$O344="keinen Abnehmer/kein Schälpersonal"),"Div. Zipfel, ES ohne Verwendung",VLOOKUP(Abfalldokumentation!$M344,Produktgruppen!A:B,2,FALSE)),"-")))))))))))))))))))))))</f>
        <v>Div. Zipfel, ES ohne Verwendung</v>
      </c>
      <c r="M344" s="81" t="str">
        <f>IFERROR(VLOOKUP(Abfalldokumentation!$W344,Artikel!A:C,3,FALSE),Abfalldokumentation!$W344)</f>
        <v>Vorschmelzwürste 6,7 kg</v>
      </c>
      <c r="N344" s="81" t="str">
        <f>VLOOKUP(D344,'Liste Gründe'!A:D,2,FALSE)</f>
        <v>Schimmel</v>
      </c>
      <c r="O344" s="80" t="str">
        <f>IF(ISBLANK(F344),VLOOKUP(Abfalldokumentation!$X344,'Liste Gründe'!A:D,3,FALSE),F344)</f>
        <v>keinen Abnehmer/kein Schälpersonal</v>
      </c>
      <c r="P344" s="81" t="str">
        <f>IF(ISBLANK(Abfalldokumentation!$G344),"-",Abfalldokumentation!$G344)</f>
        <v>keinen Abnehmer/Schälen</v>
      </c>
      <c r="Q344" s="81">
        <f t="shared" si="36"/>
        <v>36</v>
      </c>
      <c r="R344" s="81" t="str">
        <f t="shared" si="37"/>
        <v>Produkte</v>
      </c>
      <c r="S344" s="81" t="str">
        <f t="shared" si="38"/>
        <v>BUs</v>
      </c>
      <c r="T344" s="81" t="str">
        <f t="shared" si="39"/>
        <v>Symptome</v>
      </c>
      <c r="U344" s="81" t="str">
        <f>IFERROR(VLOOKUP(Abfalldokumentation!$W344,Kennzahlen!S:U,3,FALSE)*Abfalldokumentation!$J344,"0")</f>
        <v>0</v>
      </c>
      <c r="V344" s="81" t="str">
        <f>IF(ISBLANK(A344),VLOOKUP(Abfalldokumentation!$W344,'Linien - BU'!R:S,2,FALSE),A344)</f>
        <v>Verkauf</v>
      </c>
      <c r="W344" s="77">
        <f t="shared" si="40"/>
        <v>31000094</v>
      </c>
      <c r="X344" s="77">
        <f t="shared" si="41"/>
        <v>12</v>
      </c>
    </row>
    <row r="345" spans="1:24" ht="30" customHeight="1" x14ac:dyDescent="0.25">
      <c r="A345" s="45" t="s">
        <v>95</v>
      </c>
      <c r="B345" s="46" t="s">
        <v>164</v>
      </c>
      <c r="C345" s="46">
        <v>100</v>
      </c>
      <c r="D345" s="46">
        <v>12</v>
      </c>
      <c r="E345" s="47">
        <v>44448</v>
      </c>
      <c r="F345" s="48" t="s">
        <v>29</v>
      </c>
      <c r="G345" s="49" t="s">
        <v>29</v>
      </c>
      <c r="H345" s="50" t="str">
        <f>IFERROR(VLOOKUP(Abfalldokumentation!$B345,Artikel!A:C,3,FALSE),Abfalldokumentation!$B345)</f>
        <v>Cheddar Cheese 50% Block</v>
      </c>
      <c r="I345" s="73" t="str">
        <f>VLOOKUP(V345,'Linien - BU'!A:B,2,FALSE)</f>
        <v>BU1</v>
      </c>
      <c r="J345" s="74">
        <f t="shared" si="35"/>
        <v>100</v>
      </c>
      <c r="K345" s="75">
        <f>Abfalldokumentation!$E345</f>
        <v>44448</v>
      </c>
      <c r="L345" s="74" t="str">
        <f>IFERROR(IF(VLOOKUP(W345,'[1]Rohware 230'!$B:$C,2,FALSE)=0,"Rohware"),
IFERROR(IF(VLOOKUP(W345,[1]Sammelnr.!$B:$C,2,FALSE)=0,"Sammelnr. ungeschält ABS"),
IFERROR(IF(VLOOKUP(W345,[1]Sammelnr.!$E:$F,2,FALSE)=0,"Sammelnr. ungeschält VS"),
IFERROR(IF(VLOOKUP(W345,[1]Sammelnr.!$H:$I,2,FALSE)=0,"Sammelnr. geschält"),
IFERROR(IF(VLOOKUP(W345,[1]Offen!$B:$C,2,FALSE)=0,"Offen ungeschält ABS"),
IFERROR(IF(VLOOKUP(W345,[1]Offen!$E:$F,2,FALSE)=0,"Offen ungeschält VOS"),
IFERROR(IF(VLOOKUP(W345,[1]Offen!$H:$I,2,FALSE)=0,"Offen geschält RW"),
IFERROR(IF(VLOOKUP(W345,[1]Offen!$K:$L,2,FALSE)=0,"Offen vegan"),
IFERROR(IF(VLOOKUP(W345,[1]Offen!$N:$O,2,FALSE)=0,"Offen Zipfel"),
IFERROR(IF(VLOOKUP(W345,[1]Offen!$Q:$R,2,FALSE)=0,"Offen Endstücke"),
IFERROR(IF(VLOOKUP(W345,[1]Vakuumiert!$B:$C,2,FALSE)=0,"Vakuumierter VOS ungeschält"),
IFERROR(IF(VLOOKUP(W345,[1]Vakuumiert!$E:$F,2,FALSE)=0,"Vakuumierter ABS ungeschält"),
IFERROR(IF(VLOOKUP(W345,[1]Vakuumiert!$H:$I,2,FALSE)=0,"Vakuumierter VOS geschält"),
IFERROR(IF(VLOOKUP(W345,[1]Vakuumiert!$K:$L,2,FALSE)=0,"Vakuumierter VOS vegan"),
IFERROR(IF(VLOOKUP(W345,[1]Vakuumiert!$N:$O,2,FALSE)=0,"Vakuumierter VOS Zipfel"),
IFERROR(IF(VLOOKUP(W345,[1]Vakuumiert!$Q:$R,2,FALSE)=0,"Vakuumiert geschält"),
IFERROR(IF(VLOOKUP(W345,'[1]vakuumierte Fertigprodukte'!$B:$C,2,FALSE)=0,"Fertigprodukte"),
IFERROR(IF(VLOOKUP(W345,'[1]vakuumierte Fertigprodukte'!$E:$FI,2,FALSE)=0,"Vakuumierte Zipfel"),
IFERROR(IF(VLOOKUP(W345,[1]Wurste!$B:$C,2,FALSE)=0,"Räucherwürste"),
IFERROR(IF(VLOOKUP(W345,[1]Wurste!$E:$F,2,FALSE)=0,"URW/URGW Wurst"),
IFERROR(IF(VLOOKUP(W345,[1]Wurste!$H:$I,2,FALSE)=0,"HF-Wurst Vegan"),
IFERROR(IF(VLOOKUP(W345,[1]Wurste!$K:$L,2,FALSE)=0,"320er ohne Würste"),
IFERROR(IF(AND(OR(Abfalldokumentation!$I345="BU3",Abfalldokumentation!$I345="Verkauf"),Abfalldokumentation!$N345="Schimmel",Abfalldokumentation!$O345="keinen Abnehmer/kein Schälpersonal"),"Div. Zipfel, ES ohne Verwendung",VLOOKUP(Abfalldokumentation!$M345,Produktgruppen!A:B,2,FALSE)),"-")))))))))))))))))))))))</f>
        <v>Rohware</v>
      </c>
      <c r="M345" s="76" t="str">
        <f>IFERROR(VLOOKUP(Abfalldokumentation!$W345,Artikel!A:C,3,FALSE),Abfalldokumentation!$W345)</f>
        <v>Cheddar Cheese 50% Block</v>
      </c>
      <c r="N345" s="76" t="str">
        <f>VLOOKUP(D345,'Liste Gründe'!A:D,2,FALSE)</f>
        <v>Schimmel</v>
      </c>
      <c r="O345" s="75" t="str">
        <f>IF(ISBLANK(F345),VLOOKUP(Abfalldokumentation!$X345,'Liste Gründe'!A:D,3,FALSE),F345)</f>
        <v>Luftzieher</v>
      </c>
      <c r="P345" s="76" t="str">
        <f>IF(ISBLANK(Abfalldokumentation!$G345),"-",Abfalldokumentation!$G345)</f>
        <v>Luftzieher</v>
      </c>
      <c r="Q345" s="76">
        <f t="shared" si="36"/>
        <v>36</v>
      </c>
      <c r="R345" s="76" t="str">
        <f t="shared" si="37"/>
        <v>Produkte</v>
      </c>
      <c r="S345" s="76" t="str">
        <f t="shared" si="38"/>
        <v>BUs</v>
      </c>
      <c r="T345" s="76" t="str">
        <f t="shared" si="39"/>
        <v>Symptome</v>
      </c>
      <c r="U345" s="76" t="str">
        <f>IFERROR(VLOOKUP(Abfalldokumentation!$W345,Kennzahlen!S:U,3,FALSE)*Abfalldokumentation!$J345,"0")</f>
        <v>0</v>
      </c>
      <c r="V345" s="76" t="str">
        <f>IF(ISBLANK(A345),VLOOKUP(Abfalldokumentation!$W345,'Linien - BU'!R:S,2,FALSE),A345)</f>
        <v>RWV</v>
      </c>
      <c r="W345" s="77" t="str">
        <f t="shared" si="40"/>
        <v>Cheddar Cheese 50% Block</v>
      </c>
      <c r="X345" s="77">
        <f t="shared" si="41"/>
        <v>12</v>
      </c>
    </row>
    <row r="346" spans="1:24" ht="30" customHeight="1" x14ac:dyDescent="0.25">
      <c r="A346" s="39" t="s">
        <v>11</v>
      </c>
      <c r="B346" s="40" t="s">
        <v>83</v>
      </c>
      <c r="C346" s="40">
        <v>915</v>
      </c>
      <c r="D346" s="40">
        <v>12</v>
      </c>
      <c r="E346" s="41">
        <v>44448</v>
      </c>
      <c r="F346" s="42" t="s">
        <v>20</v>
      </c>
      <c r="G346" s="43" t="s">
        <v>84</v>
      </c>
      <c r="H346" s="44" t="str">
        <f>IFERROR(VLOOKUP(Abfalldokumentation!$B346,Artikel!A:C,3,FALSE),Abfalldokumentation!$B346)</f>
        <v>Div. Zipfel, Endstücke</v>
      </c>
      <c r="I346" s="78" t="str">
        <f>VLOOKUP(V346,'Linien - BU'!A:B,2,FALSE)</f>
        <v>Verkauf</v>
      </c>
      <c r="J346" s="79">
        <f t="shared" si="35"/>
        <v>915</v>
      </c>
      <c r="K346" s="80">
        <f>Abfalldokumentation!$E346</f>
        <v>44448</v>
      </c>
      <c r="L346" s="79" t="str">
        <f>IFERROR(IF(VLOOKUP(W346,'[1]Rohware 230'!$B:$C,2,FALSE)=0,"Rohware"),
IFERROR(IF(VLOOKUP(W346,[1]Sammelnr.!$B:$C,2,FALSE)=0,"Sammelnr. ungeschält ABS"),
IFERROR(IF(VLOOKUP(W346,[1]Sammelnr.!$E:$F,2,FALSE)=0,"Sammelnr. ungeschält VS"),
IFERROR(IF(VLOOKUP(W346,[1]Sammelnr.!$H:$I,2,FALSE)=0,"Sammelnr. geschält"),
IFERROR(IF(VLOOKUP(W346,[1]Offen!$B:$C,2,FALSE)=0,"Offen ungeschält ABS"),
IFERROR(IF(VLOOKUP(W346,[1]Offen!$E:$F,2,FALSE)=0,"Offen ungeschält VOS"),
IFERROR(IF(VLOOKUP(W346,[1]Offen!$H:$I,2,FALSE)=0,"Offen geschält RW"),
IFERROR(IF(VLOOKUP(W346,[1]Offen!$K:$L,2,FALSE)=0,"Offen vegan"),
IFERROR(IF(VLOOKUP(W346,[1]Offen!$N:$O,2,FALSE)=0,"Offen Zipfel"),
IFERROR(IF(VLOOKUP(W346,[1]Offen!$Q:$R,2,FALSE)=0,"Offen Endstücke"),
IFERROR(IF(VLOOKUP(W346,[1]Vakuumiert!$B:$C,2,FALSE)=0,"Vakuumierter VOS ungeschält"),
IFERROR(IF(VLOOKUP(W346,[1]Vakuumiert!$E:$F,2,FALSE)=0,"Vakuumierter ABS ungeschält"),
IFERROR(IF(VLOOKUP(W346,[1]Vakuumiert!$H:$I,2,FALSE)=0,"Vakuumierter VOS geschält"),
IFERROR(IF(VLOOKUP(W346,[1]Vakuumiert!$K:$L,2,FALSE)=0,"Vakuumierter VOS vegan"),
IFERROR(IF(VLOOKUP(W346,[1]Vakuumiert!$N:$O,2,FALSE)=0,"Vakuumierter VOS Zipfel"),
IFERROR(IF(VLOOKUP(W346,[1]Vakuumiert!$Q:$R,2,FALSE)=0,"Vakuumiert geschält"),
IFERROR(IF(VLOOKUP(W346,'[1]vakuumierte Fertigprodukte'!$B:$C,2,FALSE)=0,"Fertigprodukte"),
IFERROR(IF(VLOOKUP(W346,'[1]vakuumierte Fertigprodukte'!$E:$FI,2,FALSE)=0,"Vakuumierte Zipfel"),
IFERROR(IF(VLOOKUP(W346,[1]Wurste!$B:$C,2,FALSE)=0,"Räucherwürste"),
IFERROR(IF(VLOOKUP(W346,[1]Wurste!$E:$F,2,FALSE)=0,"URW/URGW Wurst"),
IFERROR(IF(VLOOKUP(W346,[1]Wurste!$H:$I,2,FALSE)=0,"HF-Wurst Vegan"),
IFERROR(IF(VLOOKUP(W346,[1]Wurste!$K:$L,2,FALSE)=0,"320er ohne Würste"),
IFERROR(IF(AND(OR(Abfalldokumentation!$I346="BU3",Abfalldokumentation!$I346="Verkauf"),Abfalldokumentation!$N346="Schimmel",Abfalldokumentation!$O346="keinen Abnehmer/kein Schälpersonal"),"Div. Zipfel, ES ohne Verwendung",VLOOKUP(Abfalldokumentation!$M346,Produktgruppen!A:B,2,FALSE)),"-")))))))))))))))))))))))</f>
        <v>Div. Zipfel, ES ohne Verwendung</v>
      </c>
      <c r="M346" s="81" t="str">
        <f>IFERROR(VLOOKUP(Abfalldokumentation!$W346,Artikel!A:C,3,FALSE),Abfalldokumentation!$W346)</f>
        <v>Div. Zipfel, Endstücke</v>
      </c>
      <c r="N346" s="81" t="str">
        <f>VLOOKUP(D346,'Liste Gründe'!A:D,2,FALSE)</f>
        <v>Schimmel</v>
      </c>
      <c r="O346" s="80" t="str">
        <f>IF(ISBLANK(F346),VLOOKUP(Abfalldokumentation!$X346,'Liste Gründe'!A:D,3,FALSE),F346)</f>
        <v>keinen Abnehmer/kein Schälpersonal</v>
      </c>
      <c r="P346" s="81" t="str">
        <f>IF(ISBLANK(Abfalldokumentation!$G346),"-",Abfalldokumentation!$G346)</f>
        <v>keinen Abnehmer/Schälen</v>
      </c>
      <c r="Q346" s="81">
        <f t="shared" si="36"/>
        <v>36</v>
      </c>
      <c r="R346" s="81" t="str">
        <f t="shared" si="37"/>
        <v>Produkte</v>
      </c>
      <c r="S346" s="81" t="str">
        <f t="shared" si="38"/>
        <v>BUs</v>
      </c>
      <c r="T346" s="81" t="str">
        <f t="shared" si="39"/>
        <v>Symptome</v>
      </c>
      <c r="U346" s="81" t="str">
        <f>IFERROR(VLOOKUP(Abfalldokumentation!$W346,Kennzahlen!S:U,3,FALSE)*Abfalldokumentation!$J346,"0")</f>
        <v>0</v>
      </c>
      <c r="V346" s="81" t="str">
        <f>IF(ISBLANK(A346),VLOOKUP(Abfalldokumentation!$W346,'Linien - BU'!R:S,2,FALSE),A346)</f>
        <v>Verkauf</v>
      </c>
      <c r="W346" s="77" t="str">
        <f t="shared" si="40"/>
        <v>Div. Zipfel, Endstücke</v>
      </c>
      <c r="X346" s="77">
        <f t="shared" si="41"/>
        <v>12</v>
      </c>
    </row>
    <row r="347" spans="1:24" ht="30" customHeight="1" x14ac:dyDescent="0.25">
      <c r="A347" s="45" t="s">
        <v>70</v>
      </c>
      <c r="B347" s="46" t="s">
        <v>86</v>
      </c>
      <c r="C347" s="46">
        <v>50.6</v>
      </c>
      <c r="D347" s="46">
        <v>30</v>
      </c>
      <c r="E347" s="47">
        <v>44448</v>
      </c>
      <c r="F347" s="48"/>
      <c r="G347" s="49"/>
      <c r="H347" s="50" t="str">
        <f>IFERROR(VLOOKUP(Abfalldokumentation!$B347,Artikel!A:C,3,FALSE),Abfalldokumentation!$B347)</f>
        <v>Diverses aus Abfüllung</v>
      </c>
      <c r="I347" s="73" t="str">
        <f>VLOOKUP(V347,'Linien - BU'!A:B,2,FALSE)</f>
        <v>BU1</v>
      </c>
      <c r="J347" s="74">
        <f t="shared" si="35"/>
        <v>50.6</v>
      </c>
      <c r="K347" s="75">
        <f>Abfalldokumentation!$E347</f>
        <v>44448</v>
      </c>
      <c r="L347" s="74" t="str">
        <f>IFERROR(IF(VLOOKUP(W347,'[1]Rohware 230'!$B:$C,2,FALSE)=0,"Rohware"),
IFERROR(IF(VLOOKUP(W347,[1]Sammelnr.!$B:$C,2,FALSE)=0,"Sammelnr. ungeschält ABS"),
IFERROR(IF(VLOOKUP(W347,[1]Sammelnr.!$E:$F,2,FALSE)=0,"Sammelnr. ungeschält VS"),
IFERROR(IF(VLOOKUP(W347,[1]Sammelnr.!$H:$I,2,FALSE)=0,"Sammelnr. geschält"),
IFERROR(IF(VLOOKUP(W347,[1]Offen!$B:$C,2,FALSE)=0,"Offen ungeschält ABS"),
IFERROR(IF(VLOOKUP(W347,[1]Offen!$E:$F,2,FALSE)=0,"Offen ungeschält VOS"),
IFERROR(IF(VLOOKUP(W347,[1]Offen!$H:$I,2,FALSE)=0,"Offen geschält RW"),
IFERROR(IF(VLOOKUP(W347,[1]Offen!$K:$L,2,FALSE)=0,"Offen vegan"),
IFERROR(IF(VLOOKUP(W347,[1]Offen!$N:$O,2,FALSE)=0,"Offen Zipfel"),
IFERROR(IF(VLOOKUP(W347,[1]Offen!$Q:$R,2,FALSE)=0,"Offen Endstücke"),
IFERROR(IF(VLOOKUP(W347,[1]Vakuumiert!$B:$C,2,FALSE)=0,"Vakuumierter VOS ungeschält"),
IFERROR(IF(VLOOKUP(W347,[1]Vakuumiert!$E:$F,2,FALSE)=0,"Vakuumierter ABS ungeschält"),
IFERROR(IF(VLOOKUP(W347,[1]Vakuumiert!$H:$I,2,FALSE)=0,"Vakuumierter VOS geschält"),
IFERROR(IF(VLOOKUP(W347,[1]Vakuumiert!$K:$L,2,FALSE)=0,"Vakuumierter VOS vegan"),
IFERROR(IF(VLOOKUP(W347,[1]Vakuumiert!$N:$O,2,FALSE)=0,"Vakuumierter VOS Zipfel"),
IFERROR(IF(VLOOKUP(W347,[1]Vakuumiert!$Q:$R,2,FALSE)=0,"Vakuumiert geschält"),
IFERROR(IF(VLOOKUP(W347,'[1]vakuumierte Fertigprodukte'!$B:$C,2,FALSE)=0,"Fertigprodukte"),
IFERROR(IF(VLOOKUP(W347,'[1]vakuumierte Fertigprodukte'!$E:$FI,2,FALSE)=0,"Vakuumierte Zipfel"),
IFERROR(IF(VLOOKUP(W347,[1]Wurste!$B:$C,2,FALSE)=0,"Räucherwürste"),
IFERROR(IF(VLOOKUP(W347,[1]Wurste!$E:$F,2,FALSE)=0,"URW/URGW Wurst"),
IFERROR(IF(VLOOKUP(W347,[1]Wurste!$H:$I,2,FALSE)=0,"HF-Wurst Vegan"),
IFERROR(IF(VLOOKUP(W347,[1]Wurste!$K:$L,2,FALSE)=0,"320er ohne Würste"),
IFERROR(IF(AND(OR(Abfalldokumentation!$I347="BU3",Abfalldokumentation!$I347="Verkauf"),Abfalldokumentation!$N347="Schimmel",Abfalldokumentation!$O347="keinen Abnehmer/kein Schälpersonal"),"Div. Zipfel, ES ohne Verwendung",VLOOKUP(Abfalldokumentation!$M347,Produktgruppen!A:B,2,FALSE)),"-")))))))))))))))))))))))</f>
        <v>Diverses</v>
      </c>
      <c r="M347" s="76" t="str">
        <f>IFERROR(VLOOKUP(Abfalldokumentation!$W347,Artikel!A:C,3,FALSE),Abfalldokumentation!$W347)</f>
        <v>Diverses aus Abfüllung</v>
      </c>
      <c r="N347" s="76" t="str">
        <f>VLOOKUP(D347,'Liste Gründe'!A:D,2,FALSE)</f>
        <v>Linienbezogen</v>
      </c>
      <c r="O347" s="75" t="str">
        <f>IF(ISBLANK(F347),VLOOKUP(Abfalldokumentation!$X347,'Liste Gründe'!A:D,3,FALSE),F347)</f>
        <v>Maschinenabfall</v>
      </c>
      <c r="P347" s="76" t="str">
        <f>IF(ISBLANK(Abfalldokumentation!$G347),"-",Abfalldokumentation!$G347)</f>
        <v>-</v>
      </c>
      <c r="Q347" s="76">
        <f t="shared" si="36"/>
        <v>36</v>
      </c>
      <c r="R347" s="76" t="str">
        <f t="shared" si="37"/>
        <v>Produkte</v>
      </c>
      <c r="S347" s="76" t="str">
        <f t="shared" si="38"/>
        <v>BUs</v>
      </c>
      <c r="T347" s="76" t="str">
        <f t="shared" si="39"/>
        <v>Symptome</v>
      </c>
      <c r="U347" s="76" t="str">
        <f>IFERROR(VLOOKUP(Abfalldokumentation!$W347,Kennzahlen!S:U,3,FALSE)*Abfalldokumentation!$J347,"0")</f>
        <v>0</v>
      </c>
      <c r="V347" s="76" t="str">
        <f>IF(ISBLANK(A347),VLOOKUP(Abfalldokumentation!$W347,'Linien - BU'!R:S,2,FALSE),A347)</f>
        <v>Abfüllung</v>
      </c>
      <c r="W347" s="77" t="str">
        <f t="shared" si="40"/>
        <v>Diverses aus Abfüllung</v>
      </c>
      <c r="X347" s="77">
        <f t="shared" si="41"/>
        <v>30</v>
      </c>
    </row>
    <row r="348" spans="1:24" ht="30" customHeight="1" x14ac:dyDescent="0.25">
      <c r="A348" s="39" t="s">
        <v>70</v>
      </c>
      <c r="B348" s="40" t="s">
        <v>86</v>
      </c>
      <c r="C348" s="40">
        <v>108</v>
      </c>
      <c r="D348" s="40">
        <v>30</v>
      </c>
      <c r="E348" s="41">
        <v>44448</v>
      </c>
      <c r="F348" s="42"/>
      <c r="G348" s="43"/>
      <c r="H348" s="44" t="str">
        <f>IFERROR(VLOOKUP(Abfalldokumentation!$B348,Artikel!A:C,3,FALSE),Abfalldokumentation!$B348)</f>
        <v>Diverses aus Abfüllung</v>
      </c>
      <c r="I348" s="78" t="str">
        <f>VLOOKUP(V348,'Linien - BU'!A:B,2,FALSE)</f>
        <v>BU1</v>
      </c>
      <c r="J348" s="79">
        <f t="shared" si="35"/>
        <v>108</v>
      </c>
      <c r="K348" s="80">
        <f>Abfalldokumentation!$E348</f>
        <v>44448</v>
      </c>
      <c r="L348" s="79" t="str">
        <f>IFERROR(IF(VLOOKUP(W348,'[1]Rohware 230'!$B:$C,2,FALSE)=0,"Rohware"),
IFERROR(IF(VLOOKUP(W348,[1]Sammelnr.!$B:$C,2,FALSE)=0,"Sammelnr. ungeschält ABS"),
IFERROR(IF(VLOOKUP(W348,[1]Sammelnr.!$E:$F,2,FALSE)=0,"Sammelnr. ungeschält VS"),
IFERROR(IF(VLOOKUP(W348,[1]Sammelnr.!$H:$I,2,FALSE)=0,"Sammelnr. geschält"),
IFERROR(IF(VLOOKUP(W348,[1]Offen!$B:$C,2,FALSE)=0,"Offen ungeschält ABS"),
IFERROR(IF(VLOOKUP(W348,[1]Offen!$E:$F,2,FALSE)=0,"Offen ungeschält VOS"),
IFERROR(IF(VLOOKUP(W348,[1]Offen!$H:$I,2,FALSE)=0,"Offen geschält RW"),
IFERROR(IF(VLOOKUP(W348,[1]Offen!$K:$L,2,FALSE)=0,"Offen vegan"),
IFERROR(IF(VLOOKUP(W348,[1]Offen!$N:$O,2,FALSE)=0,"Offen Zipfel"),
IFERROR(IF(VLOOKUP(W348,[1]Offen!$Q:$R,2,FALSE)=0,"Offen Endstücke"),
IFERROR(IF(VLOOKUP(W348,[1]Vakuumiert!$B:$C,2,FALSE)=0,"Vakuumierter VOS ungeschält"),
IFERROR(IF(VLOOKUP(W348,[1]Vakuumiert!$E:$F,2,FALSE)=0,"Vakuumierter ABS ungeschält"),
IFERROR(IF(VLOOKUP(W348,[1]Vakuumiert!$H:$I,2,FALSE)=0,"Vakuumierter VOS geschält"),
IFERROR(IF(VLOOKUP(W348,[1]Vakuumiert!$K:$L,2,FALSE)=0,"Vakuumierter VOS vegan"),
IFERROR(IF(VLOOKUP(W348,[1]Vakuumiert!$N:$O,2,FALSE)=0,"Vakuumierter VOS Zipfel"),
IFERROR(IF(VLOOKUP(W348,[1]Vakuumiert!$Q:$R,2,FALSE)=0,"Vakuumiert geschält"),
IFERROR(IF(VLOOKUP(W348,'[1]vakuumierte Fertigprodukte'!$B:$C,2,FALSE)=0,"Fertigprodukte"),
IFERROR(IF(VLOOKUP(W348,'[1]vakuumierte Fertigprodukte'!$E:$FI,2,FALSE)=0,"Vakuumierte Zipfel"),
IFERROR(IF(VLOOKUP(W348,[1]Wurste!$B:$C,2,FALSE)=0,"Räucherwürste"),
IFERROR(IF(VLOOKUP(W348,[1]Wurste!$E:$F,2,FALSE)=0,"URW/URGW Wurst"),
IFERROR(IF(VLOOKUP(W348,[1]Wurste!$H:$I,2,FALSE)=0,"HF-Wurst Vegan"),
IFERROR(IF(VLOOKUP(W348,[1]Wurste!$K:$L,2,FALSE)=0,"320er ohne Würste"),
IFERROR(IF(AND(OR(Abfalldokumentation!$I348="BU3",Abfalldokumentation!$I348="Verkauf"),Abfalldokumentation!$N348="Schimmel",Abfalldokumentation!$O348="keinen Abnehmer/kein Schälpersonal"),"Div. Zipfel, ES ohne Verwendung",VLOOKUP(Abfalldokumentation!$M348,Produktgruppen!A:B,2,FALSE)),"-")))))))))))))))))))))))</f>
        <v>Diverses</v>
      </c>
      <c r="M348" s="81" t="str">
        <f>IFERROR(VLOOKUP(Abfalldokumentation!$W348,Artikel!A:C,3,FALSE),Abfalldokumentation!$W348)</f>
        <v>Diverses aus Abfüllung</v>
      </c>
      <c r="N348" s="81" t="str">
        <f>VLOOKUP(D348,'Liste Gründe'!A:D,2,FALSE)</f>
        <v>Linienbezogen</v>
      </c>
      <c r="O348" s="80" t="str">
        <f>IF(ISBLANK(F348),VLOOKUP(Abfalldokumentation!$X348,'Liste Gründe'!A:D,3,FALSE),F348)</f>
        <v>Maschinenabfall</v>
      </c>
      <c r="P348" s="81" t="str">
        <f>IF(ISBLANK(Abfalldokumentation!$G348),"-",Abfalldokumentation!$G348)</f>
        <v>-</v>
      </c>
      <c r="Q348" s="81">
        <f t="shared" si="36"/>
        <v>36</v>
      </c>
      <c r="R348" s="81" t="str">
        <f t="shared" si="37"/>
        <v>Produkte</v>
      </c>
      <c r="S348" s="81" t="str">
        <f t="shared" si="38"/>
        <v>BUs</v>
      </c>
      <c r="T348" s="81" t="str">
        <f t="shared" si="39"/>
        <v>Symptome</v>
      </c>
      <c r="U348" s="81" t="str">
        <f>IFERROR(VLOOKUP(Abfalldokumentation!$W348,Kennzahlen!S:U,3,FALSE)*Abfalldokumentation!$J348,"0")</f>
        <v>0</v>
      </c>
      <c r="V348" s="81" t="str">
        <f>IF(ISBLANK(A348),VLOOKUP(Abfalldokumentation!$W348,'Linien - BU'!R:S,2,FALSE),A348)</f>
        <v>Abfüllung</v>
      </c>
      <c r="W348" s="77" t="str">
        <f t="shared" si="40"/>
        <v>Diverses aus Abfüllung</v>
      </c>
      <c r="X348" s="77">
        <f t="shared" si="41"/>
        <v>30</v>
      </c>
    </row>
    <row r="349" spans="1:24" ht="30" customHeight="1" x14ac:dyDescent="0.25">
      <c r="A349" s="45" t="s">
        <v>89</v>
      </c>
      <c r="B349" s="46" t="s">
        <v>90</v>
      </c>
      <c r="C349" s="46">
        <v>2</v>
      </c>
      <c r="D349" s="46">
        <v>74</v>
      </c>
      <c r="E349" s="47">
        <v>44448</v>
      </c>
      <c r="F349" s="48" t="s">
        <v>91</v>
      </c>
      <c r="G349" s="49" t="s">
        <v>91</v>
      </c>
      <c r="H349" s="50" t="str">
        <f>IFERROR(VLOOKUP(Abfalldokumentation!$B349,Artikel!A:C,3,FALSE),Abfalldokumentation!$B349)</f>
        <v>Diverses QM</v>
      </c>
      <c r="I349" s="73" t="str">
        <f>VLOOKUP(V349,'Linien - BU'!A:B,2,FALSE)</f>
        <v>Rest</v>
      </c>
      <c r="J349" s="74">
        <f t="shared" si="35"/>
        <v>2</v>
      </c>
      <c r="K349" s="75">
        <f>Abfalldokumentation!$E349</f>
        <v>44448</v>
      </c>
      <c r="L349" s="74" t="str">
        <f>IFERROR(IF(VLOOKUP(W349,'[1]Rohware 230'!$B:$C,2,FALSE)=0,"Rohware"),
IFERROR(IF(VLOOKUP(W349,[1]Sammelnr.!$B:$C,2,FALSE)=0,"Sammelnr. ungeschält ABS"),
IFERROR(IF(VLOOKUP(W349,[1]Sammelnr.!$E:$F,2,FALSE)=0,"Sammelnr. ungeschält VS"),
IFERROR(IF(VLOOKUP(W349,[1]Sammelnr.!$H:$I,2,FALSE)=0,"Sammelnr. geschält"),
IFERROR(IF(VLOOKUP(W349,[1]Offen!$B:$C,2,FALSE)=0,"Offen ungeschält ABS"),
IFERROR(IF(VLOOKUP(W349,[1]Offen!$E:$F,2,FALSE)=0,"Offen ungeschält VOS"),
IFERROR(IF(VLOOKUP(W349,[1]Offen!$H:$I,2,FALSE)=0,"Offen geschält RW"),
IFERROR(IF(VLOOKUP(W349,[1]Offen!$K:$L,2,FALSE)=0,"Offen vegan"),
IFERROR(IF(VLOOKUP(W349,[1]Offen!$N:$O,2,FALSE)=0,"Offen Zipfel"),
IFERROR(IF(VLOOKUP(W349,[1]Offen!$Q:$R,2,FALSE)=0,"Offen Endstücke"),
IFERROR(IF(VLOOKUP(W349,[1]Vakuumiert!$B:$C,2,FALSE)=0,"Vakuumierter VOS ungeschält"),
IFERROR(IF(VLOOKUP(W349,[1]Vakuumiert!$E:$F,2,FALSE)=0,"Vakuumierter ABS ungeschält"),
IFERROR(IF(VLOOKUP(W349,[1]Vakuumiert!$H:$I,2,FALSE)=0,"Vakuumierter VOS geschält"),
IFERROR(IF(VLOOKUP(W349,[1]Vakuumiert!$K:$L,2,FALSE)=0,"Vakuumierter VOS vegan"),
IFERROR(IF(VLOOKUP(W349,[1]Vakuumiert!$N:$O,2,FALSE)=0,"Vakuumierter VOS Zipfel"),
IFERROR(IF(VLOOKUP(W349,[1]Vakuumiert!$Q:$R,2,FALSE)=0,"Vakuumiert geschält"),
IFERROR(IF(VLOOKUP(W349,'[1]vakuumierte Fertigprodukte'!$B:$C,2,FALSE)=0,"Fertigprodukte"),
IFERROR(IF(VLOOKUP(W349,'[1]vakuumierte Fertigprodukte'!$E:$FI,2,FALSE)=0,"Vakuumierte Zipfel"),
IFERROR(IF(VLOOKUP(W349,[1]Wurste!$B:$C,2,FALSE)=0,"Räucherwürste"),
IFERROR(IF(VLOOKUP(W349,[1]Wurste!$E:$F,2,FALSE)=0,"URW/URGW Wurst"),
IFERROR(IF(VLOOKUP(W349,[1]Wurste!$H:$I,2,FALSE)=0,"HF-Wurst Vegan"),
IFERROR(IF(VLOOKUP(W349,[1]Wurste!$K:$L,2,FALSE)=0,"320er ohne Würste"),
IFERROR(IF(AND(OR(Abfalldokumentation!$I349="BU3",Abfalldokumentation!$I349="Verkauf"),Abfalldokumentation!$N349="Schimmel",Abfalldokumentation!$O349="keinen Abnehmer/kein Schälpersonal"),"Div. Zipfel, ES ohne Verwendung",VLOOKUP(Abfalldokumentation!$M349,Produktgruppen!A:B,2,FALSE)),"-")))))))))))))))))))))))</f>
        <v>Qualitätssicherung</v>
      </c>
      <c r="M349" s="76" t="str">
        <f>IFERROR(VLOOKUP(Abfalldokumentation!$W349,Artikel!A:C,3,FALSE),Abfalldokumentation!$W349)</f>
        <v>Diverses QM</v>
      </c>
      <c r="N349" s="76" t="str">
        <f>VLOOKUP(D349,'Liste Gründe'!A:D,2,FALSE)</f>
        <v>Qualitätssicherung</v>
      </c>
      <c r="O349" s="75" t="str">
        <f>IF(ISBLANK(F349),VLOOKUP(Abfalldokumentation!$X349,'Liste Gründe'!A:D,3,FALSE),F349)</f>
        <v>Sensorik</v>
      </c>
      <c r="P349" s="76" t="str">
        <f>IF(ISBLANK(Abfalldokumentation!$G349),"-",Abfalldokumentation!$G349)</f>
        <v>Sensorik</v>
      </c>
      <c r="Q349" s="76">
        <f t="shared" si="36"/>
        <v>36</v>
      </c>
      <c r="R349" s="76" t="str">
        <f t="shared" si="37"/>
        <v>Produkte</v>
      </c>
      <c r="S349" s="76" t="str">
        <f t="shared" si="38"/>
        <v>BUs</v>
      </c>
      <c r="T349" s="76" t="str">
        <f t="shared" si="39"/>
        <v>Symptome</v>
      </c>
      <c r="U349" s="76" t="str">
        <f>IFERROR(VLOOKUP(Abfalldokumentation!$W349,Kennzahlen!S:U,3,FALSE)*Abfalldokumentation!$J349,"0")</f>
        <v>0</v>
      </c>
      <c r="V349" s="76" t="str">
        <f>IF(ISBLANK(A349),VLOOKUP(Abfalldokumentation!$W349,'Linien - BU'!R:S,2,FALSE),A349)</f>
        <v>QM</v>
      </c>
      <c r="W349" s="77" t="str">
        <f t="shared" si="40"/>
        <v>Diverses QM</v>
      </c>
      <c r="X349" s="77">
        <f t="shared" si="41"/>
        <v>74</v>
      </c>
    </row>
    <row r="350" spans="1:24" ht="30" customHeight="1" x14ac:dyDescent="0.25">
      <c r="A350" s="39" t="s">
        <v>89</v>
      </c>
      <c r="B350" s="40" t="s">
        <v>90</v>
      </c>
      <c r="C350" s="40">
        <v>2</v>
      </c>
      <c r="D350" s="40">
        <v>74</v>
      </c>
      <c r="E350" s="41">
        <v>44448</v>
      </c>
      <c r="F350" s="42" t="s">
        <v>91</v>
      </c>
      <c r="G350" s="43" t="s">
        <v>91</v>
      </c>
      <c r="H350" s="44" t="str">
        <f>IFERROR(VLOOKUP(Abfalldokumentation!$B350,Artikel!A:C,3,FALSE),Abfalldokumentation!$B350)</f>
        <v>Diverses QM</v>
      </c>
      <c r="I350" s="78" t="str">
        <f>VLOOKUP(V350,'Linien - BU'!A:B,2,FALSE)</f>
        <v>Rest</v>
      </c>
      <c r="J350" s="79">
        <f t="shared" si="35"/>
        <v>2</v>
      </c>
      <c r="K350" s="80">
        <f>Abfalldokumentation!$E350</f>
        <v>44448</v>
      </c>
      <c r="L350" s="79" t="str">
        <f>IFERROR(IF(VLOOKUP(W350,'[1]Rohware 230'!$B:$C,2,FALSE)=0,"Rohware"),
IFERROR(IF(VLOOKUP(W350,[1]Sammelnr.!$B:$C,2,FALSE)=0,"Sammelnr. ungeschält ABS"),
IFERROR(IF(VLOOKUP(W350,[1]Sammelnr.!$E:$F,2,FALSE)=0,"Sammelnr. ungeschält VS"),
IFERROR(IF(VLOOKUP(W350,[1]Sammelnr.!$H:$I,2,FALSE)=0,"Sammelnr. geschält"),
IFERROR(IF(VLOOKUP(W350,[1]Offen!$B:$C,2,FALSE)=0,"Offen ungeschält ABS"),
IFERROR(IF(VLOOKUP(W350,[1]Offen!$E:$F,2,FALSE)=0,"Offen ungeschält VOS"),
IFERROR(IF(VLOOKUP(W350,[1]Offen!$H:$I,2,FALSE)=0,"Offen geschält RW"),
IFERROR(IF(VLOOKUP(W350,[1]Offen!$K:$L,2,FALSE)=0,"Offen vegan"),
IFERROR(IF(VLOOKUP(W350,[1]Offen!$N:$O,2,FALSE)=0,"Offen Zipfel"),
IFERROR(IF(VLOOKUP(W350,[1]Offen!$Q:$R,2,FALSE)=0,"Offen Endstücke"),
IFERROR(IF(VLOOKUP(W350,[1]Vakuumiert!$B:$C,2,FALSE)=0,"Vakuumierter VOS ungeschält"),
IFERROR(IF(VLOOKUP(W350,[1]Vakuumiert!$E:$F,2,FALSE)=0,"Vakuumierter ABS ungeschält"),
IFERROR(IF(VLOOKUP(W350,[1]Vakuumiert!$H:$I,2,FALSE)=0,"Vakuumierter VOS geschält"),
IFERROR(IF(VLOOKUP(W350,[1]Vakuumiert!$K:$L,2,FALSE)=0,"Vakuumierter VOS vegan"),
IFERROR(IF(VLOOKUP(W350,[1]Vakuumiert!$N:$O,2,FALSE)=0,"Vakuumierter VOS Zipfel"),
IFERROR(IF(VLOOKUP(W350,[1]Vakuumiert!$Q:$R,2,FALSE)=0,"Vakuumiert geschält"),
IFERROR(IF(VLOOKUP(W350,'[1]vakuumierte Fertigprodukte'!$B:$C,2,FALSE)=0,"Fertigprodukte"),
IFERROR(IF(VLOOKUP(W350,'[1]vakuumierte Fertigprodukte'!$E:$FI,2,FALSE)=0,"Vakuumierte Zipfel"),
IFERROR(IF(VLOOKUP(W350,[1]Wurste!$B:$C,2,FALSE)=0,"Räucherwürste"),
IFERROR(IF(VLOOKUP(W350,[1]Wurste!$E:$F,2,FALSE)=0,"URW/URGW Wurst"),
IFERROR(IF(VLOOKUP(W350,[1]Wurste!$H:$I,2,FALSE)=0,"HF-Wurst Vegan"),
IFERROR(IF(VLOOKUP(W350,[1]Wurste!$K:$L,2,FALSE)=0,"320er ohne Würste"),
IFERROR(IF(AND(OR(Abfalldokumentation!$I350="BU3",Abfalldokumentation!$I350="Verkauf"),Abfalldokumentation!$N350="Schimmel",Abfalldokumentation!$O350="keinen Abnehmer/kein Schälpersonal"),"Div. Zipfel, ES ohne Verwendung",VLOOKUP(Abfalldokumentation!$M350,Produktgruppen!A:B,2,FALSE)),"-")))))))))))))))))))))))</f>
        <v>Qualitätssicherung</v>
      </c>
      <c r="M350" s="81" t="str">
        <f>IFERROR(VLOOKUP(Abfalldokumentation!$W350,Artikel!A:C,3,FALSE),Abfalldokumentation!$W350)</f>
        <v>Diverses QM</v>
      </c>
      <c r="N350" s="81" t="str">
        <f>VLOOKUP(D350,'Liste Gründe'!A:D,2,FALSE)</f>
        <v>Qualitätssicherung</v>
      </c>
      <c r="O350" s="80" t="str">
        <f>IF(ISBLANK(F350),VLOOKUP(Abfalldokumentation!$X350,'Liste Gründe'!A:D,3,FALSE),F350)</f>
        <v>Sensorik</v>
      </c>
      <c r="P350" s="81" t="str">
        <f>IF(ISBLANK(Abfalldokumentation!$G350),"-",Abfalldokumentation!$G350)</f>
        <v>Sensorik</v>
      </c>
      <c r="Q350" s="81">
        <f t="shared" si="36"/>
        <v>36</v>
      </c>
      <c r="R350" s="81" t="str">
        <f t="shared" si="37"/>
        <v>Produkte</v>
      </c>
      <c r="S350" s="81" t="str">
        <f t="shared" si="38"/>
        <v>BUs</v>
      </c>
      <c r="T350" s="81" t="str">
        <f t="shared" si="39"/>
        <v>Symptome</v>
      </c>
      <c r="U350" s="81" t="str">
        <f>IFERROR(VLOOKUP(Abfalldokumentation!$W350,Kennzahlen!S:U,3,FALSE)*Abfalldokumentation!$J350,"0")</f>
        <v>0</v>
      </c>
      <c r="V350" s="81" t="str">
        <f>IF(ISBLANK(A350),VLOOKUP(Abfalldokumentation!$W350,'Linien - BU'!R:S,2,FALSE),A350)</f>
        <v>QM</v>
      </c>
      <c r="W350" s="77" t="str">
        <f t="shared" si="40"/>
        <v>Diverses QM</v>
      </c>
      <c r="X350" s="77">
        <f t="shared" si="41"/>
        <v>74</v>
      </c>
    </row>
    <row r="351" spans="1:24" ht="30" customHeight="1" x14ac:dyDescent="0.25">
      <c r="A351" s="45" t="s">
        <v>89</v>
      </c>
      <c r="B351" s="46" t="s">
        <v>90</v>
      </c>
      <c r="C351" s="46">
        <v>4.5</v>
      </c>
      <c r="D351" s="46">
        <v>74</v>
      </c>
      <c r="E351" s="47">
        <v>44448</v>
      </c>
      <c r="F351" s="48" t="s">
        <v>91</v>
      </c>
      <c r="G351" s="49" t="s">
        <v>91</v>
      </c>
      <c r="H351" s="50" t="str">
        <f>IFERROR(VLOOKUP(Abfalldokumentation!$B351,Artikel!A:C,3,FALSE),Abfalldokumentation!$B351)</f>
        <v>Diverses QM</v>
      </c>
      <c r="I351" s="73" t="str">
        <f>VLOOKUP(V351,'Linien - BU'!A:B,2,FALSE)</f>
        <v>Rest</v>
      </c>
      <c r="J351" s="74">
        <f t="shared" si="35"/>
        <v>4.5</v>
      </c>
      <c r="K351" s="75">
        <f>Abfalldokumentation!$E351</f>
        <v>44448</v>
      </c>
      <c r="L351" s="74" t="str">
        <f>IFERROR(IF(VLOOKUP(W351,'[1]Rohware 230'!$B:$C,2,FALSE)=0,"Rohware"),
IFERROR(IF(VLOOKUP(W351,[1]Sammelnr.!$B:$C,2,FALSE)=0,"Sammelnr. ungeschält ABS"),
IFERROR(IF(VLOOKUP(W351,[1]Sammelnr.!$E:$F,2,FALSE)=0,"Sammelnr. ungeschält VS"),
IFERROR(IF(VLOOKUP(W351,[1]Sammelnr.!$H:$I,2,FALSE)=0,"Sammelnr. geschält"),
IFERROR(IF(VLOOKUP(W351,[1]Offen!$B:$C,2,FALSE)=0,"Offen ungeschält ABS"),
IFERROR(IF(VLOOKUP(W351,[1]Offen!$E:$F,2,FALSE)=0,"Offen ungeschält VOS"),
IFERROR(IF(VLOOKUP(W351,[1]Offen!$H:$I,2,FALSE)=0,"Offen geschält RW"),
IFERROR(IF(VLOOKUP(W351,[1]Offen!$K:$L,2,FALSE)=0,"Offen vegan"),
IFERROR(IF(VLOOKUP(W351,[1]Offen!$N:$O,2,FALSE)=0,"Offen Zipfel"),
IFERROR(IF(VLOOKUP(W351,[1]Offen!$Q:$R,2,FALSE)=0,"Offen Endstücke"),
IFERROR(IF(VLOOKUP(W351,[1]Vakuumiert!$B:$C,2,FALSE)=0,"Vakuumierter VOS ungeschält"),
IFERROR(IF(VLOOKUP(W351,[1]Vakuumiert!$E:$F,2,FALSE)=0,"Vakuumierter ABS ungeschält"),
IFERROR(IF(VLOOKUP(W351,[1]Vakuumiert!$H:$I,2,FALSE)=0,"Vakuumierter VOS geschält"),
IFERROR(IF(VLOOKUP(W351,[1]Vakuumiert!$K:$L,2,FALSE)=0,"Vakuumierter VOS vegan"),
IFERROR(IF(VLOOKUP(W351,[1]Vakuumiert!$N:$O,2,FALSE)=0,"Vakuumierter VOS Zipfel"),
IFERROR(IF(VLOOKUP(W351,[1]Vakuumiert!$Q:$R,2,FALSE)=0,"Vakuumiert geschält"),
IFERROR(IF(VLOOKUP(W351,'[1]vakuumierte Fertigprodukte'!$B:$C,2,FALSE)=0,"Fertigprodukte"),
IFERROR(IF(VLOOKUP(W351,'[1]vakuumierte Fertigprodukte'!$E:$FI,2,FALSE)=0,"Vakuumierte Zipfel"),
IFERROR(IF(VLOOKUP(W351,[1]Wurste!$B:$C,2,FALSE)=0,"Räucherwürste"),
IFERROR(IF(VLOOKUP(W351,[1]Wurste!$E:$F,2,FALSE)=0,"URW/URGW Wurst"),
IFERROR(IF(VLOOKUP(W351,[1]Wurste!$H:$I,2,FALSE)=0,"HF-Wurst Vegan"),
IFERROR(IF(VLOOKUP(W351,[1]Wurste!$K:$L,2,FALSE)=0,"320er ohne Würste"),
IFERROR(IF(AND(OR(Abfalldokumentation!$I351="BU3",Abfalldokumentation!$I351="Verkauf"),Abfalldokumentation!$N351="Schimmel",Abfalldokumentation!$O351="keinen Abnehmer/kein Schälpersonal"),"Div. Zipfel, ES ohne Verwendung",VLOOKUP(Abfalldokumentation!$M351,Produktgruppen!A:B,2,FALSE)),"-")))))))))))))))))))))))</f>
        <v>Qualitätssicherung</v>
      </c>
      <c r="M351" s="76" t="str">
        <f>IFERROR(VLOOKUP(Abfalldokumentation!$W351,Artikel!A:C,3,FALSE),Abfalldokumentation!$W351)</f>
        <v>Diverses QM</v>
      </c>
      <c r="N351" s="76" t="str">
        <f>VLOOKUP(D351,'Liste Gründe'!A:D,2,FALSE)</f>
        <v>Qualitätssicherung</v>
      </c>
      <c r="O351" s="75" t="str">
        <f>IF(ISBLANK(F351),VLOOKUP(Abfalldokumentation!$X351,'Liste Gründe'!A:D,3,FALSE),F351)</f>
        <v>Sensorik</v>
      </c>
      <c r="P351" s="76" t="str">
        <f>IF(ISBLANK(Abfalldokumentation!$G351),"-",Abfalldokumentation!$G351)</f>
        <v>Sensorik</v>
      </c>
      <c r="Q351" s="76">
        <f t="shared" si="36"/>
        <v>36</v>
      </c>
      <c r="R351" s="76" t="str">
        <f t="shared" si="37"/>
        <v>Produkte</v>
      </c>
      <c r="S351" s="76" t="str">
        <f t="shared" si="38"/>
        <v>BUs</v>
      </c>
      <c r="T351" s="76" t="str">
        <f t="shared" si="39"/>
        <v>Symptome</v>
      </c>
      <c r="U351" s="76" t="str">
        <f>IFERROR(VLOOKUP(Abfalldokumentation!$W351,Kennzahlen!S:U,3,FALSE)*Abfalldokumentation!$J351,"0")</f>
        <v>0</v>
      </c>
      <c r="V351" s="76" t="str">
        <f>IF(ISBLANK(A351),VLOOKUP(Abfalldokumentation!$W351,'Linien - BU'!R:S,2,FALSE),A351)</f>
        <v>QM</v>
      </c>
      <c r="W351" s="77" t="str">
        <f t="shared" si="40"/>
        <v>Diverses QM</v>
      </c>
      <c r="X351" s="77">
        <f t="shared" si="41"/>
        <v>74</v>
      </c>
    </row>
    <row r="352" spans="1:24" ht="30" customHeight="1" x14ac:dyDescent="0.25">
      <c r="A352" s="39" t="s">
        <v>165</v>
      </c>
      <c r="B352" s="40" t="s">
        <v>166</v>
      </c>
      <c r="C352" s="40">
        <v>450</v>
      </c>
      <c r="D352" s="40">
        <v>120</v>
      </c>
      <c r="E352" s="41">
        <v>44448</v>
      </c>
      <c r="F352" s="42" t="s">
        <v>35</v>
      </c>
      <c r="G352" s="43" t="s">
        <v>167</v>
      </c>
      <c r="H352" s="44" t="str">
        <f>IFERROR(VLOOKUP(Abfalldokumentation!$B352,Artikel!A:C,3,FALSE),Abfalldokumentation!$B352)</f>
        <v>Käsesnack</v>
      </c>
      <c r="I352" s="78" t="str">
        <f>VLOOKUP(V352,'Linien - BU'!A:B,2,FALSE)</f>
        <v>Rest</v>
      </c>
      <c r="J352" s="79">
        <f t="shared" si="35"/>
        <v>450</v>
      </c>
      <c r="K352" s="80">
        <f>Abfalldokumentation!$E352</f>
        <v>44448</v>
      </c>
      <c r="L352" s="79" t="str">
        <f>IFERROR(IF(VLOOKUP(W352,'[1]Rohware 230'!$B:$C,2,FALSE)=0,"Rohware"),
IFERROR(IF(VLOOKUP(W352,[1]Sammelnr.!$B:$C,2,FALSE)=0,"Sammelnr. ungeschält ABS"),
IFERROR(IF(VLOOKUP(W352,[1]Sammelnr.!$E:$F,2,FALSE)=0,"Sammelnr. ungeschält VS"),
IFERROR(IF(VLOOKUP(W352,[1]Sammelnr.!$H:$I,2,FALSE)=0,"Sammelnr. geschält"),
IFERROR(IF(VLOOKUP(W352,[1]Offen!$B:$C,2,FALSE)=0,"Offen ungeschält ABS"),
IFERROR(IF(VLOOKUP(W352,[1]Offen!$E:$F,2,FALSE)=0,"Offen ungeschält VOS"),
IFERROR(IF(VLOOKUP(W352,[1]Offen!$H:$I,2,FALSE)=0,"Offen geschält RW"),
IFERROR(IF(VLOOKUP(W352,[1]Offen!$K:$L,2,FALSE)=0,"Offen vegan"),
IFERROR(IF(VLOOKUP(W352,[1]Offen!$N:$O,2,FALSE)=0,"Offen Zipfel"),
IFERROR(IF(VLOOKUP(W352,[1]Offen!$Q:$R,2,FALSE)=0,"Offen Endstücke"),
IFERROR(IF(VLOOKUP(W352,[1]Vakuumiert!$B:$C,2,FALSE)=0,"Vakuumierter VOS ungeschält"),
IFERROR(IF(VLOOKUP(W352,[1]Vakuumiert!$E:$F,2,FALSE)=0,"Vakuumierter ABS ungeschält"),
IFERROR(IF(VLOOKUP(W352,[1]Vakuumiert!$H:$I,2,FALSE)=0,"Vakuumierter VOS geschält"),
IFERROR(IF(VLOOKUP(W352,[1]Vakuumiert!$K:$L,2,FALSE)=0,"Vakuumierter VOS vegan"),
IFERROR(IF(VLOOKUP(W352,[1]Vakuumiert!$N:$O,2,FALSE)=0,"Vakuumierter VOS Zipfel"),
IFERROR(IF(VLOOKUP(W352,[1]Vakuumiert!$Q:$R,2,FALSE)=0,"Vakuumiert geschält"),
IFERROR(IF(VLOOKUP(W352,'[1]vakuumierte Fertigprodukte'!$B:$C,2,FALSE)=0,"Fertigprodukte"),
IFERROR(IF(VLOOKUP(W352,'[1]vakuumierte Fertigprodukte'!$E:$FI,2,FALSE)=0,"Vakuumierte Zipfel"),
IFERROR(IF(VLOOKUP(W352,[1]Wurste!$B:$C,2,FALSE)=0,"Räucherwürste"),
IFERROR(IF(VLOOKUP(W352,[1]Wurste!$E:$F,2,FALSE)=0,"URW/URGW Wurst"),
IFERROR(IF(VLOOKUP(W352,[1]Wurste!$H:$I,2,FALSE)=0,"HF-Wurst Vegan"),
IFERROR(IF(VLOOKUP(W352,[1]Wurste!$K:$L,2,FALSE)=0,"320er ohne Würste"),
IFERROR(IF(AND(OR(Abfalldokumentation!$I352="BU3",Abfalldokumentation!$I352="Verkauf"),Abfalldokumentation!$N352="Schimmel",Abfalldokumentation!$O352="keinen Abnehmer/kein Schälpersonal"),"Div. Zipfel, ES ohne Verwendung",VLOOKUP(Abfalldokumentation!$M352,Produktgruppen!A:B,2,FALSE)),"-")))))))))))))))))))))))</f>
        <v>Fertigware</v>
      </c>
      <c r="M352" s="81" t="str">
        <f>IFERROR(VLOOKUP(Abfalldokumentation!$W352,Artikel!A:C,3,FALSE),Abfalldokumentation!$W352)</f>
        <v>Käsesnack</v>
      </c>
      <c r="N352" s="81" t="str">
        <f>VLOOKUP(D352,'Liste Gründe'!A:D,2,FALSE)</f>
        <v>Schimmel</v>
      </c>
      <c r="O352" s="80" t="str">
        <f>IF(ISBLANK(F352),VLOOKUP(Abfalldokumentation!$X352,'Liste Gründe'!A:D,3,FALSE),F352)</f>
        <v>MHD abgelaufen in Logistik</v>
      </c>
      <c r="P352" s="81" t="str">
        <f>IF(ISBLANK(Abfalldokumentation!$G352),"-",Abfalldokumentation!$G352)</f>
        <v>in Logistik stehen geblieben</v>
      </c>
      <c r="Q352" s="81">
        <f t="shared" si="36"/>
        <v>36</v>
      </c>
      <c r="R352" s="81" t="str">
        <f t="shared" si="37"/>
        <v>Produkte</v>
      </c>
      <c r="S352" s="81" t="str">
        <f t="shared" si="38"/>
        <v>BUs</v>
      </c>
      <c r="T352" s="81" t="str">
        <f t="shared" si="39"/>
        <v>Symptome</v>
      </c>
      <c r="U352" s="81" t="str">
        <f>IFERROR(VLOOKUP(Abfalldokumentation!$W352,Kennzahlen!S:U,3,FALSE)*Abfalldokumentation!$J352,"0")</f>
        <v>0</v>
      </c>
      <c r="V352" s="81" t="str">
        <f>IF(ISBLANK(A352),VLOOKUP(Abfalldokumentation!$W352,'Linien - BU'!R:S,2,FALSE),A352)</f>
        <v>Logistik</v>
      </c>
      <c r="W352" s="77" t="str">
        <f t="shared" si="40"/>
        <v>Käsesnack</v>
      </c>
      <c r="X352" s="77">
        <f t="shared" si="41"/>
        <v>120</v>
      </c>
    </row>
    <row r="353" spans="1:24" ht="30" customHeight="1" x14ac:dyDescent="0.25">
      <c r="A353" s="45" t="s">
        <v>92</v>
      </c>
      <c r="B353" s="46" t="s">
        <v>93</v>
      </c>
      <c r="C353" s="46">
        <v>25</v>
      </c>
      <c r="D353" s="52">
        <v>73</v>
      </c>
      <c r="E353" s="47">
        <v>44448</v>
      </c>
      <c r="F353" s="48" t="s">
        <v>94</v>
      </c>
      <c r="G353" s="49" t="s">
        <v>94</v>
      </c>
      <c r="H353" s="50" t="str">
        <f>IFERROR(VLOOKUP(Abfalldokumentation!$B353,Artikel!A:C,3,FALSE),Abfalldokumentation!$B353)</f>
        <v>Laborproben</v>
      </c>
      <c r="I353" s="73" t="str">
        <f>VLOOKUP(V353,'Linien - BU'!A:B,2,FALSE)</f>
        <v>Rest</v>
      </c>
      <c r="J353" s="74">
        <f t="shared" si="35"/>
        <v>25</v>
      </c>
      <c r="K353" s="75">
        <f>Abfalldokumentation!$E353</f>
        <v>44448</v>
      </c>
      <c r="L353" s="74" t="str">
        <f>IFERROR(IF(VLOOKUP(W353,'[1]Rohware 230'!$B:$C,2,FALSE)=0,"Rohware"),
IFERROR(IF(VLOOKUP(W353,[1]Sammelnr.!$B:$C,2,FALSE)=0,"Sammelnr. ungeschält ABS"),
IFERROR(IF(VLOOKUP(W353,[1]Sammelnr.!$E:$F,2,FALSE)=0,"Sammelnr. ungeschält VS"),
IFERROR(IF(VLOOKUP(W353,[1]Sammelnr.!$H:$I,2,FALSE)=0,"Sammelnr. geschält"),
IFERROR(IF(VLOOKUP(W353,[1]Offen!$B:$C,2,FALSE)=0,"Offen ungeschält ABS"),
IFERROR(IF(VLOOKUP(W353,[1]Offen!$E:$F,2,FALSE)=0,"Offen ungeschält VOS"),
IFERROR(IF(VLOOKUP(W353,[1]Offen!$H:$I,2,FALSE)=0,"Offen geschält RW"),
IFERROR(IF(VLOOKUP(W353,[1]Offen!$K:$L,2,FALSE)=0,"Offen vegan"),
IFERROR(IF(VLOOKUP(W353,[1]Offen!$N:$O,2,FALSE)=0,"Offen Zipfel"),
IFERROR(IF(VLOOKUP(W353,[1]Offen!$Q:$R,2,FALSE)=0,"Offen Endstücke"),
IFERROR(IF(VLOOKUP(W353,[1]Vakuumiert!$B:$C,2,FALSE)=0,"Vakuumierter VOS ungeschält"),
IFERROR(IF(VLOOKUP(W353,[1]Vakuumiert!$E:$F,2,FALSE)=0,"Vakuumierter ABS ungeschält"),
IFERROR(IF(VLOOKUP(W353,[1]Vakuumiert!$H:$I,2,FALSE)=0,"Vakuumierter VOS geschält"),
IFERROR(IF(VLOOKUP(W353,[1]Vakuumiert!$K:$L,2,FALSE)=0,"Vakuumierter VOS vegan"),
IFERROR(IF(VLOOKUP(W353,[1]Vakuumiert!$N:$O,2,FALSE)=0,"Vakuumierter VOS Zipfel"),
IFERROR(IF(VLOOKUP(W353,[1]Vakuumiert!$Q:$R,2,FALSE)=0,"Vakuumiert geschält"),
IFERROR(IF(VLOOKUP(W353,'[1]vakuumierte Fertigprodukte'!$B:$C,2,FALSE)=0,"Fertigprodukte"),
IFERROR(IF(VLOOKUP(W353,'[1]vakuumierte Fertigprodukte'!$E:$FI,2,FALSE)=0,"Vakuumierte Zipfel"),
IFERROR(IF(VLOOKUP(W353,[1]Wurste!$B:$C,2,FALSE)=0,"Räucherwürste"),
IFERROR(IF(VLOOKUP(W353,[1]Wurste!$E:$F,2,FALSE)=0,"URW/URGW Wurst"),
IFERROR(IF(VLOOKUP(W353,[1]Wurste!$H:$I,2,FALSE)=0,"HF-Wurst Vegan"),
IFERROR(IF(VLOOKUP(W353,[1]Wurste!$K:$L,2,FALSE)=0,"320er ohne Würste"),
IFERROR(IF(AND(OR(Abfalldokumentation!$I353="BU3",Abfalldokumentation!$I353="Verkauf"),Abfalldokumentation!$N353="Schimmel",Abfalldokumentation!$O353="keinen Abnehmer/kein Schälpersonal"),"Div. Zipfel, ES ohne Verwendung",VLOOKUP(Abfalldokumentation!$M353,Produktgruppen!A:B,2,FALSE)),"-")))))))))))))))))))))))</f>
        <v>Qualitätssicherung</v>
      </c>
      <c r="M353" s="76" t="str">
        <f>IFERROR(VLOOKUP(Abfalldokumentation!$W353,Artikel!A:C,3,FALSE),Abfalldokumentation!$W353)</f>
        <v>Laborproben</v>
      </c>
      <c r="N353" s="76" t="str">
        <f>VLOOKUP(D353,'Liste Gründe'!A:D,2,FALSE)</f>
        <v>Qualitätssicherung</v>
      </c>
      <c r="O353" s="75" t="str">
        <f>IF(ISBLANK(F353),VLOOKUP(Abfalldokumentation!$X353,'Liste Gründe'!A:D,3,FALSE),F353)</f>
        <v>Laborprobe</v>
      </c>
      <c r="P353" s="76" t="str">
        <f>IF(ISBLANK(Abfalldokumentation!$G353),"-",Abfalldokumentation!$G353)</f>
        <v>Laborprobe</v>
      </c>
      <c r="Q353" s="76">
        <f t="shared" si="36"/>
        <v>36</v>
      </c>
      <c r="R353" s="76" t="str">
        <f t="shared" si="37"/>
        <v>Produkte</v>
      </c>
      <c r="S353" s="76" t="str">
        <f t="shared" si="38"/>
        <v>BUs</v>
      </c>
      <c r="T353" s="76" t="str">
        <f t="shared" si="39"/>
        <v>Symptome</v>
      </c>
      <c r="U353" s="76" t="str">
        <f>IFERROR(VLOOKUP(Abfalldokumentation!$W353,Kennzahlen!S:U,3,FALSE)*Abfalldokumentation!$J353,"0")</f>
        <v>0</v>
      </c>
      <c r="V353" s="76" t="str">
        <f>IF(ISBLANK(A353),VLOOKUP(Abfalldokumentation!$W353,'Linien - BU'!R:S,2,FALSE),A353)</f>
        <v>Labor</v>
      </c>
      <c r="W353" s="77" t="str">
        <f t="shared" si="40"/>
        <v>Laborproben</v>
      </c>
      <c r="X353" s="77">
        <f t="shared" si="41"/>
        <v>73</v>
      </c>
    </row>
    <row r="354" spans="1:24" ht="30" customHeight="1" x14ac:dyDescent="0.25">
      <c r="A354" s="39" t="s">
        <v>8</v>
      </c>
      <c r="B354" s="40">
        <v>29500593</v>
      </c>
      <c r="C354" s="40">
        <v>133.6</v>
      </c>
      <c r="D354" s="40">
        <v>12</v>
      </c>
      <c r="E354" s="41">
        <v>44449</v>
      </c>
      <c r="F354" s="42" t="s">
        <v>21</v>
      </c>
      <c r="G354" s="43" t="s">
        <v>21</v>
      </c>
      <c r="H354" s="44" t="str">
        <f>IFERROR(VLOOKUP(Abfalldokumentation!$B354,Artikel!A:C,3,FALSE),Abfalldokumentation!$B354)</f>
        <v>VOS Walnuss Blöcke</v>
      </c>
      <c r="I354" s="78" t="str">
        <f>VLOOKUP(V354,'Linien - BU'!A:B,2,FALSE)</f>
        <v>BU3</v>
      </c>
      <c r="J354" s="79">
        <f t="shared" si="35"/>
        <v>133.6</v>
      </c>
      <c r="K354" s="80">
        <f>Abfalldokumentation!$E354</f>
        <v>44449</v>
      </c>
      <c r="L354" s="79" t="str">
        <f>IFERROR(IF(VLOOKUP(W354,'[1]Rohware 230'!$B:$C,2,FALSE)=0,"Rohware"),
IFERROR(IF(VLOOKUP(W354,[1]Sammelnr.!$B:$C,2,FALSE)=0,"Sammelnr. ungeschält ABS"),
IFERROR(IF(VLOOKUP(W354,[1]Sammelnr.!$E:$F,2,FALSE)=0,"Sammelnr. ungeschält VS"),
IFERROR(IF(VLOOKUP(W354,[1]Sammelnr.!$H:$I,2,FALSE)=0,"Sammelnr. geschält"),
IFERROR(IF(VLOOKUP(W354,[1]Offen!$B:$C,2,FALSE)=0,"Offen ungeschält ABS"),
IFERROR(IF(VLOOKUP(W354,[1]Offen!$E:$F,2,FALSE)=0,"Offen ungeschält VOS"),
IFERROR(IF(VLOOKUP(W354,[1]Offen!$H:$I,2,FALSE)=0,"Offen geschält RW"),
IFERROR(IF(VLOOKUP(W354,[1]Offen!$K:$L,2,FALSE)=0,"Offen vegan"),
IFERROR(IF(VLOOKUP(W354,[1]Offen!$N:$O,2,FALSE)=0,"Offen Zipfel"),
IFERROR(IF(VLOOKUP(W354,[1]Offen!$Q:$R,2,FALSE)=0,"Offen Endstücke"),
IFERROR(IF(VLOOKUP(W354,[1]Vakuumiert!$B:$C,2,FALSE)=0,"Vakuumierter VOS ungeschält"),
IFERROR(IF(VLOOKUP(W354,[1]Vakuumiert!$E:$F,2,FALSE)=0,"Vakuumierter ABS ungeschält"),
IFERROR(IF(VLOOKUP(W354,[1]Vakuumiert!$H:$I,2,FALSE)=0,"Vakuumierter VOS geschält"),
IFERROR(IF(VLOOKUP(W354,[1]Vakuumiert!$K:$L,2,FALSE)=0,"Vakuumierter VOS vegan"),
IFERROR(IF(VLOOKUP(W354,[1]Vakuumiert!$N:$O,2,FALSE)=0,"Vakuumierter VOS Zipfel"),
IFERROR(IF(VLOOKUP(W354,[1]Vakuumiert!$Q:$R,2,FALSE)=0,"Vakuumiert geschält"),
IFERROR(IF(VLOOKUP(W354,'[1]vakuumierte Fertigprodukte'!$B:$C,2,FALSE)=0,"Fertigprodukte"),
IFERROR(IF(VLOOKUP(W354,'[1]vakuumierte Fertigprodukte'!$E:$FI,2,FALSE)=0,"Vakuumierte Zipfel"),
IFERROR(IF(VLOOKUP(W354,[1]Wurste!$B:$C,2,FALSE)=0,"Räucherwürste"),
IFERROR(IF(VLOOKUP(W354,[1]Wurste!$E:$F,2,FALSE)=0,"URW/URGW Wurst"),
IFERROR(IF(VLOOKUP(W354,[1]Wurste!$H:$I,2,FALSE)=0,"HF-Wurst Vegan"),
IFERROR(IF(VLOOKUP(W354,[1]Wurste!$K:$L,2,FALSE)=0,"320er ohne Würste"),
IFERROR(IF(AND(OR(Abfalldokumentation!$I354="BU3",Abfalldokumentation!$I354="Verkauf"),Abfalldokumentation!$N354="Schimmel",Abfalldokumentation!$O354="keinen Abnehmer/kein Schälpersonal"),"Div. Zipfel, ES ohne Verwendung",VLOOKUP(Abfalldokumentation!$M354,Produktgruppen!A:B,2,FALSE)),"-")))))))))))))))))))))))</f>
        <v>Offen ungeschält VOS</v>
      </c>
      <c r="M354" s="81" t="str">
        <f>IFERROR(VLOOKUP(Abfalldokumentation!$W354,Artikel!A:C,3,FALSE),Abfalldokumentation!$W354)</f>
        <v>VOS Walnuss Blöcke</v>
      </c>
      <c r="N354" s="81" t="str">
        <f>VLOOKUP(D354,'Liste Gründe'!A:D,2,FALSE)</f>
        <v>Schimmel</v>
      </c>
      <c r="O354" s="80" t="str">
        <f>IF(ISBLANK(F354),VLOOKUP(Abfalldokumentation!$X354,'Liste Gründe'!A:D,3,FALSE),F354)</f>
        <v>VOS &gt; Einsatz</v>
      </c>
      <c r="P354" s="81" t="str">
        <f>IF(ISBLANK(Abfalldokumentation!$G354),"-",Abfalldokumentation!$G354)</f>
        <v>VOS &gt; Einsatz</v>
      </c>
      <c r="Q354" s="81">
        <f t="shared" si="36"/>
        <v>36</v>
      </c>
      <c r="R354" s="81" t="str">
        <f t="shared" si="37"/>
        <v>Produkte</v>
      </c>
      <c r="S354" s="81" t="str">
        <f t="shared" si="38"/>
        <v>BUs</v>
      </c>
      <c r="T354" s="81" t="str">
        <f t="shared" si="39"/>
        <v>Symptome</v>
      </c>
      <c r="U354" s="81">
        <f>IFERROR(VLOOKUP(Abfalldokumentation!$W354,Kennzahlen!S:U,3,FALSE)*Abfalldokumentation!$J354,"0")</f>
        <v>66.8</v>
      </c>
      <c r="V354" s="81" t="str">
        <f>IF(ISBLANK(A354),VLOOKUP(Abfalldokumentation!$W354,'Linien - BU'!R:S,2,FALSE),A354)</f>
        <v>BU3</v>
      </c>
      <c r="W354" s="77">
        <f t="shared" si="40"/>
        <v>29500593</v>
      </c>
      <c r="X354" s="77">
        <f t="shared" si="41"/>
        <v>12</v>
      </c>
    </row>
    <row r="355" spans="1:24" ht="30" customHeight="1" x14ac:dyDescent="0.25">
      <c r="A355" s="45" t="s">
        <v>128</v>
      </c>
      <c r="B355" s="46">
        <v>29500754</v>
      </c>
      <c r="C355" s="46">
        <v>35</v>
      </c>
      <c r="D355" s="46">
        <v>12</v>
      </c>
      <c r="E355" s="47">
        <v>44449</v>
      </c>
      <c r="F355" s="48" t="s">
        <v>10</v>
      </c>
      <c r="G355" s="49" t="s">
        <v>159</v>
      </c>
      <c r="H355" s="50" t="str">
        <f>IFERROR(VLOOKUP(Abfalldokumentation!$B355,Artikel!A:C,3,FALSE),Abfalldokumentation!$B355)</f>
        <v>ABS Bio Gouda 48%, mitt</v>
      </c>
      <c r="I355" s="73" t="str">
        <f>VLOOKUP(V355,'Linien - BU'!A:B,2,FALSE)</f>
        <v>BU3</v>
      </c>
      <c r="J355" s="74">
        <f t="shared" si="35"/>
        <v>35</v>
      </c>
      <c r="K355" s="75">
        <f>Abfalldokumentation!$E355</f>
        <v>44449</v>
      </c>
      <c r="L355" s="74" t="str">
        <f>IFERROR(IF(VLOOKUP(W355,'[1]Rohware 230'!$B:$C,2,FALSE)=0,"Rohware"),
IFERROR(IF(VLOOKUP(W355,[1]Sammelnr.!$B:$C,2,FALSE)=0,"Sammelnr. ungeschält ABS"),
IFERROR(IF(VLOOKUP(W355,[1]Sammelnr.!$E:$F,2,FALSE)=0,"Sammelnr. ungeschält VS"),
IFERROR(IF(VLOOKUP(W355,[1]Sammelnr.!$H:$I,2,FALSE)=0,"Sammelnr. geschält"),
IFERROR(IF(VLOOKUP(W355,[1]Offen!$B:$C,2,FALSE)=0,"Offen ungeschält ABS"),
IFERROR(IF(VLOOKUP(W355,[1]Offen!$E:$F,2,FALSE)=0,"Offen ungeschält VOS"),
IFERROR(IF(VLOOKUP(W355,[1]Offen!$H:$I,2,FALSE)=0,"Offen geschält RW"),
IFERROR(IF(VLOOKUP(W355,[1]Offen!$K:$L,2,FALSE)=0,"Offen vegan"),
IFERROR(IF(VLOOKUP(W355,[1]Offen!$N:$O,2,FALSE)=0,"Offen Zipfel"),
IFERROR(IF(VLOOKUP(W355,[1]Offen!$Q:$R,2,FALSE)=0,"Offen Endstücke"),
IFERROR(IF(VLOOKUP(W355,[1]Vakuumiert!$B:$C,2,FALSE)=0,"Vakuumierter VOS ungeschält"),
IFERROR(IF(VLOOKUP(W355,[1]Vakuumiert!$E:$F,2,FALSE)=0,"Vakuumierter ABS ungeschält"),
IFERROR(IF(VLOOKUP(W355,[1]Vakuumiert!$H:$I,2,FALSE)=0,"Vakuumierter VOS geschält"),
IFERROR(IF(VLOOKUP(W355,[1]Vakuumiert!$K:$L,2,FALSE)=0,"Vakuumierter VOS vegan"),
IFERROR(IF(VLOOKUP(W355,[1]Vakuumiert!$N:$O,2,FALSE)=0,"Vakuumierter VOS Zipfel"),
IFERROR(IF(VLOOKUP(W355,[1]Vakuumiert!$Q:$R,2,FALSE)=0,"Vakuumiert geschält"),
IFERROR(IF(VLOOKUP(W355,'[1]vakuumierte Fertigprodukte'!$B:$C,2,FALSE)=0,"Fertigprodukte"),
IFERROR(IF(VLOOKUP(W355,'[1]vakuumierte Fertigprodukte'!$E:$FI,2,FALSE)=0,"Vakuumierte Zipfel"),
IFERROR(IF(VLOOKUP(W355,[1]Wurste!$B:$C,2,FALSE)=0,"Räucherwürste"),
IFERROR(IF(VLOOKUP(W355,[1]Wurste!$E:$F,2,FALSE)=0,"URW/URGW Wurst"),
IFERROR(IF(VLOOKUP(W355,[1]Wurste!$H:$I,2,FALSE)=0,"HF-Wurst Vegan"),
IFERROR(IF(VLOOKUP(W355,[1]Wurste!$K:$L,2,FALSE)=0,"320er ohne Würste"),
IFERROR(IF(AND(OR(Abfalldokumentation!$I355="BU3",Abfalldokumentation!$I355="Verkauf"),Abfalldokumentation!$N355="Schimmel",Abfalldokumentation!$O355="keinen Abnehmer/kein Schälpersonal"),"Div. Zipfel, ES ohne Verwendung",VLOOKUP(Abfalldokumentation!$M355,Produktgruppen!A:B,2,FALSE)),"-")))))))))))))))))))))))</f>
        <v>ABS</v>
      </c>
      <c r="M355" s="76" t="str">
        <f>IFERROR(VLOOKUP(Abfalldokumentation!$W355,Artikel!A:C,3,FALSE),Abfalldokumentation!$W355)</f>
        <v>ABS Bio Gouda 48%, mitt</v>
      </c>
      <c r="N355" s="76" t="str">
        <f>VLOOKUP(D355,'Liste Gründe'!A:D,2,FALSE)</f>
        <v>Schimmel</v>
      </c>
      <c r="O355" s="75" t="str">
        <f>IF(ISBLANK(F355),VLOOKUP(Abfalldokumentation!$X355,'Liste Gründe'!A:D,3,FALSE),F355)</f>
        <v>Rest</v>
      </c>
      <c r="P355" s="76" t="str">
        <f>IF(ISBLANK(Abfalldokumentation!$G355),"-",Abfalldokumentation!$G355)</f>
        <v>wurde nicht eingesetzt</v>
      </c>
      <c r="Q355" s="76">
        <f t="shared" si="36"/>
        <v>36</v>
      </c>
      <c r="R355" s="76" t="str">
        <f t="shared" si="37"/>
        <v>Produkte</v>
      </c>
      <c r="S355" s="76" t="str">
        <f t="shared" si="38"/>
        <v>BUs</v>
      </c>
      <c r="T355" s="76" t="str">
        <f t="shared" si="39"/>
        <v>Symptome</v>
      </c>
      <c r="U355" s="76">
        <f>IFERROR(VLOOKUP(Abfalldokumentation!$W355,Kennzahlen!S:U,3,FALSE)*Abfalldokumentation!$J355,"0")</f>
        <v>77</v>
      </c>
      <c r="V355" s="76" t="str">
        <f>IF(ISBLANK(A355),VLOOKUP(Abfalldokumentation!$W355,'Linien - BU'!R:S,2,FALSE),A355)</f>
        <v>L18</v>
      </c>
      <c r="W355" s="77">
        <f t="shared" si="40"/>
        <v>29500754</v>
      </c>
      <c r="X355" s="77">
        <f t="shared" si="41"/>
        <v>12</v>
      </c>
    </row>
    <row r="356" spans="1:24" ht="30" customHeight="1" x14ac:dyDescent="0.25">
      <c r="A356" s="39" t="s">
        <v>76</v>
      </c>
      <c r="B356" s="40">
        <v>29500910</v>
      </c>
      <c r="C356" s="40">
        <v>19</v>
      </c>
      <c r="D356" s="40">
        <v>61</v>
      </c>
      <c r="E356" s="41">
        <v>44449</v>
      </c>
      <c r="F356" s="42" t="s">
        <v>17</v>
      </c>
      <c r="G356" s="43" t="s">
        <v>156</v>
      </c>
      <c r="H356" s="44" t="str">
        <f>IFERROR(VLOOKUP(Abfalldokumentation!$B356,Artikel!A:C,3,FALSE),Abfalldokumentation!$B356)</f>
        <v>ABS Unser Blütenkäse</v>
      </c>
      <c r="I356" s="78" t="str">
        <f>VLOOKUP(V356,'Linien - BU'!A:B,2,FALSE)</f>
        <v>BU4</v>
      </c>
      <c r="J356" s="79">
        <f t="shared" si="35"/>
        <v>19</v>
      </c>
      <c r="K356" s="80">
        <f>Abfalldokumentation!$E356</f>
        <v>44449</v>
      </c>
      <c r="L356" s="79" t="str">
        <f>IFERROR(IF(VLOOKUP(W356,'[1]Rohware 230'!$B:$C,2,FALSE)=0,"Rohware"),
IFERROR(IF(VLOOKUP(W356,[1]Sammelnr.!$B:$C,2,FALSE)=0,"Sammelnr. ungeschält ABS"),
IFERROR(IF(VLOOKUP(W356,[1]Sammelnr.!$E:$F,2,FALSE)=0,"Sammelnr. ungeschält VS"),
IFERROR(IF(VLOOKUP(W356,[1]Sammelnr.!$H:$I,2,FALSE)=0,"Sammelnr. geschält"),
IFERROR(IF(VLOOKUP(W356,[1]Offen!$B:$C,2,FALSE)=0,"Offen ungeschält ABS"),
IFERROR(IF(VLOOKUP(W356,[1]Offen!$E:$F,2,FALSE)=0,"Offen ungeschält VOS"),
IFERROR(IF(VLOOKUP(W356,[1]Offen!$H:$I,2,FALSE)=0,"Offen geschält RW"),
IFERROR(IF(VLOOKUP(W356,[1]Offen!$K:$L,2,FALSE)=0,"Offen vegan"),
IFERROR(IF(VLOOKUP(W356,[1]Offen!$N:$O,2,FALSE)=0,"Offen Zipfel"),
IFERROR(IF(VLOOKUP(W356,[1]Offen!$Q:$R,2,FALSE)=0,"Offen Endstücke"),
IFERROR(IF(VLOOKUP(W356,[1]Vakuumiert!$B:$C,2,FALSE)=0,"Vakuumierter VOS ungeschält"),
IFERROR(IF(VLOOKUP(W356,[1]Vakuumiert!$E:$F,2,FALSE)=0,"Vakuumierter ABS ungeschält"),
IFERROR(IF(VLOOKUP(W356,[1]Vakuumiert!$H:$I,2,FALSE)=0,"Vakuumierter VOS geschält"),
IFERROR(IF(VLOOKUP(W356,[1]Vakuumiert!$K:$L,2,FALSE)=0,"Vakuumierter VOS vegan"),
IFERROR(IF(VLOOKUP(W356,[1]Vakuumiert!$N:$O,2,FALSE)=0,"Vakuumierter VOS Zipfel"),
IFERROR(IF(VLOOKUP(W356,[1]Vakuumiert!$Q:$R,2,FALSE)=0,"Vakuumiert geschält"),
IFERROR(IF(VLOOKUP(W356,'[1]vakuumierte Fertigprodukte'!$B:$C,2,FALSE)=0,"Fertigprodukte"),
IFERROR(IF(VLOOKUP(W356,'[1]vakuumierte Fertigprodukte'!$E:$FI,2,FALSE)=0,"Vakuumierte Zipfel"),
IFERROR(IF(VLOOKUP(W356,[1]Wurste!$B:$C,2,FALSE)=0,"Räucherwürste"),
IFERROR(IF(VLOOKUP(W356,[1]Wurste!$E:$F,2,FALSE)=0,"URW/URGW Wurst"),
IFERROR(IF(VLOOKUP(W356,[1]Wurste!$H:$I,2,FALSE)=0,"HF-Wurst Vegan"),
IFERROR(IF(VLOOKUP(W356,[1]Wurste!$K:$L,2,FALSE)=0,"320er ohne Würste"),
IFERROR(IF(AND(OR(Abfalldokumentation!$I356="BU3",Abfalldokumentation!$I356="Verkauf"),Abfalldokumentation!$N356="Schimmel",Abfalldokumentation!$O356="keinen Abnehmer/kein Schälpersonal"),"Div. Zipfel, ES ohne Verwendung",VLOOKUP(Abfalldokumentation!$M356,Produktgruppen!A:B,2,FALSE)),"-")))))))))))))))))))))))</f>
        <v>Offen ungeschält ABS</v>
      </c>
      <c r="M356" s="81" t="str">
        <f>IFERROR(VLOOKUP(Abfalldokumentation!$W356,Artikel!A:C,3,FALSE),Abfalldokumentation!$W356)</f>
        <v>ABS Unser Blütenkäse</v>
      </c>
      <c r="N356" s="81" t="str">
        <f>VLOOKUP(D356,'Liste Gründe'!A:D,2,FALSE)</f>
        <v>keinen Verwendungszweck</v>
      </c>
      <c r="O356" s="80" t="str">
        <f>IF(ISBLANK(F356),VLOOKUP(Abfalldokumentation!$X356,'Liste Gründe'!A:D,3,FALSE),F356)</f>
        <v>keinen Verwendungszweck</v>
      </c>
      <c r="P356" s="81" t="str">
        <f>IF(ISBLANK(Abfalldokumentation!$G356),"-",Abfalldokumentation!$G356)</f>
        <v>&lt;500kg/Monat</v>
      </c>
      <c r="Q356" s="81">
        <f t="shared" si="36"/>
        <v>36</v>
      </c>
      <c r="R356" s="81" t="str">
        <f t="shared" si="37"/>
        <v>Produkte</v>
      </c>
      <c r="S356" s="81" t="str">
        <f t="shared" si="38"/>
        <v>BUs</v>
      </c>
      <c r="T356" s="81" t="str">
        <f t="shared" si="39"/>
        <v>Symptome</v>
      </c>
      <c r="U356" s="81">
        <f>IFERROR(VLOOKUP(Abfalldokumentation!$W356,Kennzahlen!S:U,3,FALSE)*Abfalldokumentation!$J356,"0")</f>
        <v>0.19</v>
      </c>
      <c r="V356" s="81" t="str">
        <f>IF(ISBLANK(A356),VLOOKUP(Abfalldokumentation!$W356,'Linien - BU'!R:S,2,FALSE),A356)</f>
        <v>L22</v>
      </c>
      <c r="W356" s="77">
        <f t="shared" si="40"/>
        <v>29500910</v>
      </c>
      <c r="X356" s="77">
        <f t="shared" si="41"/>
        <v>61</v>
      </c>
    </row>
    <row r="357" spans="1:24" ht="30" customHeight="1" x14ac:dyDescent="0.25">
      <c r="A357" s="45" t="s">
        <v>76</v>
      </c>
      <c r="B357" s="46">
        <v>29500910</v>
      </c>
      <c r="C357" s="46">
        <v>19</v>
      </c>
      <c r="D357" s="46">
        <v>61</v>
      </c>
      <c r="E357" s="47">
        <v>44449</v>
      </c>
      <c r="F357" s="48" t="s">
        <v>17</v>
      </c>
      <c r="G357" s="49" t="s">
        <v>156</v>
      </c>
      <c r="H357" s="50" t="str">
        <f>IFERROR(VLOOKUP(Abfalldokumentation!$B357,Artikel!A:C,3,FALSE),Abfalldokumentation!$B357)</f>
        <v>ABS Unser Blütenkäse</v>
      </c>
      <c r="I357" s="73" t="str">
        <f>VLOOKUP(V357,'Linien - BU'!A:B,2,FALSE)</f>
        <v>BU4</v>
      </c>
      <c r="J357" s="74">
        <f t="shared" si="35"/>
        <v>19</v>
      </c>
      <c r="K357" s="75">
        <f>Abfalldokumentation!$E357</f>
        <v>44449</v>
      </c>
      <c r="L357" s="74" t="str">
        <f>IFERROR(IF(VLOOKUP(W357,'[1]Rohware 230'!$B:$C,2,FALSE)=0,"Rohware"),
IFERROR(IF(VLOOKUP(W357,[1]Sammelnr.!$B:$C,2,FALSE)=0,"Sammelnr. ungeschält ABS"),
IFERROR(IF(VLOOKUP(W357,[1]Sammelnr.!$E:$F,2,FALSE)=0,"Sammelnr. ungeschält VS"),
IFERROR(IF(VLOOKUP(W357,[1]Sammelnr.!$H:$I,2,FALSE)=0,"Sammelnr. geschält"),
IFERROR(IF(VLOOKUP(W357,[1]Offen!$B:$C,2,FALSE)=0,"Offen ungeschält ABS"),
IFERROR(IF(VLOOKUP(W357,[1]Offen!$E:$F,2,FALSE)=0,"Offen ungeschält VOS"),
IFERROR(IF(VLOOKUP(W357,[1]Offen!$H:$I,2,FALSE)=0,"Offen geschält RW"),
IFERROR(IF(VLOOKUP(W357,[1]Offen!$K:$L,2,FALSE)=0,"Offen vegan"),
IFERROR(IF(VLOOKUP(W357,[1]Offen!$N:$O,2,FALSE)=0,"Offen Zipfel"),
IFERROR(IF(VLOOKUP(W357,[1]Offen!$Q:$R,2,FALSE)=0,"Offen Endstücke"),
IFERROR(IF(VLOOKUP(W357,[1]Vakuumiert!$B:$C,2,FALSE)=0,"Vakuumierter VOS ungeschält"),
IFERROR(IF(VLOOKUP(W357,[1]Vakuumiert!$E:$F,2,FALSE)=0,"Vakuumierter ABS ungeschält"),
IFERROR(IF(VLOOKUP(W357,[1]Vakuumiert!$H:$I,2,FALSE)=0,"Vakuumierter VOS geschält"),
IFERROR(IF(VLOOKUP(W357,[1]Vakuumiert!$K:$L,2,FALSE)=0,"Vakuumierter VOS vegan"),
IFERROR(IF(VLOOKUP(W357,[1]Vakuumiert!$N:$O,2,FALSE)=0,"Vakuumierter VOS Zipfel"),
IFERROR(IF(VLOOKUP(W357,[1]Vakuumiert!$Q:$R,2,FALSE)=0,"Vakuumiert geschält"),
IFERROR(IF(VLOOKUP(W357,'[1]vakuumierte Fertigprodukte'!$B:$C,2,FALSE)=0,"Fertigprodukte"),
IFERROR(IF(VLOOKUP(W357,'[1]vakuumierte Fertigprodukte'!$E:$FI,2,FALSE)=0,"Vakuumierte Zipfel"),
IFERROR(IF(VLOOKUP(W357,[1]Wurste!$B:$C,2,FALSE)=0,"Räucherwürste"),
IFERROR(IF(VLOOKUP(W357,[1]Wurste!$E:$F,2,FALSE)=0,"URW/URGW Wurst"),
IFERROR(IF(VLOOKUP(W357,[1]Wurste!$H:$I,2,FALSE)=0,"HF-Wurst Vegan"),
IFERROR(IF(VLOOKUP(W357,[1]Wurste!$K:$L,2,FALSE)=0,"320er ohne Würste"),
IFERROR(IF(AND(OR(Abfalldokumentation!$I357="BU3",Abfalldokumentation!$I357="Verkauf"),Abfalldokumentation!$N357="Schimmel",Abfalldokumentation!$O357="keinen Abnehmer/kein Schälpersonal"),"Div. Zipfel, ES ohne Verwendung",VLOOKUP(Abfalldokumentation!$M357,Produktgruppen!A:B,2,FALSE)),"-")))))))))))))))))))))))</f>
        <v>Offen ungeschält ABS</v>
      </c>
      <c r="M357" s="76" t="str">
        <f>IFERROR(VLOOKUP(Abfalldokumentation!$W357,Artikel!A:C,3,FALSE),Abfalldokumentation!$W357)</f>
        <v>ABS Unser Blütenkäse</v>
      </c>
      <c r="N357" s="76" t="str">
        <f>VLOOKUP(D357,'Liste Gründe'!A:D,2,FALSE)</f>
        <v>keinen Verwendungszweck</v>
      </c>
      <c r="O357" s="75" t="str">
        <f>IF(ISBLANK(F357),VLOOKUP(Abfalldokumentation!$X357,'Liste Gründe'!A:D,3,FALSE),F357)</f>
        <v>keinen Verwendungszweck</v>
      </c>
      <c r="P357" s="76" t="str">
        <f>IF(ISBLANK(Abfalldokumentation!$G357),"-",Abfalldokumentation!$G357)</f>
        <v>&lt;500kg/Monat</v>
      </c>
      <c r="Q357" s="76">
        <f t="shared" si="36"/>
        <v>36</v>
      </c>
      <c r="R357" s="76" t="str">
        <f t="shared" si="37"/>
        <v>Produkte</v>
      </c>
      <c r="S357" s="76" t="str">
        <f t="shared" si="38"/>
        <v>BUs</v>
      </c>
      <c r="T357" s="76" t="str">
        <f t="shared" si="39"/>
        <v>Symptome</v>
      </c>
      <c r="U357" s="76">
        <f>IFERROR(VLOOKUP(Abfalldokumentation!$W357,Kennzahlen!S:U,3,FALSE)*Abfalldokumentation!$J357,"0")</f>
        <v>0.19</v>
      </c>
      <c r="V357" s="76" t="str">
        <f>IF(ISBLANK(A357),VLOOKUP(Abfalldokumentation!$W357,'Linien - BU'!R:S,2,FALSE),A357)</f>
        <v>L22</v>
      </c>
      <c r="W357" s="77">
        <f t="shared" si="40"/>
        <v>29500910</v>
      </c>
      <c r="X357" s="77">
        <f t="shared" si="41"/>
        <v>61</v>
      </c>
    </row>
    <row r="358" spans="1:24" ht="30" customHeight="1" x14ac:dyDescent="0.25">
      <c r="A358" s="39" t="s">
        <v>95</v>
      </c>
      <c r="B358" s="40">
        <v>29500917</v>
      </c>
      <c r="C358" s="40">
        <v>22</v>
      </c>
      <c r="D358" s="40">
        <v>22</v>
      </c>
      <c r="E358" s="41">
        <v>44449</v>
      </c>
      <c r="F358" s="42" t="s">
        <v>97</v>
      </c>
      <c r="G358" s="43" t="s">
        <v>98</v>
      </c>
      <c r="H358" s="44" t="str">
        <f>IFERROR(VLOOKUP(Abfalldokumentation!$B358,Artikel!A:C,3,FALSE),Abfalldokumentation!$B358)</f>
        <v>VOS-ABS ENTSORGUNG</v>
      </c>
      <c r="I358" s="78" t="str">
        <f>VLOOKUP(V358,'Linien - BU'!A:B,2,FALSE)</f>
        <v>BU1</v>
      </c>
      <c r="J358" s="79">
        <f t="shared" si="35"/>
        <v>22</v>
      </c>
      <c r="K358" s="80">
        <f>Abfalldokumentation!$E358</f>
        <v>44449</v>
      </c>
      <c r="L358" s="79" t="str">
        <f>IFERROR(IF(VLOOKUP(W358,'[1]Rohware 230'!$B:$C,2,FALSE)=0,"Rohware"),
IFERROR(IF(VLOOKUP(W358,[1]Sammelnr.!$B:$C,2,FALSE)=0,"Sammelnr. ungeschält ABS"),
IFERROR(IF(VLOOKUP(W358,[1]Sammelnr.!$E:$F,2,FALSE)=0,"Sammelnr. ungeschält VS"),
IFERROR(IF(VLOOKUP(W358,[1]Sammelnr.!$H:$I,2,FALSE)=0,"Sammelnr. geschält"),
IFERROR(IF(VLOOKUP(W358,[1]Offen!$B:$C,2,FALSE)=0,"Offen ungeschält ABS"),
IFERROR(IF(VLOOKUP(W358,[1]Offen!$E:$F,2,FALSE)=0,"Offen ungeschält VOS"),
IFERROR(IF(VLOOKUP(W358,[1]Offen!$H:$I,2,FALSE)=0,"Offen geschält RW"),
IFERROR(IF(VLOOKUP(W358,[1]Offen!$K:$L,2,FALSE)=0,"Offen vegan"),
IFERROR(IF(VLOOKUP(W358,[1]Offen!$N:$O,2,FALSE)=0,"Offen Zipfel"),
IFERROR(IF(VLOOKUP(W358,[1]Offen!$Q:$R,2,FALSE)=0,"Offen Endstücke"),
IFERROR(IF(VLOOKUP(W358,[1]Vakuumiert!$B:$C,2,FALSE)=0,"Vakuumierter VOS ungeschält"),
IFERROR(IF(VLOOKUP(W358,[1]Vakuumiert!$E:$F,2,FALSE)=0,"Vakuumierter ABS ungeschält"),
IFERROR(IF(VLOOKUP(W358,[1]Vakuumiert!$H:$I,2,FALSE)=0,"Vakuumierter VOS geschält"),
IFERROR(IF(VLOOKUP(W358,[1]Vakuumiert!$K:$L,2,FALSE)=0,"Vakuumierter VOS vegan"),
IFERROR(IF(VLOOKUP(W358,[1]Vakuumiert!$N:$O,2,FALSE)=0,"Vakuumierter VOS Zipfel"),
IFERROR(IF(VLOOKUP(W358,[1]Vakuumiert!$Q:$R,2,FALSE)=0,"Vakuumiert geschält"),
IFERROR(IF(VLOOKUP(W358,'[1]vakuumierte Fertigprodukte'!$B:$C,2,FALSE)=0,"Fertigprodukte"),
IFERROR(IF(VLOOKUP(W358,'[1]vakuumierte Fertigprodukte'!$E:$FI,2,FALSE)=0,"Vakuumierte Zipfel"),
IFERROR(IF(VLOOKUP(W358,[1]Wurste!$B:$C,2,FALSE)=0,"Räucherwürste"),
IFERROR(IF(VLOOKUP(W358,[1]Wurste!$E:$F,2,FALSE)=0,"URW/URGW Wurst"),
IFERROR(IF(VLOOKUP(W358,[1]Wurste!$H:$I,2,FALSE)=0,"HF-Wurst Vegan"),
IFERROR(IF(VLOOKUP(W358,[1]Wurste!$K:$L,2,FALSE)=0,"320er ohne Würste"),
IFERROR(IF(AND(OR(Abfalldokumentation!$I358="BU3",Abfalldokumentation!$I358="Verkauf"),Abfalldokumentation!$N358="Schimmel",Abfalldokumentation!$O358="keinen Abnehmer/kein Schälpersonal"),"Div. Zipfel, ES ohne Verwendung",VLOOKUP(Abfalldokumentation!$M358,Produktgruppen!A:B,2,FALSE)),"-")))))))))))))))))))))))</f>
        <v>Vorschmelz</v>
      </c>
      <c r="M358" s="81" t="str">
        <f>IFERROR(VLOOKUP(Abfalldokumentation!$W358,Artikel!A:C,3,FALSE),Abfalldokumentation!$W358)</f>
        <v>VOS-ABS ENTSORGUNG</v>
      </c>
      <c r="N358" s="81" t="str">
        <f>VLOOKUP(D358,'Liste Gründe'!A:D,2,FALSE)</f>
        <v>Rest</v>
      </c>
      <c r="O358" s="80" t="str">
        <f>IF(ISBLANK(F358),VLOOKUP(Abfalldokumentation!$X358,'Liste Gründe'!A:D,3,FALSE),F358)</f>
        <v>geschälte Rinde</v>
      </c>
      <c r="P358" s="81" t="str">
        <f>IF(ISBLANK(Abfalldokumentation!$G358),"-",Abfalldokumentation!$G358)</f>
        <v>keine Verwendung möglich</v>
      </c>
      <c r="Q358" s="81">
        <f t="shared" si="36"/>
        <v>36</v>
      </c>
      <c r="R358" s="81" t="str">
        <f t="shared" si="37"/>
        <v>Produkte</v>
      </c>
      <c r="S358" s="81" t="str">
        <f t="shared" si="38"/>
        <v>BUs</v>
      </c>
      <c r="T358" s="81" t="str">
        <f t="shared" si="39"/>
        <v>Symptome</v>
      </c>
      <c r="U358" s="81">
        <f>IFERROR(VLOOKUP(Abfalldokumentation!$W358,Kennzahlen!S:U,3,FALSE)*Abfalldokumentation!$J358,"0")</f>
        <v>0.22</v>
      </c>
      <c r="V358" s="81" t="str">
        <f>IF(ISBLANK(A358),VLOOKUP(Abfalldokumentation!$W358,'Linien - BU'!R:S,2,FALSE),A358)</f>
        <v>RWV</v>
      </c>
      <c r="W358" s="77">
        <f t="shared" si="40"/>
        <v>29500917</v>
      </c>
      <c r="X358" s="77">
        <f t="shared" si="41"/>
        <v>22</v>
      </c>
    </row>
    <row r="359" spans="1:24" ht="30" customHeight="1" x14ac:dyDescent="0.25">
      <c r="A359" s="45" t="s">
        <v>131</v>
      </c>
      <c r="B359" s="46">
        <v>29501009</v>
      </c>
      <c r="C359" s="46">
        <v>7</v>
      </c>
      <c r="D359" s="46">
        <v>61</v>
      </c>
      <c r="E359" s="47">
        <v>44449</v>
      </c>
      <c r="F359" s="48" t="s">
        <v>17</v>
      </c>
      <c r="G359" s="49" t="s">
        <v>82</v>
      </c>
      <c r="H359" s="50" t="str">
        <f>IFERROR(VLOOKUP(Abfalldokumentation!$B359,Artikel!A:C,3,FALSE),Abfalldokumentation!$B359)</f>
        <v>ABS Whisky-Nuts</v>
      </c>
      <c r="I359" s="73" t="str">
        <f>VLOOKUP(V359,'Linien - BU'!A:B,2,FALSE)</f>
        <v>BU4</v>
      </c>
      <c r="J359" s="74">
        <f t="shared" si="35"/>
        <v>7</v>
      </c>
      <c r="K359" s="75">
        <f>Abfalldokumentation!$E359</f>
        <v>44449</v>
      </c>
      <c r="L359" s="74" t="str">
        <f>IFERROR(IF(VLOOKUP(W359,'[1]Rohware 230'!$B:$C,2,FALSE)=0,"Rohware"),
IFERROR(IF(VLOOKUP(W359,[1]Sammelnr.!$B:$C,2,FALSE)=0,"Sammelnr. ungeschält ABS"),
IFERROR(IF(VLOOKUP(W359,[1]Sammelnr.!$E:$F,2,FALSE)=0,"Sammelnr. ungeschält VS"),
IFERROR(IF(VLOOKUP(W359,[1]Sammelnr.!$H:$I,2,FALSE)=0,"Sammelnr. geschält"),
IFERROR(IF(VLOOKUP(W359,[1]Offen!$B:$C,2,FALSE)=0,"Offen ungeschält ABS"),
IFERROR(IF(VLOOKUP(W359,[1]Offen!$E:$F,2,FALSE)=0,"Offen ungeschält VOS"),
IFERROR(IF(VLOOKUP(W359,[1]Offen!$H:$I,2,FALSE)=0,"Offen geschält RW"),
IFERROR(IF(VLOOKUP(W359,[1]Offen!$K:$L,2,FALSE)=0,"Offen vegan"),
IFERROR(IF(VLOOKUP(W359,[1]Offen!$N:$O,2,FALSE)=0,"Offen Zipfel"),
IFERROR(IF(VLOOKUP(W359,[1]Offen!$Q:$R,2,FALSE)=0,"Offen Endstücke"),
IFERROR(IF(VLOOKUP(W359,[1]Vakuumiert!$B:$C,2,FALSE)=0,"Vakuumierter VOS ungeschält"),
IFERROR(IF(VLOOKUP(W359,[1]Vakuumiert!$E:$F,2,FALSE)=0,"Vakuumierter ABS ungeschält"),
IFERROR(IF(VLOOKUP(W359,[1]Vakuumiert!$H:$I,2,FALSE)=0,"Vakuumierter VOS geschält"),
IFERROR(IF(VLOOKUP(W359,[1]Vakuumiert!$K:$L,2,FALSE)=0,"Vakuumierter VOS vegan"),
IFERROR(IF(VLOOKUP(W359,[1]Vakuumiert!$N:$O,2,FALSE)=0,"Vakuumierter VOS Zipfel"),
IFERROR(IF(VLOOKUP(W359,[1]Vakuumiert!$Q:$R,2,FALSE)=0,"Vakuumiert geschält"),
IFERROR(IF(VLOOKUP(W359,'[1]vakuumierte Fertigprodukte'!$B:$C,2,FALSE)=0,"Fertigprodukte"),
IFERROR(IF(VLOOKUP(W359,'[1]vakuumierte Fertigprodukte'!$E:$FI,2,FALSE)=0,"Vakuumierte Zipfel"),
IFERROR(IF(VLOOKUP(W359,[1]Wurste!$B:$C,2,FALSE)=0,"Räucherwürste"),
IFERROR(IF(VLOOKUP(W359,[1]Wurste!$E:$F,2,FALSE)=0,"URW/URGW Wurst"),
IFERROR(IF(VLOOKUP(W359,[1]Wurste!$H:$I,2,FALSE)=0,"HF-Wurst Vegan"),
IFERROR(IF(VLOOKUP(W359,[1]Wurste!$K:$L,2,FALSE)=0,"320er ohne Würste"),
IFERROR(IF(AND(OR(Abfalldokumentation!$I359="BU3",Abfalldokumentation!$I359="Verkauf"),Abfalldokumentation!$N359="Schimmel",Abfalldokumentation!$O359="keinen Abnehmer/kein Schälpersonal"),"Div. Zipfel, ES ohne Verwendung",VLOOKUP(Abfalldokumentation!$M359,Produktgruppen!A:B,2,FALSE)),"-")))))))))))))))))))))))</f>
        <v>Offen ungeschält ABS</v>
      </c>
      <c r="M359" s="76" t="str">
        <f>IFERROR(VLOOKUP(Abfalldokumentation!$W359,Artikel!A:C,3,FALSE),Abfalldokumentation!$W359)</f>
        <v>ABS Whisky-Nuts</v>
      </c>
      <c r="N359" s="76" t="str">
        <f>VLOOKUP(D359,'Liste Gründe'!A:D,2,FALSE)</f>
        <v>keinen Verwendungszweck</v>
      </c>
      <c r="O359" s="75" t="str">
        <f>IF(ISBLANK(F359),VLOOKUP(Abfalldokumentation!$X359,'Liste Gründe'!A:D,3,FALSE),F359)</f>
        <v>keinen Verwendungszweck</v>
      </c>
      <c r="P359" s="76" t="str">
        <f>IF(ISBLANK(Abfalldokumentation!$G359),"-",Abfalldokumentation!$G359)</f>
        <v>&lt;300kg/Monat</v>
      </c>
      <c r="Q359" s="76">
        <f t="shared" si="36"/>
        <v>36</v>
      </c>
      <c r="R359" s="76" t="str">
        <f t="shared" si="37"/>
        <v>Produkte</v>
      </c>
      <c r="S359" s="76" t="str">
        <f t="shared" si="38"/>
        <v>BUs</v>
      </c>
      <c r="T359" s="76" t="str">
        <f t="shared" si="39"/>
        <v>Symptome</v>
      </c>
      <c r="U359" s="76">
        <f>IFERROR(VLOOKUP(Abfalldokumentation!$W359,Kennzahlen!S:U,3,FALSE)*Abfalldokumentation!$J359,"0")</f>
        <v>10.5</v>
      </c>
      <c r="V359" s="76" t="str">
        <f>IF(ISBLANK(A359),VLOOKUP(Abfalldokumentation!$W359,'Linien - BU'!R:S,2,FALSE),A359)</f>
        <v>L21</v>
      </c>
      <c r="W359" s="77">
        <f t="shared" si="40"/>
        <v>29501009</v>
      </c>
      <c r="X359" s="77">
        <f t="shared" si="41"/>
        <v>61</v>
      </c>
    </row>
    <row r="360" spans="1:24" ht="30" customHeight="1" x14ac:dyDescent="0.25">
      <c r="A360" s="39" t="s">
        <v>131</v>
      </c>
      <c r="B360" s="40">
        <v>29501009</v>
      </c>
      <c r="C360" s="40">
        <v>7</v>
      </c>
      <c r="D360" s="40">
        <v>61</v>
      </c>
      <c r="E360" s="41">
        <v>44449</v>
      </c>
      <c r="F360" s="42" t="s">
        <v>17</v>
      </c>
      <c r="G360" s="43" t="s">
        <v>82</v>
      </c>
      <c r="H360" s="44" t="str">
        <f>IFERROR(VLOOKUP(Abfalldokumentation!$B360,Artikel!A:C,3,FALSE),Abfalldokumentation!$B360)</f>
        <v>ABS Whisky-Nuts</v>
      </c>
      <c r="I360" s="78" t="str">
        <f>VLOOKUP(V360,'Linien - BU'!A:B,2,FALSE)</f>
        <v>BU4</v>
      </c>
      <c r="J360" s="79">
        <f t="shared" si="35"/>
        <v>7</v>
      </c>
      <c r="K360" s="80">
        <f>Abfalldokumentation!$E360</f>
        <v>44449</v>
      </c>
      <c r="L360" s="79" t="str">
        <f>IFERROR(IF(VLOOKUP(W360,'[1]Rohware 230'!$B:$C,2,FALSE)=0,"Rohware"),
IFERROR(IF(VLOOKUP(W360,[1]Sammelnr.!$B:$C,2,FALSE)=0,"Sammelnr. ungeschält ABS"),
IFERROR(IF(VLOOKUP(W360,[1]Sammelnr.!$E:$F,2,FALSE)=0,"Sammelnr. ungeschält VS"),
IFERROR(IF(VLOOKUP(W360,[1]Sammelnr.!$H:$I,2,FALSE)=0,"Sammelnr. geschält"),
IFERROR(IF(VLOOKUP(W360,[1]Offen!$B:$C,2,FALSE)=0,"Offen ungeschält ABS"),
IFERROR(IF(VLOOKUP(W360,[1]Offen!$E:$F,2,FALSE)=0,"Offen ungeschält VOS"),
IFERROR(IF(VLOOKUP(W360,[1]Offen!$H:$I,2,FALSE)=0,"Offen geschält RW"),
IFERROR(IF(VLOOKUP(W360,[1]Offen!$K:$L,2,FALSE)=0,"Offen vegan"),
IFERROR(IF(VLOOKUP(W360,[1]Offen!$N:$O,2,FALSE)=0,"Offen Zipfel"),
IFERROR(IF(VLOOKUP(W360,[1]Offen!$Q:$R,2,FALSE)=0,"Offen Endstücke"),
IFERROR(IF(VLOOKUP(W360,[1]Vakuumiert!$B:$C,2,FALSE)=0,"Vakuumierter VOS ungeschält"),
IFERROR(IF(VLOOKUP(W360,[1]Vakuumiert!$E:$F,2,FALSE)=0,"Vakuumierter ABS ungeschält"),
IFERROR(IF(VLOOKUP(W360,[1]Vakuumiert!$H:$I,2,FALSE)=0,"Vakuumierter VOS geschält"),
IFERROR(IF(VLOOKUP(W360,[1]Vakuumiert!$K:$L,2,FALSE)=0,"Vakuumierter VOS vegan"),
IFERROR(IF(VLOOKUP(W360,[1]Vakuumiert!$N:$O,2,FALSE)=0,"Vakuumierter VOS Zipfel"),
IFERROR(IF(VLOOKUP(W360,[1]Vakuumiert!$Q:$R,2,FALSE)=0,"Vakuumiert geschält"),
IFERROR(IF(VLOOKUP(W360,'[1]vakuumierte Fertigprodukte'!$B:$C,2,FALSE)=0,"Fertigprodukte"),
IFERROR(IF(VLOOKUP(W360,'[1]vakuumierte Fertigprodukte'!$E:$FI,2,FALSE)=0,"Vakuumierte Zipfel"),
IFERROR(IF(VLOOKUP(W360,[1]Wurste!$B:$C,2,FALSE)=0,"Räucherwürste"),
IFERROR(IF(VLOOKUP(W360,[1]Wurste!$E:$F,2,FALSE)=0,"URW/URGW Wurst"),
IFERROR(IF(VLOOKUP(W360,[1]Wurste!$H:$I,2,FALSE)=0,"HF-Wurst Vegan"),
IFERROR(IF(VLOOKUP(W360,[1]Wurste!$K:$L,2,FALSE)=0,"320er ohne Würste"),
IFERROR(IF(AND(OR(Abfalldokumentation!$I360="BU3",Abfalldokumentation!$I360="Verkauf"),Abfalldokumentation!$N360="Schimmel",Abfalldokumentation!$O360="keinen Abnehmer/kein Schälpersonal"),"Div. Zipfel, ES ohne Verwendung",VLOOKUP(Abfalldokumentation!$M360,Produktgruppen!A:B,2,FALSE)),"-")))))))))))))))))))))))</f>
        <v>Offen ungeschält ABS</v>
      </c>
      <c r="M360" s="81" t="str">
        <f>IFERROR(VLOOKUP(Abfalldokumentation!$W360,Artikel!A:C,3,FALSE),Abfalldokumentation!$W360)</f>
        <v>ABS Whisky-Nuts</v>
      </c>
      <c r="N360" s="81" t="str">
        <f>VLOOKUP(D360,'Liste Gründe'!A:D,2,FALSE)</f>
        <v>keinen Verwendungszweck</v>
      </c>
      <c r="O360" s="80" t="str">
        <f>IF(ISBLANK(F360),VLOOKUP(Abfalldokumentation!$X360,'Liste Gründe'!A:D,3,FALSE),F360)</f>
        <v>keinen Verwendungszweck</v>
      </c>
      <c r="P360" s="81" t="str">
        <f>IF(ISBLANK(Abfalldokumentation!$G360),"-",Abfalldokumentation!$G360)</f>
        <v>&lt;300kg/Monat</v>
      </c>
      <c r="Q360" s="81">
        <f t="shared" si="36"/>
        <v>36</v>
      </c>
      <c r="R360" s="81" t="str">
        <f t="shared" si="37"/>
        <v>Produkte</v>
      </c>
      <c r="S360" s="81" t="str">
        <f t="shared" si="38"/>
        <v>BUs</v>
      </c>
      <c r="T360" s="81" t="str">
        <f t="shared" si="39"/>
        <v>Symptome</v>
      </c>
      <c r="U360" s="81">
        <f>IFERROR(VLOOKUP(Abfalldokumentation!$W360,Kennzahlen!S:U,3,FALSE)*Abfalldokumentation!$J360,"0")</f>
        <v>10.5</v>
      </c>
      <c r="V360" s="81" t="str">
        <f>IF(ISBLANK(A360),VLOOKUP(Abfalldokumentation!$W360,'Linien - BU'!R:S,2,FALSE),A360)</f>
        <v>L21</v>
      </c>
      <c r="W360" s="77">
        <f t="shared" si="40"/>
        <v>29501009</v>
      </c>
      <c r="X360" s="77">
        <f t="shared" si="41"/>
        <v>61</v>
      </c>
    </row>
    <row r="361" spans="1:24" ht="30" customHeight="1" x14ac:dyDescent="0.25">
      <c r="A361" s="45" t="s">
        <v>74</v>
      </c>
      <c r="B361" s="46">
        <v>29600029</v>
      </c>
      <c r="C361" s="46">
        <v>115</v>
      </c>
      <c r="D361" s="46">
        <v>12</v>
      </c>
      <c r="E361" s="47">
        <v>44449</v>
      </c>
      <c r="F361" s="48" t="s">
        <v>22</v>
      </c>
      <c r="G361" s="49" t="s">
        <v>168</v>
      </c>
      <c r="H361" s="50" t="str">
        <f>IFERROR(VLOOKUP(Abfalldokumentation!$B361,Artikel!A:C,3,FALSE),Abfalldokumentation!$B361)</f>
        <v>ABS 40-60% WSCH</v>
      </c>
      <c r="I361" s="73" t="str">
        <f>VLOOKUP(V361,'Linien - BU'!A:B,2,FALSE)</f>
        <v>BU1</v>
      </c>
      <c r="J361" s="74">
        <f t="shared" si="35"/>
        <v>115</v>
      </c>
      <c r="K361" s="75">
        <f>Abfalldokumentation!$E361</f>
        <v>44449</v>
      </c>
      <c r="L361" s="74" t="str">
        <f>IFERROR(IF(VLOOKUP(W361,'[1]Rohware 230'!$B:$C,2,FALSE)=0,"Rohware"),
IFERROR(IF(VLOOKUP(W361,[1]Sammelnr.!$B:$C,2,FALSE)=0,"Sammelnr. ungeschält ABS"),
IFERROR(IF(VLOOKUP(W361,[1]Sammelnr.!$E:$F,2,FALSE)=0,"Sammelnr. ungeschält VS"),
IFERROR(IF(VLOOKUP(W361,[1]Sammelnr.!$H:$I,2,FALSE)=0,"Sammelnr. geschält"),
IFERROR(IF(VLOOKUP(W361,[1]Offen!$B:$C,2,FALSE)=0,"Offen ungeschält ABS"),
IFERROR(IF(VLOOKUP(W361,[1]Offen!$E:$F,2,FALSE)=0,"Offen ungeschält VOS"),
IFERROR(IF(VLOOKUP(W361,[1]Offen!$H:$I,2,FALSE)=0,"Offen geschält RW"),
IFERROR(IF(VLOOKUP(W361,[1]Offen!$K:$L,2,FALSE)=0,"Offen vegan"),
IFERROR(IF(VLOOKUP(W361,[1]Offen!$N:$O,2,FALSE)=0,"Offen Zipfel"),
IFERROR(IF(VLOOKUP(W361,[1]Offen!$Q:$R,2,FALSE)=0,"Offen Endstücke"),
IFERROR(IF(VLOOKUP(W361,[1]Vakuumiert!$B:$C,2,FALSE)=0,"Vakuumierter VOS ungeschält"),
IFERROR(IF(VLOOKUP(W361,[1]Vakuumiert!$E:$F,2,FALSE)=0,"Vakuumierter ABS ungeschält"),
IFERROR(IF(VLOOKUP(W361,[1]Vakuumiert!$H:$I,2,FALSE)=0,"Vakuumierter VOS geschält"),
IFERROR(IF(VLOOKUP(W361,[1]Vakuumiert!$K:$L,2,FALSE)=0,"Vakuumierter VOS vegan"),
IFERROR(IF(VLOOKUP(W361,[1]Vakuumiert!$N:$O,2,FALSE)=0,"Vakuumierter VOS Zipfel"),
IFERROR(IF(VLOOKUP(W361,[1]Vakuumiert!$Q:$R,2,FALSE)=0,"Vakuumiert geschält"),
IFERROR(IF(VLOOKUP(W361,'[1]vakuumierte Fertigprodukte'!$B:$C,2,FALSE)=0,"Fertigprodukte"),
IFERROR(IF(VLOOKUP(W361,'[1]vakuumierte Fertigprodukte'!$E:$FI,2,FALSE)=0,"Vakuumierte Zipfel"),
IFERROR(IF(VLOOKUP(W361,[1]Wurste!$B:$C,2,FALSE)=0,"Räucherwürste"),
IFERROR(IF(VLOOKUP(W361,[1]Wurste!$E:$F,2,FALSE)=0,"URW/URGW Wurst"),
IFERROR(IF(VLOOKUP(W361,[1]Wurste!$H:$I,2,FALSE)=0,"HF-Wurst Vegan"),
IFERROR(IF(VLOOKUP(W361,[1]Wurste!$K:$L,2,FALSE)=0,"320er ohne Würste"),
IFERROR(IF(AND(OR(Abfalldokumentation!$I361="BU3",Abfalldokumentation!$I361="Verkauf"),Abfalldokumentation!$N361="Schimmel",Abfalldokumentation!$O361="keinen Abnehmer/kein Schälpersonal"),"Div. Zipfel, ES ohne Verwendung",VLOOKUP(Abfalldokumentation!$M361,Produktgruppen!A:B,2,FALSE)),"-")))))))))))))))))))))))</f>
        <v>Sammelnr. ungeschält ABS</v>
      </c>
      <c r="M361" s="76" t="str">
        <f>IFERROR(VLOOKUP(Abfalldokumentation!$W361,Artikel!A:C,3,FALSE),Abfalldokumentation!$W361)</f>
        <v>ABS 40-60% WSCH</v>
      </c>
      <c r="N361" s="76" t="str">
        <f>VLOOKUP(D361,'Liste Gründe'!A:D,2,FALSE)</f>
        <v>Schimmel</v>
      </c>
      <c r="O361" s="75" t="str">
        <f>IF(ISBLANK(F361),VLOOKUP(Abfalldokumentation!$X361,'Liste Gründe'!A:D,3,FALSE),F361)</f>
        <v>keine Verarbeitung</v>
      </c>
      <c r="P361" s="76" t="str">
        <f>IF(ISBLANK(Abfalldokumentation!$G361),"-",Abfalldokumentation!$G361)</f>
        <v>Auftrag abgeschlossen, Reste stehen gelassen</v>
      </c>
      <c r="Q361" s="76">
        <f t="shared" si="36"/>
        <v>36</v>
      </c>
      <c r="R361" s="76" t="str">
        <f t="shared" si="37"/>
        <v>Produkte</v>
      </c>
      <c r="S361" s="76" t="str">
        <f t="shared" si="38"/>
        <v>BUs</v>
      </c>
      <c r="T361" s="76" t="str">
        <f t="shared" si="39"/>
        <v>Symptome</v>
      </c>
      <c r="U361" s="76">
        <f>IFERROR(VLOOKUP(Abfalldokumentation!$W361,Kennzahlen!S:U,3,FALSE)*Abfalldokumentation!$J361,"0")</f>
        <v>287.5</v>
      </c>
      <c r="V361" s="76" t="str">
        <f>IF(ISBLANK(A361),VLOOKUP(Abfalldokumentation!$W361,'Linien - BU'!R:S,2,FALSE),A361)</f>
        <v>Schmelze</v>
      </c>
      <c r="W361" s="77">
        <f t="shared" si="40"/>
        <v>29600029</v>
      </c>
      <c r="X361" s="77">
        <f t="shared" si="41"/>
        <v>12</v>
      </c>
    </row>
    <row r="362" spans="1:24" ht="30" customHeight="1" x14ac:dyDescent="0.25">
      <c r="A362" s="39" t="s">
        <v>70</v>
      </c>
      <c r="B362" s="40">
        <v>49500173</v>
      </c>
      <c r="C362" s="40">
        <v>13</v>
      </c>
      <c r="D362" s="40">
        <v>22</v>
      </c>
      <c r="E362" s="41">
        <v>44449</v>
      </c>
      <c r="F362" s="42" t="s">
        <v>87</v>
      </c>
      <c r="G362" s="43" t="s">
        <v>100</v>
      </c>
      <c r="H362" s="44" t="str">
        <f>IFERROR(VLOOKUP(Abfalldokumentation!$B362,Artikel!A:C,3,FALSE),Abfalldokumentation!$B362)</f>
        <v>ABS BERGBAU-MAAS-VAKU</v>
      </c>
      <c r="I362" s="78" t="str">
        <f>VLOOKUP(V362,'Linien - BU'!A:B,2,FALSE)</f>
        <v>BU1</v>
      </c>
      <c r="J362" s="79">
        <f t="shared" si="35"/>
        <v>13</v>
      </c>
      <c r="K362" s="80">
        <f>Abfalldokumentation!$E362</f>
        <v>44449</v>
      </c>
      <c r="L362" s="79" t="str">
        <f>IFERROR(IF(VLOOKUP(W362,'[1]Rohware 230'!$B:$C,2,FALSE)=0,"Rohware"),
IFERROR(IF(VLOOKUP(W362,[1]Sammelnr.!$B:$C,2,FALSE)=0,"Sammelnr. ungeschält ABS"),
IFERROR(IF(VLOOKUP(W362,[1]Sammelnr.!$E:$F,2,FALSE)=0,"Sammelnr. ungeschält VS"),
IFERROR(IF(VLOOKUP(W362,[1]Sammelnr.!$H:$I,2,FALSE)=0,"Sammelnr. geschält"),
IFERROR(IF(VLOOKUP(W362,[1]Offen!$B:$C,2,FALSE)=0,"Offen ungeschält ABS"),
IFERROR(IF(VLOOKUP(W362,[1]Offen!$E:$F,2,FALSE)=0,"Offen ungeschält VOS"),
IFERROR(IF(VLOOKUP(W362,[1]Offen!$H:$I,2,FALSE)=0,"Offen geschält RW"),
IFERROR(IF(VLOOKUP(W362,[1]Offen!$K:$L,2,FALSE)=0,"Offen vegan"),
IFERROR(IF(VLOOKUP(W362,[1]Offen!$N:$O,2,FALSE)=0,"Offen Zipfel"),
IFERROR(IF(VLOOKUP(W362,[1]Offen!$Q:$R,2,FALSE)=0,"Offen Endstücke"),
IFERROR(IF(VLOOKUP(W362,[1]Vakuumiert!$B:$C,2,FALSE)=0,"Vakuumierter VOS ungeschält"),
IFERROR(IF(VLOOKUP(W362,[1]Vakuumiert!$E:$F,2,FALSE)=0,"Vakuumierter ABS ungeschält"),
IFERROR(IF(VLOOKUP(W362,[1]Vakuumiert!$H:$I,2,FALSE)=0,"Vakuumierter VOS geschält"),
IFERROR(IF(VLOOKUP(W362,[1]Vakuumiert!$K:$L,2,FALSE)=0,"Vakuumierter VOS vegan"),
IFERROR(IF(VLOOKUP(W362,[1]Vakuumiert!$N:$O,2,FALSE)=0,"Vakuumierter VOS Zipfel"),
IFERROR(IF(VLOOKUP(W362,[1]Vakuumiert!$Q:$R,2,FALSE)=0,"Vakuumiert geschält"),
IFERROR(IF(VLOOKUP(W362,'[1]vakuumierte Fertigprodukte'!$B:$C,2,FALSE)=0,"Fertigprodukte"),
IFERROR(IF(VLOOKUP(W362,'[1]vakuumierte Fertigprodukte'!$E:$FI,2,FALSE)=0,"Vakuumierte Zipfel"),
IFERROR(IF(VLOOKUP(W362,[1]Wurste!$B:$C,2,FALSE)=0,"Räucherwürste"),
IFERROR(IF(VLOOKUP(W362,[1]Wurste!$E:$F,2,FALSE)=0,"URW/URGW Wurst"),
IFERROR(IF(VLOOKUP(W362,[1]Wurste!$H:$I,2,FALSE)=0,"HF-Wurst Vegan"),
IFERROR(IF(VLOOKUP(W362,[1]Wurste!$K:$L,2,FALSE)=0,"320er ohne Würste"),
IFERROR(IF(AND(OR(Abfalldokumentation!$I362="BU3",Abfalldokumentation!$I362="Verkauf"),Abfalldokumentation!$N362="Schimmel",Abfalldokumentation!$O362="keinen Abnehmer/kein Schälpersonal"),"Div. Zipfel, ES ohne Verwendung",VLOOKUP(Abfalldokumentation!$M362,Produktgruppen!A:B,2,FALSE)),"-")))))))))))))))))))))))</f>
        <v>Vakuumierter ABS ungeschält</v>
      </c>
      <c r="M362" s="81" t="str">
        <f>IFERROR(VLOOKUP(Abfalldokumentation!$W362,Artikel!A:C,3,FALSE),Abfalldokumentation!$W362)</f>
        <v>ABS BERGBAU-MAAS-VAKU</v>
      </c>
      <c r="N362" s="81" t="str">
        <f>VLOOKUP(D362,'Liste Gründe'!A:D,2,FALSE)</f>
        <v>Rest</v>
      </c>
      <c r="O362" s="80" t="str">
        <f>IF(ISBLANK(F362),VLOOKUP(Abfalldokumentation!$X362,'Liste Gründe'!A:D,3,FALSE),F362)</f>
        <v>Fremdkörper</v>
      </c>
      <c r="P362" s="81" t="str">
        <f>IF(ISBLANK(Abfalldokumentation!$G362),"-",Abfalldokumentation!$G362)</f>
        <v>Schmutz</v>
      </c>
      <c r="Q362" s="81">
        <f t="shared" si="36"/>
        <v>36</v>
      </c>
      <c r="R362" s="81" t="str">
        <f t="shared" si="37"/>
        <v>Produkte</v>
      </c>
      <c r="S362" s="81" t="str">
        <f t="shared" si="38"/>
        <v>BUs</v>
      </c>
      <c r="T362" s="81" t="str">
        <f t="shared" si="39"/>
        <v>Symptome</v>
      </c>
      <c r="U362" s="81" t="str">
        <f>IFERROR(VLOOKUP(Abfalldokumentation!$W362,Kennzahlen!S:U,3,FALSE)*Abfalldokumentation!$J362,"0")</f>
        <v>0</v>
      </c>
      <c r="V362" s="81" t="str">
        <f>IF(ISBLANK(A362),VLOOKUP(Abfalldokumentation!$W362,'Linien - BU'!R:S,2,FALSE),A362)</f>
        <v>Abfüllung</v>
      </c>
      <c r="W362" s="77">
        <f t="shared" si="40"/>
        <v>49500173</v>
      </c>
      <c r="X362" s="77">
        <f t="shared" si="41"/>
        <v>22</v>
      </c>
    </row>
    <row r="363" spans="1:24" ht="30" customHeight="1" x14ac:dyDescent="0.25">
      <c r="A363" s="45" t="s">
        <v>79</v>
      </c>
      <c r="B363" s="46">
        <v>49900001</v>
      </c>
      <c r="C363" s="46">
        <v>606</v>
      </c>
      <c r="D363" s="46">
        <v>61</v>
      </c>
      <c r="E363" s="47">
        <v>44449</v>
      </c>
      <c r="F363" s="48" t="s">
        <v>21</v>
      </c>
      <c r="G363" s="49" t="s">
        <v>36</v>
      </c>
      <c r="H363" s="50" t="str">
        <f>IFERROR(VLOOKUP(Abfalldokumentation!$B363,Artikel!A:C,3,FALSE),Abfalldokumentation!$B363)</f>
        <v>VOS VEG-SCH-MILD-VAKU</v>
      </c>
      <c r="I363" s="73" t="str">
        <f>VLOOKUP(V363,'Linien - BU'!A:B,2,FALSE)</f>
        <v>BU3</v>
      </c>
      <c r="J363" s="74">
        <f t="shared" si="35"/>
        <v>606</v>
      </c>
      <c r="K363" s="75">
        <f>Abfalldokumentation!$E363</f>
        <v>44449</v>
      </c>
      <c r="L363" s="74" t="str">
        <f>IFERROR(IF(VLOOKUP(W363,'[1]Rohware 230'!$B:$C,2,FALSE)=0,"Rohware"),
IFERROR(IF(VLOOKUP(W363,[1]Sammelnr.!$B:$C,2,FALSE)=0,"Sammelnr. ungeschält ABS"),
IFERROR(IF(VLOOKUP(W363,[1]Sammelnr.!$E:$F,2,FALSE)=0,"Sammelnr. ungeschält VS"),
IFERROR(IF(VLOOKUP(W363,[1]Sammelnr.!$H:$I,2,FALSE)=0,"Sammelnr. geschält"),
IFERROR(IF(VLOOKUP(W363,[1]Offen!$B:$C,2,FALSE)=0,"Offen ungeschält ABS"),
IFERROR(IF(VLOOKUP(W363,[1]Offen!$E:$F,2,FALSE)=0,"Offen ungeschält VOS"),
IFERROR(IF(VLOOKUP(W363,[1]Offen!$H:$I,2,FALSE)=0,"Offen geschält RW"),
IFERROR(IF(VLOOKUP(W363,[1]Offen!$K:$L,2,FALSE)=0,"Offen vegan"),
IFERROR(IF(VLOOKUP(W363,[1]Offen!$N:$O,2,FALSE)=0,"Offen Zipfel"),
IFERROR(IF(VLOOKUP(W363,[1]Offen!$Q:$R,2,FALSE)=0,"Offen Endstücke"),
IFERROR(IF(VLOOKUP(W363,[1]Vakuumiert!$B:$C,2,FALSE)=0,"Vakuumierter VOS ungeschält"),
IFERROR(IF(VLOOKUP(W363,[1]Vakuumiert!$E:$F,2,FALSE)=0,"Vakuumierter ABS ungeschält"),
IFERROR(IF(VLOOKUP(W363,[1]Vakuumiert!$H:$I,2,FALSE)=0,"Vakuumierter VOS geschält"),
IFERROR(IF(VLOOKUP(W363,[1]Vakuumiert!$K:$L,2,FALSE)=0,"Vakuumierter VOS vegan"),
IFERROR(IF(VLOOKUP(W363,[1]Vakuumiert!$N:$O,2,FALSE)=0,"Vakuumierter VOS Zipfel"),
IFERROR(IF(VLOOKUP(W363,[1]Vakuumiert!$Q:$R,2,FALSE)=0,"Vakuumiert geschält"),
IFERROR(IF(VLOOKUP(W363,'[1]vakuumierte Fertigprodukte'!$B:$C,2,FALSE)=0,"Fertigprodukte"),
IFERROR(IF(VLOOKUP(W363,'[1]vakuumierte Fertigprodukte'!$E:$FI,2,FALSE)=0,"Vakuumierte Zipfel"),
IFERROR(IF(VLOOKUP(W363,[1]Wurste!$B:$C,2,FALSE)=0,"Räucherwürste"),
IFERROR(IF(VLOOKUP(W363,[1]Wurste!$E:$F,2,FALSE)=0,"URW/URGW Wurst"),
IFERROR(IF(VLOOKUP(W363,[1]Wurste!$H:$I,2,FALSE)=0,"HF-Wurst Vegan"),
IFERROR(IF(VLOOKUP(W363,[1]Wurste!$K:$L,2,FALSE)=0,"320er ohne Würste"),
IFERROR(IF(AND(OR(Abfalldokumentation!$I363="BU3",Abfalldokumentation!$I363="Verkauf"),Abfalldokumentation!$N363="Schimmel",Abfalldokumentation!$O363="keinen Abnehmer/kein Schälpersonal"),"Div. Zipfel, ES ohne Verwendung",VLOOKUP(Abfalldokumentation!$M363,Produktgruppen!A:B,2,FALSE)),"-")))))))))))))))))))))))</f>
        <v>Vakuumierter VOS vegan</v>
      </c>
      <c r="M363" s="76" t="str">
        <f>IFERROR(VLOOKUP(Abfalldokumentation!$W363,Artikel!A:C,3,FALSE),Abfalldokumentation!$W363)</f>
        <v>VOS VEG-SCH-MILD-VAKU</v>
      </c>
      <c r="N363" s="76" t="str">
        <f>VLOOKUP(D363,'Liste Gründe'!A:D,2,FALSE)</f>
        <v>keinen Verwendungszweck</v>
      </c>
      <c r="O363" s="75" t="str">
        <f>IF(ISBLANK(F363),VLOOKUP(Abfalldokumentation!$X363,'Liste Gründe'!A:D,3,FALSE),F363)</f>
        <v>VOS &gt; Einsatz</v>
      </c>
      <c r="P363" s="76" t="str">
        <f>IF(ISBLANK(Abfalldokumentation!$G363),"-",Abfalldokumentation!$G363)</f>
        <v>-</v>
      </c>
      <c r="Q363" s="76">
        <f t="shared" si="36"/>
        <v>36</v>
      </c>
      <c r="R363" s="76" t="str">
        <f t="shared" si="37"/>
        <v>Produkte</v>
      </c>
      <c r="S363" s="76" t="str">
        <f t="shared" si="38"/>
        <v>BUs</v>
      </c>
      <c r="T363" s="76" t="str">
        <f t="shared" si="39"/>
        <v>Symptome</v>
      </c>
      <c r="U363" s="76">
        <f>IFERROR(VLOOKUP(Abfalldokumentation!$W363,Kennzahlen!S:U,3,FALSE)*Abfalldokumentation!$J363,"0")</f>
        <v>311.48399999999998</v>
      </c>
      <c r="V363" s="76" t="str">
        <f>IF(ISBLANK(A363),VLOOKUP(Abfalldokumentation!$W363,'Linien - BU'!R:S,2,FALSE),A363)</f>
        <v>L1</v>
      </c>
      <c r="W363" s="77">
        <f t="shared" si="40"/>
        <v>49900001</v>
      </c>
      <c r="X363" s="77">
        <f t="shared" si="41"/>
        <v>61</v>
      </c>
    </row>
    <row r="364" spans="1:24" ht="30" customHeight="1" x14ac:dyDescent="0.25">
      <c r="A364" s="39" t="s">
        <v>79</v>
      </c>
      <c r="B364" s="40">
        <v>49900002</v>
      </c>
      <c r="C364" s="40">
        <v>2613</v>
      </c>
      <c r="D364" s="40">
        <v>61</v>
      </c>
      <c r="E364" s="41">
        <v>44449</v>
      </c>
      <c r="F364" s="42" t="s">
        <v>21</v>
      </c>
      <c r="G364" s="43" t="s">
        <v>36</v>
      </c>
      <c r="H364" s="44" t="str">
        <f>IFERROR(VLOOKUP(Abfalldokumentation!$B364,Artikel!A:C,3,FALSE),Abfalldokumentation!$B364)</f>
        <v>VOS VEG-SCH-WÜRZIG-VAKU</v>
      </c>
      <c r="I364" s="78" t="str">
        <f>VLOOKUP(V364,'Linien - BU'!A:B,2,FALSE)</f>
        <v>BU3</v>
      </c>
      <c r="J364" s="79">
        <f t="shared" si="35"/>
        <v>2613</v>
      </c>
      <c r="K364" s="80">
        <f>Abfalldokumentation!$E364</f>
        <v>44449</v>
      </c>
      <c r="L364" s="79" t="str">
        <f>IFERROR(IF(VLOOKUP(W364,'[1]Rohware 230'!$B:$C,2,FALSE)=0,"Rohware"),
IFERROR(IF(VLOOKUP(W364,[1]Sammelnr.!$B:$C,2,FALSE)=0,"Sammelnr. ungeschält ABS"),
IFERROR(IF(VLOOKUP(W364,[1]Sammelnr.!$E:$F,2,FALSE)=0,"Sammelnr. ungeschält VS"),
IFERROR(IF(VLOOKUP(W364,[1]Sammelnr.!$H:$I,2,FALSE)=0,"Sammelnr. geschält"),
IFERROR(IF(VLOOKUP(W364,[1]Offen!$B:$C,2,FALSE)=0,"Offen ungeschält ABS"),
IFERROR(IF(VLOOKUP(W364,[1]Offen!$E:$F,2,FALSE)=0,"Offen ungeschält VOS"),
IFERROR(IF(VLOOKUP(W364,[1]Offen!$H:$I,2,FALSE)=0,"Offen geschält RW"),
IFERROR(IF(VLOOKUP(W364,[1]Offen!$K:$L,2,FALSE)=0,"Offen vegan"),
IFERROR(IF(VLOOKUP(W364,[1]Offen!$N:$O,2,FALSE)=0,"Offen Zipfel"),
IFERROR(IF(VLOOKUP(W364,[1]Offen!$Q:$R,2,FALSE)=0,"Offen Endstücke"),
IFERROR(IF(VLOOKUP(W364,[1]Vakuumiert!$B:$C,2,FALSE)=0,"Vakuumierter VOS ungeschält"),
IFERROR(IF(VLOOKUP(W364,[1]Vakuumiert!$E:$F,2,FALSE)=0,"Vakuumierter ABS ungeschält"),
IFERROR(IF(VLOOKUP(W364,[1]Vakuumiert!$H:$I,2,FALSE)=0,"Vakuumierter VOS geschält"),
IFERROR(IF(VLOOKUP(W364,[1]Vakuumiert!$K:$L,2,FALSE)=0,"Vakuumierter VOS vegan"),
IFERROR(IF(VLOOKUP(W364,[1]Vakuumiert!$N:$O,2,FALSE)=0,"Vakuumierter VOS Zipfel"),
IFERROR(IF(VLOOKUP(W364,[1]Vakuumiert!$Q:$R,2,FALSE)=0,"Vakuumiert geschält"),
IFERROR(IF(VLOOKUP(W364,'[1]vakuumierte Fertigprodukte'!$B:$C,2,FALSE)=0,"Fertigprodukte"),
IFERROR(IF(VLOOKUP(W364,'[1]vakuumierte Fertigprodukte'!$E:$FI,2,FALSE)=0,"Vakuumierte Zipfel"),
IFERROR(IF(VLOOKUP(W364,[1]Wurste!$B:$C,2,FALSE)=0,"Räucherwürste"),
IFERROR(IF(VLOOKUP(W364,[1]Wurste!$E:$F,2,FALSE)=0,"URW/URGW Wurst"),
IFERROR(IF(VLOOKUP(W364,[1]Wurste!$H:$I,2,FALSE)=0,"HF-Wurst Vegan"),
IFERROR(IF(VLOOKUP(W364,[1]Wurste!$K:$L,2,FALSE)=0,"320er ohne Würste"),
IFERROR(IF(AND(OR(Abfalldokumentation!$I364="BU3",Abfalldokumentation!$I364="Verkauf"),Abfalldokumentation!$N364="Schimmel",Abfalldokumentation!$O364="keinen Abnehmer/kein Schälpersonal"),"Div. Zipfel, ES ohne Verwendung",VLOOKUP(Abfalldokumentation!$M364,Produktgruppen!A:B,2,FALSE)),"-")))))))))))))))))))))))</f>
        <v>Vakuumierter VOS vegan</v>
      </c>
      <c r="M364" s="81" t="str">
        <f>IFERROR(VLOOKUP(Abfalldokumentation!$W364,Artikel!A:C,3,FALSE),Abfalldokumentation!$W364)</f>
        <v>VOS VEG-SCH-WÜRZIG-VAKU</v>
      </c>
      <c r="N364" s="81" t="str">
        <f>VLOOKUP(D364,'Liste Gründe'!A:D,2,FALSE)</f>
        <v>keinen Verwendungszweck</v>
      </c>
      <c r="O364" s="80" t="str">
        <f>IF(ISBLANK(F364),VLOOKUP(Abfalldokumentation!$X364,'Liste Gründe'!A:D,3,FALSE),F364)</f>
        <v>VOS &gt; Einsatz</v>
      </c>
      <c r="P364" s="81" t="str">
        <f>IF(ISBLANK(Abfalldokumentation!$G364),"-",Abfalldokumentation!$G364)</f>
        <v>-</v>
      </c>
      <c r="Q364" s="81">
        <f t="shared" si="36"/>
        <v>36</v>
      </c>
      <c r="R364" s="81" t="str">
        <f t="shared" si="37"/>
        <v>Produkte</v>
      </c>
      <c r="S364" s="81" t="str">
        <f t="shared" si="38"/>
        <v>BUs</v>
      </c>
      <c r="T364" s="81" t="str">
        <f t="shared" si="39"/>
        <v>Symptome</v>
      </c>
      <c r="U364" s="81">
        <f>IFERROR(VLOOKUP(Abfalldokumentation!$W364,Kennzahlen!S:U,3,FALSE)*Abfalldokumentation!$J364,"0")</f>
        <v>1343.0820000000001</v>
      </c>
      <c r="V364" s="81" t="str">
        <f>IF(ISBLANK(A364),VLOOKUP(Abfalldokumentation!$W364,'Linien - BU'!R:S,2,FALSE),A364)</f>
        <v>L1</v>
      </c>
      <c r="W364" s="77">
        <f t="shared" si="40"/>
        <v>49900002</v>
      </c>
      <c r="X364" s="77">
        <f t="shared" si="41"/>
        <v>61</v>
      </c>
    </row>
    <row r="365" spans="1:24" ht="30" customHeight="1" x14ac:dyDescent="0.25">
      <c r="A365" s="45" t="s">
        <v>165</v>
      </c>
      <c r="B365" s="46">
        <v>57000277</v>
      </c>
      <c r="C365" s="46">
        <v>777.6</v>
      </c>
      <c r="D365" s="46">
        <v>22</v>
      </c>
      <c r="E365" s="47">
        <v>44449</v>
      </c>
      <c r="F365" s="48" t="s">
        <v>102</v>
      </c>
      <c r="G365" s="49" t="s">
        <v>114</v>
      </c>
      <c r="H365" s="50" t="str">
        <f>IFERROR(VLOOKUP(Abfalldokumentation!$B365,Artikel!A:C,3,FALSE),Abfalldokumentation!$B365)</f>
        <v>Black Forest Räucherkäs</v>
      </c>
      <c r="I365" s="73" t="str">
        <f>VLOOKUP(V365,'Linien - BU'!A:B,2,FALSE)</f>
        <v>Rest</v>
      </c>
      <c r="J365" s="74">
        <f t="shared" si="35"/>
        <v>777.6</v>
      </c>
      <c r="K365" s="75">
        <f>Abfalldokumentation!$E365</f>
        <v>44449</v>
      </c>
      <c r="L365" s="74" t="str">
        <f>IFERROR(IF(VLOOKUP(W365,'[1]Rohware 230'!$B:$C,2,FALSE)=0,"Rohware"),
IFERROR(IF(VLOOKUP(W365,[1]Sammelnr.!$B:$C,2,FALSE)=0,"Sammelnr. ungeschält ABS"),
IFERROR(IF(VLOOKUP(W365,[1]Sammelnr.!$E:$F,2,FALSE)=0,"Sammelnr. ungeschält VS"),
IFERROR(IF(VLOOKUP(W365,[1]Sammelnr.!$H:$I,2,FALSE)=0,"Sammelnr. geschält"),
IFERROR(IF(VLOOKUP(W365,[1]Offen!$B:$C,2,FALSE)=0,"Offen ungeschält ABS"),
IFERROR(IF(VLOOKUP(W365,[1]Offen!$E:$F,2,FALSE)=0,"Offen ungeschält VOS"),
IFERROR(IF(VLOOKUP(W365,[1]Offen!$H:$I,2,FALSE)=0,"Offen geschält RW"),
IFERROR(IF(VLOOKUP(W365,[1]Offen!$K:$L,2,FALSE)=0,"Offen vegan"),
IFERROR(IF(VLOOKUP(W365,[1]Offen!$N:$O,2,FALSE)=0,"Offen Zipfel"),
IFERROR(IF(VLOOKUP(W365,[1]Offen!$Q:$R,2,FALSE)=0,"Offen Endstücke"),
IFERROR(IF(VLOOKUP(W365,[1]Vakuumiert!$B:$C,2,FALSE)=0,"Vakuumierter VOS ungeschält"),
IFERROR(IF(VLOOKUP(W365,[1]Vakuumiert!$E:$F,2,FALSE)=0,"Vakuumierter ABS ungeschält"),
IFERROR(IF(VLOOKUP(W365,[1]Vakuumiert!$H:$I,2,FALSE)=0,"Vakuumierter VOS geschält"),
IFERROR(IF(VLOOKUP(W365,[1]Vakuumiert!$K:$L,2,FALSE)=0,"Vakuumierter VOS vegan"),
IFERROR(IF(VLOOKUP(W365,[1]Vakuumiert!$N:$O,2,FALSE)=0,"Vakuumierter VOS Zipfel"),
IFERROR(IF(VLOOKUP(W365,[1]Vakuumiert!$Q:$R,2,FALSE)=0,"Vakuumiert geschält"),
IFERROR(IF(VLOOKUP(W365,'[1]vakuumierte Fertigprodukte'!$B:$C,2,FALSE)=0,"Fertigprodukte"),
IFERROR(IF(VLOOKUP(W365,'[1]vakuumierte Fertigprodukte'!$E:$FI,2,FALSE)=0,"Vakuumierte Zipfel"),
IFERROR(IF(VLOOKUP(W365,[1]Wurste!$B:$C,2,FALSE)=0,"Räucherwürste"),
IFERROR(IF(VLOOKUP(W365,[1]Wurste!$E:$F,2,FALSE)=0,"URW/URGW Wurst"),
IFERROR(IF(VLOOKUP(W365,[1]Wurste!$H:$I,2,FALSE)=0,"HF-Wurst Vegan"),
IFERROR(IF(VLOOKUP(W365,[1]Wurste!$K:$L,2,FALSE)=0,"320er ohne Würste"),
IFERROR(IF(AND(OR(Abfalldokumentation!$I365="BU3",Abfalldokumentation!$I365="Verkauf"),Abfalldokumentation!$N365="Schimmel",Abfalldokumentation!$O365="keinen Abnehmer/kein Schälpersonal"),"Div. Zipfel, ES ohne Verwendung",VLOOKUP(Abfalldokumentation!$M365,Produktgruppen!A:B,2,FALSE)),"-")))))))))))))))))))))))</f>
        <v>Fertigware</v>
      </c>
      <c r="M365" s="76" t="str">
        <f>IFERROR(VLOOKUP(Abfalldokumentation!$W365,Artikel!A:C,3,FALSE),Abfalldokumentation!$W365)</f>
        <v>Black Forest Räucherkäs</v>
      </c>
      <c r="N365" s="76" t="str">
        <f>VLOOKUP(D365,'Liste Gründe'!A:D,2,FALSE)</f>
        <v>Rest</v>
      </c>
      <c r="O365" s="75" t="str">
        <f>IF(ISBLANK(F365),VLOOKUP(Abfalldokumentation!$X365,'Liste Gründe'!A:D,3,FALSE),F365)</f>
        <v>Retoure</v>
      </c>
      <c r="P365" s="76" t="str">
        <f>IF(ISBLANK(Abfalldokumentation!$G365),"-",Abfalldokumentation!$G365)</f>
        <v>Rückrufaktion</v>
      </c>
      <c r="Q365" s="76">
        <f t="shared" si="36"/>
        <v>36</v>
      </c>
      <c r="R365" s="76" t="str">
        <f t="shared" si="37"/>
        <v>Produkte</v>
      </c>
      <c r="S365" s="76" t="str">
        <f t="shared" si="38"/>
        <v>BUs</v>
      </c>
      <c r="T365" s="76" t="str">
        <f t="shared" si="39"/>
        <v>Symptome</v>
      </c>
      <c r="U365" s="76" t="str">
        <f>IFERROR(VLOOKUP(Abfalldokumentation!$W365,Kennzahlen!S:U,3,FALSE)*Abfalldokumentation!$J365,"0")</f>
        <v>0</v>
      </c>
      <c r="V365" s="76" t="str">
        <f>IF(ISBLANK(A365),VLOOKUP(Abfalldokumentation!$W365,'Linien - BU'!R:S,2,FALSE),A365)</f>
        <v>Logistik</v>
      </c>
      <c r="W365" s="77">
        <f t="shared" si="40"/>
        <v>57000277</v>
      </c>
      <c r="X365" s="77">
        <f t="shared" si="41"/>
        <v>22</v>
      </c>
    </row>
    <row r="366" spans="1:24" ht="30" customHeight="1" x14ac:dyDescent="0.25">
      <c r="A366" s="39" t="s">
        <v>7</v>
      </c>
      <c r="B366" s="40" t="s">
        <v>104</v>
      </c>
      <c r="C366" s="40">
        <v>30</v>
      </c>
      <c r="D366" s="40">
        <v>12</v>
      </c>
      <c r="E366" s="41">
        <v>44449</v>
      </c>
      <c r="F366" s="42" t="s">
        <v>26</v>
      </c>
      <c r="G366" s="43" t="s">
        <v>26</v>
      </c>
      <c r="H366" s="44" t="str">
        <f>IFERROR(VLOOKUP(Abfalldokumentation!$B366,Artikel!A:C,3,FALSE),Abfalldokumentation!$B366)</f>
        <v>Blöcke</v>
      </c>
      <c r="I366" s="78" t="str">
        <f>VLOOKUP(V366,'Linien - BU'!A:B,2,FALSE)</f>
        <v>BU2</v>
      </c>
      <c r="J366" s="79">
        <f t="shared" si="35"/>
        <v>30</v>
      </c>
      <c r="K366" s="80">
        <f>Abfalldokumentation!$E366</f>
        <v>44449</v>
      </c>
      <c r="L366" s="79" t="str">
        <f>IFERROR(IF(VLOOKUP(W366,'[1]Rohware 230'!$B:$C,2,FALSE)=0,"Rohware"),
IFERROR(IF(VLOOKUP(W366,[1]Sammelnr.!$B:$C,2,FALSE)=0,"Sammelnr. ungeschält ABS"),
IFERROR(IF(VLOOKUP(W366,[1]Sammelnr.!$E:$F,2,FALSE)=0,"Sammelnr. ungeschält VS"),
IFERROR(IF(VLOOKUP(W366,[1]Sammelnr.!$H:$I,2,FALSE)=0,"Sammelnr. geschält"),
IFERROR(IF(VLOOKUP(W366,[1]Offen!$B:$C,2,FALSE)=0,"Offen ungeschält ABS"),
IFERROR(IF(VLOOKUP(W366,[1]Offen!$E:$F,2,FALSE)=0,"Offen ungeschält VOS"),
IFERROR(IF(VLOOKUP(W366,[1]Offen!$H:$I,2,FALSE)=0,"Offen geschält RW"),
IFERROR(IF(VLOOKUP(W366,[1]Offen!$K:$L,2,FALSE)=0,"Offen vegan"),
IFERROR(IF(VLOOKUP(W366,[1]Offen!$N:$O,2,FALSE)=0,"Offen Zipfel"),
IFERROR(IF(VLOOKUP(W366,[1]Offen!$Q:$R,2,FALSE)=0,"Offen Endstücke"),
IFERROR(IF(VLOOKUP(W366,[1]Vakuumiert!$B:$C,2,FALSE)=0,"Vakuumierter VOS ungeschält"),
IFERROR(IF(VLOOKUP(W366,[1]Vakuumiert!$E:$F,2,FALSE)=0,"Vakuumierter ABS ungeschält"),
IFERROR(IF(VLOOKUP(W366,[1]Vakuumiert!$H:$I,2,FALSE)=0,"Vakuumierter VOS geschält"),
IFERROR(IF(VLOOKUP(W366,[1]Vakuumiert!$K:$L,2,FALSE)=0,"Vakuumierter VOS vegan"),
IFERROR(IF(VLOOKUP(W366,[1]Vakuumiert!$N:$O,2,FALSE)=0,"Vakuumierter VOS Zipfel"),
IFERROR(IF(VLOOKUP(W366,[1]Vakuumiert!$Q:$R,2,FALSE)=0,"Vakuumiert geschält"),
IFERROR(IF(VLOOKUP(W366,'[1]vakuumierte Fertigprodukte'!$B:$C,2,FALSE)=0,"Fertigprodukte"),
IFERROR(IF(VLOOKUP(W366,'[1]vakuumierte Fertigprodukte'!$E:$FI,2,FALSE)=0,"Vakuumierte Zipfel"),
IFERROR(IF(VLOOKUP(W366,[1]Wurste!$B:$C,2,FALSE)=0,"Räucherwürste"),
IFERROR(IF(VLOOKUP(W366,[1]Wurste!$E:$F,2,FALSE)=0,"URW/URGW Wurst"),
IFERROR(IF(VLOOKUP(W366,[1]Wurste!$H:$I,2,FALSE)=0,"HF-Wurst Vegan"),
IFERROR(IF(VLOOKUP(W366,[1]Wurste!$K:$L,2,FALSE)=0,"320er ohne Würste"),
IFERROR(IF(AND(OR(Abfalldokumentation!$I366="BU3",Abfalldokumentation!$I366="Verkauf"),Abfalldokumentation!$N366="Schimmel",Abfalldokumentation!$O366="keinen Abnehmer/kein Schälpersonal"),"Div. Zipfel, ES ohne Verwendung",VLOOKUP(Abfalldokumentation!$M366,Produktgruppen!A:B,2,FALSE)),"-")))))))))))))))))))))))</f>
        <v>Rohware</v>
      </c>
      <c r="M366" s="81" t="str">
        <f>IFERROR(VLOOKUP(Abfalldokumentation!$W366,Artikel!A:C,3,FALSE),Abfalldokumentation!$W366)</f>
        <v>Blöcke</v>
      </c>
      <c r="N366" s="81" t="str">
        <f>VLOOKUP(D366,'Liste Gründe'!A:D,2,FALSE)</f>
        <v>Schimmel</v>
      </c>
      <c r="O366" s="80" t="str">
        <f>IF(ISBLANK(F366),VLOOKUP(Abfalldokumentation!$X366,'Liste Gründe'!A:D,3,FALSE),F366)</f>
        <v>Luftzieher/Folienriss durch Transport</v>
      </c>
      <c r="P366" s="81" t="str">
        <f>IF(ISBLANK(Abfalldokumentation!$G366),"-",Abfalldokumentation!$G366)</f>
        <v>Luftzieher/Folienriss durch Transport</v>
      </c>
      <c r="Q366" s="81">
        <f t="shared" si="36"/>
        <v>36</v>
      </c>
      <c r="R366" s="81" t="str">
        <f t="shared" si="37"/>
        <v>Produkte</v>
      </c>
      <c r="S366" s="81" t="str">
        <f t="shared" si="38"/>
        <v>BUs</v>
      </c>
      <c r="T366" s="81" t="str">
        <f t="shared" si="39"/>
        <v>Symptome</v>
      </c>
      <c r="U366" s="81" t="str">
        <f>IFERROR(VLOOKUP(Abfalldokumentation!$W366,Kennzahlen!S:U,3,FALSE)*Abfalldokumentation!$J366,"0")</f>
        <v>0</v>
      </c>
      <c r="V366" s="81" t="str">
        <f>IF(ISBLANK(A366),VLOOKUP(Abfalldokumentation!$W366,'Linien - BU'!R:S,2,FALSE),A366)</f>
        <v>BU2</v>
      </c>
      <c r="W366" s="77" t="str">
        <f t="shared" si="40"/>
        <v>Blöcke</v>
      </c>
      <c r="X366" s="77">
        <f t="shared" si="41"/>
        <v>12</v>
      </c>
    </row>
    <row r="367" spans="1:24" ht="30" customHeight="1" x14ac:dyDescent="0.25">
      <c r="A367" s="45" t="s">
        <v>70</v>
      </c>
      <c r="B367" s="46" t="s">
        <v>86</v>
      </c>
      <c r="C367" s="46">
        <v>16</v>
      </c>
      <c r="D367" s="46">
        <v>30</v>
      </c>
      <c r="E367" s="47">
        <v>44449</v>
      </c>
      <c r="F367" s="48"/>
      <c r="G367" s="49"/>
      <c r="H367" s="50" t="str">
        <f>IFERROR(VLOOKUP(Abfalldokumentation!$B367,Artikel!A:C,3,FALSE),Abfalldokumentation!$B367)</f>
        <v>Diverses aus Abfüllung</v>
      </c>
      <c r="I367" s="73" t="str">
        <f>VLOOKUP(V367,'Linien - BU'!A:B,2,FALSE)</f>
        <v>BU1</v>
      </c>
      <c r="J367" s="74">
        <f t="shared" si="35"/>
        <v>16</v>
      </c>
      <c r="K367" s="75">
        <f>Abfalldokumentation!$E367</f>
        <v>44449</v>
      </c>
      <c r="L367" s="74" t="str">
        <f>IFERROR(IF(VLOOKUP(W367,'[1]Rohware 230'!$B:$C,2,FALSE)=0,"Rohware"),
IFERROR(IF(VLOOKUP(W367,[1]Sammelnr.!$B:$C,2,FALSE)=0,"Sammelnr. ungeschält ABS"),
IFERROR(IF(VLOOKUP(W367,[1]Sammelnr.!$E:$F,2,FALSE)=0,"Sammelnr. ungeschält VS"),
IFERROR(IF(VLOOKUP(W367,[1]Sammelnr.!$H:$I,2,FALSE)=0,"Sammelnr. geschält"),
IFERROR(IF(VLOOKUP(W367,[1]Offen!$B:$C,2,FALSE)=0,"Offen ungeschält ABS"),
IFERROR(IF(VLOOKUP(W367,[1]Offen!$E:$F,2,FALSE)=0,"Offen ungeschält VOS"),
IFERROR(IF(VLOOKUP(W367,[1]Offen!$H:$I,2,FALSE)=0,"Offen geschält RW"),
IFERROR(IF(VLOOKUP(W367,[1]Offen!$K:$L,2,FALSE)=0,"Offen vegan"),
IFERROR(IF(VLOOKUP(W367,[1]Offen!$N:$O,2,FALSE)=0,"Offen Zipfel"),
IFERROR(IF(VLOOKUP(W367,[1]Offen!$Q:$R,2,FALSE)=0,"Offen Endstücke"),
IFERROR(IF(VLOOKUP(W367,[1]Vakuumiert!$B:$C,2,FALSE)=0,"Vakuumierter VOS ungeschält"),
IFERROR(IF(VLOOKUP(W367,[1]Vakuumiert!$E:$F,2,FALSE)=0,"Vakuumierter ABS ungeschält"),
IFERROR(IF(VLOOKUP(W367,[1]Vakuumiert!$H:$I,2,FALSE)=0,"Vakuumierter VOS geschält"),
IFERROR(IF(VLOOKUP(W367,[1]Vakuumiert!$K:$L,2,FALSE)=0,"Vakuumierter VOS vegan"),
IFERROR(IF(VLOOKUP(W367,[1]Vakuumiert!$N:$O,2,FALSE)=0,"Vakuumierter VOS Zipfel"),
IFERROR(IF(VLOOKUP(W367,[1]Vakuumiert!$Q:$R,2,FALSE)=0,"Vakuumiert geschält"),
IFERROR(IF(VLOOKUP(W367,'[1]vakuumierte Fertigprodukte'!$B:$C,2,FALSE)=0,"Fertigprodukte"),
IFERROR(IF(VLOOKUP(W367,'[1]vakuumierte Fertigprodukte'!$E:$FI,2,FALSE)=0,"Vakuumierte Zipfel"),
IFERROR(IF(VLOOKUP(W367,[1]Wurste!$B:$C,2,FALSE)=0,"Räucherwürste"),
IFERROR(IF(VLOOKUP(W367,[1]Wurste!$E:$F,2,FALSE)=0,"URW/URGW Wurst"),
IFERROR(IF(VLOOKUP(W367,[1]Wurste!$H:$I,2,FALSE)=0,"HF-Wurst Vegan"),
IFERROR(IF(VLOOKUP(W367,[1]Wurste!$K:$L,2,FALSE)=0,"320er ohne Würste"),
IFERROR(IF(AND(OR(Abfalldokumentation!$I367="BU3",Abfalldokumentation!$I367="Verkauf"),Abfalldokumentation!$N367="Schimmel",Abfalldokumentation!$O367="keinen Abnehmer/kein Schälpersonal"),"Div. Zipfel, ES ohne Verwendung",VLOOKUP(Abfalldokumentation!$M367,Produktgruppen!A:B,2,FALSE)),"-")))))))))))))))))))))))</f>
        <v>Diverses</v>
      </c>
      <c r="M367" s="76" t="str">
        <f>IFERROR(VLOOKUP(Abfalldokumentation!$W367,Artikel!A:C,3,FALSE),Abfalldokumentation!$W367)</f>
        <v>Diverses aus Abfüllung</v>
      </c>
      <c r="N367" s="76" t="str">
        <f>VLOOKUP(D367,'Liste Gründe'!A:D,2,FALSE)</f>
        <v>Linienbezogen</v>
      </c>
      <c r="O367" s="75" t="str">
        <f>IF(ISBLANK(F367),VLOOKUP(Abfalldokumentation!$X367,'Liste Gründe'!A:D,3,FALSE),F367)</f>
        <v>Maschinenabfall</v>
      </c>
      <c r="P367" s="76" t="str">
        <f>IF(ISBLANK(Abfalldokumentation!$G367),"-",Abfalldokumentation!$G367)</f>
        <v>-</v>
      </c>
      <c r="Q367" s="76">
        <f t="shared" si="36"/>
        <v>36</v>
      </c>
      <c r="R367" s="76" t="str">
        <f t="shared" si="37"/>
        <v>Produkte</v>
      </c>
      <c r="S367" s="76" t="str">
        <f t="shared" si="38"/>
        <v>BUs</v>
      </c>
      <c r="T367" s="76" t="str">
        <f t="shared" si="39"/>
        <v>Symptome</v>
      </c>
      <c r="U367" s="76" t="str">
        <f>IFERROR(VLOOKUP(Abfalldokumentation!$W367,Kennzahlen!S:U,3,FALSE)*Abfalldokumentation!$J367,"0")</f>
        <v>0</v>
      </c>
      <c r="V367" s="76" t="str">
        <f>IF(ISBLANK(A367),VLOOKUP(Abfalldokumentation!$W367,'Linien - BU'!R:S,2,FALSE),A367)</f>
        <v>Abfüllung</v>
      </c>
      <c r="W367" s="77" t="str">
        <f t="shared" si="40"/>
        <v>Diverses aus Abfüllung</v>
      </c>
      <c r="X367" s="77">
        <f t="shared" si="41"/>
        <v>30</v>
      </c>
    </row>
    <row r="368" spans="1:24" ht="30" customHeight="1" x14ac:dyDescent="0.25">
      <c r="A368" s="39" t="s">
        <v>70</v>
      </c>
      <c r="B368" s="40" t="s">
        <v>86</v>
      </c>
      <c r="C368" s="40">
        <v>19</v>
      </c>
      <c r="D368" s="40">
        <v>30</v>
      </c>
      <c r="E368" s="41">
        <v>44449</v>
      </c>
      <c r="F368" s="42"/>
      <c r="G368" s="43"/>
      <c r="H368" s="44" t="str">
        <f>IFERROR(VLOOKUP(Abfalldokumentation!$B368,Artikel!A:C,3,FALSE),Abfalldokumentation!$B368)</f>
        <v>Diverses aus Abfüllung</v>
      </c>
      <c r="I368" s="78" t="str">
        <f>VLOOKUP(V368,'Linien - BU'!A:B,2,FALSE)</f>
        <v>BU1</v>
      </c>
      <c r="J368" s="79">
        <f t="shared" si="35"/>
        <v>19</v>
      </c>
      <c r="K368" s="80">
        <f>Abfalldokumentation!$E368</f>
        <v>44449</v>
      </c>
      <c r="L368" s="79" t="str">
        <f>IFERROR(IF(VLOOKUP(W368,'[1]Rohware 230'!$B:$C,2,FALSE)=0,"Rohware"),
IFERROR(IF(VLOOKUP(W368,[1]Sammelnr.!$B:$C,2,FALSE)=0,"Sammelnr. ungeschält ABS"),
IFERROR(IF(VLOOKUP(W368,[1]Sammelnr.!$E:$F,2,FALSE)=0,"Sammelnr. ungeschält VS"),
IFERROR(IF(VLOOKUP(W368,[1]Sammelnr.!$H:$I,2,FALSE)=0,"Sammelnr. geschält"),
IFERROR(IF(VLOOKUP(W368,[1]Offen!$B:$C,2,FALSE)=0,"Offen ungeschält ABS"),
IFERROR(IF(VLOOKUP(W368,[1]Offen!$E:$F,2,FALSE)=0,"Offen ungeschält VOS"),
IFERROR(IF(VLOOKUP(W368,[1]Offen!$H:$I,2,FALSE)=0,"Offen geschält RW"),
IFERROR(IF(VLOOKUP(W368,[1]Offen!$K:$L,2,FALSE)=0,"Offen vegan"),
IFERROR(IF(VLOOKUP(W368,[1]Offen!$N:$O,2,FALSE)=0,"Offen Zipfel"),
IFERROR(IF(VLOOKUP(W368,[1]Offen!$Q:$R,2,FALSE)=0,"Offen Endstücke"),
IFERROR(IF(VLOOKUP(W368,[1]Vakuumiert!$B:$C,2,FALSE)=0,"Vakuumierter VOS ungeschält"),
IFERROR(IF(VLOOKUP(W368,[1]Vakuumiert!$E:$F,2,FALSE)=0,"Vakuumierter ABS ungeschält"),
IFERROR(IF(VLOOKUP(W368,[1]Vakuumiert!$H:$I,2,FALSE)=0,"Vakuumierter VOS geschält"),
IFERROR(IF(VLOOKUP(W368,[1]Vakuumiert!$K:$L,2,FALSE)=0,"Vakuumierter VOS vegan"),
IFERROR(IF(VLOOKUP(W368,[1]Vakuumiert!$N:$O,2,FALSE)=0,"Vakuumierter VOS Zipfel"),
IFERROR(IF(VLOOKUP(W368,[1]Vakuumiert!$Q:$R,2,FALSE)=0,"Vakuumiert geschält"),
IFERROR(IF(VLOOKUP(W368,'[1]vakuumierte Fertigprodukte'!$B:$C,2,FALSE)=0,"Fertigprodukte"),
IFERROR(IF(VLOOKUP(W368,'[1]vakuumierte Fertigprodukte'!$E:$FI,2,FALSE)=0,"Vakuumierte Zipfel"),
IFERROR(IF(VLOOKUP(W368,[1]Wurste!$B:$C,2,FALSE)=0,"Räucherwürste"),
IFERROR(IF(VLOOKUP(W368,[1]Wurste!$E:$F,2,FALSE)=0,"URW/URGW Wurst"),
IFERROR(IF(VLOOKUP(W368,[1]Wurste!$H:$I,2,FALSE)=0,"HF-Wurst Vegan"),
IFERROR(IF(VLOOKUP(W368,[1]Wurste!$K:$L,2,FALSE)=0,"320er ohne Würste"),
IFERROR(IF(AND(OR(Abfalldokumentation!$I368="BU3",Abfalldokumentation!$I368="Verkauf"),Abfalldokumentation!$N368="Schimmel",Abfalldokumentation!$O368="keinen Abnehmer/kein Schälpersonal"),"Div. Zipfel, ES ohne Verwendung",VLOOKUP(Abfalldokumentation!$M368,Produktgruppen!A:B,2,FALSE)),"-")))))))))))))))))))))))</f>
        <v>Diverses</v>
      </c>
      <c r="M368" s="81" t="str">
        <f>IFERROR(VLOOKUP(Abfalldokumentation!$W368,Artikel!A:C,3,FALSE),Abfalldokumentation!$W368)</f>
        <v>Diverses aus Abfüllung</v>
      </c>
      <c r="N368" s="81" t="str">
        <f>VLOOKUP(D368,'Liste Gründe'!A:D,2,FALSE)</f>
        <v>Linienbezogen</v>
      </c>
      <c r="O368" s="80" t="str">
        <f>IF(ISBLANK(F368),VLOOKUP(Abfalldokumentation!$X368,'Liste Gründe'!A:D,3,FALSE),F368)</f>
        <v>Maschinenabfall</v>
      </c>
      <c r="P368" s="81" t="str">
        <f>IF(ISBLANK(Abfalldokumentation!$G368),"-",Abfalldokumentation!$G368)</f>
        <v>-</v>
      </c>
      <c r="Q368" s="81">
        <f t="shared" si="36"/>
        <v>36</v>
      </c>
      <c r="R368" s="81" t="str">
        <f t="shared" si="37"/>
        <v>Produkte</v>
      </c>
      <c r="S368" s="81" t="str">
        <f t="shared" si="38"/>
        <v>BUs</v>
      </c>
      <c r="T368" s="81" t="str">
        <f t="shared" si="39"/>
        <v>Symptome</v>
      </c>
      <c r="U368" s="81" t="str">
        <f>IFERROR(VLOOKUP(Abfalldokumentation!$W368,Kennzahlen!S:U,3,FALSE)*Abfalldokumentation!$J368,"0")</f>
        <v>0</v>
      </c>
      <c r="V368" s="81" t="str">
        <f>IF(ISBLANK(A368),VLOOKUP(Abfalldokumentation!$W368,'Linien - BU'!R:S,2,FALSE),A368)</f>
        <v>Abfüllung</v>
      </c>
      <c r="W368" s="77" t="str">
        <f t="shared" si="40"/>
        <v>Diverses aus Abfüllung</v>
      </c>
      <c r="X368" s="77">
        <f t="shared" si="41"/>
        <v>30</v>
      </c>
    </row>
    <row r="369" spans="1:24" ht="30" customHeight="1" x14ac:dyDescent="0.25">
      <c r="A369" s="45" t="s">
        <v>70</v>
      </c>
      <c r="B369" s="46" t="s">
        <v>86</v>
      </c>
      <c r="C369" s="46">
        <v>81</v>
      </c>
      <c r="D369" s="46">
        <v>30</v>
      </c>
      <c r="E369" s="47">
        <v>44449</v>
      </c>
      <c r="F369" s="48"/>
      <c r="G369" s="49"/>
      <c r="H369" s="50" t="str">
        <f>IFERROR(VLOOKUP(Abfalldokumentation!$B369,Artikel!A:C,3,FALSE),Abfalldokumentation!$B369)</f>
        <v>Diverses aus Abfüllung</v>
      </c>
      <c r="I369" s="73" t="str">
        <f>VLOOKUP(V369,'Linien - BU'!A:B,2,FALSE)</f>
        <v>BU1</v>
      </c>
      <c r="J369" s="74">
        <f t="shared" si="35"/>
        <v>81</v>
      </c>
      <c r="K369" s="75">
        <f>Abfalldokumentation!$E369</f>
        <v>44449</v>
      </c>
      <c r="L369" s="74" t="str">
        <f>IFERROR(IF(VLOOKUP(W369,'[1]Rohware 230'!$B:$C,2,FALSE)=0,"Rohware"),
IFERROR(IF(VLOOKUP(W369,[1]Sammelnr.!$B:$C,2,FALSE)=0,"Sammelnr. ungeschält ABS"),
IFERROR(IF(VLOOKUP(W369,[1]Sammelnr.!$E:$F,2,FALSE)=0,"Sammelnr. ungeschält VS"),
IFERROR(IF(VLOOKUP(W369,[1]Sammelnr.!$H:$I,2,FALSE)=0,"Sammelnr. geschält"),
IFERROR(IF(VLOOKUP(W369,[1]Offen!$B:$C,2,FALSE)=0,"Offen ungeschält ABS"),
IFERROR(IF(VLOOKUP(W369,[1]Offen!$E:$F,2,FALSE)=0,"Offen ungeschält VOS"),
IFERROR(IF(VLOOKUP(W369,[1]Offen!$H:$I,2,FALSE)=0,"Offen geschält RW"),
IFERROR(IF(VLOOKUP(W369,[1]Offen!$K:$L,2,FALSE)=0,"Offen vegan"),
IFERROR(IF(VLOOKUP(W369,[1]Offen!$N:$O,2,FALSE)=0,"Offen Zipfel"),
IFERROR(IF(VLOOKUP(W369,[1]Offen!$Q:$R,2,FALSE)=0,"Offen Endstücke"),
IFERROR(IF(VLOOKUP(W369,[1]Vakuumiert!$B:$C,2,FALSE)=0,"Vakuumierter VOS ungeschält"),
IFERROR(IF(VLOOKUP(W369,[1]Vakuumiert!$E:$F,2,FALSE)=0,"Vakuumierter ABS ungeschält"),
IFERROR(IF(VLOOKUP(W369,[1]Vakuumiert!$H:$I,2,FALSE)=0,"Vakuumierter VOS geschält"),
IFERROR(IF(VLOOKUP(W369,[1]Vakuumiert!$K:$L,2,FALSE)=0,"Vakuumierter VOS vegan"),
IFERROR(IF(VLOOKUP(W369,[1]Vakuumiert!$N:$O,2,FALSE)=0,"Vakuumierter VOS Zipfel"),
IFERROR(IF(VLOOKUP(W369,[1]Vakuumiert!$Q:$R,2,FALSE)=0,"Vakuumiert geschält"),
IFERROR(IF(VLOOKUP(W369,'[1]vakuumierte Fertigprodukte'!$B:$C,2,FALSE)=0,"Fertigprodukte"),
IFERROR(IF(VLOOKUP(W369,'[1]vakuumierte Fertigprodukte'!$E:$FI,2,FALSE)=0,"Vakuumierte Zipfel"),
IFERROR(IF(VLOOKUP(W369,[1]Wurste!$B:$C,2,FALSE)=0,"Räucherwürste"),
IFERROR(IF(VLOOKUP(W369,[1]Wurste!$E:$F,2,FALSE)=0,"URW/URGW Wurst"),
IFERROR(IF(VLOOKUP(W369,[1]Wurste!$H:$I,2,FALSE)=0,"HF-Wurst Vegan"),
IFERROR(IF(VLOOKUP(W369,[1]Wurste!$K:$L,2,FALSE)=0,"320er ohne Würste"),
IFERROR(IF(AND(OR(Abfalldokumentation!$I369="BU3",Abfalldokumentation!$I369="Verkauf"),Abfalldokumentation!$N369="Schimmel",Abfalldokumentation!$O369="keinen Abnehmer/kein Schälpersonal"),"Div. Zipfel, ES ohne Verwendung",VLOOKUP(Abfalldokumentation!$M369,Produktgruppen!A:B,2,FALSE)),"-")))))))))))))))))))))))</f>
        <v>Diverses</v>
      </c>
      <c r="M369" s="76" t="str">
        <f>IFERROR(VLOOKUP(Abfalldokumentation!$W369,Artikel!A:C,3,FALSE),Abfalldokumentation!$W369)</f>
        <v>Diverses aus Abfüllung</v>
      </c>
      <c r="N369" s="76" t="str">
        <f>VLOOKUP(D369,'Liste Gründe'!A:D,2,FALSE)</f>
        <v>Linienbezogen</v>
      </c>
      <c r="O369" s="75" t="str">
        <f>IF(ISBLANK(F369),VLOOKUP(Abfalldokumentation!$X369,'Liste Gründe'!A:D,3,FALSE),F369)</f>
        <v>Maschinenabfall</v>
      </c>
      <c r="P369" s="76" t="str">
        <f>IF(ISBLANK(Abfalldokumentation!$G369),"-",Abfalldokumentation!$G369)</f>
        <v>-</v>
      </c>
      <c r="Q369" s="76">
        <f t="shared" si="36"/>
        <v>36</v>
      </c>
      <c r="R369" s="76" t="str">
        <f t="shared" si="37"/>
        <v>Produkte</v>
      </c>
      <c r="S369" s="76" t="str">
        <f t="shared" si="38"/>
        <v>BUs</v>
      </c>
      <c r="T369" s="76" t="str">
        <f t="shared" si="39"/>
        <v>Symptome</v>
      </c>
      <c r="U369" s="76" t="str">
        <f>IFERROR(VLOOKUP(Abfalldokumentation!$W369,Kennzahlen!S:U,3,FALSE)*Abfalldokumentation!$J369,"0")</f>
        <v>0</v>
      </c>
      <c r="V369" s="76" t="str">
        <f>IF(ISBLANK(A369),VLOOKUP(Abfalldokumentation!$W369,'Linien - BU'!R:S,2,FALSE),A369)</f>
        <v>Abfüllung</v>
      </c>
      <c r="W369" s="77" t="str">
        <f t="shared" si="40"/>
        <v>Diverses aus Abfüllung</v>
      </c>
      <c r="X369" s="77">
        <f t="shared" si="41"/>
        <v>30</v>
      </c>
    </row>
    <row r="370" spans="1:24" ht="30" customHeight="1" x14ac:dyDescent="0.25">
      <c r="A370" s="39" t="s">
        <v>70</v>
      </c>
      <c r="B370" s="40" t="s">
        <v>86</v>
      </c>
      <c r="C370" s="40">
        <v>120</v>
      </c>
      <c r="D370" s="40">
        <v>30</v>
      </c>
      <c r="E370" s="41">
        <v>44449</v>
      </c>
      <c r="F370" s="42"/>
      <c r="G370" s="43"/>
      <c r="H370" s="44" t="str">
        <f>IFERROR(VLOOKUP(Abfalldokumentation!$B370,Artikel!A:C,3,FALSE),Abfalldokumentation!$B370)</f>
        <v>Diverses aus Abfüllung</v>
      </c>
      <c r="I370" s="78" t="str">
        <f>VLOOKUP(V370,'Linien - BU'!A:B,2,FALSE)</f>
        <v>BU1</v>
      </c>
      <c r="J370" s="79">
        <f t="shared" si="35"/>
        <v>120</v>
      </c>
      <c r="K370" s="80">
        <f>Abfalldokumentation!$E370</f>
        <v>44449</v>
      </c>
      <c r="L370" s="79" t="str">
        <f>IFERROR(IF(VLOOKUP(W370,'[1]Rohware 230'!$B:$C,2,FALSE)=0,"Rohware"),
IFERROR(IF(VLOOKUP(W370,[1]Sammelnr.!$B:$C,2,FALSE)=0,"Sammelnr. ungeschält ABS"),
IFERROR(IF(VLOOKUP(W370,[1]Sammelnr.!$E:$F,2,FALSE)=0,"Sammelnr. ungeschält VS"),
IFERROR(IF(VLOOKUP(W370,[1]Sammelnr.!$H:$I,2,FALSE)=0,"Sammelnr. geschält"),
IFERROR(IF(VLOOKUP(W370,[1]Offen!$B:$C,2,FALSE)=0,"Offen ungeschält ABS"),
IFERROR(IF(VLOOKUP(W370,[1]Offen!$E:$F,2,FALSE)=0,"Offen ungeschält VOS"),
IFERROR(IF(VLOOKUP(W370,[1]Offen!$H:$I,2,FALSE)=0,"Offen geschält RW"),
IFERROR(IF(VLOOKUP(W370,[1]Offen!$K:$L,2,FALSE)=0,"Offen vegan"),
IFERROR(IF(VLOOKUP(W370,[1]Offen!$N:$O,2,FALSE)=0,"Offen Zipfel"),
IFERROR(IF(VLOOKUP(W370,[1]Offen!$Q:$R,2,FALSE)=0,"Offen Endstücke"),
IFERROR(IF(VLOOKUP(W370,[1]Vakuumiert!$B:$C,2,FALSE)=0,"Vakuumierter VOS ungeschält"),
IFERROR(IF(VLOOKUP(W370,[1]Vakuumiert!$E:$F,2,FALSE)=0,"Vakuumierter ABS ungeschält"),
IFERROR(IF(VLOOKUP(W370,[1]Vakuumiert!$H:$I,2,FALSE)=0,"Vakuumierter VOS geschält"),
IFERROR(IF(VLOOKUP(W370,[1]Vakuumiert!$K:$L,2,FALSE)=0,"Vakuumierter VOS vegan"),
IFERROR(IF(VLOOKUP(W370,[1]Vakuumiert!$N:$O,2,FALSE)=0,"Vakuumierter VOS Zipfel"),
IFERROR(IF(VLOOKUP(W370,[1]Vakuumiert!$Q:$R,2,FALSE)=0,"Vakuumiert geschält"),
IFERROR(IF(VLOOKUP(W370,'[1]vakuumierte Fertigprodukte'!$B:$C,2,FALSE)=0,"Fertigprodukte"),
IFERROR(IF(VLOOKUP(W370,'[1]vakuumierte Fertigprodukte'!$E:$FI,2,FALSE)=0,"Vakuumierte Zipfel"),
IFERROR(IF(VLOOKUP(W370,[1]Wurste!$B:$C,2,FALSE)=0,"Räucherwürste"),
IFERROR(IF(VLOOKUP(W370,[1]Wurste!$E:$F,2,FALSE)=0,"URW/URGW Wurst"),
IFERROR(IF(VLOOKUP(W370,[1]Wurste!$H:$I,2,FALSE)=0,"HF-Wurst Vegan"),
IFERROR(IF(VLOOKUP(W370,[1]Wurste!$K:$L,2,FALSE)=0,"320er ohne Würste"),
IFERROR(IF(AND(OR(Abfalldokumentation!$I370="BU3",Abfalldokumentation!$I370="Verkauf"),Abfalldokumentation!$N370="Schimmel",Abfalldokumentation!$O370="keinen Abnehmer/kein Schälpersonal"),"Div. Zipfel, ES ohne Verwendung",VLOOKUP(Abfalldokumentation!$M370,Produktgruppen!A:B,2,FALSE)),"-")))))))))))))))))))))))</f>
        <v>Diverses</v>
      </c>
      <c r="M370" s="81" t="str">
        <f>IFERROR(VLOOKUP(Abfalldokumentation!$W370,Artikel!A:C,3,FALSE),Abfalldokumentation!$W370)</f>
        <v>Diverses aus Abfüllung</v>
      </c>
      <c r="N370" s="81" t="str">
        <f>VLOOKUP(D370,'Liste Gründe'!A:D,2,FALSE)</f>
        <v>Linienbezogen</v>
      </c>
      <c r="O370" s="80" t="str">
        <f>IF(ISBLANK(F370),VLOOKUP(Abfalldokumentation!$X370,'Liste Gründe'!A:D,3,FALSE),F370)</f>
        <v>Maschinenabfall</v>
      </c>
      <c r="P370" s="81" t="str">
        <f>IF(ISBLANK(Abfalldokumentation!$G370),"-",Abfalldokumentation!$G370)</f>
        <v>-</v>
      </c>
      <c r="Q370" s="81">
        <f t="shared" si="36"/>
        <v>36</v>
      </c>
      <c r="R370" s="81" t="str">
        <f t="shared" si="37"/>
        <v>Produkte</v>
      </c>
      <c r="S370" s="81" t="str">
        <f t="shared" si="38"/>
        <v>BUs</v>
      </c>
      <c r="T370" s="81" t="str">
        <f t="shared" si="39"/>
        <v>Symptome</v>
      </c>
      <c r="U370" s="81" t="str">
        <f>IFERROR(VLOOKUP(Abfalldokumentation!$W370,Kennzahlen!S:U,3,FALSE)*Abfalldokumentation!$J370,"0")</f>
        <v>0</v>
      </c>
      <c r="V370" s="81" t="str">
        <f>IF(ISBLANK(A370),VLOOKUP(Abfalldokumentation!$W370,'Linien - BU'!R:S,2,FALSE),A370)</f>
        <v>Abfüllung</v>
      </c>
      <c r="W370" s="77" t="str">
        <f t="shared" si="40"/>
        <v>Diverses aus Abfüllung</v>
      </c>
      <c r="X370" s="77">
        <f t="shared" si="41"/>
        <v>30</v>
      </c>
    </row>
    <row r="371" spans="1:24" ht="30" customHeight="1" x14ac:dyDescent="0.25">
      <c r="A371" s="45" t="s">
        <v>70</v>
      </c>
      <c r="B371" s="46" t="s">
        <v>86</v>
      </c>
      <c r="C371" s="46">
        <v>141.4</v>
      </c>
      <c r="D371" s="46">
        <v>30</v>
      </c>
      <c r="E371" s="47">
        <v>44449</v>
      </c>
      <c r="F371" s="48"/>
      <c r="G371" s="49"/>
      <c r="H371" s="50" t="str">
        <f>IFERROR(VLOOKUP(Abfalldokumentation!$B371,Artikel!A:C,3,FALSE),Abfalldokumentation!$B371)</f>
        <v>Diverses aus Abfüllung</v>
      </c>
      <c r="I371" s="73" t="str">
        <f>VLOOKUP(V371,'Linien - BU'!A:B,2,FALSE)</f>
        <v>BU1</v>
      </c>
      <c r="J371" s="74">
        <f t="shared" si="35"/>
        <v>141.4</v>
      </c>
      <c r="K371" s="75">
        <f>Abfalldokumentation!$E371</f>
        <v>44449</v>
      </c>
      <c r="L371" s="74" t="str">
        <f>IFERROR(IF(VLOOKUP(W371,'[1]Rohware 230'!$B:$C,2,FALSE)=0,"Rohware"),
IFERROR(IF(VLOOKUP(W371,[1]Sammelnr.!$B:$C,2,FALSE)=0,"Sammelnr. ungeschält ABS"),
IFERROR(IF(VLOOKUP(W371,[1]Sammelnr.!$E:$F,2,FALSE)=0,"Sammelnr. ungeschält VS"),
IFERROR(IF(VLOOKUP(W371,[1]Sammelnr.!$H:$I,2,FALSE)=0,"Sammelnr. geschält"),
IFERROR(IF(VLOOKUP(W371,[1]Offen!$B:$C,2,FALSE)=0,"Offen ungeschält ABS"),
IFERROR(IF(VLOOKUP(W371,[1]Offen!$E:$F,2,FALSE)=0,"Offen ungeschält VOS"),
IFERROR(IF(VLOOKUP(W371,[1]Offen!$H:$I,2,FALSE)=0,"Offen geschält RW"),
IFERROR(IF(VLOOKUP(W371,[1]Offen!$K:$L,2,FALSE)=0,"Offen vegan"),
IFERROR(IF(VLOOKUP(W371,[1]Offen!$N:$O,2,FALSE)=0,"Offen Zipfel"),
IFERROR(IF(VLOOKUP(W371,[1]Offen!$Q:$R,2,FALSE)=0,"Offen Endstücke"),
IFERROR(IF(VLOOKUP(W371,[1]Vakuumiert!$B:$C,2,FALSE)=0,"Vakuumierter VOS ungeschält"),
IFERROR(IF(VLOOKUP(W371,[1]Vakuumiert!$E:$F,2,FALSE)=0,"Vakuumierter ABS ungeschält"),
IFERROR(IF(VLOOKUP(W371,[1]Vakuumiert!$H:$I,2,FALSE)=0,"Vakuumierter VOS geschält"),
IFERROR(IF(VLOOKUP(W371,[1]Vakuumiert!$K:$L,2,FALSE)=0,"Vakuumierter VOS vegan"),
IFERROR(IF(VLOOKUP(W371,[1]Vakuumiert!$N:$O,2,FALSE)=0,"Vakuumierter VOS Zipfel"),
IFERROR(IF(VLOOKUP(W371,[1]Vakuumiert!$Q:$R,2,FALSE)=0,"Vakuumiert geschält"),
IFERROR(IF(VLOOKUP(W371,'[1]vakuumierte Fertigprodukte'!$B:$C,2,FALSE)=0,"Fertigprodukte"),
IFERROR(IF(VLOOKUP(W371,'[1]vakuumierte Fertigprodukte'!$E:$FI,2,FALSE)=0,"Vakuumierte Zipfel"),
IFERROR(IF(VLOOKUP(W371,[1]Wurste!$B:$C,2,FALSE)=0,"Räucherwürste"),
IFERROR(IF(VLOOKUP(W371,[1]Wurste!$E:$F,2,FALSE)=0,"URW/URGW Wurst"),
IFERROR(IF(VLOOKUP(W371,[1]Wurste!$H:$I,2,FALSE)=0,"HF-Wurst Vegan"),
IFERROR(IF(VLOOKUP(W371,[1]Wurste!$K:$L,2,FALSE)=0,"320er ohne Würste"),
IFERROR(IF(AND(OR(Abfalldokumentation!$I371="BU3",Abfalldokumentation!$I371="Verkauf"),Abfalldokumentation!$N371="Schimmel",Abfalldokumentation!$O371="keinen Abnehmer/kein Schälpersonal"),"Div. Zipfel, ES ohne Verwendung",VLOOKUP(Abfalldokumentation!$M371,Produktgruppen!A:B,2,FALSE)),"-")))))))))))))))))))))))</f>
        <v>Diverses</v>
      </c>
      <c r="M371" s="76" t="str">
        <f>IFERROR(VLOOKUP(Abfalldokumentation!$W371,Artikel!A:C,3,FALSE),Abfalldokumentation!$W371)</f>
        <v>Diverses aus Abfüllung</v>
      </c>
      <c r="N371" s="76" t="str">
        <f>VLOOKUP(D371,'Liste Gründe'!A:D,2,FALSE)</f>
        <v>Linienbezogen</v>
      </c>
      <c r="O371" s="75" t="str">
        <f>IF(ISBLANK(F371),VLOOKUP(Abfalldokumentation!$X371,'Liste Gründe'!A:D,3,FALSE),F371)</f>
        <v>Maschinenabfall</v>
      </c>
      <c r="P371" s="76" t="str">
        <f>IF(ISBLANK(Abfalldokumentation!$G371),"-",Abfalldokumentation!$G371)</f>
        <v>-</v>
      </c>
      <c r="Q371" s="76">
        <f t="shared" si="36"/>
        <v>36</v>
      </c>
      <c r="R371" s="76" t="str">
        <f t="shared" si="37"/>
        <v>Produkte</v>
      </c>
      <c r="S371" s="76" t="str">
        <f t="shared" si="38"/>
        <v>BUs</v>
      </c>
      <c r="T371" s="76" t="str">
        <f t="shared" si="39"/>
        <v>Symptome</v>
      </c>
      <c r="U371" s="76" t="str">
        <f>IFERROR(VLOOKUP(Abfalldokumentation!$W371,Kennzahlen!S:U,3,FALSE)*Abfalldokumentation!$J371,"0")</f>
        <v>0</v>
      </c>
      <c r="V371" s="76" t="str">
        <f>IF(ISBLANK(A371),VLOOKUP(Abfalldokumentation!$W371,'Linien - BU'!R:S,2,FALSE),A371)</f>
        <v>Abfüllung</v>
      </c>
      <c r="W371" s="77" t="str">
        <f t="shared" si="40"/>
        <v>Diverses aus Abfüllung</v>
      </c>
      <c r="X371" s="77">
        <f t="shared" si="41"/>
        <v>30</v>
      </c>
    </row>
    <row r="372" spans="1:24" ht="30" customHeight="1" x14ac:dyDescent="0.25">
      <c r="A372" s="39" t="s">
        <v>70</v>
      </c>
      <c r="B372" s="40" t="s">
        <v>86</v>
      </c>
      <c r="C372" s="40">
        <v>210</v>
      </c>
      <c r="D372" s="40">
        <v>10</v>
      </c>
      <c r="E372" s="41">
        <v>44449</v>
      </c>
      <c r="F372" s="42"/>
      <c r="G372" s="43"/>
      <c r="H372" s="44" t="str">
        <f>IFERROR(VLOOKUP(Abfalldokumentation!$B372,Artikel!A:C,3,FALSE),Abfalldokumentation!$B372)</f>
        <v>Diverses aus Abfüllung</v>
      </c>
      <c r="I372" s="78" t="str">
        <f>VLOOKUP(V372,'Linien - BU'!A:B,2,FALSE)</f>
        <v>BU1</v>
      </c>
      <c r="J372" s="79">
        <f t="shared" si="35"/>
        <v>210</v>
      </c>
      <c r="K372" s="80">
        <f>Abfalldokumentation!$E372</f>
        <v>44449</v>
      </c>
      <c r="L372" s="79" t="str">
        <f>IFERROR(IF(VLOOKUP(W372,'[1]Rohware 230'!$B:$C,2,FALSE)=0,"Rohware"),
IFERROR(IF(VLOOKUP(W372,[1]Sammelnr.!$B:$C,2,FALSE)=0,"Sammelnr. ungeschält ABS"),
IFERROR(IF(VLOOKUP(W372,[1]Sammelnr.!$E:$F,2,FALSE)=0,"Sammelnr. ungeschält VS"),
IFERROR(IF(VLOOKUP(W372,[1]Sammelnr.!$H:$I,2,FALSE)=0,"Sammelnr. geschält"),
IFERROR(IF(VLOOKUP(W372,[1]Offen!$B:$C,2,FALSE)=0,"Offen ungeschält ABS"),
IFERROR(IF(VLOOKUP(W372,[1]Offen!$E:$F,2,FALSE)=0,"Offen ungeschält VOS"),
IFERROR(IF(VLOOKUP(W372,[1]Offen!$H:$I,2,FALSE)=0,"Offen geschält RW"),
IFERROR(IF(VLOOKUP(W372,[1]Offen!$K:$L,2,FALSE)=0,"Offen vegan"),
IFERROR(IF(VLOOKUP(W372,[1]Offen!$N:$O,2,FALSE)=0,"Offen Zipfel"),
IFERROR(IF(VLOOKUP(W372,[1]Offen!$Q:$R,2,FALSE)=0,"Offen Endstücke"),
IFERROR(IF(VLOOKUP(W372,[1]Vakuumiert!$B:$C,2,FALSE)=0,"Vakuumierter VOS ungeschält"),
IFERROR(IF(VLOOKUP(W372,[1]Vakuumiert!$E:$F,2,FALSE)=0,"Vakuumierter ABS ungeschält"),
IFERROR(IF(VLOOKUP(W372,[1]Vakuumiert!$H:$I,2,FALSE)=0,"Vakuumierter VOS geschält"),
IFERROR(IF(VLOOKUP(W372,[1]Vakuumiert!$K:$L,2,FALSE)=0,"Vakuumierter VOS vegan"),
IFERROR(IF(VLOOKUP(W372,[1]Vakuumiert!$N:$O,2,FALSE)=0,"Vakuumierter VOS Zipfel"),
IFERROR(IF(VLOOKUP(W372,[1]Vakuumiert!$Q:$R,2,FALSE)=0,"Vakuumiert geschält"),
IFERROR(IF(VLOOKUP(W372,'[1]vakuumierte Fertigprodukte'!$B:$C,2,FALSE)=0,"Fertigprodukte"),
IFERROR(IF(VLOOKUP(W372,'[1]vakuumierte Fertigprodukte'!$E:$FI,2,FALSE)=0,"Vakuumierte Zipfel"),
IFERROR(IF(VLOOKUP(W372,[1]Wurste!$B:$C,2,FALSE)=0,"Räucherwürste"),
IFERROR(IF(VLOOKUP(W372,[1]Wurste!$E:$F,2,FALSE)=0,"URW/URGW Wurst"),
IFERROR(IF(VLOOKUP(W372,[1]Wurste!$H:$I,2,FALSE)=0,"HF-Wurst Vegan"),
IFERROR(IF(VLOOKUP(W372,[1]Wurste!$K:$L,2,FALSE)=0,"320er ohne Würste"),
IFERROR(IF(AND(OR(Abfalldokumentation!$I372="BU3",Abfalldokumentation!$I372="Verkauf"),Abfalldokumentation!$N372="Schimmel",Abfalldokumentation!$O372="keinen Abnehmer/kein Schälpersonal"),"Div. Zipfel, ES ohne Verwendung",VLOOKUP(Abfalldokumentation!$M372,Produktgruppen!A:B,2,FALSE)),"-")))))))))))))))))))))))</f>
        <v>Diverses</v>
      </c>
      <c r="M372" s="81" t="str">
        <f>IFERROR(VLOOKUP(Abfalldokumentation!$W372,Artikel!A:C,3,FALSE),Abfalldokumentation!$W372)</f>
        <v>Diverses aus Abfüllung</v>
      </c>
      <c r="N372" s="81" t="str">
        <f>VLOOKUP(D372,'Liste Gründe'!A:D,2,FALSE)</f>
        <v>Linienbezogen</v>
      </c>
      <c r="O372" s="80" t="str">
        <f>IF(ISBLANK(F372),VLOOKUP(Abfalldokumentation!$X372,'Liste Gründe'!A:D,3,FALSE),F372)</f>
        <v>Reinigung</v>
      </c>
      <c r="P372" s="81" t="str">
        <f>IF(ISBLANK(Abfalldokumentation!$G372),"-",Abfalldokumentation!$G372)</f>
        <v>-</v>
      </c>
      <c r="Q372" s="81">
        <f t="shared" si="36"/>
        <v>36</v>
      </c>
      <c r="R372" s="81" t="str">
        <f t="shared" si="37"/>
        <v>Produkte</v>
      </c>
      <c r="S372" s="81" t="str">
        <f t="shared" si="38"/>
        <v>BUs</v>
      </c>
      <c r="T372" s="81" t="str">
        <f t="shared" si="39"/>
        <v>Symptome</v>
      </c>
      <c r="U372" s="81" t="str">
        <f>IFERROR(VLOOKUP(Abfalldokumentation!$W372,Kennzahlen!S:U,3,FALSE)*Abfalldokumentation!$J372,"0")</f>
        <v>0</v>
      </c>
      <c r="V372" s="81" t="str">
        <f>IF(ISBLANK(A372),VLOOKUP(Abfalldokumentation!$W372,'Linien - BU'!R:S,2,FALSE),A372)</f>
        <v>Abfüllung</v>
      </c>
      <c r="W372" s="77" t="str">
        <f t="shared" si="40"/>
        <v>Diverses aus Abfüllung</v>
      </c>
      <c r="X372" s="77">
        <f t="shared" si="41"/>
        <v>10</v>
      </c>
    </row>
    <row r="373" spans="1:24" ht="30" customHeight="1" x14ac:dyDescent="0.25">
      <c r="A373" s="45" t="s">
        <v>89</v>
      </c>
      <c r="B373" s="46" t="s">
        <v>90</v>
      </c>
      <c r="C373" s="46">
        <v>5.8</v>
      </c>
      <c r="D373" s="46">
        <v>74</v>
      </c>
      <c r="E373" s="47">
        <v>44449</v>
      </c>
      <c r="F373" s="48" t="s">
        <v>91</v>
      </c>
      <c r="G373" s="49" t="s">
        <v>91</v>
      </c>
      <c r="H373" s="50" t="str">
        <f>IFERROR(VLOOKUP(Abfalldokumentation!$B373,Artikel!A:C,3,FALSE),Abfalldokumentation!$B373)</f>
        <v>Diverses QM</v>
      </c>
      <c r="I373" s="73" t="str">
        <f>VLOOKUP(V373,'Linien - BU'!A:B,2,FALSE)</f>
        <v>Rest</v>
      </c>
      <c r="J373" s="74">
        <f t="shared" si="35"/>
        <v>5.8</v>
      </c>
      <c r="K373" s="75">
        <f>Abfalldokumentation!$E373</f>
        <v>44449</v>
      </c>
      <c r="L373" s="74" t="str">
        <f>IFERROR(IF(VLOOKUP(W373,'[1]Rohware 230'!$B:$C,2,FALSE)=0,"Rohware"),
IFERROR(IF(VLOOKUP(W373,[1]Sammelnr.!$B:$C,2,FALSE)=0,"Sammelnr. ungeschält ABS"),
IFERROR(IF(VLOOKUP(W373,[1]Sammelnr.!$E:$F,2,FALSE)=0,"Sammelnr. ungeschält VS"),
IFERROR(IF(VLOOKUP(W373,[1]Sammelnr.!$H:$I,2,FALSE)=0,"Sammelnr. geschält"),
IFERROR(IF(VLOOKUP(W373,[1]Offen!$B:$C,2,FALSE)=0,"Offen ungeschält ABS"),
IFERROR(IF(VLOOKUP(W373,[1]Offen!$E:$F,2,FALSE)=0,"Offen ungeschält VOS"),
IFERROR(IF(VLOOKUP(W373,[1]Offen!$H:$I,2,FALSE)=0,"Offen geschält RW"),
IFERROR(IF(VLOOKUP(W373,[1]Offen!$K:$L,2,FALSE)=0,"Offen vegan"),
IFERROR(IF(VLOOKUP(W373,[1]Offen!$N:$O,2,FALSE)=0,"Offen Zipfel"),
IFERROR(IF(VLOOKUP(W373,[1]Offen!$Q:$R,2,FALSE)=0,"Offen Endstücke"),
IFERROR(IF(VLOOKUP(W373,[1]Vakuumiert!$B:$C,2,FALSE)=0,"Vakuumierter VOS ungeschält"),
IFERROR(IF(VLOOKUP(W373,[1]Vakuumiert!$E:$F,2,FALSE)=0,"Vakuumierter ABS ungeschält"),
IFERROR(IF(VLOOKUP(W373,[1]Vakuumiert!$H:$I,2,FALSE)=0,"Vakuumierter VOS geschält"),
IFERROR(IF(VLOOKUP(W373,[1]Vakuumiert!$K:$L,2,FALSE)=0,"Vakuumierter VOS vegan"),
IFERROR(IF(VLOOKUP(W373,[1]Vakuumiert!$N:$O,2,FALSE)=0,"Vakuumierter VOS Zipfel"),
IFERROR(IF(VLOOKUP(W373,[1]Vakuumiert!$Q:$R,2,FALSE)=0,"Vakuumiert geschält"),
IFERROR(IF(VLOOKUP(W373,'[1]vakuumierte Fertigprodukte'!$B:$C,2,FALSE)=0,"Fertigprodukte"),
IFERROR(IF(VLOOKUP(W373,'[1]vakuumierte Fertigprodukte'!$E:$FI,2,FALSE)=0,"Vakuumierte Zipfel"),
IFERROR(IF(VLOOKUP(W373,[1]Wurste!$B:$C,2,FALSE)=0,"Räucherwürste"),
IFERROR(IF(VLOOKUP(W373,[1]Wurste!$E:$F,2,FALSE)=0,"URW/URGW Wurst"),
IFERROR(IF(VLOOKUP(W373,[1]Wurste!$H:$I,2,FALSE)=0,"HF-Wurst Vegan"),
IFERROR(IF(VLOOKUP(W373,[1]Wurste!$K:$L,2,FALSE)=0,"320er ohne Würste"),
IFERROR(IF(AND(OR(Abfalldokumentation!$I373="BU3",Abfalldokumentation!$I373="Verkauf"),Abfalldokumentation!$N373="Schimmel",Abfalldokumentation!$O373="keinen Abnehmer/kein Schälpersonal"),"Div. Zipfel, ES ohne Verwendung",VLOOKUP(Abfalldokumentation!$M373,Produktgruppen!A:B,2,FALSE)),"-")))))))))))))))))))))))</f>
        <v>Qualitätssicherung</v>
      </c>
      <c r="M373" s="76" t="str">
        <f>IFERROR(VLOOKUP(Abfalldokumentation!$W373,Artikel!A:C,3,FALSE),Abfalldokumentation!$W373)</f>
        <v>Diverses QM</v>
      </c>
      <c r="N373" s="76" t="str">
        <f>VLOOKUP(D373,'Liste Gründe'!A:D,2,FALSE)</f>
        <v>Qualitätssicherung</v>
      </c>
      <c r="O373" s="75" t="str">
        <f>IF(ISBLANK(F373),VLOOKUP(Abfalldokumentation!$X373,'Liste Gründe'!A:D,3,FALSE),F373)</f>
        <v>Sensorik</v>
      </c>
      <c r="P373" s="76" t="str">
        <f>IF(ISBLANK(Abfalldokumentation!$G373),"-",Abfalldokumentation!$G373)</f>
        <v>Sensorik</v>
      </c>
      <c r="Q373" s="76">
        <f t="shared" si="36"/>
        <v>36</v>
      </c>
      <c r="R373" s="76" t="str">
        <f t="shared" si="37"/>
        <v>Produkte</v>
      </c>
      <c r="S373" s="76" t="str">
        <f t="shared" si="38"/>
        <v>BUs</v>
      </c>
      <c r="T373" s="76" t="str">
        <f t="shared" si="39"/>
        <v>Symptome</v>
      </c>
      <c r="U373" s="76" t="str">
        <f>IFERROR(VLOOKUP(Abfalldokumentation!$W373,Kennzahlen!S:U,3,FALSE)*Abfalldokumentation!$J373,"0")</f>
        <v>0</v>
      </c>
      <c r="V373" s="76" t="str">
        <f>IF(ISBLANK(A373),VLOOKUP(Abfalldokumentation!$W373,'Linien - BU'!R:S,2,FALSE),A373)</f>
        <v>QM</v>
      </c>
      <c r="W373" s="77" t="str">
        <f t="shared" si="40"/>
        <v>Diverses QM</v>
      </c>
      <c r="X373" s="77">
        <f t="shared" si="41"/>
        <v>74</v>
      </c>
    </row>
    <row r="374" spans="1:24" ht="30" customHeight="1" x14ac:dyDescent="0.25">
      <c r="A374" s="39" t="s">
        <v>92</v>
      </c>
      <c r="B374" s="40" t="s">
        <v>93</v>
      </c>
      <c r="C374" s="40">
        <v>7.2</v>
      </c>
      <c r="D374" s="51">
        <v>71</v>
      </c>
      <c r="E374" s="41">
        <v>44449</v>
      </c>
      <c r="F374" s="42" t="s">
        <v>115</v>
      </c>
      <c r="G374" s="43" t="s">
        <v>115</v>
      </c>
      <c r="H374" s="44" t="str">
        <f>IFERROR(VLOOKUP(Abfalldokumentation!$B374,Artikel!A:C,3,FALSE),Abfalldokumentation!$B374)</f>
        <v>Laborproben</v>
      </c>
      <c r="I374" s="78" t="str">
        <f>VLOOKUP(V374,'Linien - BU'!A:B,2,FALSE)</f>
        <v>Rest</v>
      </c>
      <c r="J374" s="79">
        <f t="shared" si="35"/>
        <v>7.2</v>
      </c>
      <c r="K374" s="80">
        <f>Abfalldokumentation!$E374</f>
        <v>44449</v>
      </c>
      <c r="L374" s="79" t="str">
        <f>IFERROR(IF(VLOOKUP(W374,'[1]Rohware 230'!$B:$C,2,FALSE)=0,"Rohware"),
IFERROR(IF(VLOOKUP(W374,[1]Sammelnr.!$B:$C,2,FALSE)=0,"Sammelnr. ungeschält ABS"),
IFERROR(IF(VLOOKUP(W374,[1]Sammelnr.!$E:$F,2,FALSE)=0,"Sammelnr. ungeschält VS"),
IFERROR(IF(VLOOKUP(W374,[1]Sammelnr.!$H:$I,2,FALSE)=0,"Sammelnr. geschält"),
IFERROR(IF(VLOOKUP(W374,[1]Offen!$B:$C,2,FALSE)=0,"Offen ungeschält ABS"),
IFERROR(IF(VLOOKUP(W374,[1]Offen!$E:$F,2,FALSE)=0,"Offen ungeschält VOS"),
IFERROR(IF(VLOOKUP(W374,[1]Offen!$H:$I,2,FALSE)=0,"Offen geschält RW"),
IFERROR(IF(VLOOKUP(W374,[1]Offen!$K:$L,2,FALSE)=0,"Offen vegan"),
IFERROR(IF(VLOOKUP(W374,[1]Offen!$N:$O,2,FALSE)=0,"Offen Zipfel"),
IFERROR(IF(VLOOKUP(W374,[1]Offen!$Q:$R,2,FALSE)=0,"Offen Endstücke"),
IFERROR(IF(VLOOKUP(W374,[1]Vakuumiert!$B:$C,2,FALSE)=0,"Vakuumierter VOS ungeschält"),
IFERROR(IF(VLOOKUP(W374,[1]Vakuumiert!$E:$F,2,FALSE)=0,"Vakuumierter ABS ungeschält"),
IFERROR(IF(VLOOKUP(W374,[1]Vakuumiert!$H:$I,2,FALSE)=0,"Vakuumierter VOS geschält"),
IFERROR(IF(VLOOKUP(W374,[1]Vakuumiert!$K:$L,2,FALSE)=0,"Vakuumierter VOS vegan"),
IFERROR(IF(VLOOKUP(W374,[1]Vakuumiert!$N:$O,2,FALSE)=0,"Vakuumierter VOS Zipfel"),
IFERROR(IF(VLOOKUP(W374,[1]Vakuumiert!$Q:$R,2,FALSE)=0,"Vakuumiert geschält"),
IFERROR(IF(VLOOKUP(W374,'[1]vakuumierte Fertigprodukte'!$B:$C,2,FALSE)=0,"Fertigprodukte"),
IFERROR(IF(VLOOKUP(W374,'[1]vakuumierte Fertigprodukte'!$E:$FI,2,FALSE)=0,"Vakuumierte Zipfel"),
IFERROR(IF(VLOOKUP(W374,[1]Wurste!$B:$C,2,FALSE)=0,"Räucherwürste"),
IFERROR(IF(VLOOKUP(W374,[1]Wurste!$E:$F,2,FALSE)=0,"URW/URGW Wurst"),
IFERROR(IF(VLOOKUP(W374,[1]Wurste!$H:$I,2,FALSE)=0,"HF-Wurst Vegan"),
IFERROR(IF(VLOOKUP(W374,[1]Wurste!$K:$L,2,FALSE)=0,"320er ohne Würste"),
IFERROR(IF(AND(OR(Abfalldokumentation!$I374="BU3",Abfalldokumentation!$I374="Verkauf"),Abfalldokumentation!$N374="Schimmel",Abfalldokumentation!$O374="keinen Abnehmer/kein Schälpersonal"),"Div. Zipfel, ES ohne Verwendung",VLOOKUP(Abfalldokumentation!$M374,Produktgruppen!A:B,2,FALSE)),"-")))))))))))))))))))))))</f>
        <v>Qualitätssicherung</v>
      </c>
      <c r="M374" s="81" t="str">
        <f>IFERROR(VLOOKUP(Abfalldokumentation!$W374,Artikel!A:C,3,FALSE),Abfalldokumentation!$W374)</f>
        <v>Laborproben</v>
      </c>
      <c r="N374" s="81" t="str">
        <f>VLOOKUP(D374,'Liste Gründe'!A:D,2,FALSE)</f>
        <v>Qualitätssicherung</v>
      </c>
      <c r="O374" s="80" t="str">
        <f>IF(ISBLANK(F374),VLOOKUP(Abfalldokumentation!$X374,'Liste Gründe'!A:D,3,FALSE),F374)</f>
        <v>Einwaage Labor</v>
      </c>
      <c r="P374" s="81" t="str">
        <f>IF(ISBLANK(Abfalldokumentation!$G374),"-",Abfalldokumentation!$G374)</f>
        <v>Einwaage Labor</v>
      </c>
      <c r="Q374" s="81">
        <f t="shared" si="36"/>
        <v>36</v>
      </c>
      <c r="R374" s="81" t="str">
        <f t="shared" si="37"/>
        <v>Produkte</v>
      </c>
      <c r="S374" s="81" t="str">
        <f t="shared" si="38"/>
        <v>BUs</v>
      </c>
      <c r="T374" s="81" t="str">
        <f t="shared" si="39"/>
        <v>Symptome</v>
      </c>
      <c r="U374" s="81" t="str">
        <f>IFERROR(VLOOKUP(Abfalldokumentation!$W374,Kennzahlen!S:U,3,FALSE)*Abfalldokumentation!$J374,"0")</f>
        <v>0</v>
      </c>
      <c r="V374" s="81" t="str">
        <f>IF(ISBLANK(A374),VLOOKUP(Abfalldokumentation!$W374,'Linien - BU'!R:S,2,FALSE),A374)</f>
        <v>Labor</v>
      </c>
      <c r="W374" s="77" t="str">
        <f t="shared" si="40"/>
        <v>Laborproben</v>
      </c>
      <c r="X374" s="77">
        <f t="shared" si="41"/>
        <v>71</v>
      </c>
    </row>
    <row r="375" spans="1:24" ht="30" customHeight="1" x14ac:dyDescent="0.25">
      <c r="A375" s="45" t="s">
        <v>92</v>
      </c>
      <c r="B375" s="46" t="s">
        <v>93</v>
      </c>
      <c r="C375" s="46">
        <v>135.80000000000001</v>
      </c>
      <c r="D375" s="52">
        <v>73</v>
      </c>
      <c r="E375" s="47">
        <v>44449</v>
      </c>
      <c r="F375" s="48" t="s">
        <v>94</v>
      </c>
      <c r="G375" s="49" t="s">
        <v>94</v>
      </c>
      <c r="H375" s="50" t="str">
        <f>IFERROR(VLOOKUP(Abfalldokumentation!$B375,Artikel!A:C,3,FALSE),Abfalldokumentation!$B375)</f>
        <v>Laborproben</v>
      </c>
      <c r="I375" s="73" t="str">
        <f>VLOOKUP(V375,'Linien - BU'!A:B,2,FALSE)</f>
        <v>Rest</v>
      </c>
      <c r="J375" s="74">
        <f t="shared" si="35"/>
        <v>135.80000000000001</v>
      </c>
      <c r="K375" s="75">
        <f>Abfalldokumentation!$E375</f>
        <v>44449</v>
      </c>
      <c r="L375" s="74" t="str">
        <f>IFERROR(IF(VLOOKUP(W375,'[1]Rohware 230'!$B:$C,2,FALSE)=0,"Rohware"),
IFERROR(IF(VLOOKUP(W375,[1]Sammelnr.!$B:$C,2,FALSE)=0,"Sammelnr. ungeschält ABS"),
IFERROR(IF(VLOOKUP(W375,[1]Sammelnr.!$E:$F,2,FALSE)=0,"Sammelnr. ungeschält VS"),
IFERROR(IF(VLOOKUP(W375,[1]Sammelnr.!$H:$I,2,FALSE)=0,"Sammelnr. geschält"),
IFERROR(IF(VLOOKUP(W375,[1]Offen!$B:$C,2,FALSE)=0,"Offen ungeschält ABS"),
IFERROR(IF(VLOOKUP(W375,[1]Offen!$E:$F,2,FALSE)=0,"Offen ungeschält VOS"),
IFERROR(IF(VLOOKUP(W375,[1]Offen!$H:$I,2,FALSE)=0,"Offen geschält RW"),
IFERROR(IF(VLOOKUP(W375,[1]Offen!$K:$L,2,FALSE)=0,"Offen vegan"),
IFERROR(IF(VLOOKUP(W375,[1]Offen!$N:$O,2,FALSE)=0,"Offen Zipfel"),
IFERROR(IF(VLOOKUP(W375,[1]Offen!$Q:$R,2,FALSE)=0,"Offen Endstücke"),
IFERROR(IF(VLOOKUP(W375,[1]Vakuumiert!$B:$C,2,FALSE)=0,"Vakuumierter VOS ungeschält"),
IFERROR(IF(VLOOKUP(W375,[1]Vakuumiert!$E:$F,2,FALSE)=0,"Vakuumierter ABS ungeschält"),
IFERROR(IF(VLOOKUP(W375,[1]Vakuumiert!$H:$I,2,FALSE)=0,"Vakuumierter VOS geschält"),
IFERROR(IF(VLOOKUP(W375,[1]Vakuumiert!$K:$L,2,FALSE)=0,"Vakuumierter VOS vegan"),
IFERROR(IF(VLOOKUP(W375,[1]Vakuumiert!$N:$O,2,FALSE)=0,"Vakuumierter VOS Zipfel"),
IFERROR(IF(VLOOKUP(W375,[1]Vakuumiert!$Q:$R,2,FALSE)=0,"Vakuumiert geschält"),
IFERROR(IF(VLOOKUP(W375,'[1]vakuumierte Fertigprodukte'!$B:$C,2,FALSE)=0,"Fertigprodukte"),
IFERROR(IF(VLOOKUP(W375,'[1]vakuumierte Fertigprodukte'!$E:$FI,2,FALSE)=0,"Vakuumierte Zipfel"),
IFERROR(IF(VLOOKUP(W375,[1]Wurste!$B:$C,2,FALSE)=0,"Räucherwürste"),
IFERROR(IF(VLOOKUP(W375,[1]Wurste!$E:$F,2,FALSE)=0,"URW/URGW Wurst"),
IFERROR(IF(VLOOKUP(W375,[1]Wurste!$H:$I,2,FALSE)=0,"HF-Wurst Vegan"),
IFERROR(IF(VLOOKUP(W375,[1]Wurste!$K:$L,2,FALSE)=0,"320er ohne Würste"),
IFERROR(IF(AND(OR(Abfalldokumentation!$I375="BU3",Abfalldokumentation!$I375="Verkauf"),Abfalldokumentation!$N375="Schimmel",Abfalldokumentation!$O375="keinen Abnehmer/kein Schälpersonal"),"Div. Zipfel, ES ohne Verwendung",VLOOKUP(Abfalldokumentation!$M375,Produktgruppen!A:B,2,FALSE)),"-")))))))))))))))))))))))</f>
        <v>Qualitätssicherung</v>
      </c>
      <c r="M375" s="76" t="str">
        <f>IFERROR(VLOOKUP(Abfalldokumentation!$W375,Artikel!A:C,3,FALSE),Abfalldokumentation!$W375)</f>
        <v>Laborproben</v>
      </c>
      <c r="N375" s="76" t="str">
        <f>VLOOKUP(D375,'Liste Gründe'!A:D,2,FALSE)</f>
        <v>Qualitätssicherung</v>
      </c>
      <c r="O375" s="75" t="str">
        <f>IF(ISBLANK(F375),VLOOKUP(Abfalldokumentation!$X375,'Liste Gründe'!A:D,3,FALSE),F375)</f>
        <v>Laborprobe</v>
      </c>
      <c r="P375" s="76" t="str">
        <f>IF(ISBLANK(Abfalldokumentation!$G375),"-",Abfalldokumentation!$G375)</f>
        <v>Laborprobe</v>
      </c>
      <c r="Q375" s="76">
        <f t="shared" si="36"/>
        <v>36</v>
      </c>
      <c r="R375" s="76" t="str">
        <f t="shared" si="37"/>
        <v>Produkte</v>
      </c>
      <c r="S375" s="76" t="str">
        <f t="shared" si="38"/>
        <v>BUs</v>
      </c>
      <c r="T375" s="76" t="str">
        <f t="shared" si="39"/>
        <v>Symptome</v>
      </c>
      <c r="U375" s="76" t="str">
        <f>IFERROR(VLOOKUP(Abfalldokumentation!$W375,Kennzahlen!S:U,3,FALSE)*Abfalldokumentation!$J375,"0")</f>
        <v>0</v>
      </c>
      <c r="V375" s="76" t="str">
        <f>IF(ISBLANK(A375),VLOOKUP(Abfalldokumentation!$W375,'Linien - BU'!R:S,2,FALSE),A375)</f>
        <v>Labor</v>
      </c>
      <c r="W375" s="77" t="str">
        <f t="shared" si="40"/>
        <v>Laborproben</v>
      </c>
      <c r="X375" s="77">
        <f t="shared" si="41"/>
        <v>73</v>
      </c>
    </row>
    <row r="376" spans="1:24" ht="30" customHeight="1" x14ac:dyDescent="0.25">
      <c r="A376" s="39" t="s">
        <v>92</v>
      </c>
      <c r="B376" s="42" t="s">
        <v>108</v>
      </c>
      <c r="C376" s="40">
        <v>175.5</v>
      </c>
      <c r="D376" s="40">
        <v>70</v>
      </c>
      <c r="E376" s="41">
        <v>44449</v>
      </c>
      <c r="F376" s="42" t="s">
        <v>108</v>
      </c>
      <c r="G376" s="43" t="s">
        <v>108</v>
      </c>
      <c r="H376" s="44" t="str">
        <f>IFERROR(VLOOKUP(Abfalldokumentation!$B376,Artikel!A:C,3,FALSE),Abfalldokumentation!$B376)</f>
        <v>Rückstellproben</v>
      </c>
      <c r="I376" s="78" t="str">
        <f>VLOOKUP(V376,'Linien - BU'!A:B,2,FALSE)</f>
        <v>Rest</v>
      </c>
      <c r="J376" s="79">
        <f t="shared" si="35"/>
        <v>175.5</v>
      </c>
      <c r="K376" s="80">
        <f>Abfalldokumentation!$E376</f>
        <v>44449</v>
      </c>
      <c r="L376" s="79" t="str">
        <f>IFERROR(IF(VLOOKUP(W376,'[1]Rohware 230'!$B:$C,2,FALSE)=0,"Rohware"),
IFERROR(IF(VLOOKUP(W376,[1]Sammelnr.!$B:$C,2,FALSE)=0,"Sammelnr. ungeschält ABS"),
IFERROR(IF(VLOOKUP(W376,[1]Sammelnr.!$E:$F,2,FALSE)=0,"Sammelnr. ungeschält VS"),
IFERROR(IF(VLOOKUP(W376,[1]Sammelnr.!$H:$I,2,FALSE)=0,"Sammelnr. geschält"),
IFERROR(IF(VLOOKUP(W376,[1]Offen!$B:$C,2,FALSE)=0,"Offen ungeschält ABS"),
IFERROR(IF(VLOOKUP(W376,[1]Offen!$E:$F,2,FALSE)=0,"Offen ungeschält VOS"),
IFERROR(IF(VLOOKUP(W376,[1]Offen!$H:$I,2,FALSE)=0,"Offen geschält RW"),
IFERROR(IF(VLOOKUP(W376,[1]Offen!$K:$L,2,FALSE)=0,"Offen vegan"),
IFERROR(IF(VLOOKUP(W376,[1]Offen!$N:$O,2,FALSE)=0,"Offen Zipfel"),
IFERROR(IF(VLOOKUP(W376,[1]Offen!$Q:$R,2,FALSE)=0,"Offen Endstücke"),
IFERROR(IF(VLOOKUP(W376,[1]Vakuumiert!$B:$C,2,FALSE)=0,"Vakuumierter VOS ungeschält"),
IFERROR(IF(VLOOKUP(W376,[1]Vakuumiert!$E:$F,2,FALSE)=0,"Vakuumierter ABS ungeschält"),
IFERROR(IF(VLOOKUP(W376,[1]Vakuumiert!$H:$I,2,FALSE)=0,"Vakuumierter VOS geschält"),
IFERROR(IF(VLOOKUP(W376,[1]Vakuumiert!$K:$L,2,FALSE)=0,"Vakuumierter VOS vegan"),
IFERROR(IF(VLOOKUP(W376,[1]Vakuumiert!$N:$O,2,FALSE)=0,"Vakuumierter VOS Zipfel"),
IFERROR(IF(VLOOKUP(W376,[1]Vakuumiert!$Q:$R,2,FALSE)=0,"Vakuumiert geschält"),
IFERROR(IF(VLOOKUP(W376,'[1]vakuumierte Fertigprodukte'!$B:$C,2,FALSE)=0,"Fertigprodukte"),
IFERROR(IF(VLOOKUP(W376,'[1]vakuumierte Fertigprodukte'!$E:$FI,2,FALSE)=0,"Vakuumierte Zipfel"),
IFERROR(IF(VLOOKUP(W376,[1]Wurste!$B:$C,2,FALSE)=0,"Räucherwürste"),
IFERROR(IF(VLOOKUP(W376,[1]Wurste!$E:$F,2,FALSE)=0,"URW/URGW Wurst"),
IFERROR(IF(VLOOKUP(W376,[1]Wurste!$H:$I,2,FALSE)=0,"HF-Wurst Vegan"),
IFERROR(IF(VLOOKUP(W376,[1]Wurste!$K:$L,2,FALSE)=0,"320er ohne Würste"),
IFERROR(IF(AND(OR(Abfalldokumentation!$I376="BU3",Abfalldokumentation!$I376="Verkauf"),Abfalldokumentation!$N376="Schimmel",Abfalldokumentation!$O376="keinen Abnehmer/kein Schälpersonal"),"Div. Zipfel, ES ohne Verwendung",VLOOKUP(Abfalldokumentation!$M376,Produktgruppen!A:B,2,FALSE)),"-")))))))))))))))))))))))</f>
        <v>Qualitätssicherung</v>
      </c>
      <c r="M376" s="81" t="str">
        <f>IFERROR(VLOOKUP(Abfalldokumentation!$W376,Artikel!A:C,3,FALSE),Abfalldokumentation!$W376)</f>
        <v>Rückstellproben</v>
      </c>
      <c r="N376" s="81" t="str">
        <f>VLOOKUP(D376,'Liste Gründe'!A:D,2,FALSE)</f>
        <v>Qualitätssicherung</v>
      </c>
      <c r="O376" s="80" t="str">
        <f>IF(ISBLANK(F376),VLOOKUP(Abfalldokumentation!$X376,'Liste Gründe'!A:D,3,FALSE),F376)</f>
        <v>Rückstellproben</v>
      </c>
      <c r="P376" s="81" t="str">
        <f>IF(ISBLANK(Abfalldokumentation!$G376),"-",Abfalldokumentation!$G376)</f>
        <v>Rückstellproben</v>
      </c>
      <c r="Q376" s="81">
        <f t="shared" si="36"/>
        <v>36</v>
      </c>
      <c r="R376" s="81" t="str">
        <f t="shared" si="37"/>
        <v>Produkte</v>
      </c>
      <c r="S376" s="81" t="str">
        <f t="shared" si="38"/>
        <v>BUs</v>
      </c>
      <c r="T376" s="81" t="str">
        <f t="shared" si="39"/>
        <v>Symptome</v>
      </c>
      <c r="U376" s="81" t="str">
        <f>IFERROR(VLOOKUP(Abfalldokumentation!$W376,Kennzahlen!S:U,3,FALSE)*Abfalldokumentation!$J376,"0")</f>
        <v>0</v>
      </c>
      <c r="V376" s="81" t="str">
        <f>IF(ISBLANK(A376),VLOOKUP(Abfalldokumentation!$W376,'Linien - BU'!R:S,2,FALSE),A376)</f>
        <v>Labor</v>
      </c>
      <c r="W376" s="77" t="str">
        <f t="shared" si="40"/>
        <v>Rückstellproben</v>
      </c>
      <c r="X376" s="77">
        <f t="shared" si="41"/>
        <v>70</v>
      </c>
    </row>
    <row r="377" spans="1:24" ht="30" customHeight="1" x14ac:dyDescent="0.25">
      <c r="A377" s="45" t="s">
        <v>169</v>
      </c>
      <c r="B377" s="46">
        <v>23000532</v>
      </c>
      <c r="C377" s="46">
        <v>19</v>
      </c>
      <c r="D377" s="46">
        <v>12</v>
      </c>
      <c r="E377" s="47">
        <v>44452</v>
      </c>
      <c r="F377" s="48" t="s">
        <v>10</v>
      </c>
      <c r="G377" s="49" t="s">
        <v>159</v>
      </c>
      <c r="H377" s="50" t="str">
        <f>IFERROR(VLOOKUP(Abfalldokumentation!$B377,Artikel!A:C,3,FALSE),Abfalldokumentation!$B377)</f>
        <v>Mediterraner Kräuterkäs</v>
      </c>
      <c r="I377" s="73" t="str">
        <f>VLOOKUP(V377,'Linien - BU'!A:B,2,FALSE)</f>
        <v>BU3</v>
      </c>
      <c r="J377" s="74">
        <f t="shared" si="35"/>
        <v>19</v>
      </c>
      <c r="K377" s="75">
        <f>Abfalldokumentation!$E377</f>
        <v>44452</v>
      </c>
      <c r="L377" s="74" t="str">
        <f>IFERROR(IF(VLOOKUP(W377,'[1]Rohware 230'!$B:$C,2,FALSE)=0,"Rohware"),
IFERROR(IF(VLOOKUP(W377,[1]Sammelnr.!$B:$C,2,FALSE)=0,"Sammelnr. ungeschält ABS"),
IFERROR(IF(VLOOKUP(W377,[1]Sammelnr.!$E:$F,2,FALSE)=0,"Sammelnr. ungeschält VS"),
IFERROR(IF(VLOOKUP(W377,[1]Sammelnr.!$H:$I,2,FALSE)=0,"Sammelnr. geschält"),
IFERROR(IF(VLOOKUP(W377,[1]Offen!$B:$C,2,FALSE)=0,"Offen ungeschält ABS"),
IFERROR(IF(VLOOKUP(W377,[1]Offen!$E:$F,2,FALSE)=0,"Offen ungeschält VOS"),
IFERROR(IF(VLOOKUP(W377,[1]Offen!$H:$I,2,FALSE)=0,"Offen geschält RW"),
IFERROR(IF(VLOOKUP(W377,[1]Offen!$K:$L,2,FALSE)=0,"Offen vegan"),
IFERROR(IF(VLOOKUP(W377,[1]Offen!$N:$O,2,FALSE)=0,"Offen Zipfel"),
IFERROR(IF(VLOOKUP(W377,[1]Offen!$Q:$R,2,FALSE)=0,"Offen Endstücke"),
IFERROR(IF(VLOOKUP(W377,[1]Vakuumiert!$B:$C,2,FALSE)=0,"Vakuumierter VOS ungeschält"),
IFERROR(IF(VLOOKUP(W377,[1]Vakuumiert!$E:$F,2,FALSE)=0,"Vakuumierter ABS ungeschält"),
IFERROR(IF(VLOOKUP(W377,[1]Vakuumiert!$H:$I,2,FALSE)=0,"Vakuumierter VOS geschält"),
IFERROR(IF(VLOOKUP(W377,[1]Vakuumiert!$K:$L,2,FALSE)=0,"Vakuumierter VOS vegan"),
IFERROR(IF(VLOOKUP(W377,[1]Vakuumiert!$N:$O,2,FALSE)=0,"Vakuumierter VOS Zipfel"),
IFERROR(IF(VLOOKUP(W377,[1]Vakuumiert!$Q:$R,2,FALSE)=0,"Vakuumiert geschält"),
IFERROR(IF(VLOOKUP(W377,'[1]vakuumierte Fertigprodukte'!$B:$C,2,FALSE)=0,"Fertigprodukte"),
IFERROR(IF(VLOOKUP(W377,'[1]vakuumierte Fertigprodukte'!$E:$FI,2,FALSE)=0,"Vakuumierte Zipfel"),
IFERROR(IF(VLOOKUP(W377,[1]Wurste!$B:$C,2,FALSE)=0,"Räucherwürste"),
IFERROR(IF(VLOOKUP(W377,[1]Wurste!$E:$F,2,FALSE)=0,"URW/URGW Wurst"),
IFERROR(IF(VLOOKUP(W377,[1]Wurste!$H:$I,2,FALSE)=0,"HF-Wurst Vegan"),
IFERROR(IF(VLOOKUP(W377,[1]Wurste!$K:$L,2,FALSE)=0,"320er ohne Würste"),
IFERROR(IF(AND(OR(Abfalldokumentation!$I377="BU3",Abfalldokumentation!$I377="Verkauf"),Abfalldokumentation!$N377="Schimmel",Abfalldokumentation!$O377="keinen Abnehmer/kein Schälpersonal"),"Div. Zipfel, ES ohne Verwendung",VLOOKUP(Abfalldokumentation!$M377,Produktgruppen!A:B,2,FALSE)),"-")))))))))))))))))))))))</f>
        <v>Rohware</v>
      </c>
      <c r="M377" s="76" t="str">
        <f>IFERROR(VLOOKUP(Abfalldokumentation!$W377,Artikel!A:C,3,FALSE),Abfalldokumentation!$W377)</f>
        <v>Mediterraner Kräuterkäs</v>
      </c>
      <c r="N377" s="76" t="str">
        <f>VLOOKUP(D377,'Liste Gründe'!A:D,2,FALSE)</f>
        <v>Schimmel</v>
      </c>
      <c r="O377" s="75" t="str">
        <f>IF(ISBLANK(F377),VLOOKUP(Abfalldokumentation!$X377,'Liste Gründe'!A:D,3,FALSE),F377)</f>
        <v>Rest</v>
      </c>
      <c r="P377" s="76" t="str">
        <f>IF(ISBLANK(Abfalldokumentation!$G377),"-",Abfalldokumentation!$G377)</f>
        <v>wurde nicht eingesetzt</v>
      </c>
      <c r="Q377" s="76">
        <f t="shared" si="36"/>
        <v>37</v>
      </c>
      <c r="R377" s="76" t="str">
        <f t="shared" si="37"/>
        <v>Produkte</v>
      </c>
      <c r="S377" s="76" t="str">
        <f t="shared" si="38"/>
        <v>BUs</v>
      </c>
      <c r="T377" s="76" t="str">
        <f t="shared" si="39"/>
        <v>Symptome</v>
      </c>
      <c r="U377" s="76" t="str">
        <f>IFERROR(VLOOKUP(Abfalldokumentation!$W377,Kennzahlen!S:U,3,FALSE)*Abfalldokumentation!$J377,"0")</f>
        <v>0</v>
      </c>
      <c r="V377" s="76" t="str">
        <f>IF(ISBLANK(A377),VLOOKUP(Abfalldokumentation!$W377,'Linien - BU'!R:S,2,FALSE),A377)</f>
        <v>L36</v>
      </c>
      <c r="W377" s="77">
        <f t="shared" si="40"/>
        <v>23000532</v>
      </c>
      <c r="X377" s="77">
        <f t="shared" si="41"/>
        <v>12</v>
      </c>
    </row>
    <row r="378" spans="1:24" ht="30" customHeight="1" x14ac:dyDescent="0.25">
      <c r="A378" s="39" t="s">
        <v>74</v>
      </c>
      <c r="B378" s="40">
        <v>23500290</v>
      </c>
      <c r="C378" s="40">
        <v>72</v>
      </c>
      <c r="D378" s="40">
        <v>22</v>
      </c>
      <c r="E378" s="41">
        <v>44452</v>
      </c>
      <c r="F378" s="42" t="s">
        <v>87</v>
      </c>
      <c r="G378" s="43" t="s">
        <v>88</v>
      </c>
      <c r="H378" s="44" t="str">
        <f>IFERROR(VLOOKUP(Abfalldokumentation!$B378,Artikel!A:C,3,FALSE),Abfalldokumentation!$B378)</f>
        <v>PFEF-RING WOLFEN LOCH-1</v>
      </c>
      <c r="I378" s="78" t="str">
        <f>VLOOKUP(V378,'Linien - BU'!A:B,2,FALSE)</f>
        <v>BU1</v>
      </c>
      <c r="J378" s="79">
        <f t="shared" si="35"/>
        <v>72</v>
      </c>
      <c r="K378" s="80">
        <f>Abfalldokumentation!$E378</f>
        <v>44452</v>
      </c>
      <c r="L378" s="79" t="str">
        <f>IFERROR(IF(VLOOKUP(W378,'[1]Rohware 230'!$B:$C,2,FALSE)=0,"Rohware"),
IFERROR(IF(VLOOKUP(W378,[1]Sammelnr.!$B:$C,2,FALSE)=0,"Sammelnr. ungeschält ABS"),
IFERROR(IF(VLOOKUP(W378,[1]Sammelnr.!$E:$F,2,FALSE)=0,"Sammelnr. ungeschält VS"),
IFERROR(IF(VLOOKUP(W378,[1]Sammelnr.!$H:$I,2,FALSE)=0,"Sammelnr. geschält"),
IFERROR(IF(VLOOKUP(W378,[1]Offen!$B:$C,2,FALSE)=0,"Offen ungeschält ABS"),
IFERROR(IF(VLOOKUP(W378,[1]Offen!$E:$F,2,FALSE)=0,"Offen ungeschält VOS"),
IFERROR(IF(VLOOKUP(W378,[1]Offen!$H:$I,2,FALSE)=0,"Offen geschält RW"),
IFERROR(IF(VLOOKUP(W378,[1]Offen!$K:$L,2,FALSE)=0,"Offen vegan"),
IFERROR(IF(VLOOKUP(W378,[1]Offen!$N:$O,2,FALSE)=0,"Offen Zipfel"),
IFERROR(IF(VLOOKUP(W378,[1]Offen!$Q:$R,2,FALSE)=0,"Offen Endstücke"),
IFERROR(IF(VLOOKUP(W378,[1]Vakuumiert!$B:$C,2,FALSE)=0,"Vakuumierter VOS ungeschält"),
IFERROR(IF(VLOOKUP(W378,[1]Vakuumiert!$E:$F,2,FALSE)=0,"Vakuumierter ABS ungeschält"),
IFERROR(IF(VLOOKUP(W378,[1]Vakuumiert!$H:$I,2,FALSE)=0,"Vakuumierter VOS geschält"),
IFERROR(IF(VLOOKUP(W378,[1]Vakuumiert!$K:$L,2,FALSE)=0,"Vakuumierter VOS vegan"),
IFERROR(IF(VLOOKUP(W378,[1]Vakuumiert!$N:$O,2,FALSE)=0,"Vakuumierter VOS Zipfel"),
IFERROR(IF(VLOOKUP(W378,[1]Vakuumiert!$Q:$R,2,FALSE)=0,"Vakuumiert geschält"),
IFERROR(IF(VLOOKUP(W378,'[1]vakuumierte Fertigprodukte'!$B:$C,2,FALSE)=0,"Fertigprodukte"),
IFERROR(IF(VLOOKUP(W378,'[1]vakuumierte Fertigprodukte'!$E:$FI,2,FALSE)=0,"Vakuumierte Zipfel"),
IFERROR(IF(VLOOKUP(W378,[1]Wurste!$B:$C,2,FALSE)=0,"Räucherwürste"),
IFERROR(IF(VLOOKUP(W378,[1]Wurste!$E:$F,2,FALSE)=0,"URW/URGW Wurst"),
IFERROR(IF(VLOOKUP(W378,[1]Wurste!$H:$I,2,FALSE)=0,"HF-Wurst Vegan"),
IFERROR(IF(VLOOKUP(W378,[1]Wurste!$K:$L,2,FALSE)=0,"320er ohne Würste"),
IFERROR(IF(AND(OR(Abfalldokumentation!$I378="BU3",Abfalldokumentation!$I378="Verkauf"),Abfalldokumentation!$N378="Schimmel",Abfalldokumentation!$O378="keinen Abnehmer/kein Schälpersonal"),"Div. Zipfel, ES ohne Verwendung",VLOOKUP(Abfalldokumentation!$M378,Produktgruppen!A:B,2,FALSE)),"-")))))))))))))))))))))))</f>
        <v>Rest</v>
      </c>
      <c r="M378" s="81" t="str">
        <f>IFERROR(VLOOKUP(Abfalldokumentation!$W378,Artikel!A:C,3,FALSE),Abfalldokumentation!$W378)</f>
        <v>PFEF-RING WOLFEN LOCH-1</v>
      </c>
      <c r="N378" s="81" t="str">
        <f>VLOOKUP(D378,'Liste Gründe'!A:D,2,FALSE)</f>
        <v>Rest</v>
      </c>
      <c r="O378" s="80" t="str">
        <f>IF(ISBLANK(F378),VLOOKUP(Abfalldokumentation!$X378,'Liste Gründe'!A:D,3,FALSE),F378)</f>
        <v>Fremdkörper</v>
      </c>
      <c r="P378" s="81" t="str">
        <f>IF(ISBLANK(Abfalldokumentation!$G378),"-",Abfalldokumentation!$G378)</f>
        <v>Metall</v>
      </c>
      <c r="Q378" s="81">
        <f t="shared" si="36"/>
        <v>37</v>
      </c>
      <c r="R378" s="81" t="str">
        <f t="shared" si="37"/>
        <v>Produkte</v>
      </c>
      <c r="S378" s="81" t="str">
        <f t="shared" si="38"/>
        <v>BUs</v>
      </c>
      <c r="T378" s="81" t="str">
        <f t="shared" si="39"/>
        <v>Symptome</v>
      </c>
      <c r="U378" s="81">
        <f>IFERROR(VLOOKUP(Abfalldokumentation!$W378,Kennzahlen!S:U,3,FALSE)*Abfalldokumentation!$J378,"0")</f>
        <v>207.60480000000001</v>
      </c>
      <c r="V378" s="81" t="str">
        <f>IF(ISBLANK(A378),VLOOKUP(Abfalldokumentation!$W378,'Linien - BU'!R:S,2,FALSE),A378)</f>
        <v>Schmelze</v>
      </c>
      <c r="W378" s="77">
        <f t="shared" si="40"/>
        <v>23500290</v>
      </c>
      <c r="X378" s="77">
        <f t="shared" si="41"/>
        <v>22</v>
      </c>
    </row>
    <row r="379" spans="1:24" ht="30" customHeight="1" x14ac:dyDescent="0.25">
      <c r="A379" s="45" t="s">
        <v>11</v>
      </c>
      <c r="B379" s="46">
        <v>29500527</v>
      </c>
      <c r="C379" s="46">
        <v>377</v>
      </c>
      <c r="D379" s="46">
        <v>12</v>
      </c>
      <c r="E379" s="47">
        <v>44452</v>
      </c>
      <c r="F379" s="48" t="s">
        <v>20</v>
      </c>
      <c r="G379" s="49" t="s">
        <v>84</v>
      </c>
      <c r="H379" s="50" t="str">
        <f>IFERROR(VLOOKUP(Abfalldokumentation!$B379,Artikel!A:C,3,FALSE),Abfalldokumentation!$B379)</f>
        <v>VOS Räucher Chili Vorsc</v>
      </c>
      <c r="I379" s="73" t="str">
        <f>VLOOKUP(V379,'Linien - BU'!A:B,2,FALSE)</f>
        <v>Verkauf</v>
      </c>
      <c r="J379" s="74">
        <f t="shared" si="35"/>
        <v>377</v>
      </c>
      <c r="K379" s="75">
        <f>Abfalldokumentation!$E379</f>
        <v>44452</v>
      </c>
      <c r="L379" s="74" t="str">
        <f>IFERROR(IF(VLOOKUP(W379,'[1]Rohware 230'!$B:$C,2,FALSE)=0,"Rohware"),
IFERROR(IF(VLOOKUP(W379,[1]Sammelnr.!$B:$C,2,FALSE)=0,"Sammelnr. ungeschält ABS"),
IFERROR(IF(VLOOKUP(W379,[1]Sammelnr.!$E:$F,2,FALSE)=0,"Sammelnr. ungeschält VS"),
IFERROR(IF(VLOOKUP(W379,[1]Sammelnr.!$H:$I,2,FALSE)=0,"Sammelnr. geschält"),
IFERROR(IF(VLOOKUP(W379,[1]Offen!$B:$C,2,FALSE)=0,"Offen ungeschält ABS"),
IFERROR(IF(VLOOKUP(W379,[1]Offen!$E:$F,2,FALSE)=0,"Offen ungeschält VOS"),
IFERROR(IF(VLOOKUP(W379,[1]Offen!$H:$I,2,FALSE)=0,"Offen geschält RW"),
IFERROR(IF(VLOOKUP(W379,[1]Offen!$K:$L,2,FALSE)=0,"Offen vegan"),
IFERROR(IF(VLOOKUP(W379,[1]Offen!$N:$O,2,FALSE)=0,"Offen Zipfel"),
IFERROR(IF(VLOOKUP(W379,[1]Offen!$Q:$R,2,FALSE)=0,"Offen Endstücke"),
IFERROR(IF(VLOOKUP(W379,[1]Vakuumiert!$B:$C,2,FALSE)=0,"Vakuumierter VOS ungeschält"),
IFERROR(IF(VLOOKUP(W379,[1]Vakuumiert!$E:$F,2,FALSE)=0,"Vakuumierter ABS ungeschält"),
IFERROR(IF(VLOOKUP(W379,[1]Vakuumiert!$H:$I,2,FALSE)=0,"Vakuumierter VOS geschält"),
IFERROR(IF(VLOOKUP(W379,[1]Vakuumiert!$K:$L,2,FALSE)=0,"Vakuumierter VOS vegan"),
IFERROR(IF(VLOOKUP(W379,[1]Vakuumiert!$N:$O,2,FALSE)=0,"Vakuumierter VOS Zipfel"),
IFERROR(IF(VLOOKUP(W379,[1]Vakuumiert!$Q:$R,2,FALSE)=0,"Vakuumiert geschält"),
IFERROR(IF(VLOOKUP(W379,'[1]vakuumierte Fertigprodukte'!$B:$C,2,FALSE)=0,"Fertigprodukte"),
IFERROR(IF(VLOOKUP(W379,'[1]vakuumierte Fertigprodukte'!$E:$FI,2,FALSE)=0,"Vakuumierte Zipfel"),
IFERROR(IF(VLOOKUP(W379,[1]Wurste!$B:$C,2,FALSE)=0,"Räucherwürste"),
IFERROR(IF(VLOOKUP(W379,[1]Wurste!$E:$F,2,FALSE)=0,"URW/URGW Wurst"),
IFERROR(IF(VLOOKUP(W379,[1]Wurste!$H:$I,2,FALSE)=0,"HF-Wurst Vegan"),
IFERROR(IF(VLOOKUP(W379,[1]Wurste!$K:$L,2,FALSE)=0,"320er ohne Würste"),
IFERROR(IF(AND(OR(Abfalldokumentation!$I379="BU3",Abfalldokumentation!$I379="Verkauf"),Abfalldokumentation!$N379="Schimmel",Abfalldokumentation!$O379="keinen Abnehmer/kein Schälpersonal"),"Div. Zipfel, ES ohne Verwendung",VLOOKUP(Abfalldokumentation!$M379,Produktgruppen!A:B,2,FALSE)),"-")))))))))))))))))))))))</f>
        <v>Offen ungeschält VOS</v>
      </c>
      <c r="M379" s="76" t="str">
        <f>IFERROR(VLOOKUP(Abfalldokumentation!$W379,Artikel!A:C,3,FALSE),Abfalldokumentation!$W379)</f>
        <v>VOS Räucher Chili Vorsc</v>
      </c>
      <c r="N379" s="76" t="str">
        <f>VLOOKUP(D379,'Liste Gründe'!A:D,2,FALSE)</f>
        <v>Schimmel</v>
      </c>
      <c r="O379" s="75" t="str">
        <f>IF(ISBLANK(F379),VLOOKUP(Abfalldokumentation!$X379,'Liste Gründe'!A:D,3,FALSE),F379)</f>
        <v>keinen Abnehmer/kein Schälpersonal</v>
      </c>
      <c r="P379" s="76" t="str">
        <f>IF(ISBLANK(Abfalldokumentation!$G379),"-",Abfalldokumentation!$G379)</f>
        <v>keinen Abnehmer/Schälen</v>
      </c>
      <c r="Q379" s="76">
        <f t="shared" si="36"/>
        <v>37</v>
      </c>
      <c r="R379" s="76" t="str">
        <f t="shared" si="37"/>
        <v>Produkte</v>
      </c>
      <c r="S379" s="76" t="str">
        <f t="shared" si="38"/>
        <v>BUs</v>
      </c>
      <c r="T379" s="76" t="str">
        <f t="shared" si="39"/>
        <v>Symptome</v>
      </c>
      <c r="U379" s="76">
        <f>IFERROR(VLOOKUP(Abfalldokumentation!$W379,Kennzahlen!S:U,3,FALSE)*Abfalldokumentation!$J379,"0")</f>
        <v>188.5</v>
      </c>
      <c r="V379" s="76" t="str">
        <f>IF(ISBLANK(A379),VLOOKUP(Abfalldokumentation!$W379,'Linien - BU'!R:S,2,FALSE),A379)</f>
        <v>Verkauf</v>
      </c>
      <c r="W379" s="77">
        <f t="shared" si="40"/>
        <v>29500527</v>
      </c>
      <c r="X379" s="77">
        <f t="shared" si="41"/>
        <v>12</v>
      </c>
    </row>
    <row r="380" spans="1:24" ht="30" customHeight="1" x14ac:dyDescent="0.25">
      <c r="A380" s="39" t="s">
        <v>11</v>
      </c>
      <c r="B380" s="40">
        <v>29500528</v>
      </c>
      <c r="C380" s="40">
        <v>389.8</v>
      </c>
      <c r="D380" s="40">
        <v>12</v>
      </c>
      <c r="E380" s="41">
        <v>44452</v>
      </c>
      <c r="F380" s="42" t="s">
        <v>20</v>
      </c>
      <c r="G380" s="43" t="s">
        <v>84</v>
      </c>
      <c r="H380" s="44" t="str">
        <f>IFERROR(VLOOKUP(Abfalldokumentation!$B380,Artikel!A:C,3,FALSE),Abfalldokumentation!$B380)</f>
        <v>VOS Räucher Schinken Vo</v>
      </c>
      <c r="I380" s="78" t="str">
        <f>VLOOKUP(V380,'Linien - BU'!A:B,2,FALSE)</f>
        <v>Verkauf</v>
      </c>
      <c r="J380" s="79">
        <f t="shared" si="35"/>
        <v>389.8</v>
      </c>
      <c r="K380" s="80">
        <f>Abfalldokumentation!$E380</f>
        <v>44452</v>
      </c>
      <c r="L380" s="79" t="str">
        <f>IFERROR(IF(VLOOKUP(W380,'[1]Rohware 230'!$B:$C,2,FALSE)=0,"Rohware"),
IFERROR(IF(VLOOKUP(W380,[1]Sammelnr.!$B:$C,2,FALSE)=0,"Sammelnr. ungeschält ABS"),
IFERROR(IF(VLOOKUP(W380,[1]Sammelnr.!$E:$F,2,FALSE)=0,"Sammelnr. ungeschält VS"),
IFERROR(IF(VLOOKUP(W380,[1]Sammelnr.!$H:$I,2,FALSE)=0,"Sammelnr. geschält"),
IFERROR(IF(VLOOKUP(W380,[1]Offen!$B:$C,2,FALSE)=0,"Offen ungeschält ABS"),
IFERROR(IF(VLOOKUP(W380,[1]Offen!$E:$F,2,FALSE)=0,"Offen ungeschält VOS"),
IFERROR(IF(VLOOKUP(W380,[1]Offen!$H:$I,2,FALSE)=0,"Offen geschält RW"),
IFERROR(IF(VLOOKUP(W380,[1]Offen!$K:$L,2,FALSE)=0,"Offen vegan"),
IFERROR(IF(VLOOKUP(W380,[1]Offen!$N:$O,2,FALSE)=0,"Offen Zipfel"),
IFERROR(IF(VLOOKUP(W380,[1]Offen!$Q:$R,2,FALSE)=0,"Offen Endstücke"),
IFERROR(IF(VLOOKUP(W380,[1]Vakuumiert!$B:$C,2,FALSE)=0,"Vakuumierter VOS ungeschält"),
IFERROR(IF(VLOOKUP(W380,[1]Vakuumiert!$E:$F,2,FALSE)=0,"Vakuumierter ABS ungeschält"),
IFERROR(IF(VLOOKUP(W380,[1]Vakuumiert!$H:$I,2,FALSE)=0,"Vakuumierter VOS geschält"),
IFERROR(IF(VLOOKUP(W380,[1]Vakuumiert!$K:$L,2,FALSE)=0,"Vakuumierter VOS vegan"),
IFERROR(IF(VLOOKUP(W380,[1]Vakuumiert!$N:$O,2,FALSE)=0,"Vakuumierter VOS Zipfel"),
IFERROR(IF(VLOOKUP(W380,[1]Vakuumiert!$Q:$R,2,FALSE)=0,"Vakuumiert geschält"),
IFERROR(IF(VLOOKUP(W380,'[1]vakuumierte Fertigprodukte'!$B:$C,2,FALSE)=0,"Fertigprodukte"),
IFERROR(IF(VLOOKUP(W380,'[1]vakuumierte Fertigprodukte'!$E:$FI,2,FALSE)=0,"Vakuumierte Zipfel"),
IFERROR(IF(VLOOKUP(W380,[1]Wurste!$B:$C,2,FALSE)=0,"Räucherwürste"),
IFERROR(IF(VLOOKUP(W380,[1]Wurste!$E:$F,2,FALSE)=0,"URW/URGW Wurst"),
IFERROR(IF(VLOOKUP(W380,[1]Wurste!$H:$I,2,FALSE)=0,"HF-Wurst Vegan"),
IFERROR(IF(VLOOKUP(W380,[1]Wurste!$K:$L,2,FALSE)=0,"320er ohne Würste"),
IFERROR(IF(AND(OR(Abfalldokumentation!$I380="BU3",Abfalldokumentation!$I380="Verkauf"),Abfalldokumentation!$N380="Schimmel",Abfalldokumentation!$O380="keinen Abnehmer/kein Schälpersonal"),"Div. Zipfel, ES ohne Verwendung",VLOOKUP(Abfalldokumentation!$M380,Produktgruppen!A:B,2,FALSE)),"-")))))))))))))))))))))))</f>
        <v>Offen ungeschält VOS</v>
      </c>
      <c r="M380" s="81" t="str">
        <f>IFERROR(VLOOKUP(Abfalldokumentation!$W380,Artikel!A:C,3,FALSE),Abfalldokumentation!$W380)</f>
        <v>VOS Räucher Schinken Vo</v>
      </c>
      <c r="N380" s="81" t="str">
        <f>VLOOKUP(D380,'Liste Gründe'!A:D,2,FALSE)</f>
        <v>Schimmel</v>
      </c>
      <c r="O380" s="80" t="str">
        <f>IF(ISBLANK(F380),VLOOKUP(Abfalldokumentation!$X380,'Liste Gründe'!A:D,3,FALSE),F380)</f>
        <v>keinen Abnehmer/kein Schälpersonal</v>
      </c>
      <c r="P380" s="81" t="str">
        <f>IF(ISBLANK(Abfalldokumentation!$G380),"-",Abfalldokumentation!$G380)</f>
        <v>keinen Abnehmer/Schälen</v>
      </c>
      <c r="Q380" s="81">
        <f t="shared" si="36"/>
        <v>37</v>
      </c>
      <c r="R380" s="81" t="str">
        <f t="shared" si="37"/>
        <v>Produkte</v>
      </c>
      <c r="S380" s="81" t="str">
        <f t="shared" si="38"/>
        <v>BUs</v>
      </c>
      <c r="T380" s="81" t="str">
        <f t="shared" si="39"/>
        <v>Symptome</v>
      </c>
      <c r="U380" s="81">
        <f>IFERROR(VLOOKUP(Abfalldokumentation!$W380,Kennzahlen!S:U,3,FALSE)*Abfalldokumentation!$J380,"0")</f>
        <v>194.9</v>
      </c>
      <c r="V380" s="81" t="str">
        <f>IF(ISBLANK(A380),VLOOKUP(Abfalldokumentation!$W380,'Linien - BU'!R:S,2,FALSE),A380)</f>
        <v>Verkauf</v>
      </c>
      <c r="W380" s="77">
        <f t="shared" si="40"/>
        <v>29500528</v>
      </c>
      <c r="X380" s="77">
        <f t="shared" si="41"/>
        <v>12</v>
      </c>
    </row>
    <row r="381" spans="1:24" ht="30" customHeight="1" x14ac:dyDescent="0.25">
      <c r="A381" s="45" t="s">
        <v>72</v>
      </c>
      <c r="B381" s="46">
        <v>29500622</v>
      </c>
      <c r="C381" s="46">
        <v>27.2</v>
      </c>
      <c r="D381" s="46">
        <v>22</v>
      </c>
      <c r="E381" s="47">
        <v>44452</v>
      </c>
      <c r="F381" s="48" t="s">
        <v>31</v>
      </c>
      <c r="G381" s="46" t="s">
        <v>102</v>
      </c>
      <c r="H381" s="50" t="str">
        <f>IFERROR(VLOOKUP(Abfalldokumentation!$B381,Artikel!A:C,3,FALSE),Abfalldokumentation!$B381)</f>
        <v>VOS GRW Natur 45% OGT</v>
      </c>
      <c r="I381" s="73" t="str">
        <f>VLOOKUP(V381,'Linien - BU'!A:B,2,FALSE)</f>
        <v>BU3</v>
      </c>
      <c r="J381" s="74">
        <f t="shared" si="35"/>
        <v>27.2</v>
      </c>
      <c r="K381" s="75">
        <f>Abfalldokumentation!$E381</f>
        <v>44452</v>
      </c>
      <c r="L381" s="74" t="str">
        <f>IFERROR(IF(VLOOKUP(W381,'[1]Rohware 230'!$B:$C,2,FALSE)=0,"Rohware"),
IFERROR(IF(VLOOKUP(W381,[1]Sammelnr.!$B:$C,2,FALSE)=0,"Sammelnr. ungeschält ABS"),
IFERROR(IF(VLOOKUP(W381,[1]Sammelnr.!$E:$F,2,FALSE)=0,"Sammelnr. ungeschält VS"),
IFERROR(IF(VLOOKUP(W381,[1]Sammelnr.!$H:$I,2,FALSE)=0,"Sammelnr. geschält"),
IFERROR(IF(VLOOKUP(W381,[1]Offen!$B:$C,2,FALSE)=0,"Offen ungeschält ABS"),
IFERROR(IF(VLOOKUP(W381,[1]Offen!$E:$F,2,FALSE)=0,"Offen ungeschält VOS"),
IFERROR(IF(VLOOKUP(W381,[1]Offen!$H:$I,2,FALSE)=0,"Offen geschält RW"),
IFERROR(IF(VLOOKUP(W381,[1]Offen!$K:$L,2,FALSE)=0,"Offen vegan"),
IFERROR(IF(VLOOKUP(W381,[1]Offen!$N:$O,2,FALSE)=0,"Offen Zipfel"),
IFERROR(IF(VLOOKUP(W381,[1]Offen!$Q:$R,2,FALSE)=0,"Offen Endstücke"),
IFERROR(IF(VLOOKUP(W381,[1]Vakuumiert!$B:$C,2,FALSE)=0,"Vakuumierter VOS ungeschält"),
IFERROR(IF(VLOOKUP(W381,[1]Vakuumiert!$E:$F,2,FALSE)=0,"Vakuumierter ABS ungeschält"),
IFERROR(IF(VLOOKUP(W381,[1]Vakuumiert!$H:$I,2,FALSE)=0,"Vakuumierter VOS geschält"),
IFERROR(IF(VLOOKUP(W381,[1]Vakuumiert!$K:$L,2,FALSE)=0,"Vakuumierter VOS vegan"),
IFERROR(IF(VLOOKUP(W381,[1]Vakuumiert!$N:$O,2,FALSE)=0,"Vakuumierter VOS Zipfel"),
IFERROR(IF(VLOOKUP(W381,[1]Vakuumiert!$Q:$R,2,FALSE)=0,"Vakuumiert geschält"),
IFERROR(IF(VLOOKUP(W381,'[1]vakuumierte Fertigprodukte'!$B:$C,2,FALSE)=0,"Fertigprodukte"),
IFERROR(IF(VLOOKUP(W381,'[1]vakuumierte Fertigprodukte'!$E:$FI,2,FALSE)=0,"Vakuumierte Zipfel"),
IFERROR(IF(VLOOKUP(W381,[1]Wurste!$B:$C,2,FALSE)=0,"Räucherwürste"),
IFERROR(IF(VLOOKUP(W381,[1]Wurste!$E:$F,2,FALSE)=0,"URW/URGW Wurst"),
IFERROR(IF(VLOOKUP(W381,[1]Wurste!$H:$I,2,FALSE)=0,"HF-Wurst Vegan"),
IFERROR(IF(VLOOKUP(W381,[1]Wurste!$K:$L,2,FALSE)=0,"320er ohne Würste"),
IFERROR(IF(AND(OR(Abfalldokumentation!$I381="BU3",Abfalldokumentation!$I381="Verkauf"),Abfalldokumentation!$N381="Schimmel",Abfalldokumentation!$O381="keinen Abnehmer/kein Schälpersonal"),"Div. Zipfel, ES ohne Verwendung",VLOOKUP(Abfalldokumentation!$M381,Produktgruppen!A:B,2,FALSE)),"-")))))))))))))))))))))))</f>
        <v>Offen ungeschält VOS</v>
      </c>
      <c r="M381" s="76" t="str">
        <f>IFERROR(VLOOKUP(Abfalldokumentation!$W381,Artikel!A:C,3,FALSE),Abfalldokumentation!$W381)</f>
        <v>VOS GRW Natur 45% OGT</v>
      </c>
      <c r="N381" s="76" t="str">
        <f>VLOOKUP(D381,'Liste Gründe'!A:D,2,FALSE)</f>
        <v>Rest</v>
      </c>
      <c r="O381" s="75" t="str">
        <f>IF(ISBLANK(F381),VLOOKUP(Abfalldokumentation!$X381,'Liste Gründe'!A:D,3,FALSE),F381)</f>
        <v>MHD abgelaufen</v>
      </c>
      <c r="P381" s="76" t="str">
        <f>IF(ISBLANK(Abfalldokumentation!$G381),"-",Abfalldokumentation!$G381)</f>
        <v>Retoure</v>
      </c>
      <c r="Q381" s="76">
        <f t="shared" si="36"/>
        <v>37</v>
      </c>
      <c r="R381" s="76" t="str">
        <f t="shared" si="37"/>
        <v>Produkte</v>
      </c>
      <c r="S381" s="76" t="str">
        <f t="shared" si="38"/>
        <v>BUs</v>
      </c>
      <c r="T381" s="76" t="str">
        <f t="shared" si="39"/>
        <v>Symptome</v>
      </c>
      <c r="U381" s="76">
        <f>IFERROR(VLOOKUP(Abfalldokumentation!$W381,Kennzahlen!S:U,3,FALSE)*Abfalldokumentation!$J381,"0")</f>
        <v>13.6</v>
      </c>
      <c r="V381" s="76" t="str">
        <f>IF(ISBLANK(A381),VLOOKUP(Abfalldokumentation!$W381,'Linien - BU'!R:S,2,FALSE),A381)</f>
        <v>L34</v>
      </c>
      <c r="W381" s="77">
        <f t="shared" si="40"/>
        <v>29500622</v>
      </c>
      <c r="X381" s="77">
        <f t="shared" si="41"/>
        <v>22</v>
      </c>
    </row>
    <row r="382" spans="1:24" ht="30" customHeight="1" x14ac:dyDescent="0.25">
      <c r="A382" s="39" t="s">
        <v>95</v>
      </c>
      <c r="B382" s="40">
        <v>29500917</v>
      </c>
      <c r="C382" s="40">
        <v>11</v>
      </c>
      <c r="D382" s="40">
        <v>22</v>
      </c>
      <c r="E382" s="41">
        <v>44452</v>
      </c>
      <c r="F382" s="42" t="s">
        <v>97</v>
      </c>
      <c r="G382" s="43" t="s">
        <v>98</v>
      </c>
      <c r="H382" s="44" t="str">
        <f>IFERROR(VLOOKUP(Abfalldokumentation!$B382,Artikel!A:C,3,FALSE),Abfalldokumentation!$B382)</f>
        <v>VOS-ABS ENTSORGUNG</v>
      </c>
      <c r="I382" s="78" t="str">
        <f>VLOOKUP(V382,'Linien - BU'!A:B,2,FALSE)</f>
        <v>BU1</v>
      </c>
      <c r="J382" s="79">
        <f t="shared" si="35"/>
        <v>11</v>
      </c>
      <c r="K382" s="80">
        <f>Abfalldokumentation!$E382</f>
        <v>44452</v>
      </c>
      <c r="L382" s="79" t="str">
        <f>IFERROR(IF(VLOOKUP(W382,'[1]Rohware 230'!$B:$C,2,FALSE)=0,"Rohware"),
IFERROR(IF(VLOOKUP(W382,[1]Sammelnr.!$B:$C,2,FALSE)=0,"Sammelnr. ungeschält ABS"),
IFERROR(IF(VLOOKUP(W382,[1]Sammelnr.!$E:$F,2,FALSE)=0,"Sammelnr. ungeschält VS"),
IFERROR(IF(VLOOKUP(W382,[1]Sammelnr.!$H:$I,2,FALSE)=0,"Sammelnr. geschält"),
IFERROR(IF(VLOOKUP(W382,[1]Offen!$B:$C,2,FALSE)=0,"Offen ungeschält ABS"),
IFERROR(IF(VLOOKUP(W382,[1]Offen!$E:$F,2,FALSE)=0,"Offen ungeschält VOS"),
IFERROR(IF(VLOOKUP(W382,[1]Offen!$H:$I,2,FALSE)=0,"Offen geschält RW"),
IFERROR(IF(VLOOKUP(W382,[1]Offen!$K:$L,2,FALSE)=0,"Offen vegan"),
IFERROR(IF(VLOOKUP(W382,[1]Offen!$N:$O,2,FALSE)=0,"Offen Zipfel"),
IFERROR(IF(VLOOKUP(W382,[1]Offen!$Q:$R,2,FALSE)=0,"Offen Endstücke"),
IFERROR(IF(VLOOKUP(W382,[1]Vakuumiert!$B:$C,2,FALSE)=0,"Vakuumierter VOS ungeschält"),
IFERROR(IF(VLOOKUP(W382,[1]Vakuumiert!$E:$F,2,FALSE)=0,"Vakuumierter ABS ungeschält"),
IFERROR(IF(VLOOKUP(W382,[1]Vakuumiert!$H:$I,2,FALSE)=0,"Vakuumierter VOS geschält"),
IFERROR(IF(VLOOKUP(W382,[1]Vakuumiert!$K:$L,2,FALSE)=0,"Vakuumierter VOS vegan"),
IFERROR(IF(VLOOKUP(W382,[1]Vakuumiert!$N:$O,2,FALSE)=0,"Vakuumierter VOS Zipfel"),
IFERROR(IF(VLOOKUP(W382,[1]Vakuumiert!$Q:$R,2,FALSE)=0,"Vakuumiert geschält"),
IFERROR(IF(VLOOKUP(W382,'[1]vakuumierte Fertigprodukte'!$B:$C,2,FALSE)=0,"Fertigprodukte"),
IFERROR(IF(VLOOKUP(W382,'[1]vakuumierte Fertigprodukte'!$E:$FI,2,FALSE)=0,"Vakuumierte Zipfel"),
IFERROR(IF(VLOOKUP(W382,[1]Wurste!$B:$C,2,FALSE)=0,"Räucherwürste"),
IFERROR(IF(VLOOKUP(W382,[1]Wurste!$E:$F,2,FALSE)=0,"URW/URGW Wurst"),
IFERROR(IF(VLOOKUP(W382,[1]Wurste!$H:$I,2,FALSE)=0,"HF-Wurst Vegan"),
IFERROR(IF(VLOOKUP(W382,[1]Wurste!$K:$L,2,FALSE)=0,"320er ohne Würste"),
IFERROR(IF(AND(OR(Abfalldokumentation!$I382="BU3",Abfalldokumentation!$I382="Verkauf"),Abfalldokumentation!$N382="Schimmel",Abfalldokumentation!$O382="keinen Abnehmer/kein Schälpersonal"),"Div. Zipfel, ES ohne Verwendung",VLOOKUP(Abfalldokumentation!$M382,Produktgruppen!A:B,2,FALSE)),"-")))))))))))))))))))))))</f>
        <v>Vorschmelz</v>
      </c>
      <c r="M382" s="81" t="str">
        <f>IFERROR(VLOOKUP(Abfalldokumentation!$W382,Artikel!A:C,3,FALSE),Abfalldokumentation!$W382)</f>
        <v>VOS-ABS ENTSORGUNG</v>
      </c>
      <c r="N382" s="81" t="str">
        <f>VLOOKUP(D382,'Liste Gründe'!A:D,2,FALSE)</f>
        <v>Rest</v>
      </c>
      <c r="O382" s="80" t="str">
        <f>IF(ISBLANK(F382),VLOOKUP(Abfalldokumentation!$X382,'Liste Gründe'!A:D,3,FALSE),F382)</f>
        <v>geschälte Rinde</v>
      </c>
      <c r="P382" s="81" t="str">
        <f>IF(ISBLANK(Abfalldokumentation!$G382),"-",Abfalldokumentation!$G382)</f>
        <v>keine Verwendung möglich</v>
      </c>
      <c r="Q382" s="81">
        <f t="shared" si="36"/>
        <v>37</v>
      </c>
      <c r="R382" s="81" t="str">
        <f t="shared" si="37"/>
        <v>Produkte</v>
      </c>
      <c r="S382" s="81" t="str">
        <f t="shared" si="38"/>
        <v>BUs</v>
      </c>
      <c r="T382" s="81" t="str">
        <f t="shared" si="39"/>
        <v>Symptome</v>
      </c>
      <c r="U382" s="81">
        <f>IFERROR(VLOOKUP(Abfalldokumentation!$W382,Kennzahlen!S:U,3,FALSE)*Abfalldokumentation!$J382,"0")</f>
        <v>0.11</v>
      </c>
      <c r="V382" s="81" t="str">
        <f>IF(ISBLANK(A382),VLOOKUP(Abfalldokumentation!$W382,'Linien - BU'!R:S,2,FALSE),A382)</f>
        <v>RWV</v>
      </c>
      <c r="W382" s="77">
        <f t="shared" si="40"/>
        <v>29500917</v>
      </c>
      <c r="X382" s="77">
        <f t="shared" si="41"/>
        <v>22</v>
      </c>
    </row>
    <row r="383" spans="1:24" ht="30" customHeight="1" x14ac:dyDescent="0.25">
      <c r="A383" s="45" t="s">
        <v>95</v>
      </c>
      <c r="B383" s="46">
        <v>29500917</v>
      </c>
      <c r="C383" s="46">
        <v>42</v>
      </c>
      <c r="D383" s="46">
        <v>22</v>
      </c>
      <c r="E383" s="47">
        <v>44452</v>
      </c>
      <c r="F383" s="48" t="s">
        <v>97</v>
      </c>
      <c r="G383" s="49" t="s">
        <v>98</v>
      </c>
      <c r="H383" s="50" t="str">
        <f>IFERROR(VLOOKUP(Abfalldokumentation!$B383,Artikel!A:C,3,FALSE),Abfalldokumentation!$B383)</f>
        <v>VOS-ABS ENTSORGUNG</v>
      </c>
      <c r="I383" s="73" t="str">
        <f>VLOOKUP(V383,'Linien - BU'!A:B,2,FALSE)</f>
        <v>BU1</v>
      </c>
      <c r="J383" s="74">
        <f t="shared" si="35"/>
        <v>42</v>
      </c>
      <c r="K383" s="75">
        <f>Abfalldokumentation!$E383</f>
        <v>44452</v>
      </c>
      <c r="L383" s="74" t="str">
        <f>IFERROR(IF(VLOOKUP(W383,'[1]Rohware 230'!$B:$C,2,FALSE)=0,"Rohware"),
IFERROR(IF(VLOOKUP(W383,[1]Sammelnr.!$B:$C,2,FALSE)=0,"Sammelnr. ungeschält ABS"),
IFERROR(IF(VLOOKUP(W383,[1]Sammelnr.!$E:$F,2,FALSE)=0,"Sammelnr. ungeschält VS"),
IFERROR(IF(VLOOKUP(W383,[1]Sammelnr.!$H:$I,2,FALSE)=0,"Sammelnr. geschält"),
IFERROR(IF(VLOOKUP(W383,[1]Offen!$B:$C,2,FALSE)=0,"Offen ungeschält ABS"),
IFERROR(IF(VLOOKUP(W383,[1]Offen!$E:$F,2,FALSE)=0,"Offen ungeschält VOS"),
IFERROR(IF(VLOOKUP(W383,[1]Offen!$H:$I,2,FALSE)=0,"Offen geschält RW"),
IFERROR(IF(VLOOKUP(W383,[1]Offen!$K:$L,2,FALSE)=0,"Offen vegan"),
IFERROR(IF(VLOOKUP(W383,[1]Offen!$N:$O,2,FALSE)=0,"Offen Zipfel"),
IFERROR(IF(VLOOKUP(W383,[1]Offen!$Q:$R,2,FALSE)=0,"Offen Endstücke"),
IFERROR(IF(VLOOKUP(W383,[1]Vakuumiert!$B:$C,2,FALSE)=0,"Vakuumierter VOS ungeschält"),
IFERROR(IF(VLOOKUP(W383,[1]Vakuumiert!$E:$F,2,FALSE)=0,"Vakuumierter ABS ungeschält"),
IFERROR(IF(VLOOKUP(W383,[1]Vakuumiert!$H:$I,2,FALSE)=0,"Vakuumierter VOS geschält"),
IFERROR(IF(VLOOKUP(W383,[1]Vakuumiert!$K:$L,2,FALSE)=0,"Vakuumierter VOS vegan"),
IFERROR(IF(VLOOKUP(W383,[1]Vakuumiert!$N:$O,2,FALSE)=0,"Vakuumierter VOS Zipfel"),
IFERROR(IF(VLOOKUP(W383,[1]Vakuumiert!$Q:$R,2,FALSE)=0,"Vakuumiert geschält"),
IFERROR(IF(VLOOKUP(W383,'[1]vakuumierte Fertigprodukte'!$B:$C,2,FALSE)=0,"Fertigprodukte"),
IFERROR(IF(VLOOKUP(W383,'[1]vakuumierte Fertigprodukte'!$E:$FI,2,FALSE)=0,"Vakuumierte Zipfel"),
IFERROR(IF(VLOOKUP(W383,[1]Wurste!$B:$C,2,FALSE)=0,"Räucherwürste"),
IFERROR(IF(VLOOKUP(W383,[1]Wurste!$E:$F,2,FALSE)=0,"URW/URGW Wurst"),
IFERROR(IF(VLOOKUP(W383,[1]Wurste!$H:$I,2,FALSE)=0,"HF-Wurst Vegan"),
IFERROR(IF(VLOOKUP(W383,[1]Wurste!$K:$L,2,FALSE)=0,"320er ohne Würste"),
IFERROR(IF(AND(OR(Abfalldokumentation!$I383="BU3",Abfalldokumentation!$I383="Verkauf"),Abfalldokumentation!$N383="Schimmel",Abfalldokumentation!$O383="keinen Abnehmer/kein Schälpersonal"),"Div. Zipfel, ES ohne Verwendung",VLOOKUP(Abfalldokumentation!$M383,Produktgruppen!A:B,2,FALSE)),"-")))))))))))))))))))))))</f>
        <v>Vorschmelz</v>
      </c>
      <c r="M383" s="76" t="str">
        <f>IFERROR(VLOOKUP(Abfalldokumentation!$W383,Artikel!A:C,3,FALSE),Abfalldokumentation!$W383)</f>
        <v>VOS-ABS ENTSORGUNG</v>
      </c>
      <c r="N383" s="76" t="str">
        <f>VLOOKUP(D383,'Liste Gründe'!A:D,2,FALSE)</f>
        <v>Rest</v>
      </c>
      <c r="O383" s="75" t="str">
        <f>IF(ISBLANK(F383),VLOOKUP(Abfalldokumentation!$X383,'Liste Gründe'!A:D,3,FALSE),F383)</f>
        <v>geschälte Rinde</v>
      </c>
      <c r="P383" s="76" t="str">
        <f>IF(ISBLANK(Abfalldokumentation!$G383),"-",Abfalldokumentation!$G383)</f>
        <v>keine Verwendung möglich</v>
      </c>
      <c r="Q383" s="76">
        <f t="shared" si="36"/>
        <v>37</v>
      </c>
      <c r="R383" s="76" t="str">
        <f t="shared" si="37"/>
        <v>Produkte</v>
      </c>
      <c r="S383" s="76" t="str">
        <f t="shared" si="38"/>
        <v>BUs</v>
      </c>
      <c r="T383" s="76" t="str">
        <f t="shared" si="39"/>
        <v>Symptome</v>
      </c>
      <c r="U383" s="76">
        <f>IFERROR(VLOOKUP(Abfalldokumentation!$W383,Kennzahlen!S:U,3,FALSE)*Abfalldokumentation!$J383,"0")</f>
        <v>0.42</v>
      </c>
      <c r="V383" s="76" t="str">
        <f>IF(ISBLANK(A383),VLOOKUP(Abfalldokumentation!$W383,'Linien - BU'!R:S,2,FALSE),A383)</f>
        <v>RWV</v>
      </c>
      <c r="W383" s="77">
        <f t="shared" si="40"/>
        <v>29500917</v>
      </c>
      <c r="X383" s="77">
        <f t="shared" si="41"/>
        <v>22</v>
      </c>
    </row>
    <row r="384" spans="1:24" ht="30" customHeight="1" x14ac:dyDescent="0.25">
      <c r="A384" s="39" t="s">
        <v>95</v>
      </c>
      <c r="B384" s="40">
        <v>29500917</v>
      </c>
      <c r="C384" s="40">
        <v>45</v>
      </c>
      <c r="D384" s="40">
        <v>22</v>
      </c>
      <c r="E384" s="41">
        <v>44452</v>
      </c>
      <c r="F384" s="42" t="s">
        <v>97</v>
      </c>
      <c r="G384" s="43" t="s">
        <v>98</v>
      </c>
      <c r="H384" s="44" t="str">
        <f>IFERROR(VLOOKUP(Abfalldokumentation!$B384,Artikel!A:C,3,FALSE),Abfalldokumentation!$B384)</f>
        <v>VOS-ABS ENTSORGUNG</v>
      </c>
      <c r="I384" s="78" t="str">
        <f>VLOOKUP(V384,'Linien - BU'!A:B,2,FALSE)</f>
        <v>BU1</v>
      </c>
      <c r="J384" s="79">
        <f t="shared" si="35"/>
        <v>45</v>
      </c>
      <c r="K384" s="80">
        <f>Abfalldokumentation!$E384</f>
        <v>44452</v>
      </c>
      <c r="L384" s="79" t="str">
        <f>IFERROR(IF(VLOOKUP(W384,'[1]Rohware 230'!$B:$C,2,FALSE)=0,"Rohware"),
IFERROR(IF(VLOOKUP(W384,[1]Sammelnr.!$B:$C,2,FALSE)=0,"Sammelnr. ungeschält ABS"),
IFERROR(IF(VLOOKUP(W384,[1]Sammelnr.!$E:$F,2,FALSE)=0,"Sammelnr. ungeschält VS"),
IFERROR(IF(VLOOKUP(W384,[1]Sammelnr.!$H:$I,2,FALSE)=0,"Sammelnr. geschält"),
IFERROR(IF(VLOOKUP(W384,[1]Offen!$B:$C,2,FALSE)=0,"Offen ungeschält ABS"),
IFERROR(IF(VLOOKUP(W384,[1]Offen!$E:$F,2,FALSE)=0,"Offen ungeschält VOS"),
IFERROR(IF(VLOOKUP(W384,[1]Offen!$H:$I,2,FALSE)=0,"Offen geschält RW"),
IFERROR(IF(VLOOKUP(W384,[1]Offen!$K:$L,2,FALSE)=0,"Offen vegan"),
IFERROR(IF(VLOOKUP(W384,[1]Offen!$N:$O,2,FALSE)=0,"Offen Zipfel"),
IFERROR(IF(VLOOKUP(W384,[1]Offen!$Q:$R,2,FALSE)=0,"Offen Endstücke"),
IFERROR(IF(VLOOKUP(W384,[1]Vakuumiert!$B:$C,2,FALSE)=0,"Vakuumierter VOS ungeschält"),
IFERROR(IF(VLOOKUP(W384,[1]Vakuumiert!$E:$F,2,FALSE)=0,"Vakuumierter ABS ungeschält"),
IFERROR(IF(VLOOKUP(W384,[1]Vakuumiert!$H:$I,2,FALSE)=0,"Vakuumierter VOS geschält"),
IFERROR(IF(VLOOKUP(W384,[1]Vakuumiert!$K:$L,2,FALSE)=0,"Vakuumierter VOS vegan"),
IFERROR(IF(VLOOKUP(W384,[1]Vakuumiert!$N:$O,2,FALSE)=0,"Vakuumierter VOS Zipfel"),
IFERROR(IF(VLOOKUP(W384,[1]Vakuumiert!$Q:$R,2,FALSE)=0,"Vakuumiert geschält"),
IFERROR(IF(VLOOKUP(W384,'[1]vakuumierte Fertigprodukte'!$B:$C,2,FALSE)=0,"Fertigprodukte"),
IFERROR(IF(VLOOKUP(W384,'[1]vakuumierte Fertigprodukte'!$E:$FI,2,FALSE)=0,"Vakuumierte Zipfel"),
IFERROR(IF(VLOOKUP(W384,[1]Wurste!$B:$C,2,FALSE)=0,"Räucherwürste"),
IFERROR(IF(VLOOKUP(W384,[1]Wurste!$E:$F,2,FALSE)=0,"URW/URGW Wurst"),
IFERROR(IF(VLOOKUP(W384,[1]Wurste!$H:$I,2,FALSE)=0,"HF-Wurst Vegan"),
IFERROR(IF(VLOOKUP(W384,[1]Wurste!$K:$L,2,FALSE)=0,"320er ohne Würste"),
IFERROR(IF(AND(OR(Abfalldokumentation!$I384="BU3",Abfalldokumentation!$I384="Verkauf"),Abfalldokumentation!$N384="Schimmel",Abfalldokumentation!$O384="keinen Abnehmer/kein Schälpersonal"),"Div. Zipfel, ES ohne Verwendung",VLOOKUP(Abfalldokumentation!$M384,Produktgruppen!A:B,2,FALSE)),"-")))))))))))))))))))))))</f>
        <v>Vorschmelz</v>
      </c>
      <c r="M384" s="81" t="str">
        <f>IFERROR(VLOOKUP(Abfalldokumentation!$W384,Artikel!A:C,3,FALSE),Abfalldokumentation!$W384)</f>
        <v>VOS-ABS ENTSORGUNG</v>
      </c>
      <c r="N384" s="81" t="str">
        <f>VLOOKUP(D384,'Liste Gründe'!A:D,2,FALSE)</f>
        <v>Rest</v>
      </c>
      <c r="O384" s="80" t="str">
        <f>IF(ISBLANK(F384),VLOOKUP(Abfalldokumentation!$X384,'Liste Gründe'!A:D,3,FALSE),F384)</f>
        <v>geschälte Rinde</v>
      </c>
      <c r="P384" s="81" t="str">
        <f>IF(ISBLANK(Abfalldokumentation!$G384),"-",Abfalldokumentation!$G384)</f>
        <v>keine Verwendung möglich</v>
      </c>
      <c r="Q384" s="81">
        <f t="shared" si="36"/>
        <v>37</v>
      </c>
      <c r="R384" s="81" t="str">
        <f t="shared" si="37"/>
        <v>Produkte</v>
      </c>
      <c r="S384" s="81" t="str">
        <f t="shared" si="38"/>
        <v>BUs</v>
      </c>
      <c r="T384" s="81" t="str">
        <f t="shared" si="39"/>
        <v>Symptome</v>
      </c>
      <c r="U384" s="81">
        <f>IFERROR(VLOOKUP(Abfalldokumentation!$W384,Kennzahlen!S:U,3,FALSE)*Abfalldokumentation!$J384,"0")</f>
        <v>0.45</v>
      </c>
      <c r="V384" s="81" t="str">
        <f>IF(ISBLANK(A384),VLOOKUP(Abfalldokumentation!$W384,'Linien - BU'!R:S,2,FALSE),A384)</f>
        <v>RWV</v>
      </c>
      <c r="W384" s="77">
        <f t="shared" si="40"/>
        <v>29500917</v>
      </c>
      <c r="X384" s="77">
        <f t="shared" si="41"/>
        <v>22</v>
      </c>
    </row>
    <row r="385" spans="1:24" ht="30" customHeight="1" x14ac:dyDescent="0.25">
      <c r="A385" s="45" t="s">
        <v>74</v>
      </c>
      <c r="B385" s="46">
        <v>29500948</v>
      </c>
      <c r="C385" s="46">
        <v>16</v>
      </c>
      <c r="D385" s="46">
        <v>12</v>
      </c>
      <c r="E385" s="47">
        <v>44452</v>
      </c>
      <c r="F385" s="48" t="s">
        <v>22</v>
      </c>
      <c r="G385" s="49" t="s">
        <v>75</v>
      </c>
      <c r="H385" s="50" t="str">
        <f>IFERROR(VLOOKUP(Abfalldokumentation!$B385,Artikel!A:C,3,FALSE),Abfalldokumentation!$B385)</f>
        <v>VOS URW-VS-SPICKER-NATU</v>
      </c>
      <c r="I385" s="73" t="str">
        <f>VLOOKUP(V385,'Linien - BU'!A:B,2,FALSE)</f>
        <v>BU1</v>
      </c>
      <c r="J385" s="74">
        <f t="shared" si="35"/>
        <v>16</v>
      </c>
      <c r="K385" s="75">
        <f>Abfalldokumentation!$E385</f>
        <v>44452</v>
      </c>
      <c r="L385" s="74" t="str">
        <f>IFERROR(IF(VLOOKUP(W385,'[1]Rohware 230'!$B:$C,2,FALSE)=0,"Rohware"),
IFERROR(IF(VLOOKUP(W385,[1]Sammelnr.!$B:$C,2,FALSE)=0,"Sammelnr. ungeschält ABS"),
IFERROR(IF(VLOOKUP(W385,[1]Sammelnr.!$E:$F,2,FALSE)=0,"Sammelnr. ungeschält VS"),
IFERROR(IF(VLOOKUP(W385,[1]Sammelnr.!$H:$I,2,FALSE)=0,"Sammelnr. geschält"),
IFERROR(IF(VLOOKUP(W385,[1]Offen!$B:$C,2,FALSE)=0,"Offen ungeschält ABS"),
IFERROR(IF(VLOOKUP(W385,[1]Offen!$E:$F,2,FALSE)=0,"Offen ungeschält VOS"),
IFERROR(IF(VLOOKUP(W385,[1]Offen!$H:$I,2,FALSE)=0,"Offen geschält RW"),
IFERROR(IF(VLOOKUP(W385,[1]Offen!$K:$L,2,FALSE)=0,"Offen vegan"),
IFERROR(IF(VLOOKUP(W385,[1]Offen!$N:$O,2,FALSE)=0,"Offen Zipfel"),
IFERROR(IF(VLOOKUP(W385,[1]Offen!$Q:$R,2,FALSE)=0,"Offen Endstücke"),
IFERROR(IF(VLOOKUP(W385,[1]Vakuumiert!$B:$C,2,FALSE)=0,"Vakuumierter VOS ungeschält"),
IFERROR(IF(VLOOKUP(W385,[1]Vakuumiert!$E:$F,2,FALSE)=0,"Vakuumierter ABS ungeschält"),
IFERROR(IF(VLOOKUP(W385,[1]Vakuumiert!$H:$I,2,FALSE)=0,"Vakuumierter VOS geschält"),
IFERROR(IF(VLOOKUP(W385,[1]Vakuumiert!$K:$L,2,FALSE)=0,"Vakuumierter VOS vegan"),
IFERROR(IF(VLOOKUP(W385,[1]Vakuumiert!$N:$O,2,FALSE)=0,"Vakuumierter VOS Zipfel"),
IFERROR(IF(VLOOKUP(W385,[1]Vakuumiert!$Q:$R,2,FALSE)=0,"Vakuumiert geschält"),
IFERROR(IF(VLOOKUP(W385,'[1]vakuumierte Fertigprodukte'!$B:$C,2,FALSE)=0,"Fertigprodukte"),
IFERROR(IF(VLOOKUP(W385,'[1]vakuumierte Fertigprodukte'!$E:$FI,2,FALSE)=0,"Vakuumierte Zipfel"),
IFERROR(IF(VLOOKUP(W385,[1]Wurste!$B:$C,2,FALSE)=0,"Räucherwürste"),
IFERROR(IF(VLOOKUP(W385,[1]Wurste!$E:$F,2,FALSE)=0,"URW/URGW Wurst"),
IFERROR(IF(VLOOKUP(W385,[1]Wurste!$H:$I,2,FALSE)=0,"HF-Wurst Vegan"),
IFERROR(IF(VLOOKUP(W385,[1]Wurste!$K:$L,2,FALSE)=0,"320er ohne Würste"),
IFERROR(IF(AND(OR(Abfalldokumentation!$I385="BU3",Abfalldokumentation!$I385="Verkauf"),Abfalldokumentation!$N385="Schimmel",Abfalldokumentation!$O385="keinen Abnehmer/kein Schälpersonal"),"Div. Zipfel, ES ohne Verwendung",VLOOKUP(Abfalldokumentation!$M385,Produktgruppen!A:B,2,FALSE)),"-")))))))))))))))))))))))</f>
        <v>Offen ungeschält VOS</v>
      </c>
      <c r="M385" s="76" t="str">
        <f>IFERROR(VLOOKUP(Abfalldokumentation!$W385,Artikel!A:C,3,FALSE),Abfalldokumentation!$W385)</f>
        <v>VOS URW-VS-SPICKER-NATU</v>
      </c>
      <c r="N385" s="76" t="str">
        <f>VLOOKUP(D385,'Liste Gründe'!A:D,2,FALSE)</f>
        <v>Schimmel</v>
      </c>
      <c r="O385" s="75" t="str">
        <f>IF(ISBLANK(F385),VLOOKUP(Abfalldokumentation!$X385,'Liste Gründe'!A:D,3,FALSE),F385)</f>
        <v>keine Verarbeitung</v>
      </c>
      <c r="P385" s="76" t="str">
        <f>IF(ISBLANK(Abfalldokumentation!$G385),"-",Abfalldokumentation!$G385)</f>
        <v>Aufgrund Konsistenz nicht genommen. Zu wenig VOS verarbeitet. Vom Warmen ins Kalte -&gt; Schimmel</v>
      </c>
      <c r="Q385" s="76">
        <f t="shared" si="36"/>
        <v>37</v>
      </c>
      <c r="R385" s="76" t="str">
        <f t="shared" si="37"/>
        <v>Produkte</v>
      </c>
      <c r="S385" s="76" t="str">
        <f t="shared" si="38"/>
        <v>BUs</v>
      </c>
      <c r="T385" s="76" t="str">
        <f t="shared" si="39"/>
        <v>Symptome</v>
      </c>
      <c r="U385" s="76">
        <f>IFERROR(VLOOKUP(Abfalldokumentation!$W385,Kennzahlen!S:U,3,FALSE)*Abfalldokumentation!$J385,"0")</f>
        <v>8</v>
      </c>
      <c r="V385" s="76" t="str">
        <f>IF(ISBLANK(A385),VLOOKUP(Abfalldokumentation!$W385,'Linien - BU'!R:S,2,FALSE),A385)</f>
        <v>Schmelze</v>
      </c>
      <c r="W385" s="77">
        <f t="shared" si="40"/>
        <v>29500948</v>
      </c>
      <c r="X385" s="77">
        <f t="shared" si="41"/>
        <v>12</v>
      </c>
    </row>
    <row r="386" spans="1:24" ht="30" customHeight="1" x14ac:dyDescent="0.25">
      <c r="A386" s="39" t="s">
        <v>74</v>
      </c>
      <c r="B386" s="40">
        <v>29500949</v>
      </c>
      <c r="C386" s="40">
        <v>47</v>
      </c>
      <c r="D386" s="40">
        <v>12</v>
      </c>
      <c r="E386" s="41">
        <v>44452</v>
      </c>
      <c r="F386" s="42" t="s">
        <v>22</v>
      </c>
      <c r="G386" s="43" t="s">
        <v>75</v>
      </c>
      <c r="H386" s="44" t="str">
        <f>IFERROR(VLOOKUP(Abfalldokumentation!$B386,Artikel!A:C,3,FALSE),Abfalldokumentation!$B386)</f>
        <v>VOS URW-VS-SCHI</v>
      </c>
      <c r="I386" s="78" t="str">
        <f>VLOOKUP(V386,'Linien - BU'!A:B,2,FALSE)</f>
        <v>BU1</v>
      </c>
      <c r="J386" s="79">
        <f t="shared" ref="J386:J449" si="42">C386</f>
        <v>47</v>
      </c>
      <c r="K386" s="80">
        <f>Abfalldokumentation!$E386</f>
        <v>44452</v>
      </c>
      <c r="L386" s="79" t="str">
        <f>IFERROR(IF(VLOOKUP(W386,'[1]Rohware 230'!$B:$C,2,FALSE)=0,"Rohware"),
IFERROR(IF(VLOOKUP(W386,[1]Sammelnr.!$B:$C,2,FALSE)=0,"Sammelnr. ungeschält ABS"),
IFERROR(IF(VLOOKUP(W386,[1]Sammelnr.!$E:$F,2,FALSE)=0,"Sammelnr. ungeschält VS"),
IFERROR(IF(VLOOKUP(W386,[1]Sammelnr.!$H:$I,2,FALSE)=0,"Sammelnr. geschält"),
IFERROR(IF(VLOOKUP(W386,[1]Offen!$B:$C,2,FALSE)=0,"Offen ungeschält ABS"),
IFERROR(IF(VLOOKUP(W386,[1]Offen!$E:$F,2,FALSE)=0,"Offen ungeschält VOS"),
IFERROR(IF(VLOOKUP(W386,[1]Offen!$H:$I,2,FALSE)=0,"Offen geschält RW"),
IFERROR(IF(VLOOKUP(W386,[1]Offen!$K:$L,2,FALSE)=0,"Offen vegan"),
IFERROR(IF(VLOOKUP(W386,[1]Offen!$N:$O,2,FALSE)=0,"Offen Zipfel"),
IFERROR(IF(VLOOKUP(W386,[1]Offen!$Q:$R,2,FALSE)=0,"Offen Endstücke"),
IFERROR(IF(VLOOKUP(W386,[1]Vakuumiert!$B:$C,2,FALSE)=0,"Vakuumierter VOS ungeschält"),
IFERROR(IF(VLOOKUP(W386,[1]Vakuumiert!$E:$F,2,FALSE)=0,"Vakuumierter ABS ungeschält"),
IFERROR(IF(VLOOKUP(W386,[1]Vakuumiert!$H:$I,2,FALSE)=0,"Vakuumierter VOS geschält"),
IFERROR(IF(VLOOKUP(W386,[1]Vakuumiert!$K:$L,2,FALSE)=0,"Vakuumierter VOS vegan"),
IFERROR(IF(VLOOKUP(W386,[1]Vakuumiert!$N:$O,2,FALSE)=0,"Vakuumierter VOS Zipfel"),
IFERROR(IF(VLOOKUP(W386,[1]Vakuumiert!$Q:$R,2,FALSE)=0,"Vakuumiert geschält"),
IFERROR(IF(VLOOKUP(W386,'[1]vakuumierte Fertigprodukte'!$B:$C,2,FALSE)=0,"Fertigprodukte"),
IFERROR(IF(VLOOKUP(W386,'[1]vakuumierte Fertigprodukte'!$E:$FI,2,FALSE)=0,"Vakuumierte Zipfel"),
IFERROR(IF(VLOOKUP(W386,[1]Wurste!$B:$C,2,FALSE)=0,"Räucherwürste"),
IFERROR(IF(VLOOKUP(W386,[1]Wurste!$E:$F,2,FALSE)=0,"URW/URGW Wurst"),
IFERROR(IF(VLOOKUP(W386,[1]Wurste!$H:$I,2,FALSE)=0,"HF-Wurst Vegan"),
IFERROR(IF(VLOOKUP(W386,[1]Wurste!$K:$L,2,FALSE)=0,"320er ohne Würste"),
IFERROR(IF(AND(OR(Abfalldokumentation!$I386="BU3",Abfalldokumentation!$I386="Verkauf"),Abfalldokumentation!$N386="Schimmel",Abfalldokumentation!$O386="keinen Abnehmer/kein Schälpersonal"),"Div. Zipfel, ES ohne Verwendung",VLOOKUP(Abfalldokumentation!$M386,Produktgruppen!A:B,2,FALSE)),"-")))))))))))))))))))))))</f>
        <v>Offen ungeschält VOS</v>
      </c>
      <c r="M386" s="81" t="str">
        <f>IFERROR(VLOOKUP(Abfalldokumentation!$W386,Artikel!A:C,3,FALSE),Abfalldokumentation!$W386)</f>
        <v>VOS URW-VS-SCHI</v>
      </c>
      <c r="N386" s="81" t="str">
        <f>VLOOKUP(D386,'Liste Gründe'!A:D,2,FALSE)</f>
        <v>Schimmel</v>
      </c>
      <c r="O386" s="80" t="str">
        <f>IF(ISBLANK(F386),VLOOKUP(Abfalldokumentation!$X386,'Liste Gründe'!A:D,3,FALSE),F386)</f>
        <v>keine Verarbeitung</v>
      </c>
      <c r="P386" s="81" t="str">
        <f>IF(ISBLANK(Abfalldokumentation!$G386),"-",Abfalldokumentation!$G386)</f>
        <v>Aufgrund Konsistenz nicht genommen. Zu wenig VOS verarbeitet. Vom Warmen ins Kalte -&gt; Schimmel</v>
      </c>
      <c r="Q386" s="81">
        <f t="shared" ref="Q386:Q449" si="43">_xlfn.ISOWEEKNUM(K386)</f>
        <v>37</v>
      </c>
      <c r="R386" s="81" t="str">
        <f t="shared" ref="R386:R449" si="44">"Produkte"</f>
        <v>Produkte</v>
      </c>
      <c r="S386" s="81" t="str">
        <f t="shared" ref="S386:S449" si="45">"BUs"</f>
        <v>BUs</v>
      </c>
      <c r="T386" s="81" t="str">
        <f t="shared" ref="T386:T449" si="46">"Symptome"</f>
        <v>Symptome</v>
      </c>
      <c r="U386" s="81">
        <f>IFERROR(VLOOKUP(Abfalldokumentation!$W386,Kennzahlen!S:U,3,FALSE)*Abfalldokumentation!$J386,"0")</f>
        <v>23.5</v>
      </c>
      <c r="V386" s="81" t="str">
        <f>IF(ISBLANK(A386),VLOOKUP(Abfalldokumentation!$W386,'Linien - BU'!R:S,2,FALSE),A386)</f>
        <v>Schmelze</v>
      </c>
      <c r="W386" s="77">
        <f t="shared" ref="W386:W449" si="47">B386</f>
        <v>29500949</v>
      </c>
      <c r="X386" s="77">
        <f t="shared" ref="X386:X449" si="48">D386</f>
        <v>12</v>
      </c>
    </row>
    <row r="387" spans="1:24" ht="30" customHeight="1" x14ac:dyDescent="0.25">
      <c r="A387" s="45" t="s">
        <v>99</v>
      </c>
      <c r="B387" s="46">
        <v>29501003</v>
      </c>
      <c r="C387" s="46">
        <v>148</v>
      </c>
      <c r="D387" s="46">
        <v>81</v>
      </c>
      <c r="E387" s="47">
        <v>44452</v>
      </c>
      <c r="F387" s="48" t="s">
        <v>109</v>
      </c>
      <c r="G387" s="49"/>
      <c r="H387" s="50" t="str">
        <f>IFERROR(VLOOKUP(Abfalldokumentation!$B387,Artikel!A:C,3,FALSE),Abfalldokumentation!$B387)</f>
        <v>ABS CHED-PF-KRÄUK gemis</v>
      </c>
      <c r="I387" s="73" t="str">
        <f>VLOOKUP(V387,'Linien - BU'!A:B,2,FALSE)</f>
        <v>BU3</v>
      </c>
      <c r="J387" s="74">
        <f t="shared" si="42"/>
        <v>148</v>
      </c>
      <c r="K387" s="75">
        <f>Abfalldokumentation!$E387</f>
        <v>44452</v>
      </c>
      <c r="L387" s="74" t="str">
        <f>IFERROR(IF(VLOOKUP(W387,'[1]Rohware 230'!$B:$C,2,FALSE)=0,"Rohware"),
IFERROR(IF(VLOOKUP(W387,[1]Sammelnr.!$B:$C,2,FALSE)=0,"Sammelnr. ungeschält ABS"),
IFERROR(IF(VLOOKUP(W387,[1]Sammelnr.!$E:$F,2,FALSE)=0,"Sammelnr. ungeschält VS"),
IFERROR(IF(VLOOKUP(W387,[1]Sammelnr.!$H:$I,2,FALSE)=0,"Sammelnr. geschält"),
IFERROR(IF(VLOOKUP(W387,[1]Offen!$B:$C,2,FALSE)=0,"Offen ungeschält ABS"),
IFERROR(IF(VLOOKUP(W387,[1]Offen!$E:$F,2,FALSE)=0,"Offen ungeschält VOS"),
IFERROR(IF(VLOOKUP(W387,[1]Offen!$H:$I,2,FALSE)=0,"Offen geschält RW"),
IFERROR(IF(VLOOKUP(W387,[1]Offen!$K:$L,2,FALSE)=0,"Offen vegan"),
IFERROR(IF(VLOOKUP(W387,[1]Offen!$N:$O,2,FALSE)=0,"Offen Zipfel"),
IFERROR(IF(VLOOKUP(W387,[1]Offen!$Q:$R,2,FALSE)=0,"Offen Endstücke"),
IFERROR(IF(VLOOKUP(W387,[1]Vakuumiert!$B:$C,2,FALSE)=0,"Vakuumierter VOS ungeschält"),
IFERROR(IF(VLOOKUP(W387,[1]Vakuumiert!$E:$F,2,FALSE)=0,"Vakuumierter ABS ungeschält"),
IFERROR(IF(VLOOKUP(W387,[1]Vakuumiert!$H:$I,2,FALSE)=0,"Vakuumierter VOS geschält"),
IFERROR(IF(VLOOKUP(W387,[1]Vakuumiert!$K:$L,2,FALSE)=0,"Vakuumierter VOS vegan"),
IFERROR(IF(VLOOKUP(W387,[1]Vakuumiert!$N:$O,2,FALSE)=0,"Vakuumierter VOS Zipfel"),
IFERROR(IF(VLOOKUP(W387,[1]Vakuumiert!$Q:$R,2,FALSE)=0,"Vakuumiert geschält"),
IFERROR(IF(VLOOKUP(W387,'[1]vakuumierte Fertigprodukte'!$B:$C,2,FALSE)=0,"Fertigprodukte"),
IFERROR(IF(VLOOKUP(W387,'[1]vakuumierte Fertigprodukte'!$E:$FI,2,FALSE)=0,"Vakuumierte Zipfel"),
IFERROR(IF(VLOOKUP(W387,[1]Wurste!$B:$C,2,FALSE)=0,"Räucherwürste"),
IFERROR(IF(VLOOKUP(W387,[1]Wurste!$E:$F,2,FALSE)=0,"URW/URGW Wurst"),
IFERROR(IF(VLOOKUP(W387,[1]Wurste!$H:$I,2,FALSE)=0,"HF-Wurst Vegan"),
IFERROR(IF(VLOOKUP(W387,[1]Wurste!$K:$L,2,FALSE)=0,"320er ohne Würste"),
IFERROR(IF(AND(OR(Abfalldokumentation!$I387="BU3",Abfalldokumentation!$I387="Verkauf"),Abfalldokumentation!$N387="Schimmel",Abfalldokumentation!$O387="keinen Abnehmer/kein Schälpersonal"),"Div. Zipfel, ES ohne Verwendung",VLOOKUP(Abfalldokumentation!$M387,Produktgruppen!A:B,2,FALSE)),"-")))))))))))))))))))))))</f>
        <v>Offen ungeschält ABS</v>
      </c>
      <c r="M387" s="76" t="str">
        <f>IFERROR(VLOOKUP(Abfalldokumentation!$W387,Artikel!A:C,3,FALSE),Abfalldokumentation!$W387)</f>
        <v>ABS CHED-PF-KRÄUK gemis</v>
      </c>
      <c r="N387" s="76" t="str">
        <f>VLOOKUP(D387,'Liste Gründe'!A:D,2,FALSE)</f>
        <v>Linienbezogen</v>
      </c>
      <c r="O387" s="75" t="str">
        <f>IF(ISBLANK(F387),VLOOKUP(Abfalldokumentation!$X387,'Liste Gründe'!A:D,3,FALSE),F387)</f>
        <v>gemischtes Produkt</v>
      </c>
      <c r="P387" s="76" t="str">
        <f>IF(ISBLANK(Abfalldokumentation!$G387),"-",Abfalldokumentation!$G387)</f>
        <v>-</v>
      </c>
      <c r="Q387" s="76">
        <f t="shared" si="43"/>
        <v>37</v>
      </c>
      <c r="R387" s="76" t="str">
        <f t="shared" si="44"/>
        <v>Produkte</v>
      </c>
      <c r="S387" s="76" t="str">
        <f t="shared" si="45"/>
        <v>BUs</v>
      </c>
      <c r="T387" s="76" t="str">
        <f t="shared" si="46"/>
        <v>Symptome</v>
      </c>
      <c r="U387" s="76">
        <f>IFERROR(VLOOKUP(Abfalldokumentation!$W387,Kennzahlen!S:U,3,FALSE)*Abfalldokumentation!$J387,"0")</f>
        <v>148</v>
      </c>
      <c r="V387" s="76" t="str">
        <f>IF(ISBLANK(A387),VLOOKUP(Abfalldokumentation!$W387,'Linien - BU'!R:S,2,FALSE),A387)</f>
        <v>L33</v>
      </c>
      <c r="W387" s="77">
        <f t="shared" si="47"/>
        <v>29501003</v>
      </c>
      <c r="X387" s="77">
        <f t="shared" si="48"/>
        <v>81</v>
      </c>
    </row>
    <row r="388" spans="1:24" ht="30" customHeight="1" x14ac:dyDescent="0.25">
      <c r="A388" s="39" t="s">
        <v>11</v>
      </c>
      <c r="B388" s="40">
        <v>29501022</v>
      </c>
      <c r="C388" s="40">
        <v>276</v>
      </c>
      <c r="D388" s="40">
        <v>12</v>
      </c>
      <c r="E388" s="41">
        <v>44452</v>
      </c>
      <c r="F388" s="42" t="s">
        <v>20</v>
      </c>
      <c r="G388" s="43" t="s">
        <v>84</v>
      </c>
      <c r="H388" s="44" t="str">
        <f>IFERROR(VLOOKUP(Abfalldokumentation!$B388,Artikel!A:C,3,FALSE),Abfalldokumentation!$B388)</f>
        <v>VOS RW NATUR AMM CO REZ</v>
      </c>
      <c r="I388" s="78" t="str">
        <f>VLOOKUP(V388,'Linien - BU'!A:B,2,FALSE)</f>
        <v>Verkauf</v>
      </c>
      <c r="J388" s="79">
        <f t="shared" si="42"/>
        <v>276</v>
      </c>
      <c r="K388" s="80">
        <f>Abfalldokumentation!$E388</f>
        <v>44452</v>
      </c>
      <c r="L388" s="79" t="str">
        <f>IFERROR(IF(VLOOKUP(W388,'[1]Rohware 230'!$B:$C,2,FALSE)=0,"Rohware"),
IFERROR(IF(VLOOKUP(W388,[1]Sammelnr.!$B:$C,2,FALSE)=0,"Sammelnr. ungeschält ABS"),
IFERROR(IF(VLOOKUP(W388,[1]Sammelnr.!$E:$F,2,FALSE)=0,"Sammelnr. ungeschält VS"),
IFERROR(IF(VLOOKUP(W388,[1]Sammelnr.!$H:$I,2,FALSE)=0,"Sammelnr. geschält"),
IFERROR(IF(VLOOKUP(W388,[1]Offen!$B:$C,2,FALSE)=0,"Offen ungeschält ABS"),
IFERROR(IF(VLOOKUP(W388,[1]Offen!$E:$F,2,FALSE)=0,"Offen ungeschält VOS"),
IFERROR(IF(VLOOKUP(W388,[1]Offen!$H:$I,2,FALSE)=0,"Offen geschält RW"),
IFERROR(IF(VLOOKUP(W388,[1]Offen!$K:$L,2,FALSE)=0,"Offen vegan"),
IFERROR(IF(VLOOKUP(W388,[1]Offen!$N:$O,2,FALSE)=0,"Offen Zipfel"),
IFERROR(IF(VLOOKUP(W388,[1]Offen!$Q:$R,2,FALSE)=0,"Offen Endstücke"),
IFERROR(IF(VLOOKUP(W388,[1]Vakuumiert!$B:$C,2,FALSE)=0,"Vakuumierter VOS ungeschält"),
IFERROR(IF(VLOOKUP(W388,[1]Vakuumiert!$E:$F,2,FALSE)=0,"Vakuumierter ABS ungeschält"),
IFERROR(IF(VLOOKUP(W388,[1]Vakuumiert!$H:$I,2,FALSE)=0,"Vakuumierter VOS geschält"),
IFERROR(IF(VLOOKUP(W388,[1]Vakuumiert!$K:$L,2,FALSE)=0,"Vakuumierter VOS vegan"),
IFERROR(IF(VLOOKUP(W388,[1]Vakuumiert!$N:$O,2,FALSE)=0,"Vakuumierter VOS Zipfel"),
IFERROR(IF(VLOOKUP(W388,[1]Vakuumiert!$Q:$R,2,FALSE)=0,"Vakuumiert geschält"),
IFERROR(IF(VLOOKUP(W388,'[1]vakuumierte Fertigprodukte'!$B:$C,2,FALSE)=0,"Fertigprodukte"),
IFERROR(IF(VLOOKUP(W388,'[1]vakuumierte Fertigprodukte'!$E:$FI,2,FALSE)=0,"Vakuumierte Zipfel"),
IFERROR(IF(VLOOKUP(W388,[1]Wurste!$B:$C,2,FALSE)=0,"Räucherwürste"),
IFERROR(IF(VLOOKUP(W388,[1]Wurste!$E:$F,2,FALSE)=0,"URW/URGW Wurst"),
IFERROR(IF(VLOOKUP(W388,[1]Wurste!$H:$I,2,FALSE)=0,"HF-Wurst Vegan"),
IFERROR(IF(VLOOKUP(W388,[1]Wurste!$K:$L,2,FALSE)=0,"320er ohne Würste"),
IFERROR(IF(AND(OR(Abfalldokumentation!$I388="BU3",Abfalldokumentation!$I388="Verkauf"),Abfalldokumentation!$N388="Schimmel",Abfalldokumentation!$O388="keinen Abnehmer/kein Schälpersonal"),"Div. Zipfel, ES ohne Verwendung",VLOOKUP(Abfalldokumentation!$M388,Produktgruppen!A:B,2,FALSE)),"-")))))))))))))))))))))))</f>
        <v>Offen ungeschält VOS</v>
      </c>
      <c r="M388" s="81" t="str">
        <f>IFERROR(VLOOKUP(Abfalldokumentation!$W388,Artikel!A:C,3,FALSE),Abfalldokumentation!$W388)</f>
        <v>VOS RW NATUR AMM CO REZ</v>
      </c>
      <c r="N388" s="81" t="str">
        <f>VLOOKUP(D388,'Liste Gründe'!A:D,2,FALSE)</f>
        <v>Schimmel</v>
      </c>
      <c r="O388" s="80" t="str">
        <f>IF(ISBLANK(F388),VLOOKUP(Abfalldokumentation!$X388,'Liste Gründe'!A:D,3,FALSE),F388)</f>
        <v>keinen Abnehmer/kein Schälpersonal</v>
      </c>
      <c r="P388" s="81" t="str">
        <f>IF(ISBLANK(Abfalldokumentation!$G388),"-",Abfalldokumentation!$G388)</f>
        <v>keinen Abnehmer/Schälen</v>
      </c>
      <c r="Q388" s="81">
        <f t="shared" si="43"/>
        <v>37</v>
      </c>
      <c r="R388" s="81" t="str">
        <f t="shared" si="44"/>
        <v>Produkte</v>
      </c>
      <c r="S388" s="81" t="str">
        <f t="shared" si="45"/>
        <v>BUs</v>
      </c>
      <c r="T388" s="81" t="str">
        <f t="shared" si="46"/>
        <v>Symptome</v>
      </c>
      <c r="U388" s="81">
        <f>IFERROR(VLOOKUP(Abfalldokumentation!$W388,Kennzahlen!S:U,3,FALSE)*Abfalldokumentation!$J388,"0")</f>
        <v>138</v>
      </c>
      <c r="V388" s="81" t="str">
        <f>IF(ISBLANK(A388),VLOOKUP(Abfalldokumentation!$W388,'Linien - BU'!R:S,2,FALSE),A388)</f>
        <v>Verkauf</v>
      </c>
      <c r="W388" s="77">
        <f t="shared" si="47"/>
        <v>29501022</v>
      </c>
      <c r="X388" s="77">
        <f t="shared" si="48"/>
        <v>12</v>
      </c>
    </row>
    <row r="389" spans="1:24" ht="30" customHeight="1" x14ac:dyDescent="0.25">
      <c r="A389" s="45" t="s">
        <v>99</v>
      </c>
      <c r="B389" s="46">
        <v>29501032</v>
      </c>
      <c r="C389" s="46">
        <v>36</v>
      </c>
      <c r="D389" s="46">
        <v>22</v>
      </c>
      <c r="E389" s="47">
        <v>44452</v>
      </c>
      <c r="F389" s="48" t="s">
        <v>87</v>
      </c>
      <c r="G389" s="46" t="s">
        <v>100</v>
      </c>
      <c r="H389" s="50" t="str">
        <f>IFERROR(VLOOKUP(Abfalldokumentation!$B389,Artikel!A:C,3,FALSE),Abfalldokumentation!$B389)</f>
        <v>ABS CHED-ROT MIT ß-CARO</v>
      </c>
      <c r="I389" s="73" t="str">
        <f>VLOOKUP(V389,'Linien - BU'!A:B,2,FALSE)</f>
        <v>BU3</v>
      </c>
      <c r="J389" s="74">
        <f t="shared" si="42"/>
        <v>36</v>
      </c>
      <c r="K389" s="75">
        <f>Abfalldokumentation!$E389</f>
        <v>44452</v>
      </c>
      <c r="L389" s="74" t="str">
        <f>IFERROR(IF(VLOOKUP(W389,'[1]Rohware 230'!$B:$C,2,FALSE)=0,"Rohware"),
IFERROR(IF(VLOOKUP(W389,[1]Sammelnr.!$B:$C,2,FALSE)=0,"Sammelnr. ungeschält ABS"),
IFERROR(IF(VLOOKUP(W389,[1]Sammelnr.!$E:$F,2,FALSE)=0,"Sammelnr. ungeschält VS"),
IFERROR(IF(VLOOKUP(W389,[1]Sammelnr.!$H:$I,2,FALSE)=0,"Sammelnr. geschält"),
IFERROR(IF(VLOOKUP(W389,[1]Offen!$B:$C,2,FALSE)=0,"Offen ungeschält ABS"),
IFERROR(IF(VLOOKUP(W389,[1]Offen!$E:$F,2,FALSE)=0,"Offen ungeschält VOS"),
IFERROR(IF(VLOOKUP(W389,[1]Offen!$H:$I,2,FALSE)=0,"Offen geschält RW"),
IFERROR(IF(VLOOKUP(W389,[1]Offen!$K:$L,2,FALSE)=0,"Offen vegan"),
IFERROR(IF(VLOOKUP(W389,[1]Offen!$N:$O,2,FALSE)=0,"Offen Zipfel"),
IFERROR(IF(VLOOKUP(W389,[1]Offen!$Q:$R,2,FALSE)=0,"Offen Endstücke"),
IFERROR(IF(VLOOKUP(W389,[1]Vakuumiert!$B:$C,2,FALSE)=0,"Vakuumierter VOS ungeschält"),
IFERROR(IF(VLOOKUP(W389,[1]Vakuumiert!$E:$F,2,FALSE)=0,"Vakuumierter ABS ungeschält"),
IFERROR(IF(VLOOKUP(W389,[1]Vakuumiert!$H:$I,2,FALSE)=0,"Vakuumierter VOS geschält"),
IFERROR(IF(VLOOKUP(W389,[1]Vakuumiert!$K:$L,2,FALSE)=0,"Vakuumierter VOS vegan"),
IFERROR(IF(VLOOKUP(W389,[1]Vakuumiert!$N:$O,2,FALSE)=0,"Vakuumierter VOS Zipfel"),
IFERROR(IF(VLOOKUP(W389,[1]Vakuumiert!$Q:$R,2,FALSE)=0,"Vakuumiert geschält"),
IFERROR(IF(VLOOKUP(W389,'[1]vakuumierte Fertigprodukte'!$B:$C,2,FALSE)=0,"Fertigprodukte"),
IFERROR(IF(VLOOKUP(W389,'[1]vakuumierte Fertigprodukte'!$E:$FI,2,FALSE)=0,"Vakuumierte Zipfel"),
IFERROR(IF(VLOOKUP(W389,[1]Wurste!$B:$C,2,FALSE)=0,"Räucherwürste"),
IFERROR(IF(VLOOKUP(W389,[1]Wurste!$E:$F,2,FALSE)=0,"URW/URGW Wurst"),
IFERROR(IF(VLOOKUP(W389,[1]Wurste!$H:$I,2,FALSE)=0,"HF-Wurst Vegan"),
IFERROR(IF(VLOOKUP(W389,[1]Wurste!$K:$L,2,FALSE)=0,"320er ohne Würste"),
IFERROR(IF(AND(OR(Abfalldokumentation!$I389="BU3",Abfalldokumentation!$I389="Verkauf"),Abfalldokumentation!$N389="Schimmel",Abfalldokumentation!$O389="keinen Abnehmer/kein Schälpersonal"),"Div. Zipfel, ES ohne Verwendung",VLOOKUP(Abfalldokumentation!$M389,Produktgruppen!A:B,2,FALSE)),"-")))))))))))))))))))))))</f>
        <v>Offen ungeschält ABS</v>
      </c>
      <c r="M389" s="76" t="str">
        <f>IFERROR(VLOOKUP(Abfalldokumentation!$W389,Artikel!A:C,3,FALSE),Abfalldokumentation!$W389)</f>
        <v>ABS CHED-ROT MIT ß-CARO</v>
      </c>
      <c r="N389" s="76" t="str">
        <f>VLOOKUP(D389,'Liste Gründe'!A:D,2,FALSE)</f>
        <v>Rest</v>
      </c>
      <c r="O389" s="75" t="str">
        <f>IF(ISBLANK(F389),VLOOKUP(Abfalldokumentation!$X389,'Liste Gründe'!A:D,3,FALSE),F389)</f>
        <v>Fremdkörper</v>
      </c>
      <c r="P389" s="76" t="str">
        <f>IF(ISBLANK(Abfalldokumentation!$G389),"-",Abfalldokumentation!$G389)</f>
        <v>Schmutz</v>
      </c>
      <c r="Q389" s="76">
        <f t="shared" si="43"/>
        <v>37</v>
      </c>
      <c r="R389" s="76" t="str">
        <f t="shared" si="44"/>
        <v>Produkte</v>
      </c>
      <c r="S389" s="76" t="str">
        <f t="shared" si="45"/>
        <v>BUs</v>
      </c>
      <c r="T389" s="76" t="str">
        <f t="shared" si="46"/>
        <v>Symptome</v>
      </c>
      <c r="U389" s="76">
        <f>IFERROR(VLOOKUP(Abfalldokumentation!$W389,Kennzahlen!S:U,3,FALSE)*Abfalldokumentation!$J389,"0")</f>
        <v>36</v>
      </c>
      <c r="V389" s="76" t="str">
        <f>IF(ISBLANK(A389),VLOOKUP(Abfalldokumentation!$W389,'Linien - BU'!R:S,2,FALSE),A389)</f>
        <v>L33</v>
      </c>
      <c r="W389" s="77">
        <f t="shared" si="47"/>
        <v>29501032</v>
      </c>
      <c r="X389" s="77">
        <f t="shared" si="48"/>
        <v>22</v>
      </c>
    </row>
    <row r="390" spans="1:24" ht="30" customHeight="1" x14ac:dyDescent="0.25">
      <c r="A390" s="39" t="s">
        <v>99</v>
      </c>
      <c r="B390" s="40">
        <v>29501032</v>
      </c>
      <c r="C390" s="40">
        <v>30</v>
      </c>
      <c r="D390" s="40">
        <v>22</v>
      </c>
      <c r="E390" s="41">
        <v>44452</v>
      </c>
      <c r="F390" s="42" t="s">
        <v>87</v>
      </c>
      <c r="G390" s="40" t="s">
        <v>100</v>
      </c>
      <c r="H390" s="44" t="str">
        <f>IFERROR(VLOOKUP(Abfalldokumentation!$B390,Artikel!A:C,3,FALSE),Abfalldokumentation!$B390)</f>
        <v>ABS CHED-ROT MIT ß-CARO</v>
      </c>
      <c r="I390" s="78" t="str">
        <f>VLOOKUP(V390,'Linien - BU'!A:B,2,FALSE)</f>
        <v>BU3</v>
      </c>
      <c r="J390" s="79">
        <f t="shared" si="42"/>
        <v>30</v>
      </c>
      <c r="K390" s="80">
        <f>Abfalldokumentation!$E390</f>
        <v>44452</v>
      </c>
      <c r="L390" s="79" t="str">
        <f>IFERROR(IF(VLOOKUP(W390,'[1]Rohware 230'!$B:$C,2,FALSE)=0,"Rohware"),
IFERROR(IF(VLOOKUP(W390,[1]Sammelnr.!$B:$C,2,FALSE)=0,"Sammelnr. ungeschält ABS"),
IFERROR(IF(VLOOKUP(W390,[1]Sammelnr.!$E:$F,2,FALSE)=0,"Sammelnr. ungeschält VS"),
IFERROR(IF(VLOOKUP(W390,[1]Sammelnr.!$H:$I,2,FALSE)=0,"Sammelnr. geschält"),
IFERROR(IF(VLOOKUP(W390,[1]Offen!$B:$C,2,FALSE)=0,"Offen ungeschält ABS"),
IFERROR(IF(VLOOKUP(W390,[1]Offen!$E:$F,2,FALSE)=0,"Offen ungeschält VOS"),
IFERROR(IF(VLOOKUP(W390,[1]Offen!$H:$I,2,FALSE)=0,"Offen geschält RW"),
IFERROR(IF(VLOOKUP(W390,[1]Offen!$K:$L,2,FALSE)=0,"Offen vegan"),
IFERROR(IF(VLOOKUP(W390,[1]Offen!$N:$O,2,FALSE)=0,"Offen Zipfel"),
IFERROR(IF(VLOOKUP(W390,[1]Offen!$Q:$R,2,FALSE)=0,"Offen Endstücke"),
IFERROR(IF(VLOOKUP(W390,[1]Vakuumiert!$B:$C,2,FALSE)=0,"Vakuumierter VOS ungeschält"),
IFERROR(IF(VLOOKUP(W390,[1]Vakuumiert!$E:$F,2,FALSE)=0,"Vakuumierter ABS ungeschält"),
IFERROR(IF(VLOOKUP(W390,[1]Vakuumiert!$H:$I,2,FALSE)=0,"Vakuumierter VOS geschält"),
IFERROR(IF(VLOOKUP(W390,[1]Vakuumiert!$K:$L,2,FALSE)=0,"Vakuumierter VOS vegan"),
IFERROR(IF(VLOOKUP(W390,[1]Vakuumiert!$N:$O,2,FALSE)=0,"Vakuumierter VOS Zipfel"),
IFERROR(IF(VLOOKUP(W390,[1]Vakuumiert!$Q:$R,2,FALSE)=0,"Vakuumiert geschält"),
IFERROR(IF(VLOOKUP(W390,'[1]vakuumierte Fertigprodukte'!$B:$C,2,FALSE)=0,"Fertigprodukte"),
IFERROR(IF(VLOOKUP(W390,'[1]vakuumierte Fertigprodukte'!$E:$FI,2,FALSE)=0,"Vakuumierte Zipfel"),
IFERROR(IF(VLOOKUP(W390,[1]Wurste!$B:$C,2,FALSE)=0,"Räucherwürste"),
IFERROR(IF(VLOOKUP(W390,[1]Wurste!$E:$F,2,FALSE)=0,"URW/URGW Wurst"),
IFERROR(IF(VLOOKUP(W390,[1]Wurste!$H:$I,2,FALSE)=0,"HF-Wurst Vegan"),
IFERROR(IF(VLOOKUP(W390,[1]Wurste!$K:$L,2,FALSE)=0,"320er ohne Würste"),
IFERROR(IF(AND(OR(Abfalldokumentation!$I390="BU3",Abfalldokumentation!$I390="Verkauf"),Abfalldokumentation!$N390="Schimmel",Abfalldokumentation!$O390="keinen Abnehmer/kein Schälpersonal"),"Div. Zipfel, ES ohne Verwendung",VLOOKUP(Abfalldokumentation!$M390,Produktgruppen!A:B,2,FALSE)),"-")))))))))))))))))))))))</f>
        <v>Offen ungeschält ABS</v>
      </c>
      <c r="M390" s="81" t="str">
        <f>IFERROR(VLOOKUP(Abfalldokumentation!$W390,Artikel!A:C,3,FALSE),Abfalldokumentation!$W390)</f>
        <v>ABS CHED-ROT MIT ß-CARO</v>
      </c>
      <c r="N390" s="81" t="str">
        <f>VLOOKUP(D390,'Liste Gründe'!A:D,2,FALSE)</f>
        <v>Rest</v>
      </c>
      <c r="O390" s="80" t="str">
        <f>IF(ISBLANK(F390),VLOOKUP(Abfalldokumentation!$X390,'Liste Gründe'!A:D,3,FALSE),F390)</f>
        <v>Fremdkörper</v>
      </c>
      <c r="P390" s="81" t="str">
        <f>IF(ISBLANK(Abfalldokumentation!$G390),"-",Abfalldokumentation!$G390)</f>
        <v>Schmutz</v>
      </c>
      <c r="Q390" s="81">
        <f t="shared" si="43"/>
        <v>37</v>
      </c>
      <c r="R390" s="81" t="str">
        <f t="shared" si="44"/>
        <v>Produkte</v>
      </c>
      <c r="S390" s="81" t="str">
        <f t="shared" si="45"/>
        <v>BUs</v>
      </c>
      <c r="T390" s="81" t="str">
        <f t="shared" si="46"/>
        <v>Symptome</v>
      </c>
      <c r="U390" s="81">
        <f>IFERROR(VLOOKUP(Abfalldokumentation!$W390,Kennzahlen!S:U,3,FALSE)*Abfalldokumentation!$J390,"0")</f>
        <v>30</v>
      </c>
      <c r="V390" s="81" t="str">
        <f>IF(ISBLANK(A390),VLOOKUP(Abfalldokumentation!$W390,'Linien - BU'!R:S,2,FALSE),A390)</f>
        <v>L33</v>
      </c>
      <c r="W390" s="77">
        <f t="shared" si="47"/>
        <v>29501032</v>
      </c>
      <c r="X390" s="77">
        <f t="shared" si="48"/>
        <v>22</v>
      </c>
    </row>
    <row r="391" spans="1:24" ht="30" customHeight="1" x14ac:dyDescent="0.25">
      <c r="A391" s="45" t="s">
        <v>74</v>
      </c>
      <c r="B391" s="46">
        <v>29501052</v>
      </c>
      <c r="C391" s="46">
        <v>47</v>
      </c>
      <c r="D391" s="46">
        <v>12</v>
      </c>
      <c r="E391" s="47">
        <v>44452</v>
      </c>
      <c r="F391" s="48" t="s">
        <v>22</v>
      </c>
      <c r="G391" s="49" t="s">
        <v>75</v>
      </c>
      <c r="H391" s="50" t="str">
        <f>IFERROR(VLOOKUP(Abfalldokumentation!$B391,Artikel!A:C,3,FALSE),Abfalldokumentation!$B391)</f>
        <v>VOS URW-SPASTUP-3500034</v>
      </c>
      <c r="I391" s="73" t="str">
        <f>VLOOKUP(V391,'Linien - BU'!A:B,2,FALSE)</f>
        <v>BU1</v>
      </c>
      <c r="J391" s="74">
        <f t="shared" si="42"/>
        <v>47</v>
      </c>
      <c r="K391" s="75">
        <f>Abfalldokumentation!$E391</f>
        <v>44452</v>
      </c>
      <c r="L391" s="74" t="str">
        <f>IFERROR(IF(VLOOKUP(W391,'[1]Rohware 230'!$B:$C,2,FALSE)=0,"Rohware"),
IFERROR(IF(VLOOKUP(W391,[1]Sammelnr.!$B:$C,2,FALSE)=0,"Sammelnr. ungeschält ABS"),
IFERROR(IF(VLOOKUP(W391,[1]Sammelnr.!$E:$F,2,FALSE)=0,"Sammelnr. ungeschält VS"),
IFERROR(IF(VLOOKUP(W391,[1]Sammelnr.!$H:$I,2,FALSE)=0,"Sammelnr. geschält"),
IFERROR(IF(VLOOKUP(W391,[1]Offen!$B:$C,2,FALSE)=0,"Offen ungeschält ABS"),
IFERROR(IF(VLOOKUP(W391,[1]Offen!$E:$F,2,FALSE)=0,"Offen ungeschält VOS"),
IFERROR(IF(VLOOKUP(W391,[1]Offen!$H:$I,2,FALSE)=0,"Offen geschält RW"),
IFERROR(IF(VLOOKUP(W391,[1]Offen!$K:$L,2,FALSE)=0,"Offen vegan"),
IFERROR(IF(VLOOKUP(W391,[1]Offen!$N:$O,2,FALSE)=0,"Offen Zipfel"),
IFERROR(IF(VLOOKUP(W391,[1]Offen!$Q:$R,2,FALSE)=0,"Offen Endstücke"),
IFERROR(IF(VLOOKUP(W391,[1]Vakuumiert!$B:$C,2,FALSE)=0,"Vakuumierter VOS ungeschält"),
IFERROR(IF(VLOOKUP(W391,[1]Vakuumiert!$E:$F,2,FALSE)=0,"Vakuumierter ABS ungeschält"),
IFERROR(IF(VLOOKUP(W391,[1]Vakuumiert!$H:$I,2,FALSE)=0,"Vakuumierter VOS geschält"),
IFERROR(IF(VLOOKUP(W391,[1]Vakuumiert!$K:$L,2,FALSE)=0,"Vakuumierter VOS vegan"),
IFERROR(IF(VLOOKUP(W391,[1]Vakuumiert!$N:$O,2,FALSE)=0,"Vakuumierter VOS Zipfel"),
IFERROR(IF(VLOOKUP(W391,[1]Vakuumiert!$Q:$R,2,FALSE)=0,"Vakuumiert geschält"),
IFERROR(IF(VLOOKUP(W391,'[1]vakuumierte Fertigprodukte'!$B:$C,2,FALSE)=0,"Fertigprodukte"),
IFERROR(IF(VLOOKUP(W391,'[1]vakuumierte Fertigprodukte'!$E:$FI,2,FALSE)=0,"Vakuumierte Zipfel"),
IFERROR(IF(VLOOKUP(W391,[1]Wurste!$B:$C,2,FALSE)=0,"Räucherwürste"),
IFERROR(IF(VLOOKUP(W391,[1]Wurste!$E:$F,2,FALSE)=0,"URW/URGW Wurst"),
IFERROR(IF(VLOOKUP(W391,[1]Wurste!$H:$I,2,FALSE)=0,"HF-Wurst Vegan"),
IFERROR(IF(VLOOKUP(W391,[1]Wurste!$K:$L,2,FALSE)=0,"320er ohne Würste"),
IFERROR(IF(AND(OR(Abfalldokumentation!$I391="BU3",Abfalldokumentation!$I391="Verkauf"),Abfalldokumentation!$N391="Schimmel",Abfalldokumentation!$O391="keinen Abnehmer/kein Schälpersonal"),"Div. Zipfel, ES ohne Verwendung",VLOOKUP(Abfalldokumentation!$M391,Produktgruppen!A:B,2,FALSE)),"-")))))))))))))))))))))))</f>
        <v>Offen ungeschält VOS</v>
      </c>
      <c r="M391" s="76" t="str">
        <f>IFERROR(VLOOKUP(Abfalldokumentation!$W391,Artikel!A:C,3,FALSE),Abfalldokumentation!$W391)</f>
        <v>VOS URW-SPASTUP-3500034</v>
      </c>
      <c r="N391" s="76" t="str">
        <f>VLOOKUP(D391,'Liste Gründe'!A:D,2,FALSE)</f>
        <v>Schimmel</v>
      </c>
      <c r="O391" s="75" t="str">
        <f>IF(ISBLANK(F391),VLOOKUP(Abfalldokumentation!$X391,'Liste Gründe'!A:D,3,FALSE),F391)</f>
        <v>keine Verarbeitung</v>
      </c>
      <c r="P391" s="76" t="str">
        <f>IF(ISBLANK(Abfalldokumentation!$G391),"-",Abfalldokumentation!$G391)</f>
        <v>Aufgrund Konsistenz nicht genommen. Zu wenig VOS verarbeitet. Vom Warmen ins Kalte -&gt; Schimmel</v>
      </c>
      <c r="Q391" s="76">
        <f t="shared" si="43"/>
        <v>37</v>
      </c>
      <c r="R391" s="76" t="str">
        <f t="shared" si="44"/>
        <v>Produkte</v>
      </c>
      <c r="S391" s="76" t="str">
        <f t="shared" si="45"/>
        <v>BUs</v>
      </c>
      <c r="T391" s="76" t="str">
        <f t="shared" si="46"/>
        <v>Symptome</v>
      </c>
      <c r="U391" s="76">
        <f>IFERROR(VLOOKUP(Abfalldokumentation!$W391,Kennzahlen!S:U,3,FALSE)*Abfalldokumentation!$J391,"0")</f>
        <v>23.5</v>
      </c>
      <c r="V391" s="76" t="str">
        <f>IF(ISBLANK(A391),VLOOKUP(Abfalldokumentation!$W391,'Linien - BU'!R:S,2,FALSE),A391)</f>
        <v>Schmelze</v>
      </c>
      <c r="W391" s="77">
        <f t="shared" si="47"/>
        <v>29501052</v>
      </c>
      <c r="X391" s="77">
        <f t="shared" si="48"/>
        <v>12</v>
      </c>
    </row>
    <row r="392" spans="1:24" ht="30" customHeight="1" x14ac:dyDescent="0.25">
      <c r="A392" s="39" t="s">
        <v>11</v>
      </c>
      <c r="B392" s="40">
        <v>29501063</v>
      </c>
      <c r="C392" s="40">
        <v>268</v>
      </c>
      <c r="D392" s="40">
        <v>12</v>
      </c>
      <c r="E392" s="41">
        <v>44452</v>
      </c>
      <c r="F392" s="42" t="s">
        <v>20</v>
      </c>
      <c r="G392" s="43" t="s">
        <v>84</v>
      </c>
      <c r="H392" s="44" t="str">
        <f>IFERROR(VLOOKUP(Abfalldokumentation!$B392,Artikel!A:C,3,FALSE),Abfalldokumentation!$B392)</f>
        <v>VOS GRW-NATUR ZIPFEL 35</v>
      </c>
      <c r="I392" s="78" t="str">
        <f>VLOOKUP(V392,'Linien - BU'!A:B,2,FALSE)</f>
        <v>Verkauf</v>
      </c>
      <c r="J392" s="79">
        <f t="shared" si="42"/>
        <v>268</v>
      </c>
      <c r="K392" s="80">
        <f>Abfalldokumentation!$E392</f>
        <v>44452</v>
      </c>
      <c r="L392" s="79" t="str">
        <f>IFERROR(IF(VLOOKUP(W392,'[1]Rohware 230'!$B:$C,2,FALSE)=0,"Rohware"),
IFERROR(IF(VLOOKUP(W392,[1]Sammelnr.!$B:$C,2,FALSE)=0,"Sammelnr. ungeschält ABS"),
IFERROR(IF(VLOOKUP(W392,[1]Sammelnr.!$E:$F,2,FALSE)=0,"Sammelnr. ungeschält VS"),
IFERROR(IF(VLOOKUP(W392,[1]Sammelnr.!$H:$I,2,FALSE)=0,"Sammelnr. geschält"),
IFERROR(IF(VLOOKUP(W392,[1]Offen!$B:$C,2,FALSE)=0,"Offen ungeschält ABS"),
IFERROR(IF(VLOOKUP(W392,[1]Offen!$E:$F,2,FALSE)=0,"Offen ungeschält VOS"),
IFERROR(IF(VLOOKUP(W392,[1]Offen!$H:$I,2,FALSE)=0,"Offen geschält RW"),
IFERROR(IF(VLOOKUP(W392,[1]Offen!$K:$L,2,FALSE)=0,"Offen vegan"),
IFERROR(IF(VLOOKUP(W392,[1]Offen!$N:$O,2,FALSE)=0,"Offen Zipfel"),
IFERROR(IF(VLOOKUP(W392,[1]Offen!$Q:$R,2,FALSE)=0,"Offen Endstücke"),
IFERROR(IF(VLOOKUP(W392,[1]Vakuumiert!$B:$C,2,FALSE)=0,"Vakuumierter VOS ungeschält"),
IFERROR(IF(VLOOKUP(W392,[1]Vakuumiert!$E:$F,2,FALSE)=0,"Vakuumierter ABS ungeschält"),
IFERROR(IF(VLOOKUP(W392,[1]Vakuumiert!$H:$I,2,FALSE)=0,"Vakuumierter VOS geschält"),
IFERROR(IF(VLOOKUP(W392,[1]Vakuumiert!$K:$L,2,FALSE)=0,"Vakuumierter VOS vegan"),
IFERROR(IF(VLOOKUP(W392,[1]Vakuumiert!$N:$O,2,FALSE)=0,"Vakuumierter VOS Zipfel"),
IFERROR(IF(VLOOKUP(W392,[1]Vakuumiert!$Q:$R,2,FALSE)=0,"Vakuumiert geschält"),
IFERROR(IF(VLOOKUP(W392,'[1]vakuumierte Fertigprodukte'!$B:$C,2,FALSE)=0,"Fertigprodukte"),
IFERROR(IF(VLOOKUP(W392,'[1]vakuumierte Fertigprodukte'!$E:$FI,2,FALSE)=0,"Vakuumierte Zipfel"),
IFERROR(IF(VLOOKUP(W392,[1]Wurste!$B:$C,2,FALSE)=0,"Räucherwürste"),
IFERROR(IF(VLOOKUP(W392,[1]Wurste!$E:$F,2,FALSE)=0,"URW/URGW Wurst"),
IFERROR(IF(VLOOKUP(W392,[1]Wurste!$H:$I,2,FALSE)=0,"HF-Wurst Vegan"),
IFERROR(IF(VLOOKUP(W392,[1]Wurste!$K:$L,2,FALSE)=0,"320er ohne Würste"),
IFERROR(IF(AND(OR(Abfalldokumentation!$I392="BU3",Abfalldokumentation!$I392="Verkauf"),Abfalldokumentation!$N392="Schimmel",Abfalldokumentation!$O392="keinen Abnehmer/kein Schälpersonal"),"Div. Zipfel, ES ohne Verwendung",VLOOKUP(Abfalldokumentation!$M392,Produktgruppen!A:B,2,FALSE)),"-")))))))))))))))))))))))</f>
        <v>Offen Zipfel</v>
      </c>
      <c r="M392" s="81" t="str">
        <f>IFERROR(VLOOKUP(Abfalldokumentation!$W392,Artikel!A:C,3,FALSE),Abfalldokumentation!$W392)</f>
        <v>VOS GRW-NATUR ZIPFEL 35</v>
      </c>
      <c r="N392" s="81" t="str">
        <f>VLOOKUP(D392,'Liste Gründe'!A:D,2,FALSE)</f>
        <v>Schimmel</v>
      </c>
      <c r="O392" s="80" t="str">
        <f>IF(ISBLANK(F392),VLOOKUP(Abfalldokumentation!$X392,'Liste Gründe'!A:D,3,FALSE),F392)</f>
        <v>keinen Abnehmer/kein Schälpersonal</v>
      </c>
      <c r="P392" s="81" t="str">
        <f>IF(ISBLANK(Abfalldokumentation!$G392),"-",Abfalldokumentation!$G392)</f>
        <v>keinen Abnehmer/Schälen</v>
      </c>
      <c r="Q392" s="81">
        <f t="shared" si="43"/>
        <v>37</v>
      </c>
      <c r="R392" s="81" t="str">
        <f t="shared" si="44"/>
        <v>Produkte</v>
      </c>
      <c r="S392" s="81" t="str">
        <f t="shared" si="45"/>
        <v>BUs</v>
      </c>
      <c r="T392" s="81" t="str">
        <f t="shared" si="46"/>
        <v>Symptome</v>
      </c>
      <c r="U392" s="81">
        <f>IFERROR(VLOOKUP(Abfalldokumentation!$W392,Kennzahlen!S:U,3,FALSE)*Abfalldokumentation!$J392,"0")</f>
        <v>134</v>
      </c>
      <c r="V392" s="81" t="str">
        <f>IF(ISBLANK(A392),VLOOKUP(Abfalldokumentation!$W392,'Linien - BU'!R:S,2,FALSE),A392)</f>
        <v>Verkauf</v>
      </c>
      <c r="W392" s="77">
        <f t="shared" si="47"/>
        <v>29501063</v>
      </c>
      <c r="X392" s="77">
        <f t="shared" si="48"/>
        <v>12</v>
      </c>
    </row>
    <row r="393" spans="1:24" ht="30" customHeight="1" x14ac:dyDescent="0.25">
      <c r="A393" s="45" t="s">
        <v>11</v>
      </c>
      <c r="B393" s="46">
        <v>29501063</v>
      </c>
      <c r="C393" s="46">
        <v>422</v>
      </c>
      <c r="D393" s="46">
        <v>12</v>
      </c>
      <c r="E393" s="47">
        <v>44452</v>
      </c>
      <c r="F393" s="48" t="s">
        <v>20</v>
      </c>
      <c r="G393" s="49" t="s">
        <v>84</v>
      </c>
      <c r="H393" s="50" t="str">
        <f>IFERROR(VLOOKUP(Abfalldokumentation!$B393,Artikel!A:C,3,FALSE),Abfalldokumentation!$B393)</f>
        <v>VOS GRW-NATUR ZIPFEL 35</v>
      </c>
      <c r="I393" s="73" t="str">
        <f>VLOOKUP(V393,'Linien - BU'!A:B,2,FALSE)</f>
        <v>Verkauf</v>
      </c>
      <c r="J393" s="74">
        <f t="shared" si="42"/>
        <v>422</v>
      </c>
      <c r="K393" s="75">
        <f>Abfalldokumentation!$E393</f>
        <v>44452</v>
      </c>
      <c r="L393" s="74" t="str">
        <f>IFERROR(IF(VLOOKUP(W393,'[1]Rohware 230'!$B:$C,2,FALSE)=0,"Rohware"),
IFERROR(IF(VLOOKUP(W393,[1]Sammelnr.!$B:$C,2,FALSE)=0,"Sammelnr. ungeschält ABS"),
IFERROR(IF(VLOOKUP(W393,[1]Sammelnr.!$E:$F,2,FALSE)=0,"Sammelnr. ungeschält VS"),
IFERROR(IF(VLOOKUP(W393,[1]Sammelnr.!$H:$I,2,FALSE)=0,"Sammelnr. geschält"),
IFERROR(IF(VLOOKUP(W393,[1]Offen!$B:$C,2,FALSE)=0,"Offen ungeschält ABS"),
IFERROR(IF(VLOOKUP(W393,[1]Offen!$E:$F,2,FALSE)=0,"Offen ungeschält VOS"),
IFERROR(IF(VLOOKUP(W393,[1]Offen!$H:$I,2,FALSE)=0,"Offen geschält RW"),
IFERROR(IF(VLOOKUP(W393,[1]Offen!$K:$L,2,FALSE)=0,"Offen vegan"),
IFERROR(IF(VLOOKUP(W393,[1]Offen!$N:$O,2,FALSE)=0,"Offen Zipfel"),
IFERROR(IF(VLOOKUP(W393,[1]Offen!$Q:$R,2,FALSE)=0,"Offen Endstücke"),
IFERROR(IF(VLOOKUP(W393,[1]Vakuumiert!$B:$C,2,FALSE)=0,"Vakuumierter VOS ungeschält"),
IFERROR(IF(VLOOKUP(W393,[1]Vakuumiert!$E:$F,2,FALSE)=0,"Vakuumierter ABS ungeschält"),
IFERROR(IF(VLOOKUP(W393,[1]Vakuumiert!$H:$I,2,FALSE)=0,"Vakuumierter VOS geschält"),
IFERROR(IF(VLOOKUP(W393,[1]Vakuumiert!$K:$L,2,FALSE)=0,"Vakuumierter VOS vegan"),
IFERROR(IF(VLOOKUP(W393,[1]Vakuumiert!$N:$O,2,FALSE)=0,"Vakuumierter VOS Zipfel"),
IFERROR(IF(VLOOKUP(W393,[1]Vakuumiert!$Q:$R,2,FALSE)=0,"Vakuumiert geschält"),
IFERROR(IF(VLOOKUP(W393,'[1]vakuumierte Fertigprodukte'!$B:$C,2,FALSE)=0,"Fertigprodukte"),
IFERROR(IF(VLOOKUP(W393,'[1]vakuumierte Fertigprodukte'!$E:$FI,2,FALSE)=0,"Vakuumierte Zipfel"),
IFERROR(IF(VLOOKUP(W393,[1]Wurste!$B:$C,2,FALSE)=0,"Räucherwürste"),
IFERROR(IF(VLOOKUP(W393,[1]Wurste!$E:$F,2,FALSE)=0,"URW/URGW Wurst"),
IFERROR(IF(VLOOKUP(W393,[1]Wurste!$H:$I,2,FALSE)=0,"HF-Wurst Vegan"),
IFERROR(IF(VLOOKUP(W393,[1]Wurste!$K:$L,2,FALSE)=0,"320er ohne Würste"),
IFERROR(IF(AND(OR(Abfalldokumentation!$I393="BU3",Abfalldokumentation!$I393="Verkauf"),Abfalldokumentation!$N393="Schimmel",Abfalldokumentation!$O393="keinen Abnehmer/kein Schälpersonal"),"Div. Zipfel, ES ohne Verwendung",VLOOKUP(Abfalldokumentation!$M393,Produktgruppen!A:B,2,FALSE)),"-")))))))))))))))))))))))</f>
        <v>Offen Zipfel</v>
      </c>
      <c r="M393" s="76" t="str">
        <f>IFERROR(VLOOKUP(Abfalldokumentation!$W393,Artikel!A:C,3,FALSE),Abfalldokumentation!$W393)</f>
        <v>VOS GRW-NATUR ZIPFEL 35</v>
      </c>
      <c r="N393" s="76" t="str">
        <f>VLOOKUP(D393,'Liste Gründe'!A:D,2,FALSE)</f>
        <v>Schimmel</v>
      </c>
      <c r="O393" s="75" t="str">
        <f>IF(ISBLANK(F393),VLOOKUP(Abfalldokumentation!$X393,'Liste Gründe'!A:D,3,FALSE),F393)</f>
        <v>keinen Abnehmer/kein Schälpersonal</v>
      </c>
      <c r="P393" s="76" t="str">
        <f>IF(ISBLANK(Abfalldokumentation!$G393),"-",Abfalldokumentation!$G393)</f>
        <v>keinen Abnehmer/Schälen</v>
      </c>
      <c r="Q393" s="76">
        <f t="shared" si="43"/>
        <v>37</v>
      </c>
      <c r="R393" s="76" t="str">
        <f t="shared" si="44"/>
        <v>Produkte</v>
      </c>
      <c r="S393" s="76" t="str">
        <f t="shared" si="45"/>
        <v>BUs</v>
      </c>
      <c r="T393" s="76" t="str">
        <f t="shared" si="46"/>
        <v>Symptome</v>
      </c>
      <c r="U393" s="76">
        <f>IFERROR(VLOOKUP(Abfalldokumentation!$W393,Kennzahlen!S:U,3,FALSE)*Abfalldokumentation!$J393,"0")</f>
        <v>211</v>
      </c>
      <c r="V393" s="76" t="str">
        <f>IF(ISBLANK(A393),VLOOKUP(Abfalldokumentation!$W393,'Linien - BU'!R:S,2,FALSE),A393)</f>
        <v>Verkauf</v>
      </c>
      <c r="W393" s="77">
        <f t="shared" si="47"/>
        <v>29501063</v>
      </c>
      <c r="X393" s="77">
        <f t="shared" si="48"/>
        <v>12</v>
      </c>
    </row>
    <row r="394" spans="1:24" ht="30" customHeight="1" x14ac:dyDescent="0.25">
      <c r="A394" s="39" t="s">
        <v>11</v>
      </c>
      <c r="B394" s="40">
        <v>29501070</v>
      </c>
      <c r="C394" s="40">
        <v>459</v>
      </c>
      <c r="D394" s="40">
        <v>12</v>
      </c>
      <c r="E394" s="41">
        <v>44452</v>
      </c>
      <c r="F394" s="42" t="s">
        <v>20</v>
      </c>
      <c r="G394" s="43" t="s">
        <v>84</v>
      </c>
      <c r="H394" s="44" t="str">
        <f>IFERROR(VLOOKUP(Abfalldokumentation!$B394,Artikel!A:C,3,FALSE),Abfalldokumentation!$B394)</f>
        <v>VOS GRW-SCHI-NAT ENDSTÜ</v>
      </c>
      <c r="I394" s="78" t="str">
        <f>VLOOKUP(V394,'Linien - BU'!A:B,2,FALSE)</f>
        <v>Verkauf</v>
      </c>
      <c r="J394" s="79">
        <f t="shared" si="42"/>
        <v>459</v>
      </c>
      <c r="K394" s="80">
        <f>Abfalldokumentation!$E394</f>
        <v>44452</v>
      </c>
      <c r="L394" s="79" t="str">
        <f>IFERROR(IF(VLOOKUP(W394,'[1]Rohware 230'!$B:$C,2,FALSE)=0,"Rohware"),
IFERROR(IF(VLOOKUP(W394,[1]Sammelnr.!$B:$C,2,FALSE)=0,"Sammelnr. ungeschält ABS"),
IFERROR(IF(VLOOKUP(W394,[1]Sammelnr.!$E:$F,2,FALSE)=0,"Sammelnr. ungeschält VS"),
IFERROR(IF(VLOOKUP(W394,[1]Sammelnr.!$H:$I,2,FALSE)=0,"Sammelnr. geschält"),
IFERROR(IF(VLOOKUP(W394,[1]Offen!$B:$C,2,FALSE)=0,"Offen ungeschält ABS"),
IFERROR(IF(VLOOKUP(W394,[1]Offen!$E:$F,2,FALSE)=0,"Offen ungeschält VOS"),
IFERROR(IF(VLOOKUP(W394,[1]Offen!$H:$I,2,FALSE)=0,"Offen geschält RW"),
IFERROR(IF(VLOOKUP(W394,[1]Offen!$K:$L,2,FALSE)=0,"Offen vegan"),
IFERROR(IF(VLOOKUP(W394,[1]Offen!$N:$O,2,FALSE)=0,"Offen Zipfel"),
IFERROR(IF(VLOOKUP(W394,[1]Offen!$Q:$R,2,FALSE)=0,"Offen Endstücke"),
IFERROR(IF(VLOOKUP(W394,[1]Vakuumiert!$B:$C,2,FALSE)=0,"Vakuumierter VOS ungeschält"),
IFERROR(IF(VLOOKUP(W394,[1]Vakuumiert!$E:$F,2,FALSE)=0,"Vakuumierter ABS ungeschält"),
IFERROR(IF(VLOOKUP(W394,[1]Vakuumiert!$H:$I,2,FALSE)=0,"Vakuumierter VOS geschält"),
IFERROR(IF(VLOOKUP(W394,[1]Vakuumiert!$K:$L,2,FALSE)=0,"Vakuumierter VOS vegan"),
IFERROR(IF(VLOOKUP(W394,[1]Vakuumiert!$N:$O,2,FALSE)=0,"Vakuumierter VOS Zipfel"),
IFERROR(IF(VLOOKUP(W394,[1]Vakuumiert!$Q:$R,2,FALSE)=0,"Vakuumiert geschält"),
IFERROR(IF(VLOOKUP(W394,'[1]vakuumierte Fertigprodukte'!$B:$C,2,FALSE)=0,"Fertigprodukte"),
IFERROR(IF(VLOOKUP(W394,'[1]vakuumierte Fertigprodukte'!$E:$FI,2,FALSE)=0,"Vakuumierte Zipfel"),
IFERROR(IF(VLOOKUP(W394,[1]Wurste!$B:$C,2,FALSE)=0,"Räucherwürste"),
IFERROR(IF(VLOOKUP(W394,[1]Wurste!$E:$F,2,FALSE)=0,"URW/URGW Wurst"),
IFERROR(IF(VLOOKUP(W394,[1]Wurste!$H:$I,2,FALSE)=0,"HF-Wurst Vegan"),
IFERROR(IF(VLOOKUP(W394,[1]Wurste!$K:$L,2,FALSE)=0,"320er ohne Würste"),
IFERROR(IF(AND(OR(Abfalldokumentation!$I394="BU3",Abfalldokumentation!$I394="Verkauf"),Abfalldokumentation!$N394="Schimmel",Abfalldokumentation!$O394="keinen Abnehmer/kein Schälpersonal"),"Div. Zipfel, ES ohne Verwendung",VLOOKUP(Abfalldokumentation!$M394,Produktgruppen!A:B,2,FALSE)),"-")))))))))))))))))))))))</f>
        <v>Offen Endstücke</v>
      </c>
      <c r="M394" s="81" t="str">
        <f>IFERROR(VLOOKUP(Abfalldokumentation!$W394,Artikel!A:C,3,FALSE),Abfalldokumentation!$W394)</f>
        <v>VOS GRW-SCHI-NAT ENDSTÜ</v>
      </c>
      <c r="N394" s="81" t="str">
        <f>VLOOKUP(D394,'Liste Gründe'!A:D,2,FALSE)</f>
        <v>Schimmel</v>
      </c>
      <c r="O394" s="80" t="str">
        <f>IF(ISBLANK(F394),VLOOKUP(Abfalldokumentation!$X394,'Liste Gründe'!A:D,3,FALSE),F394)</f>
        <v>keinen Abnehmer/kein Schälpersonal</v>
      </c>
      <c r="P394" s="81" t="str">
        <f>IF(ISBLANK(Abfalldokumentation!$G394),"-",Abfalldokumentation!$G394)</f>
        <v>keinen Abnehmer/Schälen</v>
      </c>
      <c r="Q394" s="81">
        <f t="shared" si="43"/>
        <v>37</v>
      </c>
      <c r="R394" s="81" t="str">
        <f t="shared" si="44"/>
        <v>Produkte</v>
      </c>
      <c r="S394" s="81" t="str">
        <f t="shared" si="45"/>
        <v>BUs</v>
      </c>
      <c r="T394" s="81" t="str">
        <f t="shared" si="46"/>
        <v>Symptome</v>
      </c>
      <c r="U394" s="81">
        <f>IFERROR(VLOOKUP(Abfalldokumentation!$W394,Kennzahlen!S:U,3,FALSE)*Abfalldokumentation!$J394,"0")</f>
        <v>229.5</v>
      </c>
      <c r="V394" s="81" t="str">
        <f>IF(ISBLANK(A394),VLOOKUP(Abfalldokumentation!$W394,'Linien - BU'!R:S,2,FALSE),A394)</f>
        <v>Verkauf</v>
      </c>
      <c r="W394" s="77">
        <f t="shared" si="47"/>
        <v>29501070</v>
      </c>
      <c r="X394" s="77">
        <f t="shared" si="48"/>
        <v>12</v>
      </c>
    </row>
    <row r="395" spans="1:24" ht="30" customHeight="1" x14ac:dyDescent="0.25">
      <c r="A395" s="45" t="s">
        <v>11</v>
      </c>
      <c r="B395" s="46">
        <v>29501082</v>
      </c>
      <c r="C395" s="46">
        <v>435</v>
      </c>
      <c r="D395" s="46">
        <v>12</v>
      </c>
      <c r="E395" s="47">
        <v>44452</v>
      </c>
      <c r="F395" s="48" t="s">
        <v>20</v>
      </c>
      <c r="G395" s="49" t="s">
        <v>84</v>
      </c>
      <c r="H395" s="50" t="str">
        <f>IFERROR(VLOOKUP(Abfalldokumentation!$B395,Artikel!A:C,3,FALSE),Abfalldokumentation!$B395)</f>
        <v>VOS RW-NATUR-EXTRA ZIPF</v>
      </c>
      <c r="I395" s="73" t="str">
        <f>VLOOKUP(V395,'Linien - BU'!A:B,2,FALSE)</f>
        <v>Verkauf</v>
      </c>
      <c r="J395" s="74">
        <f t="shared" si="42"/>
        <v>435</v>
      </c>
      <c r="K395" s="75">
        <f>Abfalldokumentation!$E395</f>
        <v>44452</v>
      </c>
      <c r="L395" s="74" t="str">
        <f>IFERROR(IF(VLOOKUP(W395,'[1]Rohware 230'!$B:$C,2,FALSE)=0,"Rohware"),
IFERROR(IF(VLOOKUP(W395,[1]Sammelnr.!$B:$C,2,FALSE)=0,"Sammelnr. ungeschält ABS"),
IFERROR(IF(VLOOKUP(W395,[1]Sammelnr.!$E:$F,2,FALSE)=0,"Sammelnr. ungeschält VS"),
IFERROR(IF(VLOOKUP(W395,[1]Sammelnr.!$H:$I,2,FALSE)=0,"Sammelnr. geschält"),
IFERROR(IF(VLOOKUP(W395,[1]Offen!$B:$C,2,FALSE)=0,"Offen ungeschält ABS"),
IFERROR(IF(VLOOKUP(W395,[1]Offen!$E:$F,2,FALSE)=0,"Offen ungeschält VOS"),
IFERROR(IF(VLOOKUP(W395,[1]Offen!$H:$I,2,FALSE)=0,"Offen geschält RW"),
IFERROR(IF(VLOOKUP(W395,[1]Offen!$K:$L,2,FALSE)=0,"Offen vegan"),
IFERROR(IF(VLOOKUP(W395,[1]Offen!$N:$O,2,FALSE)=0,"Offen Zipfel"),
IFERROR(IF(VLOOKUP(W395,[1]Offen!$Q:$R,2,FALSE)=0,"Offen Endstücke"),
IFERROR(IF(VLOOKUP(W395,[1]Vakuumiert!$B:$C,2,FALSE)=0,"Vakuumierter VOS ungeschält"),
IFERROR(IF(VLOOKUP(W395,[1]Vakuumiert!$E:$F,2,FALSE)=0,"Vakuumierter ABS ungeschält"),
IFERROR(IF(VLOOKUP(W395,[1]Vakuumiert!$H:$I,2,FALSE)=0,"Vakuumierter VOS geschält"),
IFERROR(IF(VLOOKUP(W395,[1]Vakuumiert!$K:$L,2,FALSE)=0,"Vakuumierter VOS vegan"),
IFERROR(IF(VLOOKUP(W395,[1]Vakuumiert!$N:$O,2,FALSE)=0,"Vakuumierter VOS Zipfel"),
IFERROR(IF(VLOOKUP(W395,[1]Vakuumiert!$Q:$R,2,FALSE)=0,"Vakuumiert geschält"),
IFERROR(IF(VLOOKUP(W395,'[1]vakuumierte Fertigprodukte'!$B:$C,2,FALSE)=0,"Fertigprodukte"),
IFERROR(IF(VLOOKUP(W395,'[1]vakuumierte Fertigprodukte'!$E:$FI,2,FALSE)=0,"Vakuumierte Zipfel"),
IFERROR(IF(VLOOKUP(W395,[1]Wurste!$B:$C,2,FALSE)=0,"Räucherwürste"),
IFERROR(IF(VLOOKUP(W395,[1]Wurste!$E:$F,2,FALSE)=0,"URW/URGW Wurst"),
IFERROR(IF(VLOOKUP(W395,[1]Wurste!$H:$I,2,FALSE)=0,"HF-Wurst Vegan"),
IFERROR(IF(VLOOKUP(W395,[1]Wurste!$K:$L,2,FALSE)=0,"320er ohne Würste"),
IFERROR(IF(AND(OR(Abfalldokumentation!$I395="BU3",Abfalldokumentation!$I395="Verkauf"),Abfalldokumentation!$N395="Schimmel",Abfalldokumentation!$O395="keinen Abnehmer/kein Schälpersonal"),"Div. Zipfel, ES ohne Verwendung",VLOOKUP(Abfalldokumentation!$M395,Produktgruppen!A:B,2,FALSE)),"-")))))))))))))))))))))))</f>
        <v>Offen Zipfel</v>
      </c>
      <c r="M395" s="76" t="str">
        <f>IFERROR(VLOOKUP(Abfalldokumentation!$W395,Artikel!A:C,3,FALSE),Abfalldokumentation!$W395)</f>
        <v>VOS RW-NATUR-EXTRA ZIPF</v>
      </c>
      <c r="N395" s="76" t="str">
        <f>VLOOKUP(D395,'Liste Gründe'!A:D,2,FALSE)</f>
        <v>Schimmel</v>
      </c>
      <c r="O395" s="75" t="str">
        <f>IF(ISBLANK(F395),VLOOKUP(Abfalldokumentation!$X395,'Liste Gründe'!A:D,3,FALSE),F395)</f>
        <v>keinen Abnehmer/kein Schälpersonal</v>
      </c>
      <c r="P395" s="76" t="str">
        <f>IF(ISBLANK(Abfalldokumentation!$G395),"-",Abfalldokumentation!$G395)</f>
        <v>keinen Abnehmer/Schälen</v>
      </c>
      <c r="Q395" s="76">
        <f t="shared" si="43"/>
        <v>37</v>
      </c>
      <c r="R395" s="76" t="str">
        <f t="shared" si="44"/>
        <v>Produkte</v>
      </c>
      <c r="S395" s="76" t="str">
        <f t="shared" si="45"/>
        <v>BUs</v>
      </c>
      <c r="T395" s="76" t="str">
        <f t="shared" si="46"/>
        <v>Symptome</v>
      </c>
      <c r="U395" s="76">
        <f>IFERROR(VLOOKUP(Abfalldokumentation!$W395,Kennzahlen!S:U,3,FALSE)*Abfalldokumentation!$J395,"0")</f>
        <v>217.5</v>
      </c>
      <c r="V395" s="76" t="str">
        <f>IF(ISBLANK(A395),VLOOKUP(Abfalldokumentation!$W395,'Linien - BU'!R:S,2,FALSE),A395)</f>
        <v>Verkauf</v>
      </c>
      <c r="W395" s="77">
        <f t="shared" si="47"/>
        <v>29501082</v>
      </c>
      <c r="X395" s="77">
        <f t="shared" si="48"/>
        <v>12</v>
      </c>
    </row>
    <row r="396" spans="1:24" ht="30" customHeight="1" x14ac:dyDescent="0.25">
      <c r="A396" s="39" t="s">
        <v>74</v>
      </c>
      <c r="B396" s="40">
        <v>29600009</v>
      </c>
      <c r="C396" s="40">
        <v>22</v>
      </c>
      <c r="D396" s="40">
        <v>12</v>
      </c>
      <c r="E396" s="41">
        <v>44452</v>
      </c>
      <c r="F396" s="42" t="s">
        <v>22</v>
      </c>
      <c r="G396" s="43" t="s">
        <v>75</v>
      </c>
      <c r="H396" s="44" t="str">
        <f>IFERROR(VLOOKUP(Abfalldokumentation!$B396,Artikel!A:C,3,FALSE),Abfalldokumentation!$B396)</f>
        <v>VS GRS Natur OGT</v>
      </c>
      <c r="I396" s="78" t="str">
        <f>VLOOKUP(V396,'Linien - BU'!A:B,2,FALSE)</f>
        <v>BU1</v>
      </c>
      <c r="J396" s="79">
        <f t="shared" si="42"/>
        <v>22</v>
      </c>
      <c r="K396" s="80">
        <f>Abfalldokumentation!$E396</f>
        <v>44452</v>
      </c>
      <c r="L396" s="79" t="str">
        <f>IFERROR(IF(VLOOKUP(W396,'[1]Rohware 230'!$B:$C,2,FALSE)=0,"Rohware"),
IFERROR(IF(VLOOKUP(W396,[1]Sammelnr.!$B:$C,2,FALSE)=0,"Sammelnr. ungeschält ABS"),
IFERROR(IF(VLOOKUP(W396,[1]Sammelnr.!$E:$F,2,FALSE)=0,"Sammelnr. ungeschält VS"),
IFERROR(IF(VLOOKUP(W396,[1]Sammelnr.!$H:$I,2,FALSE)=0,"Sammelnr. geschält"),
IFERROR(IF(VLOOKUP(W396,[1]Offen!$B:$C,2,FALSE)=0,"Offen ungeschält ABS"),
IFERROR(IF(VLOOKUP(W396,[1]Offen!$E:$F,2,FALSE)=0,"Offen ungeschält VOS"),
IFERROR(IF(VLOOKUP(W396,[1]Offen!$H:$I,2,FALSE)=0,"Offen geschält RW"),
IFERROR(IF(VLOOKUP(W396,[1]Offen!$K:$L,2,FALSE)=0,"Offen vegan"),
IFERROR(IF(VLOOKUP(W396,[1]Offen!$N:$O,2,FALSE)=0,"Offen Zipfel"),
IFERROR(IF(VLOOKUP(W396,[1]Offen!$Q:$R,2,FALSE)=0,"Offen Endstücke"),
IFERROR(IF(VLOOKUP(W396,[1]Vakuumiert!$B:$C,2,FALSE)=0,"Vakuumierter VOS ungeschält"),
IFERROR(IF(VLOOKUP(W396,[1]Vakuumiert!$E:$F,2,FALSE)=0,"Vakuumierter ABS ungeschält"),
IFERROR(IF(VLOOKUP(W396,[1]Vakuumiert!$H:$I,2,FALSE)=0,"Vakuumierter VOS geschält"),
IFERROR(IF(VLOOKUP(W396,[1]Vakuumiert!$K:$L,2,FALSE)=0,"Vakuumierter VOS vegan"),
IFERROR(IF(VLOOKUP(W396,[1]Vakuumiert!$N:$O,2,FALSE)=0,"Vakuumierter VOS Zipfel"),
IFERROR(IF(VLOOKUP(W396,[1]Vakuumiert!$Q:$R,2,FALSE)=0,"Vakuumiert geschält"),
IFERROR(IF(VLOOKUP(W396,'[1]vakuumierte Fertigprodukte'!$B:$C,2,FALSE)=0,"Fertigprodukte"),
IFERROR(IF(VLOOKUP(W396,'[1]vakuumierte Fertigprodukte'!$E:$FI,2,FALSE)=0,"Vakuumierte Zipfel"),
IFERROR(IF(VLOOKUP(W396,[1]Wurste!$B:$C,2,FALSE)=0,"Räucherwürste"),
IFERROR(IF(VLOOKUP(W396,[1]Wurste!$E:$F,2,FALSE)=0,"URW/URGW Wurst"),
IFERROR(IF(VLOOKUP(W396,[1]Wurste!$H:$I,2,FALSE)=0,"HF-Wurst Vegan"),
IFERROR(IF(VLOOKUP(W396,[1]Wurste!$K:$L,2,FALSE)=0,"320er ohne Würste"),
IFERROR(IF(AND(OR(Abfalldokumentation!$I396="BU3",Abfalldokumentation!$I396="Verkauf"),Abfalldokumentation!$N396="Schimmel",Abfalldokumentation!$O396="keinen Abnehmer/kein Schälpersonal"),"Div. Zipfel, ES ohne Verwendung",VLOOKUP(Abfalldokumentation!$M396,Produktgruppen!A:B,2,FALSE)),"-")))))))))))))))))))))))</f>
        <v>Sammelnr. ungeschält VS</v>
      </c>
      <c r="M396" s="81" t="str">
        <f>IFERROR(VLOOKUP(Abfalldokumentation!$W396,Artikel!A:C,3,FALSE),Abfalldokumentation!$W396)</f>
        <v>VS GRS Natur OGT</v>
      </c>
      <c r="N396" s="81" t="str">
        <f>VLOOKUP(D396,'Liste Gründe'!A:D,2,FALSE)</f>
        <v>Schimmel</v>
      </c>
      <c r="O396" s="80" t="str">
        <f>IF(ISBLANK(F396),VLOOKUP(Abfalldokumentation!$X396,'Liste Gründe'!A:D,3,FALSE),F396)</f>
        <v>keine Verarbeitung</v>
      </c>
      <c r="P396" s="81" t="str">
        <f>IF(ISBLANK(Abfalldokumentation!$G396),"-",Abfalldokumentation!$G396)</f>
        <v>Aufgrund Konsistenz nicht genommen. Zu wenig VOS verarbeitet. Vom Warmen ins Kalte -&gt; Schimmel</v>
      </c>
      <c r="Q396" s="81">
        <f t="shared" si="43"/>
        <v>37</v>
      </c>
      <c r="R396" s="81" t="str">
        <f t="shared" si="44"/>
        <v>Produkte</v>
      </c>
      <c r="S396" s="81" t="str">
        <f t="shared" si="45"/>
        <v>BUs</v>
      </c>
      <c r="T396" s="81" t="str">
        <f t="shared" si="46"/>
        <v>Symptome</v>
      </c>
      <c r="U396" s="81">
        <f>IFERROR(VLOOKUP(Abfalldokumentation!$W396,Kennzahlen!S:U,3,FALSE)*Abfalldokumentation!$J396,"0")</f>
        <v>21.769000000000002</v>
      </c>
      <c r="V396" s="81" t="str">
        <f>IF(ISBLANK(A396),VLOOKUP(Abfalldokumentation!$W396,'Linien - BU'!R:S,2,FALSE),A396)</f>
        <v>Schmelze</v>
      </c>
      <c r="W396" s="77">
        <f t="shared" si="47"/>
        <v>29600009</v>
      </c>
      <c r="X396" s="77">
        <f t="shared" si="48"/>
        <v>12</v>
      </c>
    </row>
    <row r="397" spans="1:24" ht="30" customHeight="1" x14ac:dyDescent="0.25">
      <c r="A397" s="45" t="s">
        <v>79</v>
      </c>
      <c r="B397" s="46">
        <v>29900003</v>
      </c>
      <c r="C397" s="46">
        <v>54</v>
      </c>
      <c r="D397" s="46">
        <v>61</v>
      </c>
      <c r="E397" s="47">
        <v>44452</v>
      </c>
      <c r="F397" s="48" t="s">
        <v>21</v>
      </c>
      <c r="G397" s="49" t="s">
        <v>36</v>
      </c>
      <c r="H397" s="50" t="str">
        <f>IFERROR(VLOOKUP(Abfalldokumentation!$B397,Artikel!A:C,3,FALSE),Abfalldokumentation!$B397)</f>
        <v>VOS VEG-SCH WÜRZIG</v>
      </c>
      <c r="I397" s="73" t="str">
        <f>VLOOKUP(V397,'Linien - BU'!A:B,2,FALSE)</f>
        <v>BU3</v>
      </c>
      <c r="J397" s="74">
        <f t="shared" si="42"/>
        <v>54</v>
      </c>
      <c r="K397" s="75">
        <f>Abfalldokumentation!$E397</f>
        <v>44452</v>
      </c>
      <c r="L397" s="74" t="str">
        <f>IFERROR(IF(VLOOKUP(W397,'[1]Rohware 230'!$B:$C,2,FALSE)=0,"Rohware"),
IFERROR(IF(VLOOKUP(W397,[1]Sammelnr.!$B:$C,2,FALSE)=0,"Sammelnr. ungeschält ABS"),
IFERROR(IF(VLOOKUP(W397,[1]Sammelnr.!$E:$F,2,FALSE)=0,"Sammelnr. ungeschält VS"),
IFERROR(IF(VLOOKUP(W397,[1]Sammelnr.!$H:$I,2,FALSE)=0,"Sammelnr. geschält"),
IFERROR(IF(VLOOKUP(W397,[1]Offen!$B:$C,2,FALSE)=0,"Offen ungeschält ABS"),
IFERROR(IF(VLOOKUP(W397,[1]Offen!$E:$F,2,FALSE)=0,"Offen ungeschält VOS"),
IFERROR(IF(VLOOKUP(W397,[1]Offen!$H:$I,2,FALSE)=0,"Offen geschält RW"),
IFERROR(IF(VLOOKUP(W397,[1]Offen!$K:$L,2,FALSE)=0,"Offen vegan"),
IFERROR(IF(VLOOKUP(W397,[1]Offen!$N:$O,2,FALSE)=0,"Offen Zipfel"),
IFERROR(IF(VLOOKUP(W397,[1]Offen!$Q:$R,2,FALSE)=0,"Offen Endstücke"),
IFERROR(IF(VLOOKUP(W397,[1]Vakuumiert!$B:$C,2,FALSE)=0,"Vakuumierter VOS ungeschält"),
IFERROR(IF(VLOOKUP(W397,[1]Vakuumiert!$E:$F,2,FALSE)=0,"Vakuumierter ABS ungeschält"),
IFERROR(IF(VLOOKUP(W397,[1]Vakuumiert!$H:$I,2,FALSE)=0,"Vakuumierter VOS geschält"),
IFERROR(IF(VLOOKUP(W397,[1]Vakuumiert!$K:$L,2,FALSE)=0,"Vakuumierter VOS vegan"),
IFERROR(IF(VLOOKUP(W397,[1]Vakuumiert!$N:$O,2,FALSE)=0,"Vakuumierter VOS Zipfel"),
IFERROR(IF(VLOOKUP(W397,[1]Vakuumiert!$Q:$R,2,FALSE)=0,"Vakuumiert geschält"),
IFERROR(IF(VLOOKUP(W397,'[1]vakuumierte Fertigprodukte'!$B:$C,2,FALSE)=0,"Fertigprodukte"),
IFERROR(IF(VLOOKUP(W397,'[1]vakuumierte Fertigprodukte'!$E:$FI,2,FALSE)=0,"Vakuumierte Zipfel"),
IFERROR(IF(VLOOKUP(W397,[1]Wurste!$B:$C,2,FALSE)=0,"Räucherwürste"),
IFERROR(IF(VLOOKUP(W397,[1]Wurste!$E:$F,2,FALSE)=0,"URW/URGW Wurst"),
IFERROR(IF(VLOOKUP(W397,[1]Wurste!$H:$I,2,FALSE)=0,"HF-Wurst Vegan"),
IFERROR(IF(VLOOKUP(W397,[1]Wurste!$K:$L,2,FALSE)=0,"320er ohne Würste"),
IFERROR(IF(AND(OR(Abfalldokumentation!$I397="BU3",Abfalldokumentation!$I397="Verkauf"),Abfalldokumentation!$N397="Schimmel",Abfalldokumentation!$O397="keinen Abnehmer/kein Schälpersonal"),"Div. Zipfel, ES ohne Verwendung",VLOOKUP(Abfalldokumentation!$M397,Produktgruppen!A:B,2,FALSE)),"-")))))))))))))))))))))))</f>
        <v>Offen vegan</v>
      </c>
      <c r="M397" s="76" t="str">
        <f>IFERROR(VLOOKUP(Abfalldokumentation!$W397,Artikel!A:C,3,FALSE),Abfalldokumentation!$W397)</f>
        <v>VOS VEG-SCH WÜRZIG</v>
      </c>
      <c r="N397" s="76" t="str">
        <f>VLOOKUP(D397,'Liste Gründe'!A:D,2,FALSE)</f>
        <v>keinen Verwendungszweck</v>
      </c>
      <c r="O397" s="75" t="str">
        <f>IF(ISBLANK(F397),VLOOKUP(Abfalldokumentation!$X397,'Liste Gründe'!A:D,3,FALSE),F397)</f>
        <v>VOS &gt; Einsatz</v>
      </c>
      <c r="P397" s="76" t="str">
        <f>IF(ISBLANK(Abfalldokumentation!$G397),"-",Abfalldokumentation!$G397)</f>
        <v>-</v>
      </c>
      <c r="Q397" s="76">
        <f t="shared" si="43"/>
        <v>37</v>
      </c>
      <c r="R397" s="76" t="str">
        <f t="shared" si="44"/>
        <v>Produkte</v>
      </c>
      <c r="S397" s="76" t="str">
        <f t="shared" si="45"/>
        <v>BUs</v>
      </c>
      <c r="T397" s="76" t="str">
        <f t="shared" si="46"/>
        <v>Symptome</v>
      </c>
      <c r="U397" s="76">
        <f>IFERROR(VLOOKUP(Abfalldokumentation!$W397,Kennzahlen!S:U,3,FALSE)*Abfalldokumentation!$J397,"0")</f>
        <v>27</v>
      </c>
      <c r="V397" s="76" t="str">
        <f>IF(ISBLANK(A397),VLOOKUP(Abfalldokumentation!$W397,'Linien - BU'!R:S,2,FALSE),A397)</f>
        <v>L1</v>
      </c>
      <c r="W397" s="77">
        <f t="shared" si="47"/>
        <v>29900003</v>
      </c>
      <c r="X397" s="77">
        <f t="shared" si="48"/>
        <v>61</v>
      </c>
    </row>
    <row r="398" spans="1:24" ht="30" customHeight="1" x14ac:dyDescent="0.25">
      <c r="A398" s="39" t="s">
        <v>70</v>
      </c>
      <c r="B398" s="40">
        <v>31000098</v>
      </c>
      <c r="C398" s="40">
        <v>276</v>
      </c>
      <c r="D398" s="40">
        <v>120</v>
      </c>
      <c r="E398" s="41">
        <v>44452</v>
      </c>
      <c r="F398" s="42"/>
      <c r="G398" s="43" t="s">
        <v>170</v>
      </c>
      <c r="H398" s="44" t="str">
        <f>IFERROR(VLOOKUP(Abfalldokumentation!$B398,Artikel!A:C,3,FALSE),Abfalldokumentation!$B398)</f>
        <v>Würste 6000g Räucher fü</v>
      </c>
      <c r="I398" s="78" t="str">
        <f>VLOOKUP(V398,'Linien - BU'!A:B,2,FALSE)</f>
        <v>BU1</v>
      </c>
      <c r="J398" s="79">
        <f t="shared" si="42"/>
        <v>276</v>
      </c>
      <c r="K398" s="80">
        <f>Abfalldokumentation!$E398</f>
        <v>44452</v>
      </c>
      <c r="L398" s="79" t="str">
        <f>IFERROR(IF(VLOOKUP(W398,'[1]Rohware 230'!$B:$C,2,FALSE)=0,"Rohware"),
IFERROR(IF(VLOOKUP(W398,[1]Sammelnr.!$B:$C,2,FALSE)=0,"Sammelnr. ungeschält ABS"),
IFERROR(IF(VLOOKUP(W398,[1]Sammelnr.!$E:$F,2,FALSE)=0,"Sammelnr. ungeschält VS"),
IFERROR(IF(VLOOKUP(W398,[1]Sammelnr.!$H:$I,2,FALSE)=0,"Sammelnr. geschält"),
IFERROR(IF(VLOOKUP(W398,[1]Offen!$B:$C,2,FALSE)=0,"Offen ungeschält ABS"),
IFERROR(IF(VLOOKUP(W398,[1]Offen!$E:$F,2,FALSE)=0,"Offen ungeschält VOS"),
IFERROR(IF(VLOOKUP(W398,[1]Offen!$H:$I,2,FALSE)=0,"Offen geschält RW"),
IFERROR(IF(VLOOKUP(W398,[1]Offen!$K:$L,2,FALSE)=0,"Offen vegan"),
IFERROR(IF(VLOOKUP(W398,[1]Offen!$N:$O,2,FALSE)=0,"Offen Zipfel"),
IFERROR(IF(VLOOKUP(W398,[1]Offen!$Q:$R,2,FALSE)=0,"Offen Endstücke"),
IFERROR(IF(VLOOKUP(W398,[1]Vakuumiert!$B:$C,2,FALSE)=0,"Vakuumierter VOS ungeschält"),
IFERROR(IF(VLOOKUP(W398,[1]Vakuumiert!$E:$F,2,FALSE)=0,"Vakuumierter ABS ungeschält"),
IFERROR(IF(VLOOKUP(W398,[1]Vakuumiert!$H:$I,2,FALSE)=0,"Vakuumierter VOS geschält"),
IFERROR(IF(VLOOKUP(W398,[1]Vakuumiert!$K:$L,2,FALSE)=0,"Vakuumierter VOS vegan"),
IFERROR(IF(VLOOKUP(W398,[1]Vakuumiert!$N:$O,2,FALSE)=0,"Vakuumierter VOS Zipfel"),
IFERROR(IF(VLOOKUP(W398,[1]Vakuumiert!$Q:$R,2,FALSE)=0,"Vakuumiert geschält"),
IFERROR(IF(VLOOKUP(W398,'[1]vakuumierte Fertigprodukte'!$B:$C,2,FALSE)=0,"Fertigprodukte"),
IFERROR(IF(VLOOKUP(W398,'[1]vakuumierte Fertigprodukte'!$E:$FI,2,FALSE)=0,"Vakuumierte Zipfel"),
IFERROR(IF(VLOOKUP(W398,[1]Wurste!$B:$C,2,FALSE)=0,"Räucherwürste"),
IFERROR(IF(VLOOKUP(W398,[1]Wurste!$E:$F,2,FALSE)=0,"URW/URGW Wurst"),
IFERROR(IF(VLOOKUP(W398,[1]Wurste!$H:$I,2,FALSE)=0,"HF-Wurst Vegan"),
IFERROR(IF(VLOOKUP(W398,[1]Wurste!$K:$L,2,FALSE)=0,"320er ohne Würste"),
IFERROR(IF(AND(OR(Abfalldokumentation!$I398="BU3",Abfalldokumentation!$I398="Verkauf"),Abfalldokumentation!$N398="Schimmel",Abfalldokumentation!$O398="keinen Abnehmer/kein Schälpersonal"),"Div. Zipfel, ES ohne Verwendung",VLOOKUP(Abfalldokumentation!$M398,Produktgruppen!A:B,2,FALSE)),"-")))))))))))))))))))))))</f>
        <v>ganze Würste</v>
      </c>
      <c r="M398" s="81" t="str">
        <f>IFERROR(VLOOKUP(Abfalldokumentation!$W398,Artikel!A:C,3,FALSE),Abfalldokumentation!$W398)</f>
        <v>Würste 6000g Räucher fü</v>
      </c>
      <c r="N398" s="81" t="str">
        <f>VLOOKUP(D398,'Liste Gründe'!A:D,2,FALSE)</f>
        <v>Schimmel</v>
      </c>
      <c r="O398" s="80" t="str">
        <f>IF(ISBLANK(F398),VLOOKUP(Abfalldokumentation!$X398,'Liste Gründe'!A:D,3,FALSE),F398)</f>
        <v>Qualitätsprobleme</v>
      </c>
      <c r="P398" s="81" t="str">
        <f>IF(ISBLANK(Abfalldokumentation!$G398),"-",Abfalldokumentation!$G398)</f>
        <v>unterfüllt</v>
      </c>
      <c r="Q398" s="81">
        <f t="shared" si="43"/>
        <v>37</v>
      </c>
      <c r="R398" s="81" t="str">
        <f t="shared" si="44"/>
        <v>Produkte</v>
      </c>
      <c r="S398" s="81" t="str">
        <f t="shared" si="45"/>
        <v>BUs</v>
      </c>
      <c r="T398" s="81" t="str">
        <f t="shared" si="46"/>
        <v>Symptome</v>
      </c>
      <c r="U398" s="81" t="str">
        <f>IFERROR(VLOOKUP(Abfalldokumentation!$W398,Kennzahlen!S:U,3,FALSE)*Abfalldokumentation!$J398,"0")</f>
        <v>0</v>
      </c>
      <c r="V398" s="81" t="str">
        <f>IF(ISBLANK(A398),VLOOKUP(Abfalldokumentation!$W398,'Linien - BU'!R:S,2,FALSE),A398)</f>
        <v>Abfüllung</v>
      </c>
      <c r="W398" s="77">
        <f t="shared" si="47"/>
        <v>31000098</v>
      </c>
      <c r="X398" s="77">
        <f t="shared" si="48"/>
        <v>120</v>
      </c>
    </row>
    <row r="399" spans="1:24" ht="30" customHeight="1" x14ac:dyDescent="0.25">
      <c r="A399" s="45" t="s">
        <v>70</v>
      </c>
      <c r="B399" s="46">
        <v>32000107</v>
      </c>
      <c r="C399" s="46">
        <v>97.199999999999989</v>
      </c>
      <c r="D399" s="46">
        <v>34</v>
      </c>
      <c r="E399" s="47">
        <v>44452</v>
      </c>
      <c r="F399" s="48" t="s">
        <v>119</v>
      </c>
      <c r="G399" s="49" t="s">
        <v>120</v>
      </c>
      <c r="H399" s="50" t="str">
        <f>IFERROR(VLOOKUP(Abfalldokumentation!$B399,Artikel!A:C,3,FALSE),Abfalldokumentation!$B399)</f>
        <v>GRW CHILI-NAT 7,2GK NEU</v>
      </c>
      <c r="I399" s="73" t="str">
        <f>VLOOKUP(V399,'Linien - BU'!A:B,2,FALSE)</f>
        <v>BU1</v>
      </c>
      <c r="J399" s="74">
        <f t="shared" si="42"/>
        <v>97.199999999999989</v>
      </c>
      <c r="K399" s="75">
        <f>Abfalldokumentation!$E399</f>
        <v>44452</v>
      </c>
      <c r="L399" s="74" t="str">
        <f>IFERROR(IF(VLOOKUP(W399,'[1]Rohware 230'!$B:$C,2,FALSE)=0,"Rohware"),
IFERROR(IF(VLOOKUP(W399,[1]Sammelnr.!$B:$C,2,FALSE)=0,"Sammelnr. ungeschält ABS"),
IFERROR(IF(VLOOKUP(W399,[1]Sammelnr.!$E:$F,2,FALSE)=0,"Sammelnr. ungeschält VS"),
IFERROR(IF(VLOOKUP(W399,[1]Sammelnr.!$H:$I,2,FALSE)=0,"Sammelnr. geschält"),
IFERROR(IF(VLOOKUP(W399,[1]Offen!$B:$C,2,FALSE)=0,"Offen ungeschält ABS"),
IFERROR(IF(VLOOKUP(W399,[1]Offen!$E:$F,2,FALSE)=0,"Offen ungeschält VOS"),
IFERROR(IF(VLOOKUP(W399,[1]Offen!$H:$I,2,FALSE)=0,"Offen geschält RW"),
IFERROR(IF(VLOOKUP(W399,[1]Offen!$K:$L,2,FALSE)=0,"Offen vegan"),
IFERROR(IF(VLOOKUP(W399,[1]Offen!$N:$O,2,FALSE)=0,"Offen Zipfel"),
IFERROR(IF(VLOOKUP(W399,[1]Offen!$Q:$R,2,FALSE)=0,"Offen Endstücke"),
IFERROR(IF(VLOOKUP(W399,[1]Vakuumiert!$B:$C,2,FALSE)=0,"Vakuumierter VOS ungeschält"),
IFERROR(IF(VLOOKUP(W399,[1]Vakuumiert!$E:$F,2,FALSE)=0,"Vakuumierter ABS ungeschält"),
IFERROR(IF(VLOOKUP(W399,[1]Vakuumiert!$H:$I,2,FALSE)=0,"Vakuumierter VOS geschält"),
IFERROR(IF(VLOOKUP(W399,[1]Vakuumiert!$K:$L,2,FALSE)=0,"Vakuumierter VOS vegan"),
IFERROR(IF(VLOOKUP(W399,[1]Vakuumiert!$N:$O,2,FALSE)=0,"Vakuumierter VOS Zipfel"),
IFERROR(IF(VLOOKUP(W399,[1]Vakuumiert!$Q:$R,2,FALSE)=0,"Vakuumiert geschält"),
IFERROR(IF(VLOOKUP(W399,'[1]vakuumierte Fertigprodukte'!$B:$C,2,FALSE)=0,"Fertigprodukte"),
IFERROR(IF(VLOOKUP(W399,'[1]vakuumierte Fertigprodukte'!$E:$FI,2,FALSE)=0,"Vakuumierte Zipfel"),
IFERROR(IF(VLOOKUP(W399,[1]Wurste!$B:$C,2,FALSE)=0,"Räucherwürste"),
IFERROR(IF(VLOOKUP(W399,[1]Wurste!$E:$F,2,FALSE)=0,"URW/URGW Wurst"),
IFERROR(IF(VLOOKUP(W399,[1]Wurste!$H:$I,2,FALSE)=0,"HF-Wurst Vegan"),
IFERROR(IF(VLOOKUP(W399,[1]Wurste!$K:$L,2,FALSE)=0,"320er ohne Würste"),
IFERROR(IF(AND(OR(Abfalldokumentation!$I399="BU3",Abfalldokumentation!$I399="Verkauf"),Abfalldokumentation!$N399="Schimmel",Abfalldokumentation!$O399="keinen Abnehmer/kein Schälpersonal"),"Div. Zipfel, ES ohne Verwendung",VLOOKUP(Abfalldokumentation!$M399,Produktgruppen!A:B,2,FALSE)),"-")))))))))))))))))))))))</f>
        <v>Räucherwürste</v>
      </c>
      <c r="M399" s="76" t="str">
        <f>IFERROR(VLOOKUP(Abfalldokumentation!$W399,Artikel!A:C,3,FALSE),Abfalldokumentation!$W399)</f>
        <v>GRW CHILI-NAT 7,2GK NEU</v>
      </c>
      <c r="N399" s="76" t="str">
        <f>VLOOKUP(D399,'Liste Gründe'!A:D,2,FALSE)</f>
        <v>Linienbezogen</v>
      </c>
      <c r="O399" s="75" t="str">
        <f>IF(ISBLANK(F399),VLOOKUP(Abfalldokumentation!$X399,'Liste Gründe'!A:D,3,FALSE),F399)</f>
        <v>Bodenabfall Abfüllung</v>
      </c>
      <c r="P399" s="76" t="str">
        <f>IF(ISBLANK(Abfalldokumentation!$G399),"-",Abfalldokumentation!$G399)</f>
        <v>Darm geplatzt</v>
      </c>
      <c r="Q399" s="76">
        <f t="shared" si="43"/>
        <v>37</v>
      </c>
      <c r="R399" s="76" t="str">
        <f t="shared" si="44"/>
        <v>Produkte</v>
      </c>
      <c r="S399" s="76" t="str">
        <f t="shared" si="45"/>
        <v>BUs</v>
      </c>
      <c r="T399" s="76" t="str">
        <f t="shared" si="46"/>
        <v>Symptome</v>
      </c>
      <c r="U399" s="76" t="str">
        <f>IFERROR(VLOOKUP(Abfalldokumentation!$W399,Kennzahlen!S:U,3,FALSE)*Abfalldokumentation!$J399,"0")</f>
        <v>0</v>
      </c>
      <c r="V399" s="76" t="str">
        <f>IF(ISBLANK(A399),VLOOKUP(Abfalldokumentation!$W399,'Linien - BU'!R:S,2,FALSE),A399)</f>
        <v>Abfüllung</v>
      </c>
      <c r="W399" s="77">
        <f t="shared" si="47"/>
        <v>32000107</v>
      </c>
      <c r="X399" s="77">
        <f t="shared" si="48"/>
        <v>34</v>
      </c>
    </row>
    <row r="400" spans="1:24" ht="30" customHeight="1" x14ac:dyDescent="0.25">
      <c r="A400" s="39" t="s">
        <v>95</v>
      </c>
      <c r="B400" s="40">
        <v>47000175</v>
      </c>
      <c r="C400" s="40">
        <v>75</v>
      </c>
      <c r="D400" s="40">
        <v>12</v>
      </c>
      <c r="E400" s="41">
        <v>44452</v>
      </c>
      <c r="F400" s="42" t="s">
        <v>29</v>
      </c>
      <c r="G400" s="43" t="s">
        <v>29</v>
      </c>
      <c r="H400" s="44" t="str">
        <f>IFERROR(VLOOKUP(Abfalldokumentation!$B400,Artikel!A:C,3,FALSE),Abfalldokumentation!$B400)</f>
        <v>Schmelzkäsezubereitung</v>
      </c>
      <c r="I400" s="78" t="str">
        <f>VLOOKUP(V400,'Linien - BU'!A:B,2,FALSE)</f>
        <v>BU1</v>
      </c>
      <c r="J400" s="79">
        <f t="shared" si="42"/>
        <v>75</v>
      </c>
      <c r="K400" s="80">
        <f>Abfalldokumentation!$E400</f>
        <v>44452</v>
      </c>
      <c r="L400" s="79" t="str">
        <f>IFERROR(IF(VLOOKUP(W400,'[1]Rohware 230'!$B:$C,2,FALSE)=0,"Rohware"),
IFERROR(IF(VLOOKUP(W400,[1]Sammelnr.!$B:$C,2,FALSE)=0,"Sammelnr. ungeschält ABS"),
IFERROR(IF(VLOOKUP(W400,[1]Sammelnr.!$E:$F,2,FALSE)=0,"Sammelnr. ungeschält VS"),
IFERROR(IF(VLOOKUP(W400,[1]Sammelnr.!$H:$I,2,FALSE)=0,"Sammelnr. geschält"),
IFERROR(IF(VLOOKUP(W400,[1]Offen!$B:$C,2,FALSE)=0,"Offen ungeschält ABS"),
IFERROR(IF(VLOOKUP(W400,[1]Offen!$E:$F,2,FALSE)=0,"Offen ungeschält VOS"),
IFERROR(IF(VLOOKUP(W400,[1]Offen!$H:$I,2,FALSE)=0,"Offen geschält RW"),
IFERROR(IF(VLOOKUP(W400,[1]Offen!$K:$L,2,FALSE)=0,"Offen vegan"),
IFERROR(IF(VLOOKUP(W400,[1]Offen!$N:$O,2,FALSE)=0,"Offen Zipfel"),
IFERROR(IF(VLOOKUP(W400,[1]Offen!$Q:$R,2,FALSE)=0,"Offen Endstücke"),
IFERROR(IF(VLOOKUP(W400,[1]Vakuumiert!$B:$C,2,FALSE)=0,"Vakuumierter VOS ungeschält"),
IFERROR(IF(VLOOKUP(W400,[1]Vakuumiert!$E:$F,2,FALSE)=0,"Vakuumierter ABS ungeschält"),
IFERROR(IF(VLOOKUP(W400,[1]Vakuumiert!$H:$I,2,FALSE)=0,"Vakuumierter VOS geschält"),
IFERROR(IF(VLOOKUP(W400,[1]Vakuumiert!$K:$L,2,FALSE)=0,"Vakuumierter VOS vegan"),
IFERROR(IF(VLOOKUP(W400,[1]Vakuumiert!$N:$O,2,FALSE)=0,"Vakuumierter VOS Zipfel"),
IFERROR(IF(VLOOKUP(W400,[1]Vakuumiert!$Q:$R,2,FALSE)=0,"Vakuumiert geschält"),
IFERROR(IF(VLOOKUP(W400,'[1]vakuumierte Fertigprodukte'!$B:$C,2,FALSE)=0,"Fertigprodukte"),
IFERROR(IF(VLOOKUP(W400,'[1]vakuumierte Fertigprodukte'!$E:$FI,2,FALSE)=0,"Vakuumierte Zipfel"),
IFERROR(IF(VLOOKUP(W400,[1]Wurste!$B:$C,2,FALSE)=0,"Räucherwürste"),
IFERROR(IF(VLOOKUP(W400,[1]Wurste!$E:$F,2,FALSE)=0,"URW/URGW Wurst"),
IFERROR(IF(VLOOKUP(W400,[1]Wurste!$H:$I,2,FALSE)=0,"HF-Wurst Vegan"),
IFERROR(IF(VLOOKUP(W400,[1]Wurste!$K:$L,2,FALSE)=0,"320er ohne Würste"),
IFERROR(IF(AND(OR(Abfalldokumentation!$I400="BU3",Abfalldokumentation!$I400="Verkauf"),Abfalldokumentation!$N400="Schimmel",Abfalldokumentation!$O400="keinen Abnehmer/kein Schälpersonal"),"Div. Zipfel, ES ohne Verwendung",VLOOKUP(Abfalldokumentation!$M400,Produktgruppen!A:B,2,FALSE)),"-")))))))))))))))))))))))</f>
        <v>Rest</v>
      </c>
      <c r="M400" s="81" t="str">
        <f>IFERROR(VLOOKUP(Abfalldokumentation!$W400,Artikel!A:C,3,FALSE),Abfalldokumentation!$W400)</f>
        <v>Schmelzkäsezubereitung</v>
      </c>
      <c r="N400" s="81" t="str">
        <f>VLOOKUP(D400,'Liste Gründe'!A:D,2,FALSE)</f>
        <v>Schimmel</v>
      </c>
      <c r="O400" s="80" t="str">
        <f>IF(ISBLANK(F400),VLOOKUP(Abfalldokumentation!$X400,'Liste Gründe'!A:D,3,FALSE),F400)</f>
        <v>Luftzieher</v>
      </c>
      <c r="P400" s="81" t="str">
        <f>IF(ISBLANK(Abfalldokumentation!$G400),"-",Abfalldokumentation!$G400)</f>
        <v>Luftzieher</v>
      </c>
      <c r="Q400" s="81">
        <f t="shared" si="43"/>
        <v>37</v>
      </c>
      <c r="R400" s="81" t="str">
        <f t="shared" si="44"/>
        <v>Produkte</v>
      </c>
      <c r="S400" s="81" t="str">
        <f t="shared" si="45"/>
        <v>BUs</v>
      </c>
      <c r="T400" s="81" t="str">
        <f t="shared" si="46"/>
        <v>Symptome</v>
      </c>
      <c r="U400" s="81">
        <f>IFERROR(VLOOKUP(Abfalldokumentation!$W400,Kennzahlen!S:U,3,FALSE)*Abfalldokumentation!$J400,"0")</f>
        <v>3091.9425000000001</v>
      </c>
      <c r="V400" s="81" t="str">
        <f>IF(ISBLANK(A400),VLOOKUP(Abfalldokumentation!$W400,'Linien - BU'!R:S,2,FALSE),A400)</f>
        <v>RWV</v>
      </c>
      <c r="W400" s="77">
        <f t="shared" si="47"/>
        <v>47000175</v>
      </c>
      <c r="X400" s="77">
        <f t="shared" si="48"/>
        <v>12</v>
      </c>
    </row>
    <row r="401" spans="1:24" ht="30" customHeight="1" x14ac:dyDescent="0.25">
      <c r="A401" s="45" t="s">
        <v>7</v>
      </c>
      <c r="B401" s="46" t="s">
        <v>104</v>
      </c>
      <c r="C401" s="46">
        <v>30</v>
      </c>
      <c r="D401" s="46">
        <v>12</v>
      </c>
      <c r="E401" s="47">
        <v>44452</v>
      </c>
      <c r="F401" s="48" t="s">
        <v>26</v>
      </c>
      <c r="G401" s="49" t="s">
        <v>26</v>
      </c>
      <c r="H401" s="50" t="str">
        <f>IFERROR(VLOOKUP(Abfalldokumentation!$B401,Artikel!A:C,3,FALSE),Abfalldokumentation!$B401)</f>
        <v>Blöcke</v>
      </c>
      <c r="I401" s="73" t="str">
        <f>VLOOKUP(V401,'Linien - BU'!A:B,2,FALSE)</f>
        <v>BU2</v>
      </c>
      <c r="J401" s="74">
        <f t="shared" si="42"/>
        <v>30</v>
      </c>
      <c r="K401" s="75">
        <f>Abfalldokumentation!$E401</f>
        <v>44452</v>
      </c>
      <c r="L401" s="74" t="str">
        <f>IFERROR(IF(VLOOKUP(W401,'[1]Rohware 230'!$B:$C,2,FALSE)=0,"Rohware"),
IFERROR(IF(VLOOKUP(W401,[1]Sammelnr.!$B:$C,2,FALSE)=0,"Sammelnr. ungeschält ABS"),
IFERROR(IF(VLOOKUP(W401,[1]Sammelnr.!$E:$F,2,FALSE)=0,"Sammelnr. ungeschält VS"),
IFERROR(IF(VLOOKUP(W401,[1]Sammelnr.!$H:$I,2,FALSE)=0,"Sammelnr. geschält"),
IFERROR(IF(VLOOKUP(W401,[1]Offen!$B:$C,2,FALSE)=0,"Offen ungeschält ABS"),
IFERROR(IF(VLOOKUP(W401,[1]Offen!$E:$F,2,FALSE)=0,"Offen ungeschält VOS"),
IFERROR(IF(VLOOKUP(W401,[1]Offen!$H:$I,2,FALSE)=0,"Offen geschält RW"),
IFERROR(IF(VLOOKUP(W401,[1]Offen!$K:$L,2,FALSE)=0,"Offen vegan"),
IFERROR(IF(VLOOKUP(W401,[1]Offen!$N:$O,2,FALSE)=0,"Offen Zipfel"),
IFERROR(IF(VLOOKUP(W401,[1]Offen!$Q:$R,2,FALSE)=0,"Offen Endstücke"),
IFERROR(IF(VLOOKUP(W401,[1]Vakuumiert!$B:$C,2,FALSE)=0,"Vakuumierter VOS ungeschält"),
IFERROR(IF(VLOOKUP(W401,[1]Vakuumiert!$E:$F,2,FALSE)=0,"Vakuumierter ABS ungeschält"),
IFERROR(IF(VLOOKUP(W401,[1]Vakuumiert!$H:$I,2,FALSE)=0,"Vakuumierter VOS geschält"),
IFERROR(IF(VLOOKUP(W401,[1]Vakuumiert!$K:$L,2,FALSE)=0,"Vakuumierter VOS vegan"),
IFERROR(IF(VLOOKUP(W401,[1]Vakuumiert!$N:$O,2,FALSE)=0,"Vakuumierter VOS Zipfel"),
IFERROR(IF(VLOOKUP(W401,[1]Vakuumiert!$Q:$R,2,FALSE)=0,"Vakuumiert geschält"),
IFERROR(IF(VLOOKUP(W401,'[1]vakuumierte Fertigprodukte'!$B:$C,2,FALSE)=0,"Fertigprodukte"),
IFERROR(IF(VLOOKUP(W401,'[1]vakuumierte Fertigprodukte'!$E:$FI,2,FALSE)=0,"Vakuumierte Zipfel"),
IFERROR(IF(VLOOKUP(W401,[1]Wurste!$B:$C,2,FALSE)=0,"Räucherwürste"),
IFERROR(IF(VLOOKUP(W401,[1]Wurste!$E:$F,2,FALSE)=0,"URW/URGW Wurst"),
IFERROR(IF(VLOOKUP(W401,[1]Wurste!$H:$I,2,FALSE)=0,"HF-Wurst Vegan"),
IFERROR(IF(VLOOKUP(W401,[1]Wurste!$K:$L,2,FALSE)=0,"320er ohne Würste"),
IFERROR(IF(AND(OR(Abfalldokumentation!$I401="BU3",Abfalldokumentation!$I401="Verkauf"),Abfalldokumentation!$N401="Schimmel",Abfalldokumentation!$O401="keinen Abnehmer/kein Schälpersonal"),"Div. Zipfel, ES ohne Verwendung",VLOOKUP(Abfalldokumentation!$M401,Produktgruppen!A:B,2,FALSE)),"-")))))))))))))))))))))))</f>
        <v>Rohware</v>
      </c>
      <c r="M401" s="76" t="str">
        <f>IFERROR(VLOOKUP(Abfalldokumentation!$W401,Artikel!A:C,3,FALSE),Abfalldokumentation!$W401)</f>
        <v>Blöcke</v>
      </c>
      <c r="N401" s="76" t="str">
        <f>VLOOKUP(D401,'Liste Gründe'!A:D,2,FALSE)</f>
        <v>Schimmel</v>
      </c>
      <c r="O401" s="75" t="str">
        <f>IF(ISBLANK(F401),VLOOKUP(Abfalldokumentation!$X401,'Liste Gründe'!A:D,3,FALSE),F401)</f>
        <v>Luftzieher/Folienriss durch Transport</v>
      </c>
      <c r="P401" s="76" t="str">
        <f>IF(ISBLANK(Abfalldokumentation!$G401),"-",Abfalldokumentation!$G401)</f>
        <v>Luftzieher/Folienriss durch Transport</v>
      </c>
      <c r="Q401" s="76">
        <f t="shared" si="43"/>
        <v>37</v>
      </c>
      <c r="R401" s="76" t="str">
        <f t="shared" si="44"/>
        <v>Produkte</v>
      </c>
      <c r="S401" s="76" t="str">
        <f t="shared" si="45"/>
        <v>BUs</v>
      </c>
      <c r="T401" s="76" t="str">
        <f t="shared" si="46"/>
        <v>Symptome</v>
      </c>
      <c r="U401" s="76" t="str">
        <f>IFERROR(VLOOKUP(Abfalldokumentation!$W401,Kennzahlen!S:U,3,FALSE)*Abfalldokumentation!$J401,"0")</f>
        <v>0</v>
      </c>
      <c r="V401" s="76" t="str">
        <f>IF(ISBLANK(A401),VLOOKUP(Abfalldokumentation!$W401,'Linien - BU'!R:S,2,FALSE),A401)</f>
        <v>BU2</v>
      </c>
      <c r="W401" s="77" t="str">
        <f t="shared" si="47"/>
        <v>Blöcke</v>
      </c>
      <c r="X401" s="77">
        <f t="shared" si="48"/>
        <v>12</v>
      </c>
    </row>
    <row r="402" spans="1:24" ht="30" customHeight="1" x14ac:dyDescent="0.25">
      <c r="A402" s="39" t="s">
        <v>11</v>
      </c>
      <c r="B402" s="40" t="s">
        <v>83</v>
      </c>
      <c r="C402" s="40">
        <v>522</v>
      </c>
      <c r="D402" s="40">
        <v>12</v>
      </c>
      <c r="E402" s="41">
        <v>44452</v>
      </c>
      <c r="F402" s="42" t="s">
        <v>20</v>
      </c>
      <c r="G402" s="43" t="s">
        <v>84</v>
      </c>
      <c r="H402" s="44" t="str">
        <f>IFERROR(VLOOKUP(Abfalldokumentation!$B402,Artikel!A:C,3,FALSE),Abfalldokumentation!$B402)</f>
        <v>Div. Zipfel, Endstücke</v>
      </c>
      <c r="I402" s="78" t="str">
        <f>VLOOKUP(V402,'Linien - BU'!A:B,2,FALSE)</f>
        <v>Verkauf</v>
      </c>
      <c r="J402" s="79">
        <f t="shared" si="42"/>
        <v>522</v>
      </c>
      <c r="K402" s="80">
        <f>Abfalldokumentation!$E402</f>
        <v>44452</v>
      </c>
      <c r="L402" s="79" t="str">
        <f>IFERROR(IF(VLOOKUP(W402,'[1]Rohware 230'!$B:$C,2,FALSE)=0,"Rohware"),
IFERROR(IF(VLOOKUP(W402,[1]Sammelnr.!$B:$C,2,FALSE)=0,"Sammelnr. ungeschält ABS"),
IFERROR(IF(VLOOKUP(W402,[1]Sammelnr.!$E:$F,2,FALSE)=0,"Sammelnr. ungeschält VS"),
IFERROR(IF(VLOOKUP(W402,[1]Sammelnr.!$H:$I,2,FALSE)=0,"Sammelnr. geschält"),
IFERROR(IF(VLOOKUP(W402,[1]Offen!$B:$C,2,FALSE)=0,"Offen ungeschält ABS"),
IFERROR(IF(VLOOKUP(W402,[1]Offen!$E:$F,2,FALSE)=0,"Offen ungeschält VOS"),
IFERROR(IF(VLOOKUP(W402,[1]Offen!$H:$I,2,FALSE)=0,"Offen geschält RW"),
IFERROR(IF(VLOOKUP(W402,[1]Offen!$K:$L,2,FALSE)=0,"Offen vegan"),
IFERROR(IF(VLOOKUP(W402,[1]Offen!$N:$O,2,FALSE)=0,"Offen Zipfel"),
IFERROR(IF(VLOOKUP(W402,[1]Offen!$Q:$R,2,FALSE)=0,"Offen Endstücke"),
IFERROR(IF(VLOOKUP(W402,[1]Vakuumiert!$B:$C,2,FALSE)=0,"Vakuumierter VOS ungeschält"),
IFERROR(IF(VLOOKUP(W402,[1]Vakuumiert!$E:$F,2,FALSE)=0,"Vakuumierter ABS ungeschält"),
IFERROR(IF(VLOOKUP(W402,[1]Vakuumiert!$H:$I,2,FALSE)=0,"Vakuumierter VOS geschält"),
IFERROR(IF(VLOOKUP(W402,[1]Vakuumiert!$K:$L,2,FALSE)=0,"Vakuumierter VOS vegan"),
IFERROR(IF(VLOOKUP(W402,[1]Vakuumiert!$N:$O,2,FALSE)=0,"Vakuumierter VOS Zipfel"),
IFERROR(IF(VLOOKUP(W402,[1]Vakuumiert!$Q:$R,2,FALSE)=0,"Vakuumiert geschält"),
IFERROR(IF(VLOOKUP(W402,'[1]vakuumierte Fertigprodukte'!$B:$C,2,FALSE)=0,"Fertigprodukte"),
IFERROR(IF(VLOOKUP(W402,'[1]vakuumierte Fertigprodukte'!$E:$FI,2,FALSE)=0,"Vakuumierte Zipfel"),
IFERROR(IF(VLOOKUP(W402,[1]Wurste!$B:$C,2,FALSE)=0,"Räucherwürste"),
IFERROR(IF(VLOOKUP(W402,[1]Wurste!$E:$F,2,FALSE)=0,"URW/URGW Wurst"),
IFERROR(IF(VLOOKUP(W402,[1]Wurste!$H:$I,2,FALSE)=0,"HF-Wurst Vegan"),
IFERROR(IF(VLOOKUP(W402,[1]Wurste!$K:$L,2,FALSE)=0,"320er ohne Würste"),
IFERROR(IF(AND(OR(Abfalldokumentation!$I402="BU3",Abfalldokumentation!$I402="Verkauf"),Abfalldokumentation!$N402="Schimmel",Abfalldokumentation!$O402="keinen Abnehmer/kein Schälpersonal"),"Div. Zipfel, ES ohne Verwendung",VLOOKUP(Abfalldokumentation!$M402,Produktgruppen!A:B,2,FALSE)),"-")))))))))))))))))))))))</f>
        <v>Div. Zipfel, ES ohne Verwendung</v>
      </c>
      <c r="M402" s="81" t="str">
        <f>IFERROR(VLOOKUP(Abfalldokumentation!$W402,Artikel!A:C,3,FALSE),Abfalldokumentation!$W402)</f>
        <v>Div. Zipfel, Endstücke</v>
      </c>
      <c r="N402" s="81" t="str">
        <f>VLOOKUP(D402,'Liste Gründe'!A:D,2,FALSE)</f>
        <v>Schimmel</v>
      </c>
      <c r="O402" s="80" t="str">
        <f>IF(ISBLANK(F402),VLOOKUP(Abfalldokumentation!$X402,'Liste Gründe'!A:D,3,FALSE),F402)</f>
        <v>keinen Abnehmer/kein Schälpersonal</v>
      </c>
      <c r="P402" s="81" t="str">
        <f>IF(ISBLANK(Abfalldokumentation!$G402),"-",Abfalldokumentation!$G402)</f>
        <v>keinen Abnehmer/Schälen</v>
      </c>
      <c r="Q402" s="81">
        <f t="shared" si="43"/>
        <v>37</v>
      </c>
      <c r="R402" s="81" t="str">
        <f t="shared" si="44"/>
        <v>Produkte</v>
      </c>
      <c r="S402" s="81" t="str">
        <f t="shared" si="45"/>
        <v>BUs</v>
      </c>
      <c r="T402" s="81" t="str">
        <f t="shared" si="46"/>
        <v>Symptome</v>
      </c>
      <c r="U402" s="81" t="str">
        <f>IFERROR(VLOOKUP(Abfalldokumentation!$W402,Kennzahlen!S:U,3,FALSE)*Abfalldokumentation!$J402,"0")</f>
        <v>0</v>
      </c>
      <c r="V402" s="81" t="str">
        <f>IF(ISBLANK(A402),VLOOKUP(Abfalldokumentation!$W402,'Linien - BU'!R:S,2,FALSE),A402)</f>
        <v>Verkauf</v>
      </c>
      <c r="W402" s="77" t="str">
        <f t="shared" si="47"/>
        <v>Div. Zipfel, Endstücke</v>
      </c>
      <c r="X402" s="77">
        <f t="shared" si="48"/>
        <v>12</v>
      </c>
    </row>
    <row r="403" spans="1:24" ht="30" customHeight="1" x14ac:dyDescent="0.25">
      <c r="A403" s="45" t="s">
        <v>70</v>
      </c>
      <c r="B403" s="46" t="s">
        <v>83</v>
      </c>
      <c r="C403" s="46">
        <v>7</v>
      </c>
      <c r="D403" s="46">
        <v>12</v>
      </c>
      <c r="E403" s="47">
        <v>44452</v>
      </c>
      <c r="F403" s="48" t="s">
        <v>21</v>
      </c>
      <c r="G403" s="49" t="s">
        <v>21</v>
      </c>
      <c r="H403" s="50" t="str">
        <f>IFERROR(VLOOKUP(Abfalldokumentation!$B403,Artikel!A:C,3,FALSE),Abfalldokumentation!$B403)</f>
        <v>Div. Zipfel, Endstücke</v>
      </c>
      <c r="I403" s="73" t="str">
        <f>VLOOKUP(V403,'Linien - BU'!A:B,2,FALSE)</f>
        <v>BU1</v>
      </c>
      <c r="J403" s="74">
        <f t="shared" si="42"/>
        <v>7</v>
      </c>
      <c r="K403" s="75">
        <f>Abfalldokumentation!$E403</f>
        <v>44452</v>
      </c>
      <c r="L403" s="74" t="str">
        <f>IFERROR(IF(VLOOKUP(W403,'[1]Rohware 230'!$B:$C,2,FALSE)=0,"Rohware"),
IFERROR(IF(VLOOKUP(W403,[1]Sammelnr.!$B:$C,2,FALSE)=0,"Sammelnr. ungeschält ABS"),
IFERROR(IF(VLOOKUP(W403,[1]Sammelnr.!$E:$F,2,FALSE)=0,"Sammelnr. ungeschält VS"),
IFERROR(IF(VLOOKUP(W403,[1]Sammelnr.!$H:$I,2,FALSE)=0,"Sammelnr. geschält"),
IFERROR(IF(VLOOKUP(W403,[1]Offen!$B:$C,2,FALSE)=0,"Offen ungeschält ABS"),
IFERROR(IF(VLOOKUP(W403,[1]Offen!$E:$F,2,FALSE)=0,"Offen ungeschält VOS"),
IFERROR(IF(VLOOKUP(W403,[1]Offen!$H:$I,2,FALSE)=0,"Offen geschält RW"),
IFERROR(IF(VLOOKUP(W403,[1]Offen!$K:$L,2,FALSE)=0,"Offen vegan"),
IFERROR(IF(VLOOKUP(W403,[1]Offen!$N:$O,2,FALSE)=0,"Offen Zipfel"),
IFERROR(IF(VLOOKUP(W403,[1]Offen!$Q:$R,2,FALSE)=0,"Offen Endstücke"),
IFERROR(IF(VLOOKUP(W403,[1]Vakuumiert!$B:$C,2,FALSE)=0,"Vakuumierter VOS ungeschält"),
IFERROR(IF(VLOOKUP(W403,[1]Vakuumiert!$E:$F,2,FALSE)=0,"Vakuumierter ABS ungeschält"),
IFERROR(IF(VLOOKUP(W403,[1]Vakuumiert!$H:$I,2,FALSE)=0,"Vakuumierter VOS geschält"),
IFERROR(IF(VLOOKUP(W403,[1]Vakuumiert!$K:$L,2,FALSE)=0,"Vakuumierter VOS vegan"),
IFERROR(IF(VLOOKUP(W403,[1]Vakuumiert!$N:$O,2,FALSE)=0,"Vakuumierter VOS Zipfel"),
IFERROR(IF(VLOOKUP(W403,[1]Vakuumiert!$Q:$R,2,FALSE)=0,"Vakuumiert geschält"),
IFERROR(IF(VLOOKUP(W403,'[1]vakuumierte Fertigprodukte'!$B:$C,2,FALSE)=0,"Fertigprodukte"),
IFERROR(IF(VLOOKUP(W403,'[1]vakuumierte Fertigprodukte'!$E:$FI,2,FALSE)=0,"Vakuumierte Zipfel"),
IFERROR(IF(VLOOKUP(W403,[1]Wurste!$B:$C,2,FALSE)=0,"Räucherwürste"),
IFERROR(IF(VLOOKUP(W403,[1]Wurste!$E:$F,2,FALSE)=0,"URW/URGW Wurst"),
IFERROR(IF(VLOOKUP(W403,[1]Wurste!$H:$I,2,FALSE)=0,"HF-Wurst Vegan"),
IFERROR(IF(VLOOKUP(W403,[1]Wurste!$K:$L,2,FALSE)=0,"320er ohne Würste"),
IFERROR(IF(AND(OR(Abfalldokumentation!$I403="BU3",Abfalldokumentation!$I403="Verkauf"),Abfalldokumentation!$N403="Schimmel",Abfalldokumentation!$O403="keinen Abnehmer/kein Schälpersonal"),"Div. Zipfel, ES ohne Verwendung",VLOOKUP(Abfalldokumentation!$M403,Produktgruppen!A:B,2,FALSE)),"-")))))))))))))))))))))))</f>
        <v>-</v>
      </c>
      <c r="M403" s="76" t="str">
        <f>IFERROR(VLOOKUP(Abfalldokumentation!$W403,Artikel!A:C,3,FALSE),Abfalldokumentation!$W403)</f>
        <v>Div. Zipfel, Endstücke</v>
      </c>
      <c r="N403" s="76" t="str">
        <f>VLOOKUP(D403,'Liste Gründe'!A:D,2,FALSE)</f>
        <v>Schimmel</v>
      </c>
      <c r="O403" s="75" t="str">
        <f>IF(ISBLANK(F403),VLOOKUP(Abfalldokumentation!$X403,'Liste Gründe'!A:D,3,FALSE),F403)</f>
        <v>VOS &gt; Einsatz</v>
      </c>
      <c r="P403" s="76" t="str">
        <f>IF(ISBLANK(Abfalldokumentation!$G403),"-",Abfalldokumentation!$G403)</f>
        <v>VOS &gt; Einsatz</v>
      </c>
      <c r="Q403" s="76">
        <f t="shared" si="43"/>
        <v>37</v>
      </c>
      <c r="R403" s="76" t="str">
        <f t="shared" si="44"/>
        <v>Produkte</v>
      </c>
      <c r="S403" s="76" t="str">
        <f t="shared" si="45"/>
        <v>BUs</v>
      </c>
      <c r="T403" s="76" t="str">
        <f t="shared" si="46"/>
        <v>Symptome</v>
      </c>
      <c r="U403" s="76" t="str">
        <f>IFERROR(VLOOKUP(Abfalldokumentation!$W403,Kennzahlen!S:U,3,FALSE)*Abfalldokumentation!$J403,"0")</f>
        <v>0</v>
      </c>
      <c r="V403" s="76" t="str">
        <f>IF(ISBLANK(A403),VLOOKUP(Abfalldokumentation!$W403,'Linien - BU'!R:S,2,FALSE),A403)</f>
        <v>Abfüllung</v>
      </c>
      <c r="W403" s="77" t="str">
        <f t="shared" si="47"/>
        <v>Div. Zipfel, Endstücke</v>
      </c>
      <c r="X403" s="77">
        <f t="shared" si="48"/>
        <v>12</v>
      </c>
    </row>
    <row r="404" spans="1:24" ht="30" customHeight="1" x14ac:dyDescent="0.25">
      <c r="A404" s="39" t="s">
        <v>70</v>
      </c>
      <c r="B404" s="40" t="s">
        <v>83</v>
      </c>
      <c r="C404" s="40">
        <v>52</v>
      </c>
      <c r="D404" s="40">
        <v>12</v>
      </c>
      <c r="E404" s="41">
        <v>44452</v>
      </c>
      <c r="F404" s="42" t="s">
        <v>21</v>
      </c>
      <c r="G404" s="43" t="s">
        <v>21</v>
      </c>
      <c r="H404" s="44" t="str">
        <f>IFERROR(VLOOKUP(Abfalldokumentation!$B404,Artikel!A:C,3,FALSE),Abfalldokumentation!$B404)</f>
        <v>Div. Zipfel, Endstücke</v>
      </c>
      <c r="I404" s="78" t="str">
        <f>VLOOKUP(V404,'Linien - BU'!A:B,2,FALSE)</f>
        <v>BU1</v>
      </c>
      <c r="J404" s="79">
        <f t="shared" si="42"/>
        <v>52</v>
      </c>
      <c r="K404" s="80">
        <f>Abfalldokumentation!$E404</f>
        <v>44452</v>
      </c>
      <c r="L404" s="79" t="str">
        <f>IFERROR(IF(VLOOKUP(W404,'[1]Rohware 230'!$B:$C,2,FALSE)=0,"Rohware"),
IFERROR(IF(VLOOKUP(W404,[1]Sammelnr.!$B:$C,2,FALSE)=0,"Sammelnr. ungeschält ABS"),
IFERROR(IF(VLOOKUP(W404,[1]Sammelnr.!$E:$F,2,FALSE)=0,"Sammelnr. ungeschält VS"),
IFERROR(IF(VLOOKUP(W404,[1]Sammelnr.!$H:$I,2,FALSE)=0,"Sammelnr. geschält"),
IFERROR(IF(VLOOKUP(W404,[1]Offen!$B:$C,2,FALSE)=0,"Offen ungeschält ABS"),
IFERROR(IF(VLOOKUP(W404,[1]Offen!$E:$F,2,FALSE)=0,"Offen ungeschält VOS"),
IFERROR(IF(VLOOKUP(W404,[1]Offen!$H:$I,2,FALSE)=0,"Offen geschält RW"),
IFERROR(IF(VLOOKUP(W404,[1]Offen!$K:$L,2,FALSE)=0,"Offen vegan"),
IFERROR(IF(VLOOKUP(W404,[1]Offen!$N:$O,2,FALSE)=0,"Offen Zipfel"),
IFERROR(IF(VLOOKUP(W404,[1]Offen!$Q:$R,2,FALSE)=0,"Offen Endstücke"),
IFERROR(IF(VLOOKUP(W404,[1]Vakuumiert!$B:$C,2,FALSE)=0,"Vakuumierter VOS ungeschält"),
IFERROR(IF(VLOOKUP(W404,[1]Vakuumiert!$E:$F,2,FALSE)=0,"Vakuumierter ABS ungeschält"),
IFERROR(IF(VLOOKUP(W404,[1]Vakuumiert!$H:$I,2,FALSE)=0,"Vakuumierter VOS geschält"),
IFERROR(IF(VLOOKUP(W404,[1]Vakuumiert!$K:$L,2,FALSE)=0,"Vakuumierter VOS vegan"),
IFERROR(IF(VLOOKUP(W404,[1]Vakuumiert!$N:$O,2,FALSE)=0,"Vakuumierter VOS Zipfel"),
IFERROR(IF(VLOOKUP(W404,[1]Vakuumiert!$Q:$R,2,FALSE)=0,"Vakuumiert geschält"),
IFERROR(IF(VLOOKUP(W404,'[1]vakuumierte Fertigprodukte'!$B:$C,2,FALSE)=0,"Fertigprodukte"),
IFERROR(IF(VLOOKUP(W404,'[1]vakuumierte Fertigprodukte'!$E:$FI,2,FALSE)=0,"Vakuumierte Zipfel"),
IFERROR(IF(VLOOKUP(W404,[1]Wurste!$B:$C,2,FALSE)=0,"Räucherwürste"),
IFERROR(IF(VLOOKUP(W404,[1]Wurste!$E:$F,2,FALSE)=0,"URW/URGW Wurst"),
IFERROR(IF(VLOOKUP(W404,[1]Wurste!$H:$I,2,FALSE)=0,"HF-Wurst Vegan"),
IFERROR(IF(VLOOKUP(W404,[1]Wurste!$K:$L,2,FALSE)=0,"320er ohne Würste"),
IFERROR(IF(AND(OR(Abfalldokumentation!$I404="BU3",Abfalldokumentation!$I404="Verkauf"),Abfalldokumentation!$N404="Schimmel",Abfalldokumentation!$O404="keinen Abnehmer/kein Schälpersonal"),"Div. Zipfel, ES ohne Verwendung",VLOOKUP(Abfalldokumentation!$M404,Produktgruppen!A:B,2,FALSE)),"-")))))))))))))))))))))))</f>
        <v>-</v>
      </c>
      <c r="M404" s="81" t="str">
        <f>IFERROR(VLOOKUP(Abfalldokumentation!$W404,Artikel!A:C,3,FALSE),Abfalldokumentation!$W404)</f>
        <v>Div. Zipfel, Endstücke</v>
      </c>
      <c r="N404" s="81" t="str">
        <f>VLOOKUP(D404,'Liste Gründe'!A:D,2,FALSE)</f>
        <v>Schimmel</v>
      </c>
      <c r="O404" s="80" t="str">
        <f>IF(ISBLANK(F404),VLOOKUP(Abfalldokumentation!$X404,'Liste Gründe'!A:D,3,FALSE),F404)</f>
        <v>VOS &gt; Einsatz</v>
      </c>
      <c r="P404" s="81" t="str">
        <f>IF(ISBLANK(Abfalldokumentation!$G404),"-",Abfalldokumentation!$G404)</f>
        <v>VOS &gt; Einsatz</v>
      </c>
      <c r="Q404" s="81">
        <f t="shared" si="43"/>
        <v>37</v>
      </c>
      <c r="R404" s="81" t="str">
        <f t="shared" si="44"/>
        <v>Produkte</v>
      </c>
      <c r="S404" s="81" t="str">
        <f t="shared" si="45"/>
        <v>BUs</v>
      </c>
      <c r="T404" s="81" t="str">
        <f t="shared" si="46"/>
        <v>Symptome</v>
      </c>
      <c r="U404" s="81" t="str">
        <f>IFERROR(VLOOKUP(Abfalldokumentation!$W404,Kennzahlen!S:U,3,FALSE)*Abfalldokumentation!$J404,"0")</f>
        <v>0</v>
      </c>
      <c r="V404" s="81" t="str">
        <f>IF(ISBLANK(A404),VLOOKUP(Abfalldokumentation!$W404,'Linien - BU'!R:S,2,FALSE),A404)</f>
        <v>Abfüllung</v>
      </c>
      <c r="W404" s="77" t="str">
        <f t="shared" si="47"/>
        <v>Div. Zipfel, Endstücke</v>
      </c>
      <c r="X404" s="77">
        <f t="shared" si="48"/>
        <v>12</v>
      </c>
    </row>
    <row r="405" spans="1:24" ht="30" customHeight="1" x14ac:dyDescent="0.25">
      <c r="A405" s="45" t="s">
        <v>70</v>
      </c>
      <c r="B405" s="46" t="s">
        <v>85</v>
      </c>
      <c r="C405" s="46">
        <v>32</v>
      </c>
      <c r="D405" s="46">
        <v>30</v>
      </c>
      <c r="E405" s="47">
        <v>44452</v>
      </c>
      <c r="F405" s="48"/>
      <c r="G405" s="49"/>
      <c r="H405" s="50" t="str">
        <f>IFERROR(VLOOKUP(Abfalldokumentation!$B405,Artikel!A:C,3,FALSE),Abfalldokumentation!$B405)</f>
        <v>Diverses</v>
      </c>
      <c r="I405" s="73" t="str">
        <f>VLOOKUP(V405,'Linien - BU'!A:B,2,FALSE)</f>
        <v>BU1</v>
      </c>
      <c r="J405" s="74">
        <f t="shared" si="42"/>
        <v>32</v>
      </c>
      <c r="K405" s="75">
        <f>Abfalldokumentation!$E405</f>
        <v>44452</v>
      </c>
      <c r="L405" s="74" t="str">
        <f>IFERROR(IF(VLOOKUP(W405,'[1]Rohware 230'!$B:$C,2,FALSE)=0,"Rohware"),
IFERROR(IF(VLOOKUP(W405,[1]Sammelnr.!$B:$C,2,FALSE)=0,"Sammelnr. ungeschält ABS"),
IFERROR(IF(VLOOKUP(W405,[1]Sammelnr.!$E:$F,2,FALSE)=0,"Sammelnr. ungeschält VS"),
IFERROR(IF(VLOOKUP(W405,[1]Sammelnr.!$H:$I,2,FALSE)=0,"Sammelnr. geschält"),
IFERROR(IF(VLOOKUP(W405,[1]Offen!$B:$C,2,FALSE)=0,"Offen ungeschält ABS"),
IFERROR(IF(VLOOKUP(W405,[1]Offen!$E:$F,2,FALSE)=0,"Offen ungeschält VOS"),
IFERROR(IF(VLOOKUP(W405,[1]Offen!$H:$I,2,FALSE)=0,"Offen geschält RW"),
IFERROR(IF(VLOOKUP(W405,[1]Offen!$K:$L,2,FALSE)=0,"Offen vegan"),
IFERROR(IF(VLOOKUP(W405,[1]Offen!$N:$O,2,FALSE)=0,"Offen Zipfel"),
IFERROR(IF(VLOOKUP(W405,[1]Offen!$Q:$R,2,FALSE)=0,"Offen Endstücke"),
IFERROR(IF(VLOOKUP(W405,[1]Vakuumiert!$B:$C,2,FALSE)=0,"Vakuumierter VOS ungeschält"),
IFERROR(IF(VLOOKUP(W405,[1]Vakuumiert!$E:$F,2,FALSE)=0,"Vakuumierter ABS ungeschält"),
IFERROR(IF(VLOOKUP(W405,[1]Vakuumiert!$H:$I,2,FALSE)=0,"Vakuumierter VOS geschält"),
IFERROR(IF(VLOOKUP(W405,[1]Vakuumiert!$K:$L,2,FALSE)=0,"Vakuumierter VOS vegan"),
IFERROR(IF(VLOOKUP(W405,[1]Vakuumiert!$N:$O,2,FALSE)=0,"Vakuumierter VOS Zipfel"),
IFERROR(IF(VLOOKUP(W405,[1]Vakuumiert!$Q:$R,2,FALSE)=0,"Vakuumiert geschält"),
IFERROR(IF(VLOOKUP(W405,'[1]vakuumierte Fertigprodukte'!$B:$C,2,FALSE)=0,"Fertigprodukte"),
IFERROR(IF(VLOOKUP(W405,'[1]vakuumierte Fertigprodukte'!$E:$FI,2,FALSE)=0,"Vakuumierte Zipfel"),
IFERROR(IF(VLOOKUP(W405,[1]Wurste!$B:$C,2,FALSE)=0,"Räucherwürste"),
IFERROR(IF(VLOOKUP(W405,[1]Wurste!$E:$F,2,FALSE)=0,"URW/URGW Wurst"),
IFERROR(IF(VLOOKUP(W405,[1]Wurste!$H:$I,2,FALSE)=0,"HF-Wurst Vegan"),
IFERROR(IF(VLOOKUP(W405,[1]Wurste!$K:$L,2,FALSE)=0,"320er ohne Würste"),
IFERROR(IF(AND(OR(Abfalldokumentation!$I405="BU3",Abfalldokumentation!$I405="Verkauf"),Abfalldokumentation!$N405="Schimmel",Abfalldokumentation!$O405="keinen Abnehmer/kein Schälpersonal"),"Div. Zipfel, ES ohne Verwendung",VLOOKUP(Abfalldokumentation!$M405,Produktgruppen!A:B,2,FALSE)),"-")))))))))))))))))))))))</f>
        <v>Diverses</v>
      </c>
      <c r="M405" s="76" t="str">
        <f>IFERROR(VLOOKUP(Abfalldokumentation!$W405,Artikel!A:C,3,FALSE),Abfalldokumentation!$W405)</f>
        <v>Diverses</v>
      </c>
      <c r="N405" s="76" t="str">
        <f>VLOOKUP(D405,'Liste Gründe'!A:D,2,FALSE)</f>
        <v>Linienbezogen</v>
      </c>
      <c r="O405" s="75" t="str">
        <f>IF(ISBLANK(F405),VLOOKUP(Abfalldokumentation!$X405,'Liste Gründe'!A:D,3,FALSE),F405)</f>
        <v>Maschinenabfall</v>
      </c>
      <c r="P405" s="76" t="str">
        <f>IF(ISBLANK(Abfalldokumentation!$G405),"-",Abfalldokumentation!$G405)</f>
        <v>-</v>
      </c>
      <c r="Q405" s="76">
        <f t="shared" si="43"/>
        <v>37</v>
      </c>
      <c r="R405" s="76" t="str">
        <f t="shared" si="44"/>
        <v>Produkte</v>
      </c>
      <c r="S405" s="76" t="str">
        <f t="shared" si="45"/>
        <v>BUs</v>
      </c>
      <c r="T405" s="76" t="str">
        <f t="shared" si="46"/>
        <v>Symptome</v>
      </c>
      <c r="U405" s="76" t="str">
        <f>IFERROR(VLOOKUP(Abfalldokumentation!$W405,Kennzahlen!S:U,3,FALSE)*Abfalldokumentation!$J405,"0")</f>
        <v>0</v>
      </c>
      <c r="V405" s="76" t="str">
        <f>IF(ISBLANK(A405),VLOOKUP(Abfalldokumentation!$W405,'Linien - BU'!R:S,2,FALSE),A405)</f>
        <v>Abfüllung</v>
      </c>
      <c r="W405" s="77" t="str">
        <f t="shared" si="47"/>
        <v>Diverses</v>
      </c>
      <c r="X405" s="77">
        <f t="shared" si="48"/>
        <v>30</v>
      </c>
    </row>
    <row r="406" spans="1:24" ht="30" customHeight="1" x14ac:dyDescent="0.25">
      <c r="A406" s="39" t="s">
        <v>70</v>
      </c>
      <c r="B406" s="40" t="s">
        <v>86</v>
      </c>
      <c r="C406" s="40">
        <v>12</v>
      </c>
      <c r="D406" s="40">
        <v>30</v>
      </c>
      <c r="E406" s="41">
        <v>44452</v>
      </c>
      <c r="F406" s="42"/>
      <c r="G406" s="43"/>
      <c r="H406" s="44" t="str">
        <f>IFERROR(VLOOKUP(Abfalldokumentation!$B406,Artikel!A:C,3,FALSE),Abfalldokumentation!$B406)</f>
        <v>Diverses aus Abfüllung</v>
      </c>
      <c r="I406" s="78" t="str">
        <f>VLOOKUP(V406,'Linien - BU'!A:B,2,FALSE)</f>
        <v>BU1</v>
      </c>
      <c r="J406" s="79">
        <f t="shared" si="42"/>
        <v>12</v>
      </c>
      <c r="K406" s="80">
        <f>Abfalldokumentation!$E406</f>
        <v>44452</v>
      </c>
      <c r="L406" s="79" t="str">
        <f>IFERROR(IF(VLOOKUP(W406,'[1]Rohware 230'!$B:$C,2,FALSE)=0,"Rohware"),
IFERROR(IF(VLOOKUP(W406,[1]Sammelnr.!$B:$C,2,FALSE)=0,"Sammelnr. ungeschält ABS"),
IFERROR(IF(VLOOKUP(W406,[1]Sammelnr.!$E:$F,2,FALSE)=0,"Sammelnr. ungeschält VS"),
IFERROR(IF(VLOOKUP(W406,[1]Sammelnr.!$H:$I,2,FALSE)=0,"Sammelnr. geschält"),
IFERROR(IF(VLOOKUP(W406,[1]Offen!$B:$C,2,FALSE)=0,"Offen ungeschält ABS"),
IFERROR(IF(VLOOKUP(W406,[1]Offen!$E:$F,2,FALSE)=0,"Offen ungeschält VOS"),
IFERROR(IF(VLOOKUP(W406,[1]Offen!$H:$I,2,FALSE)=0,"Offen geschält RW"),
IFERROR(IF(VLOOKUP(W406,[1]Offen!$K:$L,2,FALSE)=0,"Offen vegan"),
IFERROR(IF(VLOOKUP(W406,[1]Offen!$N:$O,2,FALSE)=0,"Offen Zipfel"),
IFERROR(IF(VLOOKUP(W406,[1]Offen!$Q:$R,2,FALSE)=0,"Offen Endstücke"),
IFERROR(IF(VLOOKUP(W406,[1]Vakuumiert!$B:$C,2,FALSE)=0,"Vakuumierter VOS ungeschält"),
IFERROR(IF(VLOOKUP(W406,[1]Vakuumiert!$E:$F,2,FALSE)=0,"Vakuumierter ABS ungeschält"),
IFERROR(IF(VLOOKUP(W406,[1]Vakuumiert!$H:$I,2,FALSE)=0,"Vakuumierter VOS geschält"),
IFERROR(IF(VLOOKUP(W406,[1]Vakuumiert!$K:$L,2,FALSE)=0,"Vakuumierter VOS vegan"),
IFERROR(IF(VLOOKUP(W406,[1]Vakuumiert!$N:$O,2,FALSE)=0,"Vakuumierter VOS Zipfel"),
IFERROR(IF(VLOOKUP(W406,[1]Vakuumiert!$Q:$R,2,FALSE)=0,"Vakuumiert geschält"),
IFERROR(IF(VLOOKUP(W406,'[1]vakuumierte Fertigprodukte'!$B:$C,2,FALSE)=0,"Fertigprodukte"),
IFERROR(IF(VLOOKUP(W406,'[1]vakuumierte Fertigprodukte'!$E:$FI,2,FALSE)=0,"Vakuumierte Zipfel"),
IFERROR(IF(VLOOKUP(W406,[1]Wurste!$B:$C,2,FALSE)=0,"Räucherwürste"),
IFERROR(IF(VLOOKUP(W406,[1]Wurste!$E:$F,2,FALSE)=0,"URW/URGW Wurst"),
IFERROR(IF(VLOOKUP(W406,[1]Wurste!$H:$I,2,FALSE)=0,"HF-Wurst Vegan"),
IFERROR(IF(VLOOKUP(W406,[1]Wurste!$K:$L,2,FALSE)=0,"320er ohne Würste"),
IFERROR(IF(AND(OR(Abfalldokumentation!$I406="BU3",Abfalldokumentation!$I406="Verkauf"),Abfalldokumentation!$N406="Schimmel",Abfalldokumentation!$O406="keinen Abnehmer/kein Schälpersonal"),"Div. Zipfel, ES ohne Verwendung",VLOOKUP(Abfalldokumentation!$M406,Produktgruppen!A:B,2,FALSE)),"-")))))))))))))))))))))))</f>
        <v>Diverses</v>
      </c>
      <c r="M406" s="81" t="str">
        <f>IFERROR(VLOOKUP(Abfalldokumentation!$W406,Artikel!A:C,3,FALSE),Abfalldokumentation!$W406)</f>
        <v>Diverses aus Abfüllung</v>
      </c>
      <c r="N406" s="81" t="str">
        <f>VLOOKUP(D406,'Liste Gründe'!A:D,2,FALSE)</f>
        <v>Linienbezogen</v>
      </c>
      <c r="O406" s="80" t="str">
        <f>IF(ISBLANK(F406),VLOOKUP(Abfalldokumentation!$X406,'Liste Gründe'!A:D,3,FALSE),F406)</f>
        <v>Maschinenabfall</v>
      </c>
      <c r="P406" s="81" t="str">
        <f>IF(ISBLANK(Abfalldokumentation!$G406),"-",Abfalldokumentation!$G406)</f>
        <v>-</v>
      </c>
      <c r="Q406" s="81">
        <f t="shared" si="43"/>
        <v>37</v>
      </c>
      <c r="R406" s="81" t="str">
        <f t="shared" si="44"/>
        <v>Produkte</v>
      </c>
      <c r="S406" s="81" t="str">
        <f t="shared" si="45"/>
        <v>BUs</v>
      </c>
      <c r="T406" s="81" t="str">
        <f t="shared" si="46"/>
        <v>Symptome</v>
      </c>
      <c r="U406" s="81" t="str">
        <f>IFERROR(VLOOKUP(Abfalldokumentation!$W406,Kennzahlen!S:U,3,FALSE)*Abfalldokumentation!$J406,"0")</f>
        <v>0</v>
      </c>
      <c r="V406" s="81" t="str">
        <f>IF(ISBLANK(A406),VLOOKUP(Abfalldokumentation!$W406,'Linien - BU'!R:S,2,FALSE),A406)</f>
        <v>Abfüllung</v>
      </c>
      <c r="W406" s="77" t="str">
        <f t="shared" si="47"/>
        <v>Diverses aus Abfüllung</v>
      </c>
      <c r="X406" s="77">
        <f t="shared" si="48"/>
        <v>30</v>
      </c>
    </row>
    <row r="407" spans="1:24" ht="30" customHeight="1" x14ac:dyDescent="0.25">
      <c r="A407" s="45" t="s">
        <v>70</v>
      </c>
      <c r="B407" s="46" t="s">
        <v>86</v>
      </c>
      <c r="C407" s="46">
        <v>14.8</v>
      </c>
      <c r="D407" s="46">
        <v>30</v>
      </c>
      <c r="E407" s="47">
        <v>44452</v>
      </c>
      <c r="F407" s="48"/>
      <c r="G407" s="49"/>
      <c r="H407" s="50" t="str">
        <f>IFERROR(VLOOKUP(Abfalldokumentation!$B407,Artikel!A:C,3,FALSE),Abfalldokumentation!$B407)</f>
        <v>Diverses aus Abfüllung</v>
      </c>
      <c r="I407" s="73" t="str">
        <f>VLOOKUP(V407,'Linien - BU'!A:B,2,FALSE)</f>
        <v>BU1</v>
      </c>
      <c r="J407" s="74">
        <f t="shared" si="42"/>
        <v>14.8</v>
      </c>
      <c r="K407" s="75">
        <f>Abfalldokumentation!$E407</f>
        <v>44452</v>
      </c>
      <c r="L407" s="74" t="str">
        <f>IFERROR(IF(VLOOKUP(W407,'[1]Rohware 230'!$B:$C,2,FALSE)=0,"Rohware"),
IFERROR(IF(VLOOKUP(W407,[1]Sammelnr.!$B:$C,2,FALSE)=0,"Sammelnr. ungeschält ABS"),
IFERROR(IF(VLOOKUP(W407,[1]Sammelnr.!$E:$F,2,FALSE)=0,"Sammelnr. ungeschält VS"),
IFERROR(IF(VLOOKUP(W407,[1]Sammelnr.!$H:$I,2,FALSE)=0,"Sammelnr. geschält"),
IFERROR(IF(VLOOKUP(W407,[1]Offen!$B:$C,2,FALSE)=0,"Offen ungeschält ABS"),
IFERROR(IF(VLOOKUP(W407,[1]Offen!$E:$F,2,FALSE)=0,"Offen ungeschält VOS"),
IFERROR(IF(VLOOKUP(W407,[1]Offen!$H:$I,2,FALSE)=0,"Offen geschält RW"),
IFERROR(IF(VLOOKUP(W407,[1]Offen!$K:$L,2,FALSE)=0,"Offen vegan"),
IFERROR(IF(VLOOKUP(W407,[1]Offen!$N:$O,2,FALSE)=0,"Offen Zipfel"),
IFERROR(IF(VLOOKUP(W407,[1]Offen!$Q:$R,2,FALSE)=0,"Offen Endstücke"),
IFERROR(IF(VLOOKUP(W407,[1]Vakuumiert!$B:$C,2,FALSE)=0,"Vakuumierter VOS ungeschält"),
IFERROR(IF(VLOOKUP(W407,[1]Vakuumiert!$E:$F,2,FALSE)=0,"Vakuumierter ABS ungeschält"),
IFERROR(IF(VLOOKUP(W407,[1]Vakuumiert!$H:$I,2,FALSE)=0,"Vakuumierter VOS geschält"),
IFERROR(IF(VLOOKUP(W407,[1]Vakuumiert!$K:$L,2,FALSE)=0,"Vakuumierter VOS vegan"),
IFERROR(IF(VLOOKUP(W407,[1]Vakuumiert!$N:$O,2,FALSE)=0,"Vakuumierter VOS Zipfel"),
IFERROR(IF(VLOOKUP(W407,[1]Vakuumiert!$Q:$R,2,FALSE)=0,"Vakuumiert geschält"),
IFERROR(IF(VLOOKUP(W407,'[1]vakuumierte Fertigprodukte'!$B:$C,2,FALSE)=0,"Fertigprodukte"),
IFERROR(IF(VLOOKUP(W407,'[1]vakuumierte Fertigprodukte'!$E:$FI,2,FALSE)=0,"Vakuumierte Zipfel"),
IFERROR(IF(VLOOKUP(W407,[1]Wurste!$B:$C,2,FALSE)=0,"Räucherwürste"),
IFERROR(IF(VLOOKUP(W407,[1]Wurste!$E:$F,2,FALSE)=0,"URW/URGW Wurst"),
IFERROR(IF(VLOOKUP(W407,[1]Wurste!$H:$I,2,FALSE)=0,"HF-Wurst Vegan"),
IFERROR(IF(VLOOKUP(W407,[1]Wurste!$K:$L,2,FALSE)=0,"320er ohne Würste"),
IFERROR(IF(AND(OR(Abfalldokumentation!$I407="BU3",Abfalldokumentation!$I407="Verkauf"),Abfalldokumentation!$N407="Schimmel",Abfalldokumentation!$O407="keinen Abnehmer/kein Schälpersonal"),"Div. Zipfel, ES ohne Verwendung",VLOOKUP(Abfalldokumentation!$M407,Produktgruppen!A:B,2,FALSE)),"-")))))))))))))))))))))))</f>
        <v>Diverses</v>
      </c>
      <c r="M407" s="76" t="str">
        <f>IFERROR(VLOOKUP(Abfalldokumentation!$W407,Artikel!A:C,3,FALSE),Abfalldokumentation!$W407)</f>
        <v>Diverses aus Abfüllung</v>
      </c>
      <c r="N407" s="76" t="str">
        <f>VLOOKUP(D407,'Liste Gründe'!A:D,2,FALSE)</f>
        <v>Linienbezogen</v>
      </c>
      <c r="O407" s="75" t="str">
        <f>IF(ISBLANK(F407),VLOOKUP(Abfalldokumentation!$X407,'Liste Gründe'!A:D,3,FALSE),F407)</f>
        <v>Maschinenabfall</v>
      </c>
      <c r="P407" s="76" t="str">
        <f>IF(ISBLANK(Abfalldokumentation!$G407),"-",Abfalldokumentation!$G407)</f>
        <v>-</v>
      </c>
      <c r="Q407" s="76">
        <f t="shared" si="43"/>
        <v>37</v>
      </c>
      <c r="R407" s="76" t="str">
        <f t="shared" si="44"/>
        <v>Produkte</v>
      </c>
      <c r="S407" s="76" t="str">
        <f t="shared" si="45"/>
        <v>BUs</v>
      </c>
      <c r="T407" s="76" t="str">
        <f t="shared" si="46"/>
        <v>Symptome</v>
      </c>
      <c r="U407" s="76" t="str">
        <f>IFERROR(VLOOKUP(Abfalldokumentation!$W407,Kennzahlen!S:U,3,FALSE)*Abfalldokumentation!$J407,"0")</f>
        <v>0</v>
      </c>
      <c r="V407" s="76" t="str">
        <f>IF(ISBLANK(A407),VLOOKUP(Abfalldokumentation!$W407,'Linien - BU'!R:S,2,FALSE),A407)</f>
        <v>Abfüllung</v>
      </c>
      <c r="W407" s="77" t="str">
        <f t="shared" si="47"/>
        <v>Diverses aus Abfüllung</v>
      </c>
      <c r="X407" s="77">
        <f t="shared" si="48"/>
        <v>30</v>
      </c>
    </row>
    <row r="408" spans="1:24" ht="30" customHeight="1" x14ac:dyDescent="0.25">
      <c r="A408" s="39" t="s">
        <v>70</v>
      </c>
      <c r="B408" s="40" t="s">
        <v>86</v>
      </c>
      <c r="C408" s="40">
        <v>23.4</v>
      </c>
      <c r="D408" s="40">
        <v>30</v>
      </c>
      <c r="E408" s="41">
        <v>44452</v>
      </c>
      <c r="F408" s="42"/>
      <c r="G408" s="43"/>
      <c r="H408" s="44" t="str">
        <f>IFERROR(VLOOKUP(Abfalldokumentation!$B408,Artikel!A:C,3,FALSE),Abfalldokumentation!$B408)</f>
        <v>Diverses aus Abfüllung</v>
      </c>
      <c r="I408" s="78" t="str">
        <f>VLOOKUP(V408,'Linien - BU'!A:B,2,FALSE)</f>
        <v>BU1</v>
      </c>
      <c r="J408" s="79">
        <f t="shared" si="42"/>
        <v>23.4</v>
      </c>
      <c r="K408" s="80">
        <f>Abfalldokumentation!$E408</f>
        <v>44452</v>
      </c>
      <c r="L408" s="79" t="str">
        <f>IFERROR(IF(VLOOKUP(W408,'[1]Rohware 230'!$B:$C,2,FALSE)=0,"Rohware"),
IFERROR(IF(VLOOKUP(W408,[1]Sammelnr.!$B:$C,2,FALSE)=0,"Sammelnr. ungeschält ABS"),
IFERROR(IF(VLOOKUP(W408,[1]Sammelnr.!$E:$F,2,FALSE)=0,"Sammelnr. ungeschält VS"),
IFERROR(IF(VLOOKUP(W408,[1]Sammelnr.!$H:$I,2,FALSE)=0,"Sammelnr. geschält"),
IFERROR(IF(VLOOKUP(W408,[1]Offen!$B:$C,2,FALSE)=0,"Offen ungeschält ABS"),
IFERROR(IF(VLOOKUP(W408,[1]Offen!$E:$F,2,FALSE)=0,"Offen ungeschält VOS"),
IFERROR(IF(VLOOKUP(W408,[1]Offen!$H:$I,2,FALSE)=0,"Offen geschält RW"),
IFERROR(IF(VLOOKUP(W408,[1]Offen!$K:$L,2,FALSE)=0,"Offen vegan"),
IFERROR(IF(VLOOKUP(W408,[1]Offen!$N:$O,2,FALSE)=0,"Offen Zipfel"),
IFERROR(IF(VLOOKUP(W408,[1]Offen!$Q:$R,2,FALSE)=0,"Offen Endstücke"),
IFERROR(IF(VLOOKUP(W408,[1]Vakuumiert!$B:$C,2,FALSE)=0,"Vakuumierter VOS ungeschält"),
IFERROR(IF(VLOOKUP(W408,[1]Vakuumiert!$E:$F,2,FALSE)=0,"Vakuumierter ABS ungeschält"),
IFERROR(IF(VLOOKUP(W408,[1]Vakuumiert!$H:$I,2,FALSE)=0,"Vakuumierter VOS geschält"),
IFERROR(IF(VLOOKUP(W408,[1]Vakuumiert!$K:$L,2,FALSE)=0,"Vakuumierter VOS vegan"),
IFERROR(IF(VLOOKUP(W408,[1]Vakuumiert!$N:$O,2,FALSE)=0,"Vakuumierter VOS Zipfel"),
IFERROR(IF(VLOOKUP(W408,[1]Vakuumiert!$Q:$R,2,FALSE)=0,"Vakuumiert geschält"),
IFERROR(IF(VLOOKUP(W408,'[1]vakuumierte Fertigprodukte'!$B:$C,2,FALSE)=0,"Fertigprodukte"),
IFERROR(IF(VLOOKUP(W408,'[1]vakuumierte Fertigprodukte'!$E:$FI,2,FALSE)=0,"Vakuumierte Zipfel"),
IFERROR(IF(VLOOKUP(W408,[1]Wurste!$B:$C,2,FALSE)=0,"Räucherwürste"),
IFERROR(IF(VLOOKUP(W408,[1]Wurste!$E:$F,2,FALSE)=0,"URW/URGW Wurst"),
IFERROR(IF(VLOOKUP(W408,[1]Wurste!$H:$I,2,FALSE)=0,"HF-Wurst Vegan"),
IFERROR(IF(VLOOKUP(W408,[1]Wurste!$K:$L,2,FALSE)=0,"320er ohne Würste"),
IFERROR(IF(AND(OR(Abfalldokumentation!$I408="BU3",Abfalldokumentation!$I408="Verkauf"),Abfalldokumentation!$N408="Schimmel",Abfalldokumentation!$O408="keinen Abnehmer/kein Schälpersonal"),"Div. Zipfel, ES ohne Verwendung",VLOOKUP(Abfalldokumentation!$M408,Produktgruppen!A:B,2,FALSE)),"-")))))))))))))))))))))))</f>
        <v>Diverses</v>
      </c>
      <c r="M408" s="81" t="str">
        <f>IFERROR(VLOOKUP(Abfalldokumentation!$W408,Artikel!A:C,3,FALSE),Abfalldokumentation!$W408)</f>
        <v>Diverses aus Abfüllung</v>
      </c>
      <c r="N408" s="81" t="str">
        <f>VLOOKUP(D408,'Liste Gründe'!A:D,2,FALSE)</f>
        <v>Linienbezogen</v>
      </c>
      <c r="O408" s="80" t="str">
        <f>IF(ISBLANK(F408),VLOOKUP(Abfalldokumentation!$X408,'Liste Gründe'!A:D,3,FALSE),F408)</f>
        <v>Maschinenabfall</v>
      </c>
      <c r="P408" s="81" t="str">
        <f>IF(ISBLANK(Abfalldokumentation!$G408),"-",Abfalldokumentation!$G408)</f>
        <v>-</v>
      </c>
      <c r="Q408" s="81">
        <f t="shared" si="43"/>
        <v>37</v>
      </c>
      <c r="R408" s="81" t="str">
        <f t="shared" si="44"/>
        <v>Produkte</v>
      </c>
      <c r="S408" s="81" t="str">
        <f t="shared" si="45"/>
        <v>BUs</v>
      </c>
      <c r="T408" s="81" t="str">
        <f t="shared" si="46"/>
        <v>Symptome</v>
      </c>
      <c r="U408" s="81" t="str">
        <f>IFERROR(VLOOKUP(Abfalldokumentation!$W408,Kennzahlen!S:U,3,FALSE)*Abfalldokumentation!$J408,"0")</f>
        <v>0</v>
      </c>
      <c r="V408" s="81" t="str">
        <f>IF(ISBLANK(A408),VLOOKUP(Abfalldokumentation!$W408,'Linien - BU'!R:S,2,FALSE),A408)</f>
        <v>Abfüllung</v>
      </c>
      <c r="W408" s="77" t="str">
        <f t="shared" si="47"/>
        <v>Diverses aus Abfüllung</v>
      </c>
      <c r="X408" s="77">
        <f t="shared" si="48"/>
        <v>30</v>
      </c>
    </row>
    <row r="409" spans="1:24" ht="30" customHeight="1" x14ac:dyDescent="0.25">
      <c r="A409" s="45" t="s">
        <v>70</v>
      </c>
      <c r="B409" s="46" t="s">
        <v>86</v>
      </c>
      <c r="C409" s="46">
        <v>24.2</v>
      </c>
      <c r="D409" s="46">
        <v>30</v>
      </c>
      <c r="E409" s="47">
        <v>44452</v>
      </c>
      <c r="F409" s="48"/>
      <c r="G409" s="49"/>
      <c r="H409" s="50" t="str">
        <f>IFERROR(VLOOKUP(Abfalldokumentation!$B409,Artikel!A:C,3,FALSE),Abfalldokumentation!$B409)</f>
        <v>Diverses aus Abfüllung</v>
      </c>
      <c r="I409" s="73" t="str">
        <f>VLOOKUP(V409,'Linien - BU'!A:B,2,FALSE)</f>
        <v>BU1</v>
      </c>
      <c r="J409" s="74">
        <f t="shared" si="42"/>
        <v>24.2</v>
      </c>
      <c r="K409" s="75">
        <f>Abfalldokumentation!$E409</f>
        <v>44452</v>
      </c>
      <c r="L409" s="74" t="str">
        <f>IFERROR(IF(VLOOKUP(W409,'[1]Rohware 230'!$B:$C,2,FALSE)=0,"Rohware"),
IFERROR(IF(VLOOKUP(W409,[1]Sammelnr.!$B:$C,2,FALSE)=0,"Sammelnr. ungeschält ABS"),
IFERROR(IF(VLOOKUP(W409,[1]Sammelnr.!$E:$F,2,FALSE)=0,"Sammelnr. ungeschält VS"),
IFERROR(IF(VLOOKUP(W409,[1]Sammelnr.!$H:$I,2,FALSE)=0,"Sammelnr. geschält"),
IFERROR(IF(VLOOKUP(W409,[1]Offen!$B:$C,2,FALSE)=0,"Offen ungeschält ABS"),
IFERROR(IF(VLOOKUP(W409,[1]Offen!$E:$F,2,FALSE)=0,"Offen ungeschält VOS"),
IFERROR(IF(VLOOKUP(W409,[1]Offen!$H:$I,2,FALSE)=0,"Offen geschält RW"),
IFERROR(IF(VLOOKUP(W409,[1]Offen!$K:$L,2,FALSE)=0,"Offen vegan"),
IFERROR(IF(VLOOKUP(W409,[1]Offen!$N:$O,2,FALSE)=0,"Offen Zipfel"),
IFERROR(IF(VLOOKUP(W409,[1]Offen!$Q:$R,2,FALSE)=0,"Offen Endstücke"),
IFERROR(IF(VLOOKUP(W409,[1]Vakuumiert!$B:$C,2,FALSE)=0,"Vakuumierter VOS ungeschält"),
IFERROR(IF(VLOOKUP(W409,[1]Vakuumiert!$E:$F,2,FALSE)=0,"Vakuumierter ABS ungeschält"),
IFERROR(IF(VLOOKUP(W409,[1]Vakuumiert!$H:$I,2,FALSE)=0,"Vakuumierter VOS geschält"),
IFERROR(IF(VLOOKUP(W409,[1]Vakuumiert!$K:$L,2,FALSE)=0,"Vakuumierter VOS vegan"),
IFERROR(IF(VLOOKUP(W409,[1]Vakuumiert!$N:$O,2,FALSE)=0,"Vakuumierter VOS Zipfel"),
IFERROR(IF(VLOOKUP(W409,[1]Vakuumiert!$Q:$R,2,FALSE)=0,"Vakuumiert geschält"),
IFERROR(IF(VLOOKUP(W409,'[1]vakuumierte Fertigprodukte'!$B:$C,2,FALSE)=0,"Fertigprodukte"),
IFERROR(IF(VLOOKUP(W409,'[1]vakuumierte Fertigprodukte'!$E:$FI,2,FALSE)=0,"Vakuumierte Zipfel"),
IFERROR(IF(VLOOKUP(W409,[1]Wurste!$B:$C,2,FALSE)=0,"Räucherwürste"),
IFERROR(IF(VLOOKUP(W409,[1]Wurste!$E:$F,2,FALSE)=0,"URW/URGW Wurst"),
IFERROR(IF(VLOOKUP(W409,[1]Wurste!$H:$I,2,FALSE)=0,"HF-Wurst Vegan"),
IFERROR(IF(VLOOKUP(W409,[1]Wurste!$K:$L,2,FALSE)=0,"320er ohne Würste"),
IFERROR(IF(AND(OR(Abfalldokumentation!$I409="BU3",Abfalldokumentation!$I409="Verkauf"),Abfalldokumentation!$N409="Schimmel",Abfalldokumentation!$O409="keinen Abnehmer/kein Schälpersonal"),"Div. Zipfel, ES ohne Verwendung",VLOOKUP(Abfalldokumentation!$M409,Produktgruppen!A:B,2,FALSE)),"-")))))))))))))))))))))))</f>
        <v>Diverses</v>
      </c>
      <c r="M409" s="76" t="str">
        <f>IFERROR(VLOOKUP(Abfalldokumentation!$W409,Artikel!A:C,3,FALSE),Abfalldokumentation!$W409)</f>
        <v>Diverses aus Abfüllung</v>
      </c>
      <c r="N409" s="76" t="str">
        <f>VLOOKUP(D409,'Liste Gründe'!A:D,2,FALSE)</f>
        <v>Linienbezogen</v>
      </c>
      <c r="O409" s="75" t="str">
        <f>IF(ISBLANK(F409),VLOOKUP(Abfalldokumentation!$X409,'Liste Gründe'!A:D,3,FALSE),F409)</f>
        <v>Maschinenabfall</v>
      </c>
      <c r="P409" s="76" t="str">
        <f>IF(ISBLANK(Abfalldokumentation!$G409),"-",Abfalldokumentation!$G409)</f>
        <v>-</v>
      </c>
      <c r="Q409" s="76">
        <f t="shared" si="43"/>
        <v>37</v>
      </c>
      <c r="R409" s="76" t="str">
        <f t="shared" si="44"/>
        <v>Produkte</v>
      </c>
      <c r="S409" s="76" t="str">
        <f t="shared" si="45"/>
        <v>BUs</v>
      </c>
      <c r="T409" s="76" t="str">
        <f t="shared" si="46"/>
        <v>Symptome</v>
      </c>
      <c r="U409" s="76" t="str">
        <f>IFERROR(VLOOKUP(Abfalldokumentation!$W409,Kennzahlen!S:U,3,FALSE)*Abfalldokumentation!$J409,"0")</f>
        <v>0</v>
      </c>
      <c r="V409" s="76" t="str">
        <f>IF(ISBLANK(A409),VLOOKUP(Abfalldokumentation!$W409,'Linien - BU'!R:S,2,FALSE),A409)</f>
        <v>Abfüllung</v>
      </c>
      <c r="W409" s="77" t="str">
        <f t="shared" si="47"/>
        <v>Diverses aus Abfüllung</v>
      </c>
      <c r="X409" s="77">
        <f t="shared" si="48"/>
        <v>30</v>
      </c>
    </row>
    <row r="410" spans="1:24" ht="30" customHeight="1" x14ac:dyDescent="0.25">
      <c r="A410" s="39" t="s">
        <v>70</v>
      </c>
      <c r="B410" s="40" t="s">
        <v>86</v>
      </c>
      <c r="C410" s="40">
        <v>31.6</v>
      </c>
      <c r="D410" s="40">
        <v>30</v>
      </c>
      <c r="E410" s="41">
        <v>44452</v>
      </c>
      <c r="F410" s="42"/>
      <c r="G410" s="43"/>
      <c r="H410" s="44" t="str">
        <f>IFERROR(VLOOKUP(Abfalldokumentation!$B410,Artikel!A:C,3,FALSE),Abfalldokumentation!$B410)</f>
        <v>Diverses aus Abfüllung</v>
      </c>
      <c r="I410" s="78" t="str">
        <f>VLOOKUP(V410,'Linien - BU'!A:B,2,FALSE)</f>
        <v>BU1</v>
      </c>
      <c r="J410" s="79">
        <f t="shared" si="42"/>
        <v>31.6</v>
      </c>
      <c r="K410" s="80">
        <f>Abfalldokumentation!$E410</f>
        <v>44452</v>
      </c>
      <c r="L410" s="79" t="str">
        <f>IFERROR(IF(VLOOKUP(W410,'[1]Rohware 230'!$B:$C,2,FALSE)=0,"Rohware"),
IFERROR(IF(VLOOKUP(W410,[1]Sammelnr.!$B:$C,2,FALSE)=0,"Sammelnr. ungeschält ABS"),
IFERROR(IF(VLOOKUP(W410,[1]Sammelnr.!$E:$F,2,FALSE)=0,"Sammelnr. ungeschält VS"),
IFERROR(IF(VLOOKUP(W410,[1]Sammelnr.!$H:$I,2,FALSE)=0,"Sammelnr. geschält"),
IFERROR(IF(VLOOKUP(W410,[1]Offen!$B:$C,2,FALSE)=0,"Offen ungeschält ABS"),
IFERROR(IF(VLOOKUP(W410,[1]Offen!$E:$F,2,FALSE)=0,"Offen ungeschält VOS"),
IFERROR(IF(VLOOKUP(W410,[1]Offen!$H:$I,2,FALSE)=0,"Offen geschält RW"),
IFERROR(IF(VLOOKUP(W410,[1]Offen!$K:$L,2,FALSE)=0,"Offen vegan"),
IFERROR(IF(VLOOKUP(W410,[1]Offen!$N:$O,2,FALSE)=0,"Offen Zipfel"),
IFERROR(IF(VLOOKUP(W410,[1]Offen!$Q:$R,2,FALSE)=0,"Offen Endstücke"),
IFERROR(IF(VLOOKUP(W410,[1]Vakuumiert!$B:$C,2,FALSE)=0,"Vakuumierter VOS ungeschält"),
IFERROR(IF(VLOOKUP(W410,[1]Vakuumiert!$E:$F,2,FALSE)=0,"Vakuumierter ABS ungeschält"),
IFERROR(IF(VLOOKUP(W410,[1]Vakuumiert!$H:$I,2,FALSE)=0,"Vakuumierter VOS geschält"),
IFERROR(IF(VLOOKUP(W410,[1]Vakuumiert!$K:$L,2,FALSE)=0,"Vakuumierter VOS vegan"),
IFERROR(IF(VLOOKUP(W410,[1]Vakuumiert!$N:$O,2,FALSE)=0,"Vakuumierter VOS Zipfel"),
IFERROR(IF(VLOOKUP(W410,[1]Vakuumiert!$Q:$R,2,FALSE)=0,"Vakuumiert geschält"),
IFERROR(IF(VLOOKUP(W410,'[1]vakuumierte Fertigprodukte'!$B:$C,2,FALSE)=0,"Fertigprodukte"),
IFERROR(IF(VLOOKUP(W410,'[1]vakuumierte Fertigprodukte'!$E:$FI,2,FALSE)=0,"Vakuumierte Zipfel"),
IFERROR(IF(VLOOKUP(W410,[1]Wurste!$B:$C,2,FALSE)=0,"Räucherwürste"),
IFERROR(IF(VLOOKUP(W410,[1]Wurste!$E:$F,2,FALSE)=0,"URW/URGW Wurst"),
IFERROR(IF(VLOOKUP(W410,[1]Wurste!$H:$I,2,FALSE)=0,"HF-Wurst Vegan"),
IFERROR(IF(VLOOKUP(W410,[1]Wurste!$K:$L,2,FALSE)=0,"320er ohne Würste"),
IFERROR(IF(AND(OR(Abfalldokumentation!$I410="BU3",Abfalldokumentation!$I410="Verkauf"),Abfalldokumentation!$N410="Schimmel",Abfalldokumentation!$O410="keinen Abnehmer/kein Schälpersonal"),"Div. Zipfel, ES ohne Verwendung",VLOOKUP(Abfalldokumentation!$M410,Produktgruppen!A:B,2,FALSE)),"-")))))))))))))))))))))))</f>
        <v>Diverses</v>
      </c>
      <c r="M410" s="81" t="str">
        <f>IFERROR(VLOOKUP(Abfalldokumentation!$W410,Artikel!A:C,3,FALSE),Abfalldokumentation!$W410)</f>
        <v>Diverses aus Abfüllung</v>
      </c>
      <c r="N410" s="81" t="str">
        <f>VLOOKUP(D410,'Liste Gründe'!A:D,2,FALSE)</f>
        <v>Linienbezogen</v>
      </c>
      <c r="O410" s="80" t="str">
        <f>IF(ISBLANK(F410),VLOOKUP(Abfalldokumentation!$X410,'Liste Gründe'!A:D,3,FALSE),F410)</f>
        <v>Maschinenabfall</v>
      </c>
      <c r="P410" s="81" t="str">
        <f>IF(ISBLANK(Abfalldokumentation!$G410),"-",Abfalldokumentation!$G410)</f>
        <v>-</v>
      </c>
      <c r="Q410" s="81">
        <f t="shared" si="43"/>
        <v>37</v>
      </c>
      <c r="R410" s="81" t="str">
        <f t="shared" si="44"/>
        <v>Produkte</v>
      </c>
      <c r="S410" s="81" t="str">
        <f t="shared" si="45"/>
        <v>BUs</v>
      </c>
      <c r="T410" s="81" t="str">
        <f t="shared" si="46"/>
        <v>Symptome</v>
      </c>
      <c r="U410" s="81" t="str">
        <f>IFERROR(VLOOKUP(Abfalldokumentation!$W410,Kennzahlen!S:U,3,FALSE)*Abfalldokumentation!$J410,"0")</f>
        <v>0</v>
      </c>
      <c r="V410" s="81" t="str">
        <f>IF(ISBLANK(A410),VLOOKUP(Abfalldokumentation!$W410,'Linien - BU'!R:S,2,FALSE),A410)</f>
        <v>Abfüllung</v>
      </c>
      <c r="W410" s="77" t="str">
        <f t="shared" si="47"/>
        <v>Diverses aus Abfüllung</v>
      </c>
      <c r="X410" s="77">
        <f t="shared" si="48"/>
        <v>30</v>
      </c>
    </row>
    <row r="411" spans="1:24" ht="30" customHeight="1" x14ac:dyDescent="0.25">
      <c r="A411" s="45" t="s">
        <v>70</v>
      </c>
      <c r="B411" s="46" t="s">
        <v>86</v>
      </c>
      <c r="C411" s="46">
        <v>44</v>
      </c>
      <c r="D411" s="46">
        <v>30</v>
      </c>
      <c r="E411" s="47">
        <v>44452</v>
      </c>
      <c r="F411" s="48"/>
      <c r="G411" s="49"/>
      <c r="H411" s="50" t="str">
        <f>IFERROR(VLOOKUP(Abfalldokumentation!$B411,Artikel!A:C,3,FALSE),Abfalldokumentation!$B411)</f>
        <v>Diverses aus Abfüllung</v>
      </c>
      <c r="I411" s="73" t="str">
        <f>VLOOKUP(V411,'Linien - BU'!A:B,2,FALSE)</f>
        <v>BU1</v>
      </c>
      <c r="J411" s="74">
        <f t="shared" si="42"/>
        <v>44</v>
      </c>
      <c r="K411" s="75">
        <f>Abfalldokumentation!$E411</f>
        <v>44452</v>
      </c>
      <c r="L411" s="74" t="str">
        <f>IFERROR(IF(VLOOKUP(W411,'[1]Rohware 230'!$B:$C,2,FALSE)=0,"Rohware"),
IFERROR(IF(VLOOKUP(W411,[1]Sammelnr.!$B:$C,2,FALSE)=0,"Sammelnr. ungeschält ABS"),
IFERROR(IF(VLOOKUP(W411,[1]Sammelnr.!$E:$F,2,FALSE)=0,"Sammelnr. ungeschält VS"),
IFERROR(IF(VLOOKUP(W411,[1]Sammelnr.!$H:$I,2,FALSE)=0,"Sammelnr. geschält"),
IFERROR(IF(VLOOKUP(W411,[1]Offen!$B:$C,2,FALSE)=0,"Offen ungeschält ABS"),
IFERROR(IF(VLOOKUP(W411,[1]Offen!$E:$F,2,FALSE)=0,"Offen ungeschält VOS"),
IFERROR(IF(VLOOKUP(W411,[1]Offen!$H:$I,2,FALSE)=0,"Offen geschält RW"),
IFERROR(IF(VLOOKUP(W411,[1]Offen!$K:$L,2,FALSE)=0,"Offen vegan"),
IFERROR(IF(VLOOKUP(W411,[1]Offen!$N:$O,2,FALSE)=0,"Offen Zipfel"),
IFERROR(IF(VLOOKUP(W411,[1]Offen!$Q:$R,2,FALSE)=0,"Offen Endstücke"),
IFERROR(IF(VLOOKUP(W411,[1]Vakuumiert!$B:$C,2,FALSE)=0,"Vakuumierter VOS ungeschält"),
IFERROR(IF(VLOOKUP(W411,[1]Vakuumiert!$E:$F,2,FALSE)=0,"Vakuumierter ABS ungeschält"),
IFERROR(IF(VLOOKUP(W411,[1]Vakuumiert!$H:$I,2,FALSE)=0,"Vakuumierter VOS geschält"),
IFERROR(IF(VLOOKUP(W411,[1]Vakuumiert!$K:$L,2,FALSE)=0,"Vakuumierter VOS vegan"),
IFERROR(IF(VLOOKUP(W411,[1]Vakuumiert!$N:$O,2,FALSE)=0,"Vakuumierter VOS Zipfel"),
IFERROR(IF(VLOOKUP(W411,[1]Vakuumiert!$Q:$R,2,FALSE)=0,"Vakuumiert geschält"),
IFERROR(IF(VLOOKUP(W411,'[1]vakuumierte Fertigprodukte'!$B:$C,2,FALSE)=0,"Fertigprodukte"),
IFERROR(IF(VLOOKUP(W411,'[1]vakuumierte Fertigprodukte'!$E:$FI,2,FALSE)=0,"Vakuumierte Zipfel"),
IFERROR(IF(VLOOKUP(W411,[1]Wurste!$B:$C,2,FALSE)=0,"Räucherwürste"),
IFERROR(IF(VLOOKUP(W411,[1]Wurste!$E:$F,2,FALSE)=0,"URW/URGW Wurst"),
IFERROR(IF(VLOOKUP(W411,[1]Wurste!$H:$I,2,FALSE)=0,"HF-Wurst Vegan"),
IFERROR(IF(VLOOKUP(W411,[1]Wurste!$K:$L,2,FALSE)=0,"320er ohne Würste"),
IFERROR(IF(AND(OR(Abfalldokumentation!$I411="BU3",Abfalldokumentation!$I411="Verkauf"),Abfalldokumentation!$N411="Schimmel",Abfalldokumentation!$O411="keinen Abnehmer/kein Schälpersonal"),"Div. Zipfel, ES ohne Verwendung",VLOOKUP(Abfalldokumentation!$M411,Produktgruppen!A:B,2,FALSE)),"-")))))))))))))))))))))))</f>
        <v>Diverses</v>
      </c>
      <c r="M411" s="76" t="str">
        <f>IFERROR(VLOOKUP(Abfalldokumentation!$W411,Artikel!A:C,3,FALSE),Abfalldokumentation!$W411)</f>
        <v>Diverses aus Abfüllung</v>
      </c>
      <c r="N411" s="76" t="str">
        <f>VLOOKUP(D411,'Liste Gründe'!A:D,2,FALSE)</f>
        <v>Linienbezogen</v>
      </c>
      <c r="O411" s="75" t="str">
        <f>IF(ISBLANK(F411),VLOOKUP(Abfalldokumentation!$X411,'Liste Gründe'!A:D,3,FALSE),F411)</f>
        <v>Maschinenabfall</v>
      </c>
      <c r="P411" s="76" t="str">
        <f>IF(ISBLANK(Abfalldokumentation!$G411),"-",Abfalldokumentation!$G411)</f>
        <v>-</v>
      </c>
      <c r="Q411" s="76">
        <f t="shared" si="43"/>
        <v>37</v>
      </c>
      <c r="R411" s="76" t="str">
        <f t="shared" si="44"/>
        <v>Produkte</v>
      </c>
      <c r="S411" s="76" t="str">
        <f t="shared" si="45"/>
        <v>BUs</v>
      </c>
      <c r="T411" s="76" t="str">
        <f t="shared" si="46"/>
        <v>Symptome</v>
      </c>
      <c r="U411" s="76" t="str">
        <f>IFERROR(VLOOKUP(Abfalldokumentation!$W411,Kennzahlen!S:U,3,FALSE)*Abfalldokumentation!$J411,"0")</f>
        <v>0</v>
      </c>
      <c r="V411" s="76" t="str">
        <f>IF(ISBLANK(A411),VLOOKUP(Abfalldokumentation!$W411,'Linien - BU'!R:S,2,FALSE),A411)</f>
        <v>Abfüllung</v>
      </c>
      <c r="W411" s="77" t="str">
        <f t="shared" si="47"/>
        <v>Diverses aus Abfüllung</v>
      </c>
      <c r="X411" s="77">
        <f t="shared" si="48"/>
        <v>30</v>
      </c>
    </row>
    <row r="412" spans="1:24" ht="30" customHeight="1" x14ac:dyDescent="0.25">
      <c r="A412" s="39" t="s">
        <v>70</v>
      </c>
      <c r="B412" s="40" t="s">
        <v>86</v>
      </c>
      <c r="C412" s="40">
        <v>50</v>
      </c>
      <c r="D412" s="40">
        <v>30</v>
      </c>
      <c r="E412" s="41">
        <v>44452</v>
      </c>
      <c r="F412" s="42"/>
      <c r="G412" s="43"/>
      <c r="H412" s="44" t="str">
        <f>IFERROR(VLOOKUP(Abfalldokumentation!$B412,Artikel!A:C,3,FALSE),Abfalldokumentation!$B412)</f>
        <v>Diverses aus Abfüllung</v>
      </c>
      <c r="I412" s="78" t="str">
        <f>VLOOKUP(V412,'Linien - BU'!A:B,2,FALSE)</f>
        <v>BU1</v>
      </c>
      <c r="J412" s="79">
        <f t="shared" si="42"/>
        <v>50</v>
      </c>
      <c r="K412" s="80">
        <f>Abfalldokumentation!$E412</f>
        <v>44452</v>
      </c>
      <c r="L412" s="79" t="str">
        <f>IFERROR(IF(VLOOKUP(W412,'[1]Rohware 230'!$B:$C,2,FALSE)=0,"Rohware"),
IFERROR(IF(VLOOKUP(W412,[1]Sammelnr.!$B:$C,2,FALSE)=0,"Sammelnr. ungeschält ABS"),
IFERROR(IF(VLOOKUP(W412,[1]Sammelnr.!$E:$F,2,FALSE)=0,"Sammelnr. ungeschält VS"),
IFERROR(IF(VLOOKUP(W412,[1]Sammelnr.!$H:$I,2,FALSE)=0,"Sammelnr. geschält"),
IFERROR(IF(VLOOKUP(W412,[1]Offen!$B:$C,2,FALSE)=0,"Offen ungeschält ABS"),
IFERROR(IF(VLOOKUP(W412,[1]Offen!$E:$F,2,FALSE)=0,"Offen ungeschält VOS"),
IFERROR(IF(VLOOKUP(W412,[1]Offen!$H:$I,2,FALSE)=0,"Offen geschält RW"),
IFERROR(IF(VLOOKUP(W412,[1]Offen!$K:$L,2,FALSE)=0,"Offen vegan"),
IFERROR(IF(VLOOKUP(W412,[1]Offen!$N:$O,2,FALSE)=0,"Offen Zipfel"),
IFERROR(IF(VLOOKUP(W412,[1]Offen!$Q:$R,2,FALSE)=0,"Offen Endstücke"),
IFERROR(IF(VLOOKUP(W412,[1]Vakuumiert!$B:$C,2,FALSE)=0,"Vakuumierter VOS ungeschält"),
IFERROR(IF(VLOOKUP(W412,[1]Vakuumiert!$E:$F,2,FALSE)=0,"Vakuumierter ABS ungeschält"),
IFERROR(IF(VLOOKUP(W412,[1]Vakuumiert!$H:$I,2,FALSE)=0,"Vakuumierter VOS geschält"),
IFERROR(IF(VLOOKUP(W412,[1]Vakuumiert!$K:$L,2,FALSE)=0,"Vakuumierter VOS vegan"),
IFERROR(IF(VLOOKUP(W412,[1]Vakuumiert!$N:$O,2,FALSE)=0,"Vakuumierter VOS Zipfel"),
IFERROR(IF(VLOOKUP(W412,[1]Vakuumiert!$Q:$R,2,FALSE)=0,"Vakuumiert geschält"),
IFERROR(IF(VLOOKUP(W412,'[1]vakuumierte Fertigprodukte'!$B:$C,2,FALSE)=0,"Fertigprodukte"),
IFERROR(IF(VLOOKUP(W412,'[1]vakuumierte Fertigprodukte'!$E:$FI,2,FALSE)=0,"Vakuumierte Zipfel"),
IFERROR(IF(VLOOKUP(W412,[1]Wurste!$B:$C,2,FALSE)=0,"Räucherwürste"),
IFERROR(IF(VLOOKUP(W412,[1]Wurste!$E:$F,2,FALSE)=0,"URW/URGW Wurst"),
IFERROR(IF(VLOOKUP(W412,[1]Wurste!$H:$I,2,FALSE)=0,"HF-Wurst Vegan"),
IFERROR(IF(VLOOKUP(W412,[1]Wurste!$K:$L,2,FALSE)=0,"320er ohne Würste"),
IFERROR(IF(AND(OR(Abfalldokumentation!$I412="BU3",Abfalldokumentation!$I412="Verkauf"),Abfalldokumentation!$N412="Schimmel",Abfalldokumentation!$O412="keinen Abnehmer/kein Schälpersonal"),"Div. Zipfel, ES ohne Verwendung",VLOOKUP(Abfalldokumentation!$M412,Produktgruppen!A:B,2,FALSE)),"-")))))))))))))))))))))))</f>
        <v>Diverses</v>
      </c>
      <c r="M412" s="81" t="str">
        <f>IFERROR(VLOOKUP(Abfalldokumentation!$W412,Artikel!A:C,3,FALSE),Abfalldokumentation!$W412)</f>
        <v>Diverses aus Abfüllung</v>
      </c>
      <c r="N412" s="81" t="str">
        <f>VLOOKUP(D412,'Liste Gründe'!A:D,2,FALSE)</f>
        <v>Linienbezogen</v>
      </c>
      <c r="O412" s="80" t="str">
        <f>IF(ISBLANK(F412),VLOOKUP(Abfalldokumentation!$X412,'Liste Gründe'!A:D,3,FALSE),F412)</f>
        <v>Maschinenabfall</v>
      </c>
      <c r="P412" s="81" t="str">
        <f>IF(ISBLANK(Abfalldokumentation!$G412),"-",Abfalldokumentation!$G412)</f>
        <v>-</v>
      </c>
      <c r="Q412" s="81">
        <f t="shared" si="43"/>
        <v>37</v>
      </c>
      <c r="R412" s="81" t="str">
        <f t="shared" si="44"/>
        <v>Produkte</v>
      </c>
      <c r="S412" s="81" t="str">
        <f t="shared" si="45"/>
        <v>BUs</v>
      </c>
      <c r="T412" s="81" t="str">
        <f t="shared" si="46"/>
        <v>Symptome</v>
      </c>
      <c r="U412" s="81" t="str">
        <f>IFERROR(VLOOKUP(Abfalldokumentation!$W412,Kennzahlen!S:U,3,FALSE)*Abfalldokumentation!$J412,"0")</f>
        <v>0</v>
      </c>
      <c r="V412" s="81" t="str">
        <f>IF(ISBLANK(A412),VLOOKUP(Abfalldokumentation!$W412,'Linien - BU'!R:S,2,FALSE),A412)</f>
        <v>Abfüllung</v>
      </c>
      <c r="W412" s="77" t="str">
        <f t="shared" si="47"/>
        <v>Diverses aus Abfüllung</v>
      </c>
      <c r="X412" s="77">
        <f t="shared" si="48"/>
        <v>30</v>
      </c>
    </row>
    <row r="413" spans="1:24" ht="30" customHeight="1" x14ac:dyDescent="0.25">
      <c r="A413" s="45" t="s">
        <v>70</v>
      </c>
      <c r="B413" s="46" t="s">
        <v>86</v>
      </c>
      <c r="C413" s="46">
        <v>53</v>
      </c>
      <c r="D413" s="46">
        <v>30</v>
      </c>
      <c r="E413" s="47">
        <v>44452</v>
      </c>
      <c r="F413" s="48"/>
      <c r="G413" s="49"/>
      <c r="H413" s="50" t="str">
        <f>IFERROR(VLOOKUP(Abfalldokumentation!$B413,Artikel!A:C,3,FALSE),Abfalldokumentation!$B413)</f>
        <v>Diverses aus Abfüllung</v>
      </c>
      <c r="I413" s="73" t="str">
        <f>VLOOKUP(V413,'Linien - BU'!A:B,2,FALSE)</f>
        <v>BU1</v>
      </c>
      <c r="J413" s="74">
        <f t="shared" si="42"/>
        <v>53</v>
      </c>
      <c r="K413" s="75">
        <f>Abfalldokumentation!$E413</f>
        <v>44452</v>
      </c>
      <c r="L413" s="74" t="str">
        <f>IFERROR(IF(VLOOKUP(W413,'[1]Rohware 230'!$B:$C,2,FALSE)=0,"Rohware"),
IFERROR(IF(VLOOKUP(W413,[1]Sammelnr.!$B:$C,2,FALSE)=0,"Sammelnr. ungeschält ABS"),
IFERROR(IF(VLOOKUP(W413,[1]Sammelnr.!$E:$F,2,FALSE)=0,"Sammelnr. ungeschält VS"),
IFERROR(IF(VLOOKUP(W413,[1]Sammelnr.!$H:$I,2,FALSE)=0,"Sammelnr. geschält"),
IFERROR(IF(VLOOKUP(W413,[1]Offen!$B:$C,2,FALSE)=0,"Offen ungeschält ABS"),
IFERROR(IF(VLOOKUP(W413,[1]Offen!$E:$F,2,FALSE)=0,"Offen ungeschält VOS"),
IFERROR(IF(VLOOKUP(W413,[1]Offen!$H:$I,2,FALSE)=0,"Offen geschält RW"),
IFERROR(IF(VLOOKUP(W413,[1]Offen!$K:$L,2,FALSE)=0,"Offen vegan"),
IFERROR(IF(VLOOKUP(W413,[1]Offen!$N:$O,2,FALSE)=0,"Offen Zipfel"),
IFERROR(IF(VLOOKUP(W413,[1]Offen!$Q:$R,2,FALSE)=0,"Offen Endstücke"),
IFERROR(IF(VLOOKUP(W413,[1]Vakuumiert!$B:$C,2,FALSE)=0,"Vakuumierter VOS ungeschält"),
IFERROR(IF(VLOOKUP(W413,[1]Vakuumiert!$E:$F,2,FALSE)=0,"Vakuumierter ABS ungeschält"),
IFERROR(IF(VLOOKUP(W413,[1]Vakuumiert!$H:$I,2,FALSE)=0,"Vakuumierter VOS geschält"),
IFERROR(IF(VLOOKUP(W413,[1]Vakuumiert!$K:$L,2,FALSE)=0,"Vakuumierter VOS vegan"),
IFERROR(IF(VLOOKUP(W413,[1]Vakuumiert!$N:$O,2,FALSE)=0,"Vakuumierter VOS Zipfel"),
IFERROR(IF(VLOOKUP(W413,[1]Vakuumiert!$Q:$R,2,FALSE)=0,"Vakuumiert geschält"),
IFERROR(IF(VLOOKUP(W413,'[1]vakuumierte Fertigprodukte'!$B:$C,2,FALSE)=0,"Fertigprodukte"),
IFERROR(IF(VLOOKUP(W413,'[1]vakuumierte Fertigprodukte'!$E:$FI,2,FALSE)=0,"Vakuumierte Zipfel"),
IFERROR(IF(VLOOKUP(W413,[1]Wurste!$B:$C,2,FALSE)=0,"Räucherwürste"),
IFERROR(IF(VLOOKUP(W413,[1]Wurste!$E:$F,2,FALSE)=0,"URW/URGW Wurst"),
IFERROR(IF(VLOOKUP(W413,[1]Wurste!$H:$I,2,FALSE)=0,"HF-Wurst Vegan"),
IFERROR(IF(VLOOKUP(W413,[1]Wurste!$K:$L,2,FALSE)=0,"320er ohne Würste"),
IFERROR(IF(AND(OR(Abfalldokumentation!$I413="BU3",Abfalldokumentation!$I413="Verkauf"),Abfalldokumentation!$N413="Schimmel",Abfalldokumentation!$O413="keinen Abnehmer/kein Schälpersonal"),"Div. Zipfel, ES ohne Verwendung",VLOOKUP(Abfalldokumentation!$M413,Produktgruppen!A:B,2,FALSE)),"-")))))))))))))))))))))))</f>
        <v>Diverses</v>
      </c>
      <c r="M413" s="76" t="str">
        <f>IFERROR(VLOOKUP(Abfalldokumentation!$W413,Artikel!A:C,3,FALSE),Abfalldokumentation!$W413)</f>
        <v>Diverses aus Abfüllung</v>
      </c>
      <c r="N413" s="76" t="str">
        <f>VLOOKUP(D413,'Liste Gründe'!A:D,2,FALSE)</f>
        <v>Linienbezogen</v>
      </c>
      <c r="O413" s="75" t="str">
        <f>IF(ISBLANK(F413),VLOOKUP(Abfalldokumentation!$X413,'Liste Gründe'!A:D,3,FALSE),F413)</f>
        <v>Maschinenabfall</v>
      </c>
      <c r="P413" s="76" t="str">
        <f>IF(ISBLANK(Abfalldokumentation!$G413),"-",Abfalldokumentation!$G413)</f>
        <v>-</v>
      </c>
      <c r="Q413" s="76">
        <f t="shared" si="43"/>
        <v>37</v>
      </c>
      <c r="R413" s="76" t="str">
        <f t="shared" si="44"/>
        <v>Produkte</v>
      </c>
      <c r="S413" s="76" t="str">
        <f t="shared" si="45"/>
        <v>BUs</v>
      </c>
      <c r="T413" s="76" t="str">
        <f t="shared" si="46"/>
        <v>Symptome</v>
      </c>
      <c r="U413" s="76" t="str">
        <f>IFERROR(VLOOKUP(Abfalldokumentation!$W413,Kennzahlen!S:U,3,FALSE)*Abfalldokumentation!$J413,"0")</f>
        <v>0</v>
      </c>
      <c r="V413" s="76" t="str">
        <f>IF(ISBLANK(A413),VLOOKUP(Abfalldokumentation!$W413,'Linien - BU'!R:S,2,FALSE),A413)</f>
        <v>Abfüllung</v>
      </c>
      <c r="W413" s="77" t="str">
        <f t="shared" si="47"/>
        <v>Diverses aus Abfüllung</v>
      </c>
      <c r="X413" s="77">
        <f t="shared" si="48"/>
        <v>30</v>
      </c>
    </row>
    <row r="414" spans="1:24" ht="30" customHeight="1" x14ac:dyDescent="0.25">
      <c r="A414" s="39" t="s">
        <v>70</v>
      </c>
      <c r="B414" s="40" t="s">
        <v>86</v>
      </c>
      <c r="C414" s="40">
        <v>98</v>
      </c>
      <c r="D414" s="40">
        <v>30</v>
      </c>
      <c r="E414" s="41">
        <v>44452</v>
      </c>
      <c r="F414" s="42"/>
      <c r="G414" s="43"/>
      <c r="H414" s="44" t="str">
        <f>IFERROR(VLOOKUP(Abfalldokumentation!$B414,Artikel!A:C,3,FALSE),Abfalldokumentation!$B414)</f>
        <v>Diverses aus Abfüllung</v>
      </c>
      <c r="I414" s="78" t="str">
        <f>VLOOKUP(V414,'Linien - BU'!A:B,2,FALSE)</f>
        <v>BU1</v>
      </c>
      <c r="J414" s="79">
        <f t="shared" si="42"/>
        <v>98</v>
      </c>
      <c r="K414" s="80">
        <f>Abfalldokumentation!$E414</f>
        <v>44452</v>
      </c>
      <c r="L414" s="79" t="str">
        <f>IFERROR(IF(VLOOKUP(W414,'[1]Rohware 230'!$B:$C,2,FALSE)=0,"Rohware"),
IFERROR(IF(VLOOKUP(W414,[1]Sammelnr.!$B:$C,2,FALSE)=0,"Sammelnr. ungeschält ABS"),
IFERROR(IF(VLOOKUP(W414,[1]Sammelnr.!$E:$F,2,FALSE)=0,"Sammelnr. ungeschält VS"),
IFERROR(IF(VLOOKUP(W414,[1]Sammelnr.!$H:$I,2,FALSE)=0,"Sammelnr. geschält"),
IFERROR(IF(VLOOKUP(W414,[1]Offen!$B:$C,2,FALSE)=0,"Offen ungeschält ABS"),
IFERROR(IF(VLOOKUP(W414,[1]Offen!$E:$F,2,FALSE)=0,"Offen ungeschält VOS"),
IFERROR(IF(VLOOKUP(W414,[1]Offen!$H:$I,2,FALSE)=0,"Offen geschält RW"),
IFERROR(IF(VLOOKUP(W414,[1]Offen!$K:$L,2,FALSE)=0,"Offen vegan"),
IFERROR(IF(VLOOKUP(W414,[1]Offen!$N:$O,2,FALSE)=0,"Offen Zipfel"),
IFERROR(IF(VLOOKUP(W414,[1]Offen!$Q:$R,2,FALSE)=0,"Offen Endstücke"),
IFERROR(IF(VLOOKUP(W414,[1]Vakuumiert!$B:$C,2,FALSE)=0,"Vakuumierter VOS ungeschält"),
IFERROR(IF(VLOOKUP(W414,[1]Vakuumiert!$E:$F,2,FALSE)=0,"Vakuumierter ABS ungeschält"),
IFERROR(IF(VLOOKUP(W414,[1]Vakuumiert!$H:$I,2,FALSE)=0,"Vakuumierter VOS geschält"),
IFERROR(IF(VLOOKUP(W414,[1]Vakuumiert!$K:$L,2,FALSE)=0,"Vakuumierter VOS vegan"),
IFERROR(IF(VLOOKUP(W414,[1]Vakuumiert!$N:$O,2,FALSE)=0,"Vakuumierter VOS Zipfel"),
IFERROR(IF(VLOOKUP(W414,[1]Vakuumiert!$Q:$R,2,FALSE)=0,"Vakuumiert geschält"),
IFERROR(IF(VLOOKUP(W414,'[1]vakuumierte Fertigprodukte'!$B:$C,2,FALSE)=0,"Fertigprodukte"),
IFERROR(IF(VLOOKUP(W414,'[1]vakuumierte Fertigprodukte'!$E:$FI,2,FALSE)=0,"Vakuumierte Zipfel"),
IFERROR(IF(VLOOKUP(W414,[1]Wurste!$B:$C,2,FALSE)=0,"Räucherwürste"),
IFERROR(IF(VLOOKUP(W414,[1]Wurste!$E:$F,2,FALSE)=0,"URW/URGW Wurst"),
IFERROR(IF(VLOOKUP(W414,[1]Wurste!$H:$I,2,FALSE)=0,"HF-Wurst Vegan"),
IFERROR(IF(VLOOKUP(W414,[1]Wurste!$K:$L,2,FALSE)=0,"320er ohne Würste"),
IFERROR(IF(AND(OR(Abfalldokumentation!$I414="BU3",Abfalldokumentation!$I414="Verkauf"),Abfalldokumentation!$N414="Schimmel",Abfalldokumentation!$O414="keinen Abnehmer/kein Schälpersonal"),"Div. Zipfel, ES ohne Verwendung",VLOOKUP(Abfalldokumentation!$M414,Produktgruppen!A:B,2,FALSE)),"-")))))))))))))))))))))))</f>
        <v>Diverses</v>
      </c>
      <c r="M414" s="81" t="str">
        <f>IFERROR(VLOOKUP(Abfalldokumentation!$W414,Artikel!A:C,3,FALSE),Abfalldokumentation!$W414)</f>
        <v>Diverses aus Abfüllung</v>
      </c>
      <c r="N414" s="81" t="str">
        <f>VLOOKUP(D414,'Liste Gründe'!A:D,2,FALSE)</f>
        <v>Linienbezogen</v>
      </c>
      <c r="O414" s="80" t="str">
        <f>IF(ISBLANK(F414),VLOOKUP(Abfalldokumentation!$X414,'Liste Gründe'!A:D,3,FALSE),F414)</f>
        <v>Maschinenabfall</v>
      </c>
      <c r="P414" s="81" t="str">
        <f>IF(ISBLANK(Abfalldokumentation!$G414),"-",Abfalldokumentation!$G414)</f>
        <v>-</v>
      </c>
      <c r="Q414" s="81">
        <f t="shared" si="43"/>
        <v>37</v>
      </c>
      <c r="R414" s="81" t="str">
        <f t="shared" si="44"/>
        <v>Produkte</v>
      </c>
      <c r="S414" s="81" t="str">
        <f t="shared" si="45"/>
        <v>BUs</v>
      </c>
      <c r="T414" s="81" t="str">
        <f t="shared" si="46"/>
        <v>Symptome</v>
      </c>
      <c r="U414" s="81" t="str">
        <f>IFERROR(VLOOKUP(Abfalldokumentation!$W414,Kennzahlen!S:U,3,FALSE)*Abfalldokumentation!$J414,"0")</f>
        <v>0</v>
      </c>
      <c r="V414" s="81" t="str">
        <f>IF(ISBLANK(A414),VLOOKUP(Abfalldokumentation!$W414,'Linien - BU'!R:S,2,FALSE),A414)</f>
        <v>Abfüllung</v>
      </c>
      <c r="W414" s="77" t="str">
        <f t="shared" si="47"/>
        <v>Diverses aus Abfüllung</v>
      </c>
      <c r="X414" s="77">
        <f t="shared" si="48"/>
        <v>30</v>
      </c>
    </row>
    <row r="415" spans="1:24" ht="30" customHeight="1" x14ac:dyDescent="0.25">
      <c r="A415" s="45" t="s">
        <v>70</v>
      </c>
      <c r="B415" s="46" t="s">
        <v>86</v>
      </c>
      <c r="C415" s="46">
        <v>100</v>
      </c>
      <c r="D415" s="46">
        <v>30</v>
      </c>
      <c r="E415" s="47">
        <v>44452</v>
      </c>
      <c r="F415" s="48"/>
      <c r="G415" s="49"/>
      <c r="H415" s="50" t="str">
        <f>IFERROR(VLOOKUP(Abfalldokumentation!$B415,Artikel!A:C,3,FALSE),Abfalldokumentation!$B415)</f>
        <v>Diverses aus Abfüllung</v>
      </c>
      <c r="I415" s="73" t="str">
        <f>VLOOKUP(V415,'Linien - BU'!A:B,2,FALSE)</f>
        <v>BU1</v>
      </c>
      <c r="J415" s="74">
        <f t="shared" si="42"/>
        <v>100</v>
      </c>
      <c r="K415" s="75">
        <f>Abfalldokumentation!$E415</f>
        <v>44452</v>
      </c>
      <c r="L415" s="74" t="str">
        <f>IFERROR(IF(VLOOKUP(W415,'[1]Rohware 230'!$B:$C,2,FALSE)=0,"Rohware"),
IFERROR(IF(VLOOKUP(W415,[1]Sammelnr.!$B:$C,2,FALSE)=0,"Sammelnr. ungeschält ABS"),
IFERROR(IF(VLOOKUP(W415,[1]Sammelnr.!$E:$F,2,FALSE)=0,"Sammelnr. ungeschält VS"),
IFERROR(IF(VLOOKUP(W415,[1]Sammelnr.!$H:$I,2,FALSE)=0,"Sammelnr. geschält"),
IFERROR(IF(VLOOKUP(W415,[1]Offen!$B:$C,2,FALSE)=0,"Offen ungeschält ABS"),
IFERROR(IF(VLOOKUP(W415,[1]Offen!$E:$F,2,FALSE)=0,"Offen ungeschält VOS"),
IFERROR(IF(VLOOKUP(W415,[1]Offen!$H:$I,2,FALSE)=0,"Offen geschält RW"),
IFERROR(IF(VLOOKUP(W415,[1]Offen!$K:$L,2,FALSE)=0,"Offen vegan"),
IFERROR(IF(VLOOKUP(W415,[1]Offen!$N:$O,2,FALSE)=0,"Offen Zipfel"),
IFERROR(IF(VLOOKUP(W415,[1]Offen!$Q:$R,2,FALSE)=0,"Offen Endstücke"),
IFERROR(IF(VLOOKUP(W415,[1]Vakuumiert!$B:$C,2,FALSE)=0,"Vakuumierter VOS ungeschält"),
IFERROR(IF(VLOOKUP(W415,[1]Vakuumiert!$E:$F,2,FALSE)=0,"Vakuumierter ABS ungeschält"),
IFERROR(IF(VLOOKUP(W415,[1]Vakuumiert!$H:$I,2,FALSE)=0,"Vakuumierter VOS geschält"),
IFERROR(IF(VLOOKUP(W415,[1]Vakuumiert!$K:$L,2,FALSE)=0,"Vakuumierter VOS vegan"),
IFERROR(IF(VLOOKUP(W415,[1]Vakuumiert!$N:$O,2,FALSE)=0,"Vakuumierter VOS Zipfel"),
IFERROR(IF(VLOOKUP(W415,[1]Vakuumiert!$Q:$R,2,FALSE)=0,"Vakuumiert geschält"),
IFERROR(IF(VLOOKUP(W415,'[1]vakuumierte Fertigprodukte'!$B:$C,2,FALSE)=0,"Fertigprodukte"),
IFERROR(IF(VLOOKUP(W415,'[1]vakuumierte Fertigprodukte'!$E:$FI,2,FALSE)=0,"Vakuumierte Zipfel"),
IFERROR(IF(VLOOKUP(W415,[1]Wurste!$B:$C,2,FALSE)=0,"Räucherwürste"),
IFERROR(IF(VLOOKUP(W415,[1]Wurste!$E:$F,2,FALSE)=0,"URW/URGW Wurst"),
IFERROR(IF(VLOOKUP(W415,[1]Wurste!$H:$I,2,FALSE)=0,"HF-Wurst Vegan"),
IFERROR(IF(VLOOKUP(W415,[1]Wurste!$K:$L,2,FALSE)=0,"320er ohne Würste"),
IFERROR(IF(AND(OR(Abfalldokumentation!$I415="BU3",Abfalldokumentation!$I415="Verkauf"),Abfalldokumentation!$N415="Schimmel",Abfalldokumentation!$O415="keinen Abnehmer/kein Schälpersonal"),"Div. Zipfel, ES ohne Verwendung",VLOOKUP(Abfalldokumentation!$M415,Produktgruppen!A:B,2,FALSE)),"-")))))))))))))))))))))))</f>
        <v>Diverses</v>
      </c>
      <c r="M415" s="76" t="str">
        <f>IFERROR(VLOOKUP(Abfalldokumentation!$W415,Artikel!A:C,3,FALSE),Abfalldokumentation!$W415)</f>
        <v>Diverses aus Abfüllung</v>
      </c>
      <c r="N415" s="76" t="str">
        <f>VLOOKUP(D415,'Liste Gründe'!A:D,2,FALSE)</f>
        <v>Linienbezogen</v>
      </c>
      <c r="O415" s="75" t="str">
        <f>IF(ISBLANK(F415),VLOOKUP(Abfalldokumentation!$X415,'Liste Gründe'!A:D,3,FALSE),F415)</f>
        <v>Maschinenabfall</v>
      </c>
      <c r="P415" s="76" t="str">
        <f>IF(ISBLANK(Abfalldokumentation!$G415),"-",Abfalldokumentation!$G415)</f>
        <v>-</v>
      </c>
      <c r="Q415" s="76">
        <f t="shared" si="43"/>
        <v>37</v>
      </c>
      <c r="R415" s="76" t="str">
        <f t="shared" si="44"/>
        <v>Produkte</v>
      </c>
      <c r="S415" s="76" t="str">
        <f t="shared" si="45"/>
        <v>BUs</v>
      </c>
      <c r="T415" s="76" t="str">
        <f t="shared" si="46"/>
        <v>Symptome</v>
      </c>
      <c r="U415" s="76" t="str">
        <f>IFERROR(VLOOKUP(Abfalldokumentation!$W415,Kennzahlen!S:U,3,FALSE)*Abfalldokumentation!$J415,"0")</f>
        <v>0</v>
      </c>
      <c r="V415" s="76" t="str">
        <f>IF(ISBLANK(A415),VLOOKUP(Abfalldokumentation!$W415,'Linien - BU'!R:S,2,FALSE),A415)</f>
        <v>Abfüllung</v>
      </c>
      <c r="W415" s="77" t="str">
        <f t="shared" si="47"/>
        <v>Diverses aus Abfüllung</v>
      </c>
      <c r="X415" s="77">
        <f t="shared" si="48"/>
        <v>30</v>
      </c>
    </row>
    <row r="416" spans="1:24" ht="30" customHeight="1" x14ac:dyDescent="0.25">
      <c r="A416" s="39" t="s">
        <v>89</v>
      </c>
      <c r="B416" s="40" t="s">
        <v>90</v>
      </c>
      <c r="C416" s="40">
        <v>5.3</v>
      </c>
      <c r="D416" s="40">
        <v>74</v>
      </c>
      <c r="E416" s="41">
        <v>44452</v>
      </c>
      <c r="F416" s="42" t="s">
        <v>91</v>
      </c>
      <c r="G416" s="43" t="s">
        <v>91</v>
      </c>
      <c r="H416" s="44" t="str">
        <f>IFERROR(VLOOKUP(Abfalldokumentation!$B416,Artikel!A:C,3,FALSE),Abfalldokumentation!$B416)</f>
        <v>Diverses QM</v>
      </c>
      <c r="I416" s="78" t="str">
        <f>VLOOKUP(V416,'Linien - BU'!A:B,2,FALSE)</f>
        <v>Rest</v>
      </c>
      <c r="J416" s="79">
        <f t="shared" si="42"/>
        <v>5.3</v>
      </c>
      <c r="K416" s="80">
        <f>Abfalldokumentation!$E416</f>
        <v>44452</v>
      </c>
      <c r="L416" s="79" t="str">
        <f>IFERROR(IF(VLOOKUP(W416,'[1]Rohware 230'!$B:$C,2,FALSE)=0,"Rohware"),
IFERROR(IF(VLOOKUP(W416,[1]Sammelnr.!$B:$C,2,FALSE)=0,"Sammelnr. ungeschält ABS"),
IFERROR(IF(VLOOKUP(W416,[1]Sammelnr.!$E:$F,2,FALSE)=0,"Sammelnr. ungeschält VS"),
IFERROR(IF(VLOOKUP(W416,[1]Sammelnr.!$H:$I,2,FALSE)=0,"Sammelnr. geschält"),
IFERROR(IF(VLOOKUP(W416,[1]Offen!$B:$C,2,FALSE)=0,"Offen ungeschält ABS"),
IFERROR(IF(VLOOKUP(W416,[1]Offen!$E:$F,2,FALSE)=0,"Offen ungeschält VOS"),
IFERROR(IF(VLOOKUP(W416,[1]Offen!$H:$I,2,FALSE)=0,"Offen geschält RW"),
IFERROR(IF(VLOOKUP(W416,[1]Offen!$K:$L,2,FALSE)=0,"Offen vegan"),
IFERROR(IF(VLOOKUP(W416,[1]Offen!$N:$O,2,FALSE)=0,"Offen Zipfel"),
IFERROR(IF(VLOOKUP(W416,[1]Offen!$Q:$R,2,FALSE)=0,"Offen Endstücke"),
IFERROR(IF(VLOOKUP(W416,[1]Vakuumiert!$B:$C,2,FALSE)=0,"Vakuumierter VOS ungeschält"),
IFERROR(IF(VLOOKUP(W416,[1]Vakuumiert!$E:$F,2,FALSE)=0,"Vakuumierter ABS ungeschält"),
IFERROR(IF(VLOOKUP(W416,[1]Vakuumiert!$H:$I,2,FALSE)=0,"Vakuumierter VOS geschält"),
IFERROR(IF(VLOOKUP(W416,[1]Vakuumiert!$K:$L,2,FALSE)=0,"Vakuumierter VOS vegan"),
IFERROR(IF(VLOOKUP(W416,[1]Vakuumiert!$N:$O,2,FALSE)=0,"Vakuumierter VOS Zipfel"),
IFERROR(IF(VLOOKUP(W416,[1]Vakuumiert!$Q:$R,2,FALSE)=0,"Vakuumiert geschält"),
IFERROR(IF(VLOOKUP(W416,'[1]vakuumierte Fertigprodukte'!$B:$C,2,FALSE)=0,"Fertigprodukte"),
IFERROR(IF(VLOOKUP(W416,'[1]vakuumierte Fertigprodukte'!$E:$FI,2,FALSE)=0,"Vakuumierte Zipfel"),
IFERROR(IF(VLOOKUP(W416,[1]Wurste!$B:$C,2,FALSE)=0,"Räucherwürste"),
IFERROR(IF(VLOOKUP(W416,[1]Wurste!$E:$F,2,FALSE)=0,"URW/URGW Wurst"),
IFERROR(IF(VLOOKUP(W416,[1]Wurste!$H:$I,2,FALSE)=0,"HF-Wurst Vegan"),
IFERROR(IF(VLOOKUP(W416,[1]Wurste!$K:$L,2,FALSE)=0,"320er ohne Würste"),
IFERROR(IF(AND(OR(Abfalldokumentation!$I416="BU3",Abfalldokumentation!$I416="Verkauf"),Abfalldokumentation!$N416="Schimmel",Abfalldokumentation!$O416="keinen Abnehmer/kein Schälpersonal"),"Div. Zipfel, ES ohne Verwendung",VLOOKUP(Abfalldokumentation!$M416,Produktgruppen!A:B,2,FALSE)),"-")))))))))))))))))))))))</f>
        <v>Qualitätssicherung</v>
      </c>
      <c r="M416" s="81" t="str">
        <f>IFERROR(VLOOKUP(Abfalldokumentation!$W416,Artikel!A:C,3,FALSE),Abfalldokumentation!$W416)</f>
        <v>Diverses QM</v>
      </c>
      <c r="N416" s="81" t="str">
        <f>VLOOKUP(D416,'Liste Gründe'!A:D,2,FALSE)</f>
        <v>Qualitätssicherung</v>
      </c>
      <c r="O416" s="80" t="str">
        <f>IF(ISBLANK(F416),VLOOKUP(Abfalldokumentation!$X416,'Liste Gründe'!A:D,3,FALSE),F416)</f>
        <v>Sensorik</v>
      </c>
      <c r="P416" s="81" t="str">
        <f>IF(ISBLANK(Abfalldokumentation!$G416),"-",Abfalldokumentation!$G416)</f>
        <v>Sensorik</v>
      </c>
      <c r="Q416" s="81">
        <f t="shared" si="43"/>
        <v>37</v>
      </c>
      <c r="R416" s="81" t="str">
        <f t="shared" si="44"/>
        <v>Produkte</v>
      </c>
      <c r="S416" s="81" t="str">
        <f t="shared" si="45"/>
        <v>BUs</v>
      </c>
      <c r="T416" s="81" t="str">
        <f t="shared" si="46"/>
        <v>Symptome</v>
      </c>
      <c r="U416" s="81" t="str">
        <f>IFERROR(VLOOKUP(Abfalldokumentation!$W416,Kennzahlen!S:U,3,FALSE)*Abfalldokumentation!$J416,"0")</f>
        <v>0</v>
      </c>
      <c r="V416" s="81" t="str">
        <f>IF(ISBLANK(A416),VLOOKUP(Abfalldokumentation!$W416,'Linien - BU'!R:S,2,FALSE),A416)</f>
        <v>QM</v>
      </c>
      <c r="W416" s="77" t="str">
        <f t="shared" si="47"/>
        <v>Diverses QM</v>
      </c>
      <c r="X416" s="77">
        <f t="shared" si="48"/>
        <v>74</v>
      </c>
    </row>
    <row r="417" spans="1:24" ht="30" customHeight="1" x14ac:dyDescent="0.25">
      <c r="A417" s="45" t="s">
        <v>92</v>
      </c>
      <c r="B417" s="46" t="s">
        <v>93</v>
      </c>
      <c r="C417" s="46">
        <v>5.3</v>
      </c>
      <c r="D417" s="52">
        <v>71</v>
      </c>
      <c r="E417" s="47">
        <v>44452</v>
      </c>
      <c r="F417" s="48" t="s">
        <v>115</v>
      </c>
      <c r="G417" s="49" t="s">
        <v>115</v>
      </c>
      <c r="H417" s="50" t="str">
        <f>IFERROR(VLOOKUP(Abfalldokumentation!$B417,Artikel!A:C,3,FALSE),Abfalldokumentation!$B417)</f>
        <v>Laborproben</v>
      </c>
      <c r="I417" s="73" t="str">
        <f>VLOOKUP(V417,'Linien - BU'!A:B,2,FALSE)</f>
        <v>Rest</v>
      </c>
      <c r="J417" s="74">
        <f t="shared" si="42"/>
        <v>5.3</v>
      </c>
      <c r="K417" s="75">
        <f>Abfalldokumentation!$E417</f>
        <v>44452</v>
      </c>
      <c r="L417" s="74" t="str">
        <f>IFERROR(IF(VLOOKUP(W417,'[1]Rohware 230'!$B:$C,2,FALSE)=0,"Rohware"),
IFERROR(IF(VLOOKUP(W417,[1]Sammelnr.!$B:$C,2,FALSE)=0,"Sammelnr. ungeschält ABS"),
IFERROR(IF(VLOOKUP(W417,[1]Sammelnr.!$E:$F,2,FALSE)=0,"Sammelnr. ungeschält VS"),
IFERROR(IF(VLOOKUP(W417,[1]Sammelnr.!$H:$I,2,FALSE)=0,"Sammelnr. geschält"),
IFERROR(IF(VLOOKUP(W417,[1]Offen!$B:$C,2,FALSE)=0,"Offen ungeschält ABS"),
IFERROR(IF(VLOOKUP(W417,[1]Offen!$E:$F,2,FALSE)=0,"Offen ungeschält VOS"),
IFERROR(IF(VLOOKUP(W417,[1]Offen!$H:$I,2,FALSE)=0,"Offen geschält RW"),
IFERROR(IF(VLOOKUP(W417,[1]Offen!$K:$L,2,FALSE)=0,"Offen vegan"),
IFERROR(IF(VLOOKUP(W417,[1]Offen!$N:$O,2,FALSE)=0,"Offen Zipfel"),
IFERROR(IF(VLOOKUP(W417,[1]Offen!$Q:$R,2,FALSE)=0,"Offen Endstücke"),
IFERROR(IF(VLOOKUP(W417,[1]Vakuumiert!$B:$C,2,FALSE)=0,"Vakuumierter VOS ungeschält"),
IFERROR(IF(VLOOKUP(W417,[1]Vakuumiert!$E:$F,2,FALSE)=0,"Vakuumierter ABS ungeschält"),
IFERROR(IF(VLOOKUP(W417,[1]Vakuumiert!$H:$I,2,FALSE)=0,"Vakuumierter VOS geschält"),
IFERROR(IF(VLOOKUP(W417,[1]Vakuumiert!$K:$L,2,FALSE)=0,"Vakuumierter VOS vegan"),
IFERROR(IF(VLOOKUP(W417,[1]Vakuumiert!$N:$O,2,FALSE)=0,"Vakuumierter VOS Zipfel"),
IFERROR(IF(VLOOKUP(W417,[1]Vakuumiert!$Q:$R,2,FALSE)=0,"Vakuumiert geschält"),
IFERROR(IF(VLOOKUP(W417,'[1]vakuumierte Fertigprodukte'!$B:$C,2,FALSE)=0,"Fertigprodukte"),
IFERROR(IF(VLOOKUP(W417,'[1]vakuumierte Fertigprodukte'!$E:$FI,2,FALSE)=0,"Vakuumierte Zipfel"),
IFERROR(IF(VLOOKUP(W417,[1]Wurste!$B:$C,2,FALSE)=0,"Räucherwürste"),
IFERROR(IF(VLOOKUP(W417,[1]Wurste!$E:$F,2,FALSE)=0,"URW/URGW Wurst"),
IFERROR(IF(VLOOKUP(W417,[1]Wurste!$H:$I,2,FALSE)=0,"HF-Wurst Vegan"),
IFERROR(IF(VLOOKUP(W417,[1]Wurste!$K:$L,2,FALSE)=0,"320er ohne Würste"),
IFERROR(IF(AND(OR(Abfalldokumentation!$I417="BU3",Abfalldokumentation!$I417="Verkauf"),Abfalldokumentation!$N417="Schimmel",Abfalldokumentation!$O417="keinen Abnehmer/kein Schälpersonal"),"Div. Zipfel, ES ohne Verwendung",VLOOKUP(Abfalldokumentation!$M417,Produktgruppen!A:B,2,FALSE)),"-")))))))))))))))))))))))</f>
        <v>Qualitätssicherung</v>
      </c>
      <c r="M417" s="76" t="str">
        <f>IFERROR(VLOOKUP(Abfalldokumentation!$W417,Artikel!A:C,3,FALSE),Abfalldokumentation!$W417)</f>
        <v>Laborproben</v>
      </c>
      <c r="N417" s="76" t="str">
        <f>VLOOKUP(D417,'Liste Gründe'!A:D,2,FALSE)</f>
        <v>Qualitätssicherung</v>
      </c>
      <c r="O417" s="75" t="str">
        <f>IF(ISBLANK(F417),VLOOKUP(Abfalldokumentation!$X417,'Liste Gründe'!A:D,3,FALSE),F417)</f>
        <v>Einwaage Labor</v>
      </c>
      <c r="P417" s="76" t="str">
        <f>IF(ISBLANK(Abfalldokumentation!$G417),"-",Abfalldokumentation!$G417)</f>
        <v>Einwaage Labor</v>
      </c>
      <c r="Q417" s="76">
        <f t="shared" si="43"/>
        <v>37</v>
      </c>
      <c r="R417" s="76" t="str">
        <f t="shared" si="44"/>
        <v>Produkte</v>
      </c>
      <c r="S417" s="76" t="str">
        <f t="shared" si="45"/>
        <v>BUs</v>
      </c>
      <c r="T417" s="76" t="str">
        <f t="shared" si="46"/>
        <v>Symptome</v>
      </c>
      <c r="U417" s="76" t="str">
        <f>IFERROR(VLOOKUP(Abfalldokumentation!$W417,Kennzahlen!S:U,3,FALSE)*Abfalldokumentation!$J417,"0")</f>
        <v>0</v>
      </c>
      <c r="V417" s="76" t="str">
        <f>IF(ISBLANK(A417),VLOOKUP(Abfalldokumentation!$W417,'Linien - BU'!R:S,2,FALSE),A417)</f>
        <v>Labor</v>
      </c>
      <c r="W417" s="77" t="str">
        <f t="shared" si="47"/>
        <v>Laborproben</v>
      </c>
      <c r="X417" s="77">
        <f t="shared" si="48"/>
        <v>71</v>
      </c>
    </row>
    <row r="418" spans="1:24" ht="30" customHeight="1" x14ac:dyDescent="0.25">
      <c r="A418" s="39" t="s">
        <v>92</v>
      </c>
      <c r="B418" s="40" t="s">
        <v>93</v>
      </c>
      <c r="C418" s="40">
        <v>7.8</v>
      </c>
      <c r="D418" s="51">
        <v>71</v>
      </c>
      <c r="E418" s="41">
        <v>44452</v>
      </c>
      <c r="F418" s="42" t="s">
        <v>115</v>
      </c>
      <c r="G418" s="43" t="s">
        <v>115</v>
      </c>
      <c r="H418" s="44" t="str">
        <f>IFERROR(VLOOKUP(Abfalldokumentation!$B418,Artikel!A:C,3,FALSE),Abfalldokumentation!$B418)</f>
        <v>Laborproben</v>
      </c>
      <c r="I418" s="78" t="str">
        <f>VLOOKUP(V418,'Linien - BU'!A:B,2,FALSE)</f>
        <v>Rest</v>
      </c>
      <c r="J418" s="79">
        <f t="shared" si="42"/>
        <v>7.8</v>
      </c>
      <c r="K418" s="80">
        <f>Abfalldokumentation!$E418</f>
        <v>44452</v>
      </c>
      <c r="L418" s="79" t="str">
        <f>IFERROR(IF(VLOOKUP(W418,'[1]Rohware 230'!$B:$C,2,FALSE)=0,"Rohware"),
IFERROR(IF(VLOOKUP(W418,[1]Sammelnr.!$B:$C,2,FALSE)=0,"Sammelnr. ungeschält ABS"),
IFERROR(IF(VLOOKUP(W418,[1]Sammelnr.!$E:$F,2,FALSE)=0,"Sammelnr. ungeschält VS"),
IFERROR(IF(VLOOKUP(W418,[1]Sammelnr.!$H:$I,2,FALSE)=0,"Sammelnr. geschält"),
IFERROR(IF(VLOOKUP(W418,[1]Offen!$B:$C,2,FALSE)=0,"Offen ungeschält ABS"),
IFERROR(IF(VLOOKUP(W418,[1]Offen!$E:$F,2,FALSE)=0,"Offen ungeschält VOS"),
IFERROR(IF(VLOOKUP(W418,[1]Offen!$H:$I,2,FALSE)=0,"Offen geschält RW"),
IFERROR(IF(VLOOKUP(W418,[1]Offen!$K:$L,2,FALSE)=0,"Offen vegan"),
IFERROR(IF(VLOOKUP(W418,[1]Offen!$N:$O,2,FALSE)=0,"Offen Zipfel"),
IFERROR(IF(VLOOKUP(W418,[1]Offen!$Q:$R,2,FALSE)=0,"Offen Endstücke"),
IFERROR(IF(VLOOKUP(W418,[1]Vakuumiert!$B:$C,2,FALSE)=0,"Vakuumierter VOS ungeschält"),
IFERROR(IF(VLOOKUP(W418,[1]Vakuumiert!$E:$F,2,FALSE)=0,"Vakuumierter ABS ungeschält"),
IFERROR(IF(VLOOKUP(W418,[1]Vakuumiert!$H:$I,2,FALSE)=0,"Vakuumierter VOS geschält"),
IFERROR(IF(VLOOKUP(W418,[1]Vakuumiert!$K:$L,2,FALSE)=0,"Vakuumierter VOS vegan"),
IFERROR(IF(VLOOKUP(W418,[1]Vakuumiert!$N:$O,2,FALSE)=0,"Vakuumierter VOS Zipfel"),
IFERROR(IF(VLOOKUP(W418,[1]Vakuumiert!$Q:$R,2,FALSE)=0,"Vakuumiert geschält"),
IFERROR(IF(VLOOKUP(W418,'[1]vakuumierte Fertigprodukte'!$B:$C,2,FALSE)=0,"Fertigprodukte"),
IFERROR(IF(VLOOKUP(W418,'[1]vakuumierte Fertigprodukte'!$E:$FI,2,FALSE)=0,"Vakuumierte Zipfel"),
IFERROR(IF(VLOOKUP(W418,[1]Wurste!$B:$C,2,FALSE)=0,"Räucherwürste"),
IFERROR(IF(VLOOKUP(W418,[1]Wurste!$E:$F,2,FALSE)=0,"URW/URGW Wurst"),
IFERROR(IF(VLOOKUP(W418,[1]Wurste!$H:$I,2,FALSE)=0,"HF-Wurst Vegan"),
IFERROR(IF(VLOOKUP(W418,[1]Wurste!$K:$L,2,FALSE)=0,"320er ohne Würste"),
IFERROR(IF(AND(OR(Abfalldokumentation!$I418="BU3",Abfalldokumentation!$I418="Verkauf"),Abfalldokumentation!$N418="Schimmel",Abfalldokumentation!$O418="keinen Abnehmer/kein Schälpersonal"),"Div. Zipfel, ES ohne Verwendung",VLOOKUP(Abfalldokumentation!$M418,Produktgruppen!A:B,2,FALSE)),"-")))))))))))))))))))))))</f>
        <v>Qualitätssicherung</v>
      </c>
      <c r="M418" s="81" t="str">
        <f>IFERROR(VLOOKUP(Abfalldokumentation!$W418,Artikel!A:C,3,FALSE),Abfalldokumentation!$W418)</f>
        <v>Laborproben</v>
      </c>
      <c r="N418" s="81" t="str">
        <f>VLOOKUP(D418,'Liste Gründe'!A:D,2,FALSE)</f>
        <v>Qualitätssicherung</v>
      </c>
      <c r="O418" s="80" t="str">
        <f>IF(ISBLANK(F418),VLOOKUP(Abfalldokumentation!$X418,'Liste Gründe'!A:D,3,FALSE),F418)</f>
        <v>Einwaage Labor</v>
      </c>
      <c r="P418" s="81" t="str">
        <f>IF(ISBLANK(Abfalldokumentation!$G418),"-",Abfalldokumentation!$G418)</f>
        <v>Einwaage Labor</v>
      </c>
      <c r="Q418" s="81">
        <f t="shared" si="43"/>
        <v>37</v>
      </c>
      <c r="R418" s="81" t="str">
        <f t="shared" si="44"/>
        <v>Produkte</v>
      </c>
      <c r="S418" s="81" t="str">
        <f t="shared" si="45"/>
        <v>BUs</v>
      </c>
      <c r="T418" s="81" t="str">
        <f t="shared" si="46"/>
        <v>Symptome</v>
      </c>
      <c r="U418" s="81" t="str">
        <f>IFERROR(VLOOKUP(Abfalldokumentation!$W418,Kennzahlen!S:U,3,FALSE)*Abfalldokumentation!$J418,"0")</f>
        <v>0</v>
      </c>
      <c r="V418" s="81" t="str">
        <f>IF(ISBLANK(A418),VLOOKUP(Abfalldokumentation!$W418,'Linien - BU'!R:S,2,FALSE),A418)</f>
        <v>Labor</v>
      </c>
      <c r="W418" s="77" t="str">
        <f t="shared" si="47"/>
        <v>Laborproben</v>
      </c>
      <c r="X418" s="77">
        <f t="shared" si="48"/>
        <v>71</v>
      </c>
    </row>
    <row r="419" spans="1:24" ht="30" customHeight="1" x14ac:dyDescent="0.25">
      <c r="A419" s="45" t="s">
        <v>92</v>
      </c>
      <c r="B419" s="46" t="s">
        <v>93</v>
      </c>
      <c r="C419" s="46">
        <v>13.5</v>
      </c>
      <c r="D419" s="52">
        <v>71</v>
      </c>
      <c r="E419" s="47">
        <v>44452</v>
      </c>
      <c r="F419" s="48" t="s">
        <v>115</v>
      </c>
      <c r="G419" s="49" t="s">
        <v>115</v>
      </c>
      <c r="H419" s="50" t="str">
        <f>IFERROR(VLOOKUP(Abfalldokumentation!$B419,Artikel!A:C,3,FALSE),Abfalldokumentation!$B419)</f>
        <v>Laborproben</v>
      </c>
      <c r="I419" s="73" t="str">
        <f>VLOOKUP(V419,'Linien - BU'!A:B,2,FALSE)</f>
        <v>Rest</v>
      </c>
      <c r="J419" s="74">
        <f t="shared" si="42"/>
        <v>13.5</v>
      </c>
      <c r="K419" s="75">
        <f>Abfalldokumentation!$E419</f>
        <v>44452</v>
      </c>
      <c r="L419" s="74" t="str">
        <f>IFERROR(IF(VLOOKUP(W419,'[1]Rohware 230'!$B:$C,2,FALSE)=0,"Rohware"),
IFERROR(IF(VLOOKUP(W419,[1]Sammelnr.!$B:$C,2,FALSE)=0,"Sammelnr. ungeschält ABS"),
IFERROR(IF(VLOOKUP(W419,[1]Sammelnr.!$E:$F,2,FALSE)=0,"Sammelnr. ungeschält VS"),
IFERROR(IF(VLOOKUP(W419,[1]Sammelnr.!$H:$I,2,FALSE)=0,"Sammelnr. geschält"),
IFERROR(IF(VLOOKUP(W419,[1]Offen!$B:$C,2,FALSE)=0,"Offen ungeschält ABS"),
IFERROR(IF(VLOOKUP(W419,[1]Offen!$E:$F,2,FALSE)=0,"Offen ungeschält VOS"),
IFERROR(IF(VLOOKUP(W419,[1]Offen!$H:$I,2,FALSE)=0,"Offen geschält RW"),
IFERROR(IF(VLOOKUP(W419,[1]Offen!$K:$L,2,FALSE)=0,"Offen vegan"),
IFERROR(IF(VLOOKUP(W419,[1]Offen!$N:$O,2,FALSE)=0,"Offen Zipfel"),
IFERROR(IF(VLOOKUP(W419,[1]Offen!$Q:$R,2,FALSE)=0,"Offen Endstücke"),
IFERROR(IF(VLOOKUP(W419,[1]Vakuumiert!$B:$C,2,FALSE)=0,"Vakuumierter VOS ungeschält"),
IFERROR(IF(VLOOKUP(W419,[1]Vakuumiert!$E:$F,2,FALSE)=0,"Vakuumierter ABS ungeschält"),
IFERROR(IF(VLOOKUP(W419,[1]Vakuumiert!$H:$I,2,FALSE)=0,"Vakuumierter VOS geschält"),
IFERROR(IF(VLOOKUP(W419,[1]Vakuumiert!$K:$L,2,FALSE)=0,"Vakuumierter VOS vegan"),
IFERROR(IF(VLOOKUP(W419,[1]Vakuumiert!$N:$O,2,FALSE)=0,"Vakuumierter VOS Zipfel"),
IFERROR(IF(VLOOKUP(W419,[1]Vakuumiert!$Q:$R,2,FALSE)=0,"Vakuumiert geschält"),
IFERROR(IF(VLOOKUP(W419,'[1]vakuumierte Fertigprodukte'!$B:$C,2,FALSE)=0,"Fertigprodukte"),
IFERROR(IF(VLOOKUP(W419,'[1]vakuumierte Fertigprodukte'!$E:$FI,2,FALSE)=0,"Vakuumierte Zipfel"),
IFERROR(IF(VLOOKUP(W419,[1]Wurste!$B:$C,2,FALSE)=0,"Räucherwürste"),
IFERROR(IF(VLOOKUP(W419,[1]Wurste!$E:$F,2,FALSE)=0,"URW/URGW Wurst"),
IFERROR(IF(VLOOKUP(W419,[1]Wurste!$H:$I,2,FALSE)=0,"HF-Wurst Vegan"),
IFERROR(IF(VLOOKUP(W419,[1]Wurste!$K:$L,2,FALSE)=0,"320er ohne Würste"),
IFERROR(IF(AND(OR(Abfalldokumentation!$I419="BU3",Abfalldokumentation!$I419="Verkauf"),Abfalldokumentation!$N419="Schimmel",Abfalldokumentation!$O419="keinen Abnehmer/kein Schälpersonal"),"Div. Zipfel, ES ohne Verwendung",VLOOKUP(Abfalldokumentation!$M419,Produktgruppen!A:B,2,FALSE)),"-")))))))))))))))))))))))</f>
        <v>Qualitätssicherung</v>
      </c>
      <c r="M419" s="76" t="str">
        <f>IFERROR(VLOOKUP(Abfalldokumentation!$W419,Artikel!A:C,3,FALSE),Abfalldokumentation!$W419)</f>
        <v>Laborproben</v>
      </c>
      <c r="N419" s="76" t="str">
        <f>VLOOKUP(D419,'Liste Gründe'!A:D,2,FALSE)</f>
        <v>Qualitätssicherung</v>
      </c>
      <c r="O419" s="75" t="str">
        <f>IF(ISBLANK(F419),VLOOKUP(Abfalldokumentation!$X419,'Liste Gründe'!A:D,3,FALSE),F419)</f>
        <v>Einwaage Labor</v>
      </c>
      <c r="P419" s="76" t="str">
        <f>IF(ISBLANK(Abfalldokumentation!$G419),"-",Abfalldokumentation!$G419)</f>
        <v>Einwaage Labor</v>
      </c>
      <c r="Q419" s="76">
        <f t="shared" si="43"/>
        <v>37</v>
      </c>
      <c r="R419" s="76" t="str">
        <f t="shared" si="44"/>
        <v>Produkte</v>
      </c>
      <c r="S419" s="76" t="str">
        <f t="shared" si="45"/>
        <v>BUs</v>
      </c>
      <c r="T419" s="76" t="str">
        <f t="shared" si="46"/>
        <v>Symptome</v>
      </c>
      <c r="U419" s="76" t="str">
        <f>IFERROR(VLOOKUP(Abfalldokumentation!$W419,Kennzahlen!S:U,3,FALSE)*Abfalldokumentation!$J419,"0")</f>
        <v>0</v>
      </c>
      <c r="V419" s="76" t="str">
        <f>IF(ISBLANK(A419),VLOOKUP(Abfalldokumentation!$W419,'Linien - BU'!R:S,2,FALSE),A419)</f>
        <v>Labor</v>
      </c>
      <c r="W419" s="77" t="str">
        <f t="shared" si="47"/>
        <v>Laborproben</v>
      </c>
      <c r="X419" s="77">
        <f t="shared" si="48"/>
        <v>71</v>
      </c>
    </row>
    <row r="420" spans="1:24" ht="30" customHeight="1" x14ac:dyDescent="0.25">
      <c r="A420" s="39" t="s">
        <v>92</v>
      </c>
      <c r="B420" s="40" t="s">
        <v>93</v>
      </c>
      <c r="C420" s="40">
        <v>20</v>
      </c>
      <c r="D420" s="51">
        <v>73</v>
      </c>
      <c r="E420" s="41">
        <v>44452</v>
      </c>
      <c r="F420" s="42" t="s">
        <v>94</v>
      </c>
      <c r="G420" s="43" t="s">
        <v>94</v>
      </c>
      <c r="H420" s="44" t="str">
        <f>IFERROR(VLOOKUP(Abfalldokumentation!$B420,Artikel!A:C,3,FALSE),Abfalldokumentation!$B420)</f>
        <v>Laborproben</v>
      </c>
      <c r="I420" s="78" t="str">
        <f>VLOOKUP(V420,'Linien - BU'!A:B,2,FALSE)</f>
        <v>Rest</v>
      </c>
      <c r="J420" s="79">
        <f t="shared" si="42"/>
        <v>20</v>
      </c>
      <c r="K420" s="80">
        <f>Abfalldokumentation!$E420</f>
        <v>44452</v>
      </c>
      <c r="L420" s="79" t="str">
        <f>IFERROR(IF(VLOOKUP(W420,'[1]Rohware 230'!$B:$C,2,FALSE)=0,"Rohware"),
IFERROR(IF(VLOOKUP(W420,[1]Sammelnr.!$B:$C,2,FALSE)=0,"Sammelnr. ungeschält ABS"),
IFERROR(IF(VLOOKUP(W420,[1]Sammelnr.!$E:$F,2,FALSE)=0,"Sammelnr. ungeschält VS"),
IFERROR(IF(VLOOKUP(W420,[1]Sammelnr.!$H:$I,2,FALSE)=0,"Sammelnr. geschält"),
IFERROR(IF(VLOOKUP(W420,[1]Offen!$B:$C,2,FALSE)=0,"Offen ungeschält ABS"),
IFERROR(IF(VLOOKUP(W420,[1]Offen!$E:$F,2,FALSE)=0,"Offen ungeschält VOS"),
IFERROR(IF(VLOOKUP(W420,[1]Offen!$H:$I,2,FALSE)=0,"Offen geschält RW"),
IFERROR(IF(VLOOKUP(W420,[1]Offen!$K:$L,2,FALSE)=0,"Offen vegan"),
IFERROR(IF(VLOOKUP(W420,[1]Offen!$N:$O,2,FALSE)=0,"Offen Zipfel"),
IFERROR(IF(VLOOKUP(W420,[1]Offen!$Q:$R,2,FALSE)=0,"Offen Endstücke"),
IFERROR(IF(VLOOKUP(W420,[1]Vakuumiert!$B:$C,2,FALSE)=0,"Vakuumierter VOS ungeschält"),
IFERROR(IF(VLOOKUP(W420,[1]Vakuumiert!$E:$F,2,FALSE)=0,"Vakuumierter ABS ungeschält"),
IFERROR(IF(VLOOKUP(W420,[1]Vakuumiert!$H:$I,2,FALSE)=0,"Vakuumierter VOS geschält"),
IFERROR(IF(VLOOKUP(W420,[1]Vakuumiert!$K:$L,2,FALSE)=0,"Vakuumierter VOS vegan"),
IFERROR(IF(VLOOKUP(W420,[1]Vakuumiert!$N:$O,2,FALSE)=0,"Vakuumierter VOS Zipfel"),
IFERROR(IF(VLOOKUP(W420,[1]Vakuumiert!$Q:$R,2,FALSE)=0,"Vakuumiert geschält"),
IFERROR(IF(VLOOKUP(W420,'[1]vakuumierte Fertigprodukte'!$B:$C,2,FALSE)=0,"Fertigprodukte"),
IFERROR(IF(VLOOKUP(W420,'[1]vakuumierte Fertigprodukte'!$E:$FI,2,FALSE)=0,"Vakuumierte Zipfel"),
IFERROR(IF(VLOOKUP(W420,[1]Wurste!$B:$C,2,FALSE)=0,"Räucherwürste"),
IFERROR(IF(VLOOKUP(W420,[1]Wurste!$E:$F,2,FALSE)=0,"URW/URGW Wurst"),
IFERROR(IF(VLOOKUP(W420,[1]Wurste!$H:$I,2,FALSE)=0,"HF-Wurst Vegan"),
IFERROR(IF(VLOOKUP(W420,[1]Wurste!$K:$L,2,FALSE)=0,"320er ohne Würste"),
IFERROR(IF(AND(OR(Abfalldokumentation!$I420="BU3",Abfalldokumentation!$I420="Verkauf"),Abfalldokumentation!$N420="Schimmel",Abfalldokumentation!$O420="keinen Abnehmer/kein Schälpersonal"),"Div. Zipfel, ES ohne Verwendung",VLOOKUP(Abfalldokumentation!$M420,Produktgruppen!A:B,2,FALSE)),"-")))))))))))))))))))))))</f>
        <v>Qualitätssicherung</v>
      </c>
      <c r="M420" s="81" t="str">
        <f>IFERROR(VLOOKUP(Abfalldokumentation!$W420,Artikel!A:C,3,FALSE),Abfalldokumentation!$W420)</f>
        <v>Laborproben</v>
      </c>
      <c r="N420" s="81" t="str">
        <f>VLOOKUP(D420,'Liste Gründe'!A:D,2,FALSE)</f>
        <v>Qualitätssicherung</v>
      </c>
      <c r="O420" s="80" t="str">
        <f>IF(ISBLANK(F420),VLOOKUP(Abfalldokumentation!$X420,'Liste Gründe'!A:D,3,FALSE),F420)</f>
        <v>Laborprobe</v>
      </c>
      <c r="P420" s="81" t="str">
        <f>IF(ISBLANK(Abfalldokumentation!$G420),"-",Abfalldokumentation!$G420)</f>
        <v>Laborprobe</v>
      </c>
      <c r="Q420" s="81">
        <f t="shared" si="43"/>
        <v>37</v>
      </c>
      <c r="R420" s="81" t="str">
        <f t="shared" si="44"/>
        <v>Produkte</v>
      </c>
      <c r="S420" s="81" t="str">
        <f t="shared" si="45"/>
        <v>BUs</v>
      </c>
      <c r="T420" s="81" t="str">
        <f t="shared" si="46"/>
        <v>Symptome</v>
      </c>
      <c r="U420" s="81" t="str">
        <f>IFERROR(VLOOKUP(Abfalldokumentation!$W420,Kennzahlen!S:U,3,FALSE)*Abfalldokumentation!$J420,"0")</f>
        <v>0</v>
      </c>
      <c r="V420" s="81" t="str">
        <f>IF(ISBLANK(A420),VLOOKUP(Abfalldokumentation!$W420,'Linien - BU'!R:S,2,FALSE),A420)</f>
        <v>Labor</v>
      </c>
      <c r="W420" s="77" t="str">
        <f t="shared" si="47"/>
        <v>Laborproben</v>
      </c>
      <c r="X420" s="77">
        <f t="shared" si="48"/>
        <v>73</v>
      </c>
    </row>
    <row r="421" spans="1:24" ht="30" customHeight="1" x14ac:dyDescent="0.25">
      <c r="A421" s="45" t="s">
        <v>92</v>
      </c>
      <c r="B421" s="46" t="s">
        <v>93</v>
      </c>
      <c r="C421" s="46">
        <v>32.5</v>
      </c>
      <c r="D421" s="52">
        <v>73</v>
      </c>
      <c r="E421" s="47">
        <v>44452</v>
      </c>
      <c r="F421" s="48" t="s">
        <v>94</v>
      </c>
      <c r="G421" s="49" t="s">
        <v>94</v>
      </c>
      <c r="H421" s="50" t="str">
        <f>IFERROR(VLOOKUP(Abfalldokumentation!$B421,Artikel!A:C,3,FALSE),Abfalldokumentation!$B421)</f>
        <v>Laborproben</v>
      </c>
      <c r="I421" s="73" t="str">
        <f>VLOOKUP(V421,'Linien - BU'!A:B,2,FALSE)</f>
        <v>Rest</v>
      </c>
      <c r="J421" s="74">
        <f t="shared" si="42"/>
        <v>32.5</v>
      </c>
      <c r="K421" s="75">
        <f>Abfalldokumentation!$E421</f>
        <v>44452</v>
      </c>
      <c r="L421" s="74" t="str">
        <f>IFERROR(IF(VLOOKUP(W421,'[1]Rohware 230'!$B:$C,2,FALSE)=0,"Rohware"),
IFERROR(IF(VLOOKUP(W421,[1]Sammelnr.!$B:$C,2,FALSE)=0,"Sammelnr. ungeschält ABS"),
IFERROR(IF(VLOOKUP(W421,[1]Sammelnr.!$E:$F,2,FALSE)=0,"Sammelnr. ungeschält VS"),
IFERROR(IF(VLOOKUP(W421,[1]Sammelnr.!$H:$I,2,FALSE)=0,"Sammelnr. geschält"),
IFERROR(IF(VLOOKUP(W421,[1]Offen!$B:$C,2,FALSE)=0,"Offen ungeschält ABS"),
IFERROR(IF(VLOOKUP(W421,[1]Offen!$E:$F,2,FALSE)=0,"Offen ungeschält VOS"),
IFERROR(IF(VLOOKUP(W421,[1]Offen!$H:$I,2,FALSE)=0,"Offen geschält RW"),
IFERROR(IF(VLOOKUP(W421,[1]Offen!$K:$L,2,FALSE)=0,"Offen vegan"),
IFERROR(IF(VLOOKUP(W421,[1]Offen!$N:$O,2,FALSE)=0,"Offen Zipfel"),
IFERROR(IF(VLOOKUP(W421,[1]Offen!$Q:$R,2,FALSE)=0,"Offen Endstücke"),
IFERROR(IF(VLOOKUP(W421,[1]Vakuumiert!$B:$C,2,FALSE)=0,"Vakuumierter VOS ungeschält"),
IFERROR(IF(VLOOKUP(W421,[1]Vakuumiert!$E:$F,2,FALSE)=0,"Vakuumierter ABS ungeschält"),
IFERROR(IF(VLOOKUP(W421,[1]Vakuumiert!$H:$I,2,FALSE)=0,"Vakuumierter VOS geschält"),
IFERROR(IF(VLOOKUP(W421,[1]Vakuumiert!$K:$L,2,FALSE)=0,"Vakuumierter VOS vegan"),
IFERROR(IF(VLOOKUP(W421,[1]Vakuumiert!$N:$O,2,FALSE)=0,"Vakuumierter VOS Zipfel"),
IFERROR(IF(VLOOKUP(W421,[1]Vakuumiert!$Q:$R,2,FALSE)=0,"Vakuumiert geschält"),
IFERROR(IF(VLOOKUP(W421,'[1]vakuumierte Fertigprodukte'!$B:$C,2,FALSE)=0,"Fertigprodukte"),
IFERROR(IF(VLOOKUP(W421,'[1]vakuumierte Fertigprodukte'!$E:$FI,2,FALSE)=0,"Vakuumierte Zipfel"),
IFERROR(IF(VLOOKUP(W421,[1]Wurste!$B:$C,2,FALSE)=0,"Räucherwürste"),
IFERROR(IF(VLOOKUP(W421,[1]Wurste!$E:$F,2,FALSE)=0,"URW/URGW Wurst"),
IFERROR(IF(VLOOKUP(W421,[1]Wurste!$H:$I,2,FALSE)=0,"HF-Wurst Vegan"),
IFERROR(IF(VLOOKUP(W421,[1]Wurste!$K:$L,2,FALSE)=0,"320er ohne Würste"),
IFERROR(IF(AND(OR(Abfalldokumentation!$I421="BU3",Abfalldokumentation!$I421="Verkauf"),Abfalldokumentation!$N421="Schimmel",Abfalldokumentation!$O421="keinen Abnehmer/kein Schälpersonal"),"Div. Zipfel, ES ohne Verwendung",VLOOKUP(Abfalldokumentation!$M421,Produktgruppen!A:B,2,FALSE)),"-")))))))))))))))))))))))</f>
        <v>Qualitätssicherung</v>
      </c>
      <c r="M421" s="76" t="str">
        <f>IFERROR(VLOOKUP(Abfalldokumentation!$W421,Artikel!A:C,3,FALSE),Abfalldokumentation!$W421)</f>
        <v>Laborproben</v>
      </c>
      <c r="N421" s="76" t="str">
        <f>VLOOKUP(D421,'Liste Gründe'!A:D,2,FALSE)</f>
        <v>Qualitätssicherung</v>
      </c>
      <c r="O421" s="75" t="str">
        <f>IF(ISBLANK(F421),VLOOKUP(Abfalldokumentation!$X421,'Liste Gründe'!A:D,3,FALSE),F421)</f>
        <v>Laborprobe</v>
      </c>
      <c r="P421" s="76" t="str">
        <f>IF(ISBLANK(Abfalldokumentation!$G421),"-",Abfalldokumentation!$G421)</f>
        <v>Laborprobe</v>
      </c>
      <c r="Q421" s="76">
        <f t="shared" si="43"/>
        <v>37</v>
      </c>
      <c r="R421" s="76" t="str">
        <f t="shared" si="44"/>
        <v>Produkte</v>
      </c>
      <c r="S421" s="76" t="str">
        <f t="shared" si="45"/>
        <v>BUs</v>
      </c>
      <c r="T421" s="76" t="str">
        <f t="shared" si="46"/>
        <v>Symptome</v>
      </c>
      <c r="U421" s="76" t="str">
        <f>IFERROR(VLOOKUP(Abfalldokumentation!$W421,Kennzahlen!S:U,3,FALSE)*Abfalldokumentation!$J421,"0")</f>
        <v>0</v>
      </c>
      <c r="V421" s="76" t="str">
        <f>IF(ISBLANK(A421),VLOOKUP(Abfalldokumentation!$W421,'Linien - BU'!R:S,2,FALSE),A421)</f>
        <v>Labor</v>
      </c>
      <c r="W421" s="77" t="str">
        <f t="shared" si="47"/>
        <v>Laborproben</v>
      </c>
      <c r="X421" s="77">
        <f t="shared" si="48"/>
        <v>73</v>
      </c>
    </row>
    <row r="422" spans="1:24" ht="30" customHeight="1" x14ac:dyDescent="0.25">
      <c r="A422" s="39" t="s">
        <v>92</v>
      </c>
      <c r="B422" s="40" t="s">
        <v>93</v>
      </c>
      <c r="C422" s="40">
        <v>66</v>
      </c>
      <c r="D422" s="51">
        <v>73</v>
      </c>
      <c r="E422" s="41">
        <v>44452</v>
      </c>
      <c r="F422" s="42" t="s">
        <v>94</v>
      </c>
      <c r="G422" s="43" t="s">
        <v>94</v>
      </c>
      <c r="H422" s="44" t="str">
        <f>IFERROR(VLOOKUP(Abfalldokumentation!$B422,Artikel!A:C,3,FALSE),Abfalldokumentation!$B422)</f>
        <v>Laborproben</v>
      </c>
      <c r="I422" s="78" t="str">
        <f>VLOOKUP(V422,'Linien - BU'!A:B,2,FALSE)</f>
        <v>Rest</v>
      </c>
      <c r="J422" s="79">
        <f t="shared" si="42"/>
        <v>66</v>
      </c>
      <c r="K422" s="80">
        <f>Abfalldokumentation!$E422</f>
        <v>44452</v>
      </c>
      <c r="L422" s="79" t="str">
        <f>IFERROR(IF(VLOOKUP(W422,'[1]Rohware 230'!$B:$C,2,FALSE)=0,"Rohware"),
IFERROR(IF(VLOOKUP(W422,[1]Sammelnr.!$B:$C,2,FALSE)=0,"Sammelnr. ungeschält ABS"),
IFERROR(IF(VLOOKUP(W422,[1]Sammelnr.!$E:$F,2,FALSE)=0,"Sammelnr. ungeschält VS"),
IFERROR(IF(VLOOKUP(W422,[1]Sammelnr.!$H:$I,2,FALSE)=0,"Sammelnr. geschält"),
IFERROR(IF(VLOOKUP(W422,[1]Offen!$B:$C,2,FALSE)=0,"Offen ungeschält ABS"),
IFERROR(IF(VLOOKUP(W422,[1]Offen!$E:$F,2,FALSE)=0,"Offen ungeschält VOS"),
IFERROR(IF(VLOOKUP(W422,[1]Offen!$H:$I,2,FALSE)=0,"Offen geschält RW"),
IFERROR(IF(VLOOKUP(W422,[1]Offen!$K:$L,2,FALSE)=0,"Offen vegan"),
IFERROR(IF(VLOOKUP(W422,[1]Offen!$N:$O,2,FALSE)=0,"Offen Zipfel"),
IFERROR(IF(VLOOKUP(W422,[1]Offen!$Q:$R,2,FALSE)=0,"Offen Endstücke"),
IFERROR(IF(VLOOKUP(W422,[1]Vakuumiert!$B:$C,2,FALSE)=0,"Vakuumierter VOS ungeschält"),
IFERROR(IF(VLOOKUP(W422,[1]Vakuumiert!$E:$F,2,FALSE)=0,"Vakuumierter ABS ungeschält"),
IFERROR(IF(VLOOKUP(W422,[1]Vakuumiert!$H:$I,2,FALSE)=0,"Vakuumierter VOS geschält"),
IFERROR(IF(VLOOKUP(W422,[1]Vakuumiert!$K:$L,2,FALSE)=0,"Vakuumierter VOS vegan"),
IFERROR(IF(VLOOKUP(W422,[1]Vakuumiert!$N:$O,2,FALSE)=0,"Vakuumierter VOS Zipfel"),
IFERROR(IF(VLOOKUP(W422,[1]Vakuumiert!$Q:$R,2,FALSE)=0,"Vakuumiert geschält"),
IFERROR(IF(VLOOKUP(W422,'[1]vakuumierte Fertigprodukte'!$B:$C,2,FALSE)=0,"Fertigprodukte"),
IFERROR(IF(VLOOKUP(W422,'[1]vakuumierte Fertigprodukte'!$E:$FI,2,FALSE)=0,"Vakuumierte Zipfel"),
IFERROR(IF(VLOOKUP(W422,[1]Wurste!$B:$C,2,FALSE)=0,"Räucherwürste"),
IFERROR(IF(VLOOKUP(W422,[1]Wurste!$E:$F,2,FALSE)=0,"URW/URGW Wurst"),
IFERROR(IF(VLOOKUP(W422,[1]Wurste!$H:$I,2,FALSE)=0,"HF-Wurst Vegan"),
IFERROR(IF(VLOOKUP(W422,[1]Wurste!$K:$L,2,FALSE)=0,"320er ohne Würste"),
IFERROR(IF(AND(OR(Abfalldokumentation!$I422="BU3",Abfalldokumentation!$I422="Verkauf"),Abfalldokumentation!$N422="Schimmel",Abfalldokumentation!$O422="keinen Abnehmer/kein Schälpersonal"),"Div. Zipfel, ES ohne Verwendung",VLOOKUP(Abfalldokumentation!$M422,Produktgruppen!A:B,2,FALSE)),"-")))))))))))))))))))))))</f>
        <v>Qualitätssicherung</v>
      </c>
      <c r="M422" s="81" t="str">
        <f>IFERROR(VLOOKUP(Abfalldokumentation!$W422,Artikel!A:C,3,FALSE),Abfalldokumentation!$W422)</f>
        <v>Laborproben</v>
      </c>
      <c r="N422" s="81" t="str">
        <f>VLOOKUP(D422,'Liste Gründe'!A:D,2,FALSE)</f>
        <v>Qualitätssicherung</v>
      </c>
      <c r="O422" s="80" t="str">
        <f>IF(ISBLANK(F422),VLOOKUP(Abfalldokumentation!$X422,'Liste Gründe'!A:D,3,FALSE),F422)</f>
        <v>Laborprobe</v>
      </c>
      <c r="P422" s="81" t="str">
        <f>IF(ISBLANK(Abfalldokumentation!$G422),"-",Abfalldokumentation!$G422)</f>
        <v>Laborprobe</v>
      </c>
      <c r="Q422" s="81">
        <f t="shared" si="43"/>
        <v>37</v>
      </c>
      <c r="R422" s="81" t="str">
        <f t="shared" si="44"/>
        <v>Produkte</v>
      </c>
      <c r="S422" s="81" t="str">
        <f t="shared" si="45"/>
        <v>BUs</v>
      </c>
      <c r="T422" s="81" t="str">
        <f t="shared" si="46"/>
        <v>Symptome</v>
      </c>
      <c r="U422" s="81" t="str">
        <f>IFERROR(VLOOKUP(Abfalldokumentation!$W422,Kennzahlen!S:U,3,FALSE)*Abfalldokumentation!$J422,"0")</f>
        <v>0</v>
      </c>
      <c r="V422" s="81" t="str">
        <f>IF(ISBLANK(A422),VLOOKUP(Abfalldokumentation!$W422,'Linien - BU'!R:S,2,FALSE),A422)</f>
        <v>Labor</v>
      </c>
      <c r="W422" s="77" t="str">
        <f t="shared" si="47"/>
        <v>Laborproben</v>
      </c>
      <c r="X422" s="77">
        <f t="shared" si="48"/>
        <v>73</v>
      </c>
    </row>
    <row r="423" spans="1:24" ht="30" customHeight="1" x14ac:dyDescent="0.25">
      <c r="A423" s="45" t="s">
        <v>92</v>
      </c>
      <c r="B423" s="48" t="s">
        <v>108</v>
      </c>
      <c r="C423" s="46">
        <v>128</v>
      </c>
      <c r="D423" s="46">
        <v>70</v>
      </c>
      <c r="E423" s="47">
        <v>44452</v>
      </c>
      <c r="F423" s="48" t="s">
        <v>108</v>
      </c>
      <c r="G423" s="49" t="s">
        <v>108</v>
      </c>
      <c r="H423" s="50" t="str">
        <f>IFERROR(VLOOKUP(Abfalldokumentation!$B423,Artikel!A:C,3,FALSE),Abfalldokumentation!$B423)</f>
        <v>Rückstellproben</v>
      </c>
      <c r="I423" s="73" t="str">
        <f>VLOOKUP(V423,'Linien - BU'!A:B,2,FALSE)</f>
        <v>Rest</v>
      </c>
      <c r="J423" s="74">
        <f t="shared" si="42"/>
        <v>128</v>
      </c>
      <c r="K423" s="75">
        <f>Abfalldokumentation!$E423</f>
        <v>44452</v>
      </c>
      <c r="L423" s="74" t="str">
        <f>IFERROR(IF(VLOOKUP(W423,'[1]Rohware 230'!$B:$C,2,FALSE)=0,"Rohware"),
IFERROR(IF(VLOOKUP(W423,[1]Sammelnr.!$B:$C,2,FALSE)=0,"Sammelnr. ungeschält ABS"),
IFERROR(IF(VLOOKUP(W423,[1]Sammelnr.!$E:$F,2,FALSE)=0,"Sammelnr. ungeschält VS"),
IFERROR(IF(VLOOKUP(W423,[1]Sammelnr.!$H:$I,2,FALSE)=0,"Sammelnr. geschält"),
IFERROR(IF(VLOOKUP(W423,[1]Offen!$B:$C,2,FALSE)=0,"Offen ungeschält ABS"),
IFERROR(IF(VLOOKUP(W423,[1]Offen!$E:$F,2,FALSE)=0,"Offen ungeschält VOS"),
IFERROR(IF(VLOOKUP(W423,[1]Offen!$H:$I,2,FALSE)=0,"Offen geschält RW"),
IFERROR(IF(VLOOKUP(W423,[1]Offen!$K:$L,2,FALSE)=0,"Offen vegan"),
IFERROR(IF(VLOOKUP(W423,[1]Offen!$N:$O,2,FALSE)=0,"Offen Zipfel"),
IFERROR(IF(VLOOKUP(W423,[1]Offen!$Q:$R,2,FALSE)=0,"Offen Endstücke"),
IFERROR(IF(VLOOKUP(W423,[1]Vakuumiert!$B:$C,2,FALSE)=0,"Vakuumierter VOS ungeschält"),
IFERROR(IF(VLOOKUP(W423,[1]Vakuumiert!$E:$F,2,FALSE)=0,"Vakuumierter ABS ungeschält"),
IFERROR(IF(VLOOKUP(W423,[1]Vakuumiert!$H:$I,2,FALSE)=0,"Vakuumierter VOS geschält"),
IFERROR(IF(VLOOKUP(W423,[1]Vakuumiert!$K:$L,2,FALSE)=0,"Vakuumierter VOS vegan"),
IFERROR(IF(VLOOKUP(W423,[1]Vakuumiert!$N:$O,2,FALSE)=0,"Vakuumierter VOS Zipfel"),
IFERROR(IF(VLOOKUP(W423,[1]Vakuumiert!$Q:$R,2,FALSE)=0,"Vakuumiert geschält"),
IFERROR(IF(VLOOKUP(W423,'[1]vakuumierte Fertigprodukte'!$B:$C,2,FALSE)=0,"Fertigprodukte"),
IFERROR(IF(VLOOKUP(W423,'[1]vakuumierte Fertigprodukte'!$E:$FI,2,FALSE)=0,"Vakuumierte Zipfel"),
IFERROR(IF(VLOOKUP(W423,[1]Wurste!$B:$C,2,FALSE)=0,"Räucherwürste"),
IFERROR(IF(VLOOKUP(W423,[1]Wurste!$E:$F,2,FALSE)=0,"URW/URGW Wurst"),
IFERROR(IF(VLOOKUP(W423,[1]Wurste!$H:$I,2,FALSE)=0,"HF-Wurst Vegan"),
IFERROR(IF(VLOOKUP(W423,[1]Wurste!$K:$L,2,FALSE)=0,"320er ohne Würste"),
IFERROR(IF(AND(OR(Abfalldokumentation!$I423="BU3",Abfalldokumentation!$I423="Verkauf"),Abfalldokumentation!$N423="Schimmel",Abfalldokumentation!$O423="keinen Abnehmer/kein Schälpersonal"),"Div. Zipfel, ES ohne Verwendung",VLOOKUP(Abfalldokumentation!$M423,Produktgruppen!A:B,2,FALSE)),"-")))))))))))))))))))))))</f>
        <v>Qualitätssicherung</v>
      </c>
      <c r="M423" s="76" t="str">
        <f>IFERROR(VLOOKUP(Abfalldokumentation!$W423,Artikel!A:C,3,FALSE),Abfalldokumentation!$W423)</f>
        <v>Rückstellproben</v>
      </c>
      <c r="N423" s="76" t="str">
        <f>VLOOKUP(D423,'Liste Gründe'!A:D,2,FALSE)</f>
        <v>Qualitätssicherung</v>
      </c>
      <c r="O423" s="75" t="str">
        <f>IF(ISBLANK(F423),VLOOKUP(Abfalldokumentation!$X423,'Liste Gründe'!A:D,3,FALSE),F423)</f>
        <v>Rückstellproben</v>
      </c>
      <c r="P423" s="76" t="str">
        <f>IF(ISBLANK(Abfalldokumentation!$G423),"-",Abfalldokumentation!$G423)</f>
        <v>Rückstellproben</v>
      </c>
      <c r="Q423" s="76">
        <f t="shared" si="43"/>
        <v>37</v>
      </c>
      <c r="R423" s="76" t="str">
        <f t="shared" si="44"/>
        <v>Produkte</v>
      </c>
      <c r="S423" s="76" t="str">
        <f t="shared" si="45"/>
        <v>BUs</v>
      </c>
      <c r="T423" s="76" t="str">
        <f t="shared" si="46"/>
        <v>Symptome</v>
      </c>
      <c r="U423" s="76" t="str">
        <f>IFERROR(VLOOKUP(Abfalldokumentation!$W423,Kennzahlen!S:U,3,FALSE)*Abfalldokumentation!$J423,"0")</f>
        <v>0</v>
      </c>
      <c r="V423" s="76" t="str">
        <f>IF(ISBLANK(A423),VLOOKUP(Abfalldokumentation!$W423,'Linien - BU'!R:S,2,FALSE),A423)</f>
        <v>Labor</v>
      </c>
      <c r="W423" s="77" t="str">
        <f t="shared" si="47"/>
        <v>Rückstellproben</v>
      </c>
      <c r="X423" s="77">
        <f t="shared" si="48"/>
        <v>70</v>
      </c>
    </row>
    <row r="424" spans="1:24" ht="30" customHeight="1" x14ac:dyDescent="0.25">
      <c r="A424" s="39" t="s">
        <v>76</v>
      </c>
      <c r="B424" s="40">
        <v>29500482</v>
      </c>
      <c r="C424" s="40">
        <v>20</v>
      </c>
      <c r="D424" s="40">
        <v>61</v>
      </c>
      <c r="E424" s="41">
        <v>44453</v>
      </c>
      <c r="F424" s="42" t="s">
        <v>17</v>
      </c>
      <c r="G424" s="43" t="s">
        <v>17</v>
      </c>
      <c r="H424" s="44" t="str">
        <f>IFERROR(VLOOKUP(Abfalldokumentation!$B424,Artikel!A:C,3,FALSE),Abfalldokumentation!$B424)</f>
        <v>VOS Schwarzer Pfeffer R</v>
      </c>
      <c r="I424" s="78" t="str">
        <f>VLOOKUP(V424,'Linien - BU'!A:B,2,FALSE)</f>
        <v>BU4</v>
      </c>
      <c r="J424" s="79">
        <f t="shared" si="42"/>
        <v>20</v>
      </c>
      <c r="K424" s="80">
        <f>Abfalldokumentation!$E424</f>
        <v>44453</v>
      </c>
      <c r="L424" s="79" t="str">
        <f>IFERROR(IF(VLOOKUP(W424,'[1]Rohware 230'!$B:$C,2,FALSE)=0,"Rohware"),
IFERROR(IF(VLOOKUP(W424,[1]Sammelnr.!$B:$C,2,FALSE)=0,"Sammelnr. ungeschält ABS"),
IFERROR(IF(VLOOKUP(W424,[1]Sammelnr.!$E:$F,2,FALSE)=0,"Sammelnr. ungeschält VS"),
IFERROR(IF(VLOOKUP(W424,[1]Sammelnr.!$H:$I,2,FALSE)=0,"Sammelnr. geschält"),
IFERROR(IF(VLOOKUP(W424,[1]Offen!$B:$C,2,FALSE)=0,"Offen ungeschält ABS"),
IFERROR(IF(VLOOKUP(W424,[1]Offen!$E:$F,2,FALSE)=0,"Offen ungeschält VOS"),
IFERROR(IF(VLOOKUP(W424,[1]Offen!$H:$I,2,FALSE)=0,"Offen geschält RW"),
IFERROR(IF(VLOOKUP(W424,[1]Offen!$K:$L,2,FALSE)=0,"Offen vegan"),
IFERROR(IF(VLOOKUP(W424,[1]Offen!$N:$O,2,FALSE)=0,"Offen Zipfel"),
IFERROR(IF(VLOOKUP(W424,[1]Offen!$Q:$R,2,FALSE)=0,"Offen Endstücke"),
IFERROR(IF(VLOOKUP(W424,[1]Vakuumiert!$B:$C,2,FALSE)=0,"Vakuumierter VOS ungeschält"),
IFERROR(IF(VLOOKUP(W424,[1]Vakuumiert!$E:$F,2,FALSE)=0,"Vakuumierter ABS ungeschält"),
IFERROR(IF(VLOOKUP(W424,[1]Vakuumiert!$H:$I,2,FALSE)=0,"Vakuumierter VOS geschält"),
IFERROR(IF(VLOOKUP(W424,[1]Vakuumiert!$K:$L,2,FALSE)=0,"Vakuumierter VOS vegan"),
IFERROR(IF(VLOOKUP(W424,[1]Vakuumiert!$N:$O,2,FALSE)=0,"Vakuumierter VOS Zipfel"),
IFERROR(IF(VLOOKUP(W424,[1]Vakuumiert!$Q:$R,2,FALSE)=0,"Vakuumiert geschält"),
IFERROR(IF(VLOOKUP(W424,'[1]vakuumierte Fertigprodukte'!$B:$C,2,FALSE)=0,"Fertigprodukte"),
IFERROR(IF(VLOOKUP(W424,'[1]vakuumierte Fertigprodukte'!$E:$FI,2,FALSE)=0,"Vakuumierte Zipfel"),
IFERROR(IF(VLOOKUP(W424,[1]Wurste!$B:$C,2,FALSE)=0,"Räucherwürste"),
IFERROR(IF(VLOOKUP(W424,[1]Wurste!$E:$F,2,FALSE)=0,"URW/URGW Wurst"),
IFERROR(IF(VLOOKUP(W424,[1]Wurste!$H:$I,2,FALSE)=0,"HF-Wurst Vegan"),
IFERROR(IF(VLOOKUP(W424,[1]Wurste!$K:$L,2,FALSE)=0,"320er ohne Würste"),
IFERROR(IF(AND(OR(Abfalldokumentation!$I424="BU3",Abfalldokumentation!$I424="Verkauf"),Abfalldokumentation!$N424="Schimmel",Abfalldokumentation!$O424="keinen Abnehmer/kein Schälpersonal"),"Div. Zipfel, ES ohne Verwendung",VLOOKUP(Abfalldokumentation!$M424,Produktgruppen!A:B,2,FALSE)),"-")))))))))))))))))))))))</f>
        <v>Offen ungeschält VOS</v>
      </c>
      <c r="M424" s="81" t="str">
        <f>IFERROR(VLOOKUP(Abfalldokumentation!$W424,Artikel!A:C,3,FALSE),Abfalldokumentation!$W424)</f>
        <v>VOS Schwarzer Pfeffer R</v>
      </c>
      <c r="N424" s="81" t="str">
        <f>VLOOKUP(D424,'Liste Gründe'!A:D,2,FALSE)</f>
        <v>keinen Verwendungszweck</v>
      </c>
      <c r="O424" s="80" t="str">
        <f>IF(ISBLANK(F424),VLOOKUP(Abfalldokumentation!$X424,'Liste Gründe'!A:D,3,FALSE),F424)</f>
        <v>keinen Verwendungszweck</v>
      </c>
      <c r="P424" s="81" t="str">
        <f>IF(ISBLANK(Abfalldokumentation!$G424),"-",Abfalldokumentation!$G424)</f>
        <v>keinen Verwendungszweck</v>
      </c>
      <c r="Q424" s="81">
        <f t="shared" si="43"/>
        <v>37</v>
      </c>
      <c r="R424" s="81" t="str">
        <f t="shared" si="44"/>
        <v>Produkte</v>
      </c>
      <c r="S424" s="81" t="str">
        <f t="shared" si="45"/>
        <v>BUs</v>
      </c>
      <c r="T424" s="81" t="str">
        <f t="shared" si="46"/>
        <v>Symptome</v>
      </c>
      <c r="U424" s="81">
        <f>IFERROR(VLOOKUP(Abfalldokumentation!$W424,Kennzahlen!S:U,3,FALSE)*Abfalldokumentation!$J424,"0")</f>
        <v>10</v>
      </c>
      <c r="V424" s="81" t="str">
        <f>IF(ISBLANK(A424),VLOOKUP(Abfalldokumentation!$W424,'Linien - BU'!R:S,2,FALSE),A424)</f>
        <v>L22</v>
      </c>
      <c r="W424" s="77">
        <f t="shared" si="47"/>
        <v>29500482</v>
      </c>
      <c r="X424" s="77">
        <f t="shared" si="48"/>
        <v>61</v>
      </c>
    </row>
    <row r="425" spans="1:24" ht="30" customHeight="1" x14ac:dyDescent="0.25">
      <c r="A425" s="45" t="s">
        <v>76</v>
      </c>
      <c r="B425" s="46">
        <v>29500482</v>
      </c>
      <c r="C425" s="46">
        <v>5</v>
      </c>
      <c r="D425" s="46">
        <v>61</v>
      </c>
      <c r="E425" s="47">
        <v>44453</v>
      </c>
      <c r="F425" s="48" t="s">
        <v>17</v>
      </c>
      <c r="G425" s="49" t="s">
        <v>17</v>
      </c>
      <c r="H425" s="50" t="str">
        <f>IFERROR(VLOOKUP(Abfalldokumentation!$B425,Artikel!A:C,3,FALSE),Abfalldokumentation!$B425)</f>
        <v>VOS Schwarzer Pfeffer R</v>
      </c>
      <c r="I425" s="73" t="str">
        <f>VLOOKUP(V425,'Linien - BU'!A:B,2,FALSE)</f>
        <v>BU4</v>
      </c>
      <c r="J425" s="74">
        <f t="shared" si="42"/>
        <v>5</v>
      </c>
      <c r="K425" s="75">
        <f>Abfalldokumentation!$E425</f>
        <v>44453</v>
      </c>
      <c r="L425" s="74" t="str">
        <f>IFERROR(IF(VLOOKUP(W425,'[1]Rohware 230'!$B:$C,2,FALSE)=0,"Rohware"),
IFERROR(IF(VLOOKUP(W425,[1]Sammelnr.!$B:$C,2,FALSE)=0,"Sammelnr. ungeschält ABS"),
IFERROR(IF(VLOOKUP(W425,[1]Sammelnr.!$E:$F,2,FALSE)=0,"Sammelnr. ungeschält VS"),
IFERROR(IF(VLOOKUP(W425,[1]Sammelnr.!$H:$I,2,FALSE)=0,"Sammelnr. geschält"),
IFERROR(IF(VLOOKUP(W425,[1]Offen!$B:$C,2,FALSE)=0,"Offen ungeschält ABS"),
IFERROR(IF(VLOOKUP(W425,[1]Offen!$E:$F,2,FALSE)=0,"Offen ungeschält VOS"),
IFERROR(IF(VLOOKUP(W425,[1]Offen!$H:$I,2,FALSE)=0,"Offen geschält RW"),
IFERROR(IF(VLOOKUP(W425,[1]Offen!$K:$L,2,FALSE)=0,"Offen vegan"),
IFERROR(IF(VLOOKUP(W425,[1]Offen!$N:$O,2,FALSE)=0,"Offen Zipfel"),
IFERROR(IF(VLOOKUP(W425,[1]Offen!$Q:$R,2,FALSE)=0,"Offen Endstücke"),
IFERROR(IF(VLOOKUP(W425,[1]Vakuumiert!$B:$C,2,FALSE)=0,"Vakuumierter VOS ungeschält"),
IFERROR(IF(VLOOKUP(W425,[1]Vakuumiert!$E:$F,2,FALSE)=0,"Vakuumierter ABS ungeschält"),
IFERROR(IF(VLOOKUP(W425,[1]Vakuumiert!$H:$I,2,FALSE)=0,"Vakuumierter VOS geschält"),
IFERROR(IF(VLOOKUP(W425,[1]Vakuumiert!$K:$L,2,FALSE)=0,"Vakuumierter VOS vegan"),
IFERROR(IF(VLOOKUP(W425,[1]Vakuumiert!$N:$O,2,FALSE)=0,"Vakuumierter VOS Zipfel"),
IFERROR(IF(VLOOKUP(W425,[1]Vakuumiert!$Q:$R,2,FALSE)=0,"Vakuumiert geschält"),
IFERROR(IF(VLOOKUP(W425,'[1]vakuumierte Fertigprodukte'!$B:$C,2,FALSE)=0,"Fertigprodukte"),
IFERROR(IF(VLOOKUP(W425,'[1]vakuumierte Fertigprodukte'!$E:$FI,2,FALSE)=0,"Vakuumierte Zipfel"),
IFERROR(IF(VLOOKUP(W425,[1]Wurste!$B:$C,2,FALSE)=0,"Räucherwürste"),
IFERROR(IF(VLOOKUP(W425,[1]Wurste!$E:$F,2,FALSE)=0,"URW/URGW Wurst"),
IFERROR(IF(VLOOKUP(W425,[1]Wurste!$H:$I,2,FALSE)=0,"HF-Wurst Vegan"),
IFERROR(IF(VLOOKUP(W425,[1]Wurste!$K:$L,2,FALSE)=0,"320er ohne Würste"),
IFERROR(IF(AND(OR(Abfalldokumentation!$I425="BU3",Abfalldokumentation!$I425="Verkauf"),Abfalldokumentation!$N425="Schimmel",Abfalldokumentation!$O425="keinen Abnehmer/kein Schälpersonal"),"Div. Zipfel, ES ohne Verwendung",VLOOKUP(Abfalldokumentation!$M425,Produktgruppen!A:B,2,FALSE)),"-")))))))))))))))))))))))</f>
        <v>Offen ungeschält VOS</v>
      </c>
      <c r="M425" s="76" t="str">
        <f>IFERROR(VLOOKUP(Abfalldokumentation!$W425,Artikel!A:C,3,FALSE),Abfalldokumentation!$W425)</f>
        <v>VOS Schwarzer Pfeffer R</v>
      </c>
      <c r="N425" s="76" t="str">
        <f>VLOOKUP(D425,'Liste Gründe'!A:D,2,FALSE)</f>
        <v>keinen Verwendungszweck</v>
      </c>
      <c r="O425" s="75" t="str">
        <f>IF(ISBLANK(F425),VLOOKUP(Abfalldokumentation!$X425,'Liste Gründe'!A:D,3,FALSE),F425)</f>
        <v>keinen Verwendungszweck</v>
      </c>
      <c r="P425" s="76" t="str">
        <f>IF(ISBLANK(Abfalldokumentation!$G425),"-",Abfalldokumentation!$G425)</f>
        <v>keinen Verwendungszweck</v>
      </c>
      <c r="Q425" s="76">
        <f t="shared" si="43"/>
        <v>37</v>
      </c>
      <c r="R425" s="76" t="str">
        <f t="shared" si="44"/>
        <v>Produkte</v>
      </c>
      <c r="S425" s="76" t="str">
        <f t="shared" si="45"/>
        <v>BUs</v>
      </c>
      <c r="T425" s="76" t="str">
        <f t="shared" si="46"/>
        <v>Symptome</v>
      </c>
      <c r="U425" s="76">
        <f>IFERROR(VLOOKUP(Abfalldokumentation!$W425,Kennzahlen!S:U,3,FALSE)*Abfalldokumentation!$J425,"0")</f>
        <v>2.5</v>
      </c>
      <c r="V425" s="76" t="str">
        <f>IF(ISBLANK(A425),VLOOKUP(Abfalldokumentation!$W425,'Linien - BU'!R:S,2,FALSE),A425)</f>
        <v>L22</v>
      </c>
      <c r="W425" s="77">
        <f t="shared" si="47"/>
        <v>29500482</v>
      </c>
      <c r="X425" s="77">
        <f t="shared" si="48"/>
        <v>61</v>
      </c>
    </row>
    <row r="426" spans="1:24" ht="30" customHeight="1" x14ac:dyDescent="0.25">
      <c r="A426" s="39" t="s">
        <v>131</v>
      </c>
      <c r="B426" s="40">
        <v>29500885</v>
      </c>
      <c r="C426" s="40">
        <v>10</v>
      </c>
      <c r="D426" s="40">
        <v>61</v>
      </c>
      <c r="E426" s="41">
        <v>44453</v>
      </c>
      <c r="F426" s="42" t="s">
        <v>17</v>
      </c>
      <c r="G426" s="43" t="s">
        <v>82</v>
      </c>
      <c r="H426" s="44" t="str">
        <f>IFERROR(VLOOKUP(Abfalldokumentation!$B426,Artikel!A:C,3,FALSE),Abfalldokumentation!$B426)</f>
        <v>ABS HEUBL</v>
      </c>
      <c r="I426" s="78" t="str">
        <f>VLOOKUP(V426,'Linien - BU'!A:B,2,FALSE)</f>
        <v>BU4</v>
      </c>
      <c r="J426" s="79">
        <f t="shared" si="42"/>
        <v>10</v>
      </c>
      <c r="K426" s="80">
        <f>Abfalldokumentation!$E426</f>
        <v>44453</v>
      </c>
      <c r="L426" s="79" t="str">
        <f>IFERROR(IF(VLOOKUP(W426,'[1]Rohware 230'!$B:$C,2,FALSE)=0,"Rohware"),
IFERROR(IF(VLOOKUP(W426,[1]Sammelnr.!$B:$C,2,FALSE)=0,"Sammelnr. ungeschält ABS"),
IFERROR(IF(VLOOKUP(W426,[1]Sammelnr.!$E:$F,2,FALSE)=0,"Sammelnr. ungeschält VS"),
IFERROR(IF(VLOOKUP(W426,[1]Sammelnr.!$H:$I,2,FALSE)=0,"Sammelnr. geschält"),
IFERROR(IF(VLOOKUP(W426,[1]Offen!$B:$C,2,FALSE)=0,"Offen ungeschält ABS"),
IFERROR(IF(VLOOKUP(W426,[1]Offen!$E:$F,2,FALSE)=0,"Offen ungeschält VOS"),
IFERROR(IF(VLOOKUP(W426,[1]Offen!$H:$I,2,FALSE)=0,"Offen geschält RW"),
IFERROR(IF(VLOOKUP(W426,[1]Offen!$K:$L,2,FALSE)=0,"Offen vegan"),
IFERROR(IF(VLOOKUP(W426,[1]Offen!$N:$O,2,FALSE)=0,"Offen Zipfel"),
IFERROR(IF(VLOOKUP(W426,[1]Offen!$Q:$R,2,FALSE)=0,"Offen Endstücke"),
IFERROR(IF(VLOOKUP(W426,[1]Vakuumiert!$B:$C,2,FALSE)=0,"Vakuumierter VOS ungeschält"),
IFERROR(IF(VLOOKUP(W426,[1]Vakuumiert!$E:$F,2,FALSE)=0,"Vakuumierter ABS ungeschält"),
IFERROR(IF(VLOOKUP(W426,[1]Vakuumiert!$H:$I,2,FALSE)=0,"Vakuumierter VOS geschält"),
IFERROR(IF(VLOOKUP(W426,[1]Vakuumiert!$K:$L,2,FALSE)=0,"Vakuumierter VOS vegan"),
IFERROR(IF(VLOOKUP(W426,[1]Vakuumiert!$N:$O,2,FALSE)=0,"Vakuumierter VOS Zipfel"),
IFERROR(IF(VLOOKUP(W426,[1]Vakuumiert!$Q:$R,2,FALSE)=0,"Vakuumiert geschält"),
IFERROR(IF(VLOOKUP(W426,'[1]vakuumierte Fertigprodukte'!$B:$C,2,FALSE)=0,"Fertigprodukte"),
IFERROR(IF(VLOOKUP(W426,'[1]vakuumierte Fertigprodukte'!$E:$FI,2,FALSE)=0,"Vakuumierte Zipfel"),
IFERROR(IF(VLOOKUP(W426,[1]Wurste!$B:$C,2,FALSE)=0,"Räucherwürste"),
IFERROR(IF(VLOOKUP(W426,[1]Wurste!$E:$F,2,FALSE)=0,"URW/URGW Wurst"),
IFERROR(IF(VLOOKUP(W426,[1]Wurste!$H:$I,2,FALSE)=0,"HF-Wurst Vegan"),
IFERROR(IF(VLOOKUP(W426,[1]Wurste!$K:$L,2,FALSE)=0,"320er ohne Würste"),
IFERROR(IF(AND(OR(Abfalldokumentation!$I426="BU3",Abfalldokumentation!$I426="Verkauf"),Abfalldokumentation!$N426="Schimmel",Abfalldokumentation!$O426="keinen Abnehmer/kein Schälpersonal"),"Div. Zipfel, ES ohne Verwendung",VLOOKUP(Abfalldokumentation!$M426,Produktgruppen!A:B,2,FALSE)),"-")))))))))))))))))))))))</f>
        <v>Offen ungeschält ABS</v>
      </c>
      <c r="M426" s="81" t="str">
        <f>IFERROR(VLOOKUP(Abfalldokumentation!$W426,Artikel!A:C,3,FALSE),Abfalldokumentation!$W426)</f>
        <v>ABS HEUBL</v>
      </c>
      <c r="N426" s="81" t="str">
        <f>VLOOKUP(D426,'Liste Gründe'!A:D,2,FALSE)</f>
        <v>keinen Verwendungszweck</v>
      </c>
      <c r="O426" s="80" t="str">
        <f>IF(ISBLANK(F426),VLOOKUP(Abfalldokumentation!$X426,'Liste Gründe'!A:D,3,FALSE),F426)</f>
        <v>keinen Verwendungszweck</v>
      </c>
      <c r="P426" s="81" t="str">
        <f>IF(ISBLANK(Abfalldokumentation!$G426),"-",Abfalldokumentation!$G426)</f>
        <v>&lt;300kg/Monat</v>
      </c>
      <c r="Q426" s="81">
        <f t="shared" si="43"/>
        <v>37</v>
      </c>
      <c r="R426" s="81" t="str">
        <f t="shared" si="44"/>
        <v>Produkte</v>
      </c>
      <c r="S426" s="81" t="str">
        <f t="shared" si="45"/>
        <v>BUs</v>
      </c>
      <c r="T426" s="81" t="str">
        <f t="shared" si="46"/>
        <v>Symptome</v>
      </c>
      <c r="U426" s="81">
        <f>IFERROR(VLOOKUP(Abfalldokumentation!$W426,Kennzahlen!S:U,3,FALSE)*Abfalldokumentation!$J426,"0")</f>
        <v>0.1</v>
      </c>
      <c r="V426" s="81" t="str">
        <f>IF(ISBLANK(A426),VLOOKUP(Abfalldokumentation!$W426,'Linien - BU'!R:S,2,FALSE),A426)</f>
        <v>L21</v>
      </c>
      <c r="W426" s="77">
        <f t="shared" si="47"/>
        <v>29500885</v>
      </c>
      <c r="X426" s="77">
        <f t="shared" si="48"/>
        <v>61</v>
      </c>
    </row>
    <row r="427" spans="1:24" ht="30" customHeight="1" x14ac:dyDescent="0.25">
      <c r="A427" s="45" t="s">
        <v>132</v>
      </c>
      <c r="B427" s="46">
        <v>29500904</v>
      </c>
      <c r="C427" s="46">
        <v>9</v>
      </c>
      <c r="D427" s="46">
        <v>61</v>
      </c>
      <c r="E427" s="47">
        <v>44453</v>
      </c>
      <c r="F427" s="48" t="s">
        <v>17</v>
      </c>
      <c r="G427" s="49" t="s">
        <v>134</v>
      </c>
      <c r="H427" s="50" t="str">
        <f>IFERROR(VLOOKUP(Abfalldokumentation!$B427,Artikel!A:C,3,FALSE),Abfalldokumentation!$B427)</f>
        <v>ABS TI-AD</v>
      </c>
      <c r="I427" s="73" t="str">
        <f>VLOOKUP(V427,'Linien - BU'!A:B,2,FALSE)</f>
        <v>BU4</v>
      </c>
      <c r="J427" s="74">
        <f t="shared" si="42"/>
        <v>9</v>
      </c>
      <c r="K427" s="75">
        <f>Abfalldokumentation!$E427</f>
        <v>44453</v>
      </c>
      <c r="L427" s="74" t="str">
        <f>IFERROR(IF(VLOOKUP(W427,'[1]Rohware 230'!$B:$C,2,FALSE)=0,"Rohware"),
IFERROR(IF(VLOOKUP(W427,[1]Sammelnr.!$B:$C,2,FALSE)=0,"Sammelnr. ungeschält ABS"),
IFERROR(IF(VLOOKUP(W427,[1]Sammelnr.!$E:$F,2,FALSE)=0,"Sammelnr. ungeschält VS"),
IFERROR(IF(VLOOKUP(W427,[1]Sammelnr.!$H:$I,2,FALSE)=0,"Sammelnr. geschält"),
IFERROR(IF(VLOOKUP(W427,[1]Offen!$B:$C,2,FALSE)=0,"Offen ungeschält ABS"),
IFERROR(IF(VLOOKUP(W427,[1]Offen!$E:$F,2,FALSE)=0,"Offen ungeschält VOS"),
IFERROR(IF(VLOOKUP(W427,[1]Offen!$H:$I,2,FALSE)=0,"Offen geschält RW"),
IFERROR(IF(VLOOKUP(W427,[1]Offen!$K:$L,2,FALSE)=0,"Offen vegan"),
IFERROR(IF(VLOOKUP(W427,[1]Offen!$N:$O,2,FALSE)=0,"Offen Zipfel"),
IFERROR(IF(VLOOKUP(W427,[1]Offen!$Q:$R,2,FALSE)=0,"Offen Endstücke"),
IFERROR(IF(VLOOKUP(W427,[1]Vakuumiert!$B:$C,2,FALSE)=0,"Vakuumierter VOS ungeschält"),
IFERROR(IF(VLOOKUP(W427,[1]Vakuumiert!$E:$F,2,FALSE)=0,"Vakuumierter ABS ungeschält"),
IFERROR(IF(VLOOKUP(W427,[1]Vakuumiert!$H:$I,2,FALSE)=0,"Vakuumierter VOS geschält"),
IFERROR(IF(VLOOKUP(W427,[1]Vakuumiert!$K:$L,2,FALSE)=0,"Vakuumierter VOS vegan"),
IFERROR(IF(VLOOKUP(W427,[1]Vakuumiert!$N:$O,2,FALSE)=0,"Vakuumierter VOS Zipfel"),
IFERROR(IF(VLOOKUP(W427,[1]Vakuumiert!$Q:$R,2,FALSE)=0,"Vakuumiert geschält"),
IFERROR(IF(VLOOKUP(W427,'[1]vakuumierte Fertigprodukte'!$B:$C,2,FALSE)=0,"Fertigprodukte"),
IFERROR(IF(VLOOKUP(W427,'[1]vakuumierte Fertigprodukte'!$E:$FI,2,FALSE)=0,"Vakuumierte Zipfel"),
IFERROR(IF(VLOOKUP(W427,[1]Wurste!$B:$C,2,FALSE)=0,"Räucherwürste"),
IFERROR(IF(VLOOKUP(W427,[1]Wurste!$E:$F,2,FALSE)=0,"URW/URGW Wurst"),
IFERROR(IF(VLOOKUP(W427,[1]Wurste!$H:$I,2,FALSE)=0,"HF-Wurst Vegan"),
IFERROR(IF(VLOOKUP(W427,[1]Wurste!$K:$L,2,FALSE)=0,"320er ohne Würste"),
IFERROR(IF(AND(OR(Abfalldokumentation!$I427="BU3",Abfalldokumentation!$I427="Verkauf"),Abfalldokumentation!$N427="Schimmel",Abfalldokumentation!$O427="keinen Abnehmer/kein Schälpersonal"),"Div. Zipfel, ES ohne Verwendung",VLOOKUP(Abfalldokumentation!$M427,Produktgruppen!A:B,2,FALSE)),"-")))))))))))))))))))))))</f>
        <v>Offen ungeschält ABS</v>
      </c>
      <c r="M427" s="76" t="str">
        <f>IFERROR(VLOOKUP(Abfalldokumentation!$W427,Artikel!A:C,3,FALSE),Abfalldokumentation!$W427)</f>
        <v>ABS TI-AD</v>
      </c>
      <c r="N427" s="76" t="str">
        <f>VLOOKUP(D427,'Liste Gründe'!A:D,2,FALSE)</f>
        <v>keinen Verwendungszweck</v>
      </c>
      <c r="O427" s="75" t="str">
        <f>IF(ISBLANK(F427),VLOOKUP(Abfalldokumentation!$X427,'Liste Gründe'!A:D,3,FALSE),F427)</f>
        <v>keinen Verwendungszweck</v>
      </c>
      <c r="P427" s="76" t="str">
        <f>IF(ISBLANK(Abfalldokumentation!$G427),"-",Abfalldokumentation!$G427)</f>
        <v>&lt;50kg/Monat</v>
      </c>
      <c r="Q427" s="76">
        <f t="shared" si="43"/>
        <v>37</v>
      </c>
      <c r="R427" s="76" t="str">
        <f t="shared" si="44"/>
        <v>Produkte</v>
      </c>
      <c r="S427" s="76" t="str">
        <f t="shared" si="45"/>
        <v>BUs</v>
      </c>
      <c r="T427" s="76" t="str">
        <f t="shared" si="46"/>
        <v>Symptome</v>
      </c>
      <c r="U427" s="76">
        <f>IFERROR(VLOOKUP(Abfalldokumentation!$W427,Kennzahlen!S:U,3,FALSE)*Abfalldokumentation!$J427,"0")</f>
        <v>0.09</v>
      </c>
      <c r="V427" s="76" t="str">
        <f>IF(ISBLANK(A427),VLOOKUP(Abfalldokumentation!$W427,'Linien - BU'!R:S,2,FALSE),A427)</f>
        <v>L23</v>
      </c>
      <c r="W427" s="77">
        <f t="shared" si="47"/>
        <v>29500904</v>
      </c>
      <c r="X427" s="77">
        <f t="shared" si="48"/>
        <v>61</v>
      </c>
    </row>
    <row r="428" spans="1:24" ht="30" customHeight="1" x14ac:dyDescent="0.25">
      <c r="A428" s="39" t="s">
        <v>81</v>
      </c>
      <c r="B428" s="40">
        <v>29500913</v>
      </c>
      <c r="C428" s="40">
        <v>7</v>
      </c>
      <c r="D428" s="40">
        <v>61</v>
      </c>
      <c r="E428" s="41">
        <v>44453</v>
      </c>
      <c r="F428" s="42" t="s">
        <v>17</v>
      </c>
      <c r="G428" s="43" t="s">
        <v>135</v>
      </c>
      <c r="H428" s="44" t="str">
        <f>IFERROR(VLOOKUP(Abfalldokumentation!$B428,Artikel!A:C,3,FALSE),Abfalldokumentation!$B428)</f>
        <v>ABS ZIEGENR</v>
      </c>
      <c r="I428" s="78" t="str">
        <f>VLOOKUP(V428,'Linien - BU'!A:B,2,FALSE)</f>
        <v>BU4</v>
      </c>
      <c r="J428" s="79">
        <f t="shared" si="42"/>
        <v>7</v>
      </c>
      <c r="K428" s="80">
        <f>Abfalldokumentation!$E428</f>
        <v>44453</v>
      </c>
      <c r="L428" s="79" t="str">
        <f>IFERROR(IF(VLOOKUP(W428,'[1]Rohware 230'!$B:$C,2,FALSE)=0,"Rohware"),
IFERROR(IF(VLOOKUP(W428,[1]Sammelnr.!$B:$C,2,FALSE)=0,"Sammelnr. ungeschält ABS"),
IFERROR(IF(VLOOKUP(W428,[1]Sammelnr.!$E:$F,2,FALSE)=0,"Sammelnr. ungeschält VS"),
IFERROR(IF(VLOOKUP(W428,[1]Sammelnr.!$H:$I,2,FALSE)=0,"Sammelnr. geschält"),
IFERROR(IF(VLOOKUP(W428,[1]Offen!$B:$C,2,FALSE)=0,"Offen ungeschält ABS"),
IFERROR(IF(VLOOKUP(W428,[1]Offen!$E:$F,2,FALSE)=0,"Offen ungeschält VOS"),
IFERROR(IF(VLOOKUP(W428,[1]Offen!$H:$I,2,FALSE)=0,"Offen geschält RW"),
IFERROR(IF(VLOOKUP(W428,[1]Offen!$K:$L,2,FALSE)=0,"Offen vegan"),
IFERROR(IF(VLOOKUP(W428,[1]Offen!$N:$O,2,FALSE)=0,"Offen Zipfel"),
IFERROR(IF(VLOOKUP(W428,[1]Offen!$Q:$R,2,FALSE)=0,"Offen Endstücke"),
IFERROR(IF(VLOOKUP(W428,[1]Vakuumiert!$B:$C,2,FALSE)=0,"Vakuumierter VOS ungeschält"),
IFERROR(IF(VLOOKUP(W428,[1]Vakuumiert!$E:$F,2,FALSE)=0,"Vakuumierter ABS ungeschält"),
IFERROR(IF(VLOOKUP(W428,[1]Vakuumiert!$H:$I,2,FALSE)=0,"Vakuumierter VOS geschält"),
IFERROR(IF(VLOOKUP(W428,[1]Vakuumiert!$K:$L,2,FALSE)=0,"Vakuumierter VOS vegan"),
IFERROR(IF(VLOOKUP(W428,[1]Vakuumiert!$N:$O,2,FALSE)=0,"Vakuumierter VOS Zipfel"),
IFERROR(IF(VLOOKUP(W428,[1]Vakuumiert!$Q:$R,2,FALSE)=0,"Vakuumiert geschält"),
IFERROR(IF(VLOOKUP(W428,'[1]vakuumierte Fertigprodukte'!$B:$C,2,FALSE)=0,"Fertigprodukte"),
IFERROR(IF(VLOOKUP(W428,'[1]vakuumierte Fertigprodukte'!$E:$FI,2,FALSE)=0,"Vakuumierte Zipfel"),
IFERROR(IF(VLOOKUP(W428,[1]Wurste!$B:$C,2,FALSE)=0,"Räucherwürste"),
IFERROR(IF(VLOOKUP(W428,[1]Wurste!$E:$F,2,FALSE)=0,"URW/URGW Wurst"),
IFERROR(IF(VLOOKUP(W428,[1]Wurste!$H:$I,2,FALSE)=0,"HF-Wurst Vegan"),
IFERROR(IF(VLOOKUP(W428,[1]Wurste!$K:$L,2,FALSE)=0,"320er ohne Würste"),
IFERROR(IF(AND(OR(Abfalldokumentation!$I428="BU3",Abfalldokumentation!$I428="Verkauf"),Abfalldokumentation!$N428="Schimmel",Abfalldokumentation!$O428="keinen Abnehmer/kein Schälpersonal"),"Div. Zipfel, ES ohne Verwendung",VLOOKUP(Abfalldokumentation!$M428,Produktgruppen!A:B,2,FALSE)),"-")))))))))))))))))))))))</f>
        <v>Offen ungeschält ABS</v>
      </c>
      <c r="M428" s="81" t="str">
        <f>IFERROR(VLOOKUP(Abfalldokumentation!$W428,Artikel!A:C,3,FALSE),Abfalldokumentation!$W428)</f>
        <v>ABS ZIEGENR</v>
      </c>
      <c r="N428" s="81" t="str">
        <f>VLOOKUP(D428,'Liste Gründe'!A:D,2,FALSE)</f>
        <v>keinen Verwendungszweck</v>
      </c>
      <c r="O428" s="80" t="str">
        <f>IF(ISBLANK(F428),VLOOKUP(Abfalldokumentation!$X428,'Liste Gründe'!A:D,3,FALSE),F428)</f>
        <v>keinen Verwendungszweck</v>
      </c>
      <c r="P428" s="81" t="str">
        <f>IF(ISBLANK(Abfalldokumentation!$G428),"-",Abfalldokumentation!$G428)</f>
        <v>&lt;100kg/Monat</v>
      </c>
      <c r="Q428" s="81">
        <f t="shared" si="43"/>
        <v>37</v>
      </c>
      <c r="R428" s="81" t="str">
        <f t="shared" si="44"/>
        <v>Produkte</v>
      </c>
      <c r="S428" s="81" t="str">
        <f t="shared" si="45"/>
        <v>BUs</v>
      </c>
      <c r="T428" s="81" t="str">
        <f t="shared" si="46"/>
        <v>Symptome</v>
      </c>
      <c r="U428" s="81">
        <f>IFERROR(VLOOKUP(Abfalldokumentation!$W428,Kennzahlen!S:U,3,FALSE)*Abfalldokumentation!$J428,"0")</f>
        <v>7.0000000000000007E-2</v>
      </c>
      <c r="V428" s="81" t="str">
        <f>IF(ISBLANK(A428),VLOOKUP(Abfalldokumentation!$W428,'Linien - BU'!R:S,2,FALSE),A428)</f>
        <v>L20</v>
      </c>
      <c r="W428" s="77">
        <f t="shared" si="47"/>
        <v>29500913</v>
      </c>
      <c r="X428" s="77">
        <f t="shared" si="48"/>
        <v>61</v>
      </c>
    </row>
    <row r="429" spans="1:24" ht="30" customHeight="1" x14ac:dyDescent="0.25">
      <c r="A429" s="45" t="s">
        <v>74</v>
      </c>
      <c r="B429" s="46">
        <v>29500918</v>
      </c>
      <c r="C429" s="46">
        <v>48</v>
      </c>
      <c r="D429" s="46">
        <v>12</v>
      </c>
      <c r="E429" s="47">
        <v>44453</v>
      </c>
      <c r="F429" s="48" t="s">
        <v>22</v>
      </c>
      <c r="G429" s="49" t="s">
        <v>75</v>
      </c>
      <c r="H429" s="50" t="str">
        <f>IFERROR(VLOOKUP(Abfalldokumentation!$B429,Artikel!A:C,3,FALSE),Abfalldokumentation!$B429)</f>
        <v>VOS SKZ-GOU</v>
      </c>
      <c r="I429" s="73" t="str">
        <f>VLOOKUP(V429,'Linien - BU'!A:B,2,FALSE)</f>
        <v>BU1</v>
      </c>
      <c r="J429" s="74">
        <f t="shared" si="42"/>
        <v>48</v>
      </c>
      <c r="K429" s="75">
        <f>Abfalldokumentation!$E429</f>
        <v>44453</v>
      </c>
      <c r="L429" s="74" t="str">
        <f>IFERROR(IF(VLOOKUP(W429,'[1]Rohware 230'!$B:$C,2,FALSE)=0,"Rohware"),
IFERROR(IF(VLOOKUP(W429,[1]Sammelnr.!$B:$C,2,FALSE)=0,"Sammelnr. ungeschält ABS"),
IFERROR(IF(VLOOKUP(W429,[1]Sammelnr.!$E:$F,2,FALSE)=0,"Sammelnr. ungeschält VS"),
IFERROR(IF(VLOOKUP(W429,[1]Sammelnr.!$H:$I,2,FALSE)=0,"Sammelnr. geschält"),
IFERROR(IF(VLOOKUP(W429,[1]Offen!$B:$C,2,FALSE)=0,"Offen ungeschält ABS"),
IFERROR(IF(VLOOKUP(W429,[1]Offen!$E:$F,2,FALSE)=0,"Offen ungeschält VOS"),
IFERROR(IF(VLOOKUP(W429,[1]Offen!$H:$I,2,FALSE)=0,"Offen geschält RW"),
IFERROR(IF(VLOOKUP(W429,[1]Offen!$K:$L,2,FALSE)=0,"Offen vegan"),
IFERROR(IF(VLOOKUP(W429,[1]Offen!$N:$O,2,FALSE)=0,"Offen Zipfel"),
IFERROR(IF(VLOOKUP(W429,[1]Offen!$Q:$R,2,FALSE)=0,"Offen Endstücke"),
IFERROR(IF(VLOOKUP(W429,[1]Vakuumiert!$B:$C,2,FALSE)=0,"Vakuumierter VOS ungeschält"),
IFERROR(IF(VLOOKUP(W429,[1]Vakuumiert!$E:$F,2,FALSE)=0,"Vakuumierter ABS ungeschält"),
IFERROR(IF(VLOOKUP(W429,[1]Vakuumiert!$H:$I,2,FALSE)=0,"Vakuumierter VOS geschält"),
IFERROR(IF(VLOOKUP(W429,[1]Vakuumiert!$K:$L,2,FALSE)=0,"Vakuumierter VOS vegan"),
IFERROR(IF(VLOOKUP(W429,[1]Vakuumiert!$N:$O,2,FALSE)=0,"Vakuumierter VOS Zipfel"),
IFERROR(IF(VLOOKUP(W429,[1]Vakuumiert!$Q:$R,2,FALSE)=0,"Vakuumiert geschält"),
IFERROR(IF(VLOOKUP(W429,'[1]vakuumierte Fertigprodukte'!$B:$C,2,FALSE)=0,"Fertigprodukte"),
IFERROR(IF(VLOOKUP(W429,'[1]vakuumierte Fertigprodukte'!$E:$FI,2,FALSE)=0,"Vakuumierte Zipfel"),
IFERROR(IF(VLOOKUP(W429,[1]Wurste!$B:$C,2,FALSE)=0,"Räucherwürste"),
IFERROR(IF(VLOOKUP(W429,[1]Wurste!$E:$F,2,FALSE)=0,"URW/URGW Wurst"),
IFERROR(IF(VLOOKUP(W429,[1]Wurste!$H:$I,2,FALSE)=0,"HF-Wurst Vegan"),
IFERROR(IF(VLOOKUP(W429,[1]Wurste!$K:$L,2,FALSE)=0,"320er ohne Würste"),
IFERROR(IF(AND(OR(Abfalldokumentation!$I429="BU3",Abfalldokumentation!$I429="Verkauf"),Abfalldokumentation!$N429="Schimmel",Abfalldokumentation!$O429="keinen Abnehmer/kein Schälpersonal"),"Div. Zipfel, ES ohne Verwendung",VLOOKUP(Abfalldokumentation!$M429,Produktgruppen!A:B,2,FALSE)),"-")))))))))))))))))))))))</f>
        <v>Offen ungeschält VOS</v>
      </c>
      <c r="M429" s="76" t="str">
        <f>IFERROR(VLOOKUP(Abfalldokumentation!$W429,Artikel!A:C,3,FALSE),Abfalldokumentation!$W429)</f>
        <v>VOS SKZ-GOU</v>
      </c>
      <c r="N429" s="76" t="str">
        <f>VLOOKUP(D429,'Liste Gründe'!A:D,2,FALSE)</f>
        <v>Schimmel</v>
      </c>
      <c r="O429" s="75" t="str">
        <f>IF(ISBLANK(F429),VLOOKUP(Abfalldokumentation!$X429,'Liste Gründe'!A:D,3,FALSE),F429)</f>
        <v>keine Verarbeitung</v>
      </c>
      <c r="P429" s="76" t="str">
        <f>IF(ISBLANK(Abfalldokumentation!$G429),"-",Abfalldokumentation!$G429)</f>
        <v>Aufgrund Konsistenz nicht genommen. Zu wenig VOS verarbeitet. Vom Warmen ins Kalte -&gt; Schimmel</v>
      </c>
      <c r="Q429" s="76">
        <f t="shared" si="43"/>
        <v>37</v>
      </c>
      <c r="R429" s="76" t="str">
        <f t="shared" si="44"/>
        <v>Produkte</v>
      </c>
      <c r="S429" s="76" t="str">
        <f t="shared" si="45"/>
        <v>BUs</v>
      </c>
      <c r="T429" s="76" t="str">
        <f t="shared" si="46"/>
        <v>Symptome</v>
      </c>
      <c r="U429" s="76">
        <f>IFERROR(VLOOKUP(Abfalldokumentation!$W429,Kennzahlen!S:U,3,FALSE)*Abfalldokumentation!$J429,"0")</f>
        <v>24</v>
      </c>
      <c r="V429" s="76" t="str">
        <f>IF(ISBLANK(A429),VLOOKUP(Abfalldokumentation!$W429,'Linien - BU'!R:S,2,FALSE),A429)</f>
        <v>Schmelze</v>
      </c>
      <c r="W429" s="77">
        <f t="shared" si="47"/>
        <v>29500918</v>
      </c>
      <c r="X429" s="77">
        <f t="shared" si="48"/>
        <v>12</v>
      </c>
    </row>
    <row r="430" spans="1:24" ht="30" customHeight="1" x14ac:dyDescent="0.25">
      <c r="A430" s="39" t="s">
        <v>131</v>
      </c>
      <c r="B430" s="40">
        <v>29500952</v>
      </c>
      <c r="C430" s="40">
        <v>12</v>
      </c>
      <c r="D430" s="40">
        <v>61</v>
      </c>
      <c r="E430" s="41">
        <v>44453</v>
      </c>
      <c r="F430" s="42" t="s">
        <v>17</v>
      </c>
      <c r="G430" s="43" t="s">
        <v>82</v>
      </c>
      <c r="H430" s="44" t="str">
        <f>IFERROR(VLOOKUP(Abfalldokumentation!$B430,Artikel!A:C,3,FALSE),Abfalldokumentation!$B430)</f>
        <v>ABS GRÜN-PESTO</v>
      </c>
      <c r="I430" s="78" t="str">
        <f>VLOOKUP(V430,'Linien - BU'!A:B,2,FALSE)</f>
        <v>BU4</v>
      </c>
      <c r="J430" s="79">
        <f t="shared" si="42"/>
        <v>12</v>
      </c>
      <c r="K430" s="80">
        <f>Abfalldokumentation!$E430</f>
        <v>44453</v>
      </c>
      <c r="L430" s="79" t="str">
        <f>IFERROR(IF(VLOOKUP(W430,'[1]Rohware 230'!$B:$C,2,FALSE)=0,"Rohware"),
IFERROR(IF(VLOOKUP(W430,[1]Sammelnr.!$B:$C,2,FALSE)=0,"Sammelnr. ungeschält ABS"),
IFERROR(IF(VLOOKUP(W430,[1]Sammelnr.!$E:$F,2,FALSE)=0,"Sammelnr. ungeschält VS"),
IFERROR(IF(VLOOKUP(W430,[1]Sammelnr.!$H:$I,2,FALSE)=0,"Sammelnr. geschält"),
IFERROR(IF(VLOOKUP(W430,[1]Offen!$B:$C,2,FALSE)=0,"Offen ungeschält ABS"),
IFERROR(IF(VLOOKUP(W430,[1]Offen!$E:$F,2,FALSE)=0,"Offen ungeschält VOS"),
IFERROR(IF(VLOOKUP(W430,[1]Offen!$H:$I,2,FALSE)=0,"Offen geschält RW"),
IFERROR(IF(VLOOKUP(W430,[1]Offen!$K:$L,2,FALSE)=0,"Offen vegan"),
IFERROR(IF(VLOOKUP(W430,[1]Offen!$N:$O,2,FALSE)=0,"Offen Zipfel"),
IFERROR(IF(VLOOKUP(W430,[1]Offen!$Q:$R,2,FALSE)=0,"Offen Endstücke"),
IFERROR(IF(VLOOKUP(W430,[1]Vakuumiert!$B:$C,2,FALSE)=0,"Vakuumierter VOS ungeschält"),
IFERROR(IF(VLOOKUP(W430,[1]Vakuumiert!$E:$F,2,FALSE)=0,"Vakuumierter ABS ungeschält"),
IFERROR(IF(VLOOKUP(W430,[1]Vakuumiert!$H:$I,2,FALSE)=0,"Vakuumierter VOS geschält"),
IFERROR(IF(VLOOKUP(W430,[1]Vakuumiert!$K:$L,2,FALSE)=0,"Vakuumierter VOS vegan"),
IFERROR(IF(VLOOKUP(W430,[1]Vakuumiert!$N:$O,2,FALSE)=0,"Vakuumierter VOS Zipfel"),
IFERROR(IF(VLOOKUP(W430,[1]Vakuumiert!$Q:$R,2,FALSE)=0,"Vakuumiert geschält"),
IFERROR(IF(VLOOKUP(W430,'[1]vakuumierte Fertigprodukte'!$B:$C,2,FALSE)=0,"Fertigprodukte"),
IFERROR(IF(VLOOKUP(W430,'[1]vakuumierte Fertigprodukte'!$E:$FI,2,FALSE)=0,"Vakuumierte Zipfel"),
IFERROR(IF(VLOOKUP(W430,[1]Wurste!$B:$C,2,FALSE)=0,"Räucherwürste"),
IFERROR(IF(VLOOKUP(W430,[1]Wurste!$E:$F,2,FALSE)=0,"URW/URGW Wurst"),
IFERROR(IF(VLOOKUP(W430,[1]Wurste!$H:$I,2,FALSE)=0,"HF-Wurst Vegan"),
IFERROR(IF(VLOOKUP(W430,[1]Wurste!$K:$L,2,FALSE)=0,"320er ohne Würste"),
IFERROR(IF(AND(OR(Abfalldokumentation!$I430="BU3",Abfalldokumentation!$I430="Verkauf"),Abfalldokumentation!$N430="Schimmel",Abfalldokumentation!$O430="keinen Abnehmer/kein Schälpersonal"),"Div. Zipfel, ES ohne Verwendung",VLOOKUP(Abfalldokumentation!$M430,Produktgruppen!A:B,2,FALSE)),"-")))))))))))))))))))))))</f>
        <v>Offen ungeschält ABS</v>
      </c>
      <c r="M430" s="81" t="str">
        <f>IFERROR(VLOOKUP(Abfalldokumentation!$W430,Artikel!A:C,3,FALSE),Abfalldokumentation!$W430)</f>
        <v>ABS GRÜN-PESTO</v>
      </c>
      <c r="N430" s="81" t="str">
        <f>VLOOKUP(D430,'Liste Gründe'!A:D,2,FALSE)</f>
        <v>keinen Verwendungszweck</v>
      </c>
      <c r="O430" s="80" t="str">
        <f>IF(ISBLANK(F430),VLOOKUP(Abfalldokumentation!$X430,'Liste Gründe'!A:D,3,FALSE),F430)</f>
        <v>keinen Verwendungszweck</v>
      </c>
      <c r="P430" s="81" t="str">
        <f>IF(ISBLANK(Abfalldokumentation!$G430),"-",Abfalldokumentation!$G430)</f>
        <v>&lt;300kg/Monat</v>
      </c>
      <c r="Q430" s="81">
        <f t="shared" si="43"/>
        <v>37</v>
      </c>
      <c r="R430" s="81" t="str">
        <f t="shared" si="44"/>
        <v>Produkte</v>
      </c>
      <c r="S430" s="81" t="str">
        <f t="shared" si="45"/>
        <v>BUs</v>
      </c>
      <c r="T430" s="81" t="str">
        <f t="shared" si="46"/>
        <v>Symptome</v>
      </c>
      <c r="U430" s="81">
        <f>IFERROR(VLOOKUP(Abfalldokumentation!$W430,Kennzahlen!S:U,3,FALSE)*Abfalldokumentation!$J430,"0")</f>
        <v>18</v>
      </c>
      <c r="V430" s="81" t="str">
        <f>IF(ISBLANK(A430),VLOOKUP(Abfalldokumentation!$W430,'Linien - BU'!R:S,2,FALSE),A430)</f>
        <v>L21</v>
      </c>
      <c r="W430" s="77">
        <f t="shared" si="47"/>
        <v>29500952</v>
      </c>
      <c r="X430" s="77">
        <f t="shared" si="48"/>
        <v>61</v>
      </c>
    </row>
    <row r="431" spans="1:24" ht="30" customHeight="1" x14ac:dyDescent="0.25">
      <c r="A431" s="45" t="s">
        <v>131</v>
      </c>
      <c r="B431" s="46">
        <v>29501009</v>
      </c>
      <c r="C431" s="46">
        <v>6</v>
      </c>
      <c r="D431" s="46">
        <v>61</v>
      </c>
      <c r="E431" s="47">
        <v>44453</v>
      </c>
      <c r="F431" s="48" t="s">
        <v>17</v>
      </c>
      <c r="G431" s="49" t="s">
        <v>82</v>
      </c>
      <c r="H431" s="50" t="str">
        <f>IFERROR(VLOOKUP(Abfalldokumentation!$B431,Artikel!A:C,3,FALSE),Abfalldokumentation!$B431)</f>
        <v>ABS Whisky-Nuts</v>
      </c>
      <c r="I431" s="73" t="str">
        <f>VLOOKUP(V431,'Linien - BU'!A:B,2,FALSE)</f>
        <v>BU4</v>
      </c>
      <c r="J431" s="74">
        <f t="shared" si="42"/>
        <v>6</v>
      </c>
      <c r="K431" s="75">
        <f>Abfalldokumentation!$E431</f>
        <v>44453</v>
      </c>
      <c r="L431" s="74" t="str">
        <f>IFERROR(IF(VLOOKUP(W431,'[1]Rohware 230'!$B:$C,2,FALSE)=0,"Rohware"),
IFERROR(IF(VLOOKUP(W431,[1]Sammelnr.!$B:$C,2,FALSE)=0,"Sammelnr. ungeschält ABS"),
IFERROR(IF(VLOOKUP(W431,[1]Sammelnr.!$E:$F,2,FALSE)=0,"Sammelnr. ungeschält VS"),
IFERROR(IF(VLOOKUP(W431,[1]Sammelnr.!$H:$I,2,FALSE)=0,"Sammelnr. geschält"),
IFERROR(IF(VLOOKUP(W431,[1]Offen!$B:$C,2,FALSE)=0,"Offen ungeschält ABS"),
IFERROR(IF(VLOOKUP(W431,[1]Offen!$E:$F,2,FALSE)=0,"Offen ungeschält VOS"),
IFERROR(IF(VLOOKUP(W431,[1]Offen!$H:$I,2,FALSE)=0,"Offen geschält RW"),
IFERROR(IF(VLOOKUP(W431,[1]Offen!$K:$L,2,FALSE)=0,"Offen vegan"),
IFERROR(IF(VLOOKUP(W431,[1]Offen!$N:$O,2,FALSE)=0,"Offen Zipfel"),
IFERROR(IF(VLOOKUP(W431,[1]Offen!$Q:$R,2,FALSE)=0,"Offen Endstücke"),
IFERROR(IF(VLOOKUP(W431,[1]Vakuumiert!$B:$C,2,FALSE)=0,"Vakuumierter VOS ungeschält"),
IFERROR(IF(VLOOKUP(W431,[1]Vakuumiert!$E:$F,2,FALSE)=0,"Vakuumierter ABS ungeschält"),
IFERROR(IF(VLOOKUP(W431,[1]Vakuumiert!$H:$I,2,FALSE)=0,"Vakuumierter VOS geschält"),
IFERROR(IF(VLOOKUP(W431,[1]Vakuumiert!$K:$L,2,FALSE)=0,"Vakuumierter VOS vegan"),
IFERROR(IF(VLOOKUP(W431,[1]Vakuumiert!$N:$O,2,FALSE)=0,"Vakuumierter VOS Zipfel"),
IFERROR(IF(VLOOKUP(W431,[1]Vakuumiert!$Q:$R,2,FALSE)=0,"Vakuumiert geschält"),
IFERROR(IF(VLOOKUP(W431,'[1]vakuumierte Fertigprodukte'!$B:$C,2,FALSE)=0,"Fertigprodukte"),
IFERROR(IF(VLOOKUP(W431,'[1]vakuumierte Fertigprodukte'!$E:$FI,2,FALSE)=0,"Vakuumierte Zipfel"),
IFERROR(IF(VLOOKUP(W431,[1]Wurste!$B:$C,2,FALSE)=0,"Räucherwürste"),
IFERROR(IF(VLOOKUP(W431,[1]Wurste!$E:$F,2,FALSE)=0,"URW/URGW Wurst"),
IFERROR(IF(VLOOKUP(W431,[1]Wurste!$H:$I,2,FALSE)=0,"HF-Wurst Vegan"),
IFERROR(IF(VLOOKUP(W431,[1]Wurste!$K:$L,2,FALSE)=0,"320er ohne Würste"),
IFERROR(IF(AND(OR(Abfalldokumentation!$I431="BU3",Abfalldokumentation!$I431="Verkauf"),Abfalldokumentation!$N431="Schimmel",Abfalldokumentation!$O431="keinen Abnehmer/kein Schälpersonal"),"Div. Zipfel, ES ohne Verwendung",VLOOKUP(Abfalldokumentation!$M431,Produktgruppen!A:B,2,FALSE)),"-")))))))))))))))))))))))</f>
        <v>Offen ungeschält ABS</v>
      </c>
      <c r="M431" s="76" t="str">
        <f>IFERROR(VLOOKUP(Abfalldokumentation!$W431,Artikel!A:C,3,FALSE),Abfalldokumentation!$W431)</f>
        <v>ABS Whisky-Nuts</v>
      </c>
      <c r="N431" s="76" t="str">
        <f>VLOOKUP(D431,'Liste Gründe'!A:D,2,FALSE)</f>
        <v>keinen Verwendungszweck</v>
      </c>
      <c r="O431" s="75" t="str">
        <f>IF(ISBLANK(F431),VLOOKUP(Abfalldokumentation!$X431,'Liste Gründe'!A:D,3,FALSE),F431)</f>
        <v>keinen Verwendungszweck</v>
      </c>
      <c r="P431" s="76" t="str">
        <f>IF(ISBLANK(Abfalldokumentation!$G431),"-",Abfalldokumentation!$G431)</f>
        <v>&lt;300kg/Monat</v>
      </c>
      <c r="Q431" s="76">
        <f t="shared" si="43"/>
        <v>37</v>
      </c>
      <c r="R431" s="76" t="str">
        <f t="shared" si="44"/>
        <v>Produkte</v>
      </c>
      <c r="S431" s="76" t="str">
        <f t="shared" si="45"/>
        <v>BUs</v>
      </c>
      <c r="T431" s="76" t="str">
        <f t="shared" si="46"/>
        <v>Symptome</v>
      </c>
      <c r="U431" s="76">
        <f>IFERROR(VLOOKUP(Abfalldokumentation!$W431,Kennzahlen!S:U,3,FALSE)*Abfalldokumentation!$J431,"0")</f>
        <v>9</v>
      </c>
      <c r="V431" s="76" t="str">
        <f>IF(ISBLANK(A431),VLOOKUP(Abfalldokumentation!$W431,'Linien - BU'!R:S,2,FALSE),A431)</f>
        <v>L21</v>
      </c>
      <c r="W431" s="77">
        <f t="shared" si="47"/>
        <v>29501009</v>
      </c>
      <c r="X431" s="77">
        <f t="shared" si="48"/>
        <v>61</v>
      </c>
    </row>
    <row r="432" spans="1:24" ht="30" customHeight="1" x14ac:dyDescent="0.25">
      <c r="A432" s="39" t="s">
        <v>76</v>
      </c>
      <c r="B432" s="40">
        <v>29501020</v>
      </c>
      <c r="C432" s="40">
        <v>20</v>
      </c>
      <c r="D432" s="40">
        <v>61</v>
      </c>
      <c r="E432" s="41">
        <v>44453</v>
      </c>
      <c r="F432" s="42" t="s">
        <v>17</v>
      </c>
      <c r="G432" s="43" t="s">
        <v>17</v>
      </c>
      <c r="H432" s="44" t="str">
        <f>IFERROR(VLOOKUP(Abfalldokumentation!$B432,Artikel!A:C,3,FALSE),Abfalldokumentation!$B432)</f>
        <v>VOS WAL-THEKE</v>
      </c>
      <c r="I432" s="78" t="str">
        <f>VLOOKUP(V432,'Linien - BU'!A:B,2,FALSE)</f>
        <v>BU4</v>
      </c>
      <c r="J432" s="79">
        <f t="shared" si="42"/>
        <v>20</v>
      </c>
      <c r="K432" s="80">
        <f>Abfalldokumentation!$E432</f>
        <v>44453</v>
      </c>
      <c r="L432" s="79" t="str">
        <f>IFERROR(IF(VLOOKUP(W432,'[1]Rohware 230'!$B:$C,2,FALSE)=0,"Rohware"),
IFERROR(IF(VLOOKUP(W432,[1]Sammelnr.!$B:$C,2,FALSE)=0,"Sammelnr. ungeschält ABS"),
IFERROR(IF(VLOOKUP(W432,[1]Sammelnr.!$E:$F,2,FALSE)=0,"Sammelnr. ungeschält VS"),
IFERROR(IF(VLOOKUP(W432,[1]Sammelnr.!$H:$I,2,FALSE)=0,"Sammelnr. geschält"),
IFERROR(IF(VLOOKUP(W432,[1]Offen!$B:$C,2,FALSE)=0,"Offen ungeschält ABS"),
IFERROR(IF(VLOOKUP(W432,[1]Offen!$E:$F,2,FALSE)=0,"Offen ungeschält VOS"),
IFERROR(IF(VLOOKUP(W432,[1]Offen!$H:$I,2,FALSE)=0,"Offen geschält RW"),
IFERROR(IF(VLOOKUP(W432,[1]Offen!$K:$L,2,FALSE)=0,"Offen vegan"),
IFERROR(IF(VLOOKUP(W432,[1]Offen!$N:$O,2,FALSE)=0,"Offen Zipfel"),
IFERROR(IF(VLOOKUP(W432,[1]Offen!$Q:$R,2,FALSE)=0,"Offen Endstücke"),
IFERROR(IF(VLOOKUP(W432,[1]Vakuumiert!$B:$C,2,FALSE)=0,"Vakuumierter VOS ungeschält"),
IFERROR(IF(VLOOKUP(W432,[1]Vakuumiert!$E:$F,2,FALSE)=0,"Vakuumierter ABS ungeschält"),
IFERROR(IF(VLOOKUP(W432,[1]Vakuumiert!$H:$I,2,FALSE)=0,"Vakuumierter VOS geschält"),
IFERROR(IF(VLOOKUP(W432,[1]Vakuumiert!$K:$L,2,FALSE)=0,"Vakuumierter VOS vegan"),
IFERROR(IF(VLOOKUP(W432,[1]Vakuumiert!$N:$O,2,FALSE)=0,"Vakuumierter VOS Zipfel"),
IFERROR(IF(VLOOKUP(W432,[1]Vakuumiert!$Q:$R,2,FALSE)=0,"Vakuumiert geschält"),
IFERROR(IF(VLOOKUP(W432,'[1]vakuumierte Fertigprodukte'!$B:$C,2,FALSE)=0,"Fertigprodukte"),
IFERROR(IF(VLOOKUP(W432,'[1]vakuumierte Fertigprodukte'!$E:$FI,2,FALSE)=0,"Vakuumierte Zipfel"),
IFERROR(IF(VLOOKUP(W432,[1]Wurste!$B:$C,2,FALSE)=0,"Räucherwürste"),
IFERROR(IF(VLOOKUP(W432,[1]Wurste!$E:$F,2,FALSE)=0,"URW/URGW Wurst"),
IFERROR(IF(VLOOKUP(W432,[1]Wurste!$H:$I,2,FALSE)=0,"HF-Wurst Vegan"),
IFERROR(IF(VLOOKUP(W432,[1]Wurste!$K:$L,2,FALSE)=0,"320er ohne Würste"),
IFERROR(IF(AND(OR(Abfalldokumentation!$I432="BU3",Abfalldokumentation!$I432="Verkauf"),Abfalldokumentation!$N432="Schimmel",Abfalldokumentation!$O432="keinen Abnehmer/kein Schälpersonal"),"Div. Zipfel, ES ohne Verwendung",VLOOKUP(Abfalldokumentation!$M432,Produktgruppen!A:B,2,FALSE)),"-")))))))))))))))))))))))</f>
        <v>Offen ungeschält VOS</v>
      </c>
      <c r="M432" s="81" t="str">
        <f>IFERROR(VLOOKUP(Abfalldokumentation!$W432,Artikel!A:C,3,FALSE),Abfalldokumentation!$W432)</f>
        <v>VOS WAL-THEKE</v>
      </c>
      <c r="N432" s="81" t="str">
        <f>VLOOKUP(D432,'Liste Gründe'!A:D,2,FALSE)</f>
        <v>keinen Verwendungszweck</v>
      </c>
      <c r="O432" s="80" t="str">
        <f>IF(ISBLANK(F432),VLOOKUP(Abfalldokumentation!$X432,'Liste Gründe'!A:D,3,FALSE),F432)</f>
        <v>keinen Verwendungszweck</v>
      </c>
      <c r="P432" s="81" t="str">
        <f>IF(ISBLANK(Abfalldokumentation!$G432),"-",Abfalldokumentation!$G432)</f>
        <v>keinen Verwendungszweck</v>
      </c>
      <c r="Q432" s="81">
        <f t="shared" si="43"/>
        <v>37</v>
      </c>
      <c r="R432" s="81" t="str">
        <f t="shared" si="44"/>
        <v>Produkte</v>
      </c>
      <c r="S432" s="81" t="str">
        <f t="shared" si="45"/>
        <v>BUs</v>
      </c>
      <c r="T432" s="81" t="str">
        <f t="shared" si="46"/>
        <v>Symptome</v>
      </c>
      <c r="U432" s="81">
        <f>IFERROR(VLOOKUP(Abfalldokumentation!$W432,Kennzahlen!S:U,3,FALSE)*Abfalldokumentation!$J432,"0")</f>
        <v>10</v>
      </c>
      <c r="V432" s="81" t="str">
        <f>IF(ISBLANK(A432),VLOOKUP(Abfalldokumentation!$W432,'Linien - BU'!R:S,2,FALSE),A432)</f>
        <v>L22</v>
      </c>
      <c r="W432" s="77">
        <f t="shared" si="47"/>
        <v>29501020</v>
      </c>
      <c r="X432" s="77">
        <f t="shared" si="48"/>
        <v>61</v>
      </c>
    </row>
    <row r="433" spans="1:24" ht="30" customHeight="1" x14ac:dyDescent="0.25">
      <c r="A433" s="45" t="s">
        <v>74</v>
      </c>
      <c r="B433" s="46">
        <v>29501021</v>
      </c>
      <c r="C433" s="46">
        <v>25</v>
      </c>
      <c r="D433" s="46">
        <v>12</v>
      </c>
      <c r="E433" s="47">
        <v>44453</v>
      </c>
      <c r="F433" s="48" t="s">
        <v>22</v>
      </c>
      <c r="G433" s="49" t="s">
        <v>75</v>
      </c>
      <c r="H433" s="50" t="str">
        <f>IFERROR(VLOOKUP(Abfalldokumentation!$B433,Artikel!A:C,3,FALSE),Abfalldokumentation!$B433)</f>
        <v>VOS URW NATUR AMM CO RE</v>
      </c>
      <c r="I433" s="73" t="str">
        <f>VLOOKUP(V433,'Linien - BU'!A:B,2,FALSE)</f>
        <v>BU1</v>
      </c>
      <c r="J433" s="74">
        <f t="shared" si="42"/>
        <v>25</v>
      </c>
      <c r="K433" s="75">
        <f>Abfalldokumentation!$E433</f>
        <v>44453</v>
      </c>
      <c r="L433" s="74" t="str">
        <f>IFERROR(IF(VLOOKUP(W433,'[1]Rohware 230'!$B:$C,2,FALSE)=0,"Rohware"),
IFERROR(IF(VLOOKUP(W433,[1]Sammelnr.!$B:$C,2,FALSE)=0,"Sammelnr. ungeschält ABS"),
IFERROR(IF(VLOOKUP(W433,[1]Sammelnr.!$E:$F,2,FALSE)=0,"Sammelnr. ungeschält VS"),
IFERROR(IF(VLOOKUP(W433,[1]Sammelnr.!$H:$I,2,FALSE)=0,"Sammelnr. geschält"),
IFERROR(IF(VLOOKUP(W433,[1]Offen!$B:$C,2,FALSE)=0,"Offen ungeschält ABS"),
IFERROR(IF(VLOOKUP(W433,[1]Offen!$E:$F,2,FALSE)=0,"Offen ungeschält VOS"),
IFERROR(IF(VLOOKUP(W433,[1]Offen!$H:$I,2,FALSE)=0,"Offen geschält RW"),
IFERROR(IF(VLOOKUP(W433,[1]Offen!$K:$L,2,FALSE)=0,"Offen vegan"),
IFERROR(IF(VLOOKUP(W433,[1]Offen!$N:$O,2,FALSE)=0,"Offen Zipfel"),
IFERROR(IF(VLOOKUP(W433,[1]Offen!$Q:$R,2,FALSE)=0,"Offen Endstücke"),
IFERROR(IF(VLOOKUP(W433,[1]Vakuumiert!$B:$C,2,FALSE)=0,"Vakuumierter VOS ungeschält"),
IFERROR(IF(VLOOKUP(W433,[1]Vakuumiert!$E:$F,2,FALSE)=0,"Vakuumierter ABS ungeschält"),
IFERROR(IF(VLOOKUP(W433,[1]Vakuumiert!$H:$I,2,FALSE)=0,"Vakuumierter VOS geschält"),
IFERROR(IF(VLOOKUP(W433,[1]Vakuumiert!$K:$L,2,FALSE)=0,"Vakuumierter VOS vegan"),
IFERROR(IF(VLOOKUP(W433,[1]Vakuumiert!$N:$O,2,FALSE)=0,"Vakuumierter VOS Zipfel"),
IFERROR(IF(VLOOKUP(W433,[1]Vakuumiert!$Q:$R,2,FALSE)=0,"Vakuumiert geschält"),
IFERROR(IF(VLOOKUP(W433,'[1]vakuumierte Fertigprodukte'!$B:$C,2,FALSE)=0,"Fertigprodukte"),
IFERROR(IF(VLOOKUP(W433,'[1]vakuumierte Fertigprodukte'!$E:$FI,2,FALSE)=0,"Vakuumierte Zipfel"),
IFERROR(IF(VLOOKUP(W433,[1]Wurste!$B:$C,2,FALSE)=0,"Räucherwürste"),
IFERROR(IF(VLOOKUP(W433,[1]Wurste!$E:$F,2,FALSE)=0,"URW/URGW Wurst"),
IFERROR(IF(VLOOKUP(W433,[1]Wurste!$H:$I,2,FALSE)=0,"HF-Wurst Vegan"),
IFERROR(IF(VLOOKUP(W433,[1]Wurste!$K:$L,2,FALSE)=0,"320er ohne Würste"),
IFERROR(IF(AND(OR(Abfalldokumentation!$I433="BU3",Abfalldokumentation!$I433="Verkauf"),Abfalldokumentation!$N433="Schimmel",Abfalldokumentation!$O433="keinen Abnehmer/kein Schälpersonal"),"Div. Zipfel, ES ohne Verwendung",VLOOKUP(Abfalldokumentation!$M433,Produktgruppen!A:B,2,FALSE)),"-")))))))))))))))))))))))</f>
        <v>Offen ungeschält VOS</v>
      </c>
      <c r="M433" s="76" t="str">
        <f>IFERROR(VLOOKUP(Abfalldokumentation!$W433,Artikel!A:C,3,FALSE),Abfalldokumentation!$W433)</f>
        <v>VOS URW NATUR AMM CO RE</v>
      </c>
      <c r="N433" s="76" t="str">
        <f>VLOOKUP(D433,'Liste Gründe'!A:D,2,FALSE)</f>
        <v>Schimmel</v>
      </c>
      <c r="O433" s="75" t="str">
        <f>IF(ISBLANK(F433),VLOOKUP(Abfalldokumentation!$X433,'Liste Gründe'!A:D,3,FALSE),F433)</f>
        <v>keine Verarbeitung</v>
      </c>
      <c r="P433" s="76" t="str">
        <f>IF(ISBLANK(Abfalldokumentation!$G433),"-",Abfalldokumentation!$G433)</f>
        <v>Aufgrund Konsistenz nicht genommen. Zu wenig VOS verarbeitet. Vom Warmen ins Kalte -&gt; Schimmel</v>
      </c>
      <c r="Q433" s="76">
        <f t="shared" si="43"/>
        <v>37</v>
      </c>
      <c r="R433" s="76" t="str">
        <f t="shared" si="44"/>
        <v>Produkte</v>
      </c>
      <c r="S433" s="76" t="str">
        <f t="shared" si="45"/>
        <v>BUs</v>
      </c>
      <c r="T433" s="76" t="str">
        <f t="shared" si="46"/>
        <v>Symptome</v>
      </c>
      <c r="U433" s="76">
        <f>IFERROR(VLOOKUP(Abfalldokumentation!$W433,Kennzahlen!S:U,3,FALSE)*Abfalldokumentation!$J433,"0")</f>
        <v>12.5</v>
      </c>
      <c r="V433" s="76" t="str">
        <f>IF(ISBLANK(A433),VLOOKUP(Abfalldokumentation!$W433,'Linien - BU'!R:S,2,FALSE),A433)</f>
        <v>Schmelze</v>
      </c>
      <c r="W433" s="77">
        <f t="shared" si="47"/>
        <v>29501021</v>
      </c>
      <c r="X433" s="77">
        <f t="shared" si="48"/>
        <v>12</v>
      </c>
    </row>
    <row r="434" spans="1:24" ht="30" customHeight="1" x14ac:dyDescent="0.25">
      <c r="A434" s="39" t="s">
        <v>11</v>
      </c>
      <c r="B434" s="40">
        <v>29501022</v>
      </c>
      <c r="C434" s="40">
        <v>525</v>
      </c>
      <c r="D434" s="40">
        <v>12</v>
      </c>
      <c r="E434" s="41">
        <v>44453</v>
      </c>
      <c r="F434" s="42" t="s">
        <v>20</v>
      </c>
      <c r="G434" s="43" t="s">
        <v>84</v>
      </c>
      <c r="H434" s="44" t="str">
        <f>IFERROR(VLOOKUP(Abfalldokumentation!$B434,Artikel!A:C,3,FALSE),Abfalldokumentation!$B434)</f>
        <v>VOS RW NATUR AMM CO REZ</v>
      </c>
      <c r="I434" s="78" t="str">
        <f>VLOOKUP(V434,'Linien - BU'!A:B,2,FALSE)</f>
        <v>Verkauf</v>
      </c>
      <c r="J434" s="79">
        <f t="shared" si="42"/>
        <v>525</v>
      </c>
      <c r="K434" s="80">
        <f>Abfalldokumentation!$E434</f>
        <v>44453</v>
      </c>
      <c r="L434" s="79" t="str">
        <f>IFERROR(IF(VLOOKUP(W434,'[1]Rohware 230'!$B:$C,2,FALSE)=0,"Rohware"),
IFERROR(IF(VLOOKUP(W434,[1]Sammelnr.!$B:$C,2,FALSE)=0,"Sammelnr. ungeschält ABS"),
IFERROR(IF(VLOOKUP(W434,[1]Sammelnr.!$E:$F,2,FALSE)=0,"Sammelnr. ungeschält VS"),
IFERROR(IF(VLOOKUP(W434,[1]Sammelnr.!$H:$I,2,FALSE)=0,"Sammelnr. geschält"),
IFERROR(IF(VLOOKUP(W434,[1]Offen!$B:$C,2,FALSE)=0,"Offen ungeschält ABS"),
IFERROR(IF(VLOOKUP(W434,[1]Offen!$E:$F,2,FALSE)=0,"Offen ungeschält VOS"),
IFERROR(IF(VLOOKUP(W434,[1]Offen!$H:$I,2,FALSE)=0,"Offen geschält RW"),
IFERROR(IF(VLOOKUP(W434,[1]Offen!$K:$L,2,FALSE)=0,"Offen vegan"),
IFERROR(IF(VLOOKUP(W434,[1]Offen!$N:$O,2,FALSE)=0,"Offen Zipfel"),
IFERROR(IF(VLOOKUP(W434,[1]Offen!$Q:$R,2,FALSE)=0,"Offen Endstücke"),
IFERROR(IF(VLOOKUP(W434,[1]Vakuumiert!$B:$C,2,FALSE)=0,"Vakuumierter VOS ungeschält"),
IFERROR(IF(VLOOKUP(W434,[1]Vakuumiert!$E:$F,2,FALSE)=0,"Vakuumierter ABS ungeschält"),
IFERROR(IF(VLOOKUP(W434,[1]Vakuumiert!$H:$I,2,FALSE)=0,"Vakuumierter VOS geschält"),
IFERROR(IF(VLOOKUP(W434,[1]Vakuumiert!$K:$L,2,FALSE)=0,"Vakuumierter VOS vegan"),
IFERROR(IF(VLOOKUP(W434,[1]Vakuumiert!$N:$O,2,FALSE)=0,"Vakuumierter VOS Zipfel"),
IFERROR(IF(VLOOKUP(W434,[1]Vakuumiert!$Q:$R,2,FALSE)=0,"Vakuumiert geschält"),
IFERROR(IF(VLOOKUP(W434,'[1]vakuumierte Fertigprodukte'!$B:$C,2,FALSE)=0,"Fertigprodukte"),
IFERROR(IF(VLOOKUP(W434,'[1]vakuumierte Fertigprodukte'!$E:$FI,2,FALSE)=0,"Vakuumierte Zipfel"),
IFERROR(IF(VLOOKUP(W434,[1]Wurste!$B:$C,2,FALSE)=0,"Räucherwürste"),
IFERROR(IF(VLOOKUP(W434,[1]Wurste!$E:$F,2,FALSE)=0,"URW/URGW Wurst"),
IFERROR(IF(VLOOKUP(W434,[1]Wurste!$H:$I,2,FALSE)=0,"HF-Wurst Vegan"),
IFERROR(IF(VLOOKUP(W434,[1]Wurste!$K:$L,2,FALSE)=0,"320er ohne Würste"),
IFERROR(IF(AND(OR(Abfalldokumentation!$I434="BU3",Abfalldokumentation!$I434="Verkauf"),Abfalldokumentation!$N434="Schimmel",Abfalldokumentation!$O434="keinen Abnehmer/kein Schälpersonal"),"Div. Zipfel, ES ohne Verwendung",VLOOKUP(Abfalldokumentation!$M434,Produktgruppen!A:B,2,FALSE)),"-")))))))))))))))))))))))</f>
        <v>Offen ungeschält VOS</v>
      </c>
      <c r="M434" s="81" t="str">
        <f>IFERROR(VLOOKUP(Abfalldokumentation!$W434,Artikel!A:C,3,FALSE),Abfalldokumentation!$W434)</f>
        <v>VOS RW NATUR AMM CO REZ</v>
      </c>
      <c r="N434" s="81" t="str">
        <f>VLOOKUP(D434,'Liste Gründe'!A:D,2,FALSE)</f>
        <v>Schimmel</v>
      </c>
      <c r="O434" s="80" t="str">
        <f>IF(ISBLANK(F434),VLOOKUP(Abfalldokumentation!$X434,'Liste Gründe'!A:D,3,FALSE),F434)</f>
        <v>keinen Abnehmer/kein Schälpersonal</v>
      </c>
      <c r="P434" s="81" t="str">
        <f>IF(ISBLANK(Abfalldokumentation!$G434),"-",Abfalldokumentation!$G434)</f>
        <v>keinen Abnehmer/Schälen</v>
      </c>
      <c r="Q434" s="81">
        <f t="shared" si="43"/>
        <v>37</v>
      </c>
      <c r="R434" s="81" t="str">
        <f t="shared" si="44"/>
        <v>Produkte</v>
      </c>
      <c r="S434" s="81" t="str">
        <f t="shared" si="45"/>
        <v>BUs</v>
      </c>
      <c r="T434" s="81" t="str">
        <f t="shared" si="46"/>
        <v>Symptome</v>
      </c>
      <c r="U434" s="81">
        <f>IFERROR(VLOOKUP(Abfalldokumentation!$W434,Kennzahlen!S:U,3,FALSE)*Abfalldokumentation!$J434,"0")</f>
        <v>262.5</v>
      </c>
      <c r="V434" s="81" t="str">
        <f>IF(ISBLANK(A434),VLOOKUP(Abfalldokumentation!$W434,'Linien - BU'!R:S,2,FALSE),A434)</f>
        <v>Verkauf</v>
      </c>
      <c r="W434" s="77">
        <f t="shared" si="47"/>
        <v>29501022</v>
      </c>
      <c r="X434" s="77">
        <f t="shared" si="48"/>
        <v>12</v>
      </c>
    </row>
    <row r="435" spans="1:24" ht="30" customHeight="1" x14ac:dyDescent="0.25">
      <c r="A435" s="45" t="s">
        <v>131</v>
      </c>
      <c r="B435" s="46">
        <v>29501029</v>
      </c>
      <c r="C435" s="46">
        <v>14</v>
      </c>
      <c r="D435" s="46">
        <v>61</v>
      </c>
      <c r="E435" s="47">
        <v>44453</v>
      </c>
      <c r="F435" s="48" t="s">
        <v>17</v>
      </c>
      <c r="G435" s="49" t="s">
        <v>82</v>
      </c>
      <c r="H435" s="50" t="str">
        <f>IFERROR(VLOOKUP(Abfalldokumentation!$B435,Artikel!A:C,3,FALSE),Abfalldokumentation!$B435)</f>
        <v>ABS BRUSCHETTA</v>
      </c>
      <c r="I435" s="73" t="str">
        <f>VLOOKUP(V435,'Linien - BU'!A:B,2,FALSE)</f>
        <v>BU4</v>
      </c>
      <c r="J435" s="74">
        <f t="shared" si="42"/>
        <v>14</v>
      </c>
      <c r="K435" s="75">
        <f>Abfalldokumentation!$E435</f>
        <v>44453</v>
      </c>
      <c r="L435" s="74" t="str">
        <f>IFERROR(IF(VLOOKUP(W435,'[1]Rohware 230'!$B:$C,2,FALSE)=0,"Rohware"),
IFERROR(IF(VLOOKUP(W435,[1]Sammelnr.!$B:$C,2,FALSE)=0,"Sammelnr. ungeschält ABS"),
IFERROR(IF(VLOOKUP(W435,[1]Sammelnr.!$E:$F,2,FALSE)=0,"Sammelnr. ungeschält VS"),
IFERROR(IF(VLOOKUP(W435,[1]Sammelnr.!$H:$I,2,FALSE)=0,"Sammelnr. geschält"),
IFERROR(IF(VLOOKUP(W435,[1]Offen!$B:$C,2,FALSE)=0,"Offen ungeschält ABS"),
IFERROR(IF(VLOOKUP(W435,[1]Offen!$E:$F,2,FALSE)=0,"Offen ungeschält VOS"),
IFERROR(IF(VLOOKUP(W435,[1]Offen!$H:$I,2,FALSE)=0,"Offen geschält RW"),
IFERROR(IF(VLOOKUP(W435,[1]Offen!$K:$L,2,FALSE)=0,"Offen vegan"),
IFERROR(IF(VLOOKUP(W435,[1]Offen!$N:$O,2,FALSE)=0,"Offen Zipfel"),
IFERROR(IF(VLOOKUP(W435,[1]Offen!$Q:$R,2,FALSE)=0,"Offen Endstücke"),
IFERROR(IF(VLOOKUP(W435,[1]Vakuumiert!$B:$C,2,FALSE)=0,"Vakuumierter VOS ungeschält"),
IFERROR(IF(VLOOKUP(W435,[1]Vakuumiert!$E:$F,2,FALSE)=0,"Vakuumierter ABS ungeschält"),
IFERROR(IF(VLOOKUP(W435,[1]Vakuumiert!$H:$I,2,FALSE)=0,"Vakuumierter VOS geschält"),
IFERROR(IF(VLOOKUP(W435,[1]Vakuumiert!$K:$L,2,FALSE)=0,"Vakuumierter VOS vegan"),
IFERROR(IF(VLOOKUP(W435,[1]Vakuumiert!$N:$O,2,FALSE)=0,"Vakuumierter VOS Zipfel"),
IFERROR(IF(VLOOKUP(W435,[1]Vakuumiert!$Q:$R,2,FALSE)=0,"Vakuumiert geschält"),
IFERROR(IF(VLOOKUP(W435,'[1]vakuumierte Fertigprodukte'!$B:$C,2,FALSE)=0,"Fertigprodukte"),
IFERROR(IF(VLOOKUP(W435,'[1]vakuumierte Fertigprodukte'!$E:$FI,2,FALSE)=0,"Vakuumierte Zipfel"),
IFERROR(IF(VLOOKUP(W435,[1]Wurste!$B:$C,2,FALSE)=0,"Räucherwürste"),
IFERROR(IF(VLOOKUP(W435,[1]Wurste!$E:$F,2,FALSE)=0,"URW/URGW Wurst"),
IFERROR(IF(VLOOKUP(W435,[1]Wurste!$H:$I,2,FALSE)=0,"HF-Wurst Vegan"),
IFERROR(IF(VLOOKUP(W435,[1]Wurste!$K:$L,2,FALSE)=0,"320er ohne Würste"),
IFERROR(IF(AND(OR(Abfalldokumentation!$I435="BU3",Abfalldokumentation!$I435="Verkauf"),Abfalldokumentation!$N435="Schimmel",Abfalldokumentation!$O435="keinen Abnehmer/kein Schälpersonal"),"Div. Zipfel, ES ohne Verwendung",VLOOKUP(Abfalldokumentation!$M435,Produktgruppen!A:B,2,FALSE)),"-")))))))))))))))))))))))</f>
        <v>Offen ungeschält ABS</v>
      </c>
      <c r="M435" s="76" t="str">
        <f>IFERROR(VLOOKUP(Abfalldokumentation!$W435,Artikel!A:C,3,FALSE),Abfalldokumentation!$W435)</f>
        <v>ABS BRUSCHETTA</v>
      </c>
      <c r="N435" s="76" t="str">
        <f>VLOOKUP(D435,'Liste Gründe'!A:D,2,FALSE)</f>
        <v>keinen Verwendungszweck</v>
      </c>
      <c r="O435" s="75" t="str">
        <f>IF(ISBLANK(F435),VLOOKUP(Abfalldokumentation!$X435,'Liste Gründe'!A:D,3,FALSE),F435)</f>
        <v>keinen Verwendungszweck</v>
      </c>
      <c r="P435" s="76" t="str">
        <f>IF(ISBLANK(Abfalldokumentation!$G435),"-",Abfalldokumentation!$G435)</f>
        <v>&lt;300kg/Monat</v>
      </c>
      <c r="Q435" s="76">
        <f t="shared" si="43"/>
        <v>37</v>
      </c>
      <c r="R435" s="76" t="str">
        <f t="shared" si="44"/>
        <v>Produkte</v>
      </c>
      <c r="S435" s="76" t="str">
        <f t="shared" si="45"/>
        <v>BUs</v>
      </c>
      <c r="T435" s="76" t="str">
        <f t="shared" si="46"/>
        <v>Symptome</v>
      </c>
      <c r="U435" s="76">
        <f>IFERROR(VLOOKUP(Abfalldokumentation!$W435,Kennzahlen!S:U,3,FALSE)*Abfalldokumentation!$J435,"0")</f>
        <v>21</v>
      </c>
      <c r="V435" s="76" t="str">
        <f>IF(ISBLANK(A435),VLOOKUP(Abfalldokumentation!$W435,'Linien - BU'!R:S,2,FALSE),A435)</f>
        <v>L21</v>
      </c>
      <c r="W435" s="77">
        <f t="shared" si="47"/>
        <v>29501029</v>
      </c>
      <c r="X435" s="77">
        <f t="shared" si="48"/>
        <v>61</v>
      </c>
    </row>
    <row r="436" spans="1:24" ht="30" customHeight="1" x14ac:dyDescent="0.25">
      <c r="A436" s="39" t="s">
        <v>131</v>
      </c>
      <c r="B436" s="40">
        <v>29501030</v>
      </c>
      <c r="C436" s="40">
        <v>8</v>
      </c>
      <c r="D436" s="40">
        <v>61</v>
      </c>
      <c r="E436" s="41">
        <v>44453</v>
      </c>
      <c r="F436" s="42" t="s">
        <v>17</v>
      </c>
      <c r="G436" s="43" t="s">
        <v>135</v>
      </c>
      <c r="H436" s="44" t="str">
        <f>IFERROR(VLOOKUP(Abfalldokumentation!$B436,Artikel!A:C,3,FALSE),Abfalldokumentation!$B436)</f>
        <v>ABS ORANG-PESTO</v>
      </c>
      <c r="I436" s="78" t="str">
        <f>VLOOKUP(V436,'Linien - BU'!A:B,2,FALSE)</f>
        <v>BU4</v>
      </c>
      <c r="J436" s="79">
        <f t="shared" si="42"/>
        <v>8</v>
      </c>
      <c r="K436" s="80">
        <f>Abfalldokumentation!$E436</f>
        <v>44453</v>
      </c>
      <c r="L436" s="79" t="str">
        <f>IFERROR(IF(VLOOKUP(W436,'[1]Rohware 230'!$B:$C,2,FALSE)=0,"Rohware"),
IFERROR(IF(VLOOKUP(W436,[1]Sammelnr.!$B:$C,2,FALSE)=0,"Sammelnr. ungeschält ABS"),
IFERROR(IF(VLOOKUP(W436,[1]Sammelnr.!$E:$F,2,FALSE)=0,"Sammelnr. ungeschält VS"),
IFERROR(IF(VLOOKUP(W436,[1]Sammelnr.!$H:$I,2,FALSE)=0,"Sammelnr. geschält"),
IFERROR(IF(VLOOKUP(W436,[1]Offen!$B:$C,2,FALSE)=0,"Offen ungeschält ABS"),
IFERROR(IF(VLOOKUP(W436,[1]Offen!$E:$F,2,FALSE)=0,"Offen ungeschält VOS"),
IFERROR(IF(VLOOKUP(W436,[1]Offen!$H:$I,2,FALSE)=0,"Offen geschält RW"),
IFERROR(IF(VLOOKUP(W436,[1]Offen!$K:$L,2,FALSE)=0,"Offen vegan"),
IFERROR(IF(VLOOKUP(W436,[1]Offen!$N:$O,2,FALSE)=0,"Offen Zipfel"),
IFERROR(IF(VLOOKUP(W436,[1]Offen!$Q:$R,2,FALSE)=0,"Offen Endstücke"),
IFERROR(IF(VLOOKUP(W436,[1]Vakuumiert!$B:$C,2,FALSE)=0,"Vakuumierter VOS ungeschält"),
IFERROR(IF(VLOOKUP(W436,[1]Vakuumiert!$E:$F,2,FALSE)=0,"Vakuumierter ABS ungeschält"),
IFERROR(IF(VLOOKUP(W436,[1]Vakuumiert!$H:$I,2,FALSE)=0,"Vakuumierter VOS geschält"),
IFERROR(IF(VLOOKUP(W436,[1]Vakuumiert!$K:$L,2,FALSE)=0,"Vakuumierter VOS vegan"),
IFERROR(IF(VLOOKUP(W436,[1]Vakuumiert!$N:$O,2,FALSE)=0,"Vakuumierter VOS Zipfel"),
IFERROR(IF(VLOOKUP(W436,[1]Vakuumiert!$Q:$R,2,FALSE)=0,"Vakuumiert geschält"),
IFERROR(IF(VLOOKUP(W436,'[1]vakuumierte Fertigprodukte'!$B:$C,2,FALSE)=0,"Fertigprodukte"),
IFERROR(IF(VLOOKUP(W436,'[1]vakuumierte Fertigprodukte'!$E:$FI,2,FALSE)=0,"Vakuumierte Zipfel"),
IFERROR(IF(VLOOKUP(W436,[1]Wurste!$B:$C,2,FALSE)=0,"Räucherwürste"),
IFERROR(IF(VLOOKUP(W436,[1]Wurste!$E:$F,2,FALSE)=0,"URW/URGW Wurst"),
IFERROR(IF(VLOOKUP(W436,[1]Wurste!$H:$I,2,FALSE)=0,"HF-Wurst Vegan"),
IFERROR(IF(VLOOKUP(W436,[1]Wurste!$K:$L,2,FALSE)=0,"320er ohne Würste"),
IFERROR(IF(AND(OR(Abfalldokumentation!$I436="BU3",Abfalldokumentation!$I436="Verkauf"),Abfalldokumentation!$N436="Schimmel",Abfalldokumentation!$O436="keinen Abnehmer/kein Schälpersonal"),"Div. Zipfel, ES ohne Verwendung",VLOOKUP(Abfalldokumentation!$M436,Produktgruppen!A:B,2,FALSE)),"-")))))))))))))))))))))))</f>
        <v>Offen ungeschält ABS</v>
      </c>
      <c r="M436" s="81" t="str">
        <f>IFERROR(VLOOKUP(Abfalldokumentation!$W436,Artikel!A:C,3,FALSE),Abfalldokumentation!$W436)</f>
        <v>ABS ORANG-PESTO</v>
      </c>
      <c r="N436" s="81" t="str">
        <f>VLOOKUP(D436,'Liste Gründe'!A:D,2,FALSE)</f>
        <v>keinen Verwendungszweck</v>
      </c>
      <c r="O436" s="80" t="str">
        <f>IF(ISBLANK(F436),VLOOKUP(Abfalldokumentation!$X436,'Liste Gründe'!A:D,3,FALSE),F436)</f>
        <v>keinen Verwendungszweck</v>
      </c>
      <c r="P436" s="81" t="str">
        <f>IF(ISBLANK(Abfalldokumentation!$G436),"-",Abfalldokumentation!$G436)</f>
        <v>&lt;100kg/Monat</v>
      </c>
      <c r="Q436" s="81">
        <f t="shared" si="43"/>
        <v>37</v>
      </c>
      <c r="R436" s="81" t="str">
        <f t="shared" si="44"/>
        <v>Produkte</v>
      </c>
      <c r="S436" s="81" t="str">
        <f t="shared" si="45"/>
        <v>BUs</v>
      </c>
      <c r="T436" s="81" t="str">
        <f t="shared" si="46"/>
        <v>Symptome</v>
      </c>
      <c r="U436" s="81">
        <f>IFERROR(VLOOKUP(Abfalldokumentation!$W436,Kennzahlen!S:U,3,FALSE)*Abfalldokumentation!$J436,"0")</f>
        <v>12</v>
      </c>
      <c r="V436" s="81" t="str">
        <f>IF(ISBLANK(A436),VLOOKUP(Abfalldokumentation!$W436,'Linien - BU'!R:S,2,FALSE),A436)</f>
        <v>L21</v>
      </c>
      <c r="W436" s="77">
        <f t="shared" si="47"/>
        <v>29501030</v>
      </c>
      <c r="X436" s="77">
        <f t="shared" si="48"/>
        <v>61</v>
      </c>
    </row>
    <row r="437" spans="1:24" ht="30" customHeight="1" x14ac:dyDescent="0.25">
      <c r="A437" s="45" t="s">
        <v>131</v>
      </c>
      <c r="B437" s="46">
        <v>29501030</v>
      </c>
      <c r="C437" s="46">
        <v>7</v>
      </c>
      <c r="D437" s="46">
        <v>61</v>
      </c>
      <c r="E437" s="47">
        <v>44453</v>
      </c>
      <c r="F437" s="48" t="s">
        <v>17</v>
      </c>
      <c r="G437" s="49" t="s">
        <v>135</v>
      </c>
      <c r="H437" s="50" t="str">
        <f>IFERROR(VLOOKUP(Abfalldokumentation!$B437,Artikel!A:C,3,FALSE),Abfalldokumentation!$B437)</f>
        <v>ABS ORANG-PESTO</v>
      </c>
      <c r="I437" s="73" t="str">
        <f>VLOOKUP(V437,'Linien - BU'!A:B,2,FALSE)</f>
        <v>BU4</v>
      </c>
      <c r="J437" s="74">
        <f t="shared" si="42"/>
        <v>7</v>
      </c>
      <c r="K437" s="75">
        <f>Abfalldokumentation!$E437</f>
        <v>44453</v>
      </c>
      <c r="L437" s="74" t="str">
        <f>IFERROR(IF(VLOOKUP(W437,'[1]Rohware 230'!$B:$C,2,FALSE)=0,"Rohware"),
IFERROR(IF(VLOOKUP(W437,[1]Sammelnr.!$B:$C,2,FALSE)=0,"Sammelnr. ungeschält ABS"),
IFERROR(IF(VLOOKUP(W437,[1]Sammelnr.!$E:$F,2,FALSE)=0,"Sammelnr. ungeschält VS"),
IFERROR(IF(VLOOKUP(W437,[1]Sammelnr.!$H:$I,2,FALSE)=0,"Sammelnr. geschält"),
IFERROR(IF(VLOOKUP(W437,[1]Offen!$B:$C,2,FALSE)=0,"Offen ungeschält ABS"),
IFERROR(IF(VLOOKUP(W437,[1]Offen!$E:$F,2,FALSE)=0,"Offen ungeschält VOS"),
IFERROR(IF(VLOOKUP(W437,[1]Offen!$H:$I,2,FALSE)=0,"Offen geschält RW"),
IFERROR(IF(VLOOKUP(W437,[1]Offen!$K:$L,2,FALSE)=0,"Offen vegan"),
IFERROR(IF(VLOOKUP(W437,[1]Offen!$N:$O,2,FALSE)=0,"Offen Zipfel"),
IFERROR(IF(VLOOKUP(W437,[1]Offen!$Q:$R,2,FALSE)=0,"Offen Endstücke"),
IFERROR(IF(VLOOKUP(W437,[1]Vakuumiert!$B:$C,2,FALSE)=0,"Vakuumierter VOS ungeschält"),
IFERROR(IF(VLOOKUP(W437,[1]Vakuumiert!$E:$F,2,FALSE)=0,"Vakuumierter ABS ungeschält"),
IFERROR(IF(VLOOKUP(W437,[1]Vakuumiert!$H:$I,2,FALSE)=0,"Vakuumierter VOS geschält"),
IFERROR(IF(VLOOKUP(W437,[1]Vakuumiert!$K:$L,2,FALSE)=0,"Vakuumierter VOS vegan"),
IFERROR(IF(VLOOKUP(W437,[1]Vakuumiert!$N:$O,2,FALSE)=0,"Vakuumierter VOS Zipfel"),
IFERROR(IF(VLOOKUP(W437,[1]Vakuumiert!$Q:$R,2,FALSE)=0,"Vakuumiert geschält"),
IFERROR(IF(VLOOKUP(W437,'[1]vakuumierte Fertigprodukte'!$B:$C,2,FALSE)=0,"Fertigprodukte"),
IFERROR(IF(VLOOKUP(W437,'[1]vakuumierte Fertigprodukte'!$E:$FI,2,FALSE)=0,"Vakuumierte Zipfel"),
IFERROR(IF(VLOOKUP(W437,[1]Wurste!$B:$C,2,FALSE)=0,"Räucherwürste"),
IFERROR(IF(VLOOKUP(W437,[1]Wurste!$E:$F,2,FALSE)=0,"URW/URGW Wurst"),
IFERROR(IF(VLOOKUP(W437,[1]Wurste!$H:$I,2,FALSE)=0,"HF-Wurst Vegan"),
IFERROR(IF(VLOOKUP(W437,[1]Wurste!$K:$L,2,FALSE)=0,"320er ohne Würste"),
IFERROR(IF(AND(OR(Abfalldokumentation!$I437="BU3",Abfalldokumentation!$I437="Verkauf"),Abfalldokumentation!$N437="Schimmel",Abfalldokumentation!$O437="keinen Abnehmer/kein Schälpersonal"),"Div. Zipfel, ES ohne Verwendung",VLOOKUP(Abfalldokumentation!$M437,Produktgruppen!A:B,2,FALSE)),"-")))))))))))))))))))))))</f>
        <v>Offen ungeschält ABS</v>
      </c>
      <c r="M437" s="76" t="str">
        <f>IFERROR(VLOOKUP(Abfalldokumentation!$W437,Artikel!A:C,3,FALSE),Abfalldokumentation!$W437)</f>
        <v>ABS ORANG-PESTO</v>
      </c>
      <c r="N437" s="76" t="str">
        <f>VLOOKUP(D437,'Liste Gründe'!A:D,2,FALSE)</f>
        <v>keinen Verwendungszweck</v>
      </c>
      <c r="O437" s="75" t="str">
        <f>IF(ISBLANK(F437),VLOOKUP(Abfalldokumentation!$X437,'Liste Gründe'!A:D,3,FALSE),F437)</f>
        <v>keinen Verwendungszweck</v>
      </c>
      <c r="P437" s="76" t="str">
        <f>IF(ISBLANK(Abfalldokumentation!$G437),"-",Abfalldokumentation!$G437)</f>
        <v>&lt;100kg/Monat</v>
      </c>
      <c r="Q437" s="76">
        <f t="shared" si="43"/>
        <v>37</v>
      </c>
      <c r="R437" s="76" t="str">
        <f t="shared" si="44"/>
        <v>Produkte</v>
      </c>
      <c r="S437" s="76" t="str">
        <f t="shared" si="45"/>
        <v>BUs</v>
      </c>
      <c r="T437" s="76" t="str">
        <f t="shared" si="46"/>
        <v>Symptome</v>
      </c>
      <c r="U437" s="76">
        <f>IFERROR(VLOOKUP(Abfalldokumentation!$W437,Kennzahlen!S:U,3,FALSE)*Abfalldokumentation!$J437,"0")</f>
        <v>10.5</v>
      </c>
      <c r="V437" s="76" t="str">
        <f>IF(ISBLANK(A437),VLOOKUP(Abfalldokumentation!$W437,'Linien - BU'!R:S,2,FALSE),A437)</f>
        <v>L21</v>
      </c>
      <c r="W437" s="77">
        <f t="shared" si="47"/>
        <v>29501030</v>
      </c>
      <c r="X437" s="77">
        <f t="shared" si="48"/>
        <v>61</v>
      </c>
    </row>
    <row r="438" spans="1:24" ht="30" customHeight="1" x14ac:dyDescent="0.25">
      <c r="A438" s="39" t="s">
        <v>149</v>
      </c>
      <c r="B438" s="40">
        <v>29501030</v>
      </c>
      <c r="C438" s="40">
        <v>6</v>
      </c>
      <c r="D438" s="40">
        <v>61</v>
      </c>
      <c r="E438" s="41">
        <v>44453</v>
      </c>
      <c r="F438" s="42" t="s">
        <v>17</v>
      </c>
      <c r="G438" s="43" t="s">
        <v>135</v>
      </c>
      <c r="H438" s="44" t="str">
        <f>IFERROR(VLOOKUP(Abfalldokumentation!$B438,Artikel!A:C,3,FALSE),Abfalldokumentation!$B438)</f>
        <v>ABS ORANG-PESTO</v>
      </c>
      <c r="I438" s="78" t="str">
        <f>VLOOKUP(V438,'Linien - BU'!A:B,2,FALSE)</f>
        <v>BU4</v>
      </c>
      <c r="J438" s="79">
        <f t="shared" si="42"/>
        <v>6</v>
      </c>
      <c r="K438" s="80">
        <f>Abfalldokumentation!$E438</f>
        <v>44453</v>
      </c>
      <c r="L438" s="79" t="str">
        <f>IFERROR(IF(VLOOKUP(W438,'[1]Rohware 230'!$B:$C,2,FALSE)=0,"Rohware"),
IFERROR(IF(VLOOKUP(W438,[1]Sammelnr.!$B:$C,2,FALSE)=0,"Sammelnr. ungeschält ABS"),
IFERROR(IF(VLOOKUP(W438,[1]Sammelnr.!$E:$F,2,FALSE)=0,"Sammelnr. ungeschält VS"),
IFERROR(IF(VLOOKUP(W438,[1]Sammelnr.!$H:$I,2,FALSE)=0,"Sammelnr. geschält"),
IFERROR(IF(VLOOKUP(W438,[1]Offen!$B:$C,2,FALSE)=0,"Offen ungeschält ABS"),
IFERROR(IF(VLOOKUP(W438,[1]Offen!$E:$F,2,FALSE)=0,"Offen ungeschält VOS"),
IFERROR(IF(VLOOKUP(W438,[1]Offen!$H:$I,2,FALSE)=0,"Offen geschält RW"),
IFERROR(IF(VLOOKUP(W438,[1]Offen!$K:$L,2,FALSE)=0,"Offen vegan"),
IFERROR(IF(VLOOKUP(W438,[1]Offen!$N:$O,2,FALSE)=0,"Offen Zipfel"),
IFERROR(IF(VLOOKUP(W438,[1]Offen!$Q:$R,2,FALSE)=0,"Offen Endstücke"),
IFERROR(IF(VLOOKUP(W438,[1]Vakuumiert!$B:$C,2,FALSE)=0,"Vakuumierter VOS ungeschält"),
IFERROR(IF(VLOOKUP(W438,[1]Vakuumiert!$E:$F,2,FALSE)=0,"Vakuumierter ABS ungeschält"),
IFERROR(IF(VLOOKUP(W438,[1]Vakuumiert!$H:$I,2,FALSE)=0,"Vakuumierter VOS geschält"),
IFERROR(IF(VLOOKUP(W438,[1]Vakuumiert!$K:$L,2,FALSE)=0,"Vakuumierter VOS vegan"),
IFERROR(IF(VLOOKUP(W438,[1]Vakuumiert!$N:$O,2,FALSE)=0,"Vakuumierter VOS Zipfel"),
IFERROR(IF(VLOOKUP(W438,[1]Vakuumiert!$Q:$R,2,FALSE)=0,"Vakuumiert geschält"),
IFERROR(IF(VLOOKUP(W438,'[1]vakuumierte Fertigprodukte'!$B:$C,2,FALSE)=0,"Fertigprodukte"),
IFERROR(IF(VLOOKUP(W438,'[1]vakuumierte Fertigprodukte'!$E:$FI,2,FALSE)=0,"Vakuumierte Zipfel"),
IFERROR(IF(VLOOKUP(W438,[1]Wurste!$B:$C,2,FALSE)=0,"Räucherwürste"),
IFERROR(IF(VLOOKUP(W438,[1]Wurste!$E:$F,2,FALSE)=0,"URW/URGW Wurst"),
IFERROR(IF(VLOOKUP(W438,[1]Wurste!$H:$I,2,FALSE)=0,"HF-Wurst Vegan"),
IFERROR(IF(VLOOKUP(W438,[1]Wurste!$K:$L,2,FALSE)=0,"320er ohne Würste"),
IFERROR(IF(AND(OR(Abfalldokumentation!$I438="BU3",Abfalldokumentation!$I438="Verkauf"),Abfalldokumentation!$N438="Schimmel",Abfalldokumentation!$O438="keinen Abnehmer/kein Schälpersonal"),"Div. Zipfel, ES ohne Verwendung",VLOOKUP(Abfalldokumentation!$M438,Produktgruppen!A:B,2,FALSE)),"-")))))))))))))))))))))))</f>
        <v>Offen ungeschält ABS</v>
      </c>
      <c r="M438" s="81" t="str">
        <f>IFERROR(VLOOKUP(Abfalldokumentation!$W438,Artikel!A:C,3,FALSE),Abfalldokumentation!$W438)</f>
        <v>ABS ORANG-PESTO</v>
      </c>
      <c r="N438" s="81" t="str">
        <f>VLOOKUP(D438,'Liste Gründe'!A:D,2,FALSE)</f>
        <v>keinen Verwendungszweck</v>
      </c>
      <c r="O438" s="80" t="str">
        <f>IF(ISBLANK(F438),VLOOKUP(Abfalldokumentation!$X438,'Liste Gründe'!A:D,3,FALSE),F438)</f>
        <v>keinen Verwendungszweck</v>
      </c>
      <c r="P438" s="81" t="str">
        <f>IF(ISBLANK(Abfalldokumentation!$G438),"-",Abfalldokumentation!$G438)</f>
        <v>&lt;100kg/Monat</v>
      </c>
      <c r="Q438" s="81">
        <f t="shared" si="43"/>
        <v>37</v>
      </c>
      <c r="R438" s="81" t="str">
        <f t="shared" si="44"/>
        <v>Produkte</v>
      </c>
      <c r="S438" s="81" t="str">
        <f t="shared" si="45"/>
        <v>BUs</v>
      </c>
      <c r="T438" s="81" t="str">
        <f t="shared" si="46"/>
        <v>Symptome</v>
      </c>
      <c r="U438" s="81">
        <f>IFERROR(VLOOKUP(Abfalldokumentation!$W438,Kennzahlen!S:U,3,FALSE)*Abfalldokumentation!$J438,"0")</f>
        <v>9</v>
      </c>
      <c r="V438" s="81" t="str">
        <f>IF(ISBLANK(A438),VLOOKUP(Abfalldokumentation!$W438,'Linien - BU'!R:S,2,FALSE),A438)</f>
        <v>Bu4</v>
      </c>
      <c r="W438" s="77">
        <f t="shared" si="47"/>
        <v>29501030</v>
      </c>
      <c r="X438" s="77">
        <f t="shared" si="48"/>
        <v>61</v>
      </c>
    </row>
    <row r="439" spans="1:24" ht="30" customHeight="1" x14ac:dyDescent="0.25">
      <c r="A439" s="45" t="s">
        <v>81</v>
      </c>
      <c r="B439" s="46">
        <v>29501036</v>
      </c>
      <c r="C439" s="46">
        <v>3</v>
      </c>
      <c r="D439" s="46">
        <v>61</v>
      </c>
      <c r="E439" s="47">
        <v>44453</v>
      </c>
      <c r="F439" s="48" t="s">
        <v>17</v>
      </c>
      <c r="G439" s="49" t="s">
        <v>133</v>
      </c>
      <c r="H439" s="50" t="str">
        <f>IFERROR(VLOOKUP(Abfalldokumentation!$B439,Artikel!A:C,3,FALSE),Abfalldokumentation!$B439)</f>
        <v>ABS SAINT ANDRÉ</v>
      </c>
      <c r="I439" s="73" t="str">
        <f>VLOOKUP(V439,'Linien - BU'!A:B,2,FALSE)</f>
        <v>BU4</v>
      </c>
      <c r="J439" s="74">
        <f t="shared" si="42"/>
        <v>3</v>
      </c>
      <c r="K439" s="75">
        <f>Abfalldokumentation!$E439</f>
        <v>44453</v>
      </c>
      <c r="L439" s="74" t="str">
        <f>IFERROR(IF(VLOOKUP(W439,'[1]Rohware 230'!$B:$C,2,FALSE)=0,"Rohware"),
IFERROR(IF(VLOOKUP(W439,[1]Sammelnr.!$B:$C,2,FALSE)=0,"Sammelnr. ungeschält ABS"),
IFERROR(IF(VLOOKUP(W439,[1]Sammelnr.!$E:$F,2,FALSE)=0,"Sammelnr. ungeschält VS"),
IFERROR(IF(VLOOKUP(W439,[1]Sammelnr.!$H:$I,2,FALSE)=0,"Sammelnr. geschält"),
IFERROR(IF(VLOOKUP(W439,[1]Offen!$B:$C,2,FALSE)=0,"Offen ungeschält ABS"),
IFERROR(IF(VLOOKUP(W439,[1]Offen!$E:$F,2,FALSE)=0,"Offen ungeschält VOS"),
IFERROR(IF(VLOOKUP(W439,[1]Offen!$H:$I,2,FALSE)=0,"Offen geschält RW"),
IFERROR(IF(VLOOKUP(W439,[1]Offen!$K:$L,2,FALSE)=0,"Offen vegan"),
IFERROR(IF(VLOOKUP(W439,[1]Offen!$N:$O,2,FALSE)=0,"Offen Zipfel"),
IFERROR(IF(VLOOKUP(W439,[1]Offen!$Q:$R,2,FALSE)=0,"Offen Endstücke"),
IFERROR(IF(VLOOKUP(W439,[1]Vakuumiert!$B:$C,2,FALSE)=0,"Vakuumierter VOS ungeschält"),
IFERROR(IF(VLOOKUP(W439,[1]Vakuumiert!$E:$F,2,FALSE)=0,"Vakuumierter ABS ungeschält"),
IFERROR(IF(VLOOKUP(W439,[1]Vakuumiert!$H:$I,2,FALSE)=0,"Vakuumierter VOS geschält"),
IFERROR(IF(VLOOKUP(W439,[1]Vakuumiert!$K:$L,2,FALSE)=0,"Vakuumierter VOS vegan"),
IFERROR(IF(VLOOKUP(W439,[1]Vakuumiert!$N:$O,2,FALSE)=0,"Vakuumierter VOS Zipfel"),
IFERROR(IF(VLOOKUP(W439,[1]Vakuumiert!$Q:$R,2,FALSE)=0,"Vakuumiert geschält"),
IFERROR(IF(VLOOKUP(W439,'[1]vakuumierte Fertigprodukte'!$B:$C,2,FALSE)=0,"Fertigprodukte"),
IFERROR(IF(VLOOKUP(W439,'[1]vakuumierte Fertigprodukte'!$E:$FI,2,FALSE)=0,"Vakuumierte Zipfel"),
IFERROR(IF(VLOOKUP(W439,[1]Wurste!$B:$C,2,FALSE)=0,"Räucherwürste"),
IFERROR(IF(VLOOKUP(W439,[1]Wurste!$E:$F,2,FALSE)=0,"URW/URGW Wurst"),
IFERROR(IF(VLOOKUP(W439,[1]Wurste!$H:$I,2,FALSE)=0,"HF-Wurst Vegan"),
IFERROR(IF(VLOOKUP(W439,[1]Wurste!$K:$L,2,FALSE)=0,"320er ohne Würste"),
IFERROR(IF(AND(OR(Abfalldokumentation!$I439="BU3",Abfalldokumentation!$I439="Verkauf"),Abfalldokumentation!$N439="Schimmel",Abfalldokumentation!$O439="keinen Abnehmer/kein Schälpersonal"),"Div. Zipfel, ES ohne Verwendung",VLOOKUP(Abfalldokumentation!$M439,Produktgruppen!A:B,2,FALSE)),"-")))))))))))))))))))))))</f>
        <v>ABS</v>
      </c>
      <c r="M439" s="76" t="str">
        <f>IFERROR(VLOOKUP(Abfalldokumentation!$W439,Artikel!A:C,3,FALSE),Abfalldokumentation!$W439)</f>
        <v>ABS SAINT ANDRÉ</v>
      </c>
      <c r="N439" s="76" t="str">
        <f>VLOOKUP(D439,'Liste Gründe'!A:D,2,FALSE)</f>
        <v>keinen Verwendungszweck</v>
      </c>
      <c r="O439" s="75" t="str">
        <f>IF(ISBLANK(F439),VLOOKUP(Abfalldokumentation!$X439,'Liste Gründe'!A:D,3,FALSE),F439)</f>
        <v>keinen Verwendungszweck</v>
      </c>
      <c r="P439" s="76" t="str">
        <f>IF(ISBLANK(Abfalldokumentation!$G439),"-",Abfalldokumentation!$G439)</f>
        <v>&lt;20kg/Monat</v>
      </c>
      <c r="Q439" s="76">
        <f t="shared" si="43"/>
        <v>37</v>
      </c>
      <c r="R439" s="76" t="str">
        <f t="shared" si="44"/>
        <v>Produkte</v>
      </c>
      <c r="S439" s="76" t="str">
        <f t="shared" si="45"/>
        <v>BUs</v>
      </c>
      <c r="T439" s="76" t="str">
        <f t="shared" si="46"/>
        <v>Symptome</v>
      </c>
      <c r="U439" s="76">
        <f>IFERROR(VLOOKUP(Abfalldokumentation!$W439,Kennzahlen!S:U,3,FALSE)*Abfalldokumentation!$J439,"0")</f>
        <v>3.0000000000000003E-4</v>
      </c>
      <c r="V439" s="76" t="str">
        <f>IF(ISBLANK(A439),VLOOKUP(Abfalldokumentation!$W439,'Linien - BU'!R:S,2,FALSE),A439)</f>
        <v>L20</v>
      </c>
      <c r="W439" s="77">
        <f t="shared" si="47"/>
        <v>29501036</v>
      </c>
      <c r="X439" s="77">
        <f t="shared" si="48"/>
        <v>61</v>
      </c>
    </row>
    <row r="440" spans="1:24" ht="30" customHeight="1" x14ac:dyDescent="0.25">
      <c r="A440" s="39" t="s">
        <v>76</v>
      </c>
      <c r="B440" s="40">
        <v>29501039</v>
      </c>
      <c r="C440" s="40">
        <v>14</v>
      </c>
      <c r="D440" s="40">
        <v>61</v>
      </c>
      <c r="E440" s="41">
        <v>44453</v>
      </c>
      <c r="F440" s="42" t="s">
        <v>17</v>
      </c>
      <c r="G440" s="43" t="s">
        <v>136</v>
      </c>
      <c r="H440" s="44" t="str">
        <f>IFERROR(VLOOKUP(Abfalldokumentation!$B440,Artikel!A:C,3,FALSE),Abfalldokumentation!$B440)</f>
        <v>ABS OLD-AMSTERDAM</v>
      </c>
      <c r="I440" s="78" t="str">
        <f>VLOOKUP(V440,'Linien - BU'!A:B,2,FALSE)</f>
        <v>BU4</v>
      </c>
      <c r="J440" s="79">
        <f t="shared" si="42"/>
        <v>14</v>
      </c>
      <c r="K440" s="80">
        <f>Abfalldokumentation!$E440</f>
        <v>44453</v>
      </c>
      <c r="L440" s="79" t="str">
        <f>IFERROR(IF(VLOOKUP(W440,'[1]Rohware 230'!$B:$C,2,FALSE)=0,"Rohware"),
IFERROR(IF(VLOOKUP(W440,[1]Sammelnr.!$B:$C,2,FALSE)=0,"Sammelnr. ungeschält ABS"),
IFERROR(IF(VLOOKUP(W440,[1]Sammelnr.!$E:$F,2,FALSE)=0,"Sammelnr. ungeschält VS"),
IFERROR(IF(VLOOKUP(W440,[1]Sammelnr.!$H:$I,2,FALSE)=0,"Sammelnr. geschält"),
IFERROR(IF(VLOOKUP(W440,[1]Offen!$B:$C,2,FALSE)=0,"Offen ungeschält ABS"),
IFERROR(IF(VLOOKUP(W440,[1]Offen!$E:$F,2,FALSE)=0,"Offen ungeschält VOS"),
IFERROR(IF(VLOOKUP(W440,[1]Offen!$H:$I,2,FALSE)=0,"Offen geschält RW"),
IFERROR(IF(VLOOKUP(W440,[1]Offen!$K:$L,2,FALSE)=0,"Offen vegan"),
IFERROR(IF(VLOOKUP(W440,[1]Offen!$N:$O,2,FALSE)=0,"Offen Zipfel"),
IFERROR(IF(VLOOKUP(W440,[1]Offen!$Q:$R,2,FALSE)=0,"Offen Endstücke"),
IFERROR(IF(VLOOKUP(W440,[1]Vakuumiert!$B:$C,2,FALSE)=0,"Vakuumierter VOS ungeschält"),
IFERROR(IF(VLOOKUP(W440,[1]Vakuumiert!$E:$F,2,FALSE)=0,"Vakuumierter ABS ungeschält"),
IFERROR(IF(VLOOKUP(W440,[1]Vakuumiert!$H:$I,2,FALSE)=0,"Vakuumierter VOS geschält"),
IFERROR(IF(VLOOKUP(W440,[1]Vakuumiert!$K:$L,2,FALSE)=0,"Vakuumierter VOS vegan"),
IFERROR(IF(VLOOKUP(W440,[1]Vakuumiert!$N:$O,2,FALSE)=0,"Vakuumierter VOS Zipfel"),
IFERROR(IF(VLOOKUP(W440,[1]Vakuumiert!$Q:$R,2,FALSE)=0,"Vakuumiert geschält"),
IFERROR(IF(VLOOKUP(W440,'[1]vakuumierte Fertigprodukte'!$B:$C,2,FALSE)=0,"Fertigprodukte"),
IFERROR(IF(VLOOKUP(W440,'[1]vakuumierte Fertigprodukte'!$E:$FI,2,FALSE)=0,"Vakuumierte Zipfel"),
IFERROR(IF(VLOOKUP(W440,[1]Wurste!$B:$C,2,FALSE)=0,"Räucherwürste"),
IFERROR(IF(VLOOKUP(W440,[1]Wurste!$E:$F,2,FALSE)=0,"URW/URGW Wurst"),
IFERROR(IF(VLOOKUP(W440,[1]Wurste!$H:$I,2,FALSE)=0,"HF-Wurst Vegan"),
IFERROR(IF(VLOOKUP(W440,[1]Wurste!$K:$L,2,FALSE)=0,"320er ohne Würste"),
IFERROR(IF(AND(OR(Abfalldokumentation!$I440="BU3",Abfalldokumentation!$I440="Verkauf"),Abfalldokumentation!$N440="Schimmel",Abfalldokumentation!$O440="keinen Abnehmer/kein Schälpersonal"),"Div. Zipfel, ES ohne Verwendung",VLOOKUP(Abfalldokumentation!$M440,Produktgruppen!A:B,2,FALSE)),"-")))))))))))))))))))))))</f>
        <v>Offen ungeschält ABS</v>
      </c>
      <c r="M440" s="81" t="str">
        <f>IFERROR(VLOOKUP(Abfalldokumentation!$W440,Artikel!A:C,3,FALSE),Abfalldokumentation!$W440)</f>
        <v>ABS OLD-AMSTERDAM</v>
      </c>
      <c r="N440" s="81" t="str">
        <f>VLOOKUP(D440,'Liste Gründe'!A:D,2,FALSE)</f>
        <v>keinen Verwendungszweck</v>
      </c>
      <c r="O440" s="80" t="str">
        <f>IF(ISBLANK(F440),VLOOKUP(Abfalldokumentation!$X440,'Liste Gründe'!A:D,3,FALSE),F440)</f>
        <v>keinen Verwendungszweck</v>
      </c>
      <c r="P440" s="81" t="str">
        <f>IF(ISBLANK(Abfalldokumentation!$G440),"-",Abfalldokumentation!$G440)</f>
        <v>&lt;1000kg/Monat</v>
      </c>
      <c r="Q440" s="81">
        <f t="shared" si="43"/>
        <v>37</v>
      </c>
      <c r="R440" s="81" t="str">
        <f t="shared" si="44"/>
        <v>Produkte</v>
      </c>
      <c r="S440" s="81" t="str">
        <f t="shared" si="45"/>
        <v>BUs</v>
      </c>
      <c r="T440" s="81" t="str">
        <f t="shared" si="46"/>
        <v>Symptome</v>
      </c>
      <c r="U440" s="81">
        <f>IFERROR(VLOOKUP(Abfalldokumentation!$W440,Kennzahlen!S:U,3,FALSE)*Abfalldokumentation!$J440,"0")</f>
        <v>1.4E-3</v>
      </c>
      <c r="V440" s="81" t="str">
        <f>IF(ISBLANK(A440),VLOOKUP(Abfalldokumentation!$W440,'Linien - BU'!R:S,2,FALSE),A440)</f>
        <v>L22</v>
      </c>
      <c r="W440" s="77">
        <f t="shared" si="47"/>
        <v>29501039</v>
      </c>
      <c r="X440" s="77">
        <f t="shared" si="48"/>
        <v>61</v>
      </c>
    </row>
    <row r="441" spans="1:24" ht="30" customHeight="1" x14ac:dyDescent="0.25">
      <c r="A441" s="45" t="s">
        <v>70</v>
      </c>
      <c r="B441" s="46">
        <v>31000098</v>
      </c>
      <c r="C441" s="46">
        <v>292</v>
      </c>
      <c r="D441" s="46">
        <v>12</v>
      </c>
      <c r="E441" s="47">
        <v>44453</v>
      </c>
      <c r="F441" s="48" t="s">
        <v>10</v>
      </c>
      <c r="G441" s="49" t="s">
        <v>171</v>
      </c>
      <c r="H441" s="50" t="str">
        <f>IFERROR(VLOOKUP(Abfalldokumentation!$B441,Artikel!A:C,3,FALSE),Abfalldokumentation!$B441)</f>
        <v>Würste 6000g Räucher fü</v>
      </c>
      <c r="I441" s="73" t="str">
        <f>VLOOKUP(V441,'Linien - BU'!A:B,2,FALSE)</f>
        <v>BU1</v>
      </c>
      <c r="J441" s="74">
        <f t="shared" si="42"/>
        <v>292</v>
      </c>
      <c r="K441" s="75">
        <f>Abfalldokumentation!$E441</f>
        <v>44453</v>
      </c>
      <c r="L441" s="74" t="str">
        <f>IFERROR(IF(VLOOKUP(W441,'[1]Rohware 230'!$B:$C,2,FALSE)=0,"Rohware"),
IFERROR(IF(VLOOKUP(W441,[1]Sammelnr.!$B:$C,2,FALSE)=0,"Sammelnr. ungeschält ABS"),
IFERROR(IF(VLOOKUP(W441,[1]Sammelnr.!$E:$F,2,FALSE)=0,"Sammelnr. ungeschält VS"),
IFERROR(IF(VLOOKUP(W441,[1]Sammelnr.!$H:$I,2,FALSE)=0,"Sammelnr. geschält"),
IFERROR(IF(VLOOKUP(W441,[1]Offen!$B:$C,2,FALSE)=0,"Offen ungeschält ABS"),
IFERROR(IF(VLOOKUP(W441,[1]Offen!$E:$F,2,FALSE)=0,"Offen ungeschält VOS"),
IFERROR(IF(VLOOKUP(W441,[1]Offen!$H:$I,2,FALSE)=0,"Offen geschält RW"),
IFERROR(IF(VLOOKUP(W441,[1]Offen!$K:$L,2,FALSE)=0,"Offen vegan"),
IFERROR(IF(VLOOKUP(W441,[1]Offen!$N:$O,2,FALSE)=0,"Offen Zipfel"),
IFERROR(IF(VLOOKUP(W441,[1]Offen!$Q:$R,2,FALSE)=0,"Offen Endstücke"),
IFERROR(IF(VLOOKUP(W441,[1]Vakuumiert!$B:$C,2,FALSE)=0,"Vakuumierter VOS ungeschält"),
IFERROR(IF(VLOOKUP(W441,[1]Vakuumiert!$E:$F,2,FALSE)=0,"Vakuumierter ABS ungeschält"),
IFERROR(IF(VLOOKUP(W441,[1]Vakuumiert!$H:$I,2,FALSE)=0,"Vakuumierter VOS geschält"),
IFERROR(IF(VLOOKUP(W441,[1]Vakuumiert!$K:$L,2,FALSE)=0,"Vakuumierter VOS vegan"),
IFERROR(IF(VLOOKUP(W441,[1]Vakuumiert!$N:$O,2,FALSE)=0,"Vakuumierter VOS Zipfel"),
IFERROR(IF(VLOOKUP(W441,[1]Vakuumiert!$Q:$R,2,FALSE)=0,"Vakuumiert geschält"),
IFERROR(IF(VLOOKUP(W441,'[1]vakuumierte Fertigprodukte'!$B:$C,2,FALSE)=0,"Fertigprodukte"),
IFERROR(IF(VLOOKUP(W441,'[1]vakuumierte Fertigprodukte'!$E:$FI,2,FALSE)=0,"Vakuumierte Zipfel"),
IFERROR(IF(VLOOKUP(W441,[1]Wurste!$B:$C,2,FALSE)=0,"Räucherwürste"),
IFERROR(IF(VLOOKUP(W441,[1]Wurste!$E:$F,2,FALSE)=0,"URW/URGW Wurst"),
IFERROR(IF(VLOOKUP(W441,[1]Wurste!$H:$I,2,FALSE)=0,"HF-Wurst Vegan"),
IFERROR(IF(VLOOKUP(W441,[1]Wurste!$K:$L,2,FALSE)=0,"320er ohne Würste"),
IFERROR(IF(AND(OR(Abfalldokumentation!$I441="BU3",Abfalldokumentation!$I441="Verkauf"),Abfalldokumentation!$N441="Schimmel",Abfalldokumentation!$O441="keinen Abnehmer/kein Schälpersonal"),"Div. Zipfel, ES ohne Verwendung",VLOOKUP(Abfalldokumentation!$M441,Produktgruppen!A:B,2,FALSE)),"-")))))))))))))))))))))))</f>
        <v>ganze Würste</v>
      </c>
      <c r="M441" s="76" t="str">
        <f>IFERROR(VLOOKUP(Abfalldokumentation!$W441,Artikel!A:C,3,FALSE),Abfalldokumentation!$W441)</f>
        <v>Würste 6000g Räucher fü</v>
      </c>
      <c r="N441" s="76" t="str">
        <f>VLOOKUP(D441,'Liste Gründe'!A:D,2,FALSE)</f>
        <v>Schimmel</v>
      </c>
      <c r="O441" s="75" t="str">
        <f>IF(ISBLANK(F441),VLOOKUP(Abfalldokumentation!$X441,'Liste Gründe'!A:D,3,FALSE),F441)</f>
        <v>Rest</v>
      </c>
      <c r="P441" s="76" t="str">
        <f>IF(ISBLANK(Abfalldokumentation!$G441),"-",Abfalldokumentation!$G441)</f>
        <v>Rohware zu weich</v>
      </c>
      <c r="Q441" s="76">
        <f t="shared" si="43"/>
        <v>37</v>
      </c>
      <c r="R441" s="76" t="str">
        <f t="shared" si="44"/>
        <v>Produkte</v>
      </c>
      <c r="S441" s="76" t="str">
        <f t="shared" si="45"/>
        <v>BUs</v>
      </c>
      <c r="T441" s="76" t="str">
        <f t="shared" si="46"/>
        <v>Symptome</v>
      </c>
      <c r="U441" s="76" t="str">
        <f>IFERROR(VLOOKUP(Abfalldokumentation!$W441,Kennzahlen!S:U,3,FALSE)*Abfalldokumentation!$J441,"0")</f>
        <v>0</v>
      </c>
      <c r="V441" s="76" t="str">
        <f>IF(ISBLANK(A441),VLOOKUP(Abfalldokumentation!$W441,'Linien - BU'!R:S,2,FALSE),A441)</f>
        <v>Abfüllung</v>
      </c>
      <c r="W441" s="77">
        <f t="shared" si="47"/>
        <v>31000098</v>
      </c>
      <c r="X441" s="77">
        <f t="shared" si="48"/>
        <v>12</v>
      </c>
    </row>
    <row r="442" spans="1:24" ht="30" customHeight="1" x14ac:dyDescent="0.25">
      <c r="A442" s="39" t="s">
        <v>110</v>
      </c>
      <c r="B442" s="40">
        <v>49500089</v>
      </c>
      <c r="C442" s="40">
        <v>282</v>
      </c>
      <c r="D442" s="40">
        <v>12</v>
      </c>
      <c r="E442" s="41">
        <v>44453</v>
      </c>
      <c r="F442" s="42" t="s">
        <v>21</v>
      </c>
      <c r="G442" s="43" t="s">
        <v>36</v>
      </c>
      <c r="H442" s="44" t="str">
        <f>IFERROR(VLOOKUP(Abfalldokumentation!$B442,Artikel!A:C,3,FALSE),Abfalldokumentation!$B442)</f>
        <v>VOS RW-NATUR-NAT-VAKU</v>
      </c>
      <c r="I442" s="78" t="str">
        <f>VLOOKUP(V442,'Linien - BU'!A:B,2,FALSE)</f>
        <v>BU3</v>
      </c>
      <c r="J442" s="79">
        <f t="shared" si="42"/>
        <v>282</v>
      </c>
      <c r="K442" s="80">
        <f>Abfalldokumentation!$E442</f>
        <v>44453</v>
      </c>
      <c r="L442" s="79" t="str">
        <f>IFERROR(IF(VLOOKUP(W442,'[1]Rohware 230'!$B:$C,2,FALSE)=0,"Rohware"),
IFERROR(IF(VLOOKUP(W442,[1]Sammelnr.!$B:$C,2,FALSE)=0,"Sammelnr. ungeschält ABS"),
IFERROR(IF(VLOOKUP(W442,[1]Sammelnr.!$E:$F,2,FALSE)=0,"Sammelnr. ungeschält VS"),
IFERROR(IF(VLOOKUP(W442,[1]Sammelnr.!$H:$I,2,FALSE)=0,"Sammelnr. geschält"),
IFERROR(IF(VLOOKUP(W442,[1]Offen!$B:$C,2,FALSE)=0,"Offen ungeschält ABS"),
IFERROR(IF(VLOOKUP(W442,[1]Offen!$E:$F,2,FALSE)=0,"Offen ungeschält VOS"),
IFERROR(IF(VLOOKUP(W442,[1]Offen!$H:$I,2,FALSE)=0,"Offen geschält RW"),
IFERROR(IF(VLOOKUP(W442,[1]Offen!$K:$L,2,FALSE)=0,"Offen vegan"),
IFERROR(IF(VLOOKUP(W442,[1]Offen!$N:$O,2,FALSE)=0,"Offen Zipfel"),
IFERROR(IF(VLOOKUP(W442,[1]Offen!$Q:$R,2,FALSE)=0,"Offen Endstücke"),
IFERROR(IF(VLOOKUP(W442,[1]Vakuumiert!$B:$C,2,FALSE)=0,"Vakuumierter VOS ungeschält"),
IFERROR(IF(VLOOKUP(W442,[1]Vakuumiert!$E:$F,2,FALSE)=0,"Vakuumierter ABS ungeschält"),
IFERROR(IF(VLOOKUP(W442,[1]Vakuumiert!$H:$I,2,FALSE)=0,"Vakuumierter VOS geschält"),
IFERROR(IF(VLOOKUP(W442,[1]Vakuumiert!$K:$L,2,FALSE)=0,"Vakuumierter VOS vegan"),
IFERROR(IF(VLOOKUP(W442,[1]Vakuumiert!$N:$O,2,FALSE)=0,"Vakuumierter VOS Zipfel"),
IFERROR(IF(VLOOKUP(W442,[1]Vakuumiert!$Q:$R,2,FALSE)=0,"Vakuumiert geschält"),
IFERROR(IF(VLOOKUP(W442,'[1]vakuumierte Fertigprodukte'!$B:$C,2,FALSE)=0,"Fertigprodukte"),
IFERROR(IF(VLOOKUP(W442,'[1]vakuumierte Fertigprodukte'!$E:$FI,2,FALSE)=0,"Vakuumierte Zipfel"),
IFERROR(IF(VLOOKUP(W442,[1]Wurste!$B:$C,2,FALSE)=0,"Räucherwürste"),
IFERROR(IF(VLOOKUP(W442,[1]Wurste!$E:$F,2,FALSE)=0,"URW/URGW Wurst"),
IFERROR(IF(VLOOKUP(W442,[1]Wurste!$H:$I,2,FALSE)=0,"HF-Wurst Vegan"),
IFERROR(IF(VLOOKUP(W442,[1]Wurste!$K:$L,2,FALSE)=0,"320er ohne Würste"),
IFERROR(IF(AND(OR(Abfalldokumentation!$I442="BU3",Abfalldokumentation!$I442="Verkauf"),Abfalldokumentation!$N442="Schimmel",Abfalldokumentation!$O442="keinen Abnehmer/kein Schälpersonal"),"Div. Zipfel, ES ohne Verwendung",VLOOKUP(Abfalldokumentation!$M442,Produktgruppen!A:B,2,FALSE)),"-")))))))))))))))))))))))</f>
        <v>Vakuumierter VOS ungeschält</v>
      </c>
      <c r="M442" s="81" t="str">
        <f>IFERROR(VLOOKUP(Abfalldokumentation!$W442,Artikel!A:C,3,FALSE),Abfalldokumentation!$W442)</f>
        <v>VOS RW-NATUR-NAT-VAKU</v>
      </c>
      <c r="N442" s="81" t="str">
        <f>VLOOKUP(D442,'Liste Gründe'!A:D,2,FALSE)</f>
        <v>Schimmel</v>
      </c>
      <c r="O442" s="80" t="str">
        <f>IF(ISBLANK(F442),VLOOKUP(Abfalldokumentation!$X442,'Liste Gründe'!A:D,3,FALSE),F442)</f>
        <v>VOS &gt; Einsatz</v>
      </c>
      <c r="P442" s="81" t="str">
        <f>IF(ISBLANK(Abfalldokumentation!$G442),"-",Abfalldokumentation!$G442)</f>
        <v>-</v>
      </c>
      <c r="Q442" s="81">
        <f t="shared" si="43"/>
        <v>37</v>
      </c>
      <c r="R442" s="81" t="str">
        <f t="shared" si="44"/>
        <v>Produkte</v>
      </c>
      <c r="S442" s="81" t="str">
        <f t="shared" si="45"/>
        <v>BUs</v>
      </c>
      <c r="T442" s="81" t="str">
        <f t="shared" si="46"/>
        <v>Symptome</v>
      </c>
      <c r="U442" s="81">
        <f>IFERROR(VLOOKUP(Abfalldokumentation!$W442,Kennzahlen!S:U,3,FALSE)*Abfalldokumentation!$J442,"0")</f>
        <v>144.94800000000001</v>
      </c>
      <c r="V442" s="81" t="str">
        <f>IF(ISBLANK(A442),VLOOKUP(Abfalldokumentation!$W442,'Linien - BU'!R:S,2,FALSE),A442)</f>
        <v>L16</v>
      </c>
      <c r="W442" s="77">
        <f t="shared" si="47"/>
        <v>49500089</v>
      </c>
      <c r="X442" s="77">
        <f t="shared" si="48"/>
        <v>12</v>
      </c>
    </row>
    <row r="443" spans="1:24" ht="30" customHeight="1" x14ac:dyDescent="0.25">
      <c r="A443" s="45" t="s">
        <v>172</v>
      </c>
      <c r="B443" s="46">
        <v>49500091</v>
      </c>
      <c r="C443" s="46">
        <v>402</v>
      </c>
      <c r="D443" s="46">
        <v>12</v>
      </c>
      <c r="E443" s="47">
        <v>44453</v>
      </c>
      <c r="F443" s="48" t="s">
        <v>21</v>
      </c>
      <c r="G443" s="49" t="s">
        <v>36</v>
      </c>
      <c r="H443" s="50" t="str">
        <f>IFERROR(VLOOKUP(Abfalldokumentation!$B443,Artikel!A:C,3,FALSE),Abfalldokumentation!$B443)</f>
        <v>VOS RW-JAL-NAT-VAKU</v>
      </c>
      <c r="I443" s="73" t="str">
        <f>VLOOKUP(V443,'Linien - BU'!A:B,2,FALSE)</f>
        <v>BU3</v>
      </c>
      <c r="J443" s="74">
        <f t="shared" si="42"/>
        <v>402</v>
      </c>
      <c r="K443" s="75">
        <f>Abfalldokumentation!$E443</f>
        <v>44453</v>
      </c>
      <c r="L443" s="74" t="str">
        <f>IFERROR(IF(VLOOKUP(W443,'[1]Rohware 230'!$B:$C,2,FALSE)=0,"Rohware"),
IFERROR(IF(VLOOKUP(W443,[1]Sammelnr.!$B:$C,2,FALSE)=0,"Sammelnr. ungeschält ABS"),
IFERROR(IF(VLOOKUP(W443,[1]Sammelnr.!$E:$F,2,FALSE)=0,"Sammelnr. ungeschält VS"),
IFERROR(IF(VLOOKUP(W443,[1]Sammelnr.!$H:$I,2,FALSE)=0,"Sammelnr. geschält"),
IFERROR(IF(VLOOKUP(W443,[1]Offen!$B:$C,2,FALSE)=0,"Offen ungeschält ABS"),
IFERROR(IF(VLOOKUP(W443,[1]Offen!$E:$F,2,FALSE)=0,"Offen ungeschält VOS"),
IFERROR(IF(VLOOKUP(W443,[1]Offen!$H:$I,2,FALSE)=0,"Offen geschält RW"),
IFERROR(IF(VLOOKUP(W443,[1]Offen!$K:$L,2,FALSE)=0,"Offen vegan"),
IFERROR(IF(VLOOKUP(W443,[1]Offen!$N:$O,2,FALSE)=0,"Offen Zipfel"),
IFERROR(IF(VLOOKUP(W443,[1]Offen!$Q:$R,2,FALSE)=0,"Offen Endstücke"),
IFERROR(IF(VLOOKUP(W443,[1]Vakuumiert!$B:$C,2,FALSE)=0,"Vakuumierter VOS ungeschält"),
IFERROR(IF(VLOOKUP(W443,[1]Vakuumiert!$E:$F,2,FALSE)=0,"Vakuumierter ABS ungeschält"),
IFERROR(IF(VLOOKUP(W443,[1]Vakuumiert!$H:$I,2,FALSE)=0,"Vakuumierter VOS geschält"),
IFERROR(IF(VLOOKUP(W443,[1]Vakuumiert!$K:$L,2,FALSE)=0,"Vakuumierter VOS vegan"),
IFERROR(IF(VLOOKUP(W443,[1]Vakuumiert!$N:$O,2,FALSE)=0,"Vakuumierter VOS Zipfel"),
IFERROR(IF(VLOOKUP(W443,[1]Vakuumiert!$Q:$R,2,FALSE)=0,"Vakuumiert geschält"),
IFERROR(IF(VLOOKUP(W443,'[1]vakuumierte Fertigprodukte'!$B:$C,2,FALSE)=0,"Fertigprodukte"),
IFERROR(IF(VLOOKUP(W443,'[1]vakuumierte Fertigprodukte'!$E:$FI,2,FALSE)=0,"Vakuumierte Zipfel"),
IFERROR(IF(VLOOKUP(W443,[1]Wurste!$B:$C,2,FALSE)=0,"Räucherwürste"),
IFERROR(IF(VLOOKUP(W443,[1]Wurste!$E:$F,2,FALSE)=0,"URW/URGW Wurst"),
IFERROR(IF(VLOOKUP(W443,[1]Wurste!$H:$I,2,FALSE)=0,"HF-Wurst Vegan"),
IFERROR(IF(VLOOKUP(W443,[1]Wurste!$K:$L,2,FALSE)=0,"320er ohne Würste"),
IFERROR(IF(AND(OR(Abfalldokumentation!$I443="BU3",Abfalldokumentation!$I443="Verkauf"),Abfalldokumentation!$N443="Schimmel",Abfalldokumentation!$O443="keinen Abnehmer/kein Schälpersonal"),"Div. Zipfel, ES ohne Verwendung",VLOOKUP(Abfalldokumentation!$M443,Produktgruppen!A:B,2,FALSE)),"-")))))))))))))))))))))))</f>
        <v>Vakuumierter VOS ungeschält</v>
      </c>
      <c r="M443" s="76" t="str">
        <f>IFERROR(VLOOKUP(Abfalldokumentation!$W443,Artikel!A:C,3,FALSE),Abfalldokumentation!$W443)</f>
        <v>VOS RW-JAL-NAT-VAKU</v>
      </c>
      <c r="N443" s="76" t="str">
        <f>VLOOKUP(D443,'Liste Gründe'!A:D,2,FALSE)</f>
        <v>Schimmel</v>
      </c>
      <c r="O443" s="75" t="str">
        <f>IF(ISBLANK(F443),VLOOKUP(Abfalldokumentation!$X443,'Liste Gründe'!A:D,3,FALSE),F443)</f>
        <v>VOS &gt; Einsatz</v>
      </c>
      <c r="P443" s="76" t="str">
        <f>IF(ISBLANK(Abfalldokumentation!$G443),"-",Abfalldokumentation!$G443)</f>
        <v>-</v>
      </c>
      <c r="Q443" s="76">
        <f t="shared" si="43"/>
        <v>37</v>
      </c>
      <c r="R443" s="76" t="str">
        <f t="shared" si="44"/>
        <v>Produkte</v>
      </c>
      <c r="S443" s="76" t="str">
        <f t="shared" si="45"/>
        <v>BUs</v>
      </c>
      <c r="T443" s="76" t="str">
        <f t="shared" si="46"/>
        <v>Symptome</v>
      </c>
      <c r="U443" s="76">
        <f>IFERROR(VLOOKUP(Abfalldokumentation!$W443,Kennzahlen!S:U,3,FALSE)*Abfalldokumentation!$J443,"0")</f>
        <v>206.62800000000001</v>
      </c>
      <c r="V443" s="76" t="str">
        <f>IF(ISBLANK(A443),VLOOKUP(Abfalldokumentation!$W443,'Linien - BU'!R:S,2,FALSE),A443)</f>
        <v>L11</v>
      </c>
      <c r="W443" s="77">
        <f t="shared" si="47"/>
        <v>49500091</v>
      </c>
      <c r="X443" s="77">
        <f t="shared" si="48"/>
        <v>12</v>
      </c>
    </row>
    <row r="444" spans="1:24" ht="30" customHeight="1" x14ac:dyDescent="0.25">
      <c r="A444" s="39" t="s">
        <v>11</v>
      </c>
      <c r="B444" s="40">
        <v>49500092</v>
      </c>
      <c r="C444" s="40">
        <v>267</v>
      </c>
      <c r="D444" s="40">
        <v>12</v>
      </c>
      <c r="E444" s="41">
        <v>44453</v>
      </c>
      <c r="F444" s="42" t="s">
        <v>20</v>
      </c>
      <c r="G444" s="43" t="s">
        <v>84</v>
      </c>
      <c r="H444" s="44" t="str">
        <f>IFERROR(VLOOKUP(Abfalldokumentation!$B444,Artikel!A:C,3,FALSE),Abfalldokumentation!$B444)</f>
        <v>VOS RW-NATUR-EXTRA-VAKU</v>
      </c>
      <c r="I444" s="78" t="str">
        <f>VLOOKUP(V444,'Linien - BU'!A:B,2,FALSE)</f>
        <v>Verkauf</v>
      </c>
      <c r="J444" s="79">
        <f t="shared" si="42"/>
        <v>267</v>
      </c>
      <c r="K444" s="80">
        <f>Abfalldokumentation!$E444</f>
        <v>44453</v>
      </c>
      <c r="L444" s="79" t="str">
        <f>IFERROR(IF(VLOOKUP(W444,'[1]Rohware 230'!$B:$C,2,FALSE)=0,"Rohware"),
IFERROR(IF(VLOOKUP(W444,[1]Sammelnr.!$B:$C,2,FALSE)=0,"Sammelnr. ungeschält ABS"),
IFERROR(IF(VLOOKUP(W444,[1]Sammelnr.!$E:$F,2,FALSE)=0,"Sammelnr. ungeschält VS"),
IFERROR(IF(VLOOKUP(W444,[1]Sammelnr.!$H:$I,2,FALSE)=0,"Sammelnr. geschält"),
IFERROR(IF(VLOOKUP(W444,[1]Offen!$B:$C,2,FALSE)=0,"Offen ungeschält ABS"),
IFERROR(IF(VLOOKUP(W444,[1]Offen!$E:$F,2,FALSE)=0,"Offen ungeschält VOS"),
IFERROR(IF(VLOOKUP(W444,[1]Offen!$H:$I,2,FALSE)=0,"Offen geschält RW"),
IFERROR(IF(VLOOKUP(W444,[1]Offen!$K:$L,2,FALSE)=0,"Offen vegan"),
IFERROR(IF(VLOOKUP(W444,[1]Offen!$N:$O,2,FALSE)=0,"Offen Zipfel"),
IFERROR(IF(VLOOKUP(W444,[1]Offen!$Q:$R,2,FALSE)=0,"Offen Endstücke"),
IFERROR(IF(VLOOKUP(W444,[1]Vakuumiert!$B:$C,2,FALSE)=0,"Vakuumierter VOS ungeschält"),
IFERROR(IF(VLOOKUP(W444,[1]Vakuumiert!$E:$F,2,FALSE)=0,"Vakuumierter ABS ungeschält"),
IFERROR(IF(VLOOKUP(W444,[1]Vakuumiert!$H:$I,2,FALSE)=0,"Vakuumierter VOS geschält"),
IFERROR(IF(VLOOKUP(W444,[1]Vakuumiert!$K:$L,2,FALSE)=0,"Vakuumierter VOS vegan"),
IFERROR(IF(VLOOKUP(W444,[1]Vakuumiert!$N:$O,2,FALSE)=0,"Vakuumierter VOS Zipfel"),
IFERROR(IF(VLOOKUP(W444,[1]Vakuumiert!$Q:$R,2,FALSE)=0,"Vakuumiert geschält"),
IFERROR(IF(VLOOKUP(W444,'[1]vakuumierte Fertigprodukte'!$B:$C,2,FALSE)=0,"Fertigprodukte"),
IFERROR(IF(VLOOKUP(W444,'[1]vakuumierte Fertigprodukte'!$E:$FI,2,FALSE)=0,"Vakuumierte Zipfel"),
IFERROR(IF(VLOOKUP(W444,[1]Wurste!$B:$C,2,FALSE)=0,"Räucherwürste"),
IFERROR(IF(VLOOKUP(W444,[1]Wurste!$E:$F,2,FALSE)=0,"URW/URGW Wurst"),
IFERROR(IF(VLOOKUP(W444,[1]Wurste!$H:$I,2,FALSE)=0,"HF-Wurst Vegan"),
IFERROR(IF(VLOOKUP(W444,[1]Wurste!$K:$L,2,FALSE)=0,"320er ohne Würste"),
IFERROR(IF(AND(OR(Abfalldokumentation!$I444="BU3",Abfalldokumentation!$I444="Verkauf"),Abfalldokumentation!$N444="Schimmel",Abfalldokumentation!$O444="keinen Abnehmer/kein Schälpersonal"),"Div. Zipfel, ES ohne Verwendung",VLOOKUP(Abfalldokumentation!$M444,Produktgruppen!A:B,2,FALSE)),"-")))))))))))))))))))))))</f>
        <v>Div. Zipfel, ES ohne Verwendung</v>
      </c>
      <c r="M444" s="81" t="str">
        <f>IFERROR(VLOOKUP(Abfalldokumentation!$W444,Artikel!A:C,3,FALSE),Abfalldokumentation!$W444)</f>
        <v>VOS RW-NATUR-EXTRA-VAKU</v>
      </c>
      <c r="N444" s="81" t="str">
        <f>VLOOKUP(D444,'Liste Gründe'!A:D,2,FALSE)</f>
        <v>Schimmel</v>
      </c>
      <c r="O444" s="80" t="str">
        <f>IF(ISBLANK(F444),VLOOKUP(Abfalldokumentation!$X444,'Liste Gründe'!A:D,3,FALSE),F444)</f>
        <v>keinen Abnehmer/kein Schälpersonal</v>
      </c>
      <c r="P444" s="81" t="str">
        <f>IF(ISBLANK(Abfalldokumentation!$G444),"-",Abfalldokumentation!$G444)</f>
        <v>keinen Abnehmer/Schälen</v>
      </c>
      <c r="Q444" s="81">
        <f t="shared" si="43"/>
        <v>37</v>
      </c>
      <c r="R444" s="81" t="str">
        <f t="shared" si="44"/>
        <v>Produkte</v>
      </c>
      <c r="S444" s="81" t="str">
        <f t="shared" si="45"/>
        <v>BUs</v>
      </c>
      <c r="T444" s="81" t="str">
        <f t="shared" si="46"/>
        <v>Symptome</v>
      </c>
      <c r="U444" s="81" t="str">
        <f>IFERROR(VLOOKUP(Abfalldokumentation!$W444,Kennzahlen!S:U,3,FALSE)*Abfalldokumentation!$J444,"0")</f>
        <v>0</v>
      </c>
      <c r="V444" s="81" t="str">
        <f>IF(ISBLANK(A444),VLOOKUP(Abfalldokumentation!$W444,'Linien - BU'!R:S,2,FALSE),A444)</f>
        <v>Verkauf</v>
      </c>
      <c r="W444" s="77">
        <f t="shared" si="47"/>
        <v>49500092</v>
      </c>
      <c r="X444" s="77">
        <f t="shared" si="48"/>
        <v>12</v>
      </c>
    </row>
    <row r="445" spans="1:24" ht="30" customHeight="1" x14ac:dyDescent="0.25">
      <c r="A445" s="45" t="s">
        <v>11</v>
      </c>
      <c r="B445" s="46">
        <v>49500143</v>
      </c>
      <c r="C445" s="46">
        <v>203</v>
      </c>
      <c r="D445" s="46">
        <v>12</v>
      </c>
      <c r="E445" s="47">
        <v>44453</v>
      </c>
      <c r="F445" s="48" t="s">
        <v>20</v>
      </c>
      <c r="G445" s="49" t="s">
        <v>84</v>
      </c>
      <c r="H445" s="50" t="str">
        <f>IFERROR(VLOOKUP(Abfalldokumentation!$B445,Artikel!A:C,3,FALSE),Abfalldokumentation!$B445)</f>
        <v>VOS GRW-NATUR-VAKU / Er</v>
      </c>
      <c r="I445" s="73" t="str">
        <f>VLOOKUP(V445,'Linien - BU'!A:B,2,FALSE)</f>
        <v>Verkauf</v>
      </c>
      <c r="J445" s="74">
        <f t="shared" si="42"/>
        <v>203</v>
      </c>
      <c r="K445" s="75">
        <f>Abfalldokumentation!$E445</f>
        <v>44453</v>
      </c>
      <c r="L445" s="74" t="str">
        <f>IFERROR(IF(VLOOKUP(W445,'[1]Rohware 230'!$B:$C,2,FALSE)=0,"Rohware"),
IFERROR(IF(VLOOKUP(W445,[1]Sammelnr.!$B:$C,2,FALSE)=0,"Sammelnr. ungeschält ABS"),
IFERROR(IF(VLOOKUP(W445,[1]Sammelnr.!$E:$F,2,FALSE)=0,"Sammelnr. ungeschält VS"),
IFERROR(IF(VLOOKUP(W445,[1]Sammelnr.!$H:$I,2,FALSE)=0,"Sammelnr. geschält"),
IFERROR(IF(VLOOKUP(W445,[1]Offen!$B:$C,2,FALSE)=0,"Offen ungeschält ABS"),
IFERROR(IF(VLOOKUP(W445,[1]Offen!$E:$F,2,FALSE)=0,"Offen ungeschält VOS"),
IFERROR(IF(VLOOKUP(W445,[1]Offen!$H:$I,2,FALSE)=0,"Offen geschält RW"),
IFERROR(IF(VLOOKUP(W445,[1]Offen!$K:$L,2,FALSE)=0,"Offen vegan"),
IFERROR(IF(VLOOKUP(W445,[1]Offen!$N:$O,2,FALSE)=0,"Offen Zipfel"),
IFERROR(IF(VLOOKUP(W445,[1]Offen!$Q:$R,2,FALSE)=0,"Offen Endstücke"),
IFERROR(IF(VLOOKUP(W445,[1]Vakuumiert!$B:$C,2,FALSE)=0,"Vakuumierter VOS ungeschält"),
IFERROR(IF(VLOOKUP(W445,[1]Vakuumiert!$E:$F,2,FALSE)=0,"Vakuumierter ABS ungeschält"),
IFERROR(IF(VLOOKUP(W445,[1]Vakuumiert!$H:$I,2,FALSE)=0,"Vakuumierter VOS geschält"),
IFERROR(IF(VLOOKUP(W445,[1]Vakuumiert!$K:$L,2,FALSE)=0,"Vakuumierter VOS vegan"),
IFERROR(IF(VLOOKUP(W445,[1]Vakuumiert!$N:$O,2,FALSE)=0,"Vakuumierter VOS Zipfel"),
IFERROR(IF(VLOOKUP(W445,[1]Vakuumiert!$Q:$R,2,FALSE)=0,"Vakuumiert geschält"),
IFERROR(IF(VLOOKUP(W445,'[1]vakuumierte Fertigprodukte'!$B:$C,2,FALSE)=0,"Fertigprodukte"),
IFERROR(IF(VLOOKUP(W445,'[1]vakuumierte Fertigprodukte'!$E:$FI,2,FALSE)=0,"Vakuumierte Zipfel"),
IFERROR(IF(VLOOKUP(W445,[1]Wurste!$B:$C,2,FALSE)=0,"Räucherwürste"),
IFERROR(IF(VLOOKUP(W445,[1]Wurste!$E:$F,2,FALSE)=0,"URW/URGW Wurst"),
IFERROR(IF(VLOOKUP(W445,[1]Wurste!$H:$I,2,FALSE)=0,"HF-Wurst Vegan"),
IFERROR(IF(VLOOKUP(W445,[1]Wurste!$K:$L,2,FALSE)=0,"320er ohne Würste"),
IFERROR(IF(AND(OR(Abfalldokumentation!$I445="BU3",Abfalldokumentation!$I445="Verkauf"),Abfalldokumentation!$N445="Schimmel",Abfalldokumentation!$O445="keinen Abnehmer/kein Schälpersonal"),"Div. Zipfel, ES ohne Verwendung",VLOOKUP(Abfalldokumentation!$M445,Produktgruppen!A:B,2,FALSE)),"-")))))))))))))))))))))))</f>
        <v>Vakuumierter VOS ungeschält</v>
      </c>
      <c r="M445" s="76" t="str">
        <f>IFERROR(VLOOKUP(Abfalldokumentation!$W445,Artikel!A:C,3,FALSE),Abfalldokumentation!$W445)</f>
        <v>VOS GRW-NATUR-VAKU / Er</v>
      </c>
      <c r="N445" s="76" t="str">
        <f>VLOOKUP(D445,'Liste Gründe'!A:D,2,FALSE)</f>
        <v>Schimmel</v>
      </c>
      <c r="O445" s="75" t="str">
        <f>IF(ISBLANK(F445),VLOOKUP(Abfalldokumentation!$X445,'Liste Gründe'!A:D,3,FALSE),F445)</f>
        <v>keinen Abnehmer/kein Schälpersonal</v>
      </c>
      <c r="P445" s="76" t="str">
        <f>IF(ISBLANK(Abfalldokumentation!$G445),"-",Abfalldokumentation!$G445)</f>
        <v>keinen Abnehmer/Schälen</v>
      </c>
      <c r="Q445" s="76">
        <f t="shared" si="43"/>
        <v>37</v>
      </c>
      <c r="R445" s="76" t="str">
        <f t="shared" si="44"/>
        <v>Produkte</v>
      </c>
      <c r="S445" s="76" t="str">
        <f t="shared" si="45"/>
        <v>BUs</v>
      </c>
      <c r="T445" s="76" t="str">
        <f t="shared" si="46"/>
        <v>Symptome</v>
      </c>
      <c r="U445" s="76">
        <f>IFERROR(VLOOKUP(Abfalldokumentation!$W445,Kennzahlen!S:U,3,FALSE)*Abfalldokumentation!$J445,"0")</f>
        <v>104.342</v>
      </c>
      <c r="V445" s="76" t="str">
        <f>IF(ISBLANK(A445),VLOOKUP(Abfalldokumentation!$W445,'Linien - BU'!R:S,2,FALSE),A445)</f>
        <v>Verkauf</v>
      </c>
      <c r="W445" s="77">
        <f t="shared" si="47"/>
        <v>49500143</v>
      </c>
      <c r="X445" s="77">
        <f t="shared" si="48"/>
        <v>12</v>
      </c>
    </row>
    <row r="446" spans="1:24" ht="30" customHeight="1" x14ac:dyDescent="0.25">
      <c r="A446" s="39" t="s">
        <v>99</v>
      </c>
      <c r="B446" s="40">
        <v>49500204</v>
      </c>
      <c r="C446" s="40">
        <v>328</v>
      </c>
      <c r="D446" s="40">
        <v>12</v>
      </c>
      <c r="E446" s="41">
        <v>44453</v>
      </c>
      <c r="F446" s="42" t="s">
        <v>21</v>
      </c>
      <c r="G446" s="43" t="s">
        <v>138</v>
      </c>
      <c r="H446" s="44" t="str">
        <f>IFERROR(VLOOKUP(Abfalldokumentation!$B446,Artikel!A:C,3,FALSE),Abfalldokumentation!$B446)</f>
        <v>VOS GRW-SCHI-NAT-VAKU</v>
      </c>
      <c r="I446" s="78" t="str">
        <f>VLOOKUP(V446,'Linien - BU'!A:B,2,FALSE)</f>
        <v>BU3</v>
      </c>
      <c r="J446" s="79">
        <f t="shared" si="42"/>
        <v>328</v>
      </c>
      <c r="K446" s="80">
        <f>Abfalldokumentation!$E446</f>
        <v>44453</v>
      </c>
      <c r="L446" s="79" t="str">
        <f>IFERROR(IF(VLOOKUP(W446,'[1]Rohware 230'!$B:$C,2,FALSE)=0,"Rohware"),
IFERROR(IF(VLOOKUP(W446,[1]Sammelnr.!$B:$C,2,FALSE)=0,"Sammelnr. ungeschält ABS"),
IFERROR(IF(VLOOKUP(W446,[1]Sammelnr.!$E:$F,2,FALSE)=0,"Sammelnr. ungeschält VS"),
IFERROR(IF(VLOOKUP(W446,[1]Sammelnr.!$H:$I,2,FALSE)=0,"Sammelnr. geschält"),
IFERROR(IF(VLOOKUP(W446,[1]Offen!$B:$C,2,FALSE)=0,"Offen ungeschält ABS"),
IFERROR(IF(VLOOKUP(W446,[1]Offen!$E:$F,2,FALSE)=0,"Offen ungeschält VOS"),
IFERROR(IF(VLOOKUP(W446,[1]Offen!$H:$I,2,FALSE)=0,"Offen geschält RW"),
IFERROR(IF(VLOOKUP(W446,[1]Offen!$K:$L,2,FALSE)=0,"Offen vegan"),
IFERROR(IF(VLOOKUP(W446,[1]Offen!$N:$O,2,FALSE)=0,"Offen Zipfel"),
IFERROR(IF(VLOOKUP(W446,[1]Offen!$Q:$R,2,FALSE)=0,"Offen Endstücke"),
IFERROR(IF(VLOOKUP(W446,[1]Vakuumiert!$B:$C,2,FALSE)=0,"Vakuumierter VOS ungeschält"),
IFERROR(IF(VLOOKUP(W446,[1]Vakuumiert!$E:$F,2,FALSE)=0,"Vakuumierter ABS ungeschält"),
IFERROR(IF(VLOOKUP(W446,[1]Vakuumiert!$H:$I,2,FALSE)=0,"Vakuumierter VOS geschält"),
IFERROR(IF(VLOOKUP(W446,[1]Vakuumiert!$K:$L,2,FALSE)=0,"Vakuumierter VOS vegan"),
IFERROR(IF(VLOOKUP(W446,[1]Vakuumiert!$N:$O,2,FALSE)=0,"Vakuumierter VOS Zipfel"),
IFERROR(IF(VLOOKUP(W446,[1]Vakuumiert!$Q:$R,2,FALSE)=0,"Vakuumiert geschält"),
IFERROR(IF(VLOOKUP(W446,'[1]vakuumierte Fertigprodukte'!$B:$C,2,FALSE)=0,"Fertigprodukte"),
IFERROR(IF(VLOOKUP(W446,'[1]vakuumierte Fertigprodukte'!$E:$FI,2,FALSE)=0,"Vakuumierte Zipfel"),
IFERROR(IF(VLOOKUP(W446,[1]Wurste!$B:$C,2,FALSE)=0,"Räucherwürste"),
IFERROR(IF(VLOOKUP(W446,[1]Wurste!$E:$F,2,FALSE)=0,"URW/URGW Wurst"),
IFERROR(IF(VLOOKUP(W446,[1]Wurste!$H:$I,2,FALSE)=0,"HF-Wurst Vegan"),
IFERROR(IF(VLOOKUP(W446,[1]Wurste!$K:$L,2,FALSE)=0,"320er ohne Würste"),
IFERROR(IF(AND(OR(Abfalldokumentation!$I446="BU3",Abfalldokumentation!$I446="Verkauf"),Abfalldokumentation!$N446="Schimmel",Abfalldokumentation!$O446="keinen Abnehmer/kein Schälpersonal"),"Div. Zipfel, ES ohne Verwendung",VLOOKUP(Abfalldokumentation!$M446,Produktgruppen!A:B,2,FALSE)),"-")))))))))))))))))))))))</f>
        <v>Vakuumierter VOS ungeschält</v>
      </c>
      <c r="M446" s="81" t="str">
        <f>IFERROR(VLOOKUP(Abfalldokumentation!$W446,Artikel!A:C,3,FALSE),Abfalldokumentation!$W446)</f>
        <v>VOS GRW-SCHI-NAT-VAKU</v>
      </c>
      <c r="N446" s="81" t="str">
        <f>VLOOKUP(D446,'Liste Gründe'!A:D,2,FALSE)</f>
        <v>Schimmel</v>
      </c>
      <c r="O446" s="80" t="str">
        <f>IF(ISBLANK(F446),VLOOKUP(Abfalldokumentation!$X446,'Liste Gründe'!A:D,3,FALSE),F446)</f>
        <v>VOS &gt; Einsatz</v>
      </c>
      <c r="P446" s="81" t="str">
        <f>IF(ISBLANK(Abfalldokumentation!$G446),"-",Abfalldokumentation!$G446)</f>
        <v>Da keine Aufträge für  weitere Verwendung</v>
      </c>
      <c r="Q446" s="81">
        <f t="shared" si="43"/>
        <v>37</v>
      </c>
      <c r="R446" s="81" t="str">
        <f t="shared" si="44"/>
        <v>Produkte</v>
      </c>
      <c r="S446" s="81" t="str">
        <f t="shared" si="45"/>
        <v>BUs</v>
      </c>
      <c r="T446" s="81" t="str">
        <f t="shared" si="46"/>
        <v>Symptome</v>
      </c>
      <c r="U446" s="81">
        <f>IFERROR(VLOOKUP(Abfalldokumentation!$W446,Kennzahlen!S:U,3,FALSE)*Abfalldokumentation!$J446,"0")</f>
        <v>168.59200000000001</v>
      </c>
      <c r="V446" s="81" t="str">
        <f>IF(ISBLANK(A446),VLOOKUP(Abfalldokumentation!$W446,'Linien - BU'!R:S,2,FALSE),A446)</f>
        <v>L33</v>
      </c>
      <c r="W446" s="77">
        <f t="shared" si="47"/>
        <v>49500204</v>
      </c>
      <c r="X446" s="77">
        <f t="shared" si="48"/>
        <v>12</v>
      </c>
    </row>
    <row r="447" spans="1:24" ht="30" customHeight="1" x14ac:dyDescent="0.25">
      <c r="A447" s="45" t="s">
        <v>92</v>
      </c>
      <c r="B447" s="46" t="s">
        <v>93</v>
      </c>
      <c r="C447" s="46">
        <v>5.9</v>
      </c>
      <c r="D447" s="52">
        <v>71</v>
      </c>
      <c r="E447" s="47">
        <v>44453</v>
      </c>
      <c r="F447" s="48" t="s">
        <v>115</v>
      </c>
      <c r="G447" s="49" t="s">
        <v>115</v>
      </c>
      <c r="H447" s="50" t="str">
        <f>IFERROR(VLOOKUP(Abfalldokumentation!$B447,Artikel!A:C,3,FALSE),Abfalldokumentation!$B447)</f>
        <v>Laborproben</v>
      </c>
      <c r="I447" s="73" t="str">
        <f>VLOOKUP(V447,'Linien - BU'!A:B,2,FALSE)</f>
        <v>Rest</v>
      </c>
      <c r="J447" s="74">
        <f t="shared" si="42"/>
        <v>5.9</v>
      </c>
      <c r="K447" s="75">
        <f>Abfalldokumentation!$E447</f>
        <v>44453</v>
      </c>
      <c r="L447" s="74" t="str">
        <f>IFERROR(IF(VLOOKUP(W447,'[1]Rohware 230'!$B:$C,2,FALSE)=0,"Rohware"),
IFERROR(IF(VLOOKUP(W447,[1]Sammelnr.!$B:$C,2,FALSE)=0,"Sammelnr. ungeschält ABS"),
IFERROR(IF(VLOOKUP(W447,[1]Sammelnr.!$E:$F,2,FALSE)=0,"Sammelnr. ungeschält VS"),
IFERROR(IF(VLOOKUP(W447,[1]Sammelnr.!$H:$I,2,FALSE)=0,"Sammelnr. geschält"),
IFERROR(IF(VLOOKUP(W447,[1]Offen!$B:$C,2,FALSE)=0,"Offen ungeschält ABS"),
IFERROR(IF(VLOOKUP(W447,[1]Offen!$E:$F,2,FALSE)=0,"Offen ungeschält VOS"),
IFERROR(IF(VLOOKUP(W447,[1]Offen!$H:$I,2,FALSE)=0,"Offen geschält RW"),
IFERROR(IF(VLOOKUP(W447,[1]Offen!$K:$L,2,FALSE)=0,"Offen vegan"),
IFERROR(IF(VLOOKUP(W447,[1]Offen!$N:$O,2,FALSE)=0,"Offen Zipfel"),
IFERROR(IF(VLOOKUP(W447,[1]Offen!$Q:$R,2,FALSE)=0,"Offen Endstücke"),
IFERROR(IF(VLOOKUP(W447,[1]Vakuumiert!$B:$C,2,FALSE)=0,"Vakuumierter VOS ungeschält"),
IFERROR(IF(VLOOKUP(W447,[1]Vakuumiert!$E:$F,2,FALSE)=0,"Vakuumierter ABS ungeschält"),
IFERROR(IF(VLOOKUP(W447,[1]Vakuumiert!$H:$I,2,FALSE)=0,"Vakuumierter VOS geschält"),
IFERROR(IF(VLOOKUP(W447,[1]Vakuumiert!$K:$L,2,FALSE)=0,"Vakuumierter VOS vegan"),
IFERROR(IF(VLOOKUP(W447,[1]Vakuumiert!$N:$O,2,FALSE)=0,"Vakuumierter VOS Zipfel"),
IFERROR(IF(VLOOKUP(W447,[1]Vakuumiert!$Q:$R,2,FALSE)=0,"Vakuumiert geschält"),
IFERROR(IF(VLOOKUP(W447,'[1]vakuumierte Fertigprodukte'!$B:$C,2,FALSE)=0,"Fertigprodukte"),
IFERROR(IF(VLOOKUP(W447,'[1]vakuumierte Fertigprodukte'!$E:$FI,2,FALSE)=0,"Vakuumierte Zipfel"),
IFERROR(IF(VLOOKUP(W447,[1]Wurste!$B:$C,2,FALSE)=0,"Räucherwürste"),
IFERROR(IF(VLOOKUP(W447,[1]Wurste!$E:$F,2,FALSE)=0,"URW/URGW Wurst"),
IFERROR(IF(VLOOKUP(W447,[1]Wurste!$H:$I,2,FALSE)=0,"HF-Wurst Vegan"),
IFERROR(IF(VLOOKUP(W447,[1]Wurste!$K:$L,2,FALSE)=0,"320er ohne Würste"),
IFERROR(IF(AND(OR(Abfalldokumentation!$I447="BU3",Abfalldokumentation!$I447="Verkauf"),Abfalldokumentation!$N447="Schimmel",Abfalldokumentation!$O447="keinen Abnehmer/kein Schälpersonal"),"Div. Zipfel, ES ohne Verwendung",VLOOKUP(Abfalldokumentation!$M447,Produktgruppen!A:B,2,FALSE)),"-")))))))))))))))))))))))</f>
        <v>Qualitätssicherung</v>
      </c>
      <c r="M447" s="76" t="str">
        <f>IFERROR(VLOOKUP(Abfalldokumentation!$W447,Artikel!A:C,3,FALSE),Abfalldokumentation!$W447)</f>
        <v>Laborproben</v>
      </c>
      <c r="N447" s="76" t="str">
        <f>VLOOKUP(D447,'Liste Gründe'!A:D,2,FALSE)</f>
        <v>Qualitätssicherung</v>
      </c>
      <c r="O447" s="75" t="str">
        <f>IF(ISBLANK(F447),VLOOKUP(Abfalldokumentation!$X447,'Liste Gründe'!A:D,3,FALSE),F447)</f>
        <v>Einwaage Labor</v>
      </c>
      <c r="P447" s="76" t="str">
        <f>IF(ISBLANK(Abfalldokumentation!$G447),"-",Abfalldokumentation!$G447)</f>
        <v>Einwaage Labor</v>
      </c>
      <c r="Q447" s="76">
        <f t="shared" si="43"/>
        <v>37</v>
      </c>
      <c r="R447" s="76" t="str">
        <f t="shared" si="44"/>
        <v>Produkte</v>
      </c>
      <c r="S447" s="76" t="str">
        <f t="shared" si="45"/>
        <v>BUs</v>
      </c>
      <c r="T447" s="76" t="str">
        <f t="shared" si="46"/>
        <v>Symptome</v>
      </c>
      <c r="U447" s="76" t="str">
        <f>IFERROR(VLOOKUP(Abfalldokumentation!$W447,Kennzahlen!S:U,3,FALSE)*Abfalldokumentation!$J447,"0")</f>
        <v>0</v>
      </c>
      <c r="V447" s="76" t="str">
        <f>IF(ISBLANK(A447),VLOOKUP(Abfalldokumentation!$W447,'Linien - BU'!R:S,2,FALSE),A447)</f>
        <v>Labor</v>
      </c>
      <c r="W447" s="77" t="str">
        <f t="shared" si="47"/>
        <v>Laborproben</v>
      </c>
      <c r="X447" s="77">
        <f t="shared" si="48"/>
        <v>71</v>
      </c>
    </row>
    <row r="448" spans="1:24" ht="30" customHeight="1" x14ac:dyDescent="0.25">
      <c r="A448" s="39" t="s">
        <v>70</v>
      </c>
      <c r="B448" s="40">
        <v>23500351</v>
      </c>
      <c r="C448" s="40">
        <v>25.4</v>
      </c>
      <c r="D448" s="40">
        <v>22</v>
      </c>
      <c r="E448" s="41">
        <v>44454</v>
      </c>
      <c r="F448" s="42" t="s">
        <v>173</v>
      </c>
      <c r="G448" s="43" t="s">
        <v>173</v>
      </c>
      <c r="H448" s="44" t="str">
        <f>IFERROR(VLOOKUP(Abfalldokumentation!$B448,Artikel!A:C,3,FALSE),Abfalldokumentation!$B448)</f>
        <v>ZUB TOM-BAS 1KG</v>
      </c>
      <c r="I448" s="78" t="str">
        <f>VLOOKUP(V448,'Linien - BU'!A:B,2,FALSE)</f>
        <v>BU1</v>
      </c>
      <c r="J448" s="79">
        <f t="shared" si="42"/>
        <v>25.4</v>
      </c>
      <c r="K448" s="80">
        <f>Abfalldokumentation!$E448</f>
        <v>44454</v>
      </c>
      <c r="L448" s="79" t="str">
        <f>IFERROR(IF(VLOOKUP(W448,'[1]Rohware 230'!$B:$C,2,FALSE)=0,"Rohware"),
IFERROR(IF(VLOOKUP(W448,[1]Sammelnr.!$B:$C,2,FALSE)=0,"Sammelnr. ungeschält ABS"),
IFERROR(IF(VLOOKUP(W448,[1]Sammelnr.!$E:$F,2,FALSE)=0,"Sammelnr. ungeschält VS"),
IFERROR(IF(VLOOKUP(W448,[1]Sammelnr.!$H:$I,2,FALSE)=0,"Sammelnr. geschält"),
IFERROR(IF(VLOOKUP(W448,[1]Offen!$B:$C,2,FALSE)=0,"Offen ungeschält ABS"),
IFERROR(IF(VLOOKUP(W448,[1]Offen!$E:$F,2,FALSE)=0,"Offen ungeschält VOS"),
IFERROR(IF(VLOOKUP(W448,[1]Offen!$H:$I,2,FALSE)=0,"Offen geschält RW"),
IFERROR(IF(VLOOKUP(W448,[1]Offen!$K:$L,2,FALSE)=0,"Offen vegan"),
IFERROR(IF(VLOOKUP(W448,[1]Offen!$N:$O,2,FALSE)=0,"Offen Zipfel"),
IFERROR(IF(VLOOKUP(W448,[1]Offen!$Q:$R,2,FALSE)=0,"Offen Endstücke"),
IFERROR(IF(VLOOKUP(W448,[1]Vakuumiert!$B:$C,2,FALSE)=0,"Vakuumierter VOS ungeschält"),
IFERROR(IF(VLOOKUP(W448,[1]Vakuumiert!$E:$F,2,FALSE)=0,"Vakuumierter ABS ungeschält"),
IFERROR(IF(VLOOKUP(W448,[1]Vakuumiert!$H:$I,2,FALSE)=0,"Vakuumierter VOS geschält"),
IFERROR(IF(VLOOKUP(W448,[1]Vakuumiert!$K:$L,2,FALSE)=0,"Vakuumierter VOS vegan"),
IFERROR(IF(VLOOKUP(W448,[1]Vakuumiert!$N:$O,2,FALSE)=0,"Vakuumierter VOS Zipfel"),
IFERROR(IF(VLOOKUP(W448,[1]Vakuumiert!$Q:$R,2,FALSE)=0,"Vakuumiert geschält"),
IFERROR(IF(VLOOKUP(W448,'[1]vakuumierte Fertigprodukte'!$B:$C,2,FALSE)=0,"Fertigprodukte"),
IFERROR(IF(VLOOKUP(W448,'[1]vakuumierte Fertigprodukte'!$E:$FI,2,FALSE)=0,"Vakuumierte Zipfel"),
IFERROR(IF(VLOOKUP(W448,[1]Wurste!$B:$C,2,FALSE)=0,"Räucherwürste"),
IFERROR(IF(VLOOKUP(W448,[1]Wurste!$E:$F,2,FALSE)=0,"URW/URGW Wurst"),
IFERROR(IF(VLOOKUP(W448,[1]Wurste!$H:$I,2,FALSE)=0,"HF-Wurst Vegan"),
IFERROR(IF(VLOOKUP(W448,[1]Wurste!$K:$L,2,FALSE)=0,"320er ohne Würste"),
IFERROR(IF(AND(OR(Abfalldokumentation!$I448="BU3",Abfalldokumentation!$I448="Verkauf"),Abfalldokumentation!$N448="Schimmel",Abfalldokumentation!$O448="keinen Abnehmer/kein Schälpersonal"),"Div. Zipfel, ES ohne Verwendung",VLOOKUP(Abfalldokumentation!$M448,Produktgruppen!A:B,2,FALSE)),"-")))))))))))))))))))))))</f>
        <v>Rohware</v>
      </c>
      <c r="M448" s="81" t="str">
        <f>IFERROR(VLOOKUP(Abfalldokumentation!$W448,Artikel!A:C,3,FALSE),Abfalldokumentation!$W448)</f>
        <v>ZUB TOM-BAS 1KG</v>
      </c>
      <c r="N448" s="81" t="str">
        <f>VLOOKUP(D448,'Liste Gründe'!A:D,2,FALSE)</f>
        <v>Rest</v>
      </c>
      <c r="O448" s="80" t="str">
        <f>IF(ISBLANK(F448),VLOOKUP(Abfalldokumentation!$X448,'Liste Gründe'!A:D,3,FALSE),F448)</f>
        <v>Keinen Einsatz</v>
      </c>
      <c r="P448" s="81" t="str">
        <f>IF(ISBLANK(Abfalldokumentation!$G448),"-",Abfalldokumentation!$G448)</f>
        <v>Keinen Einsatz</v>
      </c>
      <c r="Q448" s="81">
        <f t="shared" si="43"/>
        <v>37</v>
      </c>
      <c r="R448" s="81" t="str">
        <f t="shared" si="44"/>
        <v>Produkte</v>
      </c>
      <c r="S448" s="81" t="str">
        <f t="shared" si="45"/>
        <v>BUs</v>
      </c>
      <c r="T448" s="81" t="str">
        <f t="shared" si="46"/>
        <v>Symptome</v>
      </c>
      <c r="U448" s="81" t="str">
        <f>IFERROR(VLOOKUP(Abfalldokumentation!$W448,Kennzahlen!S:U,3,FALSE)*Abfalldokumentation!$J448,"0")</f>
        <v>0</v>
      </c>
      <c r="V448" s="81" t="str">
        <f>IF(ISBLANK(A448),VLOOKUP(Abfalldokumentation!$W448,'Linien - BU'!R:S,2,FALSE),A448)</f>
        <v>Abfüllung</v>
      </c>
      <c r="W448" s="77">
        <f t="shared" si="47"/>
        <v>23500351</v>
      </c>
      <c r="X448" s="77">
        <f t="shared" si="48"/>
        <v>22</v>
      </c>
    </row>
    <row r="449" spans="1:24" ht="30" customHeight="1" x14ac:dyDescent="0.25">
      <c r="A449" s="45" t="s">
        <v>76</v>
      </c>
      <c r="B449" s="46">
        <v>29500482</v>
      </c>
      <c r="C449" s="46">
        <v>18</v>
      </c>
      <c r="D449" s="46">
        <v>61</v>
      </c>
      <c r="E449" s="47">
        <v>44454</v>
      </c>
      <c r="F449" s="48" t="s">
        <v>17</v>
      </c>
      <c r="G449" s="49" t="s">
        <v>17</v>
      </c>
      <c r="H449" s="50" t="str">
        <f>IFERROR(VLOOKUP(Abfalldokumentation!$B449,Artikel!A:C,3,FALSE),Abfalldokumentation!$B449)</f>
        <v>VOS Schwarzer Pfeffer R</v>
      </c>
      <c r="I449" s="73" t="str">
        <f>VLOOKUP(V449,'Linien - BU'!A:B,2,FALSE)</f>
        <v>BU4</v>
      </c>
      <c r="J449" s="74">
        <f t="shared" si="42"/>
        <v>18</v>
      </c>
      <c r="K449" s="75">
        <f>Abfalldokumentation!$E449</f>
        <v>44454</v>
      </c>
      <c r="L449" s="74" t="str">
        <f>IFERROR(IF(VLOOKUP(W449,'[1]Rohware 230'!$B:$C,2,FALSE)=0,"Rohware"),
IFERROR(IF(VLOOKUP(W449,[1]Sammelnr.!$B:$C,2,FALSE)=0,"Sammelnr. ungeschält ABS"),
IFERROR(IF(VLOOKUP(W449,[1]Sammelnr.!$E:$F,2,FALSE)=0,"Sammelnr. ungeschält VS"),
IFERROR(IF(VLOOKUP(W449,[1]Sammelnr.!$H:$I,2,FALSE)=0,"Sammelnr. geschält"),
IFERROR(IF(VLOOKUP(W449,[1]Offen!$B:$C,2,FALSE)=0,"Offen ungeschält ABS"),
IFERROR(IF(VLOOKUP(W449,[1]Offen!$E:$F,2,FALSE)=0,"Offen ungeschält VOS"),
IFERROR(IF(VLOOKUP(W449,[1]Offen!$H:$I,2,FALSE)=0,"Offen geschält RW"),
IFERROR(IF(VLOOKUP(W449,[1]Offen!$K:$L,2,FALSE)=0,"Offen vegan"),
IFERROR(IF(VLOOKUP(W449,[1]Offen!$N:$O,2,FALSE)=0,"Offen Zipfel"),
IFERROR(IF(VLOOKUP(W449,[1]Offen!$Q:$R,2,FALSE)=0,"Offen Endstücke"),
IFERROR(IF(VLOOKUP(W449,[1]Vakuumiert!$B:$C,2,FALSE)=0,"Vakuumierter VOS ungeschält"),
IFERROR(IF(VLOOKUP(W449,[1]Vakuumiert!$E:$F,2,FALSE)=0,"Vakuumierter ABS ungeschält"),
IFERROR(IF(VLOOKUP(W449,[1]Vakuumiert!$H:$I,2,FALSE)=0,"Vakuumierter VOS geschält"),
IFERROR(IF(VLOOKUP(W449,[1]Vakuumiert!$K:$L,2,FALSE)=0,"Vakuumierter VOS vegan"),
IFERROR(IF(VLOOKUP(W449,[1]Vakuumiert!$N:$O,2,FALSE)=0,"Vakuumierter VOS Zipfel"),
IFERROR(IF(VLOOKUP(W449,[1]Vakuumiert!$Q:$R,2,FALSE)=0,"Vakuumiert geschält"),
IFERROR(IF(VLOOKUP(W449,'[1]vakuumierte Fertigprodukte'!$B:$C,2,FALSE)=0,"Fertigprodukte"),
IFERROR(IF(VLOOKUP(W449,'[1]vakuumierte Fertigprodukte'!$E:$FI,2,FALSE)=0,"Vakuumierte Zipfel"),
IFERROR(IF(VLOOKUP(W449,[1]Wurste!$B:$C,2,FALSE)=0,"Räucherwürste"),
IFERROR(IF(VLOOKUP(W449,[1]Wurste!$E:$F,2,FALSE)=0,"URW/URGW Wurst"),
IFERROR(IF(VLOOKUP(W449,[1]Wurste!$H:$I,2,FALSE)=0,"HF-Wurst Vegan"),
IFERROR(IF(VLOOKUP(W449,[1]Wurste!$K:$L,2,FALSE)=0,"320er ohne Würste"),
IFERROR(IF(AND(OR(Abfalldokumentation!$I449="BU3",Abfalldokumentation!$I449="Verkauf"),Abfalldokumentation!$N449="Schimmel",Abfalldokumentation!$O449="keinen Abnehmer/kein Schälpersonal"),"Div. Zipfel, ES ohne Verwendung",VLOOKUP(Abfalldokumentation!$M449,Produktgruppen!A:B,2,FALSE)),"-")))))))))))))))))))))))</f>
        <v>Offen ungeschält VOS</v>
      </c>
      <c r="M449" s="76" t="str">
        <f>IFERROR(VLOOKUP(Abfalldokumentation!$W449,Artikel!A:C,3,FALSE),Abfalldokumentation!$W449)</f>
        <v>VOS Schwarzer Pfeffer R</v>
      </c>
      <c r="N449" s="76" t="str">
        <f>VLOOKUP(D449,'Liste Gründe'!A:D,2,FALSE)</f>
        <v>keinen Verwendungszweck</v>
      </c>
      <c r="O449" s="75" t="str">
        <f>IF(ISBLANK(F449),VLOOKUP(Abfalldokumentation!$X449,'Liste Gründe'!A:D,3,FALSE),F449)</f>
        <v>keinen Verwendungszweck</v>
      </c>
      <c r="P449" s="76" t="str">
        <f>IF(ISBLANK(Abfalldokumentation!$G449),"-",Abfalldokumentation!$G449)</f>
        <v>keinen Verwendungszweck</v>
      </c>
      <c r="Q449" s="76">
        <f t="shared" si="43"/>
        <v>37</v>
      </c>
      <c r="R449" s="76" t="str">
        <f t="shared" si="44"/>
        <v>Produkte</v>
      </c>
      <c r="S449" s="76" t="str">
        <f t="shared" si="45"/>
        <v>BUs</v>
      </c>
      <c r="T449" s="76" t="str">
        <f t="shared" si="46"/>
        <v>Symptome</v>
      </c>
      <c r="U449" s="76">
        <f>IFERROR(VLOOKUP(Abfalldokumentation!$W449,Kennzahlen!S:U,3,FALSE)*Abfalldokumentation!$J449,"0")</f>
        <v>9</v>
      </c>
      <c r="V449" s="76" t="str">
        <f>IF(ISBLANK(A449),VLOOKUP(Abfalldokumentation!$W449,'Linien - BU'!R:S,2,FALSE),A449)</f>
        <v>L22</v>
      </c>
      <c r="W449" s="77">
        <f t="shared" si="47"/>
        <v>29500482</v>
      </c>
      <c r="X449" s="77">
        <f t="shared" si="48"/>
        <v>61</v>
      </c>
    </row>
    <row r="450" spans="1:24" ht="30" customHeight="1" x14ac:dyDescent="0.25">
      <c r="A450" s="39" t="s">
        <v>8</v>
      </c>
      <c r="B450" s="40">
        <v>29500593</v>
      </c>
      <c r="C450" s="40">
        <v>45</v>
      </c>
      <c r="D450" s="40">
        <v>12</v>
      </c>
      <c r="E450" s="41">
        <v>44454</v>
      </c>
      <c r="F450" s="42" t="s">
        <v>21</v>
      </c>
      <c r="G450" s="43" t="s">
        <v>21</v>
      </c>
      <c r="H450" s="44" t="str">
        <f>IFERROR(VLOOKUP(Abfalldokumentation!$B450,Artikel!A:C,3,FALSE),Abfalldokumentation!$B450)</f>
        <v>VOS Walnuss Blöcke</v>
      </c>
      <c r="I450" s="78" t="str">
        <f>VLOOKUP(V450,'Linien - BU'!A:B,2,FALSE)</f>
        <v>BU3</v>
      </c>
      <c r="J450" s="79">
        <f t="shared" ref="J450:J513" si="49">C450</f>
        <v>45</v>
      </c>
      <c r="K450" s="80">
        <f>Abfalldokumentation!$E450</f>
        <v>44454</v>
      </c>
      <c r="L450" s="79" t="str">
        <f>IFERROR(IF(VLOOKUP(W450,'[1]Rohware 230'!$B:$C,2,FALSE)=0,"Rohware"),
IFERROR(IF(VLOOKUP(W450,[1]Sammelnr.!$B:$C,2,FALSE)=0,"Sammelnr. ungeschält ABS"),
IFERROR(IF(VLOOKUP(W450,[1]Sammelnr.!$E:$F,2,FALSE)=0,"Sammelnr. ungeschält VS"),
IFERROR(IF(VLOOKUP(W450,[1]Sammelnr.!$H:$I,2,FALSE)=0,"Sammelnr. geschält"),
IFERROR(IF(VLOOKUP(W450,[1]Offen!$B:$C,2,FALSE)=0,"Offen ungeschält ABS"),
IFERROR(IF(VLOOKUP(W450,[1]Offen!$E:$F,2,FALSE)=0,"Offen ungeschält VOS"),
IFERROR(IF(VLOOKUP(W450,[1]Offen!$H:$I,2,FALSE)=0,"Offen geschält RW"),
IFERROR(IF(VLOOKUP(W450,[1]Offen!$K:$L,2,FALSE)=0,"Offen vegan"),
IFERROR(IF(VLOOKUP(W450,[1]Offen!$N:$O,2,FALSE)=0,"Offen Zipfel"),
IFERROR(IF(VLOOKUP(W450,[1]Offen!$Q:$R,2,FALSE)=0,"Offen Endstücke"),
IFERROR(IF(VLOOKUP(W450,[1]Vakuumiert!$B:$C,2,FALSE)=0,"Vakuumierter VOS ungeschält"),
IFERROR(IF(VLOOKUP(W450,[1]Vakuumiert!$E:$F,2,FALSE)=0,"Vakuumierter ABS ungeschält"),
IFERROR(IF(VLOOKUP(W450,[1]Vakuumiert!$H:$I,2,FALSE)=0,"Vakuumierter VOS geschält"),
IFERROR(IF(VLOOKUP(W450,[1]Vakuumiert!$K:$L,2,FALSE)=0,"Vakuumierter VOS vegan"),
IFERROR(IF(VLOOKUP(W450,[1]Vakuumiert!$N:$O,2,FALSE)=0,"Vakuumierter VOS Zipfel"),
IFERROR(IF(VLOOKUP(W450,[1]Vakuumiert!$Q:$R,2,FALSE)=0,"Vakuumiert geschält"),
IFERROR(IF(VLOOKUP(W450,'[1]vakuumierte Fertigprodukte'!$B:$C,2,FALSE)=0,"Fertigprodukte"),
IFERROR(IF(VLOOKUP(W450,'[1]vakuumierte Fertigprodukte'!$E:$FI,2,FALSE)=0,"Vakuumierte Zipfel"),
IFERROR(IF(VLOOKUP(W450,[1]Wurste!$B:$C,2,FALSE)=0,"Räucherwürste"),
IFERROR(IF(VLOOKUP(W450,[1]Wurste!$E:$F,2,FALSE)=0,"URW/URGW Wurst"),
IFERROR(IF(VLOOKUP(W450,[1]Wurste!$H:$I,2,FALSE)=0,"HF-Wurst Vegan"),
IFERROR(IF(VLOOKUP(W450,[1]Wurste!$K:$L,2,FALSE)=0,"320er ohne Würste"),
IFERROR(IF(AND(OR(Abfalldokumentation!$I450="BU3",Abfalldokumentation!$I450="Verkauf"),Abfalldokumentation!$N450="Schimmel",Abfalldokumentation!$O450="keinen Abnehmer/kein Schälpersonal"),"Div. Zipfel, ES ohne Verwendung",VLOOKUP(Abfalldokumentation!$M450,Produktgruppen!A:B,2,FALSE)),"-")))))))))))))))))))))))</f>
        <v>Offen ungeschält VOS</v>
      </c>
      <c r="M450" s="81" t="str">
        <f>IFERROR(VLOOKUP(Abfalldokumentation!$W450,Artikel!A:C,3,FALSE),Abfalldokumentation!$W450)</f>
        <v>VOS Walnuss Blöcke</v>
      </c>
      <c r="N450" s="81" t="str">
        <f>VLOOKUP(D450,'Liste Gründe'!A:D,2,FALSE)</f>
        <v>Schimmel</v>
      </c>
      <c r="O450" s="80" t="str">
        <f>IF(ISBLANK(F450),VLOOKUP(Abfalldokumentation!$X450,'Liste Gründe'!A:D,3,FALSE),F450)</f>
        <v>VOS &gt; Einsatz</v>
      </c>
      <c r="P450" s="81" t="str">
        <f>IF(ISBLANK(Abfalldokumentation!$G450),"-",Abfalldokumentation!$G450)</f>
        <v>VOS &gt; Einsatz</v>
      </c>
      <c r="Q450" s="81">
        <f t="shared" ref="Q450:Q513" si="50">_xlfn.ISOWEEKNUM(K450)</f>
        <v>37</v>
      </c>
      <c r="R450" s="81" t="str">
        <f t="shared" ref="R450:R513" si="51">"Produkte"</f>
        <v>Produkte</v>
      </c>
      <c r="S450" s="81" t="str">
        <f t="shared" ref="S450:S513" si="52">"BUs"</f>
        <v>BUs</v>
      </c>
      <c r="T450" s="81" t="str">
        <f t="shared" ref="T450:T513" si="53">"Symptome"</f>
        <v>Symptome</v>
      </c>
      <c r="U450" s="81">
        <f>IFERROR(VLOOKUP(Abfalldokumentation!$W450,Kennzahlen!S:U,3,FALSE)*Abfalldokumentation!$J450,"0")</f>
        <v>22.5</v>
      </c>
      <c r="V450" s="81" t="str">
        <f>IF(ISBLANK(A450),VLOOKUP(Abfalldokumentation!$W450,'Linien - BU'!R:S,2,FALSE),A450)</f>
        <v>BU3</v>
      </c>
      <c r="W450" s="77">
        <f t="shared" ref="W450:W513" si="54">B450</f>
        <v>29500593</v>
      </c>
      <c r="X450" s="77">
        <f t="shared" ref="X450:X513" si="55">D450</f>
        <v>12</v>
      </c>
    </row>
    <row r="451" spans="1:24" ht="30" customHeight="1" x14ac:dyDescent="0.25">
      <c r="A451" s="45" t="s">
        <v>128</v>
      </c>
      <c r="B451" s="46">
        <v>29500594</v>
      </c>
      <c r="C451" s="46">
        <v>45</v>
      </c>
      <c r="D451" s="46">
        <v>61</v>
      </c>
      <c r="E451" s="47">
        <v>44454</v>
      </c>
      <c r="F451" s="48" t="s">
        <v>144</v>
      </c>
      <c r="G451" s="49" t="s">
        <v>174</v>
      </c>
      <c r="H451" s="50" t="str">
        <f>IFERROR(VLOOKUP(Abfalldokumentation!$B451,Artikel!A:C,3,FALSE),Abfalldokumentation!$B451)</f>
        <v>VOS Früchte Blöcke</v>
      </c>
      <c r="I451" s="73" t="str">
        <f>VLOOKUP(V451,'Linien - BU'!A:B,2,FALSE)</f>
        <v>BU3</v>
      </c>
      <c r="J451" s="74">
        <f t="shared" si="49"/>
        <v>45</v>
      </c>
      <c r="K451" s="75">
        <f>Abfalldokumentation!$E451</f>
        <v>44454</v>
      </c>
      <c r="L451" s="74" t="str">
        <f>IFERROR(IF(VLOOKUP(W451,'[1]Rohware 230'!$B:$C,2,FALSE)=0,"Rohware"),
IFERROR(IF(VLOOKUP(W451,[1]Sammelnr.!$B:$C,2,FALSE)=0,"Sammelnr. ungeschält ABS"),
IFERROR(IF(VLOOKUP(W451,[1]Sammelnr.!$E:$F,2,FALSE)=0,"Sammelnr. ungeschält VS"),
IFERROR(IF(VLOOKUP(W451,[1]Sammelnr.!$H:$I,2,FALSE)=0,"Sammelnr. geschält"),
IFERROR(IF(VLOOKUP(W451,[1]Offen!$B:$C,2,FALSE)=0,"Offen ungeschält ABS"),
IFERROR(IF(VLOOKUP(W451,[1]Offen!$E:$F,2,FALSE)=0,"Offen ungeschält VOS"),
IFERROR(IF(VLOOKUP(W451,[1]Offen!$H:$I,2,FALSE)=0,"Offen geschält RW"),
IFERROR(IF(VLOOKUP(W451,[1]Offen!$K:$L,2,FALSE)=0,"Offen vegan"),
IFERROR(IF(VLOOKUP(W451,[1]Offen!$N:$O,2,FALSE)=0,"Offen Zipfel"),
IFERROR(IF(VLOOKUP(W451,[1]Offen!$Q:$R,2,FALSE)=0,"Offen Endstücke"),
IFERROR(IF(VLOOKUP(W451,[1]Vakuumiert!$B:$C,2,FALSE)=0,"Vakuumierter VOS ungeschält"),
IFERROR(IF(VLOOKUP(W451,[1]Vakuumiert!$E:$F,2,FALSE)=0,"Vakuumierter ABS ungeschält"),
IFERROR(IF(VLOOKUP(W451,[1]Vakuumiert!$H:$I,2,FALSE)=0,"Vakuumierter VOS geschält"),
IFERROR(IF(VLOOKUP(W451,[1]Vakuumiert!$K:$L,2,FALSE)=0,"Vakuumierter VOS vegan"),
IFERROR(IF(VLOOKUP(W451,[1]Vakuumiert!$N:$O,2,FALSE)=0,"Vakuumierter VOS Zipfel"),
IFERROR(IF(VLOOKUP(W451,[1]Vakuumiert!$Q:$R,2,FALSE)=0,"Vakuumiert geschält"),
IFERROR(IF(VLOOKUP(W451,'[1]vakuumierte Fertigprodukte'!$B:$C,2,FALSE)=0,"Fertigprodukte"),
IFERROR(IF(VLOOKUP(W451,'[1]vakuumierte Fertigprodukte'!$E:$FI,2,FALSE)=0,"Vakuumierte Zipfel"),
IFERROR(IF(VLOOKUP(W451,[1]Wurste!$B:$C,2,FALSE)=0,"Räucherwürste"),
IFERROR(IF(VLOOKUP(W451,[1]Wurste!$E:$F,2,FALSE)=0,"URW/URGW Wurst"),
IFERROR(IF(VLOOKUP(W451,[1]Wurste!$H:$I,2,FALSE)=0,"HF-Wurst Vegan"),
IFERROR(IF(VLOOKUP(W451,[1]Wurste!$K:$L,2,FALSE)=0,"320er ohne Würste"),
IFERROR(IF(AND(OR(Abfalldokumentation!$I451="BU3",Abfalldokumentation!$I451="Verkauf"),Abfalldokumentation!$N451="Schimmel",Abfalldokumentation!$O451="keinen Abnehmer/kein Schälpersonal"),"Div. Zipfel, ES ohne Verwendung",VLOOKUP(Abfalldokumentation!$M451,Produktgruppen!A:B,2,FALSE)),"-")))))))))))))))))))))))</f>
        <v>Offen ungeschält VOS</v>
      </c>
      <c r="M451" s="76" t="str">
        <f>IFERROR(VLOOKUP(Abfalldokumentation!$W451,Artikel!A:C,3,FALSE),Abfalldokumentation!$W451)</f>
        <v>VOS Früchte Blöcke</v>
      </c>
      <c r="N451" s="76" t="str">
        <f>VLOOKUP(D451,'Liste Gründe'!A:D,2,FALSE)</f>
        <v>keinen Verwendungszweck</v>
      </c>
      <c r="O451" s="75" t="str">
        <f>IF(ISBLANK(F451),VLOOKUP(Abfalldokumentation!$X451,'Liste Gründe'!A:D,3,FALSE),F451)</f>
        <v>keinen Verkauf, keinen Einsatz möglich</v>
      </c>
      <c r="P451" s="76" t="str">
        <f>IF(ISBLANK(Abfalldokumentation!$G451),"-",Abfalldokumentation!$G451)</f>
        <v>kein Verkauf, kein Einsatz möglich</v>
      </c>
      <c r="Q451" s="76">
        <f t="shared" si="50"/>
        <v>37</v>
      </c>
      <c r="R451" s="76" t="str">
        <f t="shared" si="51"/>
        <v>Produkte</v>
      </c>
      <c r="S451" s="76" t="str">
        <f t="shared" si="52"/>
        <v>BUs</v>
      </c>
      <c r="T451" s="76" t="str">
        <f t="shared" si="53"/>
        <v>Symptome</v>
      </c>
      <c r="U451" s="76">
        <f>IFERROR(VLOOKUP(Abfalldokumentation!$W451,Kennzahlen!S:U,3,FALSE)*Abfalldokumentation!$J451,"0")</f>
        <v>22.5</v>
      </c>
      <c r="V451" s="76" t="str">
        <f>IF(ISBLANK(A451),VLOOKUP(Abfalldokumentation!$W451,'Linien - BU'!R:S,2,FALSE),A451)</f>
        <v>L18</v>
      </c>
      <c r="W451" s="77">
        <f t="shared" si="54"/>
        <v>29500594</v>
      </c>
      <c r="X451" s="77">
        <f t="shared" si="55"/>
        <v>61</v>
      </c>
    </row>
    <row r="452" spans="1:24" ht="30" customHeight="1" x14ac:dyDescent="0.25">
      <c r="A452" s="39" t="s">
        <v>70</v>
      </c>
      <c r="B452" s="40">
        <v>29500823</v>
      </c>
      <c r="C452" s="40">
        <v>300</v>
      </c>
      <c r="D452" s="40">
        <v>22</v>
      </c>
      <c r="E452" s="41">
        <v>44454</v>
      </c>
      <c r="F452" s="42" t="s">
        <v>87</v>
      </c>
      <c r="G452" s="43" t="s">
        <v>175</v>
      </c>
      <c r="H452" s="44" t="str">
        <f>IFERROR(VLOOKUP(Abfalldokumentation!$B452,Artikel!A:C,3,FALSE),Abfalldokumentation!$B452)</f>
        <v>ABS Butterkäse 45% OGT</v>
      </c>
      <c r="I452" s="78" t="str">
        <f>VLOOKUP(V452,'Linien - BU'!A:B,2,FALSE)</f>
        <v>BU1</v>
      </c>
      <c r="J452" s="79">
        <f t="shared" si="49"/>
        <v>300</v>
      </c>
      <c r="K452" s="80">
        <f>Abfalldokumentation!$E452</f>
        <v>44454</v>
      </c>
      <c r="L452" s="79" t="str">
        <f>IFERROR(IF(VLOOKUP(W452,'[1]Rohware 230'!$B:$C,2,FALSE)=0,"Rohware"),
IFERROR(IF(VLOOKUP(W452,[1]Sammelnr.!$B:$C,2,FALSE)=0,"Sammelnr. ungeschält ABS"),
IFERROR(IF(VLOOKUP(W452,[1]Sammelnr.!$E:$F,2,FALSE)=0,"Sammelnr. ungeschält VS"),
IFERROR(IF(VLOOKUP(W452,[1]Sammelnr.!$H:$I,2,FALSE)=0,"Sammelnr. geschält"),
IFERROR(IF(VLOOKUP(W452,[1]Offen!$B:$C,2,FALSE)=0,"Offen ungeschält ABS"),
IFERROR(IF(VLOOKUP(W452,[1]Offen!$E:$F,2,FALSE)=0,"Offen ungeschält VOS"),
IFERROR(IF(VLOOKUP(W452,[1]Offen!$H:$I,2,FALSE)=0,"Offen geschält RW"),
IFERROR(IF(VLOOKUP(W452,[1]Offen!$K:$L,2,FALSE)=0,"Offen vegan"),
IFERROR(IF(VLOOKUP(W452,[1]Offen!$N:$O,2,FALSE)=0,"Offen Zipfel"),
IFERROR(IF(VLOOKUP(W452,[1]Offen!$Q:$R,2,FALSE)=0,"Offen Endstücke"),
IFERROR(IF(VLOOKUP(W452,[1]Vakuumiert!$B:$C,2,FALSE)=0,"Vakuumierter VOS ungeschält"),
IFERROR(IF(VLOOKUP(W452,[1]Vakuumiert!$E:$F,2,FALSE)=0,"Vakuumierter ABS ungeschält"),
IFERROR(IF(VLOOKUP(W452,[1]Vakuumiert!$H:$I,2,FALSE)=0,"Vakuumierter VOS geschält"),
IFERROR(IF(VLOOKUP(W452,[1]Vakuumiert!$K:$L,2,FALSE)=0,"Vakuumierter VOS vegan"),
IFERROR(IF(VLOOKUP(W452,[1]Vakuumiert!$N:$O,2,FALSE)=0,"Vakuumierter VOS Zipfel"),
IFERROR(IF(VLOOKUP(W452,[1]Vakuumiert!$Q:$R,2,FALSE)=0,"Vakuumiert geschält"),
IFERROR(IF(VLOOKUP(W452,'[1]vakuumierte Fertigprodukte'!$B:$C,2,FALSE)=0,"Fertigprodukte"),
IFERROR(IF(VLOOKUP(W452,'[1]vakuumierte Fertigprodukte'!$E:$FI,2,FALSE)=0,"Vakuumierte Zipfel"),
IFERROR(IF(VLOOKUP(W452,[1]Wurste!$B:$C,2,FALSE)=0,"Räucherwürste"),
IFERROR(IF(VLOOKUP(W452,[1]Wurste!$E:$F,2,FALSE)=0,"URW/URGW Wurst"),
IFERROR(IF(VLOOKUP(W452,[1]Wurste!$H:$I,2,FALSE)=0,"HF-Wurst Vegan"),
IFERROR(IF(VLOOKUP(W452,[1]Wurste!$K:$L,2,FALSE)=0,"320er ohne Würste"),
IFERROR(IF(AND(OR(Abfalldokumentation!$I452="BU3",Abfalldokumentation!$I452="Verkauf"),Abfalldokumentation!$N452="Schimmel",Abfalldokumentation!$O452="keinen Abnehmer/kein Schälpersonal"),"Div. Zipfel, ES ohne Verwendung",VLOOKUP(Abfalldokumentation!$M452,Produktgruppen!A:B,2,FALSE)),"-")))))))))))))))))))))))</f>
        <v>Offen ungeschält ABS</v>
      </c>
      <c r="M452" s="81" t="str">
        <f>IFERROR(VLOOKUP(Abfalldokumentation!$W452,Artikel!A:C,3,FALSE),Abfalldokumentation!$W452)</f>
        <v>ABS Butterkäse 45% OGT</v>
      </c>
      <c r="N452" s="81" t="str">
        <f>VLOOKUP(D452,'Liste Gründe'!A:D,2,FALSE)</f>
        <v>Rest</v>
      </c>
      <c r="O452" s="80" t="str">
        <f>IF(ISBLANK(F452),VLOOKUP(Abfalldokumentation!$X452,'Liste Gründe'!A:D,3,FALSE),F452)</f>
        <v>Fremdkörper</v>
      </c>
      <c r="P452" s="81" t="str">
        <f>IF(ISBLANK(Abfalldokumentation!$G452),"-",Abfalldokumentation!$G452)</f>
        <v>Kunststoff</v>
      </c>
      <c r="Q452" s="81">
        <f t="shared" si="50"/>
        <v>37</v>
      </c>
      <c r="R452" s="81" t="str">
        <f t="shared" si="51"/>
        <v>Produkte</v>
      </c>
      <c r="S452" s="81" t="str">
        <f t="shared" si="52"/>
        <v>BUs</v>
      </c>
      <c r="T452" s="81" t="str">
        <f t="shared" si="53"/>
        <v>Symptome</v>
      </c>
      <c r="U452" s="81">
        <f>IFERROR(VLOOKUP(Abfalldokumentation!$W452,Kennzahlen!S:U,3,FALSE)*Abfalldokumentation!$J452,"0")</f>
        <v>600</v>
      </c>
      <c r="V452" s="81" t="str">
        <f>IF(ISBLANK(A452),VLOOKUP(Abfalldokumentation!$W452,'Linien - BU'!R:S,2,FALSE),A452)</f>
        <v>Abfüllung</v>
      </c>
      <c r="W452" s="77">
        <f t="shared" si="54"/>
        <v>29500823</v>
      </c>
      <c r="X452" s="77">
        <f t="shared" si="55"/>
        <v>22</v>
      </c>
    </row>
    <row r="453" spans="1:24" ht="30" customHeight="1" x14ac:dyDescent="0.25">
      <c r="A453" s="45" t="s">
        <v>131</v>
      </c>
      <c r="B453" s="46">
        <v>29500885</v>
      </c>
      <c r="C453" s="46">
        <v>10</v>
      </c>
      <c r="D453" s="46">
        <v>61</v>
      </c>
      <c r="E453" s="47">
        <v>44454</v>
      </c>
      <c r="F453" s="48" t="s">
        <v>17</v>
      </c>
      <c r="G453" s="49" t="s">
        <v>82</v>
      </c>
      <c r="H453" s="50" t="str">
        <f>IFERROR(VLOOKUP(Abfalldokumentation!$B453,Artikel!A:C,3,FALSE),Abfalldokumentation!$B453)</f>
        <v>ABS HEUBL</v>
      </c>
      <c r="I453" s="73" t="str">
        <f>VLOOKUP(V453,'Linien - BU'!A:B,2,FALSE)</f>
        <v>BU4</v>
      </c>
      <c r="J453" s="74">
        <f t="shared" si="49"/>
        <v>10</v>
      </c>
      <c r="K453" s="75">
        <f>Abfalldokumentation!$E453</f>
        <v>44454</v>
      </c>
      <c r="L453" s="74" t="str">
        <f>IFERROR(IF(VLOOKUP(W453,'[1]Rohware 230'!$B:$C,2,FALSE)=0,"Rohware"),
IFERROR(IF(VLOOKUP(W453,[1]Sammelnr.!$B:$C,2,FALSE)=0,"Sammelnr. ungeschält ABS"),
IFERROR(IF(VLOOKUP(W453,[1]Sammelnr.!$E:$F,2,FALSE)=0,"Sammelnr. ungeschält VS"),
IFERROR(IF(VLOOKUP(W453,[1]Sammelnr.!$H:$I,2,FALSE)=0,"Sammelnr. geschält"),
IFERROR(IF(VLOOKUP(W453,[1]Offen!$B:$C,2,FALSE)=0,"Offen ungeschält ABS"),
IFERROR(IF(VLOOKUP(W453,[1]Offen!$E:$F,2,FALSE)=0,"Offen ungeschält VOS"),
IFERROR(IF(VLOOKUP(W453,[1]Offen!$H:$I,2,FALSE)=0,"Offen geschält RW"),
IFERROR(IF(VLOOKUP(W453,[1]Offen!$K:$L,2,FALSE)=0,"Offen vegan"),
IFERROR(IF(VLOOKUP(W453,[1]Offen!$N:$O,2,FALSE)=0,"Offen Zipfel"),
IFERROR(IF(VLOOKUP(W453,[1]Offen!$Q:$R,2,FALSE)=0,"Offen Endstücke"),
IFERROR(IF(VLOOKUP(W453,[1]Vakuumiert!$B:$C,2,FALSE)=0,"Vakuumierter VOS ungeschält"),
IFERROR(IF(VLOOKUP(W453,[1]Vakuumiert!$E:$F,2,FALSE)=0,"Vakuumierter ABS ungeschält"),
IFERROR(IF(VLOOKUP(W453,[1]Vakuumiert!$H:$I,2,FALSE)=0,"Vakuumierter VOS geschält"),
IFERROR(IF(VLOOKUP(W453,[1]Vakuumiert!$K:$L,2,FALSE)=0,"Vakuumierter VOS vegan"),
IFERROR(IF(VLOOKUP(W453,[1]Vakuumiert!$N:$O,2,FALSE)=0,"Vakuumierter VOS Zipfel"),
IFERROR(IF(VLOOKUP(W453,[1]Vakuumiert!$Q:$R,2,FALSE)=0,"Vakuumiert geschält"),
IFERROR(IF(VLOOKUP(W453,'[1]vakuumierte Fertigprodukte'!$B:$C,2,FALSE)=0,"Fertigprodukte"),
IFERROR(IF(VLOOKUP(W453,'[1]vakuumierte Fertigprodukte'!$E:$FI,2,FALSE)=0,"Vakuumierte Zipfel"),
IFERROR(IF(VLOOKUP(W453,[1]Wurste!$B:$C,2,FALSE)=0,"Räucherwürste"),
IFERROR(IF(VLOOKUP(W453,[1]Wurste!$E:$F,2,FALSE)=0,"URW/URGW Wurst"),
IFERROR(IF(VLOOKUP(W453,[1]Wurste!$H:$I,2,FALSE)=0,"HF-Wurst Vegan"),
IFERROR(IF(VLOOKUP(W453,[1]Wurste!$K:$L,2,FALSE)=0,"320er ohne Würste"),
IFERROR(IF(AND(OR(Abfalldokumentation!$I453="BU3",Abfalldokumentation!$I453="Verkauf"),Abfalldokumentation!$N453="Schimmel",Abfalldokumentation!$O453="keinen Abnehmer/kein Schälpersonal"),"Div. Zipfel, ES ohne Verwendung",VLOOKUP(Abfalldokumentation!$M453,Produktgruppen!A:B,2,FALSE)),"-")))))))))))))))))))))))</f>
        <v>Offen ungeschält ABS</v>
      </c>
      <c r="M453" s="76" t="str">
        <f>IFERROR(VLOOKUP(Abfalldokumentation!$W453,Artikel!A:C,3,FALSE),Abfalldokumentation!$W453)</f>
        <v>ABS HEUBL</v>
      </c>
      <c r="N453" s="76" t="str">
        <f>VLOOKUP(D453,'Liste Gründe'!A:D,2,FALSE)</f>
        <v>keinen Verwendungszweck</v>
      </c>
      <c r="O453" s="75" t="str">
        <f>IF(ISBLANK(F453),VLOOKUP(Abfalldokumentation!$X453,'Liste Gründe'!A:D,3,FALSE),F453)</f>
        <v>keinen Verwendungszweck</v>
      </c>
      <c r="P453" s="76" t="str">
        <f>IF(ISBLANK(Abfalldokumentation!$G453),"-",Abfalldokumentation!$G453)</f>
        <v>&lt;300kg/Monat</v>
      </c>
      <c r="Q453" s="76">
        <f t="shared" si="50"/>
        <v>37</v>
      </c>
      <c r="R453" s="76" t="str">
        <f t="shared" si="51"/>
        <v>Produkte</v>
      </c>
      <c r="S453" s="76" t="str">
        <f t="shared" si="52"/>
        <v>BUs</v>
      </c>
      <c r="T453" s="76" t="str">
        <f t="shared" si="53"/>
        <v>Symptome</v>
      </c>
      <c r="U453" s="76">
        <f>IFERROR(VLOOKUP(Abfalldokumentation!$W453,Kennzahlen!S:U,3,FALSE)*Abfalldokumentation!$J453,"0")</f>
        <v>0.1</v>
      </c>
      <c r="V453" s="76" t="str">
        <f>IF(ISBLANK(A453),VLOOKUP(Abfalldokumentation!$W453,'Linien - BU'!R:S,2,FALSE),A453)</f>
        <v>L21</v>
      </c>
      <c r="W453" s="77">
        <f t="shared" si="54"/>
        <v>29500885</v>
      </c>
      <c r="X453" s="77">
        <f t="shared" si="55"/>
        <v>61</v>
      </c>
    </row>
    <row r="454" spans="1:24" ht="30" customHeight="1" x14ac:dyDescent="0.25">
      <c r="A454" s="39" t="s">
        <v>131</v>
      </c>
      <c r="B454" s="40">
        <v>29500886</v>
      </c>
      <c r="C454" s="40">
        <v>20</v>
      </c>
      <c r="D454" s="40">
        <v>61</v>
      </c>
      <c r="E454" s="41">
        <v>44454</v>
      </c>
      <c r="F454" s="42" t="s">
        <v>17</v>
      </c>
      <c r="G454" s="43" t="s">
        <v>156</v>
      </c>
      <c r="H454" s="44" t="str">
        <f>IFERROR(VLOOKUP(Abfalldokumentation!$B454,Artikel!A:C,3,FALSE),Abfalldokumentation!$B454)</f>
        <v>ABS MEDI-KRÄUK</v>
      </c>
      <c r="I454" s="78" t="str">
        <f>VLOOKUP(V454,'Linien - BU'!A:B,2,FALSE)</f>
        <v>BU4</v>
      </c>
      <c r="J454" s="79">
        <f t="shared" si="49"/>
        <v>20</v>
      </c>
      <c r="K454" s="80">
        <f>Abfalldokumentation!$E454</f>
        <v>44454</v>
      </c>
      <c r="L454" s="79" t="str">
        <f>IFERROR(IF(VLOOKUP(W454,'[1]Rohware 230'!$B:$C,2,FALSE)=0,"Rohware"),
IFERROR(IF(VLOOKUP(W454,[1]Sammelnr.!$B:$C,2,FALSE)=0,"Sammelnr. ungeschält ABS"),
IFERROR(IF(VLOOKUP(W454,[1]Sammelnr.!$E:$F,2,FALSE)=0,"Sammelnr. ungeschält VS"),
IFERROR(IF(VLOOKUP(W454,[1]Sammelnr.!$H:$I,2,FALSE)=0,"Sammelnr. geschält"),
IFERROR(IF(VLOOKUP(W454,[1]Offen!$B:$C,2,FALSE)=0,"Offen ungeschält ABS"),
IFERROR(IF(VLOOKUP(W454,[1]Offen!$E:$F,2,FALSE)=0,"Offen ungeschält VOS"),
IFERROR(IF(VLOOKUP(W454,[1]Offen!$H:$I,2,FALSE)=0,"Offen geschält RW"),
IFERROR(IF(VLOOKUP(W454,[1]Offen!$K:$L,2,FALSE)=0,"Offen vegan"),
IFERROR(IF(VLOOKUP(W454,[1]Offen!$N:$O,2,FALSE)=0,"Offen Zipfel"),
IFERROR(IF(VLOOKUP(W454,[1]Offen!$Q:$R,2,FALSE)=0,"Offen Endstücke"),
IFERROR(IF(VLOOKUP(W454,[1]Vakuumiert!$B:$C,2,FALSE)=0,"Vakuumierter VOS ungeschält"),
IFERROR(IF(VLOOKUP(W454,[1]Vakuumiert!$E:$F,2,FALSE)=0,"Vakuumierter ABS ungeschält"),
IFERROR(IF(VLOOKUP(W454,[1]Vakuumiert!$H:$I,2,FALSE)=0,"Vakuumierter VOS geschält"),
IFERROR(IF(VLOOKUP(W454,[1]Vakuumiert!$K:$L,2,FALSE)=0,"Vakuumierter VOS vegan"),
IFERROR(IF(VLOOKUP(W454,[1]Vakuumiert!$N:$O,2,FALSE)=0,"Vakuumierter VOS Zipfel"),
IFERROR(IF(VLOOKUP(W454,[1]Vakuumiert!$Q:$R,2,FALSE)=0,"Vakuumiert geschält"),
IFERROR(IF(VLOOKUP(W454,'[1]vakuumierte Fertigprodukte'!$B:$C,2,FALSE)=0,"Fertigprodukte"),
IFERROR(IF(VLOOKUP(W454,'[1]vakuumierte Fertigprodukte'!$E:$FI,2,FALSE)=0,"Vakuumierte Zipfel"),
IFERROR(IF(VLOOKUP(W454,[1]Wurste!$B:$C,2,FALSE)=0,"Räucherwürste"),
IFERROR(IF(VLOOKUP(W454,[1]Wurste!$E:$F,2,FALSE)=0,"URW/URGW Wurst"),
IFERROR(IF(VLOOKUP(W454,[1]Wurste!$H:$I,2,FALSE)=0,"HF-Wurst Vegan"),
IFERROR(IF(VLOOKUP(W454,[1]Wurste!$K:$L,2,FALSE)=0,"320er ohne Würste"),
IFERROR(IF(AND(OR(Abfalldokumentation!$I454="BU3",Abfalldokumentation!$I454="Verkauf"),Abfalldokumentation!$N454="Schimmel",Abfalldokumentation!$O454="keinen Abnehmer/kein Schälpersonal"),"Div. Zipfel, ES ohne Verwendung",VLOOKUP(Abfalldokumentation!$M454,Produktgruppen!A:B,2,FALSE)),"-")))))))))))))))))))))))</f>
        <v>Offen ungeschält ABS</v>
      </c>
      <c r="M454" s="81" t="str">
        <f>IFERROR(VLOOKUP(Abfalldokumentation!$W454,Artikel!A:C,3,FALSE),Abfalldokumentation!$W454)</f>
        <v>ABS MEDI-KRÄUK</v>
      </c>
      <c r="N454" s="81" t="str">
        <f>VLOOKUP(D454,'Liste Gründe'!A:D,2,FALSE)</f>
        <v>keinen Verwendungszweck</v>
      </c>
      <c r="O454" s="80" t="str">
        <f>IF(ISBLANK(F454),VLOOKUP(Abfalldokumentation!$X454,'Liste Gründe'!A:D,3,FALSE),F454)</f>
        <v>keinen Verwendungszweck</v>
      </c>
      <c r="P454" s="81" t="str">
        <f>IF(ISBLANK(Abfalldokumentation!$G454),"-",Abfalldokumentation!$G454)</f>
        <v>&lt;500kg/Monat</v>
      </c>
      <c r="Q454" s="81">
        <f t="shared" si="50"/>
        <v>37</v>
      </c>
      <c r="R454" s="81" t="str">
        <f t="shared" si="51"/>
        <v>Produkte</v>
      </c>
      <c r="S454" s="81" t="str">
        <f t="shared" si="52"/>
        <v>BUs</v>
      </c>
      <c r="T454" s="81" t="str">
        <f t="shared" si="53"/>
        <v>Symptome</v>
      </c>
      <c r="U454" s="81">
        <f>IFERROR(VLOOKUP(Abfalldokumentation!$W454,Kennzahlen!S:U,3,FALSE)*Abfalldokumentation!$J454,"0")</f>
        <v>30</v>
      </c>
      <c r="V454" s="81" t="str">
        <f>IF(ISBLANK(A454),VLOOKUP(Abfalldokumentation!$W454,'Linien - BU'!R:S,2,FALSE),A454)</f>
        <v>L21</v>
      </c>
      <c r="W454" s="77">
        <f t="shared" si="54"/>
        <v>29500886</v>
      </c>
      <c r="X454" s="77">
        <f t="shared" si="55"/>
        <v>61</v>
      </c>
    </row>
    <row r="455" spans="1:24" ht="30" customHeight="1" x14ac:dyDescent="0.25">
      <c r="A455" s="45" t="s">
        <v>131</v>
      </c>
      <c r="B455" s="46">
        <v>29500886</v>
      </c>
      <c r="C455" s="46">
        <v>20</v>
      </c>
      <c r="D455" s="46">
        <v>61</v>
      </c>
      <c r="E455" s="47">
        <v>44454</v>
      </c>
      <c r="F455" s="48" t="s">
        <v>17</v>
      </c>
      <c r="G455" s="49" t="s">
        <v>156</v>
      </c>
      <c r="H455" s="50" t="str">
        <f>IFERROR(VLOOKUP(Abfalldokumentation!$B455,Artikel!A:C,3,FALSE),Abfalldokumentation!$B455)</f>
        <v>ABS MEDI-KRÄUK</v>
      </c>
      <c r="I455" s="73" t="str">
        <f>VLOOKUP(V455,'Linien - BU'!A:B,2,FALSE)</f>
        <v>BU4</v>
      </c>
      <c r="J455" s="74">
        <f t="shared" si="49"/>
        <v>20</v>
      </c>
      <c r="K455" s="75">
        <f>Abfalldokumentation!$E455</f>
        <v>44454</v>
      </c>
      <c r="L455" s="74" t="str">
        <f>IFERROR(IF(VLOOKUP(W455,'[1]Rohware 230'!$B:$C,2,FALSE)=0,"Rohware"),
IFERROR(IF(VLOOKUP(W455,[1]Sammelnr.!$B:$C,2,FALSE)=0,"Sammelnr. ungeschält ABS"),
IFERROR(IF(VLOOKUP(W455,[1]Sammelnr.!$E:$F,2,FALSE)=0,"Sammelnr. ungeschält VS"),
IFERROR(IF(VLOOKUP(W455,[1]Sammelnr.!$H:$I,2,FALSE)=0,"Sammelnr. geschält"),
IFERROR(IF(VLOOKUP(W455,[1]Offen!$B:$C,2,FALSE)=0,"Offen ungeschält ABS"),
IFERROR(IF(VLOOKUP(W455,[1]Offen!$E:$F,2,FALSE)=0,"Offen ungeschält VOS"),
IFERROR(IF(VLOOKUP(W455,[1]Offen!$H:$I,2,FALSE)=0,"Offen geschält RW"),
IFERROR(IF(VLOOKUP(W455,[1]Offen!$K:$L,2,FALSE)=0,"Offen vegan"),
IFERROR(IF(VLOOKUP(W455,[1]Offen!$N:$O,2,FALSE)=0,"Offen Zipfel"),
IFERROR(IF(VLOOKUP(W455,[1]Offen!$Q:$R,2,FALSE)=0,"Offen Endstücke"),
IFERROR(IF(VLOOKUP(W455,[1]Vakuumiert!$B:$C,2,FALSE)=0,"Vakuumierter VOS ungeschält"),
IFERROR(IF(VLOOKUP(W455,[1]Vakuumiert!$E:$F,2,FALSE)=0,"Vakuumierter ABS ungeschält"),
IFERROR(IF(VLOOKUP(W455,[1]Vakuumiert!$H:$I,2,FALSE)=0,"Vakuumierter VOS geschält"),
IFERROR(IF(VLOOKUP(W455,[1]Vakuumiert!$K:$L,2,FALSE)=0,"Vakuumierter VOS vegan"),
IFERROR(IF(VLOOKUP(W455,[1]Vakuumiert!$N:$O,2,FALSE)=0,"Vakuumierter VOS Zipfel"),
IFERROR(IF(VLOOKUP(W455,[1]Vakuumiert!$Q:$R,2,FALSE)=0,"Vakuumiert geschält"),
IFERROR(IF(VLOOKUP(W455,'[1]vakuumierte Fertigprodukte'!$B:$C,2,FALSE)=0,"Fertigprodukte"),
IFERROR(IF(VLOOKUP(W455,'[1]vakuumierte Fertigprodukte'!$E:$FI,2,FALSE)=0,"Vakuumierte Zipfel"),
IFERROR(IF(VLOOKUP(W455,[1]Wurste!$B:$C,2,FALSE)=0,"Räucherwürste"),
IFERROR(IF(VLOOKUP(W455,[1]Wurste!$E:$F,2,FALSE)=0,"URW/URGW Wurst"),
IFERROR(IF(VLOOKUP(W455,[1]Wurste!$H:$I,2,FALSE)=0,"HF-Wurst Vegan"),
IFERROR(IF(VLOOKUP(W455,[1]Wurste!$K:$L,2,FALSE)=0,"320er ohne Würste"),
IFERROR(IF(AND(OR(Abfalldokumentation!$I455="BU3",Abfalldokumentation!$I455="Verkauf"),Abfalldokumentation!$N455="Schimmel",Abfalldokumentation!$O455="keinen Abnehmer/kein Schälpersonal"),"Div. Zipfel, ES ohne Verwendung",VLOOKUP(Abfalldokumentation!$M455,Produktgruppen!A:B,2,FALSE)),"-")))))))))))))))))))))))</f>
        <v>Offen ungeschält ABS</v>
      </c>
      <c r="M455" s="76" t="str">
        <f>IFERROR(VLOOKUP(Abfalldokumentation!$W455,Artikel!A:C,3,FALSE),Abfalldokumentation!$W455)</f>
        <v>ABS MEDI-KRÄUK</v>
      </c>
      <c r="N455" s="76" t="str">
        <f>VLOOKUP(D455,'Liste Gründe'!A:D,2,FALSE)</f>
        <v>keinen Verwendungszweck</v>
      </c>
      <c r="O455" s="75" t="str">
        <f>IF(ISBLANK(F455),VLOOKUP(Abfalldokumentation!$X455,'Liste Gründe'!A:D,3,FALSE),F455)</f>
        <v>keinen Verwendungszweck</v>
      </c>
      <c r="P455" s="76" t="str">
        <f>IF(ISBLANK(Abfalldokumentation!$G455),"-",Abfalldokumentation!$G455)</f>
        <v>&lt;500kg/Monat</v>
      </c>
      <c r="Q455" s="76">
        <f t="shared" si="50"/>
        <v>37</v>
      </c>
      <c r="R455" s="76" t="str">
        <f t="shared" si="51"/>
        <v>Produkte</v>
      </c>
      <c r="S455" s="76" t="str">
        <f t="shared" si="52"/>
        <v>BUs</v>
      </c>
      <c r="T455" s="76" t="str">
        <f t="shared" si="53"/>
        <v>Symptome</v>
      </c>
      <c r="U455" s="76">
        <f>IFERROR(VLOOKUP(Abfalldokumentation!$W455,Kennzahlen!S:U,3,FALSE)*Abfalldokumentation!$J455,"0")</f>
        <v>30</v>
      </c>
      <c r="V455" s="76" t="str">
        <f>IF(ISBLANK(A455),VLOOKUP(Abfalldokumentation!$W455,'Linien - BU'!R:S,2,FALSE),A455)</f>
        <v>L21</v>
      </c>
      <c r="W455" s="77">
        <f t="shared" si="54"/>
        <v>29500886</v>
      </c>
      <c r="X455" s="77">
        <f t="shared" si="55"/>
        <v>61</v>
      </c>
    </row>
    <row r="456" spans="1:24" ht="30" customHeight="1" x14ac:dyDescent="0.25">
      <c r="A456" s="39" t="s">
        <v>131</v>
      </c>
      <c r="B456" s="40">
        <v>29500886</v>
      </c>
      <c r="C456" s="40">
        <v>20</v>
      </c>
      <c r="D456" s="40">
        <v>61</v>
      </c>
      <c r="E456" s="41">
        <v>44454</v>
      </c>
      <c r="F456" s="42" t="s">
        <v>17</v>
      </c>
      <c r="G456" s="43" t="s">
        <v>156</v>
      </c>
      <c r="H456" s="44" t="str">
        <f>IFERROR(VLOOKUP(Abfalldokumentation!$B456,Artikel!A:C,3,FALSE),Abfalldokumentation!$B456)</f>
        <v>ABS MEDI-KRÄUK</v>
      </c>
      <c r="I456" s="78" t="str">
        <f>VLOOKUP(V456,'Linien - BU'!A:B,2,FALSE)</f>
        <v>BU4</v>
      </c>
      <c r="J456" s="79">
        <f t="shared" si="49"/>
        <v>20</v>
      </c>
      <c r="K456" s="80">
        <f>Abfalldokumentation!$E456</f>
        <v>44454</v>
      </c>
      <c r="L456" s="79" t="str">
        <f>IFERROR(IF(VLOOKUP(W456,'[1]Rohware 230'!$B:$C,2,FALSE)=0,"Rohware"),
IFERROR(IF(VLOOKUP(W456,[1]Sammelnr.!$B:$C,2,FALSE)=0,"Sammelnr. ungeschält ABS"),
IFERROR(IF(VLOOKUP(W456,[1]Sammelnr.!$E:$F,2,FALSE)=0,"Sammelnr. ungeschält VS"),
IFERROR(IF(VLOOKUP(W456,[1]Sammelnr.!$H:$I,2,FALSE)=0,"Sammelnr. geschält"),
IFERROR(IF(VLOOKUP(W456,[1]Offen!$B:$C,2,FALSE)=0,"Offen ungeschält ABS"),
IFERROR(IF(VLOOKUP(W456,[1]Offen!$E:$F,2,FALSE)=0,"Offen ungeschält VOS"),
IFERROR(IF(VLOOKUP(W456,[1]Offen!$H:$I,2,FALSE)=0,"Offen geschält RW"),
IFERROR(IF(VLOOKUP(W456,[1]Offen!$K:$L,2,FALSE)=0,"Offen vegan"),
IFERROR(IF(VLOOKUP(W456,[1]Offen!$N:$O,2,FALSE)=0,"Offen Zipfel"),
IFERROR(IF(VLOOKUP(W456,[1]Offen!$Q:$R,2,FALSE)=0,"Offen Endstücke"),
IFERROR(IF(VLOOKUP(W456,[1]Vakuumiert!$B:$C,2,FALSE)=0,"Vakuumierter VOS ungeschält"),
IFERROR(IF(VLOOKUP(W456,[1]Vakuumiert!$E:$F,2,FALSE)=0,"Vakuumierter ABS ungeschält"),
IFERROR(IF(VLOOKUP(W456,[1]Vakuumiert!$H:$I,2,FALSE)=0,"Vakuumierter VOS geschält"),
IFERROR(IF(VLOOKUP(W456,[1]Vakuumiert!$K:$L,2,FALSE)=0,"Vakuumierter VOS vegan"),
IFERROR(IF(VLOOKUP(W456,[1]Vakuumiert!$N:$O,2,FALSE)=0,"Vakuumierter VOS Zipfel"),
IFERROR(IF(VLOOKUP(W456,[1]Vakuumiert!$Q:$R,2,FALSE)=0,"Vakuumiert geschält"),
IFERROR(IF(VLOOKUP(W456,'[1]vakuumierte Fertigprodukte'!$B:$C,2,FALSE)=0,"Fertigprodukte"),
IFERROR(IF(VLOOKUP(W456,'[1]vakuumierte Fertigprodukte'!$E:$FI,2,FALSE)=0,"Vakuumierte Zipfel"),
IFERROR(IF(VLOOKUP(W456,[1]Wurste!$B:$C,2,FALSE)=0,"Räucherwürste"),
IFERROR(IF(VLOOKUP(W456,[1]Wurste!$E:$F,2,FALSE)=0,"URW/URGW Wurst"),
IFERROR(IF(VLOOKUP(W456,[1]Wurste!$H:$I,2,FALSE)=0,"HF-Wurst Vegan"),
IFERROR(IF(VLOOKUP(W456,[1]Wurste!$K:$L,2,FALSE)=0,"320er ohne Würste"),
IFERROR(IF(AND(OR(Abfalldokumentation!$I456="BU3",Abfalldokumentation!$I456="Verkauf"),Abfalldokumentation!$N456="Schimmel",Abfalldokumentation!$O456="keinen Abnehmer/kein Schälpersonal"),"Div. Zipfel, ES ohne Verwendung",VLOOKUP(Abfalldokumentation!$M456,Produktgruppen!A:B,2,FALSE)),"-")))))))))))))))))))))))</f>
        <v>Offen ungeschält ABS</v>
      </c>
      <c r="M456" s="81" t="str">
        <f>IFERROR(VLOOKUP(Abfalldokumentation!$W456,Artikel!A:C,3,FALSE),Abfalldokumentation!$W456)</f>
        <v>ABS MEDI-KRÄUK</v>
      </c>
      <c r="N456" s="81" t="str">
        <f>VLOOKUP(D456,'Liste Gründe'!A:D,2,FALSE)</f>
        <v>keinen Verwendungszweck</v>
      </c>
      <c r="O456" s="80" t="str">
        <f>IF(ISBLANK(F456),VLOOKUP(Abfalldokumentation!$X456,'Liste Gründe'!A:D,3,FALSE),F456)</f>
        <v>keinen Verwendungszweck</v>
      </c>
      <c r="P456" s="81" t="str">
        <f>IF(ISBLANK(Abfalldokumentation!$G456),"-",Abfalldokumentation!$G456)</f>
        <v>&lt;500kg/Monat</v>
      </c>
      <c r="Q456" s="81">
        <f t="shared" si="50"/>
        <v>37</v>
      </c>
      <c r="R456" s="81" t="str">
        <f t="shared" si="51"/>
        <v>Produkte</v>
      </c>
      <c r="S456" s="81" t="str">
        <f t="shared" si="52"/>
        <v>BUs</v>
      </c>
      <c r="T456" s="81" t="str">
        <f t="shared" si="53"/>
        <v>Symptome</v>
      </c>
      <c r="U456" s="81">
        <f>IFERROR(VLOOKUP(Abfalldokumentation!$W456,Kennzahlen!S:U,3,FALSE)*Abfalldokumentation!$J456,"0")</f>
        <v>30</v>
      </c>
      <c r="V456" s="81" t="str">
        <f>IF(ISBLANK(A456),VLOOKUP(Abfalldokumentation!$W456,'Linien - BU'!R:S,2,FALSE),A456)</f>
        <v>L21</v>
      </c>
      <c r="W456" s="77">
        <f t="shared" si="54"/>
        <v>29500886</v>
      </c>
      <c r="X456" s="77">
        <f t="shared" si="55"/>
        <v>61</v>
      </c>
    </row>
    <row r="457" spans="1:24" ht="30" customHeight="1" x14ac:dyDescent="0.25">
      <c r="A457" s="45" t="s">
        <v>132</v>
      </c>
      <c r="B457" s="46">
        <v>29500891</v>
      </c>
      <c r="C457" s="46">
        <v>15</v>
      </c>
      <c r="D457" s="46">
        <v>61</v>
      </c>
      <c r="E457" s="47">
        <v>44454</v>
      </c>
      <c r="F457" s="48" t="s">
        <v>17</v>
      </c>
      <c r="G457" s="49" t="s">
        <v>82</v>
      </c>
      <c r="H457" s="50" t="str">
        <f>IFERROR(VLOOKUP(Abfalldokumentation!$B457,Artikel!A:C,3,FALSE),Abfalldokumentation!$B457)</f>
        <v>ABS PECO</v>
      </c>
      <c r="I457" s="73" t="str">
        <f>VLOOKUP(V457,'Linien - BU'!A:B,2,FALSE)</f>
        <v>BU4</v>
      </c>
      <c r="J457" s="74">
        <f t="shared" si="49"/>
        <v>15</v>
      </c>
      <c r="K457" s="75">
        <f>Abfalldokumentation!$E457</f>
        <v>44454</v>
      </c>
      <c r="L457" s="74" t="str">
        <f>IFERROR(IF(VLOOKUP(W457,'[1]Rohware 230'!$B:$C,2,FALSE)=0,"Rohware"),
IFERROR(IF(VLOOKUP(W457,[1]Sammelnr.!$B:$C,2,FALSE)=0,"Sammelnr. ungeschält ABS"),
IFERROR(IF(VLOOKUP(W457,[1]Sammelnr.!$E:$F,2,FALSE)=0,"Sammelnr. ungeschält VS"),
IFERROR(IF(VLOOKUP(W457,[1]Sammelnr.!$H:$I,2,FALSE)=0,"Sammelnr. geschält"),
IFERROR(IF(VLOOKUP(W457,[1]Offen!$B:$C,2,FALSE)=0,"Offen ungeschält ABS"),
IFERROR(IF(VLOOKUP(W457,[1]Offen!$E:$F,2,FALSE)=0,"Offen ungeschält VOS"),
IFERROR(IF(VLOOKUP(W457,[1]Offen!$H:$I,2,FALSE)=0,"Offen geschält RW"),
IFERROR(IF(VLOOKUP(W457,[1]Offen!$K:$L,2,FALSE)=0,"Offen vegan"),
IFERROR(IF(VLOOKUP(W457,[1]Offen!$N:$O,2,FALSE)=0,"Offen Zipfel"),
IFERROR(IF(VLOOKUP(W457,[1]Offen!$Q:$R,2,FALSE)=0,"Offen Endstücke"),
IFERROR(IF(VLOOKUP(W457,[1]Vakuumiert!$B:$C,2,FALSE)=0,"Vakuumierter VOS ungeschält"),
IFERROR(IF(VLOOKUP(W457,[1]Vakuumiert!$E:$F,2,FALSE)=0,"Vakuumierter ABS ungeschält"),
IFERROR(IF(VLOOKUP(W457,[1]Vakuumiert!$H:$I,2,FALSE)=0,"Vakuumierter VOS geschält"),
IFERROR(IF(VLOOKUP(W457,[1]Vakuumiert!$K:$L,2,FALSE)=0,"Vakuumierter VOS vegan"),
IFERROR(IF(VLOOKUP(W457,[1]Vakuumiert!$N:$O,2,FALSE)=0,"Vakuumierter VOS Zipfel"),
IFERROR(IF(VLOOKUP(W457,[1]Vakuumiert!$Q:$R,2,FALSE)=0,"Vakuumiert geschält"),
IFERROR(IF(VLOOKUP(W457,'[1]vakuumierte Fertigprodukte'!$B:$C,2,FALSE)=0,"Fertigprodukte"),
IFERROR(IF(VLOOKUP(W457,'[1]vakuumierte Fertigprodukte'!$E:$FI,2,FALSE)=0,"Vakuumierte Zipfel"),
IFERROR(IF(VLOOKUP(W457,[1]Wurste!$B:$C,2,FALSE)=0,"Räucherwürste"),
IFERROR(IF(VLOOKUP(W457,[1]Wurste!$E:$F,2,FALSE)=0,"URW/URGW Wurst"),
IFERROR(IF(VLOOKUP(W457,[1]Wurste!$H:$I,2,FALSE)=0,"HF-Wurst Vegan"),
IFERROR(IF(VLOOKUP(W457,[1]Wurste!$K:$L,2,FALSE)=0,"320er ohne Würste"),
IFERROR(IF(AND(OR(Abfalldokumentation!$I457="BU3",Abfalldokumentation!$I457="Verkauf"),Abfalldokumentation!$N457="Schimmel",Abfalldokumentation!$O457="keinen Abnehmer/kein Schälpersonal"),"Div. Zipfel, ES ohne Verwendung",VLOOKUP(Abfalldokumentation!$M457,Produktgruppen!A:B,2,FALSE)),"-")))))))))))))))))))))))</f>
        <v>Offen ungeschält ABS</v>
      </c>
      <c r="M457" s="76" t="str">
        <f>IFERROR(VLOOKUP(Abfalldokumentation!$W457,Artikel!A:C,3,FALSE),Abfalldokumentation!$W457)</f>
        <v>ABS PECO</v>
      </c>
      <c r="N457" s="76" t="str">
        <f>VLOOKUP(D457,'Liste Gründe'!A:D,2,FALSE)</f>
        <v>keinen Verwendungszweck</v>
      </c>
      <c r="O457" s="75" t="str">
        <f>IF(ISBLANK(F457),VLOOKUP(Abfalldokumentation!$X457,'Liste Gründe'!A:D,3,FALSE),F457)</f>
        <v>keinen Verwendungszweck</v>
      </c>
      <c r="P457" s="76" t="str">
        <f>IF(ISBLANK(Abfalldokumentation!$G457),"-",Abfalldokumentation!$G457)</f>
        <v>&lt;300kg/Monat</v>
      </c>
      <c r="Q457" s="76">
        <f t="shared" si="50"/>
        <v>37</v>
      </c>
      <c r="R457" s="76" t="str">
        <f t="shared" si="51"/>
        <v>Produkte</v>
      </c>
      <c r="S457" s="76" t="str">
        <f t="shared" si="52"/>
        <v>BUs</v>
      </c>
      <c r="T457" s="76" t="str">
        <f t="shared" si="53"/>
        <v>Symptome</v>
      </c>
      <c r="U457" s="76">
        <f>IFERROR(VLOOKUP(Abfalldokumentation!$W457,Kennzahlen!S:U,3,FALSE)*Abfalldokumentation!$J457,"0")</f>
        <v>22.058823529411768</v>
      </c>
      <c r="V457" s="76" t="str">
        <f>IF(ISBLANK(A457),VLOOKUP(Abfalldokumentation!$W457,'Linien - BU'!R:S,2,FALSE),A457)</f>
        <v>L23</v>
      </c>
      <c r="W457" s="77">
        <f t="shared" si="54"/>
        <v>29500891</v>
      </c>
      <c r="X457" s="77">
        <f t="shared" si="55"/>
        <v>61</v>
      </c>
    </row>
    <row r="458" spans="1:24" ht="30" customHeight="1" x14ac:dyDescent="0.25">
      <c r="A458" s="39" t="s">
        <v>149</v>
      </c>
      <c r="B458" s="40">
        <v>29500891</v>
      </c>
      <c r="C458" s="40">
        <v>15</v>
      </c>
      <c r="D458" s="40">
        <v>61</v>
      </c>
      <c r="E458" s="41">
        <v>44454</v>
      </c>
      <c r="F458" s="42" t="s">
        <v>17</v>
      </c>
      <c r="G458" s="43" t="s">
        <v>82</v>
      </c>
      <c r="H458" s="44" t="str">
        <f>IFERROR(VLOOKUP(Abfalldokumentation!$B458,Artikel!A:C,3,FALSE),Abfalldokumentation!$B458)</f>
        <v>ABS PECO</v>
      </c>
      <c r="I458" s="78" t="str">
        <f>VLOOKUP(V458,'Linien - BU'!A:B,2,FALSE)</f>
        <v>BU4</v>
      </c>
      <c r="J458" s="79">
        <f t="shared" si="49"/>
        <v>15</v>
      </c>
      <c r="K458" s="80">
        <f>Abfalldokumentation!$E458</f>
        <v>44454</v>
      </c>
      <c r="L458" s="79" t="str">
        <f>IFERROR(IF(VLOOKUP(W458,'[1]Rohware 230'!$B:$C,2,FALSE)=0,"Rohware"),
IFERROR(IF(VLOOKUP(W458,[1]Sammelnr.!$B:$C,2,FALSE)=0,"Sammelnr. ungeschält ABS"),
IFERROR(IF(VLOOKUP(W458,[1]Sammelnr.!$E:$F,2,FALSE)=0,"Sammelnr. ungeschält VS"),
IFERROR(IF(VLOOKUP(W458,[1]Sammelnr.!$H:$I,2,FALSE)=0,"Sammelnr. geschält"),
IFERROR(IF(VLOOKUP(W458,[1]Offen!$B:$C,2,FALSE)=0,"Offen ungeschält ABS"),
IFERROR(IF(VLOOKUP(W458,[1]Offen!$E:$F,2,FALSE)=0,"Offen ungeschält VOS"),
IFERROR(IF(VLOOKUP(W458,[1]Offen!$H:$I,2,FALSE)=0,"Offen geschält RW"),
IFERROR(IF(VLOOKUP(W458,[1]Offen!$K:$L,2,FALSE)=0,"Offen vegan"),
IFERROR(IF(VLOOKUP(W458,[1]Offen!$N:$O,2,FALSE)=0,"Offen Zipfel"),
IFERROR(IF(VLOOKUP(W458,[1]Offen!$Q:$R,2,FALSE)=0,"Offen Endstücke"),
IFERROR(IF(VLOOKUP(W458,[1]Vakuumiert!$B:$C,2,FALSE)=0,"Vakuumierter VOS ungeschält"),
IFERROR(IF(VLOOKUP(W458,[1]Vakuumiert!$E:$F,2,FALSE)=0,"Vakuumierter ABS ungeschält"),
IFERROR(IF(VLOOKUP(W458,[1]Vakuumiert!$H:$I,2,FALSE)=0,"Vakuumierter VOS geschält"),
IFERROR(IF(VLOOKUP(W458,[1]Vakuumiert!$K:$L,2,FALSE)=0,"Vakuumierter VOS vegan"),
IFERROR(IF(VLOOKUP(W458,[1]Vakuumiert!$N:$O,2,FALSE)=0,"Vakuumierter VOS Zipfel"),
IFERROR(IF(VLOOKUP(W458,[1]Vakuumiert!$Q:$R,2,FALSE)=0,"Vakuumiert geschält"),
IFERROR(IF(VLOOKUP(W458,'[1]vakuumierte Fertigprodukte'!$B:$C,2,FALSE)=0,"Fertigprodukte"),
IFERROR(IF(VLOOKUP(W458,'[1]vakuumierte Fertigprodukte'!$E:$FI,2,FALSE)=0,"Vakuumierte Zipfel"),
IFERROR(IF(VLOOKUP(W458,[1]Wurste!$B:$C,2,FALSE)=0,"Räucherwürste"),
IFERROR(IF(VLOOKUP(W458,[1]Wurste!$E:$F,2,FALSE)=0,"URW/URGW Wurst"),
IFERROR(IF(VLOOKUP(W458,[1]Wurste!$H:$I,2,FALSE)=0,"HF-Wurst Vegan"),
IFERROR(IF(VLOOKUP(W458,[1]Wurste!$K:$L,2,FALSE)=0,"320er ohne Würste"),
IFERROR(IF(AND(OR(Abfalldokumentation!$I458="BU3",Abfalldokumentation!$I458="Verkauf"),Abfalldokumentation!$N458="Schimmel",Abfalldokumentation!$O458="keinen Abnehmer/kein Schälpersonal"),"Div. Zipfel, ES ohne Verwendung",VLOOKUP(Abfalldokumentation!$M458,Produktgruppen!A:B,2,FALSE)),"-")))))))))))))))))))))))</f>
        <v>Offen ungeschält ABS</v>
      </c>
      <c r="M458" s="81" t="str">
        <f>IFERROR(VLOOKUP(Abfalldokumentation!$W458,Artikel!A:C,3,FALSE),Abfalldokumentation!$W458)</f>
        <v>ABS PECO</v>
      </c>
      <c r="N458" s="81" t="str">
        <f>VLOOKUP(D458,'Liste Gründe'!A:D,2,FALSE)</f>
        <v>keinen Verwendungszweck</v>
      </c>
      <c r="O458" s="80" t="str">
        <f>IF(ISBLANK(F458),VLOOKUP(Abfalldokumentation!$X458,'Liste Gründe'!A:D,3,FALSE),F458)</f>
        <v>keinen Verwendungszweck</v>
      </c>
      <c r="P458" s="81" t="str">
        <f>IF(ISBLANK(Abfalldokumentation!$G458),"-",Abfalldokumentation!$G458)</f>
        <v>&lt;300kg/Monat</v>
      </c>
      <c r="Q458" s="81">
        <f t="shared" si="50"/>
        <v>37</v>
      </c>
      <c r="R458" s="81" t="str">
        <f t="shared" si="51"/>
        <v>Produkte</v>
      </c>
      <c r="S458" s="81" t="str">
        <f t="shared" si="52"/>
        <v>BUs</v>
      </c>
      <c r="T458" s="81" t="str">
        <f t="shared" si="53"/>
        <v>Symptome</v>
      </c>
      <c r="U458" s="81">
        <f>IFERROR(VLOOKUP(Abfalldokumentation!$W458,Kennzahlen!S:U,3,FALSE)*Abfalldokumentation!$J458,"0")</f>
        <v>22.058823529411768</v>
      </c>
      <c r="V458" s="81" t="str">
        <f>IF(ISBLANK(A458),VLOOKUP(Abfalldokumentation!$W458,'Linien - BU'!R:S,2,FALSE),A458)</f>
        <v>Bu4</v>
      </c>
      <c r="W458" s="77">
        <f t="shared" si="54"/>
        <v>29500891</v>
      </c>
      <c r="X458" s="77">
        <f t="shared" si="55"/>
        <v>61</v>
      </c>
    </row>
    <row r="459" spans="1:24" ht="30" customHeight="1" x14ac:dyDescent="0.25">
      <c r="A459" s="45" t="s">
        <v>132</v>
      </c>
      <c r="B459" s="46">
        <v>29500900</v>
      </c>
      <c r="C459" s="46">
        <v>6</v>
      </c>
      <c r="D459" s="46">
        <v>61</v>
      </c>
      <c r="E459" s="47">
        <v>44454</v>
      </c>
      <c r="F459" s="48" t="s">
        <v>17</v>
      </c>
      <c r="G459" s="49" t="s">
        <v>82</v>
      </c>
      <c r="H459" s="50" t="str">
        <f>IFERROR(VLOOKUP(Abfalldokumentation!$B459,Artikel!A:C,3,FALSE),Abfalldokumentation!$B459)</f>
        <v>ABS ROVIN</v>
      </c>
      <c r="I459" s="73" t="str">
        <f>VLOOKUP(V459,'Linien - BU'!A:B,2,FALSE)</f>
        <v>BU4</v>
      </c>
      <c r="J459" s="74">
        <f t="shared" si="49"/>
        <v>6</v>
      </c>
      <c r="K459" s="75">
        <f>Abfalldokumentation!$E459</f>
        <v>44454</v>
      </c>
      <c r="L459" s="74" t="str">
        <f>IFERROR(IF(VLOOKUP(W459,'[1]Rohware 230'!$B:$C,2,FALSE)=0,"Rohware"),
IFERROR(IF(VLOOKUP(W459,[1]Sammelnr.!$B:$C,2,FALSE)=0,"Sammelnr. ungeschält ABS"),
IFERROR(IF(VLOOKUP(W459,[1]Sammelnr.!$E:$F,2,FALSE)=0,"Sammelnr. ungeschält VS"),
IFERROR(IF(VLOOKUP(W459,[1]Sammelnr.!$H:$I,2,FALSE)=0,"Sammelnr. geschält"),
IFERROR(IF(VLOOKUP(W459,[1]Offen!$B:$C,2,FALSE)=0,"Offen ungeschält ABS"),
IFERROR(IF(VLOOKUP(W459,[1]Offen!$E:$F,2,FALSE)=0,"Offen ungeschält VOS"),
IFERROR(IF(VLOOKUP(W459,[1]Offen!$H:$I,2,FALSE)=0,"Offen geschält RW"),
IFERROR(IF(VLOOKUP(W459,[1]Offen!$K:$L,2,FALSE)=0,"Offen vegan"),
IFERROR(IF(VLOOKUP(W459,[1]Offen!$N:$O,2,FALSE)=0,"Offen Zipfel"),
IFERROR(IF(VLOOKUP(W459,[1]Offen!$Q:$R,2,FALSE)=0,"Offen Endstücke"),
IFERROR(IF(VLOOKUP(W459,[1]Vakuumiert!$B:$C,2,FALSE)=0,"Vakuumierter VOS ungeschält"),
IFERROR(IF(VLOOKUP(W459,[1]Vakuumiert!$E:$F,2,FALSE)=0,"Vakuumierter ABS ungeschält"),
IFERROR(IF(VLOOKUP(W459,[1]Vakuumiert!$H:$I,2,FALSE)=0,"Vakuumierter VOS geschält"),
IFERROR(IF(VLOOKUP(W459,[1]Vakuumiert!$K:$L,2,FALSE)=0,"Vakuumierter VOS vegan"),
IFERROR(IF(VLOOKUP(W459,[1]Vakuumiert!$N:$O,2,FALSE)=0,"Vakuumierter VOS Zipfel"),
IFERROR(IF(VLOOKUP(W459,[1]Vakuumiert!$Q:$R,2,FALSE)=0,"Vakuumiert geschält"),
IFERROR(IF(VLOOKUP(W459,'[1]vakuumierte Fertigprodukte'!$B:$C,2,FALSE)=0,"Fertigprodukte"),
IFERROR(IF(VLOOKUP(W459,'[1]vakuumierte Fertigprodukte'!$E:$FI,2,FALSE)=0,"Vakuumierte Zipfel"),
IFERROR(IF(VLOOKUP(W459,[1]Wurste!$B:$C,2,FALSE)=0,"Räucherwürste"),
IFERROR(IF(VLOOKUP(W459,[1]Wurste!$E:$F,2,FALSE)=0,"URW/URGW Wurst"),
IFERROR(IF(VLOOKUP(W459,[1]Wurste!$H:$I,2,FALSE)=0,"HF-Wurst Vegan"),
IFERROR(IF(VLOOKUP(W459,[1]Wurste!$K:$L,2,FALSE)=0,"320er ohne Würste"),
IFERROR(IF(AND(OR(Abfalldokumentation!$I459="BU3",Abfalldokumentation!$I459="Verkauf"),Abfalldokumentation!$N459="Schimmel",Abfalldokumentation!$O459="keinen Abnehmer/kein Schälpersonal"),"Div. Zipfel, ES ohne Verwendung",VLOOKUP(Abfalldokumentation!$M459,Produktgruppen!A:B,2,FALSE)),"-")))))))))))))))))))))))</f>
        <v>Offen ungeschält ABS</v>
      </c>
      <c r="M459" s="76" t="str">
        <f>IFERROR(VLOOKUP(Abfalldokumentation!$W459,Artikel!A:C,3,FALSE),Abfalldokumentation!$W459)</f>
        <v>ABS ROVIN</v>
      </c>
      <c r="N459" s="76" t="str">
        <f>VLOOKUP(D459,'Liste Gründe'!A:D,2,FALSE)</f>
        <v>keinen Verwendungszweck</v>
      </c>
      <c r="O459" s="75" t="str">
        <f>IF(ISBLANK(F459),VLOOKUP(Abfalldokumentation!$X459,'Liste Gründe'!A:D,3,FALSE),F459)</f>
        <v>keinen Verwendungszweck</v>
      </c>
      <c r="P459" s="76" t="str">
        <f>IF(ISBLANK(Abfalldokumentation!$G459),"-",Abfalldokumentation!$G459)</f>
        <v>&lt;300kg/Monat</v>
      </c>
      <c r="Q459" s="76">
        <f t="shared" si="50"/>
        <v>37</v>
      </c>
      <c r="R459" s="76" t="str">
        <f t="shared" si="51"/>
        <v>Produkte</v>
      </c>
      <c r="S459" s="76" t="str">
        <f t="shared" si="52"/>
        <v>BUs</v>
      </c>
      <c r="T459" s="76" t="str">
        <f t="shared" si="53"/>
        <v>Symptome</v>
      </c>
      <c r="U459" s="76">
        <f>IFERROR(VLOOKUP(Abfalldokumentation!$W459,Kennzahlen!S:U,3,FALSE)*Abfalldokumentation!$J459,"0")</f>
        <v>0.06</v>
      </c>
      <c r="V459" s="76" t="str">
        <f>IF(ISBLANK(A459),VLOOKUP(Abfalldokumentation!$W459,'Linien - BU'!R:S,2,FALSE),A459)</f>
        <v>L23</v>
      </c>
      <c r="W459" s="77">
        <f t="shared" si="54"/>
        <v>29500900</v>
      </c>
      <c r="X459" s="77">
        <f t="shared" si="55"/>
        <v>61</v>
      </c>
    </row>
    <row r="460" spans="1:24" ht="30" customHeight="1" x14ac:dyDescent="0.25">
      <c r="A460" s="39" t="s">
        <v>131</v>
      </c>
      <c r="B460" s="40">
        <v>29500906</v>
      </c>
      <c r="C460" s="40">
        <v>17</v>
      </c>
      <c r="D460" s="40">
        <v>61</v>
      </c>
      <c r="E460" s="41">
        <v>44454</v>
      </c>
      <c r="F460" s="42" t="s">
        <v>17</v>
      </c>
      <c r="G460" s="43" t="s">
        <v>82</v>
      </c>
      <c r="H460" s="44" t="str">
        <f>IFERROR(VLOOKUP(Abfalldokumentation!$B460,Artikel!A:C,3,FALSE),Abfalldokumentation!$B460)</f>
        <v>ABS SCH-PAUL</v>
      </c>
      <c r="I460" s="78" t="str">
        <f>VLOOKUP(V460,'Linien - BU'!A:B,2,FALSE)</f>
        <v>BU4</v>
      </c>
      <c r="J460" s="79">
        <f t="shared" si="49"/>
        <v>17</v>
      </c>
      <c r="K460" s="80">
        <f>Abfalldokumentation!$E460</f>
        <v>44454</v>
      </c>
      <c r="L460" s="79" t="str">
        <f>IFERROR(IF(VLOOKUP(W460,'[1]Rohware 230'!$B:$C,2,FALSE)=0,"Rohware"),
IFERROR(IF(VLOOKUP(W460,[1]Sammelnr.!$B:$C,2,FALSE)=0,"Sammelnr. ungeschält ABS"),
IFERROR(IF(VLOOKUP(W460,[1]Sammelnr.!$E:$F,2,FALSE)=0,"Sammelnr. ungeschält VS"),
IFERROR(IF(VLOOKUP(W460,[1]Sammelnr.!$H:$I,2,FALSE)=0,"Sammelnr. geschält"),
IFERROR(IF(VLOOKUP(W460,[1]Offen!$B:$C,2,FALSE)=0,"Offen ungeschält ABS"),
IFERROR(IF(VLOOKUP(W460,[1]Offen!$E:$F,2,FALSE)=0,"Offen ungeschält VOS"),
IFERROR(IF(VLOOKUP(W460,[1]Offen!$H:$I,2,FALSE)=0,"Offen geschält RW"),
IFERROR(IF(VLOOKUP(W460,[1]Offen!$K:$L,2,FALSE)=0,"Offen vegan"),
IFERROR(IF(VLOOKUP(W460,[1]Offen!$N:$O,2,FALSE)=0,"Offen Zipfel"),
IFERROR(IF(VLOOKUP(W460,[1]Offen!$Q:$R,2,FALSE)=0,"Offen Endstücke"),
IFERROR(IF(VLOOKUP(W460,[1]Vakuumiert!$B:$C,2,FALSE)=0,"Vakuumierter VOS ungeschält"),
IFERROR(IF(VLOOKUP(W460,[1]Vakuumiert!$E:$F,2,FALSE)=0,"Vakuumierter ABS ungeschält"),
IFERROR(IF(VLOOKUP(W460,[1]Vakuumiert!$H:$I,2,FALSE)=0,"Vakuumierter VOS geschält"),
IFERROR(IF(VLOOKUP(W460,[1]Vakuumiert!$K:$L,2,FALSE)=0,"Vakuumierter VOS vegan"),
IFERROR(IF(VLOOKUP(W460,[1]Vakuumiert!$N:$O,2,FALSE)=0,"Vakuumierter VOS Zipfel"),
IFERROR(IF(VLOOKUP(W460,[1]Vakuumiert!$Q:$R,2,FALSE)=0,"Vakuumiert geschält"),
IFERROR(IF(VLOOKUP(W460,'[1]vakuumierte Fertigprodukte'!$B:$C,2,FALSE)=0,"Fertigprodukte"),
IFERROR(IF(VLOOKUP(W460,'[1]vakuumierte Fertigprodukte'!$E:$FI,2,FALSE)=0,"Vakuumierte Zipfel"),
IFERROR(IF(VLOOKUP(W460,[1]Wurste!$B:$C,2,FALSE)=0,"Räucherwürste"),
IFERROR(IF(VLOOKUP(W460,[1]Wurste!$E:$F,2,FALSE)=0,"URW/URGW Wurst"),
IFERROR(IF(VLOOKUP(W460,[1]Wurste!$H:$I,2,FALSE)=0,"HF-Wurst Vegan"),
IFERROR(IF(VLOOKUP(W460,[1]Wurste!$K:$L,2,FALSE)=0,"320er ohne Würste"),
IFERROR(IF(AND(OR(Abfalldokumentation!$I460="BU3",Abfalldokumentation!$I460="Verkauf"),Abfalldokumentation!$N460="Schimmel",Abfalldokumentation!$O460="keinen Abnehmer/kein Schälpersonal"),"Div. Zipfel, ES ohne Verwendung",VLOOKUP(Abfalldokumentation!$M460,Produktgruppen!A:B,2,FALSE)),"-")))))))))))))))))))))))</f>
        <v>Offen ungeschält ABS</v>
      </c>
      <c r="M460" s="81" t="str">
        <f>IFERROR(VLOOKUP(Abfalldokumentation!$W460,Artikel!A:C,3,FALSE),Abfalldokumentation!$W460)</f>
        <v>ABS SCH-PAUL</v>
      </c>
      <c r="N460" s="81" t="str">
        <f>VLOOKUP(D460,'Liste Gründe'!A:D,2,FALSE)</f>
        <v>keinen Verwendungszweck</v>
      </c>
      <c r="O460" s="80" t="str">
        <f>IF(ISBLANK(F460),VLOOKUP(Abfalldokumentation!$X460,'Liste Gründe'!A:D,3,FALSE),F460)</f>
        <v>keinen Verwendungszweck</v>
      </c>
      <c r="P460" s="81" t="str">
        <f>IF(ISBLANK(Abfalldokumentation!$G460),"-",Abfalldokumentation!$G460)</f>
        <v>&lt;300kg/Monat</v>
      </c>
      <c r="Q460" s="81">
        <f t="shared" si="50"/>
        <v>37</v>
      </c>
      <c r="R460" s="81" t="str">
        <f t="shared" si="51"/>
        <v>Produkte</v>
      </c>
      <c r="S460" s="81" t="str">
        <f t="shared" si="52"/>
        <v>BUs</v>
      </c>
      <c r="T460" s="81" t="str">
        <f t="shared" si="53"/>
        <v>Symptome</v>
      </c>
      <c r="U460" s="81">
        <f>IFERROR(VLOOKUP(Abfalldokumentation!$W460,Kennzahlen!S:U,3,FALSE)*Abfalldokumentation!$J460,"0")</f>
        <v>0.17</v>
      </c>
      <c r="V460" s="81" t="str">
        <f>IF(ISBLANK(A460),VLOOKUP(Abfalldokumentation!$W460,'Linien - BU'!R:S,2,FALSE),A460)</f>
        <v>L21</v>
      </c>
      <c r="W460" s="77">
        <f t="shared" si="54"/>
        <v>29500906</v>
      </c>
      <c r="X460" s="77">
        <f t="shared" si="55"/>
        <v>61</v>
      </c>
    </row>
    <row r="461" spans="1:24" ht="30" customHeight="1" x14ac:dyDescent="0.25">
      <c r="A461" s="45" t="s">
        <v>76</v>
      </c>
      <c r="B461" s="46">
        <v>29500910</v>
      </c>
      <c r="C461" s="46">
        <v>6</v>
      </c>
      <c r="D461" s="46">
        <v>61</v>
      </c>
      <c r="E461" s="47">
        <v>44454</v>
      </c>
      <c r="F461" s="48" t="s">
        <v>17</v>
      </c>
      <c r="G461" s="49" t="s">
        <v>156</v>
      </c>
      <c r="H461" s="50" t="str">
        <f>IFERROR(VLOOKUP(Abfalldokumentation!$B461,Artikel!A:C,3,FALSE),Abfalldokumentation!$B461)</f>
        <v>ABS Unser Blütenkäse</v>
      </c>
      <c r="I461" s="73" t="str">
        <f>VLOOKUP(V461,'Linien - BU'!A:B,2,FALSE)</f>
        <v>BU4</v>
      </c>
      <c r="J461" s="74">
        <f t="shared" si="49"/>
        <v>6</v>
      </c>
      <c r="K461" s="75">
        <f>Abfalldokumentation!$E461</f>
        <v>44454</v>
      </c>
      <c r="L461" s="74" t="str">
        <f>IFERROR(IF(VLOOKUP(W461,'[1]Rohware 230'!$B:$C,2,FALSE)=0,"Rohware"),
IFERROR(IF(VLOOKUP(W461,[1]Sammelnr.!$B:$C,2,FALSE)=0,"Sammelnr. ungeschält ABS"),
IFERROR(IF(VLOOKUP(W461,[1]Sammelnr.!$E:$F,2,FALSE)=0,"Sammelnr. ungeschält VS"),
IFERROR(IF(VLOOKUP(W461,[1]Sammelnr.!$H:$I,2,FALSE)=0,"Sammelnr. geschält"),
IFERROR(IF(VLOOKUP(W461,[1]Offen!$B:$C,2,FALSE)=0,"Offen ungeschält ABS"),
IFERROR(IF(VLOOKUP(W461,[1]Offen!$E:$F,2,FALSE)=0,"Offen ungeschält VOS"),
IFERROR(IF(VLOOKUP(W461,[1]Offen!$H:$I,2,FALSE)=0,"Offen geschält RW"),
IFERROR(IF(VLOOKUP(W461,[1]Offen!$K:$L,2,FALSE)=0,"Offen vegan"),
IFERROR(IF(VLOOKUP(W461,[1]Offen!$N:$O,2,FALSE)=0,"Offen Zipfel"),
IFERROR(IF(VLOOKUP(W461,[1]Offen!$Q:$R,2,FALSE)=0,"Offen Endstücke"),
IFERROR(IF(VLOOKUP(W461,[1]Vakuumiert!$B:$C,2,FALSE)=0,"Vakuumierter VOS ungeschält"),
IFERROR(IF(VLOOKUP(W461,[1]Vakuumiert!$E:$F,2,FALSE)=0,"Vakuumierter ABS ungeschält"),
IFERROR(IF(VLOOKUP(W461,[1]Vakuumiert!$H:$I,2,FALSE)=0,"Vakuumierter VOS geschält"),
IFERROR(IF(VLOOKUP(W461,[1]Vakuumiert!$K:$L,2,FALSE)=0,"Vakuumierter VOS vegan"),
IFERROR(IF(VLOOKUP(W461,[1]Vakuumiert!$N:$O,2,FALSE)=0,"Vakuumierter VOS Zipfel"),
IFERROR(IF(VLOOKUP(W461,[1]Vakuumiert!$Q:$R,2,FALSE)=0,"Vakuumiert geschält"),
IFERROR(IF(VLOOKUP(W461,'[1]vakuumierte Fertigprodukte'!$B:$C,2,FALSE)=0,"Fertigprodukte"),
IFERROR(IF(VLOOKUP(W461,'[1]vakuumierte Fertigprodukte'!$E:$FI,2,FALSE)=0,"Vakuumierte Zipfel"),
IFERROR(IF(VLOOKUP(W461,[1]Wurste!$B:$C,2,FALSE)=0,"Räucherwürste"),
IFERROR(IF(VLOOKUP(W461,[1]Wurste!$E:$F,2,FALSE)=0,"URW/URGW Wurst"),
IFERROR(IF(VLOOKUP(W461,[1]Wurste!$H:$I,2,FALSE)=0,"HF-Wurst Vegan"),
IFERROR(IF(VLOOKUP(W461,[1]Wurste!$K:$L,2,FALSE)=0,"320er ohne Würste"),
IFERROR(IF(AND(OR(Abfalldokumentation!$I461="BU3",Abfalldokumentation!$I461="Verkauf"),Abfalldokumentation!$N461="Schimmel",Abfalldokumentation!$O461="keinen Abnehmer/kein Schälpersonal"),"Div. Zipfel, ES ohne Verwendung",VLOOKUP(Abfalldokumentation!$M461,Produktgruppen!A:B,2,FALSE)),"-")))))))))))))))))))))))</f>
        <v>Offen ungeschält ABS</v>
      </c>
      <c r="M461" s="76" t="str">
        <f>IFERROR(VLOOKUP(Abfalldokumentation!$W461,Artikel!A:C,3,FALSE),Abfalldokumentation!$W461)</f>
        <v>ABS Unser Blütenkäse</v>
      </c>
      <c r="N461" s="76" t="str">
        <f>VLOOKUP(D461,'Liste Gründe'!A:D,2,FALSE)</f>
        <v>keinen Verwendungszweck</v>
      </c>
      <c r="O461" s="75" t="str">
        <f>IF(ISBLANK(F461),VLOOKUP(Abfalldokumentation!$X461,'Liste Gründe'!A:D,3,FALSE),F461)</f>
        <v>keinen Verwendungszweck</v>
      </c>
      <c r="P461" s="76" t="str">
        <f>IF(ISBLANK(Abfalldokumentation!$G461),"-",Abfalldokumentation!$G461)</f>
        <v>&lt;500kg/Monat</v>
      </c>
      <c r="Q461" s="76">
        <f t="shared" si="50"/>
        <v>37</v>
      </c>
      <c r="R461" s="76" t="str">
        <f t="shared" si="51"/>
        <v>Produkte</v>
      </c>
      <c r="S461" s="76" t="str">
        <f t="shared" si="52"/>
        <v>BUs</v>
      </c>
      <c r="T461" s="76" t="str">
        <f t="shared" si="53"/>
        <v>Symptome</v>
      </c>
      <c r="U461" s="76">
        <f>IFERROR(VLOOKUP(Abfalldokumentation!$W461,Kennzahlen!S:U,3,FALSE)*Abfalldokumentation!$J461,"0")</f>
        <v>0.06</v>
      </c>
      <c r="V461" s="76" t="str">
        <f>IF(ISBLANK(A461),VLOOKUP(Abfalldokumentation!$W461,'Linien - BU'!R:S,2,FALSE),A461)</f>
        <v>L22</v>
      </c>
      <c r="W461" s="77">
        <f t="shared" si="54"/>
        <v>29500910</v>
      </c>
      <c r="X461" s="77">
        <f t="shared" si="55"/>
        <v>61</v>
      </c>
    </row>
    <row r="462" spans="1:24" ht="30" customHeight="1" x14ac:dyDescent="0.25">
      <c r="A462" s="39" t="s">
        <v>149</v>
      </c>
      <c r="B462" s="40">
        <v>29500952</v>
      </c>
      <c r="C462" s="40">
        <v>22</v>
      </c>
      <c r="D462" s="40">
        <v>61</v>
      </c>
      <c r="E462" s="41">
        <v>44454</v>
      </c>
      <c r="F462" s="42" t="s">
        <v>17</v>
      </c>
      <c r="G462" s="43" t="s">
        <v>82</v>
      </c>
      <c r="H462" s="44" t="str">
        <f>IFERROR(VLOOKUP(Abfalldokumentation!$B462,Artikel!A:C,3,FALSE),Abfalldokumentation!$B462)</f>
        <v>ABS GRÜN-PESTO</v>
      </c>
      <c r="I462" s="78" t="str">
        <f>VLOOKUP(V462,'Linien - BU'!A:B,2,FALSE)</f>
        <v>BU4</v>
      </c>
      <c r="J462" s="79">
        <f t="shared" si="49"/>
        <v>22</v>
      </c>
      <c r="K462" s="80">
        <f>Abfalldokumentation!$E462</f>
        <v>44454</v>
      </c>
      <c r="L462" s="79" t="str">
        <f>IFERROR(IF(VLOOKUP(W462,'[1]Rohware 230'!$B:$C,2,FALSE)=0,"Rohware"),
IFERROR(IF(VLOOKUP(W462,[1]Sammelnr.!$B:$C,2,FALSE)=0,"Sammelnr. ungeschält ABS"),
IFERROR(IF(VLOOKUP(W462,[1]Sammelnr.!$E:$F,2,FALSE)=0,"Sammelnr. ungeschält VS"),
IFERROR(IF(VLOOKUP(W462,[1]Sammelnr.!$H:$I,2,FALSE)=0,"Sammelnr. geschält"),
IFERROR(IF(VLOOKUP(W462,[1]Offen!$B:$C,2,FALSE)=0,"Offen ungeschält ABS"),
IFERROR(IF(VLOOKUP(W462,[1]Offen!$E:$F,2,FALSE)=0,"Offen ungeschält VOS"),
IFERROR(IF(VLOOKUP(W462,[1]Offen!$H:$I,2,FALSE)=0,"Offen geschält RW"),
IFERROR(IF(VLOOKUP(W462,[1]Offen!$K:$L,2,FALSE)=0,"Offen vegan"),
IFERROR(IF(VLOOKUP(W462,[1]Offen!$N:$O,2,FALSE)=0,"Offen Zipfel"),
IFERROR(IF(VLOOKUP(W462,[1]Offen!$Q:$R,2,FALSE)=0,"Offen Endstücke"),
IFERROR(IF(VLOOKUP(W462,[1]Vakuumiert!$B:$C,2,FALSE)=0,"Vakuumierter VOS ungeschält"),
IFERROR(IF(VLOOKUP(W462,[1]Vakuumiert!$E:$F,2,FALSE)=0,"Vakuumierter ABS ungeschält"),
IFERROR(IF(VLOOKUP(W462,[1]Vakuumiert!$H:$I,2,FALSE)=0,"Vakuumierter VOS geschält"),
IFERROR(IF(VLOOKUP(W462,[1]Vakuumiert!$K:$L,2,FALSE)=0,"Vakuumierter VOS vegan"),
IFERROR(IF(VLOOKUP(W462,[1]Vakuumiert!$N:$O,2,FALSE)=0,"Vakuumierter VOS Zipfel"),
IFERROR(IF(VLOOKUP(W462,[1]Vakuumiert!$Q:$R,2,FALSE)=0,"Vakuumiert geschält"),
IFERROR(IF(VLOOKUP(W462,'[1]vakuumierte Fertigprodukte'!$B:$C,2,FALSE)=0,"Fertigprodukte"),
IFERROR(IF(VLOOKUP(W462,'[1]vakuumierte Fertigprodukte'!$E:$FI,2,FALSE)=0,"Vakuumierte Zipfel"),
IFERROR(IF(VLOOKUP(W462,[1]Wurste!$B:$C,2,FALSE)=0,"Räucherwürste"),
IFERROR(IF(VLOOKUP(W462,[1]Wurste!$E:$F,2,FALSE)=0,"URW/URGW Wurst"),
IFERROR(IF(VLOOKUP(W462,[1]Wurste!$H:$I,2,FALSE)=0,"HF-Wurst Vegan"),
IFERROR(IF(VLOOKUP(W462,[1]Wurste!$K:$L,2,FALSE)=0,"320er ohne Würste"),
IFERROR(IF(AND(OR(Abfalldokumentation!$I462="BU3",Abfalldokumentation!$I462="Verkauf"),Abfalldokumentation!$N462="Schimmel",Abfalldokumentation!$O462="keinen Abnehmer/kein Schälpersonal"),"Div. Zipfel, ES ohne Verwendung",VLOOKUP(Abfalldokumentation!$M462,Produktgruppen!A:B,2,FALSE)),"-")))))))))))))))))))))))</f>
        <v>Offen ungeschält ABS</v>
      </c>
      <c r="M462" s="81" t="str">
        <f>IFERROR(VLOOKUP(Abfalldokumentation!$W462,Artikel!A:C,3,FALSE),Abfalldokumentation!$W462)</f>
        <v>ABS GRÜN-PESTO</v>
      </c>
      <c r="N462" s="81" t="str">
        <f>VLOOKUP(D462,'Liste Gründe'!A:D,2,FALSE)</f>
        <v>keinen Verwendungszweck</v>
      </c>
      <c r="O462" s="80" t="str">
        <f>IF(ISBLANK(F462),VLOOKUP(Abfalldokumentation!$X462,'Liste Gründe'!A:D,3,FALSE),F462)</f>
        <v>keinen Verwendungszweck</v>
      </c>
      <c r="P462" s="81" t="str">
        <f>IF(ISBLANK(Abfalldokumentation!$G462),"-",Abfalldokumentation!$G462)</f>
        <v>&lt;300kg/Monat</v>
      </c>
      <c r="Q462" s="81">
        <f t="shared" si="50"/>
        <v>37</v>
      </c>
      <c r="R462" s="81" t="str">
        <f t="shared" si="51"/>
        <v>Produkte</v>
      </c>
      <c r="S462" s="81" t="str">
        <f t="shared" si="52"/>
        <v>BUs</v>
      </c>
      <c r="T462" s="81" t="str">
        <f t="shared" si="53"/>
        <v>Symptome</v>
      </c>
      <c r="U462" s="81">
        <f>IFERROR(VLOOKUP(Abfalldokumentation!$W462,Kennzahlen!S:U,3,FALSE)*Abfalldokumentation!$J462,"0")</f>
        <v>33</v>
      </c>
      <c r="V462" s="81" t="str">
        <f>IF(ISBLANK(A462),VLOOKUP(Abfalldokumentation!$W462,'Linien - BU'!R:S,2,FALSE),A462)</f>
        <v>Bu4</v>
      </c>
      <c r="W462" s="77">
        <f t="shared" si="54"/>
        <v>29500952</v>
      </c>
      <c r="X462" s="77">
        <f t="shared" si="55"/>
        <v>61</v>
      </c>
    </row>
    <row r="463" spans="1:24" ht="30" customHeight="1" x14ac:dyDescent="0.25">
      <c r="A463" s="45" t="s">
        <v>131</v>
      </c>
      <c r="B463" s="46">
        <v>29500952</v>
      </c>
      <c r="C463" s="46">
        <v>20</v>
      </c>
      <c r="D463" s="46">
        <v>61</v>
      </c>
      <c r="E463" s="47">
        <v>44454</v>
      </c>
      <c r="F463" s="48" t="s">
        <v>17</v>
      </c>
      <c r="G463" s="49" t="s">
        <v>82</v>
      </c>
      <c r="H463" s="50" t="str">
        <f>IFERROR(VLOOKUP(Abfalldokumentation!$B463,Artikel!A:C,3,FALSE),Abfalldokumentation!$B463)</f>
        <v>ABS GRÜN-PESTO</v>
      </c>
      <c r="I463" s="73" t="str">
        <f>VLOOKUP(V463,'Linien - BU'!A:B,2,FALSE)</f>
        <v>BU4</v>
      </c>
      <c r="J463" s="74">
        <f t="shared" si="49"/>
        <v>20</v>
      </c>
      <c r="K463" s="75">
        <f>Abfalldokumentation!$E463</f>
        <v>44454</v>
      </c>
      <c r="L463" s="74" t="str">
        <f>IFERROR(IF(VLOOKUP(W463,'[1]Rohware 230'!$B:$C,2,FALSE)=0,"Rohware"),
IFERROR(IF(VLOOKUP(W463,[1]Sammelnr.!$B:$C,2,FALSE)=0,"Sammelnr. ungeschält ABS"),
IFERROR(IF(VLOOKUP(W463,[1]Sammelnr.!$E:$F,2,FALSE)=0,"Sammelnr. ungeschält VS"),
IFERROR(IF(VLOOKUP(W463,[1]Sammelnr.!$H:$I,2,FALSE)=0,"Sammelnr. geschält"),
IFERROR(IF(VLOOKUP(W463,[1]Offen!$B:$C,2,FALSE)=0,"Offen ungeschält ABS"),
IFERROR(IF(VLOOKUP(W463,[1]Offen!$E:$F,2,FALSE)=0,"Offen ungeschält VOS"),
IFERROR(IF(VLOOKUP(W463,[1]Offen!$H:$I,2,FALSE)=0,"Offen geschält RW"),
IFERROR(IF(VLOOKUP(W463,[1]Offen!$K:$L,2,FALSE)=0,"Offen vegan"),
IFERROR(IF(VLOOKUP(W463,[1]Offen!$N:$O,2,FALSE)=0,"Offen Zipfel"),
IFERROR(IF(VLOOKUP(W463,[1]Offen!$Q:$R,2,FALSE)=0,"Offen Endstücke"),
IFERROR(IF(VLOOKUP(W463,[1]Vakuumiert!$B:$C,2,FALSE)=0,"Vakuumierter VOS ungeschält"),
IFERROR(IF(VLOOKUP(W463,[1]Vakuumiert!$E:$F,2,FALSE)=0,"Vakuumierter ABS ungeschält"),
IFERROR(IF(VLOOKUP(W463,[1]Vakuumiert!$H:$I,2,FALSE)=0,"Vakuumierter VOS geschält"),
IFERROR(IF(VLOOKUP(W463,[1]Vakuumiert!$K:$L,2,FALSE)=0,"Vakuumierter VOS vegan"),
IFERROR(IF(VLOOKUP(W463,[1]Vakuumiert!$N:$O,2,FALSE)=0,"Vakuumierter VOS Zipfel"),
IFERROR(IF(VLOOKUP(W463,[1]Vakuumiert!$Q:$R,2,FALSE)=0,"Vakuumiert geschält"),
IFERROR(IF(VLOOKUP(W463,'[1]vakuumierte Fertigprodukte'!$B:$C,2,FALSE)=0,"Fertigprodukte"),
IFERROR(IF(VLOOKUP(W463,'[1]vakuumierte Fertigprodukte'!$E:$FI,2,FALSE)=0,"Vakuumierte Zipfel"),
IFERROR(IF(VLOOKUP(W463,[1]Wurste!$B:$C,2,FALSE)=0,"Räucherwürste"),
IFERROR(IF(VLOOKUP(W463,[1]Wurste!$E:$F,2,FALSE)=0,"URW/URGW Wurst"),
IFERROR(IF(VLOOKUP(W463,[1]Wurste!$H:$I,2,FALSE)=0,"HF-Wurst Vegan"),
IFERROR(IF(VLOOKUP(W463,[1]Wurste!$K:$L,2,FALSE)=0,"320er ohne Würste"),
IFERROR(IF(AND(OR(Abfalldokumentation!$I463="BU3",Abfalldokumentation!$I463="Verkauf"),Abfalldokumentation!$N463="Schimmel",Abfalldokumentation!$O463="keinen Abnehmer/kein Schälpersonal"),"Div. Zipfel, ES ohne Verwendung",VLOOKUP(Abfalldokumentation!$M463,Produktgruppen!A:B,2,FALSE)),"-")))))))))))))))))))))))</f>
        <v>Offen ungeschält ABS</v>
      </c>
      <c r="M463" s="76" t="str">
        <f>IFERROR(VLOOKUP(Abfalldokumentation!$W463,Artikel!A:C,3,FALSE),Abfalldokumentation!$W463)</f>
        <v>ABS GRÜN-PESTO</v>
      </c>
      <c r="N463" s="76" t="str">
        <f>VLOOKUP(D463,'Liste Gründe'!A:D,2,FALSE)</f>
        <v>keinen Verwendungszweck</v>
      </c>
      <c r="O463" s="75" t="str">
        <f>IF(ISBLANK(F463),VLOOKUP(Abfalldokumentation!$X463,'Liste Gründe'!A:D,3,FALSE),F463)</f>
        <v>keinen Verwendungszweck</v>
      </c>
      <c r="P463" s="76" t="str">
        <f>IF(ISBLANK(Abfalldokumentation!$G463),"-",Abfalldokumentation!$G463)</f>
        <v>&lt;300kg/Monat</v>
      </c>
      <c r="Q463" s="76">
        <f t="shared" si="50"/>
        <v>37</v>
      </c>
      <c r="R463" s="76" t="str">
        <f t="shared" si="51"/>
        <v>Produkte</v>
      </c>
      <c r="S463" s="76" t="str">
        <f t="shared" si="52"/>
        <v>BUs</v>
      </c>
      <c r="T463" s="76" t="str">
        <f t="shared" si="53"/>
        <v>Symptome</v>
      </c>
      <c r="U463" s="76">
        <f>IFERROR(VLOOKUP(Abfalldokumentation!$W463,Kennzahlen!S:U,3,FALSE)*Abfalldokumentation!$J463,"0")</f>
        <v>30</v>
      </c>
      <c r="V463" s="76" t="str">
        <f>IF(ISBLANK(A463),VLOOKUP(Abfalldokumentation!$W463,'Linien - BU'!R:S,2,FALSE),A463)</f>
        <v>L21</v>
      </c>
      <c r="W463" s="77">
        <f t="shared" si="54"/>
        <v>29500952</v>
      </c>
      <c r="X463" s="77">
        <f t="shared" si="55"/>
        <v>61</v>
      </c>
    </row>
    <row r="464" spans="1:24" ht="30" customHeight="1" x14ac:dyDescent="0.25">
      <c r="A464" s="39" t="s">
        <v>149</v>
      </c>
      <c r="B464" s="40">
        <v>29500952</v>
      </c>
      <c r="C464" s="40">
        <v>20</v>
      </c>
      <c r="D464" s="40">
        <v>61</v>
      </c>
      <c r="E464" s="41">
        <v>44454</v>
      </c>
      <c r="F464" s="42" t="s">
        <v>17</v>
      </c>
      <c r="G464" s="43" t="s">
        <v>82</v>
      </c>
      <c r="H464" s="44" t="str">
        <f>IFERROR(VLOOKUP(Abfalldokumentation!$B464,Artikel!A:C,3,FALSE),Abfalldokumentation!$B464)</f>
        <v>ABS GRÜN-PESTO</v>
      </c>
      <c r="I464" s="78" t="str">
        <f>VLOOKUP(V464,'Linien - BU'!A:B,2,FALSE)</f>
        <v>BU4</v>
      </c>
      <c r="J464" s="79">
        <f t="shared" si="49"/>
        <v>20</v>
      </c>
      <c r="K464" s="80">
        <f>Abfalldokumentation!$E464</f>
        <v>44454</v>
      </c>
      <c r="L464" s="79" t="str">
        <f>IFERROR(IF(VLOOKUP(W464,'[1]Rohware 230'!$B:$C,2,FALSE)=0,"Rohware"),
IFERROR(IF(VLOOKUP(W464,[1]Sammelnr.!$B:$C,2,FALSE)=0,"Sammelnr. ungeschält ABS"),
IFERROR(IF(VLOOKUP(W464,[1]Sammelnr.!$E:$F,2,FALSE)=0,"Sammelnr. ungeschält VS"),
IFERROR(IF(VLOOKUP(W464,[1]Sammelnr.!$H:$I,2,FALSE)=0,"Sammelnr. geschält"),
IFERROR(IF(VLOOKUP(W464,[1]Offen!$B:$C,2,FALSE)=0,"Offen ungeschält ABS"),
IFERROR(IF(VLOOKUP(W464,[1]Offen!$E:$F,2,FALSE)=0,"Offen ungeschält VOS"),
IFERROR(IF(VLOOKUP(W464,[1]Offen!$H:$I,2,FALSE)=0,"Offen geschält RW"),
IFERROR(IF(VLOOKUP(W464,[1]Offen!$K:$L,2,FALSE)=0,"Offen vegan"),
IFERROR(IF(VLOOKUP(W464,[1]Offen!$N:$O,2,FALSE)=0,"Offen Zipfel"),
IFERROR(IF(VLOOKUP(W464,[1]Offen!$Q:$R,2,FALSE)=0,"Offen Endstücke"),
IFERROR(IF(VLOOKUP(W464,[1]Vakuumiert!$B:$C,2,FALSE)=0,"Vakuumierter VOS ungeschält"),
IFERROR(IF(VLOOKUP(W464,[1]Vakuumiert!$E:$F,2,FALSE)=0,"Vakuumierter ABS ungeschält"),
IFERROR(IF(VLOOKUP(W464,[1]Vakuumiert!$H:$I,2,FALSE)=0,"Vakuumierter VOS geschält"),
IFERROR(IF(VLOOKUP(W464,[1]Vakuumiert!$K:$L,2,FALSE)=0,"Vakuumierter VOS vegan"),
IFERROR(IF(VLOOKUP(W464,[1]Vakuumiert!$N:$O,2,FALSE)=0,"Vakuumierter VOS Zipfel"),
IFERROR(IF(VLOOKUP(W464,[1]Vakuumiert!$Q:$R,2,FALSE)=0,"Vakuumiert geschält"),
IFERROR(IF(VLOOKUP(W464,'[1]vakuumierte Fertigprodukte'!$B:$C,2,FALSE)=0,"Fertigprodukte"),
IFERROR(IF(VLOOKUP(W464,'[1]vakuumierte Fertigprodukte'!$E:$FI,2,FALSE)=0,"Vakuumierte Zipfel"),
IFERROR(IF(VLOOKUP(W464,[1]Wurste!$B:$C,2,FALSE)=0,"Räucherwürste"),
IFERROR(IF(VLOOKUP(W464,[1]Wurste!$E:$F,2,FALSE)=0,"URW/URGW Wurst"),
IFERROR(IF(VLOOKUP(W464,[1]Wurste!$H:$I,2,FALSE)=0,"HF-Wurst Vegan"),
IFERROR(IF(VLOOKUP(W464,[1]Wurste!$K:$L,2,FALSE)=0,"320er ohne Würste"),
IFERROR(IF(AND(OR(Abfalldokumentation!$I464="BU3",Abfalldokumentation!$I464="Verkauf"),Abfalldokumentation!$N464="Schimmel",Abfalldokumentation!$O464="keinen Abnehmer/kein Schälpersonal"),"Div. Zipfel, ES ohne Verwendung",VLOOKUP(Abfalldokumentation!$M464,Produktgruppen!A:B,2,FALSE)),"-")))))))))))))))))))))))</f>
        <v>Offen ungeschält ABS</v>
      </c>
      <c r="M464" s="81" t="str">
        <f>IFERROR(VLOOKUP(Abfalldokumentation!$W464,Artikel!A:C,3,FALSE),Abfalldokumentation!$W464)</f>
        <v>ABS GRÜN-PESTO</v>
      </c>
      <c r="N464" s="81" t="str">
        <f>VLOOKUP(D464,'Liste Gründe'!A:D,2,FALSE)</f>
        <v>keinen Verwendungszweck</v>
      </c>
      <c r="O464" s="80" t="str">
        <f>IF(ISBLANK(F464),VLOOKUP(Abfalldokumentation!$X464,'Liste Gründe'!A:D,3,FALSE),F464)</f>
        <v>keinen Verwendungszweck</v>
      </c>
      <c r="P464" s="81" t="str">
        <f>IF(ISBLANK(Abfalldokumentation!$G464),"-",Abfalldokumentation!$G464)</f>
        <v>&lt;300kg/Monat</v>
      </c>
      <c r="Q464" s="81">
        <f t="shared" si="50"/>
        <v>37</v>
      </c>
      <c r="R464" s="81" t="str">
        <f t="shared" si="51"/>
        <v>Produkte</v>
      </c>
      <c r="S464" s="81" t="str">
        <f t="shared" si="52"/>
        <v>BUs</v>
      </c>
      <c r="T464" s="81" t="str">
        <f t="shared" si="53"/>
        <v>Symptome</v>
      </c>
      <c r="U464" s="81">
        <f>IFERROR(VLOOKUP(Abfalldokumentation!$W464,Kennzahlen!S:U,3,FALSE)*Abfalldokumentation!$J464,"0")</f>
        <v>30</v>
      </c>
      <c r="V464" s="81" t="str">
        <f>IF(ISBLANK(A464),VLOOKUP(Abfalldokumentation!$W464,'Linien - BU'!R:S,2,FALSE),A464)</f>
        <v>Bu4</v>
      </c>
      <c r="W464" s="77">
        <f t="shared" si="54"/>
        <v>29500952</v>
      </c>
      <c r="X464" s="77">
        <f t="shared" si="55"/>
        <v>61</v>
      </c>
    </row>
    <row r="465" spans="1:24" ht="30" customHeight="1" x14ac:dyDescent="0.25">
      <c r="A465" s="45" t="s">
        <v>149</v>
      </c>
      <c r="B465" s="46">
        <v>29500952</v>
      </c>
      <c r="C465" s="46">
        <v>15</v>
      </c>
      <c r="D465" s="46">
        <v>61</v>
      </c>
      <c r="E465" s="47">
        <v>44454</v>
      </c>
      <c r="F465" s="48" t="s">
        <v>17</v>
      </c>
      <c r="G465" s="49" t="s">
        <v>82</v>
      </c>
      <c r="H465" s="50" t="str">
        <f>IFERROR(VLOOKUP(Abfalldokumentation!$B465,Artikel!A:C,3,FALSE),Abfalldokumentation!$B465)</f>
        <v>ABS GRÜN-PESTO</v>
      </c>
      <c r="I465" s="73" t="str">
        <f>VLOOKUP(V465,'Linien - BU'!A:B,2,FALSE)</f>
        <v>BU4</v>
      </c>
      <c r="J465" s="74">
        <f t="shared" si="49"/>
        <v>15</v>
      </c>
      <c r="K465" s="75">
        <f>Abfalldokumentation!$E465</f>
        <v>44454</v>
      </c>
      <c r="L465" s="74" t="str">
        <f>IFERROR(IF(VLOOKUP(W465,'[1]Rohware 230'!$B:$C,2,FALSE)=0,"Rohware"),
IFERROR(IF(VLOOKUP(W465,[1]Sammelnr.!$B:$C,2,FALSE)=0,"Sammelnr. ungeschält ABS"),
IFERROR(IF(VLOOKUP(W465,[1]Sammelnr.!$E:$F,2,FALSE)=0,"Sammelnr. ungeschält VS"),
IFERROR(IF(VLOOKUP(W465,[1]Sammelnr.!$H:$I,2,FALSE)=0,"Sammelnr. geschält"),
IFERROR(IF(VLOOKUP(W465,[1]Offen!$B:$C,2,FALSE)=0,"Offen ungeschält ABS"),
IFERROR(IF(VLOOKUP(W465,[1]Offen!$E:$F,2,FALSE)=0,"Offen ungeschält VOS"),
IFERROR(IF(VLOOKUP(W465,[1]Offen!$H:$I,2,FALSE)=0,"Offen geschält RW"),
IFERROR(IF(VLOOKUP(W465,[1]Offen!$K:$L,2,FALSE)=0,"Offen vegan"),
IFERROR(IF(VLOOKUP(W465,[1]Offen!$N:$O,2,FALSE)=0,"Offen Zipfel"),
IFERROR(IF(VLOOKUP(W465,[1]Offen!$Q:$R,2,FALSE)=0,"Offen Endstücke"),
IFERROR(IF(VLOOKUP(W465,[1]Vakuumiert!$B:$C,2,FALSE)=0,"Vakuumierter VOS ungeschält"),
IFERROR(IF(VLOOKUP(W465,[1]Vakuumiert!$E:$F,2,FALSE)=0,"Vakuumierter ABS ungeschält"),
IFERROR(IF(VLOOKUP(W465,[1]Vakuumiert!$H:$I,2,FALSE)=0,"Vakuumierter VOS geschält"),
IFERROR(IF(VLOOKUP(W465,[1]Vakuumiert!$K:$L,2,FALSE)=0,"Vakuumierter VOS vegan"),
IFERROR(IF(VLOOKUP(W465,[1]Vakuumiert!$N:$O,2,FALSE)=0,"Vakuumierter VOS Zipfel"),
IFERROR(IF(VLOOKUP(W465,[1]Vakuumiert!$Q:$R,2,FALSE)=0,"Vakuumiert geschält"),
IFERROR(IF(VLOOKUP(W465,'[1]vakuumierte Fertigprodukte'!$B:$C,2,FALSE)=0,"Fertigprodukte"),
IFERROR(IF(VLOOKUP(W465,'[1]vakuumierte Fertigprodukte'!$E:$FI,2,FALSE)=0,"Vakuumierte Zipfel"),
IFERROR(IF(VLOOKUP(W465,[1]Wurste!$B:$C,2,FALSE)=0,"Räucherwürste"),
IFERROR(IF(VLOOKUP(W465,[1]Wurste!$E:$F,2,FALSE)=0,"URW/URGW Wurst"),
IFERROR(IF(VLOOKUP(W465,[1]Wurste!$H:$I,2,FALSE)=0,"HF-Wurst Vegan"),
IFERROR(IF(VLOOKUP(W465,[1]Wurste!$K:$L,2,FALSE)=0,"320er ohne Würste"),
IFERROR(IF(AND(OR(Abfalldokumentation!$I465="BU3",Abfalldokumentation!$I465="Verkauf"),Abfalldokumentation!$N465="Schimmel",Abfalldokumentation!$O465="keinen Abnehmer/kein Schälpersonal"),"Div. Zipfel, ES ohne Verwendung",VLOOKUP(Abfalldokumentation!$M465,Produktgruppen!A:B,2,FALSE)),"-")))))))))))))))))))))))</f>
        <v>Offen ungeschält ABS</v>
      </c>
      <c r="M465" s="76" t="str">
        <f>IFERROR(VLOOKUP(Abfalldokumentation!$W465,Artikel!A:C,3,FALSE),Abfalldokumentation!$W465)</f>
        <v>ABS GRÜN-PESTO</v>
      </c>
      <c r="N465" s="76" t="str">
        <f>VLOOKUP(D465,'Liste Gründe'!A:D,2,FALSE)</f>
        <v>keinen Verwendungszweck</v>
      </c>
      <c r="O465" s="75" t="str">
        <f>IF(ISBLANK(F465),VLOOKUP(Abfalldokumentation!$X465,'Liste Gründe'!A:D,3,FALSE),F465)</f>
        <v>keinen Verwendungszweck</v>
      </c>
      <c r="P465" s="76" t="str">
        <f>IF(ISBLANK(Abfalldokumentation!$G465),"-",Abfalldokumentation!$G465)</f>
        <v>&lt;300kg/Monat</v>
      </c>
      <c r="Q465" s="76">
        <f t="shared" si="50"/>
        <v>37</v>
      </c>
      <c r="R465" s="76" t="str">
        <f t="shared" si="51"/>
        <v>Produkte</v>
      </c>
      <c r="S465" s="76" t="str">
        <f t="shared" si="52"/>
        <v>BUs</v>
      </c>
      <c r="T465" s="76" t="str">
        <f t="shared" si="53"/>
        <v>Symptome</v>
      </c>
      <c r="U465" s="76">
        <f>IFERROR(VLOOKUP(Abfalldokumentation!$W465,Kennzahlen!S:U,3,FALSE)*Abfalldokumentation!$J465,"0")</f>
        <v>22.5</v>
      </c>
      <c r="V465" s="76" t="str">
        <f>IF(ISBLANK(A465),VLOOKUP(Abfalldokumentation!$W465,'Linien - BU'!R:S,2,FALSE),A465)</f>
        <v>Bu4</v>
      </c>
      <c r="W465" s="77">
        <f t="shared" si="54"/>
        <v>29500952</v>
      </c>
      <c r="X465" s="77">
        <f t="shared" si="55"/>
        <v>61</v>
      </c>
    </row>
    <row r="466" spans="1:24" ht="30" customHeight="1" x14ac:dyDescent="0.25">
      <c r="A466" s="39" t="s">
        <v>145</v>
      </c>
      <c r="B466" s="40">
        <v>29500957</v>
      </c>
      <c r="C466" s="40">
        <v>3</v>
      </c>
      <c r="D466" s="40">
        <v>61</v>
      </c>
      <c r="E466" s="41">
        <v>44454</v>
      </c>
      <c r="F466" s="42" t="s">
        <v>17</v>
      </c>
      <c r="G466" s="43" t="s">
        <v>133</v>
      </c>
      <c r="H466" s="44" t="str">
        <f>IFERROR(VLOOKUP(Abfalldokumentation!$B466,Artikel!A:C,3,FALSE),Abfalldokumentation!$B466)</f>
        <v>ABS Crémeux</v>
      </c>
      <c r="I466" s="78" t="str">
        <f>VLOOKUP(V466,'Linien - BU'!A:B,2,FALSE)</f>
        <v>BU4</v>
      </c>
      <c r="J466" s="79">
        <f t="shared" si="49"/>
        <v>3</v>
      </c>
      <c r="K466" s="80">
        <f>Abfalldokumentation!$E466</f>
        <v>44454</v>
      </c>
      <c r="L466" s="79" t="str">
        <f>IFERROR(IF(VLOOKUP(W466,'[1]Rohware 230'!$B:$C,2,FALSE)=0,"Rohware"),
IFERROR(IF(VLOOKUP(W466,[1]Sammelnr.!$B:$C,2,FALSE)=0,"Sammelnr. ungeschält ABS"),
IFERROR(IF(VLOOKUP(W466,[1]Sammelnr.!$E:$F,2,FALSE)=0,"Sammelnr. ungeschält VS"),
IFERROR(IF(VLOOKUP(W466,[1]Sammelnr.!$H:$I,2,FALSE)=0,"Sammelnr. geschält"),
IFERROR(IF(VLOOKUP(W466,[1]Offen!$B:$C,2,FALSE)=0,"Offen ungeschält ABS"),
IFERROR(IF(VLOOKUP(W466,[1]Offen!$E:$F,2,FALSE)=0,"Offen ungeschält VOS"),
IFERROR(IF(VLOOKUP(W466,[1]Offen!$H:$I,2,FALSE)=0,"Offen geschält RW"),
IFERROR(IF(VLOOKUP(W466,[1]Offen!$K:$L,2,FALSE)=0,"Offen vegan"),
IFERROR(IF(VLOOKUP(W466,[1]Offen!$N:$O,2,FALSE)=0,"Offen Zipfel"),
IFERROR(IF(VLOOKUP(W466,[1]Offen!$Q:$R,2,FALSE)=0,"Offen Endstücke"),
IFERROR(IF(VLOOKUP(W466,[1]Vakuumiert!$B:$C,2,FALSE)=0,"Vakuumierter VOS ungeschält"),
IFERROR(IF(VLOOKUP(W466,[1]Vakuumiert!$E:$F,2,FALSE)=0,"Vakuumierter ABS ungeschält"),
IFERROR(IF(VLOOKUP(W466,[1]Vakuumiert!$H:$I,2,FALSE)=0,"Vakuumierter VOS geschält"),
IFERROR(IF(VLOOKUP(W466,[1]Vakuumiert!$K:$L,2,FALSE)=0,"Vakuumierter VOS vegan"),
IFERROR(IF(VLOOKUP(W466,[1]Vakuumiert!$N:$O,2,FALSE)=0,"Vakuumierter VOS Zipfel"),
IFERROR(IF(VLOOKUP(W466,[1]Vakuumiert!$Q:$R,2,FALSE)=0,"Vakuumiert geschält"),
IFERROR(IF(VLOOKUP(W466,'[1]vakuumierte Fertigprodukte'!$B:$C,2,FALSE)=0,"Fertigprodukte"),
IFERROR(IF(VLOOKUP(W466,'[1]vakuumierte Fertigprodukte'!$E:$FI,2,FALSE)=0,"Vakuumierte Zipfel"),
IFERROR(IF(VLOOKUP(W466,[1]Wurste!$B:$C,2,FALSE)=0,"Räucherwürste"),
IFERROR(IF(VLOOKUP(W466,[1]Wurste!$E:$F,2,FALSE)=0,"URW/URGW Wurst"),
IFERROR(IF(VLOOKUP(W466,[1]Wurste!$H:$I,2,FALSE)=0,"HF-Wurst Vegan"),
IFERROR(IF(VLOOKUP(W466,[1]Wurste!$K:$L,2,FALSE)=0,"320er ohne Würste"),
IFERROR(IF(AND(OR(Abfalldokumentation!$I466="BU3",Abfalldokumentation!$I466="Verkauf"),Abfalldokumentation!$N466="Schimmel",Abfalldokumentation!$O466="keinen Abnehmer/kein Schälpersonal"),"Div. Zipfel, ES ohne Verwendung",VLOOKUP(Abfalldokumentation!$M466,Produktgruppen!A:B,2,FALSE)),"-")))))))))))))))))))))))</f>
        <v>Offen ungeschält ABS</v>
      </c>
      <c r="M466" s="81" t="str">
        <f>IFERROR(VLOOKUP(Abfalldokumentation!$W466,Artikel!A:C,3,FALSE),Abfalldokumentation!$W466)</f>
        <v>ABS Crémeux</v>
      </c>
      <c r="N466" s="81" t="str">
        <f>VLOOKUP(D466,'Liste Gründe'!A:D,2,FALSE)</f>
        <v>keinen Verwendungszweck</v>
      </c>
      <c r="O466" s="80" t="str">
        <f>IF(ISBLANK(F466),VLOOKUP(Abfalldokumentation!$X466,'Liste Gründe'!A:D,3,FALSE),F466)</f>
        <v>keinen Verwendungszweck</v>
      </c>
      <c r="P466" s="81" t="str">
        <f>IF(ISBLANK(Abfalldokumentation!$G466),"-",Abfalldokumentation!$G466)</f>
        <v>&lt;20kg/Monat</v>
      </c>
      <c r="Q466" s="81">
        <f t="shared" si="50"/>
        <v>37</v>
      </c>
      <c r="R466" s="81" t="str">
        <f t="shared" si="51"/>
        <v>Produkte</v>
      </c>
      <c r="S466" s="81" t="str">
        <f t="shared" si="52"/>
        <v>BUs</v>
      </c>
      <c r="T466" s="81" t="str">
        <f t="shared" si="53"/>
        <v>Symptome</v>
      </c>
      <c r="U466" s="81">
        <f>IFERROR(VLOOKUP(Abfalldokumentation!$W466,Kennzahlen!S:U,3,FALSE)*Abfalldokumentation!$J466,"0")</f>
        <v>0.03</v>
      </c>
      <c r="V466" s="81" t="str">
        <f>IF(ISBLANK(A466),VLOOKUP(Abfalldokumentation!$W466,'Linien - BU'!R:S,2,FALSE),A466)</f>
        <v>L29</v>
      </c>
      <c r="W466" s="77">
        <f t="shared" si="54"/>
        <v>29500957</v>
      </c>
      <c r="X466" s="77">
        <f t="shared" si="55"/>
        <v>61</v>
      </c>
    </row>
    <row r="467" spans="1:24" ht="30" customHeight="1" x14ac:dyDescent="0.25">
      <c r="A467" s="45" t="s">
        <v>131</v>
      </c>
      <c r="B467" s="46">
        <v>29501009</v>
      </c>
      <c r="C467" s="46">
        <v>3</v>
      </c>
      <c r="D467" s="46">
        <v>61</v>
      </c>
      <c r="E467" s="47">
        <v>44454</v>
      </c>
      <c r="F467" s="48" t="s">
        <v>17</v>
      </c>
      <c r="G467" s="49" t="s">
        <v>82</v>
      </c>
      <c r="H467" s="50" t="str">
        <f>IFERROR(VLOOKUP(Abfalldokumentation!$B467,Artikel!A:C,3,FALSE),Abfalldokumentation!$B467)</f>
        <v>ABS Whisky-Nuts</v>
      </c>
      <c r="I467" s="73" t="str">
        <f>VLOOKUP(V467,'Linien - BU'!A:B,2,FALSE)</f>
        <v>BU4</v>
      </c>
      <c r="J467" s="74">
        <f t="shared" si="49"/>
        <v>3</v>
      </c>
      <c r="K467" s="75">
        <f>Abfalldokumentation!$E467</f>
        <v>44454</v>
      </c>
      <c r="L467" s="74" t="str">
        <f>IFERROR(IF(VLOOKUP(W467,'[1]Rohware 230'!$B:$C,2,FALSE)=0,"Rohware"),
IFERROR(IF(VLOOKUP(W467,[1]Sammelnr.!$B:$C,2,FALSE)=0,"Sammelnr. ungeschält ABS"),
IFERROR(IF(VLOOKUP(W467,[1]Sammelnr.!$E:$F,2,FALSE)=0,"Sammelnr. ungeschält VS"),
IFERROR(IF(VLOOKUP(W467,[1]Sammelnr.!$H:$I,2,FALSE)=0,"Sammelnr. geschält"),
IFERROR(IF(VLOOKUP(W467,[1]Offen!$B:$C,2,FALSE)=0,"Offen ungeschält ABS"),
IFERROR(IF(VLOOKUP(W467,[1]Offen!$E:$F,2,FALSE)=0,"Offen ungeschält VOS"),
IFERROR(IF(VLOOKUP(W467,[1]Offen!$H:$I,2,FALSE)=0,"Offen geschält RW"),
IFERROR(IF(VLOOKUP(W467,[1]Offen!$K:$L,2,FALSE)=0,"Offen vegan"),
IFERROR(IF(VLOOKUP(W467,[1]Offen!$N:$O,2,FALSE)=0,"Offen Zipfel"),
IFERROR(IF(VLOOKUP(W467,[1]Offen!$Q:$R,2,FALSE)=0,"Offen Endstücke"),
IFERROR(IF(VLOOKUP(W467,[1]Vakuumiert!$B:$C,2,FALSE)=0,"Vakuumierter VOS ungeschält"),
IFERROR(IF(VLOOKUP(W467,[1]Vakuumiert!$E:$F,2,FALSE)=0,"Vakuumierter ABS ungeschält"),
IFERROR(IF(VLOOKUP(W467,[1]Vakuumiert!$H:$I,2,FALSE)=0,"Vakuumierter VOS geschält"),
IFERROR(IF(VLOOKUP(W467,[1]Vakuumiert!$K:$L,2,FALSE)=0,"Vakuumierter VOS vegan"),
IFERROR(IF(VLOOKUP(W467,[1]Vakuumiert!$N:$O,2,FALSE)=0,"Vakuumierter VOS Zipfel"),
IFERROR(IF(VLOOKUP(W467,[1]Vakuumiert!$Q:$R,2,FALSE)=0,"Vakuumiert geschält"),
IFERROR(IF(VLOOKUP(W467,'[1]vakuumierte Fertigprodukte'!$B:$C,2,FALSE)=0,"Fertigprodukte"),
IFERROR(IF(VLOOKUP(W467,'[1]vakuumierte Fertigprodukte'!$E:$FI,2,FALSE)=0,"Vakuumierte Zipfel"),
IFERROR(IF(VLOOKUP(W467,[1]Wurste!$B:$C,2,FALSE)=0,"Räucherwürste"),
IFERROR(IF(VLOOKUP(W467,[1]Wurste!$E:$F,2,FALSE)=0,"URW/URGW Wurst"),
IFERROR(IF(VLOOKUP(W467,[1]Wurste!$H:$I,2,FALSE)=0,"HF-Wurst Vegan"),
IFERROR(IF(VLOOKUP(W467,[1]Wurste!$K:$L,2,FALSE)=0,"320er ohne Würste"),
IFERROR(IF(AND(OR(Abfalldokumentation!$I467="BU3",Abfalldokumentation!$I467="Verkauf"),Abfalldokumentation!$N467="Schimmel",Abfalldokumentation!$O467="keinen Abnehmer/kein Schälpersonal"),"Div. Zipfel, ES ohne Verwendung",VLOOKUP(Abfalldokumentation!$M467,Produktgruppen!A:B,2,FALSE)),"-")))))))))))))))))))))))</f>
        <v>Offen ungeschält ABS</v>
      </c>
      <c r="M467" s="76" t="str">
        <f>IFERROR(VLOOKUP(Abfalldokumentation!$W467,Artikel!A:C,3,FALSE),Abfalldokumentation!$W467)</f>
        <v>ABS Whisky-Nuts</v>
      </c>
      <c r="N467" s="76" t="str">
        <f>VLOOKUP(D467,'Liste Gründe'!A:D,2,FALSE)</f>
        <v>keinen Verwendungszweck</v>
      </c>
      <c r="O467" s="75" t="str">
        <f>IF(ISBLANK(F467),VLOOKUP(Abfalldokumentation!$X467,'Liste Gründe'!A:D,3,FALSE),F467)</f>
        <v>keinen Verwendungszweck</v>
      </c>
      <c r="P467" s="76" t="str">
        <f>IF(ISBLANK(Abfalldokumentation!$G467),"-",Abfalldokumentation!$G467)</f>
        <v>&lt;300kg/Monat</v>
      </c>
      <c r="Q467" s="76">
        <f t="shared" si="50"/>
        <v>37</v>
      </c>
      <c r="R467" s="76" t="str">
        <f t="shared" si="51"/>
        <v>Produkte</v>
      </c>
      <c r="S467" s="76" t="str">
        <f t="shared" si="52"/>
        <v>BUs</v>
      </c>
      <c r="T467" s="76" t="str">
        <f t="shared" si="53"/>
        <v>Symptome</v>
      </c>
      <c r="U467" s="76">
        <f>IFERROR(VLOOKUP(Abfalldokumentation!$W467,Kennzahlen!S:U,3,FALSE)*Abfalldokumentation!$J467,"0")</f>
        <v>4.5</v>
      </c>
      <c r="V467" s="76" t="str">
        <f>IF(ISBLANK(A467),VLOOKUP(Abfalldokumentation!$W467,'Linien - BU'!R:S,2,FALSE),A467)</f>
        <v>L21</v>
      </c>
      <c r="W467" s="77">
        <f t="shared" si="54"/>
        <v>29501009</v>
      </c>
      <c r="X467" s="77">
        <f t="shared" si="55"/>
        <v>61</v>
      </c>
    </row>
    <row r="468" spans="1:24" ht="30" customHeight="1" x14ac:dyDescent="0.25">
      <c r="A468" s="39" t="s">
        <v>76</v>
      </c>
      <c r="B468" s="40">
        <v>29501020</v>
      </c>
      <c r="C468" s="40">
        <v>7</v>
      </c>
      <c r="D468" s="40">
        <v>61</v>
      </c>
      <c r="E468" s="41">
        <v>44454</v>
      </c>
      <c r="F468" s="42" t="s">
        <v>17</v>
      </c>
      <c r="G468" s="43" t="s">
        <v>17</v>
      </c>
      <c r="H468" s="44" t="str">
        <f>IFERROR(VLOOKUP(Abfalldokumentation!$B468,Artikel!A:C,3,FALSE),Abfalldokumentation!$B468)</f>
        <v>VOS WAL-THEKE</v>
      </c>
      <c r="I468" s="78" t="str">
        <f>VLOOKUP(V468,'Linien - BU'!A:B,2,FALSE)</f>
        <v>BU4</v>
      </c>
      <c r="J468" s="79">
        <f t="shared" si="49"/>
        <v>7</v>
      </c>
      <c r="K468" s="80">
        <f>Abfalldokumentation!$E468</f>
        <v>44454</v>
      </c>
      <c r="L468" s="79" t="str">
        <f>IFERROR(IF(VLOOKUP(W468,'[1]Rohware 230'!$B:$C,2,FALSE)=0,"Rohware"),
IFERROR(IF(VLOOKUP(W468,[1]Sammelnr.!$B:$C,2,FALSE)=0,"Sammelnr. ungeschält ABS"),
IFERROR(IF(VLOOKUP(W468,[1]Sammelnr.!$E:$F,2,FALSE)=0,"Sammelnr. ungeschält VS"),
IFERROR(IF(VLOOKUP(W468,[1]Sammelnr.!$H:$I,2,FALSE)=0,"Sammelnr. geschält"),
IFERROR(IF(VLOOKUP(W468,[1]Offen!$B:$C,2,FALSE)=0,"Offen ungeschält ABS"),
IFERROR(IF(VLOOKUP(W468,[1]Offen!$E:$F,2,FALSE)=0,"Offen ungeschält VOS"),
IFERROR(IF(VLOOKUP(W468,[1]Offen!$H:$I,2,FALSE)=0,"Offen geschält RW"),
IFERROR(IF(VLOOKUP(W468,[1]Offen!$K:$L,2,FALSE)=0,"Offen vegan"),
IFERROR(IF(VLOOKUP(W468,[1]Offen!$N:$O,2,FALSE)=0,"Offen Zipfel"),
IFERROR(IF(VLOOKUP(W468,[1]Offen!$Q:$R,2,FALSE)=0,"Offen Endstücke"),
IFERROR(IF(VLOOKUP(W468,[1]Vakuumiert!$B:$C,2,FALSE)=0,"Vakuumierter VOS ungeschält"),
IFERROR(IF(VLOOKUP(W468,[1]Vakuumiert!$E:$F,2,FALSE)=0,"Vakuumierter ABS ungeschält"),
IFERROR(IF(VLOOKUP(W468,[1]Vakuumiert!$H:$I,2,FALSE)=0,"Vakuumierter VOS geschält"),
IFERROR(IF(VLOOKUP(W468,[1]Vakuumiert!$K:$L,2,FALSE)=0,"Vakuumierter VOS vegan"),
IFERROR(IF(VLOOKUP(W468,[1]Vakuumiert!$N:$O,2,FALSE)=0,"Vakuumierter VOS Zipfel"),
IFERROR(IF(VLOOKUP(W468,[1]Vakuumiert!$Q:$R,2,FALSE)=0,"Vakuumiert geschält"),
IFERROR(IF(VLOOKUP(W468,'[1]vakuumierte Fertigprodukte'!$B:$C,2,FALSE)=0,"Fertigprodukte"),
IFERROR(IF(VLOOKUP(W468,'[1]vakuumierte Fertigprodukte'!$E:$FI,2,FALSE)=0,"Vakuumierte Zipfel"),
IFERROR(IF(VLOOKUP(W468,[1]Wurste!$B:$C,2,FALSE)=0,"Räucherwürste"),
IFERROR(IF(VLOOKUP(W468,[1]Wurste!$E:$F,2,FALSE)=0,"URW/URGW Wurst"),
IFERROR(IF(VLOOKUP(W468,[1]Wurste!$H:$I,2,FALSE)=0,"HF-Wurst Vegan"),
IFERROR(IF(VLOOKUP(W468,[1]Wurste!$K:$L,2,FALSE)=0,"320er ohne Würste"),
IFERROR(IF(AND(OR(Abfalldokumentation!$I468="BU3",Abfalldokumentation!$I468="Verkauf"),Abfalldokumentation!$N468="Schimmel",Abfalldokumentation!$O468="keinen Abnehmer/kein Schälpersonal"),"Div. Zipfel, ES ohne Verwendung",VLOOKUP(Abfalldokumentation!$M468,Produktgruppen!A:B,2,FALSE)),"-")))))))))))))))))))))))</f>
        <v>Offen ungeschält VOS</v>
      </c>
      <c r="M468" s="81" t="str">
        <f>IFERROR(VLOOKUP(Abfalldokumentation!$W468,Artikel!A:C,3,FALSE),Abfalldokumentation!$W468)</f>
        <v>VOS WAL-THEKE</v>
      </c>
      <c r="N468" s="81" t="str">
        <f>VLOOKUP(D468,'Liste Gründe'!A:D,2,FALSE)</f>
        <v>keinen Verwendungszweck</v>
      </c>
      <c r="O468" s="80" t="str">
        <f>IF(ISBLANK(F468),VLOOKUP(Abfalldokumentation!$X468,'Liste Gründe'!A:D,3,FALSE),F468)</f>
        <v>keinen Verwendungszweck</v>
      </c>
      <c r="P468" s="81" t="str">
        <f>IF(ISBLANK(Abfalldokumentation!$G468),"-",Abfalldokumentation!$G468)</f>
        <v>keinen Verwendungszweck</v>
      </c>
      <c r="Q468" s="81">
        <f t="shared" si="50"/>
        <v>37</v>
      </c>
      <c r="R468" s="81" t="str">
        <f t="shared" si="51"/>
        <v>Produkte</v>
      </c>
      <c r="S468" s="81" t="str">
        <f t="shared" si="52"/>
        <v>BUs</v>
      </c>
      <c r="T468" s="81" t="str">
        <f t="shared" si="53"/>
        <v>Symptome</v>
      </c>
      <c r="U468" s="81">
        <f>IFERROR(VLOOKUP(Abfalldokumentation!$W468,Kennzahlen!S:U,3,FALSE)*Abfalldokumentation!$J468,"0")</f>
        <v>3.5</v>
      </c>
      <c r="V468" s="81" t="str">
        <f>IF(ISBLANK(A468),VLOOKUP(Abfalldokumentation!$W468,'Linien - BU'!R:S,2,FALSE),A468)</f>
        <v>L22</v>
      </c>
      <c r="W468" s="77">
        <f t="shared" si="54"/>
        <v>29501020</v>
      </c>
      <c r="X468" s="77">
        <f t="shared" si="55"/>
        <v>61</v>
      </c>
    </row>
    <row r="469" spans="1:24" ht="30" customHeight="1" x14ac:dyDescent="0.25">
      <c r="A469" s="45" t="s">
        <v>76</v>
      </c>
      <c r="B469" s="46">
        <v>29501028</v>
      </c>
      <c r="C469" s="46">
        <v>8</v>
      </c>
      <c r="D469" s="46">
        <v>61</v>
      </c>
      <c r="E469" s="47">
        <v>44454</v>
      </c>
      <c r="F469" s="48" t="s">
        <v>17</v>
      </c>
      <c r="G469" s="49" t="s">
        <v>82</v>
      </c>
      <c r="H469" s="50" t="str">
        <f>IFERROR(VLOOKUP(Abfalldokumentation!$B469,Artikel!A:C,3,FALSE),Abfalldokumentation!$B469)</f>
        <v>ABS KELLERGEIST</v>
      </c>
      <c r="I469" s="73" t="str">
        <f>VLOOKUP(V469,'Linien - BU'!A:B,2,FALSE)</f>
        <v>BU4</v>
      </c>
      <c r="J469" s="74">
        <f t="shared" si="49"/>
        <v>8</v>
      </c>
      <c r="K469" s="75">
        <f>Abfalldokumentation!$E469</f>
        <v>44454</v>
      </c>
      <c r="L469" s="74" t="str">
        <f>IFERROR(IF(VLOOKUP(W469,'[1]Rohware 230'!$B:$C,2,FALSE)=0,"Rohware"),
IFERROR(IF(VLOOKUP(W469,[1]Sammelnr.!$B:$C,2,FALSE)=0,"Sammelnr. ungeschält ABS"),
IFERROR(IF(VLOOKUP(W469,[1]Sammelnr.!$E:$F,2,FALSE)=0,"Sammelnr. ungeschält VS"),
IFERROR(IF(VLOOKUP(W469,[1]Sammelnr.!$H:$I,2,FALSE)=0,"Sammelnr. geschält"),
IFERROR(IF(VLOOKUP(W469,[1]Offen!$B:$C,2,FALSE)=0,"Offen ungeschält ABS"),
IFERROR(IF(VLOOKUP(W469,[1]Offen!$E:$F,2,FALSE)=0,"Offen ungeschält VOS"),
IFERROR(IF(VLOOKUP(W469,[1]Offen!$H:$I,2,FALSE)=0,"Offen geschält RW"),
IFERROR(IF(VLOOKUP(W469,[1]Offen!$K:$L,2,FALSE)=0,"Offen vegan"),
IFERROR(IF(VLOOKUP(W469,[1]Offen!$N:$O,2,FALSE)=0,"Offen Zipfel"),
IFERROR(IF(VLOOKUP(W469,[1]Offen!$Q:$R,2,FALSE)=0,"Offen Endstücke"),
IFERROR(IF(VLOOKUP(W469,[1]Vakuumiert!$B:$C,2,FALSE)=0,"Vakuumierter VOS ungeschält"),
IFERROR(IF(VLOOKUP(W469,[1]Vakuumiert!$E:$F,2,FALSE)=0,"Vakuumierter ABS ungeschält"),
IFERROR(IF(VLOOKUP(W469,[1]Vakuumiert!$H:$I,2,FALSE)=0,"Vakuumierter VOS geschält"),
IFERROR(IF(VLOOKUP(W469,[1]Vakuumiert!$K:$L,2,FALSE)=0,"Vakuumierter VOS vegan"),
IFERROR(IF(VLOOKUP(W469,[1]Vakuumiert!$N:$O,2,FALSE)=0,"Vakuumierter VOS Zipfel"),
IFERROR(IF(VLOOKUP(W469,[1]Vakuumiert!$Q:$R,2,FALSE)=0,"Vakuumiert geschält"),
IFERROR(IF(VLOOKUP(W469,'[1]vakuumierte Fertigprodukte'!$B:$C,2,FALSE)=0,"Fertigprodukte"),
IFERROR(IF(VLOOKUP(W469,'[1]vakuumierte Fertigprodukte'!$E:$FI,2,FALSE)=0,"Vakuumierte Zipfel"),
IFERROR(IF(VLOOKUP(W469,[1]Wurste!$B:$C,2,FALSE)=0,"Räucherwürste"),
IFERROR(IF(VLOOKUP(W469,[1]Wurste!$E:$F,2,FALSE)=0,"URW/URGW Wurst"),
IFERROR(IF(VLOOKUP(W469,[1]Wurste!$H:$I,2,FALSE)=0,"HF-Wurst Vegan"),
IFERROR(IF(VLOOKUP(W469,[1]Wurste!$K:$L,2,FALSE)=0,"320er ohne Würste"),
IFERROR(IF(AND(OR(Abfalldokumentation!$I469="BU3",Abfalldokumentation!$I469="Verkauf"),Abfalldokumentation!$N469="Schimmel",Abfalldokumentation!$O469="keinen Abnehmer/kein Schälpersonal"),"Div. Zipfel, ES ohne Verwendung",VLOOKUP(Abfalldokumentation!$M469,Produktgruppen!A:B,2,FALSE)),"-")))))))))))))))))))))))</f>
        <v>Offen ungeschält ABS</v>
      </c>
      <c r="M469" s="76" t="str">
        <f>IFERROR(VLOOKUP(Abfalldokumentation!$W469,Artikel!A:C,3,FALSE),Abfalldokumentation!$W469)</f>
        <v>ABS KELLERGEIST</v>
      </c>
      <c r="N469" s="76" t="str">
        <f>VLOOKUP(D469,'Liste Gründe'!A:D,2,FALSE)</f>
        <v>keinen Verwendungszweck</v>
      </c>
      <c r="O469" s="75" t="str">
        <f>IF(ISBLANK(F469),VLOOKUP(Abfalldokumentation!$X469,'Liste Gründe'!A:D,3,FALSE),F469)</f>
        <v>keinen Verwendungszweck</v>
      </c>
      <c r="P469" s="76" t="str">
        <f>IF(ISBLANK(Abfalldokumentation!$G469),"-",Abfalldokumentation!$G469)</f>
        <v>&lt;300kg/Monat</v>
      </c>
      <c r="Q469" s="76">
        <f t="shared" si="50"/>
        <v>37</v>
      </c>
      <c r="R469" s="76" t="str">
        <f t="shared" si="51"/>
        <v>Produkte</v>
      </c>
      <c r="S469" s="76" t="str">
        <f t="shared" si="52"/>
        <v>BUs</v>
      </c>
      <c r="T469" s="76" t="str">
        <f t="shared" si="53"/>
        <v>Symptome</v>
      </c>
      <c r="U469" s="76">
        <f>IFERROR(VLOOKUP(Abfalldokumentation!$W469,Kennzahlen!S:U,3,FALSE)*Abfalldokumentation!$J469,"0")</f>
        <v>8.0000000000000004E-4</v>
      </c>
      <c r="V469" s="76" t="str">
        <f>IF(ISBLANK(A469),VLOOKUP(Abfalldokumentation!$W469,'Linien - BU'!R:S,2,FALSE),A469)</f>
        <v>L22</v>
      </c>
      <c r="W469" s="77">
        <f t="shared" si="54"/>
        <v>29501028</v>
      </c>
      <c r="X469" s="77">
        <f t="shared" si="55"/>
        <v>61</v>
      </c>
    </row>
    <row r="470" spans="1:24" ht="30" customHeight="1" x14ac:dyDescent="0.25">
      <c r="A470" s="39" t="s">
        <v>76</v>
      </c>
      <c r="B470" s="40">
        <v>29501028</v>
      </c>
      <c r="C470" s="40">
        <v>8</v>
      </c>
      <c r="D470" s="40">
        <v>61</v>
      </c>
      <c r="E470" s="41">
        <v>44454</v>
      </c>
      <c r="F470" s="42" t="s">
        <v>17</v>
      </c>
      <c r="G470" s="43" t="s">
        <v>82</v>
      </c>
      <c r="H470" s="44" t="str">
        <f>IFERROR(VLOOKUP(Abfalldokumentation!$B470,Artikel!A:C,3,FALSE),Abfalldokumentation!$B470)</f>
        <v>ABS KELLERGEIST</v>
      </c>
      <c r="I470" s="78" t="str">
        <f>VLOOKUP(V470,'Linien - BU'!A:B,2,FALSE)</f>
        <v>BU4</v>
      </c>
      <c r="J470" s="79">
        <f t="shared" si="49"/>
        <v>8</v>
      </c>
      <c r="K470" s="80">
        <f>Abfalldokumentation!$E470</f>
        <v>44454</v>
      </c>
      <c r="L470" s="79" t="str">
        <f>IFERROR(IF(VLOOKUP(W470,'[1]Rohware 230'!$B:$C,2,FALSE)=0,"Rohware"),
IFERROR(IF(VLOOKUP(W470,[1]Sammelnr.!$B:$C,2,FALSE)=0,"Sammelnr. ungeschält ABS"),
IFERROR(IF(VLOOKUP(W470,[1]Sammelnr.!$E:$F,2,FALSE)=0,"Sammelnr. ungeschält VS"),
IFERROR(IF(VLOOKUP(W470,[1]Sammelnr.!$H:$I,2,FALSE)=0,"Sammelnr. geschält"),
IFERROR(IF(VLOOKUP(W470,[1]Offen!$B:$C,2,FALSE)=0,"Offen ungeschält ABS"),
IFERROR(IF(VLOOKUP(W470,[1]Offen!$E:$F,2,FALSE)=0,"Offen ungeschält VOS"),
IFERROR(IF(VLOOKUP(W470,[1]Offen!$H:$I,2,FALSE)=0,"Offen geschält RW"),
IFERROR(IF(VLOOKUP(W470,[1]Offen!$K:$L,2,FALSE)=0,"Offen vegan"),
IFERROR(IF(VLOOKUP(W470,[1]Offen!$N:$O,2,FALSE)=0,"Offen Zipfel"),
IFERROR(IF(VLOOKUP(W470,[1]Offen!$Q:$R,2,FALSE)=0,"Offen Endstücke"),
IFERROR(IF(VLOOKUP(W470,[1]Vakuumiert!$B:$C,2,FALSE)=0,"Vakuumierter VOS ungeschält"),
IFERROR(IF(VLOOKUP(W470,[1]Vakuumiert!$E:$F,2,FALSE)=0,"Vakuumierter ABS ungeschält"),
IFERROR(IF(VLOOKUP(W470,[1]Vakuumiert!$H:$I,2,FALSE)=0,"Vakuumierter VOS geschält"),
IFERROR(IF(VLOOKUP(W470,[1]Vakuumiert!$K:$L,2,FALSE)=0,"Vakuumierter VOS vegan"),
IFERROR(IF(VLOOKUP(W470,[1]Vakuumiert!$N:$O,2,FALSE)=0,"Vakuumierter VOS Zipfel"),
IFERROR(IF(VLOOKUP(W470,[1]Vakuumiert!$Q:$R,2,FALSE)=0,"Vakuumiert geschält"),
IFERROR(IF(VLOOKUP(W470,'[1]vakuumierte Fertigprodukte'!$B:$C,2,FALSE)=0,"Fertigprodukte"),
IFERROR(IF(VLOOKUP(W470,'[1]vakuumierte Fertigprodukte'!$E:$FI,2,FALSE)=0,"Vakuumierte Zipfel"),
IFERROR(IF(VLOOKUP(W470,[1]Wurste!$B:$C,2,FALSE)=0,"Räucherwürste"),
IFERROR(IF(VLOOKUP(W470,[1]Wurste!$E:$F,2,FALSE)=0,"URW/URGW Wurst"),
IFERROR(IF(VLOOKUP(W470,[1]Wurste!$H:$I,2,FALSE)=0,"HF-Wurst Vegan"),
IFERROR(IF(VLOOKUP(W470,[1]Wurste!$K:$L,2,FALSE)=0,"320er ohne Würste"),
IFERROR(IF(AND(OR(Abfalldokumentation!$I470="BU3",Abfalldokumentation!$I470="Verkauf"),Abfalldokumentation!$N470="Schimmel",Abfalldokumentation!$O470="keinen Abnehmer/kein Schälpersonal"),"Div. Zipfel, ES ohne Verwendung",VLOOKUP(Abfalldokumentation!$M470,Produktgruppen!A:B,2,FALSE)),"-")))))))))))))))))))))))</f>
        <v>Offen ungeschält ABS</v>
      </c>
      <c r="M470" s="81" t="str">
        <f>IFERROR(VLOOKUP(Abfalldokumentation!$W470,Artikel!A:C,3,FALSE),Abfalldokumentation!$W470)</f>
        <v>ABS KELLERGEIST</v>
      </c>
      <c r="N470" s="81" t="str">
        <f>VLOOKUP(D470,'Liste Gründe'!A:D,2,FALSE)</f>
        <v>keinen Verwendungszweck</v>
      </c>
      <c r="O470" s="80" t="str">
        <f>IF(ISBLANK(F470),VLOOKUP(Abfalldokumentation!$X470,'Liste Gründe'!A:D,3,FALSE),F470)</f>
        <v>keinen Verwendungszweck</v>
      </c>
      <c r="P470" s="81" t="str">
        <f>IF(ISBLANK(Abfalldokumentation!$G470),"-",Abfalldokumentation!$G470)</f>
        <v>&lt;300kg/Monat</v>
      </c>
      <c r="Q470" s="81">
        <f t="shared" si="50"/>
        <v>37</v>
      </c>
      <c r="R470" s="81" t="str">
        <f t="shared" si="51"/>
        <v>Produkte</v>
      </c>
      <c r="S470" s="81" t="str">
        <f t="shared" si="52"/>
        <v>BUs</v>
      </c>
      <c r="T470" s="81" t="str">
        <f t="shared" si="53"/>
        <v>Symptome</v>
      </c>
      <c r="U470" s="81">
        <f>IFERROR(VLOOKUP(Abfalldokumentation!$W470,Kennzahlen!S:U,3,FALSE)*Abfalldokumentation!$J470,"0")</f>
        <v>8.0000000000000004E-4</v>
      </c>
      <c r="V470" s="81" t="str">
        <f>IF(ISBLANK(A470),VLOOKUP(Abfalldokumentation!$W470,'Linien - BU'!R:S,2,FALSE),A470)</f>
        <v>L22</v>
      </c>
      <c r="W470" s="77">
        <f t="shared" si="54"/>
        <v>29501028</v>
      </c>
      <c r="X470" s="77">
        <f t="shared" si="55"/>
        <v>61</v>
      </c>
    </row>
    <row r="471" spans="1:24" ht="30" customHeight="1" x14ac:dyDescent="0.25">
      <c r="A471" s="45" t="s">
        <v>131</v>
      </c>
      <c r="B471" s="46">
        <v>29501029</v>
      </c>
      <c r="C471" s="46">
        <v>18</v>
      </c>
      <c r="D471" s="46">
        <v>61</v>
      </c>
      <c r="E471" s="47">
        <v>44454</v>
      </c>
      <c r="F471" s="48" t="s">
        <v>17</v>
      </c>
      <c r="G471" s="49" t="s">
        <v>82</v>
      </c>
      <c r="H471" s="50" t="str">
        <f>IFERROR(VLOOKUP(Abfalldokumentation!$B471,Artikel!A:C,3,FALSE),Abfalldokumentation!$B471)</f>
        <v>ABS BRUSCHETTA</v>
      </c>
      <c r="I471" s="73" t="str">
        <f>VLOOKUP(V471,'Linien - BU'!A:B,2,FALSE)</f>
        <v>BU4</v>
      </c>
      <c r="J471" s="74">
        <f t="shared" si="49"/>
        <v>18</v>
      </c>
      <c r="K471" s="75">
        <f>Abfalldokumentation!$E471</f>
        <v>44454</v>
      </c>
      <c r="L471" s="74" t="str">
        <f>IFERROR(IF(VLOOKUP(W471,'[1]Rohware 230'!$B:$C,2,FALSE)=0,"Rohware"),
IFERROR(IF(VLOOKUP(W471,[1]Sammelnr.!$B:$C,2,FALSE)=0,"Sammelnr. ungeschält ABS"),
IFERROR(IF(VLOOKUP(W471,[1]Sammelnr.!$E:$F,2,FALSE)=0,"Sammelnr. ungeschält VS"),
IFERROR(IF(VLOOKUP(W471,[1]Sammelnr.!$H:$I,2,FALSE)=0,"Sammelnr. geschält"),
IFERROR(IF(VLOOKUP(W471,[1]Offen!$B:$C,2,FALSE)=0,"Offen ungeschält ABS"),
IFERROR(IF(VLOOKUP(W471,[1]Offen!$E:$F,2,FALSE)=0,"Offen ungeschält VOS"),
IFERROR(IF(VLOOKUP(W471,[1]Offen!$H:$I,2,FALSE)=0,"Offen geschält RW"),
IFERROR(IF(VLOOKUP(W471,[1]Offen!$K:$L,2,FALSE)=0,"Offen vegan"),
IFERROR(IF(VLOOKUP(W471,[1]Offen!$N:$O,2,FALSE)=0,"Offen Zipfel"),
IFERROR(IF(VLOOKUP(W471,[1]Offen!$Q:$R,2,FALSE)=0,"Offen Endstücke"),
IFERROR(IF(VLOOKUP(W471,[1]Vakuumiert!$B:$C,2,FALSE)=0,"Vakuumierter VOS ungeschält"),
IFERROR(IF(VLOOKUP(W471,[1]Vakuumiert!$E:$F,2,FALSE)=0,"Vakuumierter ABS ungeschält"),
IFERROR(IF(VLOOKUP(W471,[1]Vakuumiert!$H:$I,2,FALSE)=0,"Vakuumierter VOS geschält"),
IFERROR(IF(VLOOKUP(W471,[1]Vakuumiert!$K:$L,2,FALSE)=0,"Vakuumierter VOS vegan"),
IFERROR(IF(VLOOKUP(W471,[1]Vakuumiert!$N:$O,2,FALSE)=0,"Vakuumierter VOS Zipfel"),
IFERROR(IF(VLOOKUP(W471,[1]Vakuumiert!$Q:$R,2,FALSE)=0,"Vakuumiert geschält"),
IFERROR(IF(VLOOKUP(W471,'[1]vakuumierte Fertigprodukte'!$B:$C,2,FALSE)=0,"Fertigprodukte"),
IFERROR(IF(VLOOKUP(W471,'[1]vakuumierte Fertigprodukte'!$E:$FI,2,FALSE)=0,"Vakuumierte Zipfel"),
IFERROR(IF(VLOOKUP(W471,[1]Wurste!$B:$C,2,FALSE)=0,"Räucherwürste"),
IFERROR(IF(VLOOKUP(W471,[1]Wurste!$E:$F,2,FALSE)=0,"URW/URGW Wurst"),
IFERROR(IF(VLOOKUP(W471,[1]Wurste!$H:$I,2,FALSE)=0,"HF-Wurst Vegan"),
IFERROR(IF(VLOOKUP(W471,[1]Wurste!$K:$L,2,FALSE)=0,"320er ohne Würste"),
IFERROR(IF(AND(OR(Abfalldokumentation!$I471="BU3",Abfalldokumentation!$I471="Verkauf"),Abfalldokumentation!$N471="Schimmel",Abfalldokumentation!$O471="keinen Abnehmer/kein Schälpersonal"),"Div. Zipfel, ES ohne Verwendung",VLOOKUP(Abfalldokumentation!$M471,Produktgruppen!A:B,2,FALSE)),"-")))))))))))))))))))))))</f>
        <v>Offen ungeschält ABS</v>
      </c>
      <c r="M471" s="76" t="str">
        <f>IFERROR(VLOOKUP(Abfalldokumentation!$W471,Artikel!A:C,3,FALSE),Abfalldokumentation!$W471)</f>
        <v>ABS BRUSCHETTA</v>
      </c>
      <c r="N471" s="76" t="str">
        <f>VLOOKUP(D471,'Liste Gründe'!A:D,2,FALSE)</f>
        <v>keinen Verwendungszweck</v>
      </c>
      <c r="O471" s="75" t="str">
        <f>IF(ISBLANK(F471),VLOOKUP(Abfalldokumentation!$X471,'Liste Gründe'!A:D,3,FALSE),F471)</f>
        <v>keinen Verwendungszweck</v>
      </c>
      <c r="P471" s="76" t="str">
        <f>IF(ISBLANK(Abfalldokumentation!$G471),"-",Abfalldokumentation!$G471)</f>
        <v>&lt;300kg/Monat</v>
      </c>
      <c r="Q471" s="76">
        <f t="shared" si="50"/>
        <v>37</v>
      </c>
      <c r="R471" s="76" t="str">
        <f t="shared" si="51"/>
        <v>Produkte</v>
      </c>
      <c r="S471" s="76" t="str">
        <f t="shared" si="52"/>
        <v>BUs</v>
      </c>
      <c r="T471" s="76" t="str">
        <f t="shared" si="53"/>
        <v>Symptome</v>
      </c>
      <c r="U471" s="76">
        <f>IFERROR(VLOOKUP(Abfalldokumentation!$W471,Kennzahlen!S:U,3,FALSE)*Abfalldokumentation!$J471,"0")</f>
        <v>27</v>
      </c>
      <c r="V471" s="76" t="str">
        <f>IF(ISBLANK(A471),VLOOKUP(Abfalldokumentation!$W471,'Linien - BU'!R:S,2,FALSE),A471)</f>
        <v>L21</v>
      </c>
      <c r="W471" s="77">
        <f t="shared" si="54"/>
        <v>29501029</v>
      </c>
      <c r="X471" s="77">
        <f t="shared" si="55"/>
        <v>61</v>
      </c>
    </row>
    <row r="472" spans="1:24" ht="30" customHeight="1" x14ac:dyDescent="0.25">
      <c r="A472" s="39" t="s">
        <v>131</v>
      </c>
      <c r="B472" s="40">
        <v>29501030</v>
      </c>
      <c r="C472" s="40">
        <v>15</v>
      </c>
      <c r="D472" s="40">
        <v>61</v>
      </c>
      <c r="E472" s="41">
        <v>44454</v>
      </c>
      <c r="F472" s="42" t="s">
        <v>17</v>
      </c>
      <c r="G472" s="43" t="s">
        <v>135</v>
      </c>
      <c r="H472" s="44" t="str">
        <f>IFERROR(VLOOKUP(Abfalldokumentation!$B472,Artikel!A:C,3,FALSE),Abfalldokumentation!$B472)</f>
        <v>ABS ORANG-PESTO</v>
      </c>
      <c r="I472" s="78" t="str">
        <f>VLOOKUP(V472,'Linien - BU'!A:B,2,FALSE)</f>
        <v>BU4</v>
      </c>
      <c r="J472" s="79">
        <f t="shared" si="49"/>
        <v>15</v>
      </c>
      <c r="K472" s="80">
        <f>Abfalldokumentation!$E472</f>
        <v>44454</v>
      </c>
      <c r="L472" s="79" t="str">
        <f>IFERROR(IF(VLOOKUP(W472,'[1]Rohware 230'!$B:$C,2,FALSE)=0,"Rohware"),
IFERROR(IF(VLOOKUP(W472,[1]Sammelnr.!$B:$C,2,FALSE)=0,"Sammelnr. ungeschält ABS"),
IFERROR(IF(VLOOKUP(W472,[1]Sammelnr.!$E:$F,2,FALSE)=0,"Sammelnr. ungeschält VS"),
IFERROR(IF(VLOOKUP(W472,[1]Sammelnr.!$H:$I,2,FALSE)=0,"Sammelnr. geschält"),
IFERROR(IF(VLOOKUP(W472,[1]Offen!$B:$C,2,FALSE)=0,"Offen ungeschält ABS"),
IFERROR(IF(VLOOKUP(W472,[1]Offen!$E:$F,2,FALSE)=0,"Offen ungeschält VOS"),
IFERROR(IF(VLOOKUP(W472,[1]Offen!$H:$I,2,FALSE)=0,"Offen geschält RW"),
IFERROR(IF(VLOOKUP(W472,[1]Offen!$K:$L,2,FALSE)=0,"Offen vegan"),
IFERROR(IF(VLOOKUP(W472,[1]Offen!$N:$O,2,FALSE)=0,"Offen Zipfel"),
IFERROR(IF(VLOOKUP(W472,[1]Offen!$Q:$R,2,FALSE)=0,"Offen Endstücke"),
IFERROR(IF(VLOOKUP(W472,[1]Vakuumiert!$B:$C,2,FALSE)=0,"Vakuumierter VOS ungeschält"),
IFERROR(IF(VLOOKUP(W472,[1]Vakuumiert!$E:$F,2,FALSE)=0,"Vakuumierter ABS ungeschält"),
IFERROR(IF(VLOOKUP(W472,[1]Vakuumiert!$H:$I,2,FALSE)=0,"Vakuumierter VOS geschält"),
IFERROR(IF(VLOOKUP(W472,[1]Vakuumiert!$K:$L,2,FALSE)=0,"Vakuumierter VOS vegan"),
IFERROR(IF(VLOOKUP(W472,[1]Vakuumiert!$N:$O,2,FALSE)=0,"Vakuumierter VOS Zipfel"),
IFERROR(IF(VLOOKUP(W472,[1]Vakuumiert!$Q:$R,2,FALSE)=0,"Vakuumiert geschält"),
IFERROR(IF(VLOOKUP(W472,'[1]vakuumierte Fertigprodukte'!$B:$C,2,FALSE)=0,"Fertigprodukte"),
IFERROR(IF(VLOOKUP(W472,'[1]vakuumierte Fertigprodukte'!$E:$FI,2,FALSE)=0,"Vakuumierte Zipfel"),
IFERROR(IF(VLOOKUP(W472,[1]Wurste!$B:$C,2,FALSE)=0,"Räucherwürste"),
IFERROR(IF(VLOOKUP(W472,[1]Wurste!$E:$F,2,FALSE)=0,"URW/URGW Wurst"),
IFERROR(IF(VLOOKUP(W472,[1]Wurste!$H:$I,2,FALSE)=0,"HF-Wurst Vegan"),
IFERROR(IF(VLOOKUP(W472,[1]Wurste!$K:$L,2,FALSE)=0,"320er ohne Würste"),
IFERROR(IF(AND(OR(Abfalldokumentation!$I472="BU3",Abfalldokumentation!$I472="Verkauf"),Abfalldokumentation!$N472="Schimmel",Abfalldokumentation!$O472="keinen Abnehmer/kein Schälpersonal"),"Div. Zipfel, ES ohne Verwendung",VLOOKUP(Abfalldokumentation!$M472,Produktgruppen!A:B,2,FALSE)),"-")))))))))))))))))))))))</f>
        <v>Offen ungeschält ABS</v>
      </c>
      <c r="M472" s="81" t="str">
        <f>IFERROR(VLOOKUP(Abfalldokumentation!$W472,Artikel!A:C,3,FALSE),Abfalldokumentation!$W472)</f>
        <v>ABS ORANG-PESTO</v>
      </c>
      <c r="N472" s="81" t="str">
        <f>VLOOKUP(D472,'Liste Gründe'!A:D,2,FALSE)</f>
        <v>keinen Verwendungszweck</v>
      </c>
      <c r="O472" s="80" t="str">
        <f>IF(ISBLANK(F472),VLOOKUP(Abfalldokumentation!$X472,'Liste Gründe'!A:D,3,FALSE),F472)</f>
        <v>keinen Verwendungszweck</v>
      </c>
      <c r="P472" s="81" t="str">
        <f>IF(ISBLANK(Abfalldokumentation!$G472),"-",Abfalldokumentation!$G472)</f>
        <v>&lt;100kg/Monat</v>
      </c>
      <c r="Q472" s="81">
        <f t="shared" si="50"/>
        <v>37</v>
      </c>
      <c r="R472" s="81" t="str">
        <f t="shared" si="51"/>
        <v>Produkte</v>
      </c>
      <c r="S472" s="81" t="str">
        <f t="shared" si="52"/>
        <v>BUs</v>
      </c>
      <c r="T472" s="81" t="str">
        <f t="shared" si="53"/>
        <v>Symptome</v>
      </c>
      <c r="U472" s="81">
        <f>IFERROR(VLOOKUP(Abfalldokumentation!$W472,Kennzahlen!S:U,3,FALSE)*Abfalldokumentation!$J472,"0")</f>
        <v>22.5</v>
      </c>
      <c r="V472" s="81" t="str">
        <f>IF(ISBLANK(A472),VLOOKUP(Abfalldokumentation!$W472,'Linien - BU'!R:S,2,FALSE),A472)</f>
        <v>L21</v>
      </c>
      <c r="W472" s="77">
        <f t="shared" si="54"/>
        <v>29501030</v>
      </c>
      <c r="X472" s="77">
        <f t="shared" si="55"/>
        <v>61</v>
      </c>
    </row>
    <row r="473" spans="1:24" ht="30" customHeight="1" x14ac:dyDescent="0.25">
      <c r="A473" s="45" t="s">
        <v>76</v>
      </c>
      <c r="B473" s="46">
        <v>29501039</v>
      </c>
      <c r="C473" s="46">
        <v>22</v>
      </c>
      <c r="D473" s="46">
        <v>61</v>
      </c>
      <c r="E473" s="47">
        <v>44454</v>
      </c>
      <c r="F473" s="48" t="s">
        <v>17</v>
      </c>
      <c r="G473" s="49" t="s">
        <v>136</v>
      </c>
      <c r="H473" s="50" t="str">
        <f>IFERROR(VLOOKUP(Abfalldokumentation!$B473,Artikel!A:C,3,FALSE),Abfalldokumentation!$B473)</f>
        <v>ABS OLD-AMSTERDAM</v>
      </c>
      <c r="I473" s="73" t="str">
        <f>VLOOKUP(V473,'Linien - BU'!A:B,2,FALSE)</f>
        <v>BU4</v>
      </c>
      <c r="J473" s="74">
        <f t="shared" si="49"/>
        <v>22</v>
      </c>
      <c r="K473" s="75">
        <f>Abfalldokumentation!$E473</f>
        <v>44454</v>
      </c>
      <c r="L473" s="74" t="str">
        <f>IFERROR(IF(VLOOKUP(W473,'[1]Rohware 230'!$B:$C,2,FALSE)=0,"Rohware"),
IFERROR(IF(VLOOKUP(W473,[1]Sammelnr.!$B:$C,2,FALSE)=0,"Sammelnr. ungeschält ABS"),
IFERROR(IF(VLOOKUP(W473,[1]Sammelnr.!$E:$F,2,FALSE)=0,"Sammelnr. ungeschält VS"),
IFERROR(IF(VLOOKUP(W473,[1]Sammelnr.!$H:$I,2,FALSE)=0,"Sammelnr. geschält"),
IFERROR(IF(VLOOKUP(W473,[1]Offen!$B:$C,2,FALSE)=0,"Offen ungeschält ABS"),
IFERROR(IF(VLOOKUP(W473,[1]Offen!$E:$F,2,FALSE)=0,"Offen ungeschält VOS"),
IFERROR(IF(VLOOKUP(W473,[1]Offen!$H:$I,2,FALSE)=0,"Offen geschält RW"),
IFERROR(IF(VLOOKUP(W473,[1]Offen!$K:$L,2,FALSE)=0,"Offen vegan"),
IFERROR(IF(VLOOKUP(W473,[1]Offen!$N:$O,2,FALSE)=0,"Offen Zipfel"),
IFERROR(IF(VLOOKUP(W473,[1]Offen!$Q:$R,2,FALSE)=0,"Offen Endstücke"),
IFERROR(IF(VLOOKUP(W473,[1]Vakuumiert!$B:$C,2,FALSE)=0,"Vakuumierter VOS ungeschält"),
IFERROR(IF(VLOOKUP(W473,[1]Vakuumiert!$E:$F,2,FALSE)=0,"Vakuumierter ABS ungeschält"),
IFERROR(IF(VLOOKUP(W473,[1]Vakuumiert!$H:$I,2,FALSE)=0,"Vakuumierter VOS geschält"),
IFERROR(IF(VLOOKUP(W473,[1]Vakuumiert!$K:$L,2,FALSE)=0,"Vakuumierter VOS vegan"),
IFERROR(IF(VLOOKUP(W473,[1]Vakuumiert!$N:$O,2,FALSE)=0,"Vakuumierter VOS Zipfel"),
IFERROR(IF(VLOOKUP(W473,[1]Vakuumiert!$Q:$R,2,FALSE)=0,"Vakuumiert geschält"),
IFERROR(IF(VLOOKUP(W473,'[1]vakuumierte Fertigprodukte'!$B:$C,2,FALSE)=0,"Fertigprodukte"),
IFERROR(IF(VLOOKUP(W473,'[1]vakuumierte Fertigprodukte'!$E:$FI,2,FALSE)=0,"Vakuumierte Zipfel"),
IFERROR(IF(VLOOKUP(W473,[1]Wurste!$B:$C,2,FALSE)=0,"Räucherwürste"),
IFERROR(IF(VLOOKUP(W473,[1]Wurste!$E:$F,2,FALSE)=0,"URW/URGW Wurst"),
IFERROR(IF(VLOOKUP(W473,[1]Wurste!$H:$I,2,FALSE)=0,"HF-Wurst Vegan"),
IFERROR(IF(VLOOKUP(W473,[1]Wurste!$K:$L,2,FALSE)=0,"320er ohne Würste"),
IFERROR(IF(AND(OR(Abfalldokumentation!$I473="BU3",Abfalldokumentation!$I473="Verkauf"),Abfalldokumentation!$N473="Schimmel",Abfalldokumentation!$O473="keinen Abnehmer/kein Schälpersonal"),"Div. Zipfel, ES ohne Verwendung",VLOOKUP(Abfalldokumentation!$M473,Produktgruppen!A:B,2,FALSE)),"-")))))))))))))))))))))))</f>
        <v>Offen ungeschält ABS</v>
      </c>
      <c r="M473" s="76" t="str">
        <f>IFERROR(VLOOKUP(Abfalldokumentation!$W473,Artikel!A:C,3,FALSE),Abfalldokumentation!$W473)</f>
        <v>ABS OLD-AMSTERDAM</v>
      </c>
      <c r="N473" s="76" t="str">
        <f>VLOOKUP(D473,'Liste Gründe'!A:D,2,FALSE)</f>
        <v>keinen Verwendungszweck</v>
      </c>
      <c r="O473" s="75" t="str">
        <f>IF(ISBLANK(F473),VLOOKUP(Abfalldokumentation!$X473,'Liste Gründe'!A:D,3,FALSE),F473)</f>
        <v>keinen Verwendungszweck</v>
      </c>
      <c r="P473" s="76" t="str">
        <f>IF(ISBLANK(Abfalldokumentation!$G473),"-",Abfalldokumentation!$G473)</f>
        <v>&lt;1000kg/Monat</v>
      </c>
      <c r="Q473" s="76">
        <f t="shared" si="50"/>
        <v>37</v>
      </c>
      <c r="R473" s="76" t="str">
        <f t="shared" si="51"/>
        <v>Produkte</v>
      </c>
      <c r="S473" s="76" t="str">
        <f t="shared" si="52"/>
        <v>BUs</v>
      </c>
      <c r="T473" s="76" t="str">
        <f t="shared" si="53"/>
        <v>Symptome</v>
      </c>
      <c r="U473" s="76">
        <f>IFERROR(VLOOKUP(Abfalldokumentation!$W473,Kennzahlen!S:U,3,FALSE)*Abfalldokumentation!$J473,"0")</f>
        <v>2.2000000000000001E-3</v>
      </c>
      <c r="V473" s="76" t="str">
        <f>IF(ISBLANK(A473),VLOOKUP(Abfalldokumentation!$W473,'Linien - BU'!R:S,2,FALSE),A473)</f>
        <v>L22</v>
      </c>
      <c r="W473" s="77">
        <f t="shared" si="54"/>
        <v>29501039</v>
      </c>
      <c r="X473" s="77">
        <f t="shared" si="55"/>
        <v>61</v>
      </c>
    </row>
    <row r="474" spans="1:24" ht="30" customHeight="1" x14ac:dyDescent="0.25">
      <c r="A474" s="39" t="s">
        <v>81</v>
      </c>
      <c r="B474" s="40">
        <v>29501040</v>
      </c>
      <c r="C474" s="40">
        <v>6</v>
      </c>
      <c r="D474" s="40">
        <v>61</v>
      </c>
      <c r="E474" s="41">
        <v>44454</v>
      </c>
      <c r="F474" s="42" t="s">
        <v>17</v>
      </c>
      <c r="G474" s="43" t="s">
        <v>133</v>
      </c>
      <c r="H474" s="44" t="str">
        <f>IFERROR(VLOOKUP(Abfalldokumentation!$B474,Artikel!A:C,3,FALSE),Abfalldokumentation!$B474)</f>
        <v>ABS MUNSTER</v>
      </c>
      <c r="I474" s="78" t="str">
        <f>VLOOKUP(V474,'Linien - BU'!A:B,2,FALSE)</f>
        <v>BU4</v>
      </c>
      <c r="J474" s="79">
        <f t="shared" si="49"/>
        <v>6</v>
      </c>
      <c r="K474" s="80">
        <f>Abfalldokumentation!$E474</f>
        <v>44454</v>
      </c>
      <c r="L474" s="79" t="str">
        <f>IFERROR(IF(VLOOKUP(W474,'[1]Rohware 230'!$B:$C,2,FALSE)=0,"Rohware"),
IFERROR(IF(VLOOKUP(W474,[1]Sammelnr.!$B:$C,2,FALSE)=0,"Sammelnr. ungeschält ABS"),
IFERROR(IF(VLOOKUP(W474,[1]Sammelnr.!$E:$F,2,FALSE)=0,"Sammelnr. ungeschält VS"),
IFERROR(IF(VLOOKUP(W474,[1]Sammelnr.!$H:$I,2,FALSE)=0,"Sammelnr. geschält"),
IFERROR(IF(VLOOKUP(W474,[1]Offen!$B:$C,2,FALSE)=0,"Offen ungeschält ABS"),
IFERROR(IF(VLOOKUP(W474,[1]Offen!$E:$F,2,FALSE)=0,"Offen ungeschält VOS"),
IFERROR(IF(VLOOKUP(W474,[1]Offen!$H:$I,2,FALSE)=0,"Offen geschält RW"),
IFERROR(IF(VLOOKUP(W474,[1]Offen!$K:$L,2,FALSE)=0,"Offen vegan"),
IFERROR(IF(VLOOKUP(W474,[1]Offen!$N:$O,2,FALSE)=0,"Offen Zipfel"),
IFERROR(IF(VLOOKUP(W474,[1]Offen!$Q:$R,2,FALSE)=0,"Offen Endstücke"),
IFERROR(IF(VLOOKUP(W474,[1]Vakuumiert!$B:$C,2,FALSE)=0,"Vakuumierter VOS ungeschält"),
IFERROR(IF(VLOOKUP(W474,[1]Vakuumiert!$E:$F,2,FALSE)=0,"Vakuumierter ABS ungeschält"),
IFERROR(IF(VLOOKUP(W474,[1]Vakuumiert!$H:$I,2,FALSE)=0,"Vakuumierter VOS geschält"),
IFERROR(IF(VLOOKUP(W474,[1]Vakuumiert!$K:$L,2,FALSE)=0,"Vakuumierter VOS vegan"),
IFERROR(IF(VLOOKUP(W474,[1]Vakuumiert!$N:$O,2,FALSE)=0,"Vakuumierter VOS Zipfel"),
IFERROR(IF(VLOOKUP(W474,[1]Vakuumiert!$Q:$R,2,FALSE)=0,"Vakuumiert geschält"),
IFERROR(IF(VLOOKUP(W474,'[1]vakuumierte Fertigprodukte'!$B:$C,2,FALSE)=0,"Fertigprodukte"),
IFERROR(IF(VLOOKUP(W474,'[1]vakuumierte Fertigprodukte'!$E:$FI,2,FALSE)=0,"Vakuumierte Zipfel"),
IFERROR(IF(VLOOKUP(W474,[1]Wurste!$B:$C,2,FALSE)=0,"Räucherwürste"),
IFERROR(IF(VLOOKUP(W474,[1]Wurste!$E:$F,2,FALSE)=0,"URW/URGW Wurst"),
IFERROR(IF(VLOOKUP(W474,[1]Wurste!$H:$I,2,FALSE)=0,"HF-Wurst Vegan"),
IFERROR(IF(VLOOKUP(W474,[1]Wurste!$K:$L,2,FALSE)=0,"320er ohne Würste"),
IFERROR(IF(AND(OR(Abfalldokumentation!$I474="BU3",Abfalldokumentation!$I474="Verkauf"),Abfalldokumentation!$N474="Schimmel",Abfalldokumentation!$O474="keinen Abnehmer/kein Schälpersonal"),"Div. Zipfel, ES ohne Verwendung",VLOOKUP(Abfalldokumentation!$M474,Produktgruppen!A:B,2,FALSE)),"-")))))))))))))))))))))))</f>
        <v>Offen ungeschält ABS</v>
      </c>
      <c r="M474" s="81" t="str">
        <f>IFERROR(VLOOKUP(Abfalldokumentation!$W474,Artikel!A:C,3,FALSE),Abfalldokumentation!$W474)</f>
        <v>ABS MUNSTER</v>
      </c>
      <c r="N474" s="81" t="str">
        <f>VLOOKUP(D474,'Liste Gründe'!A:D,2,FALSE)</f>
        <v>keinen Verwendungszweck</v>
      </c>
      <c r="O474" s="80" t="str">
        <f>IF(ISBLANK(F474),VLOOKUP(Abfalldokumentation!$X474,'Liste Gründe'!A:D,3,FALSE),F474)</f>
        <v>keinen Verwendungszweck</v>
      </c>
      <c r="P474" s="81" t="str">
        <f>IF(ISBLANK(Abfalldokumentation!$G474),"-",Abfalldokumentation!$G474)</f>
        <v>&lt;20kg/Monat</v>
      </c>
      <c r="Q474" s="81">
        <f t="shared" si="50"/>
        <v>37</v>
      </c>
      <c r="R474" s="81" t="str">
        <f t="shared" si="51"/>
        <v>Produkte</v>
      </c>
      <c r="S474" s="81" t="str">
        <f t="shared" si="52"/>
        <v>BUs</v>
      </c>
      <c r="T474" s="81" t="str">
        <f t="shared" si="53"/>
        <v>Symptome</v>
      </c>
      <c r="U474" s="81">
        <f>IFERROR(VLOOKUP(Abfalldokumentation!$W474,Kennzahlen!S:U,3,FALSE)*Abfalldokumentation!$J474,"0")</f>
        <v>6.0000000000000006E-4</v>
      </c>
      <c r="V474" s="81" t="str">
        <f>IF(ISBLANK(A474),VLOOKUP(Abfalldokumentation!$W474,'Linien - BU'!R:S,2,FALSE),A474)</f>
        <v>L20</v>
      </c>
      <c r="W474" s="77">
        <f t="shared" si="54"/>
        <v>29501040</v>
      </c>
      <c r="X474" s="77">
        <f t="shared" si="55"/>
        <v>61</v>
      </c>
    </row>
    <row r="475" spans="1:24" ht="30" customHeight="1" x14ac:dyDescent="0.25">
      <c r="A475" s="45" t="s">
        <v>11</v>
      </c>
      <c r="B475" s="46">
        <v>29501063</v>
      </c>
      <c r="C475" s="46">
        <v>195</v>
      </c>
      <c r="D475" s="46">
        <v>12</v>
      </c>
      <c r="E475" s="47">
        <v>44454</v>
      </c>
      <c r="F475" s="48" t="s">
        <v>20</v>
      </c>
      <c r="G475" s="49" t="s">
        <v>84</v>
      </c>
      <c r="H475" s="50" t="str">
        <f>IFERROR(VLOOKUP(Abfalldokumentation!$B475,Artikel!A:C,3,FALSE),Abfalldokumentation!$B475)</f>
        <v>VOS GRW-NATUR ZIPFEL 35</v>
      </c>
      <c r="I475" s="73" t="str">
        <f>VLOOKUP(V475,'Linien - BU'!A:B,2,FALSE)</f>
        <v>Verkauf</v>
      </c>
      <c r="J475" s="74">
        <f t="shared" si="49"/>
        <v>195</v>
      </c>
      <c r="K475" s="75">
        <f>Abfalldokumentation!$E475</f>
        <v>44454</v>
      </c>
      <c r="L475" s="74" t="str">
        <f>IFERROR(IF(VLOOKUP(W475,'[1]Rohware 230'!$B:$C,2,FALSE)=0,"Rohware"),
IFERROR(IF(VLOOKUP(W475,[1]Sammelnr.!$B:$C,2,FALSE)=0,"Sammelnr. ungeschält ABS"),
IFERROR(IF(VLOOKUP(W475,[1]Sammelnr.!$E:$F,2,FALSE)=0,"Sammelnr. ungeschält VS"),
IFERROR(IF(VLOOKUP(W475,[1]Sammelnr.!$H:$I,2,FALSE)=0,"Sammelnr. geschält"),
IFERROR(IF(VLOOKUP(W475,[1]Offen!$B:$C,2,FALSE)=0,"Offen ungeschält ABS"),
IFERROR(IF(VLOOKUP(W475,[1]Offen!$E:$F,2,FALSE)=0,"Offen ungeschält VOS"),
IFERROR(IF(VLOOKUP(W475,[1]Offen!$H:$I,2,FALSE)=0,"Offen geschält RW"),
IFERROR(IF(VLOOKUP(W475,[1]Offen!$K:$L,2,FALSE)=0,"Offen vegan"),
IFERROR(IF(VLOOKUP(W475,[1]Offen!$N:$O,2,FALSE)=0,"Offen Zipfel"),
IFERROR(IF(VLOOKUP(W475,[1]Offen!$Q:$R,2,FALSE)=0,"Offen Endstücke"),
IFERROR(IF(VLOOKUP(W475,[1]Vakuumiert!$B:$C,2,FALSE)=0,"Vakuumierter VOS ungeschält"),
IFERROR(IF(VLOOKUP(W475,[1]Vakuumiert!$E:$F,2,FALSE)=0,"Vakuumierter ABS ungeschält"),
IFERROR(IF(VLOOKUP(W475,[1]Vakuumiert!$H:$I,2,FALSE)=0,"Vakuumierter VOS geschält"),
IFERROR(IF(VLOOKUP(W475,[1]Vakuumiert!$K:$L,2,FALSE)=0,"Vakuumierter VOS vegan"),
IFERROR(IF(VLOOKUP(W475,[1]Vakuumiert!$N:$O,2,FALSE)=0,"Vakuumierter VOS Zipfel"),
IFERROR(IF(VLOOKUP(W475,[1]Vakuumiert!$Q:$R,2,FALSE)=0,"Vakuumiert geschält"),
IFERROR(IF(VLOOKUP(W475,'[1]vakuumierte Fertigprodukte'!$B:$C,2,FALSE)=0,"Fertigprodukte"),
IFERROR(IF(VLOOKUP(W475,'[1]vakuumierte Fertigprodukte'!$E:$FI,2,FALSE)=0,"Vakuumierte Zipfel"),
IFERROR(IF(VLOOKUP(W475,[1]Wurste!$B:$C,2,FALSE)=0,"Räucherwürste"),
IFERROR(IF(VLOOKUP(W475,[1]Wurste!$E:$F,2,FALSE)=0,"URW/URGW Wurst"),
IFERROR(IF(VLOOKUP(W475,[1]Wurste!$H:$I,2,FALSE)=0,"HF-Wurst Vegan"),
IFERROR(IF(VLOOKUP(W475,[1]Wurste!$K:$L,2,FALSE)=0,"320er ohne Würste"),
IFERROR(IF(AND(OR(Abfalldokumentation!$I475="BU3",Abfalldokumentation!$I475="Verkauf"),Abfalldokumentation!$N475="Schimmel",Abfalldokumentation!$O475="keinen Abnehmer/kein Schälpersonal"),"Div. Zipfel, ES ohne Verwendung",VLOOKUP(Abfalldokumentation!$M475,Produktgruppen!A:B,2,FALSE)),"-")))))))))))))))))))))))</f>
        <v>Offen Zipfel</v>
      </c>
      <c r="M475" s="76" t="str">
        <f>IFERROR(VLOOKUP(Abfalldokumentation!$W475,Artikel!A:C,3,FALSE),Abfalldokumentation!$W475)</f>
        <v>VOS GRW-NATUR ZIPFEL 35</v>
      </c>
      <c r="N475" s="76" t="str">
        <f>VLOOKUP(D475,'Liste Gründe'!A:D,2,FALSE)</f>
        <v>Schimmel</v>
      </c>
      <c r="O475" s="75" t="str">
        <f>IF(ISBLANK(F475),VLOOKUP(Abfalldokumentation!$X475,'Liste Gründe'!A:D,3,FALSE),F475)</f>
        <v>keinen Abnehmer/kein Schälpersonal</v>
      </c>
      <c r="P475" s="76" t="str">
        <f>IF(ISBLANK(Abfalldokumentation!$G475),"-",Abfalldokumentation!$G475)</f>
        <v>keinen Abnehmer/Schälen</v>
      </c>
      <c r="Q475" s="76">
        <f t="shared" si="50"/>
        <v>37</v>
      </c>
      <c r="R475" s="76" t="str">
        <f t="shared" si="51"/>
        <v>Produkte</v>
      </c>
      <c r="S475" s="76" t="str">
        <f t="shared" si="52"/>
        <v>BUs</v>
      </c>
      <c r="T475" s="76" t="str">
        <f t="shared" si="53"/>
        <v>Symptome</v>
      </c>
      <c r="U475" s="76">
        <f>IFERROR(VLOOKUP(Abfalldokumentation!$W475,Kennzahlen!S:U,3,FALSE)*Abfalldokumentation!$J475,"0")</f>
        <v>97.5</v>
      </c>
      <c r="V475" s="76" t="str">
        <f>IF(ISBLANK(A475),VLOOKUP(Abfalldokumentation!$W475,'Linien - BU'!R:S,2,FALSE),A475)</f>
        <v>Verkauf</v>
      </c>
      <c r="W475" s="77">
        <f t="shared" si="54"/>
        <v>29501063</v>
      </c>
      <c r="X475" s="77">
        <f t="shared" si="55"/>
        <v>12</v>
      </c>
    </row>
    <row r="476" spans="1:24" ht="30" customHeight="1" x14ac:dyDescent="0.25">
      <c r="A476" s="39" t="s">
        <v>11</v>
      </c>
      <c r="B476" s="40">
        <v>29501074</v>
      </c>
      <c r="C476" s="40">
        <v>87</v>
      </c>
      <c r="D476" s="40">
        <v>12</v>
      </c>
      <c r="E476" s="41">
        <v>44454</v>
      </c>
      <c r="F476" s="42" t="s">
        <v>20</v>
      </c>
      <c r="G476" s="43" t="s">
        <v>84</v>
      </c>
      <c r="H476" s="44" t="str">
        <f>IFERROR(VLOOKUP(Abfalldokumentation!$B476,Artikel!A:C,3,FALSE),Abfalldokumentation!$B476)</f>
        <v>VOS GRW-KRÄU-ZIPFEL</v>
      </c>
      <c r="I476" s="78" t="str">
        <f>VLOOKUP(V476,'Linien - BU'!A:B,2,FALSE)</f>
        <v>Verkauf</v>
      </c>
      <c r="J476" s="79">
        <f t="shared" si="49"/>
        <v>87</v>
      </c>
      <c r="K476" s="80">
        <f>Abfalldokumentation!$E476</f>
        <v>44454</v>
      </c>
      <c r="L476" s="79" t="str">
        <f>IFERROR(IF(VLOOKUP(W476,'[1]Rohware 230'!$B:$C,2,FALSE)=0,"Rohware"),
IFERROR(IF(VLOOKUP(W476,[1]Sammelnr.!$B:$C,2,FALSE)=0,"Sammelnr. ungeschält ABS"),
IFERROR(IF(VLOOKUP(W476,[1]Sammelnr.!$E:$F,2,FALSE)=0,"Sammelnr. ungeschält VS"),
IFERROR(IF(VLOOKUP(W476,[1]Sammelnr.!$H:$I,2,FALSE)=0,"Sammelnr. geschält"),
IFERROR(IF(VLOOKUP(W476,[1]Offen!$B:$C,2,FALSE)=0,"Offen ungeschält ABS"),
IFERROR(IF(VLOOKUP(W476,[1]Offen!$E:$F,2,FALSE)=0,"Offen ungeschält VOS"),
IFERROR(IF(VLOOKUP(W476,[1]Offen!$H:$I,2,FALSE)=0,"Offen geschält RW"),
IFERROR(IF(VLOOKUP(W476,[1]Offen!$K:$L,2,FALSE)=0,"Offen vegan"),
IFERROR(IF(VLOOKUP(W476,[1]Offen!$N:$O,2,FALSE)=0,"Offen Zipfel"),
IFERROR(IF(VLOOKUP(W476,[1]Offen!$Q:$R,2,FALSE)=0,"Offen Endstücke"),
IFERROR(IF(VLOOKUP(W476,[1]Vakuumiert!$B:$C,2,FALSE)=0,"Vakuumierter VOS ungeschält"),
IFERROR(IF(VLOOKUP(W476,[1]Vakuumiert!$E:$F,2,FALSE)=0,"Vakuumierter ABS ungeschält"),
IFERROR(IF(VLOOKUP(W476,[1]Vakuumiert!$H:$I,2,FALSE)=0,"Vakuumierter VOS geschält"),
IFERROR(IF(VLOOKUP(W476,[1]Vakuumiert!$K:$L,2,FALSE)=0,"Vakuumierter VOS vegan"),
IFERROR(IF(VLOOKUP(W476,[1]Vakuumiert!$N:$O,2,FALSE)=0,"Vakuumierter VOS Zipfel"),
IFERROR(IF(VLOOKUP(W476,[1]Vakuumiert!$Q:$R,2,FALSE)=0,"Vakuumiert geschält"),
IFERROR(IF(VLOOKUP(W476,'[1]vakuumierte Fertigprodukte'!$B:$C,2,FALSE)=0,"Fertigprodukte"),
IFERROR(IF(VLOOKUP(W476,'[1]vakuumierte Fertigprodukte'!$E:$FI,2,FALSE)=0,"Vakuumierte Zipfel"),
IFERROR(IF(VLOOKUP(W476,[1]Wurste!$B:$C,2,FALSE)=0,"Räucherwürste"),
IFERROR(IF(VLOOKUP(W476,[1]Wurste!$E:$F,2,FALSE)=0,"URW/URGW Wurst"),
IFERROR(IF(VLOOKUP(W476,[1]Wurste!$H:$I,2,FALSE)=0,"HF-Wurst Vegan"),
IFERROR(IF(VLOOKUP(W476,[1]Wurste!$K:$L,2,FALSE)=0,"320er ohne Würste"),
IFERROR(IF(AND(OR(Abfalldokumentation!$I476="BU3",Abfalldokumentation!$I476="Verkauf"),Abfalldokumentation!$N476="Schimmel",Abfalldokumentation!$O476="keinen Abnehmer/kein Schälpersonal"),"Div. Zipfel, ES ohne Verwendung",VLOOKUP(Abfalldokumentation!$M476,Produktgruppen!A:B,2,FALSE)),"-")))))))))))))))))))))))</f>
        <v>Offen Zipfel</v>
      </c>
      <c r="M476" s="81" t="str">
        <f>IFERROR(VLOOKUP(Abfalldokumentation!$W476,Artikel!A:C,3,FALSE),Abfalldokumentation!$W476)</f>
        <v>VOS GRW-KRÄU-ZIPFEL</v>
      </c>
      <c r="N476" s="81" t="str">
        <f>VLOOKUP(D476,'Liste Gründe'!A:D,2,FALSE)</f>
        <v>Schimmel</v>
      </c>
      <c r="O476" s="80" t="str">
        <f>IF(ISBLANK(F476),VLOOKUP(Abfalldokumentation!$X476,'Liste Gründe'!A:D,3,FALSE),F476)</f>
        <v>keinen Abnehmer/kein Schälpersonal</v>
      </c>
      <c r="P476" s="81" t="str">
        <f>IF(ISBLANK(Abfalldokumentation!$G476),"-",Abfalldokumentation!$G476)</f>
        <v>keinen Abnehmer/Schälen</v>
      </c>
      <c r="Q476" s="81">
        <f t="shared" si="50"/>
        <v>37</v>
      </c>
      <c r="R476" s="81" t="str">
        <f t="shared" si="51"/>
        <v>Produkte</v>
      </c>
      <c r="S476" s="81" t="str">
        <f t="shared" si="52"/>
        <v>BUs</v>
      </c>
      <c r="T476" s="81" t="str">
        <f t="shared" si="53"/>
        <v>Symptome</v>
      </c>
      <c r="U476" s="81">
        <f>IFERROR(VLOOKUP(Abfalldokumentation!$W476,Kennzahlen!S:U,3,FALSE)*Abfalldokumentation!$J476,"0")</f>
        <v>43.5</v>
      </c>
      <c r="V476" s="81" t="str">
        <f>IF(ISBLANK(A476),VLOOKUP(Abfalldokumentation!$W476,'Linien - BU'!R:S,2,FALSE),A476)</f>
        <v>Verkauf</v>
      </c>
      <c r="W476" s="77">
        <f t="shared" si="54"/>
        <v>29501074</v>
      </c>
      <c r="X476" s="77">
        <f t="shared" si="55"/>
        <v>12</v>
      </c>
    </row>
    <row r="477" spans="1:24" ht="30" customHeight="1" x14ac:dyDescent="0.25">
      <c r="A477" s="45" t="s">
        <v>11</v>
      </c>
      <c r="B477" s="46">
        <v>29501077</v>
      </c>
      <c r="C477" s="46">
        <v>56</v>
      </c>
      <c r="D477" s="46">
        <v>12</v>
      </c>
      <c r="E477" s="47">
        <v>44454</v>
      </c>
      <c r="F477" s="48" t="s">
        <v>20</v>
      </c>
      <c r="G477" s="49" t="s">
        <v>84</v>
      </c>
      <c r="H477" s="50" t="str">
        <f>IFERROR(VLOOKUP(Abfalldokumentation!$B477,Artikel!A:C,3,FALSE),Abfalldokumentation!$B477)</f>
        <v>VOS GRW-KRÄU-ENDSTÜCK</v>
      </c>
      <c r="I477" s="73" t="str">
        <f>VLOOKUP(V477,'Linien - BU'!A:B,2,FALSE)</f>
        <v>Verkauf</v>
      </c>
      <c r="J477" s="74">
        <f t="shared" si="49"/>
        <v>56</v>
      </c>
      <c r="K477" s="75">
        <f>Abfalldokumentation!$E477</f>
        <v>44454</v>
      </c>
      <c r="L477" s="74" t="str">
        <f>IFERROR(IF(VLOOKUP(W477,'[1]Rohware 230'!$B:$C,2,FALSE)=0,"Rohware"),
IFERROR(IF(VLOOKUP(W477,[1]Sammelnr.!$B:$C,2,FALSE)=0,"Sammelnr. ungeschält ABS"),
IFERROR(IF(VLOOKUP(W477,[1]Sammelnr.!$E:$F,2,FALSE)=0,"Sammelnr. ungeschält VS"),
IFERROR(IF(VLOOKUP(W477,[1]Sammelnr.!$H:$I,2,FALSE)=0,"Sammelnr. geschält"),
IFERROR(IF(VLOOKUP(W477,[1]Offen!$B:$C,2,FALSE)=0,"Offen ungeschält ABS"),
IFERROR(IF(VLOOKUP(W477,[1]Offen!$E:$F,2,FALSE)=0,"Offen ungeschält VOS"),
IFERROR(IF(VLOOKUP(W477,[1]Offen!$H:$I,2,FALSE)=0,"Offen geschält RW"),
IFERROR(IF(VLOOKUP(W477,[1]Offen!$K:$L,2,FALSE)=0,"Offen vegan"),
IFERROR(IF(VLOOKUP(W477,[1]Offen!$N:$O,2,FALSE)=0,"Offen Zipfel"),
IFERROR(IF(VLOOKUP(W477,[1]Offen!$Q:$R,2,FALSE)=0,"Offen Endstücke"),
IFERROR(IF(VLOOKUP(W477,[1]Vakuumiert!$B:$C,2,FALSE)=0,"Vakuumierter VOS ungeschält"),
IFERROR(IF(VLOOKUP(W477,[1]Vakuumiert!$E:$F,2,FALSE)=0,"Vakuumierter ABS ungeschält"),
IFERROR(IF(VLOOKUP(W477,[1]Vakuumiert!$H:$I,2,FALSE)=0,"Vakuumierter VOS geschält"),
IFERROR(IF(VLOOKUP(W477,[1]Vakuumiert!$K:$L,2,FALSE)=0,"Vakuumierter VOS vegan"),
IFERROR(IF(VLOOKUP(W477,[1]Vakuumiert!$N:$O,2,FALSE)=0,"Vakuumierter VOS Zipfel"),
IFERROR(IF(VLOOKUP(W477,[1]Vakuumiert!$Q:$R,2,FALSE)=0,"Vakuumiert geschält"),
IFERROR(IF(VLOOKUP(W477,'[1]vakuumierte Fertigprodukte'!$B:$C,2,FALSE)=0,"Fertigprodukte"),
IFERROR(IF(VLOOKUP(W477,'[1]vakuumierte Fertigprodukte'!$E:$FI,2,FALSE)=0,"Vakuumierte Zipfel"),
IFERROR(IF(VLOOKUP(W477,[1]Wurste!$B:$C,2,FALSE)=0,"Räucherwürste"),
IFERROR(IF(VLOOKUP(W477,[1]Wurste!$E:$F,2,FALSE)=0,"URW/URGW Wurst"),
IFERROR(IF(VLOOKUP(W477,[1]Wurste!$H:$I,2,FALSE)=0,"HF-Wurst Vegan"),
IFERROR(IF(VLOOKUP(W477,[1]Wurste!$K:$L,2,FALSE)=0,"320er ohne Würste"),
IFERROR(IF(AND(OR(Abfalldokumentation!$I477="BU3",Abfalldokumentation!$I477="Verkauf"),Abfalldokumentation!$N477="Schimmel",Abfalldokumentation!$O477="keinen Abnehmer/kein Schälpersonal"),"Div. Zipfel, ES ohne Verwendung",VLOOKUP(Abfalldokumentation!$M477,Produktgruppen!A:B,2,FALSE)),"-")))))))))))))))))))))))</f>
        <v>Offen Endstücke</v>
      </c>
      <c r="M477" s="76" t="str">
        <f>IFERROR(VLOOKUP(Abfalldokumentation!$W477,Artikel!A:C,3,FALSE),Abfalldokumentation!$W477)</f>
        <v>VOS GRW-KRÄU-ENDSTÜCK</v>
      </c>
      <c r="N477" s="76" t="str">
        <f>VLOOKUP(D477,'Liste Gründe'!A:D,2,FALSE)</f>
        <v>Schimmel</v>
      </c>
      <c r="O477" s="75" t="str">
        <f>IF(ISBLANK(F477),VLOOKUP(Abfalldokumentation!$X477,'Liste Gründe'!A:D,3,FALSE),F477)</f>
        <v>keinen Abnehmer/kein Schälpersonal</v>
      </c>
      <c r="P477" s="76" t="str">
        <f>IF(ISBLANK(Abfalldokumentation!$G477),"-",Abfalldokumentation!$G477)</f>
        <v>keinen Abnehmer/Schälen</v>
      </c>
      <c r="Q477" s="76">
        <f t="shared" si="50"/>
        <v>37</v>
      </c>
      <c r="R477" s="76" t="str">
        <f t="shared" si="51"/>
        <v>Produkte</v>
      </c>
      <c r="S477" s="76" t="str">
        <f t="shared" si="52"/>
        <v>BUs</v>
      </c>
      <c r="T477" s="76" t="str">
        <f t="shared" si="53"/>
        <v>Symptome</v>
      </c>
      <c r="U477" s="76">
        <f>IFERROR(VLOOKUP(Abfalldokumentation!$W477,Kennzahlen!S:U,3,FALSE)*Abfalldokumentation!$J477,"0")</f>
        <v>28</v>
      </c>
      <c r="V477" s="76" t="str">
        <f>IF(ISBLANK(A477),VLOOKUP(Abfalldokumentation!$W477,'Linien - BU'!R:S,2,FALSE),A477)</f>
        <v>Verkauf</v>
      </c>
      <c r="W477" s="77">
        <f t="shared" si="54"/>
        <v>29501077</v>
      </c>
      <c r="X477" s="77">
        <f t="shared" si="55"/>
        <v>12</v>
      </c>
    </row>
    <row r="478" spans="1:24" ht="30" customHeight="1" x14ac:dyDescent="0.25">
      <c r="A478" s="39" t="s">
        <v>145</v>
      </c>
      <c r="B478" s="40">
        <v>29501101</v>
      </c>
      <c r="C478" s="40">
        <v>6</v>
      </c>
      <c r="D478" s="40">
        <v>61</v>
      </c>
      <c r="E478" s="41">
        <v>44454</v>
      </c>
      <c r="F478" s="42" t="s">
        <v>17</v>
      </c>
      <c r="G478" s="43" t="s">
        <v>134</v>
      </c>
      <c r="H478" s="44" t="str">
        <f>IFERROR(VLOOKUP(Abfalldokumentation!$B478,Artikel!A:C,3,FALSE),Abfalldokumentation!$B478)</f>
        <v>ABS BRIE-PAP</v>
      </c>
      <c r="I478" s="78" t="str">
        <f>VLOOKUP(V478,'Linien - BU'!A:B,2,FALSE)</f>
        <v>BU4</v>
      </c>
      <c r="J478" s="79">
        <f t="shared" si="49"/>
        <v>6</v>
      </c>
      <c r="K478" s="80">
        <f>Abfalldokumentation!$E478</f>
        <v>44454</v>
      </c>
      <c r="L478" s="79" t="str">
        <f>IFERROR(IF(VLOOKUP(W478,'[1]Rohware 230'!$B:$C,2,FALSE)=0,"Rohware"),
IFERROR(IF(VLOOKUP(W478,[1]Sammelnr.!$B:$C,2,FALSE)=0,"Sammelnr. ungeschält ABS"),
IFERROR(IF(VLOOKUP(W478,[1]Sammelnr.!$E:$F,2,FALSE)=0,"Sammelnr. ungeschält VS"),
IFERROR(IF(VLOOKUP(W478,[1]Sammelnr.!$H:$I,2,FALSE)=0,"Sammelnr. geschält"),
IFERROR(IF(VLOOKUP(W478,[1]Offen!$B:$C,2,FALSE)=0,"Offen ungeschält ABS"),
IFERROR(IF(VLOOKUP(W478,[1]Offen!$E:$F,2,FALSE)=0,"Offen ungeschält VOS"),
IFERROR(IF(VLOOKUP(W478,[1]Offen!$H:$I,2,FALSE)=0,"Offen geschält RW"),
IFERROR(IF(VLOOKUP(W478,[1]Offen!$K:$L,2,FALSE)=0,"Offen vegan"),
IFERROR(IF(VLOOKUP(W478,[1]Offen!$N:$O,2,FALSE)=0,"Offen Zipfel"),
IFERROR(IF(VLOOKUP(W478,[1]Offen!$Q:$R,2,FALSE)=0,"Offen Endstücke"),
IFERROR(IF(VLOOKUP(W478,[1]Vakuumiert!$B:$C,2,FALSE)=0,"Vakuumierter VOS ungeschält"),
IFERROR(IF(VLOOKUP(W478,[1]Vakuumiert!$E:$F,2,FALSE)=0,"Vakuumierter ABS ungeschält"),
IFERROR(IF(VLOOKUP(W478,[1]Vakuumiert!$H:$I,2,FALSE)=0,"Vakuumierter VOS geschält"),
IFERROR(IF(VLOOKUP(W478,[1]Vakuumiert!$K:$L,2,FALSE)=0,"Vakuumierter VOS vegan"),
IFERROR(IF(VLOOKUP(W478,[1]Vakuumiert!$N:$O,2,FALSE)=0,"Vakuumierter VOS Zipfel"),
IFERROR(IF(VLOOKUP(W478,[1]Vakuumiert!$Q:$R,2,FALSE)=0,"Vakuumiert geschält"),
IFERROR(IF(VLOOKUP(W478,'[1]vakuumierte Fertigprodukte'!$B:$C,2,FALSE)=0,"Fertigprodukte"),
IFERROR(IF(VLOOKUP(W478,'[1]vakuumierte Fertigprodukte'!$E:$FI,2,FALSE)=0,"Vakuumierte Zipfel"),
IFERROR(IF(VLOOKUP(W478,[1]Wurste!$B:$C,2,FALSE)=0,"Räucherwürste"),
IFERROR(IF(VLOOKUP(W478,[1]Wurste!$E:$F,2,FALSE)=0,"URW/URGW Wurst"),
IFERROR(IF(VLOOKUP(W478,[1]Wurste!$H:$I,2,FALSE)=0,"HF-Wurst Vegan"),
IFERROR(IF(VLOOKUP(W478,[1]Wurste!$K:$L,2,FALSE)=0,"320er ohne Würste"),
IFERROR(IF(AND(OR(Abfalldokumentation!$I478="BU3",Abfalldokumentation!$I478="Verkauf"),Abfalldokumentation!$N478="Schimmel",Abfalldokumentation!$O478="keinen Abnehmer/kein Schälpersonal"),"Div. Zipfel, ES ohne Verwendung",VLOOKUP(Abfalldokumentation!$M478,Produktgruppen!A:B,2,FALSE)),"-")))))))))))))))))))))))</f>
        <v>Offen ungeschält ABS</v>
      </c>
      <c r="M478" s="81" t="str">
        <f>IFERROR(VLOOKUP(Abfalldokumentation!$W478,Artikel!A:C,3,FALSE),Abfalldokumentation!$W478)</f>
        <v>ABS BRIE-PAP</v>
      </c>
      <c r="N478" s="81" t="str">
        <f>VLOOKUP(D478,'Liste Gründe'!A:D,2,FALSE)</f>
        <v>keinen Verwendungszweck</v>
      </c>
      <c r="O478" s="80" t="str">
        <f>IF(ISBLANK(F478),VLOOKUP(Abfalldokumentation!$X478,'Liste Gründe'!A:D,3,FALSE),F478)</f>
        <v>keinen Verwendungszweck</v>
      </c>
      <c r="P478" s="81" t="str">
        <f>IF(ISBLANK(Abfalldokumentation!$G478),"-",Abfalldokumentation!$G478)</f>
        <v>&lt;50kg/Monat</v>
      </c>
      <c r="Q478" s="81">
        <f t="shared" si="50"/>
        <v>37</v>
      </c>
      <c r="R478" s="81" t="str">
        <f t="shared" si="51"/>
        <v>Produkte</v>
      </c>
      <c r="S478" s="81" t="str">
        <f t="shared" si="52"/>
        <v>BUs</v>
      </c>
      <c r="T478" s="81" t="str">
        <f t="shared" si="53"/>
        <v>Symptome</v>
      </c>
      <c r="U478" s="81">
        <f>IFERROR(VLOOKUP(Abfalldokumentation!$W478,Kennzahlen!S:U,3,FALSE)*Abfalldokumentation!$J478,"0")</f>
        <v>0.06</v>
      </c>
      <c r="V478" s="81" t="str">
        <f>IF(ISBLANK(A478),VLOOKUP(Abfalldokumentation!$W478,'Linien - BU'!R:S,2,FALSE),A478)</f>
        <v>L29</v>
      </c>
      <c r="W478" s="77">
        <f t="shared" si="54"/>
        <v>29501101</v>
      </c>
      <c r="X478" s="77">
        <f t="shared" si="55"/>
        <v>61</v>
      </c>
    </row>
    <row r="479" spans="1:24" ht="30" customHeight="1" x14ac:dyDescent="0.25">
      <c r="A479" s="45" t="s">
        <v>74</v>
      </c>
      <c r="B479" s="46">
        <v>29600011</v>
      </c>
      <c r="C479" s="46">
        <v>212</v>
      </c>
      <c r="D479" s="46">
        <v>12</v>
      </c>
      <c r="E479" s="47">
        <v>44454</v>
      </c>
      <c r="F479" s="48" t="s">
        <v>22</v>
      </c>
      <c r="G479" s="49" t="s">
        <v>75</v>
      </c>
      <c r="H479" s="50" t="str">
        <f>IFERROR(VLOOKUP(Abfalldokumentation!$B479,Artikel!A:C,3,FALSE),Abfalldokumentation!$B479)</f>
        <v>VS GRS Schinken mit Rin</v>
      </c>
      <c r="I479" s="73" t="str">
        <f>VLOOKUP(V479,'Linien - BU'!A:B,2,FALSE)</f>
        <v>BU1</v>
      </c>
      <c r="J479" s="74">
        <f t="shared" si="49"/>
        <v>212</v>
      </c>
      <c r="K479" s="75">
        <f>Abfalldokumentation!$E479</f>
        <v>44454</v>
      </c>
      <c r="L479" s="74" t="str">
        <f>IFERROR(IF(VLOOKUP(W479,'[1]Rohware 230'!$B:$C,2,FALSE)=0,"Rohware"),
IFERROR(IF(VLOOKUP(W479,[1]Sammelnr.!$B:$C,2,FALSE)=0,"Sammelnr. ungeschält ABS"),
IFERROR(IF(VLOOKUP(W479,[1]Sammelnr.!$E:$F,2,FALSE)=0,"Sammelnr. ungeschält VS"),
IFERROR(IF(VLOOKUP(W479,[1]Sammelnr.!$H:$I,2,FALSE)=0,"Sammelnr. geschält"),
IFERROR(IF(VLOOKUP(W479,[1]Offen!$B:$C,2,FALSE)=0,"Offen ungeschält ABS"),
IFERROR(IF(VLOOKUP(W479,[1]Offen!$E:$F,2,FALSE)=0,"Offen ungeschält VOS"),
IFERROR(IF(VLOOKUP(W479,[1]Offen!$H:$I,2,FALSE)=0,"Offen geschält RW"),
IFERROR(IF(VLOOKUP(W479,[1]Offen!$K:$L,2,FALSE)=0,"Offen vegan"),
IFERROR(IF(VLOOKUP(W479,[1]Offen!$N:$O,2,FALSE)=0,"Offen Zipfel"),
IFERROR(IF(VLOOKUP(W479,[1]Offen!$Q:$R,2,FALSE)=0,"Offen Endstücke"),
IFERROR(IF(VLOOKUP(W479,[1]Vakuumiert!$B:$C,2,FALSE)=0,"Vakuumierter VOS ungeschält"),
IFERROR(IF(VLOOKUP(W479,[1]Vakuumiert!$E:$F,2,FALSE)=0,"Vakuumierter ABS ungeschält"),
IFERROR(IF(VLOOKUP(W479,[1]Vakuumiert!$H:$I,2,FALSE)=0,"Vakuumierter VOS geschält"),
IFERROR(IF(VLOOKUP(W479,[1]Vakuumiert!$K:$L,2,FALSE)=0,"Vakuumierter VOS vegan"),
IFERROR(IF(VLOOKUP(W479,[1]Vakuumiert!$N:$O,2,FALSE)=0,"Vakuumierter VOS Zipfel"),
IFERROR(IF(VLOOKUP(W479,[1]Vakuumiert!$Q:$R,2,FALSE)=0,"Vakuumiert geschält"),
IFERROR(IF(VLOOKUP(W479,'[1]vakuumierte Fertigprodukte'!$B:$C,2,FALSE)=0,"Fertigprodukte"),
IFERROR(IF(VLOOKUP(W479,'[1]vakuumierte Fertigprodukte'!$E:$FI,2,FALSE)=0,"Vakuumierte Zipfel"),
IFERROR(IF(VLOOKUP(W479,[1]Wurste!$B:$C,2,FALSE)=0,"Räucherwürste"),
IFERROR(IF(VLOOKUP(W479,[1]Wurste!$E:$F,2,FALSE)=0,"URW/URGW Wurst"),
IFERROR(IF(VLOOKUP(W479,[1]Wurste!$H:$I,2,FALSE)=0,"HF-Wurst Vegan"),
IFERROR(IF(VLOOKUP(W479,[1]Wurste!$K:$L,2,FALSE)=0,"320er ohne Würste"),
IFERROR(IF(AND(OR(Abfalldokumentation!$I479="BU3",Abfalldokumentation!$I479="Verkauf"),Abfalldokumentation!$N479="Schimmel",Abfalldokumentation!$O479="keinen Abnehmer/kein Schälpersonal"),"Div. Zipfel, ES ohne Verwendung",VLOOKUP(Abfalldokumentation!$M479,Produktgruppen!A:B,2,FALSE)),"-")))))))))))))))))))))))</f>
        <v>Sammelnr. ungeschält VS</v>
      </c>
      <c r="M479" s="76" t="str">
        <f>IFERROR(VLOOKUP(Abfalldokumentation!$W479,Artikel!A:C,3,FALSE),Abfalldokumentation!$W479)</f>
        <v>VS GRS Schinken mit Rin</v>
      </c>
      <c r="N479" s="76" t="str">
        <f>VLOOKUP(D479,'Liste Gründe'!A:D,2,FALSE)</f>
        <v>Schimmel</v>
      </c>
      <c r="O479" s="75" t="str">
        <f>IF(ISBLANK(F479),VLOOKUP(Abfalldokumentation!$X479,'Liste Gründe'!A:D,3,FALSE),F479)</f>
        <v>keine Verarbeitung</v>
      </c>
      <c r="P479" s="76" t="str">
        <f>IF(ISBLANK(Abfalldokumentation!$G479),"-",Abfalldokumentation!$G479)</f>
        <v>Aufgrund Konsistenz nicht genommen. Zu wenig VOS verarbeitet. Vom Warmen ins Kalte -&gt; Schimmel</v>
      </c>
      <c r="Q479" s="76">
        <f t="shared" si="50"/>
        <v>37</v>
      </c>
      <c r="R479" s="76" t="str">
        <f t="shared" si="51"/>
        <v>Produkte</v>
      </c>
      <c r="S479" s="76" t="str">
        <f t="shared" si="52"/>
        <v>BUs</v>
      </c>
      <c r="T479" s="76" t="str">
        <f t="shared" si="53"/>
        <v>Symptome</v>
      </c>
      <c r="U479" s="76">
        <f>IFERROR(VLOOKUP(Abfalldokumentation!$W479,Kennzahlen!S:U,3,FALSE)*Abfalldokumentation!$J479,"0")</f>
        <v>106</v>
      </c>
      <c r="V479" s="76" t="str">
        <f>IF(ISBLANK(A479),VLOOKUP(Abfalldokumentation!$W479,'Linien - BU'!R:S,2,FALSE),A479)</f>
        <v>Schmelze</v>
      </c>
      <c r="W479" s="77">
        <f t="shared" si="54"/>
        <v>29600011</v>
      </c>
      <c r="X479" s="77">
        <f t="shared" si="55"/>
        <v>12</v>
      </c>
    </row>
    <row r="480" spans="1:24" ht="30" customHeight="1" x14ac:dyDescent="0.25">
      <c r="A480" s="39" t="s">
        <v>74</v>
      </c>
      <c r="B480" s="40">
        <v>29600013</v>
      </c>
      <c r="C480" s="40">
        <v>223</v>
      </c>
      <c r="D480" s="40">
        <v>12</v>
      </c>
      <c r="E480" s="41">
        <v>44454</v>
      </c>
      <c r="F480" s="42" t="s">
        <v>22</v>
      </c>
      <c r="G480" s="43" t="s">
        <v>75</v>
      </c>
      <c r="H480" s="44" t="str">
        <f>IFERROR(VLOOKUP(Abfalldokumentation!$B480,Artikel!A:C,3,FALSE),Abfalldokumentation!$B480)</f>
        <v>VS GRS Chili mit Rinde</v>
      </c>
      <c r="I480" s="78" t="str">
        <f>VLOOKUP(V480,'Linien - BU'!A:B,2,FALSE)</f>
        <v>BU1</v>
      </c>
      <c r="J480" s="79">
        <f t="shared" si="49"/>
        <v>223</v>
      </c>
      <c r="K480" s="80">
        <f>Abfalldokumentation!$E480</f>
        <v>44454</v>
      </c>
      <c r="L480" s="79" t="str">
        <f>IFERROR(IF(VLOOKUP(W480,'[1]Rohware 230'!$B:$C,2,FALSE)=0,"Rohware"),
IFERROR(IF(VLOOKUP(W480,[1]Sammelnr.!$B:$C,2,FALSE)=0,"Sammelnr. ungeschält ABS"),
IFERROR(IF(VLOOKUP(W480,[1]Sammelnr.!$E:$F,2,FALSE)=0,"Sammelnr. ungeschält VS"),
IFERROR(IF(VLOOKUP(W480,[1]Sammelnr.!$H:$I,2,FALSE)=0,"Sammelnr. geschält"),
IFERROR(IF(VLOOKUP(W480,[1]Offen!$B:$C,2,FALSE)=0,"Offen ungeschält ABS"),
IFERROR(IF(VLOOKUP(W480,[1]Offen!$E:$F,2,FALSE)=0,"Offen ungeschält VOS"),
IFERROR(IF(VLOOKUP(W480,[1]Offen!$H:$I,2,FALSE)=0,"Offen geschält RW"),
IFERROR(IF(VLOOKUP(W480,[1]Offen!$K:$L,2,FALSE)=0,"Offen vegan"),
IFERROR(IF(VLOOKUP(W480,[1]Offen!$N:$O,2,FALSE)=0,"Offen Zipfel"),
IFERROR(IF(VLOOKUP(W480,[1]Offen!$Q:$R,2,FALSE)=0,"Offen Endstücke"),
IFERROR(IF(VLOOKUP(W480,[1]Vakuumiert!$B:$C,2,FALSE)=0,"Vakuumierter VOS ungeschält"),
IFERROR(IF(VLOOKUP(W480,[1]Vakuumiert!$E:$F,2,FALSE)=0,"Vakuumierter ABS ungeschält"),
IFERROR(IF(VLOOKUP(W480,[1]Vakuumiert!$H:$I,2,FALSE)=0,"Vakuumierter VOS geschält"),
IFERROR(IF(VLOOKUP(W480,[1]Vakuumiert!$K:$L,2,FALSE)=0,"Vakuumierter VOS vegan"),
IFERROR(IF(VLOOKUP(W480,[1]Vakuumiert!$N:$O,2,FALSE)=0,"Vakuumierter VOS Zipfel"),
IFERROR(IF(VLOOKUP(W480,[1]Vakuumiert!$Q:$R,2,FALSE)=0,"Vakuumiert geschält"),
IFERROR(IF(VLOOKUP(W480,'[1]vakuumierte Fertigprodukte'!$B:$C,2,FALSE)=0,"Fertigprodukte"),
IFERROR(IF(VLOOKUP(W480,'[1]vakuumierte Fertigprodukte'!$E:$FI,2,FALSE)=0,"Vakuumierte Zipfel"),
IFERROR(IF(VLOOKUP(W480,[1]Wurste!$B:$C,2,FALSE)=0,"Räucherwürste"),
IFERROR(IF(VLOOKUP(W480,[1]Wurste!$E:$F,2,FALSE)=0,"URW/URGW Wurst"),
IFERROR(IF(VLOOKUP(W480,[1]Wurste!$H:$I,2,FALSE)=0,"HF-Wurst Vegan"),
IFERROR(IF(VLOOKUP(W480,[1]Wurste!$K:$L,2,FALSE)=0,"320er ohne Würste"),
IFERROR(IF(AND(OR(Abfalldokumentation!$I480="BU3",Abfalldokumentation!$I480="Verkauf"),Abfalldokumentation!$N480="Schimmel",Abfalldokumentation!$O480="keinen Abnehmer/kein Schälpersonal"),"Div. Zipfel, ES ohne Verwendung",VLOOKUP(Abfalldokumentation!$M480,Produktgruppen!A:B,2,FALSE)),"-")))))))))))))))))))))))</f>
        <v>Sammelnr. ungeschält VS</v>
      </c>
      <c r="M480" s="81" t="str">
        <f>IFERROR(VLOOKUP(Abfalldokumentation!$W480,Artikel!A:C,3,FALSE),Abfalldokumentation!$W480)</f>
        <v>VS GRS Chili mit Rinde</v>
      </c>
      <c r="N480" s="81" t="str">
        <f>VLOOKUP(D480,'Liste Gründe'!A:D,2,FALSE)</f>
        <v>Schimmel</v>
      </c>
      <c r="O480" s="80" t="str">
        <f>IF(ISBLANK(F480),VLOOKUP(Abfalldokumentation!$X480,'Liste Gründe'!A:D,3,FALSE),F480)</f>
        <v>keine Verarbeitung</v>
      </c>
      <c r="P480" s="81" t="str">
        <f>IF(ISBLANK(Abfalldokumentation!$G480),"-",Abfalldokumentation!$G480)</f>
        <v>Aufgrund Konsistenz nicht genommen. Zu wenig VOS verarbeitet. Vom Warmen ins Kalte -&gt; Schimmel</v>
      </c>
      <c r="Q480" s="81">
        <f t="shared" si="50"/>
        <v>37</v>
      </c>
      <c r="R480" s="81" t="str">
        <f t="shared" si="51"/>
        <v>Produkte</v>
      </c>
      <c r="S480" s="81" t="str">
        <f t="shared" si="52"/>
        <v>BUs</v>
      </c>
      <c r="T480" s="81" t="str">
        <f t="shared" si="53"/>
        <v>Symptome</v>
      </c>
      <c r="U480" s="81">
        <f>IFERROR(VLOOKUP(Abfalldokumentation!$W480,Kennzahlen!S:U,3,FALSE)*Abfalldokumentation!$J480,"0")</f>
        <v>787.61370000000011</v>
      </c>
      <c r="V480" s="81" t="str">
        <f>IF(ISBLANK(A480),VLOOKUP(Abfalldokumentation!$W480,'Linien - BU'!R:S,2,FALSE),A480)</f>
        <v>Schmelze</v>
      </c>
      <c r="W480" s="77">
        <f t="shared" si="54"/>
        <v>29600013</v>
      </c>
      <c r="X480" s="77">
        <f t="shared" si="55"/>
        <v>12</v>
      </c>
    </row>
    <row r="481" spans="1:24" ht="30" customHeight="1" x14ac:dyDescent="0.25">
      <c r="A481" s="45" t="s">
        <v>70</v>
      </c>
      <c r="B481" s="46">
        <v>31000084</v>
      </c>
      <c r="C481" s="46">
        <v>41.6</v>
      </c>
      <c r="D481" s="46">
        <v>33</v>
      </c>
      <c r="E481" s="47">
        <v>44454</v>
      </c>
      <c r="F481" s="48" t="s">
        <v>119</v>
      </c>
      <c r="G481" s="49" t="s">
        <v>146</v>
      </c>
      <c r="H481" s="50" t="str">
        <f>IFERROR(VLOOKUP(Abfalldokumentation!$B481,Artikel!A:C,3,FALSE),Abfalldokumentation!$B481)</f>
        <v>Würste 6700g Räucher na</v>
      </c>
      <c r="I481" s="73" t="str">
        <f>VLOOKUP(V481,'Linien - BU'!A:B,2,FALSE)</f>
        <v>BU1</v>
      </c>
      <c r="J481" s="74">
        <f t="shared" si="49"/>
        <v>41.6</v>
      </c>
      <c r="K481" s="75">
        <f>Abfalldokumentation!$E481</f>
        <v>44454</v>
      </c>
      <c r="L481" s="74" t="str">
        <f>IFERROR(IF(VLOOKUP(W481,'[1]Rohware 230'!$B:$C,2,FALSE)=0,"Rohware"),
IFERROR(IF(VLOOKUP(W481,[1]Sammelnr.!$B:$C,2,FALSE)=0,"Sammelnr. ungeschält ABS"),
IFERROR(IF(VLOOKUP(W481,[1]Sammelnr.!$E:$F,2,FALSE)=0,"Sammelnr. ungeschält VS"),
IFERROR(IF(VLOOKUP(W481,[1]Sammelnr.!$H:$I,2,FALSE)=0,"Sammelnr. geschält"),
IFERROR(IF(VLOOKUP(W481,[1]Offen!$B:$C,2,FALSE)=0,"Offen ungeschält ABS"),
IFERROR(IF(VLOOKUP(W481,[1]Offen!$E:$F,2,FALSE)=0,"Offen ungeschält VOS"),
IFERROR(IF(VLOOKUP(W481,[1]Offen!$H:$I,2,FALSE)=0,"Offen geschält RW"),
IFERROR(IF(VLOOKUP(W481,[1]Offen!$K:$L,2,FALSE)=0,"Offen vegan"),
IFERROR(IF(VLOOKUP(W481,[1]Offen!$N:$O,2,FALSE)=0,"Offen Zipfel"),
IFERROR(IF(VLOOKUP(W481,[1]Offen!$Q:$R,2,FALSE)=0,"Offen Endstücke"),
IFERROR(IF(VLOOKUP(W481,[1]Vakuumiert!$B:$C,2,FALSE)=0,"Vakuumierter VOS ungeschält"),
IFERROR(IF(VLOOKUP(W481,[1]Vakuumiert!$E:$F,2,FALSE)=0,"Vakuumierter ABS ungeschält"),
IFERROR(IF(VLOOKUP(W481,[1]Vakuumiert!$H:$I,2,FALSE)=0,"Vakuumierter VOS geschält"),
IFERROR(IF(VLOOKUP(W481,[1]Vakuumiert!$K:$L,2,FALSE)=0,"Vakuumierter VOS vegan"),
IFERROR(IF(VLOOKUP(W481,[1]Vakuumiert!$N:$O,2,FALSE)=0,"Vakuumierter VOS Zipfel"),
IFERROR(IF(VLOOKUP(W481,[1]Vakuumiert!$Q:$R,2,FALSE)=0,"Vakuumiert geschält"),
IFERROR(IF(VLOOKUP(W481,'[1]vakuumierte Fertigprodukte'!$B:$C,2,FALSE)=0,"Fertigprodukte"),
IFERROR(IF(VLOOKUP(W481,'[1]vakuumierte Fertigprodukte'!$E:$FI,2,FALSE)=0,"Vakuumierte Zipfel"),
IFERROR(IF(VLOOKUP(W481,[1]Wurste!$B:$C,2,FALSE)=0,"Räucherwürste"),
IFERROR(IF(VLOOKUP(W481,[1]Wurste!$E:$F,2,FALSE)=0,"URW/URGW Wurst"),
IFERROR(IF(VLOOKUP(W481,[1]Wurste!$H:$I,2,FALSE)=0,"HF-Wurst Vegan"),
IFERROR(IF(VLOOKUP(W481,[1]Wurste!$K:$L,2,FALSE)=0,"320er ohne Würste"),
IFERROR(IF(AND(OR(Abfalldokumentation!$I481="BU3",Abfalldokumentation!$I481="Verkauf"),Abfalldokumentation!$N481="Schimmel",Abfalldokumentation!$O481="keinen Abnehmer/kein Schälpersonal"),"Div. Zipfel, ES ohne Verwendung",VLOOKUP(Abfalldokumentation!$M481,Produktgruppen!A:B,2,FALSE)),"-")))))))))))))))))))))))</f>
        <v>ganze Würste</v>
      </c>
      <c r="M481" s="76" t="str">
        <f>IFERROR(VLOOKUP(Abfalldokumentation!$W481,Artikel!A:C,3,FALSE),Abfalldokumentation!$W481)</f>
        <v>Würste 6700g Räucher na</v>
      </c>
      <c r="N481" s="76" t="str">
        <f>VLOOKUP(D481,'Liste Gründe'!A:D,2,FALSE)</f>
        <v>Linienbezogen</v>
      </c>
      <c r="O481" s="75" t="str">
        <f>IF(ISBLANK(F481),VLOOKUP(Abfalldokumentation!$X481,'Liste Gründe'!A:D,3,FALSE),F481)</f>
        <v>Bodenabfall Abfüllung</v>
      </c>
      <c r="P481" s="76" t="str">
        <f>IF(ISBLANK(Abfalldokumentation!$G481),"-",Abfalldokumentation!$G481)</f>
        <v>Schlaufe gerissen</v>
      </c>
      <c r="Q481" s="76">
        <f t="shared" si="50"/>
        <v>37</v>
      </c>
      <c r="R481" s="76" t="str">
        <f t="shared" si="51"/>
        <v>Produkte</v>
      </c>
      <c r="S481" s="76" t="str">
        <f t="shared" si="52"/>
        <v>BUs</v>
      </c>
      <c r="T481" s="76" t="str">
        <f t="shared" si="53"/>
        <v>Symptome</v>
      </c>
      <c r="U481" s="76" t="str">
        <f>IFERROR(VLOOKUP(Abfalldokumentation!$W481,Kennzahlen!S:U,3,FALSE)*Abfalldokumentation!$J481,"0")</f>
        <v>0</v>
      </c>
      <c r="V481" s="76" t="str">
        <f>IF(ISBLANK(A481),VLOOKUP(Abfalldokumentation!$W481,'Linien - BU'!R:S,2,FALSE),A481)</f>
        <v>Abfüllung</v>
      </c>
      <c r="W481" s="77">
        <f t="shared" si="54"/>
        <v>31000084</v>
      </c>
      <c r="X481" s="77">
        <f t="shared" si="55"/>
        <v>33</v>
      </c>
    </row>
    <row r="482" spans="1:24" ht="30" customHeight="1" x14ac:dyDescent="0.25">
      <c r="A482" s="39" t="s">
        <v>70</v>
      </c>
      <c r="B482" s="40">
        <v>31000084</v>
      </c>
      <c r="C482" s="40">
        <v>3.6</v>
      </c>
      <c r="D482" s="40">
        <v>10</v>
      </c>
      <c r="E482" s="41">
        <v>44454</v>
      </c>
      <c r="F482" s="42"/>
      <c r="G482" s="43"/>
      <c r="H482" s="44" t="str">
        <f>IFERROR(VLOOKUP(Abfalldokumentation!$B482,Artikel!A:C,3,FALSE),Abfalldokumentation!$B482)</f>
        <v>Würste 6700g Räucher na</v>
      </c>
      <c r="I482" s="78" t="str">
        <f>VLOOKUP(V482,'Linien - BU'!A:B,2,FALSE)</f>
        <v>BU1</v>
      </c>
      <c r="J482" s="79">
        <f t="shared" si="49"/>
        <v>3.6</v>
      </c>
      <c r="K482" s="80">
        <f>Abfalldokumentation!$E482</f>
        <v>44454</v>
      </c>
      <c r="L482" s="79" t="str">
        <f>IFERROR(IF(VLOOKUP(W482,'[1]Rohware 230'!$B:$C,2,FALSE)=0,"Rohware"),
IFERROR(IF(VLOOKUP(W482,[1]Sammelnr.!$B:$C,2,FALSE)=0,"Sammelnr. ungeschält ABS"),
IFERROR(IF(VLOOKUP(W482,[1]Sammelnr.!$E:$F,2,FALSE)=0,"Sammelnr. ungeschält VS"),
IFERROR(IF(VLOOKUP(W482,[1]Sammelnr.!$H:$I,2,FALSE)=0,"Sammelnr. geschält"),
IFERROR(IF(VLOOKUP(W482,[1]Offen!$B:$C,2,FALSE)=0,"Offen ungeschält ABS"),
IFERROR(IF(VLOOKUP(W482,[1]Offen!$E:$F,2,FALSE)=0,"Offen ungeschält VOS"),
IFERROR(IF(VLOOKUP(W482,[1]Offen!$H:$I,2,FALSE)=0,"Offen geschält RW"),
IFERROR(IF(VLOOKUP(W482,[1]Offen!$K:$L,2,FALSE)=0,"Offen vegan"),
IFERROR(IF(VLOOKUP(W482,[1]Offen!$N:$O,2,FALSE)=0,"Offen Zipfel"),
IFERROR(IF(VLOOKUP(W482,[1]Offen!$Q:$R,2,FALSE)=0,"Offen Endstücke"),
IFERROR(IF(VLOOKUP(W482,[1]Vakuumiert!$B:$C,2,FALSE)=0,"Vakuumierter VOS ungeschält"),
IFERROR(IF(VLOOKUP(W482,[1]Vakuumiert!$E:$F,2,FALSE)=0,"Vakuumierter ABS ungeschält"),
IFERROR(IF(VLOOKUP(W482,[1]Vakuumiert!$H:$I,2,FALSE)=0,"Vakuumierter VOS geschält"),
IFERROR(IF(VLOOKUP(W482,[1]Vakuumiert!$K:$L,2,FALSE)=0,"Vakuumierter VOS vegan"),
IFERROR(IF(VLOOKUP(W482,[1]Vakuumiert!$N:$O,2,FALSE)=0,"Vakuumierter VOS Zipfel"),
IFERROR(IF(VLOOKUP(W482,[1]Vakuumiert!$Q:$R,2,FALSE)=0,"Vakuumiert geschält"),
IFERROR(IF(VLOOKUP(W482,'[1]vakuumierte Fertigprodukte'!$B:$C,2,FALSE)=0,"Fertigprodukte"),
IFERROR(IF(VLOOKUP(W482,'[1]vakuumierte Fertigprodukte'!$E:$FI,2,FALSE)=0,"Vakuumierte Zipfel"),
IFERROR(IF(VLOOKUP(W482,[1]Wurste!$B:$C,2,FALSE)=0,"Räucherwürste"),
IFERROR(IF(VLOOKUP(W482,[1]Wurste!$E:$F,2,FALSE)=0,"URW/URGW Wurst"),
IFERROR(IF(VLOOKUP(W482,[1]Wurste!$H:$I,2,FALSE)=0,"HF-Wurst Vegan"),
IFERROR(IF(VLOOKUP(W482,[1]Wurste!$K:$L,2,FALSE)=0,"320er ohne Würste"),
IFERROR(IF(AND(OR(Abfalldokumentation!$I482="BU3",Abfalldokumentation!$I482="Verkauf"),Abfalldokumentation!$N482="Schimmel",Abfalldokumentation!$O482="keinen Abnehmer/kein Schälpersonal"),"Div. Zipfel, ES ohne Verwendung",VLOOKUP(Abfalldokumentation!$M482,Produktgruppen!A:B,2,FALSE)),"-")))))))))))))))))))))))</f>
        <v>ganze Würste</v>
      </c>
      <c r="M482" s="81" t="str">
        <f>IFERROR(VLOOKUP(Abfalldokumentation!$W482,Artikel!A:C,3,FALSE),Abfalldokumentation!$W482)</f>
        <v>Würste 6700g Räucher na</v>
      </c>
      <c r="N482" s="81" t="str">
        <f>VLOOKUP(D482,'Liste Gründe'!A:D,2,FALSE)</f>
        <v>Linienbezogen</v>
      </c>
      <c r="O482" s="80" t="str">
        <f>IF(ISBLANK(F482),VLOOKUP(Abfalldokumentation!$X482,'Liste Gründe'!A:D,3,FALSE),F482)</f>
        <v>Reinigung</v>
      </c>
      <c r="P482" s="81" t="str">
        <f>IF(ISBLANK(Abfalldokumentation!$G482),"-",Abfalldokumentation!$G482)</f>
        <v>-</v>
      </c>
      <c r="Q482" s="81">
        <f t="shared" si="50"/>
        <v>37</v>
      </c>
      <c r="R482" s="81" t="str">
        <f t="shared" si="51"/>
        <v>Produkte</v>
      </c>
      <c r="S482" s="81" t="str">
        <f t="shared" si="52"/>
        <v>BUs</v>
      </c>
      <c r="T482" s="81" t="str">
        <f t="shared" si="53"/>
        <v>Symptome</v>
      </c>
      <c r="U482" s="81" t="str">
        <f>IFERROR(VLOOKUP(Abfalldokumentation!$W482,Kennzahlen!S:U,3,FALSE)*Abfalldokumentation!$J482,"0")</f>
        <v>0</v>
      </c>
      <c r="V482" s="81" t="str">
        <f>IF(ISBLANK(A482),VLOOKUP(Abfalldokumentation!$W482,'Linien - BU'!R:S,2,FALSE),A482)</f>
        <v>Abfüllung</v>
      </c>
      <c r="W482" s="77">
        <f t="shared" si="54"/>
        <v>31000084</v>
      </c>
      <c r="X482" s="77">
        <f t="shared" si="55"/>
        <v>10</v>
      </c>
    </row>
    <row r="483" spans="1:24" ht="30" customHeight="1" x14ac:dyDescent="0.25">
      <c r="A483" s="45" t="s">
        <v>70</v>
      </c>
      <c r="B483" s="46">
        <v>31000207</v>
      </c>
      <c r="C483" s="46">
        <v>26</v>
      </c>
      <c r="D483" s="46">
        <v>34</v>
      </c>
      <c r="E483" s="47">
        <v>44454</v>
      </c>
      <c r="F483" s="48" t="s">
        <v>119</v>
      </c>
      <c r="G483" s="49" t="s">
        <v>120</v>
      </c>
      <c r="H483" s="50" t="str">
        <f>IFERROR(VLOOKUP(Abfalldokumentation!$B483,Artikel!A:C,3,FALSE),Abfalldokumentation!$B483)</f>
        <v>SKZ GOU 3,9KG WÜRSTE</v>
      </c>
      <c r="I483" s="73" t="str">
        <f>VLOOKUP(V483,'Linien - BU'!A:B,2,FALSE)</f>
        <v>BU1</v>
      </c>
      <c r="J483" s="74">
        <f t="shared" si="49"/>
        <v>26</v>
      </c>
      <c r="K483" s="75">
        <f>Abfalldokumentation!$E483</f>
        <v>44454</v>
      </c>
      <c r="L483" s="74" t="str">
        <f>IFERROR(IF(VLOOKUP(W483,'[1]Rohware 230'!$B:$C,2,FALSE)=0,"Rohware"),
IFERROR(IF(VLOOKUP(W483,[1]Sammelnr.!$B:$C,2,FALSE)=0,"Sammelnr. ungeschält ABS"),
IFERROR(IF(VLOOKUP(W483,[1]Sammelnr.!$E:$F,2,FALSE)=0,"Sammelnr. ungeschält VS"),
IFERROR(IF(VLOOKUP(W483,[1]Sammelnr.!$H:$I,2,FALSE)=0,"Sammelnr. geschält"),
IFERROR(IF(VLOOKUP(W483,[1]Offen!$B:$C,2,FALSE)=0,"Offen ungeschält ABS"),
IFERROR(IF(VLOOKUP(W483,[1]Offen!$E:$F,2,FALSE)=0,"Offen ungeschält VOS"),
IFERROR(IF(VLOOKUP(W483,[1]Offen!$H:$I,2,FALSE)=0,"Offen geschält RW"),
IFERROR(IF(VLOOKUP(W483,[1]Offen!$K:$L,2,FALSE)=0,"Offen vegan"),
IFERROR(IF(VLOOKUP(W483,[1]Offen!$N:$O,2,FALSE)=0,"Offen Zipfel"),
IFERROR(IF(VLOOKUP(W483,[1]Offen!$Q:$R,2,FALSE)=0,"Offen Endstücke"),
IFERROR(IF(VLOOKUP(W483,[1]Vakuumiert!$B:$C,2,FALSE)=0,"Vakuumierter VOS ungeschält"),
IFERROR(IF(VLOOKUP(W483,[1]Vakuumiert!$E:$F,2,FALSE)=0,"Vakuumierter ABS ungeschält"),
IFERROR(IF(VLOOKUP(W483,[1]Vakuumiert!$H:$I,2,FALSE)=0,"Vakuumierter VOS geschält"),
IFERROR(IF(VLOOKUP(W483,[1]Vakuumiert!$K:$L,2,FALSE)=0,"Vakuumierter VOS vegan"),
IFERROR(IF(VLOOKUP(W483,[1]Vakuumiert!$N:$O,2,FALSE)=0,"Vakuumierter VOS Zipfel"),
IFERROR(IF(VLOOKUP(W483,[1]Vakuumiert!$Q:$R,2,FALSE)=0,"Vakuumiert geschält"),
IFERROR(IF(VLOOKUP(W483,'[1]vakuumierte Fertigprodukte'!$B:$C,2,FALSE)=0,"Fertigprodukte"),
IFERROR(IF(VLOOKUP(W483,'[1]vakuumierte Fertigprodukte'!$E:$FI,2,FALSE)=0,"Vakuumierte Zipfel"),
IFERROR(IF(VLOOKUP(W483,[1]Wurste!$B:$C,2,FALSE)=0,"Räucherwürste"),
IFERROR(IF(VLOOKUP(W483,[1]Wurste!$E:$F,2,FALSE)=0,"URW/URGW Wurst"),
IFERROR(IF(VLOOKUP(W483,[1]Wurste!$H:$I,2,FALSE)=0,"HF-Wurst Vegan"),
IFERROR(IF(VLOOKUP(W483,[1]Wurste!$K:$L,2,FALSE)=0,"320er ohne Würste"),
IFERROR(IF(AND(OR(Abfalldokumentation!$I483="BU3",Abfalldokumentation!$I483="Verkauf"),Abfalldokumentation!$N483="Schimmel",Abfalldokumentation!$O483="keinen Abnehmer/kein Schälpersonal"),"Div. Zipfel, ES ohne Verwendung",VLOOKUP(Abfalldokumentation!$M483,Produktgruppen!A:B,2,FALSE)),"-")))))))))))))))))))))))</f>
        <v>Rest</v>
      </c>
      <c r="M483" s="76" t="str">
        <f>IFERROR(VLOOKUP(Abfalldokumentation!$W483,Artikel!A:C,3,FALSE),Abfalldokumentation!$W483)</f>
        <v>SKZ GOU 3,9KG WÜRSTE</v>
      </c>
      <c r="N483" s="76" t="str">
        <f>VLOOKUP(D483,'Liste Gründe'!A:D,2,FALSE)</f>
        <v>Linienbezogen</v>
      </c>
      <c r="O483" s="75" t="str">
        <f>IF(ISBLANK(F483),VLOOKUP(Abfalldokumentation!$X483,'Liste Gründe'!A:D,3,FALSE),F483)</f>
        <v>Bodenabfall Abfüllung</v>
      </c>
      <c r="P483" s="76" t="str">
        <f>IF(ISBLANK(Abfalldokumentation!$G483),"-",Abfalldokumentation!$G483)</f>
        <v>Darm geplatzt</v>
      </c>
      <c r="Q483" s="76">
        <f t="shared" si="50"/>
        <v>37</v>
      </c>
      <c r="R483" s="76" t="str">
        <f t="shared" si="51"/>
        <v>Produkte</v>
      </c>
      <c r="S483" s="76" t="str">
        <f t="shared" si="52"/>
        <v>BUs</v>
      </c>
      <c r="T483" s="76" t="str">
        <f t="shared" si="53"/>
        <v>Symptome</v>
      </c>
      <c r="U483" s="76" t="str">
        <f>IFERROR(VLOOKUP(Abfalldokumentation!$W483,Kennzahlen!S:U,3,FALSE)*Abfalldokumentation!$J483,"0")</f>
        <v>0</v>
      </c>
      <c r="V483" s="76" t="str">
        <f>IF(ISBLANK(A483),VLOOKUP(Abfalldokumentation!$W483,'Linien - BU'!R:S,2,FALSE),A483)</f>
        <v>Abfüllung</v>
      </c>
      <c r="W483" s="77">
        <f t="shared" si="54"/>
        <v>31000207</v>
      </c>
      <c r="X483" s="77">
        <f t="shared" si="55"/>
        <v>34</v>
      </c>
    </row>
    <row r="484" spans="1:24" ht="30" customHeight="1" x14ac:dyDescent="0.25">
      <c r="A484" s="39" t="s">
        <v>70</v>
      </c>
      <c r="B484" s="40">
        <v>32000065</v>
      </c>
      <c r="C484" s="40">
        <v>42.6</v>
      </c>
      <c r="D484" s="40">
        <v>10</v>
      </c>
      <c r="E484" s="41">
        <v>44454</v>
      </c>
      <c r="F484" s="42"/>
      <c r="G484" s="43"/>
      <c r="H484" s="44" t="str">
        <f>IFERROR(VLOOKUP(Abfalldokumentation!$B484,Artikel!A:C,3,FALSE),Abfalldokumentation!$B484)</f>
        <v>RW SCHI-NAT 9,3KG ALD G</v>
      </c>
      <c r="I484" s="78" t="str">
        <f>VLOOKUP(V484,'Linien - BU'!A:B,2,FALSE)</f>
        <v>BU1</v>
      </c>
      <c r="J484" s="79">
        <f t="shared" si="49"/>
        <v>42.6</v>
      </c>
      <c r="K484" s="80">
        <f>Abfalldokumentation!$E484</f>
        <v>44454</v>
      </c>
      <c r="L484" s="79" t="str">
        <f>IFERROR(IF(VLOOKUP(W484,'[1]Rohware 230'!$B:$C,2,FALSE)=0,"Rohware"),
IFERROR(IF(VLOOKUP(W484,[1]Sammelnr.!$B:$C,2,FALSE)=0,"Sammelnr. ungeschält ABS"),
IFERROR(IF(VLOOKUP(W484,[1]Sammelnr.!$E:$F,2,FALSE)=0,"Sammelnr. ungeschält VS"),
IFERROR(IF(VLOOKUP(W484,[1]Sammelnr.!$H:$I,2,FALSE)=0,"Sammelnr. geschält"),
IFERROR(IF(VLOOKUP(W484,[1]Offen!$B:$C,2,FALSE)=0,"Offen ungeschält ABS"),
IFERROR(IF(VLOOKUP(W484,[1]Offen!$E:$F,2,FALSE)=0,"Offen ungeschält VOS"),
IFERROR(IF(VLOOKUP(W484,[1]Offen!$H:$I,2,FALSE)=0,"Offen geschält RW"),
IFERROR(IF(VLOOKUP(W484,[1]Offen!$K:$L,2,FALSE)=0,"Offen vegan"),
IFERROR(IF(VLOOKUP(W484,[1]Offen!$N:$O,2,FALSE)=0,"Offen Zipfel"),
IFERROR(IF(VLOOKUP(W484,[1]Offen!$Q:$R,2,FALSE)=0,"Offen Endstücke"),
IFERROR(IF(VLOOKUP(W484,[1]Vakuumiert!$B:$C,2,FALSE)=0,"Vakuumierter VOS ungeschält"),
IFERROR(IF(VLOOKUP(W484,[1]Vakuumiert!$E:$F,2,FALSE)=0,"Vakuumierter ABS ungeschält"),
IFERROR(IF(VLOOKUP(W484,[1]Vakuumiert!$H:$I,2,FALSE)=0,"Vakuumierter VOS geschält"),
IFERROR(IF(VLOOKUP(W484,[1]Vakuumiert!$K:$L,2,FALSE)=0,"Vakuumierter VOS vegan"),
IFERROR(IF(VLOOKUP(W484,[1]Vakuumiert!$N:$O,2,FALSE)=0,"Vakuumierter VOS Zipfel"),
IFERROR(IF(VLOOKUP(W484,[1]Vakuumiert!$Q:$R,2,FALSE)=0,"Vakuumiert geschält"),
IFERROR(IF(VLOOKUP(W484,'[1]vakuumierte Fertigprodukte'!$B:$C,2,FALSE)=0,"Fertigprodukte"),
IFERROR(IF(VLOOKUP(W484,'[1]vakuumierte Fertigprodukte'!$E:$FI,2,FALSE)=0,"Vakuumierte Zipfel"),
IFERROR(IF(VLOOKUP(W484,[1]Wurste!$B:$C,2,FALSE)=0,"Räucherwürste"),
IFERROR(IF(VLOOKUP(W484,[1]Wurste!$E:$F,2,FALSE)=0,"URW/URGW Wurst"),
IFERROR(IF(VLOOKUP(W484,[1]Wurste!$H:$I,2,FALSE)=0,"HF-Wurst Vegan"),
IFERROR(IF(VLOOKUP(W484,[1]Wurste!$K:$L,2,FALSE)=0,"320er ohne Würste"),
IFERROR(IF(AND(OR(Abfalldokumentation!$I484="BU3",Abfalldokumentation!$I484="Verkauf"),Abfalldokumentation!$N484="Schimmel",Abfalldokumentation!$O484="keinen Abnehmer/kein Schälpersonal"),"Div. Zipfel, ES ohne Verwendung",VLOOKUP(Abfalldokumentation!$M484,Produktgruppen!A:B,2,FALSE)),"-")))))))))))))))))))))))</f>
        <v>Räucherwürste</v>
      </c>
      <c r="M484" s="81" t="str">
        <f>IFERROR(VLOOKUP(Abfalldokumentation!$W484,Artikel!A:C,3,FALSE),Abfalldokumentation!$W484)</f>
        <v>RW SCHI-NAT 9,3KG ALD G</v>
      </c>
      <c r="N484" s="81" t="str">
        <f>VLOOKUP(D484,'Liste Gründe'!A:D,2,FALSE)</f>
        <v>Linienbezogen</v>
      </c>
      <c r="O484" s="80" t="str">
        <f>IF(ISBLANK(F484),VLOOKUP(Abfalldokumentation!$X484,'Liste Gründe'!A:D,3,FALSE),F484)</f>
        <v>Reinigung</v>
      </c>
      <c r="P484" s="81" t="str">
        <f>IF(ISBLANK(Abfalldokumentation!$G484),"-",Abfalldokumentation!$G484)</f>
        <v>-</v>
      </c>
      <c r="Q484" s="81">
        <f t="shared" si="50"/>
        <v>37</v>
      </c>
      <c r="R484" s="81" t="str">
        <f t="shared" si="51"/>
        <v>Produkte</v>
      </c>
      <c r="S484" s="81" t="str">
        <f t="shared" si="52"/>
        <v>BUs</v>
      </c>
      <c r="T484" s="81" t="str">
        <f t="shared" si="53"/>
        <v>Symptome</v>
      </c>
      <c r="U484" s="81" t="str">
        <f>IFERROR(VLOOKUP(Abfalldokumentation!$W484,Kennzahlen!S:U,3,FALSE)*Abfalldokumentation!$J484,"0")</f>
        <v>0</v>
      </c>
      <c r="V484" s="81" t="str">
        <f>IF(ISBLANK(A484),VLOOKUP(Abfalldokumentation!$W484,'Linien - BU'!R:S,2,FALSE),A484)</f>
        <v>Abfüllung</v>
      </c>
      <c r="W484" s="77">
        <f t="shared" si="54"/>
        <v>32000065</v>
      </c>
      <c r="X484" s="77">
        <f t="shared" si="55"/>
        <v>10</v>
      </c>
    </row>
    <row r="485" spans="1:24" ht="30" customHeight="1" x14ac:dyDescent="0.25">
      <c r="A485" s="45" t="s">
        <v>176</v>
      </c>
      <c r="B485" s="46">
        <v>32000074</v>
      </c>
      <c r="C485" s="46">
        <v>724</v>
      </c>
      <c r="D485" s="46">
        <v>120</v>
      </c>
      <c r="E485" s="47">
        <v>44454</v>
      </c>
      <c r="F485" s="48" t="s">
        <v>32</v>
      </c>
      <c r="G485" s="49" t="s">
        <v>32</v>
      </c>
      <c r="H485" s="50" t="str">
        <f>IFERROR(VLOOKUP(Abfalldokumentation!$B485,Artikel!A:C,3,FALSE),Abfalldokumentation!$B485)</f>
        <v>SKZ 2,5LB</v>
      </c>
      <c r="I485" s="73" t="str">
        <f>VLOOKUP(V485,'Linien - BU'!A:B,2,FALSE)</f>
        <v>BU1</v>
      </c>
      <c r="J485" s="74">
        <f t="shared" si="49"/>
        <v>724</v>
      </c>
      <c r="K485" s="75">
        <f>Abfalldokumentation!$E485</f>
        <v>44454</v>
      </c>
      <c r="L485" s="74" t="str">
        <f>IFERROR(IF(VLOOKUP(W485,'[1]Rohware 230'!$B:$C,2,FALSE)=0,"Rohware"),
IFERROR(IF(VLOOKUP(W485,[1]Sammelnr.!$B:$C,2,FALSE)=0,"Sammelnr. ungeschält ABS"),
IFERROR(IF(VLOOKUP(W485,[1]Sammelnr.!$E:$F,2,FALSE)=0,"Sammelnr. ungeschält VS"),
IFERROR(IF(VLOOKUP(W485,[1]Sammelnr.!$H:$I,2,FALSE)=0,"Sammelnr. geschält"),
IFERROR(IF(VLOOKUP(W485,[1]Offen!$B:$C,2,FALSE)=0,"Offen ungeschält ABS"),
IFERROR(IF(VLOOKUP(W485,[1]Offen!$E:$F,2,FALSE)=0,"Offen ungeschält VOS"),
IFERROR(IF(VLOOKUP(W485,[1]Offen!$H:$I,2,FALSE)=0,"Offen geschält RW"),
IFERROR(IF(VLOOKUP(W485,[1]Offen!$K:$L,2,FALSE)=0,"Offen vegan"),
IFERROR(IF(VLOOKUP(W485,[1]Offen!$N:$O,2,FALSE)=0,"Offen Zipfel"),
IFERROR(IF(VLOOKUP(W485,[1]Offen!$Q:$R,2,FALSE)=0,"Offen Endstücke"),
IFERROR(IF(VLOOKUP(W485,[1]Vakuumiert!$B:$C,2,FALSE)=0,"Vakuumierter VOS ungeschält"),
IFERROR(IF(VLOOKUP(W485,[1]Vakuumiert!$E:$F,2,FALSE)=0,"Vakuumierter ABS ungeschält"),
IFERROR(IF(VLOOKUP(W485,[1]Vakuumiert!$H:$I,2,FALSE)=0,"Vakuumierter VOS geschält"),
IFERROR(IF(VLOOKUP(W485,[1]Vakuumiert!$K:$L,2,FALSE)=0,"Vakuumierter VOS vegan"),
IFERROR(IF(VLOOKUP(W485,[1]Vakuumiert!$N:$O,2,FALSE)=0,"Vakuumierter VOS Zipfel"),
IFERROR(IF(VLOOKUP(W485,[1]Vakuumiert!$Q:$R,2,FALSE)=0,"Vakuumiert geschält"),
IFERROR(IF(VLOOKUP(W485,'[1]vakuumierte Fertigprodukte'!$B:$C,2,FALSE)=0,"Fertigprodukte"),
IFERROR(IF(VLOOKUP(W485,'[1]vakuumierte Fertigprodukte'!$E:$FI,2,FALSE)=0,"Vakuumierte Zipfel"),
IFERROR(IF(VLOOKUP(W485,[1]Wurste!$B:$C,2,FALSE)=0,"Räucherwürste"),
IFERROR(IF(VLOOKUP(W485,[1]Wurste!$E:$F,2,FALSE)=0,"URW/URGW Wurst"),
IFERROR(IF(VLOOKUP(W485,[1]Wurste!$H:$I,2,FALSE)=0,"HF-Wurst Vegan"),
IFERROR(IF(VLOOKUP(W485,[1]Wurste!$K:$L,2,FALSE)=0,"320er ohne Würste"),
IFERROR(IF(AND(OR(Abfalldokumentation!$I485="BU3",Abfalldokumentation!$I485="Verkauf"),Abfalldokumentation!$N485="Schimmel",Abfalldokumentation!$O485="keinen Abnehmer/kein Schälpersonal"),"Div. Zipfel, ES ohne Verwendung",VLOOKUP(Abfalldokumentation!$M485,Produktgruppen!A:B,2,FALSE)),"-")))))))))))))))))))))))</f>
        <v>Rest</v>
      </c>
      <c r="M485" s="76" t="str">
        <f>IFERROR(VLOOKUP(Abfalldokumentation!$W485,Artikel!A:C,3,FALSE),Abfalldokumentation!$W485)</f>
        <v>SKZ 2,5LB</v>
      </c>
      <c r="N485" s="76" t="str">
        <f>VLOOKUP(D485,'Liste Gründe'!A:D,2,FALSE)</f>
        <v>Schimmel</v>
      </c>
      <c r="O485" s="75" t="str">
        <f>IF(ISBLANK(F485),VLOOKUP(Abfalldokumentation!$X485,'Liste Gründe'!A:D,3,FALSE),F485)</f>
        <v>zu heiß geräuchert</v>
      </c>
      <c r="P485" s="76" t="str">
        <f>IF(ISBLANK(Abfalldokumentation!$G485),"-",Abfalldokumentation!$G485)</f>
        <v>zu heiß geräuchert</v>
      </c>
      <c r="Q485" s="76">
        <f t="shared" si="50"/>
        <v>37</v>
      </c>
      <c r="R485" s="76" t="str">
        <f t="shared" si="51"/>
        <v>Produkte</v>
      </c>
      <c r="S485" s="76" t="str">
        <f t="shared" si="52"/>
        <v>BUs</v>
      </c>
      <c r="T485" s="76" t="str">
        <f t="shared" si="53"/>
        <v>Symptome</v>
      </c>
      <c r="U485" s="76" t="str">
        <f>IFERROR(VLOOKUP(Abfalldokumentation!$W485,Kennzahlen!S:U,3,FALSE)*Abfalldokumentation!$J485,"0")</f>
        <v>0</v>
      </c>
      <c r="V485" s="76" t="str">
        <f>IF(ISBLANK(A485),VLOOKUP(Abfalldokumentation!$W485,'Linien - BU'!R:S,2,FALSE),A485)</f>
        <v>Räucherei</v>
      </c>
      <c r="W485" s="77">
        <f t="shared" si="54"/>
        <v>32000074</v>
      </c>
      <c r="X485" s="77">
        <f t="shared" si="55"/>
        <v>120</v>
      </c>
    </row>
    <row r="486" spans="1:24" ht="30" customHeight="1" x14ac:dyDescent="0.25">
      <c r="A486" s="39" t="s">
        <v>70</v>
      </c>
      <c r="B486" s="40">
        <v>32000106</v>
      </c>
      <c r="C486" s="40">
        <v>22</v>
      </c>
      <c r="D486" s="40">
        <v>32</v>
      </c>
      <c r="E486" s="41">
        <v>44454</v>
      </c>
      <c r="F486" s="42" t="s">
        <v>119</v>
      </c>
      <c r="G486" s="43" t="s">
        <v>177</v>
      </c>
      <c r="H486" s="44" t="str">
        <f>IFERROR(VLOOKUP(Abfalldokumentation!$B486,Artikel!A:C,3,FALSE),Abfalldokumentation!$B486)</f>
        <v>GRW SCHI-NAT 7,2GK NEUE</v>
      </c>
      <c r="I486" s="78" t="str">
        <f>VLOOKUP(V486,'Linien - BU'!A:B,2,FALSE)</f>
        <v>BU1</v>
      </c>
      <c r="J486" s="79">
        <f t="shared" si="49"/>
        <v>22</v>
      </c>
      <c r="K486" s="80">
        <f>Abfalldokumentation!$E486</f>
        <v>44454</v>
      </c>
      <c r="L486" s="79" t="str">
        <f>IFERROR(IF(VLOOKUP(W486,'[1]Rohware 230'!$B:$C,2,FALSE)=0,"Rohware"),
IFERROR(IF(VLOOKUP(W486,[1]Sammelnr.!$B:$C,2,FALSE)=0,"Sammelnr. ungeschält ABS"),
IFERROR(IF(VLOOKUP(W486,[1]Sammelnr.!$E:$F,2,FALSE)=0,"Sammelnr. ungeschält VS"),
IFERROR(IF(VLOOKUP(W486,[1]Sammelnr.!$H:$I,2,FALSE)=0,"Sammelnr. geschält"),
IFERROR(IF(VLOOKUP(W486,[1]Offen!$B:$C,2,FALSE)=0,"Offen ungeschält ABS"),
IFERROR(IF(VLOOKUP(W486,[1]Offen!$E:$F,2,FALSE)=0,"Offen ungeschält VOS"),
IFERROR(IF(VLOOKUP(W486,[1]Offen!$H:$I,2,FALSE)=0,"Offen geschält RW"),
IFERROR(IF(VLOOKUP(W486,[1]Offen!$K:$L,2,FALSE)=0,"Offen vegan"),
IFERROR(IF(VLOOKUP(W486,[1]Offen!$N:$O,2,FALSE)=0,"Offen Zipfel"),
IFERROR(IF(VLOOKUP(W486,[1]Offen!$Q:$R,2,FALSE)=0,"Offen Endstücke"),
IFERROR(IF(VLOOKUP(W486,[1]Vakuumiert!$B:$C,2,FALSE)=0,"Vakuumierter VOS ungeschält"),
IFERROR(IF(VLOOKUP(W486,[1]Vakuumiert!$E:$F,2,FALSE)=0,"Vakuumierter ABS ungeschält"),
IFERROR(IF(VLOOKUP(W486,[1]Vakuumiert!$H:$I,2,FALSE)=0,"Vakuumierter VOS geschält"),
IFERROR(IF(VLOOKUP(W486,[1]Vakuumiert!$K:$L,2,FALSE)=0,"Vakuumierter VOS vegan"),
IFERROR(IF(VLOOKUP(W486,[1]Vakuumiert!$N:$O,2,FALSE)=0,"Vakuumierter VOS Zipfel"),
IFERROR(IF(VLOOKUP(W486,[1]Vakuumiert!$Q:$R,2,FALSE)=0,"Vakuumiert geschält"),
IFERROR(IF(VLOOKUP(W486,'[1]vakuumierte Fertigprodukte'!$B:$C,2,FALSE)=0,"Fertigprodukte"),
IFERROR(IF(VLOOKUP(W486,'[1]vakuumierte Fertigprodukte'!$E:$FI,2,FALSE)=0,"Vakuumierte Zipfel"),
IFERROR(IF(VLOOKUP(W486,[1]Wurste!$B:$C,2,FALSE)=0,"Räucherwürste"),
IFERROR(IF(VLOOKUP(W486,[1]Wurste!$E:$F,2,FALSE)=0,"URW/URGW Wurst"),
IFERROR(IF(VLOOKUP(W486,[1]Wurste!$H:$I,2,FALSE)=0,"HF-Wurst Vegan"),
IFERROR(IF(VLOOKUP(W486,[1]Wurste!$K:$L,2,FALSE)=0,"320er ohne Würste"),
IFERROR(IF(AND(OR(Abfalldokumentation!$I486="BU3",Abfalldokumentation!$I486="Verkauf"),Abfalldokumentation!$N486="Schimmel",Abfalldokumentation!$O486="keinen Abnehmer/kein Schälpersonal"),"Div. Zipfel, ES ohne Verwendung",VLOOKUP(Abfalldokumentation!$M486,Produktgruppen!A:B,2,FALSE)),"-")))))))))))))))))))))))</f>
        <v>Räucherwürste</v>
      </c>
      <c r="M486" s="81" t="str">
        <f>IFERROR(VLOOKUP(Abfalldokumentation!$W486,Artikel!A:C,3,FALSE),Abfalldokumentation!$W486)</f>
        <v>GRW SCHI-NAT 7,2GK NEUE</v>
      </c>
      <c r="N486" s="81" t="str">
        <f>VLOOKUP(D486,'Liste Gründe'!A:D,2,FALSE)</f>
        <v>Linienbezogen</v>
      </c>
      <c r="O486" s="80" t="str">
        <f>IF(ISBLANK(F486),VLOOKUP(Abfalldokumentation!$X486,'Liste Gründe'!A:D,3,FALSE),F486)</f>
        <v>Bodenabfall Abfüllung</v>
      </c>
      <c r="P486" s="81" t="str">
        <f>IF(ISBLANK(Abfalldokumentation!$G486),"-",Abfalldokumentation!$G486)</f>
        <v>aus der Hand gerutscht</v>
      </c>
      <c r="Q486" s="81">
        <f t="shared" si="50"/>
        <v>37</v>
      </c>
      <c r="R486" s="81" t="str">
        <f t="shared" si="51"/>
        <v>Produkte</v>
      </c>
      <c r="S486" s="81" t="str">
        <f t="shared" si="52"/>
        <v>BUs</v>
      </c>
      <c r="T486" s="81" t="str">
        <f t="shared" si="53"/>
        <v>Symptome</v>
      </c>
      <c r="U486" s="81" t="str">
        <f>IFERROR(VLOOKUP(Abfalldokumentation!$W486,Kennzahlen!S:U,3,FALSE)*Abfalldokumentation!$J486,"0")</f>
        <v>0</v>
      </c>
      <c r="V486" s="81" t="str">
        <f>IF(ISBLANK(A486),VLOOKUP(Abfalldokumentation!$W486,'Linien - BU'!R:S,2,FALSE),A486)</f>
        <v>Abfüllung</v>
      </c>
      <c r="W486" s="77">
        <f t="shared" si="54"/>
        <v>32000106</v>
      </c>
      <c r="X486" s="77">
        <f t="shared" si="55"/>
        <v>32</v>
      </c>
    </row>
    <row r="487" spans="1:24" ht="30" customHeight="1" x14ac:dyDescent="0.25">
      <c r="A487" s="45" t="s">
        <v>70</v>
      </c>
      <c r="B487" s="46">
        <v>32000106</v>
      </c>
      <c r="C487" s="46">
        <v>19</v>
      </c>
      <c r="D487" s="46">
        <v>34</v>
      </c>
      <c r="E487" s="47">
        <v>44454</v>
      </c>
      <c r="F487" s="48" t="s">
        <v>119</v>
      </c>
      <c r="G487" s="49" t="s">
        <v>120</v>
      </c>
      <c r="H487" s="50" t="str">
        <f>IFERROR(VLOOKUP(Abfalldokumentation!$B487,Artikel!A:C,3,FALSE),Abfalldokumentation!$B487)</f>
        <v>GRW SCHI-NAT 7,2GK NEUE</v>
      </c>
      <c r="I487" s="73" t="str">
        <f>VLOOKUP(V487,'Linien - BU'!A:B,2,FALSE)</f>
        <v>BU1</v>
      </c>
      <c r="J487" s="74">
        <f t="shared" si="49"/>
        <v>19</v>
      </c>
      <c r="K487" s="75">
        <f>Abfalldokumentation!$E487</f>
        <v>44454</v>
      </c>
      <c r="L487" s="74" t="str">
        <f>IFERROR(IF(VLOOKUP(W487,'[1]Rohware 230'!$B:$C,2,FALSE)=0,"Rohware"),
IFERROR(IF(VLOOKUP(W487,[1]Sammelnr.!$B:$C,2,FALSE)=0,"Sammelnr. ungeschält ABS"),
IFERROR(IF(VLOOKUP(W487,[1]Sammelnr.!$E:$F,2,FALSE)=0,"Sammelnr. ungeschält VS"),
IFERROR(IF(VLOOKUP(W487,[1]Sammelnr.!$H:$I,2,FALSE)=0,"Sammelnr. geschält"),
IFERROR(IF(VLOOKUP(W487,[1]Offen!$B:$C,2,FALSE)=0,"Offen ungeschält ABS"),
IFERROR(IF(VLOOKUP(W487,[1]Offen!$E:$F,2,FALSE)=0,"Offen ungeschält VOS"),
IFERROR(IF(VLOOKUP(W487,[1]Offen!$H:$I,2,FALSE)=0,"Offen geschält RW"),
IFERROR(IF(VLOOKUP(W487,[1]Offen!$K:$L,2,FALSE)=0,"Offen vegan"),
IFERROR(IF(VLOOKUP(W487,[1]Offen!$N:$O,2,FALSE)=0,"Offen Zipfel"),
IFERROR(IF(VLOOKUP(W487,[1]Offen!$Q:$R,2,FALSE)=0,"Offen Endstücke"),
IFERROR(IF(VLOOKUP(W487,[1]Vakuumiert!$B:$C,2,FALSE)=0,"Vakuumierter VOS ungeschält"),
IFERROR(IF(VLOOKUP(W487,[1]Vakuumiert!$E:$F,2,FALSE)=0,"Vakuumierter ABS ungeschält"),
IFERROR(IF(VLOOKUP(W487,[1]Vakuumiert!$H:$I,2,FALSE)=0,"Vakuumierter VOS geschält"),
IFERROR(IF(VLOOKUP(W487,[1]Vakuumiert!$K:$L,2,FALSE)=0,"Vakuumierter VOS vegan"),
IFERROR(IF(VLOOKUP(W487,[1]Vakuumiert!$N:$O,2,FALSE)=0,"Vakuumierter VOS Zipfel"),
IFERROR(IF(VLOOKUP(W487,[1]Vakuumiert!$Q:$R,2,FALSE)=0,"Vakuumiert geschält"),
IFERROR(IF(VLOOKUP(W487,'[1]vakuumierte Fertigprodukte'!$B:$C,2,FALSE)=0,"Fertigprodukte"),
IFERROR(IF(VLOOKUP(W487,'[1]vakuumierte Fertigprodukte'!$E:$FI,2,FALSE)=0,"Vakuumierte Zipfel"),
IFERROR(IF(VLOOKUP(W487,[1]Wurste!$B:$C,2,FALSE)=0,"Räucherwürste"),
IFERROR(IF(VLOOKUP(W487,[1]Wurste!$E:$F,2,FALSE)=0,"URW/URGW Wurst"),
IFERROR(IF(VLOOKUP(W487,[1]Wurste!$H:$I,2,FALSE)=0,"HF-Wurst Vegan"),
IFERROR(IF(VLOOKUP(W487,[1]Wurste!$K:$L,2,FALSE)=0,"320er ohne Würste"),
IFERROR(IF(AND(OR(Abfalldokumentation!$I487="BU3",Abfalldokumentation!$I487="Verkauf"),Abfalldokumentation!$N487="Schimmel",Abfalldokumentation!$O487="keinen Abnehmer/kein Schälpersonal"),"Div. Zipfel, ES ohne Verwendung",VLOOKUP(Abfalldokumentation!$M487,Produktgruppen!A:B,2,FALSE)),"-")))))))))))))))))))))))</f>
        <v>Räucherwürste</v>
      </c>
      <c r="M487" s="76" t="str">
        <f>IFERROR(VLOOKUP(Abfalldokumentation!$W487,Artikel!A:C,3,FALSE),Abfalldokumentation!$W487)</f>
        <v>GRW SCHI-NAT 7,2GK NEUE</v>
      </c>
      <c r="N487" s="76" t="str">
        <f>VLOOKUP(D487,'Liste Gründe'!A:D,2,FALSE)</f>
        <v>Linienbezogen</v>
      </c>
      <c r="O487" s="75" t="str">
        <f>IF(ISBLANK(F487),VLOOKUP(Abfalldokumentation!$X487,'Liste Gründe'!A:D,3,FALSE),F487)</f>
        <v>Bodenabfall Abfüllung</v>
      </c>
      <c r="P487" s="76" t="str">
        <f>IF(ISBLANK(Abfalldokumentation!$G487),"-",Abfalldokumentation!$G487)</f>
        <v>Darm geplatzt</v>
      </c>
      <c r="Q487" s="76">
        <f t="shared" si="50"/>
        <v>37</v>
      </c>
      <c r="R487" s="76" t="str">
        <f t="shared" si="51"/>
        <v>Produkte</v>
      </c>
      <c r="S487" s="76" t="str">
        <f t="shared" si="52"/>
        <v>BUs</v>
      </c>
      <c r="T487" s="76" t="str">
        <f t="shared" si="53"/>
        <v>Symptome</v>
      </c>
      <c r="U487" s="76" t="str">
        <f>IFERROR(VLOOKUP(Abfalldokumentation!$W487,Kennzahlen!S:U,3,FALSE)*Abfalldokumentation!$J487,"0")</f>
        <v>0</v>
      </c>
      <c r="V487" s="76" t="str">
        <f>IF(ISBLANK(A487),VLOOKUP(Abfalldokumentation!$W487,'Linien - BU'!R:S,2,FALSE),A487)</f>
        <v>Abfüllung</v>
      </c>
      <c r="W487" s="77">
        <f t="shared" si="54"/>
        <v>32000106</v>
      </c>
      <c r="X487" s="77">
        <f t="shared" si="55"/>
        <v>34</v>
      </c>
    </row>
    <row r="488" spans="1:24" ht="30" customHeight="1" x14ac:dyDescent="0.25">
      <c r="A488" s="39" t="s">
        <v>70</v>
      </c>
      <c r="B488" s="40">
        <v>49500039</v>
      </c>
      <c r="C488" s="40">
        <v>270</v>
      </c>
      <c r="D488" s="40">
        <v>12</v>
      </c>
      <c r="E488" s="41">
        <v>44454</v>
      </c>
      <c r="F488" s="42" t="s">
        <v>22</v>
      </c>
      <c r="G488" s="43" t="s">
        <v>173</v>
      </c>
      <c r="H488" s="44" t="str">
        <f>IFERROR(VLOOKUP(Abfalldokumentation!$B488,Artikel!A:C,3,FALSE),Abfalldokumentation!$B488)</f>
        <v>ABS TIL-45FIT VAKU-OGT</v>
      </c>
      <c r="I488" s="78" t="str">
        <f>VLOOKUP(V488,'Linien - BU'!A:B,2,FALSE)</f>
        <v>BU1</v>
      </c>
      <c r="J488" s="79">
        <f t="shared" si="49"/>
        <v>270</v>
      </c>
      <c r="K488" s="80">
        <f>Abfalldokumentation!$E488</f>
        <v>44454</v>
      </c>
      <c r="L488" s="79" t="str">
        <f>IFERROR(IF(VLOOKUP(W488,'[1]Rohware 230'!$B:$C,2,FALSE)=0,"Rohware"),
IFERROR(IF(VLOOKUP(W488,[1]Sammelnr.!$B:$C,2,FALSE)=0,"Sammelnr. ungeschält ABS"),
IFERROR(IF(VLOOKUP(W488,[1]Sammelnr.!$E:$F,2,FALSE)=0,"Sammelnr. ungeschält VS"),
IFERROR(IF(VLOOKUP(W488,[1]Sammelnr.!$H:$I,2,FALSE)=0,"Sammelnr. geschält"),
IFERROR(IF(VLOOKUP(W488,[1]Offen!$B:$C,2,FALSE)=0,"Offen ungeschält ABS"),
IFERROR(IF(VLOOKUP(W488,[1]Offen!$E:$F,2,FALSE)=0,"Offen ungeschält VOS"),
IFERROR(IF(VLOOKUP(W488,[1]Offen!$H:$I,2,FALSE)=0,"Offen geschält RW"),
IFERROR(IF(VLOOKUP(W488,[1]Offen!$K:$L,2,FALSE)=0,"Offen vegan"),
IFERROR(IF(VLOOKUP(W488,[1]Offen!$N:$O,2,FALSE)=0,"Offen Zipfel"),
IFERROR(IF(VLOOKUP(W488,[1]Offen!$Q:$R,2,FALSE)=0,"Offen Endstücke"),
IFERROR(IF(VLOOKUP(W488,[1]Vakuumiert!$B:$C,2,FALSE)=0,"Vakuumierter VOS ungeschält"),
IFERROR(IF(VLOOKUP(W488,[1]Vakuumiert!$E:$F,2,FALSE)=0,"Vakuumierter ABS ungeschält"),
IFERROR(IF(VLOOKUP(W488,[1]Vakuumiert!$H:$I,2,FALSE)=0,"Vakuumierter VOS geschält"),
IFERROR(IF(VLOOKUP(W488,[1]Vakuumiert!$K:$L,2,FALSE)=0,"Vakuumierter VOS vegan"),
IFERROR(IF(VLOOKUP(W488,[1]Vakuumiert!$N:$O,2,FALSE)=0,"Vakuumierter VOS Zipfel"),
IFERROR(IF(VLOOKUP(W488,[1]Vakuumiert!$Q:$R,2,FALSE)=0,"Vakuumiert geschält"),
IFERROR(IF(VLOOKUP(W488,'[1]vakuumierte Fertigprodukte'!$B:$C,2,FALSE)=0,"Fertigprodukte"),
IFERROR(IF(VLOOKUP(W488,'[1]vakuumierte Fertigprodukte'!$E:$FI,2,FALSE)=0,"Vakuumierte Zipfel"),
IFERROR(IF(VLOOKUP(W488,[1]Wurste!$B:$C,2,FALSE)=0,"Räucherwürste"),
IFERROR(IF(VLOOKUP(W488,[1]Wurste!$E:$F,2,FALSE)=0,"URW/URGW Wurst"),
IFERROR(IF(VLOOKUP(W488,[1]Wurste!$H:$I,2,FALSE)=0,"HF-Wurst Vegan"),
IFERROR(IF(VLOOKUP(W488,[1]Wurste!$K:$L,2,FALSE)=0,"320er ohne Würste"),
IFERROR(IF(AND(OR(Abfalldokumentation!$I488="BU3",Abfalldokumentation!$I488="Verkauf"),Abfalldokumentation!$N488="Schimmel",Abfalldokumentation!$O488="keinen Abnehmer/kein Schälpersonal"),"Div. Zipfel, ES ohne Verwendung",VLOOKUP(Abfalldokumentation!$M488,Produktgruppen!A:B,2,FALSE)),"-")))))))))))))))))))))))</f>
        <v>Vakuumierter ABS ungeschält</v>
      </c>
      <c r="M488" s="81" t="str">
        <f>IFERROR(VLOOKUP(Abfalldokumentation!$W488,Artikel!A:C,3,FALSE),Abfalldokumentation!$W488)</f>
        <v>ABS TIL-45FIT VAKU-OGT</v>
      </c>
      <c r="N488" s="81" t="str">
        <f>VLOOKUP(D488,'Liste Gründe'!A:D,2,FALSE)</f>
        <v>Schimmel</v>
      </c>
      <c r="O488" s="80" t="str">
        <f>IF(ISBLANK(F488),VLOOKUP(Abfalldokumentation!$X488,'Liste Gründe'!A:D,3,FALSE),F488)</f>
        <v>keine Verarbeitung</v>
      </c>
      <c r="P488" s="81" t="str">
        <f>IF(ISBLANK(Abfalldokumentation!$G488),"-",Abfalldokumentation!$G488)</f>
        <v>Keinen Einsatz</v>
      </c>
      <c r="Q488" s="81">
        <f t="shared" si="50"/>
        <v>37</v>
      </c>
      <c r="R488" s="81" t="str">
        <f t="shared" si="51"/>
        <v>Produkte</v>
      </c>
      <c r="S488" s="81" t="str">
        <f t="shared" si="52"/>
        <v>BUs</v>
      </c>
      <c r="T488" s="81" t="str">
        <f t="shared" si="53"/>
        <v>Symptome</v>
      </c>
      <c r="U488" s="81">
        <f>IFERROR(VLOOKUP(Abfalldokumentation!$W488,Kennzahlen!S:U,3,FALSE)*Abfalldokumentation!$J488,"0")</f>
        <v>543.78</v>
      </c>
      <c r="V488" s="81" t="str">
        <f>IF(ISBLANK(A488),VLOOKUP(Abfalldokumentation!$W488,'Linien - BU'!R:S,2,FALSE),A488)</f>
        <v>Abfüllung</v>
      </c>
      <c r="W488" s="77">
        <f t="shared" si="54"/>
        <v>49500039</v>
      </c>
      <c r="X488" s="77">
        <f t="shared" si="55"/>
        <v>12</v>
      </c>
    </row>
    <row r="489" spans="1:24" ht="30" customHeight="1" x14ac:dyDescent="0.25">
      <c r="A489" s="45" t="s">
        <v>95</v>
      </c>
      <c r="B489" s="46">
        <v>49500154</v>
      </c>
      <c r="C489" s="46">
        <v>285</v>
      </c>
      <c r="D489" s="46">
        <v>12</v>
      </c>
      <c r="E489" s="47">
        <v>44454</v>
      </c>
      <c r="F489" s="48" t="s">
        <v>29</v>
      </c>
      <c r="G489" s="49" t="s">
        <v>29</v>
      </c>
      <c r="H489" s="50" t="str">
        <f>IFERROR(VLOOKUP(Abfalldokumentation!$B489,Artikel!A:C,3,FALSE),Abfalldokumentation!$B489)</f>
        <v>VOS WAL-KONZ-vakuumiert</v>
      </c>
      <c r="I489" s="73" t="str">
        <f>VLOOKUP(V489,'Linien - BU'!A:B,2,FALSE)</f>
        <v>BU1</v>
      </c>
      <c r="J489" s="74">
        <f t="shared" si="49"/>
        <v>285</v>
      </c>
      <c r="K489" s="75">
        <f>Abfalldokumentation!$E489</f>
        <v>44454</v>
      </c>
      <c r="L489" s="74" t="str">
        <f>IFERROR(IF(VLOOKUP(W489,'[1]Rohware 230'!$B:$C,2,FALSE)=0,"Rohware"),
IFERROR(IF(VLOOKUP(W489,[1]Sammelnr.!$B:$C,2,FALSE)=0,"Sammelnr. ungeschält ABS"),
IFERROR(IF(VLOOKUP(W489,[1]Sammelnr.!$E:$F,2,FALSE)=0,"Sammelnr. ungeschält VS"),
IFERROR(IF(VLOOKUP(W489,[1]Sammelnr.!$H:$I,2,FALSE)=0,"Sammelnr. geschält"),
IFERROR(IF(VLOOKUP(W489,[1]Offen!$B:$C,2,FALSE)=0,"Offen ungeschält ABS"),
IFERROR(IF(VLOOKUP(W489,[1]Offen!$E:$F,2,FALSE)=0,"Offen ungeschält VOS"),
IFERROR(IF(VLOOKUP(W489,[1]Offen!$H:$I,2,FALSE)=0,"Offen geschält RW"),
IFERROR(IF(VLOOKUP(W489,[1]Offen!$K:$L,2,FALSE)=0,"Offen vegan"),
IFERROR(IF(VLOOKUP(W489,[1]Offen!$N:$O,2,FALSE)=0,"Offen Zipfel"),
IFERROR(IF(VLOOKUP(W489,[1]Offen!$Q:$R,2,FALSE)=0,"Offen Endstücke"),
IFERROR(IF(VLOOKUP(W489,[1]Vakuumiert!$B:$C,2,FALSE)=0,"Vakuumierter VOS ungeschält"),
IFERROR(IF(VLOOKUP(W489,[1]Vakuumiert!$E:$F,2,FALSE)=0,"Vakuumierter ABS ungeschält"),
IFERROR(IF(VLOOKUP(W489,[1]Vakuumiert!$H:$I,2,FALSE)=0,"Vakuumierter VOS geschält"),
IFERROR(IF(VLOOKUP(W489,[1]Vakuumiert!$K:$L,2,FALSE)=0,"Vakuumierter VOS vegan"),
IFERROR(IF(VLOOKUP(W489,[1]Vakuumiert!$N:$O,2,FALSE)=0,"Vakuumierter VOS Zipfel"),
IFERROR(IF(VLOOKUP(W489,[1]Vakuumiert!$Q:$R,2,FALSE)=0,"Vakuumiert geschält"),
IFERROR(IF(VLOOKUP(W489,'[1]vakuumierte Fertigprodukte'!$B:$C,2,FALSE)=0,"Fertigprodukte"),
IFERROR(IF(VLOOKUP(W489,'[1]vakuumierte Fertigprodukte'!$E:$FI,2,FALSE)=0,"Vakuumierte Zipfel"),
IFERROR(IF(VLOOKUP(W489,[1]Wurste!$B:$C,2,FALSE)=0,"Räucherwürste"),
IFERROR(IF(VLOOKUP(W489,[1]Wurste!$E:$F,2,FALSE)=0,"URW/URGW Wurst"),
IFERROR(IF(VLOOKUP(W489,[1]Wurste!$H:$I,2,FALSE)=0,"HF-Wurst Vegan"),
IFERROR(IF(VLOOKUP(W489,[1]Wurste!$K:$L,2,FALSE)=0,"320er ohne Würste"),
IFERROR(IF(AND(OR(Abfalldokumentation!$I489="BU3",Abfalldokumentation!$I489="Verkauf"),Abfalldokumentation!$N489="Schimmel",Abfalldokumentation!$O489="keinen Abnehmer/kein Schälpersonal"),"Div. Zipfel, ES ohne Verwendung",VLOOKUP(Abfalldokumentation!$M489,Produktgruppen!A:B,2,FALSE)),"-")))))))))))))))))))))))</f>
        <v>Vorschmelz</v>
      </c>
      <c r="M489" s="76" t="str">
        <f>IFERROR(VLOOKUP(Abfalldokumentation!$W489,Artikel!A:C,3,FALSE),Abfalldokumentation!$W489)</f>
        <v>VOS WAL-KONZ-vakuumiert</v>
      </c>
      <c r="N489" s="76" t="str">
        <f>VLOOKUP(D489,'Liste Gründe'!A:D,2,FALSE)</f>
        <v>Schimmel</v>
      </c>
      <c r="O489" s="75" t="str">
        <f>IF(ISBLANK(F489),VLOOKUP(Abfalldokumentation!$X489,'Liste Gründe'!A:D,3,FALSE),F489)</f>
        <v>Luftzieher</v>
      </c>
      <c r="P489" s="76" t="str">
        <f>IF(ISBLANK(Abfalldokumentation!$G489),"-",Abfalldokumentation!$G489)</f>
        <v>Luftzieher</v>
      </c>
      <c r="Q489" s="76">
        <f t="shared" si="50"/>
        <v>37</v>
      </c>
      <c r="R489" s="76" t="str">
        <f t="shared" si="51"/>
        <v>Produkte</v>
      </c>
      <c r="S489" s="76" t="str">
        <f t="shared" si="52"/>
        <v>BUs</v>
      </c>
      <c r="T489" s="76" t="str">
        <f t="shared" si="53"/>
        <v>Symptome</v>
      </c>
      <c r="U489" s="76" t="str">
        <f>IFERROR(VLOOKUP(Abfalldokumentation!$W489,Kennzahlen!S:U,3,FALSE)*Abfalldokumentation!$J489,"0")</f>
        <v>0</v>
      </c>
      <c r="V489" s="76" t="str">
        <f>IF(ISBLANK(A489),VLOOKUP(Abfalldokumentation!$W489,'Linien - BU'!R:S,2,FALSE),A489)</f>
        <v>RWV</v>
      </c>
      <c r="W489" s="77">
        <f t="shared" si="54"/>
        <v>49500154</v>
      </c>
      <c r="X489" s="77">
        <f t="shared" si="55"/>
        <v>12</v>
      </c>
    </row>
    <row r="490" spans="1:24" ht="30" customHeight="1" x14ac:dyDescent="0.25">
      <c r="A490" s="39" t="s">
        <v>11</v>
      </c>
      <c r="B490" s="40">
        <v>49500185</v>
      </c>
      <c r="C490" s="40">
        <v>57.8</v>
      </c>
      <c r="D490" s="40">
        <v>12</v>
      </c>
      <c r="E490" s="41">
        <v>44454</v>
      </c>
      <c r="F490" s="42" t="s">
        <v>23</v>
      </c>
      <c r="G490" s="43" t="s">
        <v>23</v>
      </c>
      <c r="H490" s="44" t="str">
        <f>IFERROR(VLOOKUP(Abfalldokumentation!$B490,Artikel!A:C,3,FALSE),Abfalldokumentation!$B490)</f>
        <v>RÄU-END SCHI ENDSTÜCK R</v>
      </c>
      <c r="I490" s="78" t="str">
        <f>VLOOKUP(V490,'Linien - BU'!A:B,2,FALSE)</f>
        <v>Verkauf</v>
      </c>
      <c r="J490" s="79">
        <f t="shared" si="49"/>
        <v>57.8</v>
      </c>
      <c r="K490" s="80">
        <f>Abfalldokumentation!$E490</f>
        <v>44454</v>
      </c>
      <c r="L490" s="79" t="str">
        <f>IFERROR(IF(VLOOKUP(W490,'[1]Rohware 230'!$B:$C,2,FALSE)=0,"Rohware"),
IFERROR(IF(VLOOKUP(W490,[1]Sammelnr.!$B:$C,2,FALSE)=0,"Sammelnr. ungeschält ABS"),
IFERROR(IF(VLOOKUP(W490,[1]Sammelnr.!$E:$F,2,FALSE)=0,"Sammelnr. ungeschält VS"),
IFERROR(IF(VLOOKUP(W490,[1]Sammelnr.!$H:$I,2,FALSE)=0,"Sammelnr. geschält"),
IFERROR(IF(VLOOKUP(W490,[1]Offen!$B:$C,2,FALSE)=0,"Offen ungeschält ABS"),
IFERROR(IF(VLOOKUP(W490,[1]Offen!$E:$F,2,FALSE)=0,"Offen ungeschält VOS"),
IFERROR(IF(VLOOKUP(W490,[1]Offen!$H:$I,2,FALSE)=0,"Offen geschält RW"),
IFERROR(IF(VLOOKUP(W490,[1]Offen!$K:$L,2,FALSE)=0,"Offen vegan"),
IFERROR(IF(VLOOKUP(W490,[1]Offen!$N:$O,2,FALSE)=0,"Offen Zipfel"),
IFERROR(IF(VLOOKUP(W490,[1]Offen!$Q:$R,2,FALSE)=0,"Offen Endstücke"),
IFERROR(IF(VLOOKUP(W490,[1]Vakuumiert!$B:$C,2,FALSE)=0,"Vakuumierter VOS ungeschält"),
IFERROR(IF(VLOOKUP(W490,[1]Vakuumiert!$E:$F,2,FALSE)=0,"Vakuumierter ABS ungeschält"),
IFERROR(IF(VLOOKUP(W490,[1]Vakuumiert!$H:$I,2,FALSE)=0,"Vakuumierter VOS geschält"),
IFERROR(IF(VLOOKUP(W490,[1]Vakuumiert!$K:$L,2,FALSE)=0,"Vakuumierter VOS vegan"),
IFERROR(IF(VLOOKUP(W490,[1]Vakuumiert!$N:$O,2,FALSE)=0,"Vakuumierter VOS Zipfel"),
IFERROR(IF(VLOOKUP(W490,[1]Vakuumiert!$Q:$R,2,FALSE)=0,"Vakuumiert geschält"),
IFERROR(IF(VLOOKUP(W490,'[1]vakuumierte Fertigprodukte'!$B:$C,2,FALSE)=0,"Fertigprodukte"),
IFERROR(IF(VLOOKUP(W490,'[1]vakuumierte Fertigprodukte'!$E:$FI,2,FALSE)=0,"Vakuumierte Zipfel"),
IFERROR(IF(VLOOKUP(W490,[1]Wurste!$B:$C,2,FALSE)=0,"Räucherwürste"),
IFERROR(IF(VLOOKUP(W490,[1]Wurste!$E:$F,2,FALSE)=0,"URW/URGW Wurst"),
IFERROR(IF(VLOOKUP(W490,[1]Wurste!$H:$I,2,FALSE)=0,"HF-Wurst Vegan"),
IFERROR(IF(VLOOKUP(W490,[1]Wurste!$K:$L,2,FALSE)=0,"320er ohne Würste"),
IFERROR(IF(AND(OR(Abfalldokumentation!$I490="BU3",Abfalldokumentation!$I490="Verkauf"),Abfalldokumentation!$N490="Schimmel",Abfalldokumentation!$O490="keinen Abnehmer/kein Schälpersonal"),"Div. Zipfel, ES ohne Verwendung",VLOOKUP(Abfalldokumentation!$M490,Produktgruppen!A:B,2,FALSE)),"-")))))))))))))))))))))))</f>
        <v>Vakuumierte Zipfel</v>
      </c>
      <c r="M490" s="81" t="str">
        <f>IFERROR(VLOOKUP(Abfalldokumentation!$W490,Artikel!A:C,3,FALSE),Abfalldokumentation!$W490)</f>
        <v>RÄU-END SCHI ENDSTÜCK R</v>
      </c>
      <c r="N490" s="81" t="str">
        <f>VLOOKUP(D490,'Liste Gründe'!A:D,2,FALSE)</f>
        <v>Schimmel</v>
      </c>
      <c r="O490" s="80" t="str">
        <f>IF(ISBLANK(F490),VLOOKUP(Abfalldokumentation!$X490,'Liste Gründe'!A:D,3,FALSE),F490)</f>
        <v>keinen Abnehmer</v>
      </c>
      <c r="P490" s="81" t="str">
        <f>IF(ISBLANK(Abfalldokumentation!$G490),"-",Abfalldokumentation!$G490)</f>
        <v>keinen Abnehmer</v>
      </c>
      <c r="Q490" s="81">
        <f t="shared" si="50"/>
        <v>37</v>
      </c>
      <c r="R490" s="81" t="str">
        <f t="shared" si="51"/>
        <v>Produkte</v>
      </c>
      <c r="S490" s="81" t="str">
        <f t="shared" si="52"/>
        <v>BUs</v>
      </c>
      <c r="T490" s="81" t="str">
        <f t="shared" si="53"/>
        <v>Symptome</v>
      </c>
      <c r="U490" s="81">
        <f>IFERROR(VLOOKUP(Abfalldokumentation!$W490,Kennzahlen!S:U,3,FALSE)*Abfalldokumentation!$J490,"0")</f>
        <v>24.651699999999998</v>
      </c>
      <c r="V490" s="81" t="str">
        <f>IF(ISBLANK(A490),VLOOKUP(Abfalldokumentation!$W490,'Linien - BU'!R:S,2,FALSE),A490)</f>
        <v>Verkauf</v>
      </c>
      <c r="W490" s="77">
        <f t="shared" si="54"/>
        <v>49500185</v>
      </c>
      <c r="X490" s="77">
        <f t="shared" si="55"/>
        <v>12</v>
      </c>
    </row>
    <row r="491" spans="1:24" ht="30" customHeight="1" x14ac:dyDescent="0.25">
      <c r="A491" s="45" t="s">
        <v>11</v>
      </c>
      <c r="B491" s="46">
        <v>49500185</v>
      </c>
      <c r="C491" s="46">
        <v>150</v>
      </c>
      <c r="D491" s="46">
        <v>12</v>
      </c>
      <c r="E491" s="47">
        <v>44454</v>
      </c>
      <c r="F491" s="48" t="s">
        <v>23</v>
      </c>
      <c r="G491" s="49" t="s">
        <v>23</v>
      </c>
      <c r="H491" s="50" t="str">
        <f>IFERROR(VLOOKUP(Abfalldokumentation!$B491,Artikel!A:C,3,FALSE),Abfalldokumentation!$B491)</f>
        <v>RÄU-END SCHI ENDSTÜCK R</v>
      </c>
      <c r="I491" s="73" t="str">
        <f>VLOOKUP(V491,'Linien - BU'!A:B,2,FALSE)</f>
        <v>Verkauf</v>
      </c>
      <c r="J491" s="74">
        <f t="shared" si="49"/>
        <v>150</v>
      </c>
      <c r="K491" s="75">
        <f>Abfalldokumentation!$E491</f>
        <v>44454</v>
      </c>
      <c r="L491" s="74" t="str">
        <f>IFERROR(IF(VLOOKUP(W491,'[1]Rohware 230'!$B:$C,2,FALSE)=0,"Rohware"),
IFERROR(IF(VLOOKUP(W491,[1]Sammelnr.!$B:$C,2,FALSE)=0,"Sammelnr. ungeschält ABS"),
IFERROR(IF(VLOOKUP(W491,[1]Sammelnr.!$E:$F,2,FALSE)=0,"Sammelnr. ungeschält VS"),
IFERROR(IF(VLOOKUP(W491,[1]Sammelnr.!$H:$I,2,FALSE)=0,"Sammelnr. geschält"),
IFERROR(IF(VLOOKUP(W491,[1]Offen!$B:$C,2,FALSE)=0,"Offen ungeschält ABS"),
IFERROR(IF(VLOOKUP(W491,[1]Offen!$E:$F,2,FALSE)=0,"Offen ungeschält VOS"),
IFERROR(IF(VLOOKUP(W491,[1]Offen!$H:$I,2,FALSE)=0,"Offen geschält RW"),
IFERROR(IF(VLOOKUP(W491,[1]Offen!$K:$L,2,FALSE)=0,"Offen vegan"),
IFERROR(IF(VLOOKUP(W491,[1]Offen!$N:$O,2,FALSE)=0,"Offen Zipfel"),
IFERROR(IF(VLOOKUP(W491,[1]Offen!$Q:$R,2,FALSE)=0,"Offen Endstücke"),
IFERROR(IF(VLOOKUP(W491,[1]Vakuumiert!$B:$C,2,FALSE)=0,"Vakuumierter VOS ungeschält"),
IFERROR(IF(VLOOKUP(W491,[1]Vakuumiert!$E:$F,2,FALSE)=0,"Vakuumierter ABS ungeschält"),
IFERROR(IF(VLOOKUP(W491,[1]Vakuumiert!$H:$I,2,FALSE)=0,"Vakuumierter VOS geschält"),
IFERROR(IF(VLOOKUP(W491,[1]Vakuumiert!$K:$L,2,FALSE)=0,"Vakuumierter VOS vegan"),
IFERROR(IF(VLOOKUP(W491,[1]Vakuumiert!$N:$O,2,FALSE)=0,"Vakuumierter VOS Zipfel"),
IFERROR(IF(VLOOKUP(W491,[1]Vakuumiert!$Q:$R,2,FALSE)=0,"Vakuumiert geschält"),
IFERROR(IF(VLOOKUP(W491,'[1]vakuumierte Fertigprodukte'!$B:$C,2,FALSE)=0,"Fertigprodukte"),
IFERROR(IF(VLOOKUP(W491,'[1]vakuumierte Fertigprodukte'!$E:$FI,2,FALSE)=0,"Vakuumierte Zipfel"),
IFERROR(IF(VLOOKUP(W491,[1]Wurste!$B:$C,2,FALSE)=0,"Räucherwürste"),
IFERROR(IF(VLOOKUP(W491,[1]Wurste!$E:$F,2,FALSE)=0,"URW/URGW Wurst"),
IFERROR(IF(VLOOKUP(W491,[1]Wurste!$H:$I,2,FALSE)=0,"HF-Wurst Vegan"),
IFERROR(IF(VLOOKUP(W491,[1]Wurste!$K:$L,2,FALSE)=0,"320er ohne Würste"),
IFERROR(IF(AND(OR(Abfalldokumentation!$I491="BU3",Abfalldokumentation!$I491="Verkauf"),Abfalldokumentation!$N491="Schimmel",Abfalldokumentation!$O491="keinen Abnehmer/kein Schälpersonal"),"Div. Zipfel, ES ohne Verwendung",VLOOKUP(Abfalldokumentation!$M491,Produktgruppen!A:B,2,FALSE)),"-")))))))))))))))))))))))</f>
        <v>Vakuumierte Zipfel</v>
      </c>
      <c r="M491" s="76" t="str">
        <f>IFERROR(VLOOKUP(Abfalldokumentation!$W491,Artikel!A:C,3,FALSE),Abfalldokumentation!$W491)</f>
        <v>RÄU-END SCHI ENDSTÜCK R</v>
      </c>
      <c r="N491" s="76" t="str">
        <f>VLOOKUP(D491,'Liste Gründe'!A:D,2,FALSE)</f>
        <v>Schimmel</v>
      </c>
      <c r="O491" s="75" t="str">
        <f>IF(ISBLANK(F491),VLOOKUP(Abfalldokumentation!$X491,'Liste Gründe'!A:D,3,FALSE),F491)</f>
        <v>keinen Abnehmer</v>
      </c>
      <c r="P491" s="76" t="str">
        <f>IF(ISBLANK(Abfalldokumentation!$G491),"-",Abfalldokumentation!$G491)</f>
        <v>keinen Abnehmer</v>
      </c>
      <c r="Q491" s="76">
        <f t="shared" si="50"/>
        <v>37</v>
      </c>
      <c r="R491" s="76" t="str">
        <f t="shared" si="51"/>
        <v>Produkte</v>
      </c>
      <c r="S491" s="76" t="str">
        <f t="shared" si="52"/>
        <v>BUs</v>
      </c>
      <c r="T491" s="76" t="str">
        <f t="shared" si="53"/>
        <v>Symptome</v>
      </c>
      <c r="U491" s="76">
        <f>IFERROR(VLOOKUP(Abfalldokumentation!$W491,Kennzahlen!S:U,3,FALSE)*Abfalldokumentation!$J491,"0")</f>
        <v>63.975000000000001</v>
      </c>
      <c r="V491" s="76" t="str">
        <f>IF(ISBLANK(A491),VLOOKUP(Abfalldokumentation!$W491,'Linien - BU'!R:S,2,FALSE),A491)</f>
        <v>Verkauf</v>
      </c>
      <c r="W491" s="77">
        <f t="shared" si="54"/>
        <v>49500185</v>
      </c>
      <c r="X491" s="77">
        <f t="shared" si="55"/>
        <v>12</v>
      </c>
    </row>
    <row r="492" spans="1:24" ht="30" customHeight="1" x14ac:dyDescent="0.25">
      <c r="A492" s="39" t="s">
        <v>11</v>
      </c>
      <c r="B492" s="40">
        <v>49500188</v>
      </c>
      <c r="C492" s="40">
        <v>107.6</v>
      </c>
      <c r="D492" s="40">
        <v>12</v>
      </c>
      <c r="E492" s="41">
        <v>44454</v>
      </c>
      <c r="F492" s="42" t="s">
        <v>23</v>
      </c>
      <c r="G492" s="43" t="s">
        <v>23</v>
      </c>
      <c r="H492" s="44" t="str">
        <f>IFERROR(VLOOKUP(Abfalldokumentation!$B492,Artikel!A:C,3,FALSE),Abfalldokumentation!$B492)</f>
        <v>RÄU-END GRW-SCHI-NAT EN</v>
      </c>
      <c r="I492" s="78" t="str">
        <f>VLOOKUP(V492,'Linien - BU'!A:B,2,FALSE)</f>
        <v>Verkauf</v>
      </c>
      <c r="J492" s="79">
        <f t="shared" si="49"/>
        <v>107.6</v>
      </c>
      <c r="K492" s="80">
        <f>Abfalldokumentation!$E492</f>
        <v>44454</v>
      </c>
      <c r="L492" s="79" t="str">
        <f>IFERROR(IF(VLOOKUP(W492,'[1]Rohware 230'!$B:$C,2,FALSE)=0,"Rohware"),
IFERROR(IF(VLOOKUP(W492,[1]Sammelnr.!$B:$C,2,FALSE)=0,"Sammelnr. ungeschält ABS"),
IFERROR(IF(VLOOKUP(W492,[1]Sammelnr.!$E:$F,2,FALSE)=0,"Sammelnr. ungeschält VS"),
IFERROR(IF(VLOOKUP(W492,[1]Sammelnr.!$H:$I,2,FALSE)=0,"Sammelnr. geschält"),
IFERROR(IF(VLOOKUP(W492,[1]Offen!$B:$C,2,FALSE)=0,"Offen ungeschält ABS"),
IFERROR(IF(VLOOKUP(W492,[1]Offen!$E:$F,2,FALSE)=0,"Offen ungeschält VOS"),
IFERROR(IF(VLOOKUP(W492,[1]Offen!$H:$I,2,FALSE)=0,"Offen geschält RW"),
IFERROR(IF(VLOOKUP(W492,[1]Offen!$K:$L,2,FALSE)=0,"Offen vegan"),
IFERROR(IF(VLOOKUP(W492,[1]Offen!$N:$O,2,FALSE)=0,"Offen Zipfel"),
IFERROR(IF(VLOOKUP(W492,[1]Offen!$Q:$R,2,FALSE)=0,"Offen Endstücke"),
IFERROR(IF(VLOOKUP(W492,[1]Vakuumiert!$B:$C,2,FALSE)=0,"Vakuumierter VOS ungeschält"),
IFERROR(IF(VLOOKUP(W492,[1]Vakuumiert!$E:$F,2,FALSE)=0,"Vakuumierter ABS ungeschält"),
IFERROR(IF(VLOOKUP(W492,[1]Vakuumiert!$H:$I,2,FALSE)=0,"Vakuumierter VOS geschält"),
IFERROR(IF(VLOOKUP(W492,[1]Vakuumiert!$K:$L,2,FALSE)=0,"Vakuumierter VOS vegan"),
IFERROR(IF(VLOOKUP(W492,[1]Vakuumiert!$N:$O,2,FALSE)=0,"Vakuumierter VOS Zipfel"),
IFERROR(IF(VLOOKUP(W492,[1]Vakuumiert!$Q:$R,2,FALSE)=0,"Vakuumiert geschält"),
IFERROR(IF(VLOOKUP(W492,'[1]vakuumierte Fertigprodukte'!$B:$C,2,FALSE)=0,"Fertigprodukte"),
IFERROR(IF(VLOOKUP(W492,'[1]vakuumierte Fertigprodukte'!$E:$FI,2,FALSE)=0,"Vakuumierte Zipfel"),
IFERROR(IF(VLOOKUP(W492,[1]Wurste!$B:$C,2,FALSE)=0,"Räucherwürste"),
IFERROR(IF(VLOOKUP(W492,[1]Wurste!$E:$F,2,FALSE)=0,"URW/URGW Wurst"),
IFERROR(IF(VLOOKUP(W492,[1]Wurste!$H:$I,2,FALSE)=0,"HF-Wurst Vegan"),
IFERROR(IF(VLOOKUP(W492,[1]Wurste!$K:$L,2,FALSE)=0,"320er ohne Würste"),
IFERROR(IF(AND(OR(Abfalldokumentation!$I492="BU3",Abfalldokumentation!$I492="Verkauf"),Abfalldokumentation!$N492="Schimmel",Abfalldokumentation!$O492="keinen Abnehmer/kein Schälpersonal"),"Div. Zipfel, ES ohne Verwendung",VLOOKUP(Abfalldokumentation!$M492,Produktgruppen!A:B,2,FALSE)),"-")))))))))))))))))))))))</f>
        <v>Vakuumierte Zipfel</v>
      </c>
      <c r="M492" s="81" t="str">
        <f>IFERROR(VLOOKUP(Abfalldokumentation!$W492,Artikel!A:C,3,FALSE),Abfalldokumentation!$W492)</f>
        <v>RÄU-END GRW-SCHI-NAT EN</v>
      </c>
      <c r="N492" s="81" t="str">
        <f>VLOOKUP(D492,'Liste Gründe'!A:D,2,FALSE)</f>
        <v>Schimmel</v>
      </c>
      <c r="O492" s="80" t="str">
        <f>IF(ISBLANK(F492),VLOOKUP(Abfalldokumentation!$X492,'Liste Gründe'!A:D,3,FALSE),F492)</f>
        <v>keinen Abnehmer</v>
      </c>
      <c r="P492" s="81" t="str">
        <f>IF(ISBLANK(Abfalldokumentation!$G492),"-",Abfalldokumentation!$G492)</f>
        <v>keinen Abnehmer</v>
      </c>
      <c r="Q492" s="81">
        <f t="shared" si="50"/>
        <v>37</v>
      </c>
      <c r="R492" s="81" t="str">
        <f t="shared" si="51"/>
        <v>Produkte</v>
      </c>
      <c r="S492" s="81" t="str">
        <f t="shared" si="52"/>
        <v>BUs</v>
      </c>
      <c r="T492" s="81" t="str">
        <f t="shared" si="53"/>
        <v>Symptome</v>
      </c>
      <c r="U492" s="81">
        <f>IFERROR(VLOOKUP(Abfalldokumentation!$W492,Kennzahlen!S:U,3,FALSE)*Abfalldokumentation!$J492,"0")</f>
        <v>45.891399999999997</v>
      </c>
      <c r="V492" s="81" t="str">
        <f>IF(ISBLANK(A492),VLOOKUP(Abfalldokumentation!$W492,'Linien - BU'!R:S,2,FALSE),A492)</f>
        <v>Verkauf</v>
      </c>
      <c r="W492" s="77">
        <f t="shared" si="54"/>
        <v>49500188</v>
      </c>
      <c r="X492" s="77">
        <f t="shared" si="55"/>
        <v>12</v>
      </c>
    </row>
    <row r="493" spans="1:24" ht="30" customHeight="1" x14ac:dyDescent="0.25">
      <c r="A493" s="45" t="s">
        <v>11</v>
      </c>
      <c r="B493" s="46">
        <v>49500213</v>
      </c>
      <c r="C493" s="46">
        <v>66</v>
      </c>
      <c r="D493" s="46">
        <v>12</v>
      </c>
      <c r="E493" s="47">
        <v>44454</v>
      </c>
      <c r="F493" s="48" t="s">
        <v>23</v>
      </c>
      <c r="G493" s="49" t="s">
        <v>23</v>
      </c>
      <c r="H493" s="50" t="str">
        <f>IFERROR(VLOOKUP(Abfalldokumentation!$B493,Artikel!A:C,3,FALSE),Abfalldokumentation!$B493)</f>
        <v>RÄU-END RW-CHILI 200G Z</v>
      </c>
      <c r="I493" s="73" t="str">
        <f>VLOOKUP(V493,'Linien - BU'!A:B,2,FALSE)</f>
        <v>Verkauf</v>
      </c>
      <c r="J493" s="74">
        <f t="shared" si="49"/>
        <v>66</v>
      </c>
      <c r="K493" s="75">
        <f>Abfalldokumentation!$E493</f>
        <v>44454</v>
      </c>
      <c r="L493" s="74" t="str">
        <f>IFERROR(IF(VLOOKUP(W493,'[1]Rohware 230'!$B:$C,2,FALSE)=0,"Rohware"),
IFERROR(IF(VLOOKUP(W493,[1]Sammelnr.!$B:$C,2,FALSE)=0,"Sammelnr. ungeschält ABS"),
IFERROR(IF(VLOOKUP(W493,[1]Sammelnr.!$E:$F,2,FALSE)=0,"Sammelnr. ungeschält VS"),
IFERROR(IF(VLOOKUP(W493,[1]Sammelnr.!$H:$I,2,FALSE)=0,"Sammelnr. geschält"),
IFERROR(IF(VLOOKUP(W493,[1]Offen!$B:$C,2,FALSE)=0,"Offen ungeschält ABS"),
IFERROR(IF(VLOOKUP(W493,[1]Offen!$E:$F,2,FALSE)=0,"Offen ungeschält VOS"),
IFERROR(IF(VLOOKUP(W493,[1]Offen!$H:$I,2,FALSE)=0,"Offen geschält RW"),
IFERROR(IF(VLOOKUP(W493,[1]Offen!$K:$L,2,FALSE)=0,"Offen vegan"),
IFERROR(IF(VLOOKUP(W493,[1]Offen!$N:$O,2,FALSE)=0,"Offen Zipfel"),
IFERROR(IF(VLOOKUP(W493,[1]Offen!$Q:$R,2,FALSE)=0,"Offen Endstücke"),
IFERROR(IF(VLOOKUP(W493,[1]Vakuumiert!$B:$C,2,FALSE)=0,"Vakuumierter VOS ungeschält"),
IFERROR(IF(VLOOKUP(W493,[1]Vakuumiert!$E:$F,2,FALSE)=0,"Vakuumierter ABS ungeschält"),
IFERROR(IF(VLOOKUP(W493,[1]Vakuumiert!$H:$I,2,FALSE)=0,"Vakuumierter VOS geschält"),
IFERROR(IF(VLOOKUP(W493,[1]Vakuumiert!$K:$L,2,FALSE)=0,"Vakuumierter VOS vegan"),
IFERROR(IF(VLOOKUP(W493,[1]Vakuumiert!$N:$O,2,FALSE)=0,"Vakuumierter VOS Zipfel"),
IFERROR(IF(VLOOKUP(W493,[1]Vakuumiert!$Q:$R,2,FALSE)=0,"Vakuumiert geschält"),
IFERROR(IF(VLOOKUP(W493,'[1]vakuumierte Fertigprodukte'!$B:$C,2,FALSE)=0,"Fertigprodukte"),
IFERROR(IF(VLOOKUP(W493,'[1]vakuumierte Fertigprodukte'!$E:$FI,2,FALSE)=0,"Vakuumierte Zipfel"),
IFERROR(IF(VLOOKUP(W493,[1]Wurste!$B:$C,2,FALSE)=0,"Räucherwürste"),
IFERROR(IF(VLOOKUP(W493,[1]Wurste!$E:$F,2,FALSE)=0,"URW/URGW Wurst"),
IFERROR(IF(VLOOKUP(W493,[1]Wurste!$H:$I,2,FALSE)=0,"HF-Wurst Vegan"),
IFERROR(IF(VLOOKUP(W493,[1]Wurste!$K:$L,2,FALSE)=0,"320er ohne Würste"),
IFERROR(IF(AND(OR(Abfalldokumentation!$I493="BU3",Abfalldokumentation!$I493="Verkauf"),Abfalldokumentation!$N493="Schimmel",Abfalldokumentation!$O493="keinen Abnehmer/kein Schälpersonal"),"Div. Zipfel, ES ohne Verwendung",VLOOKUP(Abfalldokumentation!$M493,Produktgruppen!A:B,2,FALSE)),"-")))))))))))))))))))))))</f>
        <v>Vakuumierte Zipfel</v>
      </c>
      <c r="M493" s="76" t="str">
        <f>IFERROR(VLOOKUP(Abfalldokumentation!$W493,Artikel!A:C,3,FALSE),Abfalldokumentation!$W493)</f>
        <v>RÄU-END RW-CHILI 200G Z</v>
      </c>
      <c r="N493" s="76" t="str">
        <f>VLOOKUP(D493,'Liste Gründe'!A:D,2,FALSE)</f>
        <v>Schimmel</v>
      </c>
      <c r="O493" s="75" t="str">
        <f>IF(ISBLANK(F493),VLOOKUP(Abfalldokumentation!$X493,'Liste Gründe'!A:D,3,FALSE),F493)</f>
        <v>keinen Abnehmer</v>
      </c>
      <c r="P493" s="76" t="str">
        <f>IF(ISBLANK(Abfalldokumentation!$G493),"-",Abfalldokumentation!$G493)</f>
        <v>keinen Abnehmer</v>
      </c>
      <c r="Q493" s="76">
        <f t="shared" si="50"/>
        <v>37</v>
      </c>
      <c r="R493" s="76" t="str">
        <f t="shared" si="51"/>
        <v>Produkte</v>
      </c>
      <c r="S493" s="76" t="str">
        <f t="shared" si="52"/>
        <v>BUs</v>
      </c>
      <c r="T493" s="76" t="str">
        <f t="shared" si="53"/>
        <v>Symptome</v>
      </c>
      <c r="U493" s="76">
        <f>IFERROR(VLOOKUP(Abfalldokumentation!$W493,Kennzahlen!S:U,3,FALSE)*Abfalldokumentation!$J493,"0")</f>
        <v>24.195599999999999</v>
      </c>
      <c r="V493" s="76" t="str">
        <f>IF(ISBLANK(A493),VLOOKUP(Abfalldokumentation!$W493,'Linien - BU'!R:S,2,FALSE),A493)</f>
        <v>Verkauf</v>
      </c>
      <c r="W493" s="77">
        <f t="shared" si="54"/>
        <v>49500213</v>
      </c>
      <c r="X493" s="77">
        <f t="shared" si="55"/>
        <v>12</v>
      </c>
    </row>
    <row r="494" spans="1:24" ht="30" customHeight="1" x14ac:dyDescent="0.25">
      <c r="A494" s="39" t="s">
        <v>11</v>
      </c>
      <c r="B494" s="40">
        <v>49500214</v>
      </c>
      <c r="C494" s="40">
        <v>166</v>
      </c>
      <c r="D494" s="40">
        <v>12</v>
      </c>
      <c r="E494" s="41">
        <v>44454</v>
      </c>
      <c r="F494" s="42" t="s">
        <v>23</v>
      </c>
      <c r="G494" s="43" t="s">
        <v>23</v>
      </c>
      <c r="H494" s="44" t="str">
        <f>IFERROR(VLOOKUP(Abfalldokumentation!$B494,Artikel!A:C,3,FALSE),Abfalldokumentation!$B494)</f>
        <v>RÄU-END RW-NUSS 200G ZI</v>
      </c>
      <c r="I494" s="78" t="str">
        <f>VLOOKUP(V494,'Linien - BU'!A:B,2,FALSE)</f>
        <v>Verkauf</v>
      </c>
      <c r="J494" s="79">
        <f t="shared" si="49"/>
        <v>166</v>
      </c>
      <c r="K494" s="80">
        <f>Abfalldokumentation!$E494</f>
        <v>44454</v>
      </c>
      <c r="L494" s="79" t="str">
        <f>IFERROR(IF(VLOOKUP(W494,'[1]Rohware 230'!$B:$C,2,FALSE)=0,"Rohware"),
IFERROR(IF(VLOOKUP(W494,[1]Sammelnr.!$B:$C,2,FALSE)=0,"Sammelnr. ungeschält ABS"),
IFERROR(IF(VLOOKUP(W494,[1]Sammelnr.!$E:$F,2,FALSE)=0,"Sammelnr. ungeschält VS"),
IFERROR(IF(VLOOKUP(W494,[1]Sammelnr.!$H:$I,2,FALSE)=0,"Sammelnr. geschält"),
IFERROR(IF(VLOOKUP(W494,[1]Offen!$B:$C,2,FALSE)=0,"Offen ungeschält ABS"),
IFERROR(IF(VLOOKUP(W494,[1]Offen!$E:$F,2,FALSE)=0,"Offen ungeschält VOS"),
IFERROR(IF(VLOOKUP(W494,[1]Offen!$H:$I,2,FALSE)=0,"Offen geschält RW"),
IFERROR(IF(VLOOKUP(W494,[1]Offen!$K:$L,2,FALSE)=0,"Offen vegan"),
IFERROR(IF(VLOOKUP(W494,[1]Offen!$N:$O,2,FALSE)=0,"Offen Zipfel"),
IFERROR(IF(VLOOKUP(W494,[1]Offen!$Q:$R,2,FALSE)=0,"Offen Endstücke"),
IFERROR(IF(VLOOKUP(W494,[1]Vakuumiert!$B:$C,2,FALSE)=0,"Vakuumierter VOS ungeschält"),
IFERROR(IF(VLOOKUP(W494,[1]Vakuumiert!$E:$F,2,FALSE)=0,"Vakuumierter ABS ungeschält"),
IFERROR(IF(VLOOKUP(W494,[1]Vakuumiert!$H:$I,2,FALSE)=0,"Vakuumierter VOS geschält"),
IFERROR(IF(VLOOKUP(W494,[1]Vakuumiert!$K:$L,2,FALSE)=0,"Vakuumierter VOS vegan"),
IFERROR(IF(VLOOKUP(W494,[1]Vakuumiert!$N:$O,2,FALSE)=0,"Vakuumierter VOS Zipfel"),
IFERROR(IF(VLOOKUP(W494,[1]Vakuumiert!$Q:$R,2,FALSE)=0,"Vakuumiert geschält"),
IFERROR(IF(VLOOKUP(W494,'[1]vakuumierte Fertigprodukte'!$B:$C,2,FALSE)=0,"Fertigprodukte"),
IFERROR(IF(VLOOKUP(W494,'[1]vakuumierte Fertigprodukte'!$E:$FI,2,FALSE)=0,"Vakuumierte Zipfel"),
IFERROR(IF(VLOOKUP(W494,[1]Wurste!$B:$C,2,FALSE)=0,"Räucherwürste"),
IFERROR(IF(VLOOKUP(W494,[1]Wurste!$E:$F,2,FALSE)=0,"URW/URGW Wurst"),
IFERROR(IF(VLOOKUP(W494,[1]Wurste!$H:$I,2,FALSE)=0,"HF-Wurst Vegan"),
IFERROR(IF(VLOOKUP(W494,[1]Wurste!$K:$L,2,FALSE)=0,"320er ohne Würste"),
IFERROR(IF(AND(OR(Abfalldokumentation!$I494="BU3",Abfalldokumentation!$I494="Verkauf"),Abfalldokumentation!$N494="Schimmel",Abfalldokumentation!$O494="keinen Abnehmer/kein Schälpersonal"),"Div. Zipfel, ES ohne Verwendung",VLOOKUP(Abfalldokumentation!$M494,Produktgruppen!A:B,2,FALSE)),"-")))))))))))))))))))))))</f>
        <v>Vakuumierte Zipfel</v>
      </c>
      <c r="M494" s="81" t="str">
        <f>IFERROR(VLOOKUP(Abfalldokumentation!$W494,Artikel!A:C,3,FALSE),Abfalldokumentation!$W494)</f>
        <v>RÄU-END RW-NUSS 200G ZI</v>
      </c>
      <c r="N494" s="81" t="str">
        <f>VLOOKUP(D494,'Liste Gründe'!A:D,2,FALSE)</f>
        <v>Schimmel</v>
      </c>
      <c r="O494" s="80" t="str">
        <f>IF(ISBLANK(F494),VLOOKUP(Abfalldokumentation!$X494,'Liste Gründe'!A:D,3,FALSE),F494)</f>
        <v>keinen Abnehmer</v>
      </c>
      <c r="P494" s="81" t="str">
        <f>IF(ISBLANK(Abfalldokumentation!$G494),"-",Abfalldokumentation!$G494)</f>
        <v>keinen Abnehmer</v>
      </c>
      <c r="Q494" s="81">
        <f t="shared" si="50"/>
        <v>37</v>
      </c>
      <c r="R494" s="81" t="str">
        <f t="shared" si="51"/>
        <v>Produkte</v>
      </c>
      <c r="S494" s="81" t="str">
        <f t="shared" si="52"/>
        <v>BUs</v>
      </c>
      <c r="T494" s="81" t="str">
        <f t="shared" si="53"/>
        <v>Symptome</v>
      </c>
      <c r="U494" s="81">
        <f>IFERROR(VLOOKUP(Abfalldokumentation!$W494,Kennzahlen!S:U,3,FALSE)*Abfalldokumentation!$J494,"0")</f>
        <v>60.855599999999995</v>
      </c>
      <c r="V494" s="81" t="str">
        <f>IF(ISBLANK(A494),VLOOKUP(Abfalldokumentation!$W494,'Linien - BU'!R:S,2,FALSE),A494)</f>
        <v>Verkauf</v>
      </c>
      <c r="W494" s="77">
        <f t="shared" si="54"/>
        <v>49500214</v>
      </c>
      <c r="X494" s="77">
        <f t="shared" si="55"/>
        <v>12</v>
      </c>
    </row>
    <row r="495" spans="1:24" ht="30" customHeight="1" x14ac:dyDescent="0.25">
      <c r="A495" s="45" t="s">
        <v>11</v>
      </c>
      <c r="B495" s="46">
        <v>49500215</v>
      </c>
      <c r="C495" s="46">
        <v>38</v>
      </c>
      <c r="D495" s="46">
        <v>12</v>
      </c>
      <c r="E495" s="47">
        <v>44454</v>
      </c>
      <c r="F495" s="48" t="s">
        <v>23</v>
      </c>
      <c r="G495" s="49" t="s">
        <v>23</v>
      </c>
      <c r="H495" s="50" t="str">
        <f>IFERROR(VLOOKUP(Abfalldokumentation!$B495,Artikel!A:C,3,FALSE),Abfalldokumentation!$B495)</f>
        <v>RÄU-END GRW-KRÄU 200G Z</v>
      </c>
      <c r="I495" s="73" t="str">
        <f>VLOOKUP(V495,'Linien - BU'!A:B,2,FALSE)</f>
        <v>Verkauf</v>
      </c>
      <c r="J495" s="74">
        <f t="shared" si="49"/>
        <v>38</v>
      </c>
      <c r="K495" s="75">
        <f>Abfalldokumentation!$E495</f>
        <v>44454</v>
      </c>
      <c r="L495" s="74" t="str">
        <f>IFERROR(IF(VLOOKUP(W495,'[1]Rohware 230'!$B:$C,2,FALSE)=0,"Rohware"),
IFERROR(IF(VLOOKUP(W495,[1]Sammelnr.!$B:$C,2,FALSE)=0,"Sammelnr. ungeschält ABS"),
IFERROR(IF(VLOOKUP(W495,[1]Sammelnr.!$E:$F,2,FALSE)=0,"Sammelnr. ungeschält VS"),
IFERROR(IF(VLOOKUP(W495,[1]Sammelnr.!$H:$I,2,FALSE)=0,"Sammelnr. geschält"),
IFERROR(IF(VLOOKUP(W495,[1]Offen!$B:$C,2,FALSE)=0,"Offen ungeschält ABS"),
IFERROR(IF(VLOOKUP(W495,[1]Offen!$E:$F,2,FALSE)=0,"Offen ungeschält VOS"),
IFERROR(IF(VLOOKUP(W495,[1]Offen!$H:$I,2,FALSE)=0,"Offen geschält RW"),
IFERROR(IF(VLOOKUP(W495,[1]Offen!$K:$L,2,FALSE)=0,"Offen vegan"),
IFERROR(IF(VLOOKUP(W495,[1]Offen!$N:$O,2,FALSE)=0,"Offen Zipfel"),
IFERROR(IF(VLOOKUP(W495,[1]Offen!$Q:$R,2,FALSE)=0,"Offen Endstücke"),
IFERROR(IF(VLOOKUP(W495,[1]Vakuumiert!$B:$C,2,FALSE)=0,"Vakuumierter VOS ungeschält"),
IFERROR(IF(VLOOKUP(W495,[1]Vakuumiert!$E:$F,2,FALSE)=0,"Vakuumierter ABS ungeschält"),
IFERROR(IF(VLOOKUP(W495,[1]Vakuumiert!$H:$I,2,FALSE)=0,"Vakuumierter VOS geschält"),
IFERROR(IF(VLOOKUP(W495,[1]Vakuumiert!$K:$L,2,FALSE)=0,"Vakuumierter VOS vegan"),
IFERROR(IF(VLOOKUP(W495,[1]Vakuumiert!$N:$O,2,FALSE)=0,"Vakuumierter VOS Zipfel"),
IFERROR(IF(VLOOKUP(W495,[1]Vakuumiert!$Q:$R,2,FALSE)=0,"Vakuumiert geschält"),
IFERROR(IF(VLOOKUP(W495,'[1]vakuumierte Fertigprodukte'!$B:$C,2,FALSE)=0,"Fertigprodukte"),
IFERROR(IF(VLOOKUP(W495,'[1]vakuumierte Fertigprodukte'!$E:$FI,2,FALSE)=0,"Vakuumierte Zipfel"),
IFERROR(IF(VLOOKUP(W495,[1]Wurste!$B:$C,2,FALSE)=0,"Räucherwürste"),
IFERROR(IF(VLOOKUP(W495,[1]Wurste!$E:$F,2,FALSE)=0,"URW/URGW Wurst"),
IFERROR(IF(VLOOKUP(W495,[1]Wurste!$H:$I,2,FALSE)=0,"HF-Wurst Vegan"),
IFERROR(IF(VLOOKUP(W495,[1]Wurste!$K:$L,2,FALSE)=0,"320er ohne Würste"),
IFERROR(IF(AND(OR(Abfalldokumentation!$I495="BU3",Abfalldokumentation!$I495="Verkauf"),Abfalldokumentation!$N495="Schimmel",Abfalldokumentation!$O495="keinen Abnehmer/kein Schälpersonal"),"Div. Zipfel, ES ohne Verwendung",VLOOKUP(Abfalldokumentation!$M495,Produktgruppen!A:B,2,FALSE)),"-")))))))))))))))))))))))</f>
        <v>Vakuumierte Zipfel</v>
      </c>
      <c r="M495" s="76" t="str">
        <f>IFERROR(VLOOKUP(Abfalldokumentation!$W495,Artikel!A:C,3,FALSE),Abfalldokumentation!$W495)</f>
        <v>RÄU-END GRW-KRÄU 200G Z</v>
      </c>
      <c r="N495" s="76" t="str">
        <f>VLOOKUP(D495,'Liste Gründe'!A:D,2,FALSE)</f>
        <v>Schimmel</v>
      </c>
      <c r="O495" s="75" t="str">
        <f>IF(ISBLANK(F495),VLOOKUP(Abfalldokumentation!$X495,'Liste Gründe'!A:D,3,FALSE),F495)</f>
        <v>keinen Abnehmer</v>
      </c>
      <c r="P495" s="76" t="str">
        <f>IF(ISBLANK(Abfalldokumentation!$G495),"-",Abfalldokumentation!$G495)</f>
        <v>keinen Abnehmer</v>
      </c>
      <c r="Q495" s="76">
        <f t="shared" si="50"/>
        <v>37</v>
      </c>
      <c r="R495" s="76" t="str">
        <f t="shared" si="51"/>
        <v>Produkte</v>
      </c>
      <c r="S495" s="76" t="str">
        <f t="shared" si="52"/>
        <v>BUs</v>
      </c>
      <c r="T495" s="76" t="str">
        <f t="shared" si="53"/>
        <v>Symptome</v>
      </c>
      <c r="U495" s="76">
        <f>IFERROR(VLOOKUP(Abfalldokumentation!$W495,Kennzahlen!S:U,3,FALSE)*Abfalldokumentation!$J495,"0")</f>
        <v>13.9308</v>
      </c>
      <c r="V495" s="76" t="str">
        <f>IF(ISBLANK(A495),VLOOKUP(Abfalldokumentation!$W495,'Linien - BU'!R:S,2,FALSE),A495)</f>
        <v>Verkauf</v>
      </c>
      <c r="W495" s="77">
        <f t="shared" si="54"/>
        <v>49500215</v>
      </c>
      <c r="X495" s="77">
        <f t="shared" si="55"/>
        <v>12</v>
      </c>
    </row>
    <row r="496" spans="1:24" ht="30" customHeight="1" x14ac:dyDescent="0.25">
      <c r="A496" s="39" t="s">
        <v>11</v>
      </c>
      <c r="B496" s="40">
        <v>49500215</v>
      </c>
      <c r="C496" s="40">
        <v>79</v>
      </c>
      <c r="D496" s="40">
        <v>12</v>
      </c>
      <c r="E496" s="41">
        <v>44454</v>
      </c>
      <c r="F496" s="42" t="s">
        <v>23</v>
      </c>
      <c r="G496" s="43" t="s">
        <v>23</v>
      </c>
      <c r="H496" s="44" t="str">
        <f>IFERROR(VLOOKUP(Abfalldokumentation!$B496,Artikel!A:C,3,FALSE),Abfalldokumentation!$B496)</f>
        <v>RÄU-END GRW-KRÄU 200G Z</v>
      </c>
      <c r="I496" s="78" t="str">
        <f>VLOOKUP(V496,'Linien - BU'!A:B,2,FALSE)</f>
        <v>Verkauf</v>
      </c>
      <c r="J496" s="79">
        <f t="shared" si="49"/>
        <v>79</v>
      </c>
      <c r="K496" s="80">
        <f>Abfalldokumentation!$E496</f>
        <v>44454</v>
      </c>
      <c r="L496" s="79" t="str">
        <f>IFERROR(IF(VLOOKUP(W496,'[1]Rohware 230'!$B:$C,2,FALSE)=0,"Rohware"),
IFERROR(IF(VLOOKUP(W496,[1]Sammelnr.!$B:$C,2,FALSE)=0,"Sammelnr. ungeschält ABS"),
IFERROR(IF(VLOOKUP(W496,[1]Sammelnr.!$E:$F,2,FALSE)=0,"Sammelnr. ungeschält VS"),
IFERROR(IF(VLOOKUP(W496,[1]Sammelnr.!$H:$I,2,FALSE)=0,"Sammelnr. geschält"),
IFERROR(IF(VLOOKUP(W496,[1]Offen!$B:$C,2,FALSE)=0,"Offen ungeschält ABS"),
IFERROR(IF(VLOOKUP(W496,[1]Offen!$E:$F,2,FALSE)=0,"Offen ungeschält VOS"),
IFERROR(IF(VLOOKUP(W496,[1]Offen!$H:$I,2,FALSE)=0,"Offen geschält RW"),
IFERROR(IF(VLOOKUP(W496,[1]Offen!$K:$L,2,FALSE)=0,"Offen vegan"),
IFERROR(IF(VLOOKUP(W496,[1]Offen!$N:$O,2,FALSE)=0,"Offen Zipfel"),
IFERROR(IF(VLOOKUP(W496,[1]Offen!$Q:$R,2,FALSE)=0,"Offen Endstücke"),
IFERROR(IF(VLOOKUP(W496,[1]Vakuumiert!$B:$C,2,FALSE)=0,"Vakuumierter VOS ungeschält"),
IFERROR(IF(VLOOKUP(W496,[1]Vakuumiert!$E:$F,2,FALSE)=0,"Vakuumierter ABS ungeschält"),
IFERROR(IF(VLOOKUP(W496,[1]Vakuumiert!$H:$I,2,FALSE)=0,"Vakuumierter VOS geschält"),
IFERROR(IF(VLOOKUP(W496,[1]Vakuumiert!$K:$L,2,FALSE)=0,"Vakuumierter VOS vegan"),
IFERROR(IF(VLOOKUP(W496,[1]Vakuumiert!$N:$O,2,FALSE)=0,"Vakuumierter VOS Zipfel"),
IFERROR(IF(VLOOKUP(W496,[1]Vakuumiert!$Q:$R,2,FALSE)=0,"Vakuumiert geschält"),
IFERROR(IF(VLOOKUP(W496,'[1]vakuumierte Fertigprodukte'!$B:$C,2,FALSE)=0,"Fertigprodukte"),
IFERROR(IF(VLOOKUP(W496,'[1]vakuumierte Fertigprodukte'!$E:$FI,2,FALSE)=0,"Vakuumierte Zipfel"),
IFERROR(IF(VLOOKUP(W496,[1]Wurste!$B:$C,2,FALSE)=0,"Räucherwürste"),
IFERROR(IF(VLOOKUP(W496,[1]Wurste!$E:$F,2,FALSE)=0,"URW/URGW Wurst"),
IFERROR(IF(VLOOKUP(W496,[1]Wurste!$H:$I,2,FALSE)=0,"HF-Wurst Vegan"),
IFERROR(IF(VLOOKUP(W496,[1]Wurste!$K:$L,2,FALSE)=0,"320er ohne Würste"),
IFERROR(IF(AND(OR(Abfalldokumentation!$I496="BU3",Abfalldokumentation!$I496="Verkauf"),Abfalldokumentation!$N496="Schimmel",Abfalldokumentation!$O496="keinen Abnehmer/kein Schälpersonal"),"Div. Zipfel, ES ohne Verwendung",VLOOKUP(Abfalldokumentation!$M496,Produktgruppen!A:B,2,FALSE)),"-")))))))))))))))))))))))</f>
        <v>Vakuumierte Zipfel</v>
      </c>
      <c r="M496" s="81" t="str">
        <f>IFERROR(VLOOKUP(Abfalldokumentation!$W496,Artikel!A:C,3,FALSE),Abfalldokumentation!$W496)</f>
        <v>RÄU-END GRW-KRÄU 200G Z</v>
      </c>
      <c r="N496" s="81" t="str">
        <f>VLOOKUP(D496,'Liste Gründe'!A:D,2,FALSE)</f>
        <v>Schimmel</v>
      </c>
      <c r="O496" s="80" t="str">
        <f>IF(ISBLANK(F496),VLOOKUP(Abfalldokumentation!$X496,'Liste Gründe'!A:D,3,FALSE),F496)</f>
        <v>keinen Abnehmer</v>
      </c>
      <c r="P496" s="81" t="str">
        <f>IF(ISBLANK(Abfalldokumentation!$G496),"-",Abfalldokumentation!$G496)</f>
        <v>keinen Abnehmer</v>
      </c>
      <c r="Q496" s="81">
        <f t="shared" si="50"/>
        <v>37</v>
      </c>
      <c r="R496" s="81" t="str">
        <f t="shared" si="51"/>
        <v>Produkte</v>
      </c>
      <c r="S496" s="81" t="str">
        <f t="shared" si="52"/>
        <v>BUs</v>
      </c>
      <c r="T496" s="81" t="str">
        <f t="shared" si="53"/>
        <v>Symptome</v>
      </c>
      <c r="U496" s="81">
        <f>IFERROR(VLOOKUP(Abfalldokumentation!$W496,Kennzahlen!S:U,3,FALSE)*Abfalldokumentation!$J496,"0")</f>
        <v>28.961399999999998</v>
      </c>
      <c r="V496" s="81" t="str">
        <f>IF(ISBLANK(A496),VLOOKUP(Abfalldokumentation!$W496,'Linien - BU'!R:S,2,FALSE),A496)</f>
        <v>Verkauf</v>
      </c>
      <c r="W496" s="77">
        <f t="shared" si="54"/>
        <v>49500215</v>
      </c>
      <c r="X496" s="77">
        <f t="shared" si="55"/>
        <v>12</v>
      </c>
    </row>
    <row r="497" spans="1:24" ht="30" customHeight="1" x14ac:dyDescent="0.25">
      <c r="A497" s="45" t="s">
        <v>11</v>
      </c>
      <c r="B497" s="46">
        <v>49500216</v>
      </c>
      <c r="C497" s="46">
        <v>239</v>
      </c>
      <c r="D497" s="46">
        <v>12</v>
      </c>
      <c r="E497" s="47">
        <v>44454</v>
      </c>
      <c r="F497" s="48" t="s">
        <v>23</v>
      </c>
      <c r="G497" s="49" t="s">
        <v>23</v>
      </c>
      <c r="H497" s="50" t="str">
        <f>IFERROR(VLOOKUP(Abfalldokumentation!$B497,Artikel!A:C,3,FALSE),Abfalldokumentation!$B497)</f>
        <v>RÄU-END RW-CHILI 320G E</v>
      </c>
      <c r="I497" s="73" t="str">
        <f>VLOOKUP(V497,'Linien - BU'!A:B,2,FALSE)</f>
        <v>Verkauf</v>
      </c>
      <c r="J497" s="74">
        <f t="shared" si="49"/>
        <v>239</v>
      </c>
      <c r="K497" s="75">
        <f>Abfalldokumentation!$E497</f>
        <v>44454</v>
      </c>
      <c r="L497" s="74" t="str">
        <f>IFERROR(IF(VLOOKUP(W497,'[1]Rohware 230'!$B:$C,2,FALSE)=0,"Rohware"),
IFERROR(IF(VLOOKUP(W497,[1]Sammelnr.!$B:$C,2,FALSE)=0,"Sammelnr. ungeschält ABS"),
IFERROR(IF(VLOOKUP(W497,[1]Sammelnr.!$E:$F,2,FALSE)=0,"Sammelnr. ungeschält VS"),
IFERROR(IF(VLOOKUP(W497,[1]Sammelnr.!$H:$I,2,FALSE)=0,"Sammelnr. geschält"),
IFERROR(IF(VLOOKUP(W497,[1]Offen!$B:$C,2,FALSE)=0,"Offen ungeschält ABS"),
IFERROR(IF(VLOOKUP(W497,[1]Offen!$E:$F,2,FALSE)=0,"Offen ungeschält VOS"),
IFERROR(IF(VLOOKUP(W497,[1]Offen!$H:$I,2,FALSE)=0,"Offen geschält RW"),
IFERROR(IF(VLOOKUP(W497,[1]Offen!$K:$L,2,FALSE)=0,"Offen vegan"),
IFERROR(IF(VLOOKUP(W497,[1]Offen!$N:$O,2,FALSE)=0,"Offen Zipfel"),
IFERROR(IF(VLOOKUP(W497,[1]Offen!$Q:$R,2,FALSE)=0,"Offen Endstücke"),
IFERROR(IF(VLOOKUP(W497,[1]Vakuumiert!$B:$C,2,FALSE)=0,"Vakuumierter VOS ungeschält"),
IFERROR(IF(VLOOKUP(W497,[1]Vakuumiert!$E:$F,2,FALSE)=0,"Vakuumierter ABS ungeschält"),
IFERROR(IF(VLOOKUP(W497,[1]Vakuumiert!$H:$I,2,FALSE)=0,"Vakuumierter VOS geschält"),
IFERROR(IF(VLOOKUP(W497,[1]Vakuumiert!$K:$L,2,FALSE)=0,"Vakuumierter VOS vegan"),
IFERROR(IF(VLOOKUP(W497,[1]Vakuumiert!$N:$O,2,FALSE)=0,"Vakuumierter VOS Zipfel"),
IFERROR(IF(VLOOKUP(W497,[1]Vakuumiert!$Q:$R,2,FALSE)=0,"Vakuumiert geschält"),
IFERROR(IF(VLOOKUP(W497,'[1]vakuumierte Fertigprodukte'!$B:$C,2,FALSE)=0,"Fertigprodukte"),
IFERROR(IF(VLOOKUP(W497,'[1]vakuumierte Fertigprodukte'!$E:$FI,2,FALSE)=0,"Vakuumierte Zipfel"),
IFERROR(IF(VLOOKUP(W497,[1]Wurste!$B:$C,2,FALSE)=0,"Räucherwürste"),
IFERROR(IF(VLOOKUP(W497,[1]Wurste!$E:$F,2,FALSE)=0,"URW/URGW Wurst"),
IFERROR(IF(VLOOKUP(W497,[1]Wurste!$H:$I,2,FALSE)=0,"HF-Wurst Vegan"),
IFERROR(IF(VLOOKUP(W497,[1]Wurste!$K:$L,2,FALSE)=0,"320er ohne Würste"),
IFERROR(IF(AND(OR(Abfalldokumentation!$I497="BU3",Abfalldokumentation!$I497="Verkauf"),Abfalldokumentation!$N497="Schimmel",Abfalldokumentation!$O497="keinen Abnehmer/kein Schälpersonal"),"Div. Zipfel, ES ohne Verwendung",VLOOKUP(Abfalldokumentation!$M497,Produktgruppen!A:B,2,FALSE)),"-")))))))))))))))))))))))</f>
        <v>Vakuumierte Zipfel</v>
      </c>
      <c r="M497" s="76" t="str">
        <f>IFERROR(VLOOKUP(Abfalldokumentation!$W497,Artikel!A:C,3,FALSE),Abfalldokumentation!$W497)</f>
        <v>RÄU-END RW-CHILI 320G E</v>
      </c>
      <c r="N497" s="76" t="str">
        <f>VLOOKUP(D497,'Liste Gründe'!A:D,2,FALSE)</f>
        <v>Schimmel</v>
      </c>
      <c r="O497" s="75" t="str">
        <f>IF(ISBLANK(F497),VLOOKUP(Abfalldokumentation!$X497,'Liste Gründe'!A:D,3,FALSE),F497)</f>
        <v>keinen Abnehmer</v>
      </c>
      <c r="P497" s="76" t="str">
        <f>IF(ISBLANK(Abfalldokumentation!$G497),"-",Abfalldokumentation!$G497)</f>
        <v>keinen Abnehmer</v>
      </c>
      <c r="Q497" s="76">
        <f t="shared" si="50"/>
        <v>37</v>
      </c>
      <c r="R497" s="76" t="str">
        <f t="shared" si="51"/>
        <v>Produkte</v>
      </c>
      <c r="S497" s="76" t="str">
        <f t="shared" si="52"/>
        <v>BUs</v>
      </c>
      <c r="T497" s="76" t="str">
        <f t="shared" si="53"/>
        <v>Symptome</v>
      </c>
      <c r="U497" s="76">
        <f>IFERROR(VLOOKUP(Abfalldokumentation!$W497,Kennzahlen!S:U,3,FALSE)*Abfalldokumentation!$J497,"0")</f>
        <v>101.95739999999999</v>
      </c>
      <c r="V497" s="76" t="str">
        <f>IF(ISBLANK(A497),VLOOKUP(Abfalldokumentation!$W497,'Linien - BU'!R:S,2,FALSE),A497)</f>
        <v>Verkauf</v>
      </c>
      <c r="W497" s="77">
        <f t="shared" si="54"/>
        <v>49500216</v>
      </c>
      <c r="X497" s="77">
        <f t="shared" si="55"/>
        <v>12</v>
      </c>
    </row>
    <row r="498" spans="1:24" ht="30" customHeight="1" x14ac:dyDescent="0.25">
      <c r="A498" s="39" t="s">
        <v>11</v>
      </c>
      <c r="B498" s="40">
        <v>49500216</v>
      </c>
      <c r="C498" s="40">
        <v>347</v>
      </c>
      <c r="D498" s="40">
        <v>12</v>
      </c>
      <c r="E498" s="41">
        <v>44454</v>
      </c>
      <c r="F498" s="42" t="s">
        <v>23</v>
      </c>
      <c r="G498" s="43" t="s">
        <v>23</v>
      </c>
      <c r="H498" s="44" t="str">
        <f>IFERROR(VLOOKUP(Abfalldokumentation!$B498,Artikel!A:C,3,FALSE),Abfalldokumentation!$B498)</f>
        <v>RÄU-END RW-CHILI 320G E</v>
      </c>
      <c r="I498" s="78" t="str">
        <f>VLOOKUP(V498,'Linien - BU'!A:B,2,FALSE)</f>
        <v>Verkauf</v>
      </c>
      <c r="J498" s="79">
        <f t="shared" si="49"/>
        <v>347</v>
      </c>
      <c r="K498" s="80">
        <f>Abfalldokumentation!$E498</f>
        <v>44454</v>
      </c>
      <c r="L498" s="79" t="str">
        <f>IFERROR(IF(VLOOKUP(W498,'[1]Rohware 230'!$B:$C,2,FALSE)=0,"Rohware"),
IFERROR(IF(VLOOKUP(W498,[1]Sammelnr.!$B:$C,2,FALSE)=0,"Sammelnr. ungeschält ABS"),
IFERROR(IF(VLOOKUP(W498,[1]Sammelnr.!$E:$F,2,FALSE)=0,"Sammelnr. ungeschält VS"),
IFERROR(IF(VLOOKUP(W498,[1]Sammelnr.!$H:$I,2,FALSE)=0,"Sammelnr. geschält"),
IFERROR(IF(VLOOKUP(W498,[1]Offen!$B:$C,2,FALSE)=0,"Offen ungeschält ABS"),
IFERROR(IF(VLOOKUP(W498,[1]Offen!$E:$F,2,FALSE)=0,"Offen ungeschält VOS"),
IFERROR(IF(VLOOKUP(W498,[1]Offen!$H:$I,2,FALSE)=0,"Offen geschält RW"),
IFERROR(IF(VLOOKUP(W498,[1]Offen!$K:$L,2,FALSE)=0,"Offen vegan"),
IFERROR(IF(VLOOKUP(W498,[1]Offen!$N:$O,2,FALSE)=0,"Offen Zipfel"),
IFERROR(IF(VLOOKUP(W498,[1]Offen!$Q:$R,2,FALSE)=0,"Offen Endstücke"),
IFERROR(IF(VLOOKUP(W498,[1]Vakuumiert!$B:$C,2,FALSE)=0,"Vakuumierter VOS ungeschält"),
IFERROR(IF(VLOOKUP(W498,[1]Vakuumiert!$E:$F,2,FALSE)=0,"Vakuumierter ABS ungeschält"),
IFERROR(IF(VLOOKUP(W498,[1]Vakuumiert!$H:$I,2,FALSE)=0,"Vakuumierter VOS geschält"),
IFERROR(IF(VLOOKUP(W498,[1]Vakuumiert!$K:$L,2,FALSE)=0,"Vakuumierter VOS vegan"),
IFERROR(IF(VLOOKUP(W498,[1]Vakuumiert!$N:$O,2,FALSE)=0,"Vakuumierter VOS Zipfel"),
IFERROR(IF(VLOOKUP(W498,[1]Vakuumiert!$Q:$R,2,FALSE)=0,"Vakuumiert geschält"),
IFERROR(IF(VLOOKUP(W498,'[1]vakuumierte Fertigprodukte'!$B:$C,2,FALSE)=0,"Fertigprodukte"),
IFERROR(IF(VLOOKUP(W498,'[1]vakuumierte Fertigprodukte'!$E:$FI,2,FALSE)=0,"Vakuumierte Zipfel"),
IFERROR(IF(VLOOKUP(W498,[1]Wurste!$B:$C,2,FALSE)=0,"Räucherwürste"),
IFERROR(IF(VLOOKUP(W498,[1]Wurste!$E:$F,2,FALSE)=0,"URW/URGW Wurst"),
IFERROR(IF(VLOOKUP(W498,[1]Wurste!$H:$I,2,FALSE)=0,"HF-Wurst Vegan"),
IFERROR(IF(VLOOKUP(W498,[1]Wurste!$K:$L,2,FALSE)=0,"320er ohne Würste"),
IFERROR(IF(AND(OR(Abfalldokumentation!$I498="BU3",Abfalldokumentation!$I498="Verkauf"),Abfalldokumentation!$N498="Schimmel",Abfalldokumentation!$O498="keinen Abnehmer/kein Schälpersonal"),"Div. Zipfel, ES ohne Verwendung",VLOOKUP(Abfalldokumentation!$M498,Produktgruppen!A:B,2,FALSE)),"-")))))))))))))))))))))))</f>
        <v>Vakuumierte Zipfel</v>
      </c>
      <c r="M498" s="81" t="str">
        <f>IFERROR(VLOOKUP(Abfalldokumentation!$W498,Artikel!A:C,3,FALSE),Abfalldokumentation!$W498)</f>
        <v>RÄU-END RW-CHILI 320G E</v>
      </c>
      <c r="N498" s="81" t="str">
        <f>VLOOKUP(D498,'Liste Gründe'!A:D,2,FALSE)</f>
        <v>Schimmel</v>
      </c>
      <c r="O498" s="80" t="str">
        <f>IF(ISBLANK(F498),VLOOKUP(Abfalldokumentation!$X498,'Liste Gründe'!A:D,3,FALSE),F498)</f>
        <v>keinen Abnehmer</v>
      </c>
      <c r="P498" s="81" t="str">
        <f>IF(ISBLANK(Abfalldokumentation!$G498),"-",Abfalldokumentation!$G498)</f>
        <v>keinen Abnehmer</v>
      </c>
      <c r="Q498" s="81">
        <f t="shared" si="50"/>
        <v>37</v>
      </c>
      <c r="R498" s="81" t="str">
        <f t="shared" si="51"/>
        <v>Produkte</v>
      </c>
      <c r="S498" s="81" t="str">
        <f t="shared" si="52"/>
        <v>BUs</v>
      </c>
      <c r="T498" s="81" t="str">
        <f t="shared" si="53"/>
        <v>Symptome</v>
      </c>
      <c r="U498" s="81">
        <f>IFERROR(VLOOKUP(Abfalldokumentation!$W498,Kennzahlen!S:U,3,FALSE)*Abfalldokumentation!$J498,"0")</f>
        <v>148.03019999999998</v>
      </c>
      <c r="V498" s="81" t="str">
        <f>IF(ISBLANK(A498),VLOOKUP(Abfalldokumentation!$W498,'Linien - BU'!R:S,2,FALSE),A498)</f>
        <v>Verkauf</v>
      </c>
      <c r="W498" s="77">
        <f t="shared" si="54"/>
        <v>49500216</v>
      </c>
      <c r="X498" s="77">
        <f t="shared" si="55"/>
        <v>12</v>
      </c>
    </row>
    <row r="499" spans="1:24" ht="30" customHeight="1" x14ac:dyDescent="0.25">
      <c r="A499" s="45" t="s">
        <v>11</v>
      </c>
      <c r="B499" s="46">
        <v>49500218</v>
      </c>
      <c r="C499" s="46">
        <v>138</v>
      </c>
      <c r="D499" s="46">
        <v>12</v>
      </c>
      <c r="E499" s="47">
        <v>44454</v>
      </c>
      <c r="F499" s="48" t="s">
        <v>23</v>
      </c>
      <c r="G499" s="49" t="s">
        <v>23</v>
      </c>
      <c r="H499" s="50" t="str">
        <f>IFERROR(VLOOKUP(Abfalldokumentation!$B499,Artikel!A:C,3,FALSE),Abfalldokumentation!$B499)</f>
        <v>RÄU-END GRW-KRÄU 320G E</v>
      </c>
      <c r="I499" s="73" t="str">
        <f>VLOOKUP(V499,'Linien - BU'!A:B,2,FALSE)</f>
        <v>Verkauf</v>
      </c>
      <c r="J499" s="74">
        <f t="shared" si="49"/>
        <v>138</v>
      </c>
      <c r="K499" s="75">
        <f>Abfalldokumentation!$E499</f>
        <v>44454</v>
      </c>
      <c r="L499" s="74" t="str">
        <f>IFERROR(IF(VLOOKUP(W499,'[1]Rohware 230'!$B:$C,2,FALSE)=0,"Rohware"),
IFERROR(IF(VLOOKUP(W499,[1]Sammelnr.!$B:$C,2,FALSE)=0,"Sammelnr. ungeschält ABS"),
IFERROR(IF(VLOOKUP(W499,[1]Sammelnr.!$E:$F,2,FALSE)=0,"Sammelnr. ungeschält VS"),
IFERROR(IF(VLOOKUP(W499,[1]Sammelnr.!$H:$I,2,FALSE)=0,"Sammelnr. geschält"),
IFERROR(IF(VLOOKUP(W499,[1]Offen!$B:$C,2,FALSE)=0,"Offen ungeschält ABS"),
IFERROR(IF(VLOOKUP(W499,[1]Offen!$E:$F,2,FALSE)=0,"Offen ungeschält VOS"),
IFERROR(IF(VLOOKUP(W499,[1]Offen!$H:$I,2,FALSE)=0,"Offen geschält RW"),
IFERROR(IF(VLOOKUP(W499,[1]Offen!$K:$L,2,FALSE)=0,"Offen vegan"),
IFERROR(IF(VLOOKUP(W499,[1]Offen!$N:$O,2,FALSE)=0,"Offen Zipfel"),
IFERROR(IF(VLOOKUP(W499,[1]Offen!$Q:$R,2,FALSE)=0,"Offen Endstücke"),
IFERROR(IF(VLOOKUP(W499,[1]Vakuumiert!$B:$C,2,FALSE)=0,"Vakuumierter VOS ungeschält"),
IFERROR(IF(VLOOKUP(W499,[1]Vakuumiert!$E:$F,2,FALSE)=0,"Vakuumierter ABS ungeschält"),
IFERROR(IF(VLOOKUP(W499,[1]Vakuumiert!$H:$I,2,FALSE)=0,"Vakuumierter VOS geschält"),
IFERROR(IF(VLOOKUP(W499,[1]Vakuumiert!$K:$L,2,FALSE)=0,"Vakuumierter VOS vegan"),
IFERROR(IF(VLOOKUP(W499,[1]Vakuumiert!$N:$O,2,FALSE)=0,"Vakuumierter VOS Zipfel"),
IFERROR(IF(VLOOKUP(W499,[1]Vakuumiert!$Q:$R,2,FALSE)=0,"Vakuumiert geschält"),
IFERROR(IF(VLOOKUP(W499,'[1]vakuumierte Fertigprodukte'!$B:$C,2,FALSE)=0,"Fertigprodukte"),
IFERROR(IF(VLOOKUP(W499,'[1]vakuumierte Fertigprodukte'!$E:$FI,2,FALSE)=0,"Vakuumierte Zipfel"),
IFERROR(IF(VLOOKUP(W499,[1]Wurste!$B:$C,2,FALSE)=0,"Räucherwürste"),
IFERROR(IF(VLOOKUP(W499,[1]Wurste!$E:$F,2,FALSE)=0,"URW/URGW Wurst"),
IFERROR(IF(VLOOKUP(W499,[1]Wurste!$H:$I,2,FALSE)=0,"HF-Wurst Vegan"),
IFERROR(IF(VLOOKUP(W499,[1]Wurste!$K:$L,2,FALSE)=0,"320er ohne Würste"),
IFERROR(IF(AND(OR(Abfalldokumentation!$I499="BU3",Abfalldokumentation!$I499="Verkauf"),Abfalldokumentation!$N499="Schimmel",Abfalldokumentation!$O499="keinen Abnehmer/kein Schälpersonal"),"Div. Zipfel, ES ohne Verwendung",VLOOKUP(Abfalldokumentation!$M499,Produktgruppen!A:B,2,FALSE)),"-")))))))))))))))))))))))</f>
        <v>Vakuumierte Zipfel</v>
      </c>
      <c r="M499" s="76" t="str">
        <f>IFERROR(VLOOKUP(Abfalldokumentation!$W499,Artikel!A:C,3,FALSE),Abfalldokumentation!$W499)</f>
        <v>RÄU-END GRW-KRÄU 320G E</v>
      </c>
      <c r="N499" s="76" t="str">
        <f>VLOOKUP(D499,'Liste Gründe'!A:D,2,FALSE)</f>
        <v>Schimmel</v>
      </c>
      <c r="O499" s="75" t="str">
        <f>IF(ISBLANK(F499),VLOOKUP(Abfalldokumentation!$X499,'Liste Gründe'!A:D,3,FALSE),F499)</f>
        <v>keinen Abnehmer</v>
      </c>
      <c r="P499" s="76" t="str">
        <f>IF(ISBLANK(Abfalldokumentation!$G499),"-",Abfalldokumentation!$G499)</f>
        <v>keinen Abnehmer</v>
      </c>
      <c r="Q499" s="76">
        <f t="shared" si="50"/>
        <v>37</v>
      </c>
      <c r="R499" s="76" t="str">
        <f t="shared" si="51"/>
        <v>Produkte</v>
      </c>
      <c r="S499" s="76" t="str">
        <f t="shared" si="52"/>
        <v>BUs</v>
      </c>
      <c r="T499" s="76" t="str">
        <f t="shared" si="53"/>
        <v>Symptome</v>
      </c>
      <c r="U499" s="76">
        <f>IFERROR(VLOOKUP(Abfalldokumentation!$W499,Kennzahlen!S:U,3,FALSE)*Abfalldokumentation!$J499,"0")</f>
        <v>58.870799999999996</v>
      </c>
      <c r="V499" s="76" t="str">
        <f>IF(ISBLANK(A499),VLOOKUP(Abfalldokumentation!$W499,'Linien - BU'!R:S,2,FALSE),A499)</f>
        <v>Verkauf</v>
      </c>
      <c r="W499" s="77">
        <f t="shared" si="54"/>
        <v>49500218</v>
      </c>
      <c r="X499" s="77">
        <f t="shared" si="55"/>
        <v>12</v>
      </c>
    </row>
    <row r="500" spans="1:24" ht="30" customHeight="1" x14ac:dyDescent="0.25">
      <c r="A500" s="39" t="s">
        <v>130</v>
      </c>
      <c r="B500" s="40" t="s">
        <v>104</v>
      </c>
      <c r="C500" s="40">
        <v>30</v>
      </c>
      <c r="D500" s="40">
        <v>12</v>
      </c>
      <c r="E500" s="41">
        <v>44454</v>
      </c>
      <c r="F500" s="42" t="s">
        <v>26</v>
      </c>
      <c r="G500" s="43" t="s">
        <v>26</v>
      </c>
      <c r="H500" s="44" t="str">
        <f>IFERROR(VLOOKUP(Abfalldokumentation!$B500,Artikel!A:C,3,FALSE),Abfalldokumentation!$B500)</f>
        <v>Blöcke</v>
      </c>
      <c r="I500" s="78" t="str">
        <f>VLOOKUP(V500,'Linien - BU'!A:B,2,FALSE)</f>
        <v>BU2</v>
      </c>
      <c r="J500" s="79">
        <f t="shared" si="49"/>
        <v>30</v>
      </c>
      <c r="K500" s="80">
        <f>Abfalldokumentation!$E500</f>
        <v>44454</v>
      </c>
      <c r="L500" s="79" t="str">
        <f>IFERROR(IF(VLOOKUP(W500,'[1]Rohware 230'!$B:$C,2,FALSE)=0,"Rohware"),
IFERROR(IF(VLOOKUP(W500,[1]Sammelnr.!$B:$C,2,FALSE)=0,"Sammelnr. ungeschält ABS"),
IFERROR(IF(VLOOKUP(W500,[1]Sammelnr.!$E:$F,2,FALSE)=0,"Sammelnr. ungeschält VS"),
IFERROR(IF(VLOOKUP(W500,[1]Sammelnr.!$H:$I,2,FALSE)=0,"Sammelnr. geschält"),
IFERROR(IF(VLOOKUP(W500,[1]Offen!$B:$C,2,FALSE)=0,"Offen ungeschält ABS"),
IFERROR(IF(VLOOKUP(W500,[1]Offen!$E:$F,2,FALSE)=0,"Offen ungeschält VOS"),
IFERROR(IF(VLOOKUP(W500,[1]Offen!$H:$I,2,FALSE)=0,"Offen geschält RW"),
IFERROR(IF(VLOOKUP(W500,[1]Offen!$K:$L,2,FALSE)=0,"Offen vegan"),
IFERROR(IF(VLOOKUP(W500,[1]Offen!$N:$O,2,FALSE)=0,"Offen Zipfel"),
IFERROR(IF(VLOOKUP(W500,[1]Offen!$Q:$R,2,FALSE)=0,"Offen Endstücke"),
IFERROR(IF(VLOOKUP(W500,[1]Vakuumiert!$B:$C,2,FALSE)=0,"Vakuumierter VOS ungeschält"),
IFERROR(IF(VLOOKUP(W500,[1]Vakuumiert!$E:$F,2,FALSE)=0,"Vakuumierter ABS ungeschält"),
IFERROR(IF(VLOOKUP(W500,[1]Vakuumiert!$H:$I,2,FALSE)=0,"Vakuumierter VOS geschält"),
IFERROR(IF(VLOOKUP(W500,[1]Vakuumiert!$K:$L,2,FALSE)=0,"Vakuumierter VOS vegan"),
IFERROR(IF(VLOOKUP(W500,[1]Vakuumiert!$N:$O,2,FALSE)=0,"Vakuumierter VOS Zipfel"),
IFERROR(IF(VLOOKUP(W500,[1]Vakuumiert!$Q:$R,2,FALSE)=0,"Vakuumiert geschält"),
IFERROR(IF(VLOOKUP(W500,'[1]vakuumierte Fertigprodukte'!$B:$C,2,FALSE)=0,"Fertigprodukte"),
IFERROR(IF(VLOOKUP(W500,'[1]vakuumierte Fertigprodukte'!$E:$FI,2,FALSE)=0,"Vakuumierte Zipfel"),
IFERROR(IF(VLOOKUP(W500,[1]Wurste!$B:$C,2,FALSE)=0,"Räucherwürste"),
IFERROR(IF(VLOOKUP(W500,[1]Wurste!$E:$F,2,FALSE)=0,"URW/URGW Wurst"),
IFERROR(IF(VLOOKUP(W500,[1]Wurste!$H:$I,2,FALSE)=0,"HF-Wurst Vegan"),
IFERROR(IF(VLOOKUP(W500,[1]Wurste!$K:$L,2,FALSE)=0,"320er ohne Würste"),
IFERROR(IF(AND(OR(Abfalldokumentation!$I500="BU3",Abfalldokumentation!$I500="Verkauf"),Abfalldokumentation!$N500="Schimmel",Abfalldokumentation!$O500="keinen Abnehmer/kein Schälpersonal"),"Div. Zipfel, ES ohne Verwendung",VLOOKUP(Abfalldokumentation!$M500,Produktgruppen!A:B,2,FALSE)),"-")))))))))))))))))))))))</f>
        <v>Rohware</v>
      </c>
      <c r="M500" s="81" t="str">
        <f>IFERROR(VLOOKUP(Abfalldokumentation!$W500,Artikel!A:C,3,FALSE),Abfalldokumentation!$W500)</f>
        <v>Blöcke</v>
      </c>
      <c r="N500" s="81" t="str">
        <f>VLOOKUP(D500,'Liste Gründe'!A:D,2,FALSE)</f>
        <v>Schimmel</v>
      </c>
      <c r="O500" s="80" t="str">
        <f>IF(ISBLANK(F500),VLOOKUP(Abfalldokumentation!$X500,'Liste Gründe'!A:D,3,FALSE),F500)</f>
        <v>Luftzieher/Folienriss durch Transport</v>
      </c>
      <c r="P500" s="81" t="str">
        <f>IF(ISBLANK(Abfalldokumentation!$G500),"-",Abfalldokumentation!$G500)</f>
        <v>Luftzieher/Folienriss durch Transport</v>
      </c>
      <c r="Q500" s="81">
        <f t="shared" si="50"/>
        <v>37</v>
      </c>
      <c r="R500" s="81" t="str">
        <f t="shared" si="51"/>
        <v>Produkte</v>
      </c>
      <c r="S500" s="81" t="str">
        <f t="shared" si="52"/>
        <v>BUs</v>
      </c>
      <c r="T500" s="81" t="str">
        <f t="shared" si="53"/>
        <v>Symptome</v>
      </c>
      <c r="U500" s="81" t="str">
        <f>IFERROR(VLOOKUP(Abfalldokumentation!$W500,Kennzahlen!S:U,3,FALSE)*Abfalldokumentation!$J500,"0")</f>
        <v>0</v>
      </c>
      <c r="V500" s="81" t="str">
        <f>IF(ISBLANK(A500),VLOOKUP(Abfalldokumentation!$W500,'Linien - BU'!R:S,2,FALSE),A500)</f>
        <v>Bu2</v>
      </c>
      <c r="W500" s="77" t="str">
        <f t="shared" si="54"/>
        <v>Blöcke</v>
      </c>
      <c r="X500" s="77">
        <f t="shared" si="55"/>
        <v>12</v>
      </c>
    </row>
    <row r="501" spans="1:24" ht="30" customHeight="1" x14ac:dyDescent="0.25">
      <c r="A501" s="45" t="s">
        <v>7</v>
      </c>
      <c r="B501" s="46" t="s">
        <v>104</v>
      </c>
      <c r="C501" s="46">
        <v>126</v>
      </c>
      <c r="D501" s="46">
        <v>12</v>
      </c>
      <c r="E501" s="47">
        <v>44454</v>
      </c>
      <c r="F501" s="48" t="s">
        <v>26</v>
      </c>
      <c r="G501" s="49" t="s">
        <v>26</v>
      </c>
      <c r="H501" s="50" t="str">
        <f>IFERROR(VLOOKUP(Abfalldokumentation!$B501,Artikel!A:C,3,FALSE),Abfalldokumentation!$B501)</f>
        <v>Blöcke</v>
      </c>
      <c r="I501" s="73" t="str">
        <f>VLOOKUP(V501,'Linien - BU'!A:B,2,FALSE)</f>
        <v>BU2</v>
      </c>
      <c r="J501" s="74">
        <f t="shared" si="49"/>
        <v>126</v>
      </c>
      <c r="K501" s="75">
        <f>Abfalldokumentation!$E501</f>
        <v>44454</v>
      </c>
      <c r="L501" s="74" t="str">
        <f>IFERROR(IF(VLOOKUP(W501,'[1]Rohware 230'!$B:$C,2,FALSE)=0,"Rohware"),
IFERROR(IF(VLOOKUP(W501,[1]Sammelnr.!$B:$C,2,FALSE)=0,"Sammelnr. ungeschält ABS"),
IFERROR(IF(VLOOKUP(W501,[1]Sammelnr.!$E:$F,2,FALSE)=0,"Sammelnr. ungeschält VS"),
IFERROR(IF(VLOOKUP(W501,[1]Sammelnr.!$H:$I,2,FALSE)=0,"Sammelnr. geschält"),
IFERROR(IF(VLOOKUP(W501,[1]Offen!$B:$C,2,FALSE)=0,"Offen ungeschält ABS"),
IFERROR(IF(VLOOKUP(W501,[1]Offen!$E:$F,2,FALSE)=0,"Offen ungeschält VOS"),
IFERROR(IF(VLOOKUP(W501,[1]Offen!$H:$I,2,FALSE)=0,"Offen geschält RW"),
IFERROR(IF(VLOOKUP(W501,[1]Offen!$K:$L,2,FALSE)=0,"Offen vegan"),
IFERROR(IF(VLOOKUP(W501,[1]Offen!$N:$O,2,FALSE)=0,"Offen Zipfel"),
IFERROR(IF(VLOOKUP(W501,[1]Offen!$Q:$R,2,FALSE)=0,"Offen Endstücke"),
IFERROR(IF(VLOOKUP(W501,[1]Vakuumiert!$B:$C,2,FALSE)=0,"Vakuumierter VOS ungeschält"),
IFERROR(IF(VLOOKUP(W501,[1]Vakuumiert!$E:$F,2,FALSE)=0,"Vakuumierter ABS ungeschält"),
IFERROR(IF(VLOOKUP(W501,[1]Vakuumiert!$H:$I,2,FALSE)=0,"Vakuumierter VOS geschält"),
IFERROR(IF(VLOOKUP(W501,[1]Vakuumiert!$K:$L,2,FALSE)=0,"Vakuumierter VOS vegan"),
IFERROR(IF(VLOOKUP(W501,[1]Vakuumiert!$N:$O,2,FALSE)=0,"Vakuumierter VOS Zipfel"),
IFERROR(IF(VLOOKUP(W501,[1]Vakuumiert!$Q:$R,2,FALSE)=0,"Vakuumiert geschält"),
IFERROR(IF(VLOOKUP(W501,'[1]vakuumierte Fertigprodukte'!$B:$C,2,FALSE)=0,"Fertigprodukte"),
IFERROR(IF(VLOOKUP(W501,'[1]vakuumierte Fertigprodukte'!$E:$FI,2,FALSE)=0,"Vakuumierte Zipfel"),
IFERROR(IF(VLOOKUP(W501,[1]Wurste!$B:$C,2,FALSE)=0,"Räucherwürste"),
IFERROR(IF(VLOOKUP(W501,[1]Wurste!$E:$F,2,FALSE)=0,"URW/URGW Wurst"),
IFERROR(IF(VLOOKUP(W501,[1]Wurste!$H:$I,2,FALSE)=0,"HF-Wurst Vegan"),
IFERROR(IF(VLOOKUP(W501,[1]Wurste!$K:$L,2,FALSE)=0,"320er ohne Würste"),
IFERROR(IF(AND(OR(Abfalldokumentation!$I501="BU3",Abfalldokumentation!$I501="Verkauf"),Abfalldokumentation!$N501="Schimmel",Abfalldokumentation!$O501="keinen Abnehmer/kein Schälpersonal"),"Div. Zipfel, ES ohne Verwendung",VLOOKUP(Abfalldokumentation!$M501,Produktgruppen!A:B,2,FALSE)),"-")))))))))))))))))))))))</f>
        <v>Rohware</v>
      </c>
      <c r="M501" s="76" t="str">
        <f>IFERROR(VLOOKUP(Abfalldokumentation!$W501,Artikel!A:C,3,FALSE),Abfalldokumentation!$W501)</f>
        <v>Blöcke</v>
      </c>
      <c r="N501" s="76" t="str">
        <f>VLOOKUP(D501,'Liste Gründe'!A:D,2,FALSE)</f>
        <v>Schimmel</v>
      </c>
      <c r="O501" s="75" t="str">
        <f>IF(ISBLANK(F501),VLOOKUP(Abfalldokumentation!$X501,'Liste Gründe'!A:D,3,FALSE),F501)</f>
        <v>Luftzieher/Folienriss durch Transport</v>
      </c>
      <c r="P501" s="76" t="str">
        <f>IF(ISBLANK(Abfalldokumentation!$G501),"-",Abfalldokumentation!$G501)</f>
        <v>Luftzieher/Folienriss durch Transport</v>
      </c>
      <c r="Q501" s="76">
        <f t="shared" si="50"/>
        <v>37</v>
      </c>
      <c r="R501" s="76" t="str">
        <f t="shared" si="51"/>
        <v>Produkte</v>
      </c>
      <c r="S501" s="76" t="str">
        <f t="shared" si="52"/>
        <v>BUs</v>
      </c>
      <c r="T501" s="76" t="str">
        <f t="shared" si="53"/>
        <v>Symptome</v>
      </c>
      <c r="U501" s="76" t="str">
        <f>IFERROR(VLOOKUP(Abfalldokumentation!$W501,Kennzahlen!S:U,3,FALSE)*Abfalldokumentation!$J501,"0")</f>
        <v>0</v>
      </c>
      <c r="V501" s="76" t="str">
        <f>IF(ISBLANK(A501),VLOOKUP(Abfalldokumentation!$W501,'Linien - BU'!R:S,2,FALSE),A501)</f>
        <v>BU2</v>
      </c>
      <c r="W501" s="77" t="str">
        <f t="shared" si="54"/>
        <v>Blöcke</v>
      </c>
      <c r="X501" s="77">
        <f t="shared" si="55"/>
        <v>12</v>
      </c>
    </row>
    <row r="502" spans="1:24" ht="30" customHeight="1" x14ac:dyDescent="0.25">
      <c r="A502" s="39" t="s">
        <v>110</v>
      </c>
      <c r="B502" s="40" t="s">
        <v>83</v>
      </c>
      <c r="C502" s="40">
        <v>1.6</v>
      </c>
      <c r="D502" s="40">
        <v>30</v>
      </c>
      <c r="E502" s="41">
        <v>44454</v>
      </c>
      <c r="F502" s="42"/>
      <c r="G502" s="43"/>
      <c r="H502" s="44" t="str">
        <f>IFERROR(VLOOKUP(Abfalldokumentation!$B502,Artikel!A:C,3,FALSE),Abfalldokumentation!$B502)</f>
        <v>Div. Zipfel, Endstücke</v>
      </c>
      <c r="I502" s="78" t="str">
        <f>VLOOKUP(V502,'Linien - BU'!A:B,2,FALSE)</f>
        <v>BU3</v>
      </c>
      <c r="J502" s="79">
        <f t="shared" si="49"/>
        <v>1.6</v>
      </c>
      <c r="K502" s="80">
        <f>Abfalldokumentation!$E502</f>
        <v>44454</v>
      </c>
      <c r="L502" s="79" t="str">
        <f>IFERROR(IF(VLOOKUP(W502,'[1]Rohware 230'!$B:$C,2,FALSE)=0,"Rohware"),
IFERROR(IF(VLOOKUP(W502,[1]Sammelnr.!$B:$C,2,FALSE)=0,"Sammelnr. ungeschält ABS"),
IFERROR(IF(VLOOKUP(W502,[1]Sammelnr.!$E:$F,2,FALSE)=0,"Sammelnr. ungeschält VS"),
IFERROR(IF(VLOOKUP(W502,[1]Sammelnr.!$H:$I,2,FALSE)=0,"Sammelnr. geschält"),
IFERROR(IF(VLOOKUP(W502,[1]Offen!$B:$C,2,FALSE)=0,"Offen ungeschält ABS"),
IFERROR(IF(VLOOKUP(W502,[1]Offen!$E:$F,2,FALSE)=0,"Offen ungeschält VOS"),
IFERROR(IF(VLOOKUP(W502,[1]Offen!$H:$I,2,FALSE)=0,"Offen geschält RW"),
IFERROR(IF(VLOOKUP(W502,[1]Offen!$K:$L,2,FALSE)=0,"Offen vegan"),
IFERROR(IF(VLOOKUP(W502,[1]Offen!$N:$O,2,FALSE)=0,"Offen Zipfel"),
IFERROR(IF(VLOOKUP(W502,[1]Offen!$Q:$R,2,FALSE)=0,"Offen Endstücke"),
IFERROR(IF(VLOOKUP(W502,[1]Vakuumiert!$B:$C,2,FALSE)=0,"Vakuumierter VOS ungeschält"),
IFERROR(IF(VLOOKUP(W502,[1]Vakuumiert!$E:$F,2,FALSE)=0,"Vakuumierter ABS ungeschält"),
IFERROR(IF(VLOOKUP(W502,[1]Vakuumiert!$H:$I,2,FALSE)=0,"Vakuumierter VOS geschält"),
IFERROR(IF(VLOOKUP(W502,[1]Vakuumiert!$K:$L,2,FALSE)=0,"Vakuumierter VOS vegan"),
IFERROR(IF(VLOOKUP(W502,[1]Vakuumiert!$N:$O,2,FALSE)=0,"Vakuumierter VOS Zipfel"),
IFERROR(IF(VLOOKUP(W502,[1]Vakuumiert!$Q:$R,2,FALSE)=0,"Vakuumiert geschält"),
IFERROR(IF(VLOOKUP(W502,'[1]vakuumierte Fertigprodukte'!$B:$C,2,FALSE)=0,"Fertigprodukte"),
IFERROR(IF(VLOOKUP(W502,'[1]vakuumierte Fertigprodukte'!$E:$FI,2,FALSE)=0,"Vakuumierte Zipfel"),
IFERROR(IF(VLOOKUP(W502,[1]Wurste!$B:$C,2,FALSE)=0,"Räucherwürste"),
IFERROR(IF(VLOOKUP(W502,[1]Wurste!$E:$F,2,FALSE)=0,"URW/URGW Wurst"),
IFERROR(IF(VLOOKUP(W502,[1]Wurste!$H:$I,2,FALSE)=0,"HF-Wurst Vegan"),
IFERROR(IF(VLOOKUP(W502,[1]Wurste!$K:$L,2,FALSE)=0,"320er ohne Würste"),
IFERROR(IF(AND(OR(Abfalldokumentation!$I502="BU3",Abfalldokumentation!$I502="Verkauf"),Abfalldokumentation!$N502="Schimmel",Abfalldokumentation!$O502="keinen Abnehmer/kein Schälpersonal"),"Div. Zipfel, ES ohne Verwendung",VLOOKUP(Abfalldokumentation!$M502,Produktgruppen!A:B,2,FALSE)),"-")))))))))))))))))))))))</f>
        <v>-</v>
      </c>
      <c r="M502" s="81" t="str">
        <f>IFERROR(VLOOKUP(Abfalldokumentation!$W502,Artikel!A:C,3,FALSE),Abfalldokumentation!$W502)</f>
        <v>Div. Zipfel, Endstücke</v>
      </c>
      <c r="N502" s="81" t="str">
        <f>VLOOKUP(D502,'Liste Gründe'!A:D,2,FALSE)</f>
        <v>Linienbezogen</v>
      </c>
      <c r="O502" s="80" t="str">
        <f>IF(ISBLANK(F502),VLOOKUP(Abfalldokumentation!$X502,'Liste Gründe'!A:D,3,FALSE),F502)</f>
        <v>Maschinenabfall</v>
      </c>
      <c r="P502" s="81" t="str">
        <f>IF(ISBLANK(Abfalldokumentation!$G502),"-",Abfalldokumentation!$G502)</f>
        <v>-</v>
      </c>
      <c r="Q502" s="81">
        <f t="shared" si="50"/>
        <v>37</v>
      </c>
      <c r="R502" s="81" t="str">
        <f t="shared" si="51"/>
        <v>Produkte</v>
      </c>
      <c r="S502" s="81" t="str">
        <f t="shared" si="52"/>
        <v>BUs</v>
      </c>
      <c r="T502" s="81" t="str">
        <f t="shared" si="53"/>
        <v>Symptome</v>
      </c>
      <c r="U502" s="81" t="str">
        <f>IFERROR(VLOOKUP(Abfalldokumentation!$W502,Kennzahlen!S:U,3,FALSE)*Abfalldokumentation!$J502,"0")</f>
        <v>0</v>
      </c>
      <c r="V502" s="81" t="str">
        <f>IF(ISBLANK(A502),VLOOKUP(Abfalldokumentation!$W502,'Linien - BU'!R:S,2,FALSE),A502)</f>
        <v>L16</v>
      </c>
      <c r="W502" s="77" t="str">
        <f t="shared" si="54"/>
        <v>Div. Zipfel, Endstücke</v>
      </c>
      <c r="X502" s="77">
        <f t="shared" si="55"/>
        <v>30</v>
      </c>
    </row>
    <row r="503" spans="1:24" ht="30" customHeight="1" x14ac:dyDescent="0.25">
      <c r="A503" s="45" t="s">
        <v>95</v>
      </c>
      <c r="B503" s="46" t="s">
        <v>83</v>
      </c>
      <c r="C503" s="46">
        <v>9</v>
      </c>
      <c r="D503" s="46">
        <v>22</v>
      </c>
      <c r="E503" s="47">
        <v>44454</v>
      </c>
      <c r="F503" s="48" t="s">
        <v>97</v>
      </c>
      <c r="G503" s="49" t="s">
        <v>98</v>
      </c>
      <c r="H503" s="50" t="str">
        <f>IFERROR(VLOOKUP(Abfalldokumentation!$B503,Artikel!A:C,3,FALSE),Abfalldokumentation!$B503)</f>
        <v>Div. Zipfel, Endstücke</v>
      </c>
      <c r="I503" s="73" t="str">
        <f>VLOOKUP(V503,'Linien - BU'!A:B,2,FALSE)</f>
        <v>BU1</v>
      </c>
      <c r="J503" s="74">
        <f t="shared" si="49"/>
        <v>9</v>
      </c>
      <c r="K503" s="75">
        <f>Abfalldokumentation!$E503</f>
        <v>44454</v>
      </c>
      <c r="L503" s="74" t="str">
        <f>IFERROR(IF(VLOOKUP(W503,'[1]Rohware 230'!$B:$C,2,FALSE)=0,"Rohware"),
IFERROR(IF(VLOOKUP(W503,[1]Sammelnr.!$B:$C,2,FALSE)=0,"Sammelnr. ungeschält ABS"),
IFERROR(IF(VLOOKUP(W503,[1]Sammelnr.!$E:$F,2,FALSE)=0,"Sammelnr. ungeschält VS"),
IFERROR(IF(VLOOKUP(W503,[1]Sammelnr.!$H:$I,2,FALSE)=0,"Sammelnr. geschält"),
IFERROR(IF(VLOOKUP(W503,[1]Offen!$B:$C,2,FALSE)=0,"Offen ungeschält ABS"),
IFERROR(IF(VLOOKUP(W503,[1]Offen!$E:$F,2,FALSE)=0,"Offen ungeschält VOS"),
IFERROR(IF(VLOOKUP(W503,[1]Offen!$H:$I,2,FALSE)=0,"Offen geschält RW"),
IFERROR(IF(VLOOKUP(W503,[1]Offen!$K:$L,2,FALSE)=0,"Offen vegan"),
IFERROR(IF(VLOOKUP(W503,[1]Offen!$N:$O,2,FALSE)=0,"Offen Zipfel"),
IFERROR(IF(VLOOKUP(W503,[1]Offen!$Q:$R,2,FALSE)=0,"Offen Endstücke"),
IFERROR(IF(VLOOKUP(W503,[1]Vakuumiert!$B:$C,2,FALSE)=0,"Vakuumierter VOS ungeschält"),
IFERROR(IF(VLOOKUP(W503,[1]Vakuumiert!$E:$F,2,FALSE)=0,"Vakuumierter ABS ungeschält"),
IFERROR(IF(VLOOKUP(W503,[1]Vakuumiert!$H:$I,2,FALSE)=0,"Vakuumierter VOS geschält"),
IFERROR(IF(VLOOKUP(W503,[1]Vakuumiert!$K:$L,2,FALSE)=0,"Vakuumierter VOS vegan"),
IFERROR(IF(VLOOKUP(W503,[1]Vakuumiert!$N:$O,2,FALSE)=0,"Vakuumierter VOS Zipfel"),
IFERROR(IF(VLOOKUP(W503,[1]Vakuumiert!$Q:$R,2,FALSE)=0,"Vakuumiert geschält"),
IFERROR(IF(VLOOKUP(W503,'[1]vakuumierte Fertigprodukte'!$B:$C,2,FALSE)=0,"Fertigprodukte"),
IFERROR(IF(VLOOKUP(W503,'[1]vakuumierte Fertigprodukte'!$E:$FI,2,FALSE)=0,"Vakuumierte Zipfel"),
IFERROR(IF(VLOOKUP(W503,[1]Wurste!$B:$C,2,FALSE)=0,"Räucherwürste"),
IFERROR(IF(VLOOKUP(W503,[1]Wurste!$E:$F,2,FALSE)=0,"URW/URGW Wurst"),
IFERROR(IF(VLOOKUP(W503,[1]Wurste!$H:$I,2,FALSE)=0,"HF-Wurst Vegan"),
IFERROR(IF(VLOOKUP(W503,[1]Wurste!$K:$L,2,FALSE)=0,"320er ohne Würste"),
IFERROR(IF(AND(OR(Abfalldokumentation!$I503="BU3",Abfalldokumentation!$I503="Verkauf"),Abfalldokumentation!$N503="Schimmel",Abfalldokumentation!$O503="keinen Abnehmer/kein Schälpersonal"),"Div. Zipfel, ES ohne Verwendung",VLOOKUP(Abfalldokumentation!$M503,Produktgruppen!A:B,2,FALSE)),"-")))))))))))))))))))))))</f>
        <v>-</v>
      </c>
      <c r="M503" s="76" t="str">
        <f>IFERROR(VLOOKUP(Abfalldokumentation!$W503,Artikel!A:C,3,FALSE),Abfalldokumentation!$W503)</f>
        <v>Div. Zipfel, Endstücke</v>
      </c>
      <c r="N503" s="76" t="str">
        <f>VLOOKUP(D503,'Liste Gründe'!A:D,2,FALSE)</f>
        <v>Rest</v>
      </c>
      <c r="O503" s="75" t="str">
        <f>IF(ISBLANK(F503),VLOOKUP(Abfalldokumentation!$X503,'Liste Gründe'!A:D,3,FALSE),F503)</f>
        <v>geschälte Rinde</v>
      </c>
      <c r="P503" s="76" t="str">
        <f>IF(ISBLANK(Abfalldokumentation!$G503),"-",Abfalldokumentation!$G503)</f>
        <v>keine Verwendung möglich</v>
      </c>
      <c r="Q503" s="76">
        <f t="shared" si="50"/>
        <v>37</v>
      </c>
      <c r="R503" s="76" t="str">
        <f t="shared" si="51"/>
        <v>Produkte</v>
      </c>
      <c r="S503" s="76" t="str">
        <f t="shared" si="52"/>
        <v>BUs</v>
      </c>
      <c r="T503" s="76" t="str">
        <f t="shared" si="53"/>
        <v>Symptome</v>
      </c>
      <c r="U503" s="76" t="str">
        <f>IFERROR(VLOOKUP(Abfalldokumentation!$W503,Kennzahlen!S:U,3,FALSE)*Abfalldokumentation!$J503,"0")</f>
        <v>0</v>
      </c>
      <c r="V503" s="76" t="str">
        <f>IF(ISBLANK(A503),VLOOKUP(Abfalldokumentation!$W503,'Linien - BU'!R:S,2,FALSE),A503)</f>
        <v>RWV</v>
      </c>
      <c r="W503" s="77" t="str">
        <f t="shared" si="54"/>
        <v>Div. Zipfel, Endstücke</v>
      </c>
      <c r="X503" s="77">
        <f t="shared" si="55"/>
        <v>22</v>
      </c>
    </row>
    <row r="504" spans="1:24" ht="30" customHeight="1" x14ac:dyDescent="0.25">
      <c r="A504" s="39" t="s">
        <v>95</v>
      </c>
      <c r="B504" s="40" t="s">
        <v>83</v>
      </c>
      <c r="C504" s="40">
        <v>25</v>
      </c>
      <c r="D504" s="40">
        <v>22</v>
      </c>
      <c r="E504" s="41">
        <v>44454</v>
      </c>
      <c r="F504" s="42" t="s">
        <v>97</v>
      </c>
      <c r="G504" s="43" t="s">
        <v>98</v>
      </c>
      <c r="H504" s="44" t="str">
        <f>IFERROR(VLOOKUP(Abfalldokumentation!$B504,Artikel!A:C,3,FALSE),Abfalldokumentation!$B504)</f>
        <v>Div. Zipfel, Endstücke</v>
      </c>
      <c r="I504" s="78" t="str">
        <f>VLOOKUP(V504,'Linien - BU'!A:B,2,FALSE)</f>
        <v>BU1</v>
      </c>
      <c r="J504" s="79">
        <f t="shared" si="49"/>
        <v>25</v>
      </c>
      <c r="K504" s="80">
        <f>Abfalldokumentation!$E504</f>
        <v>44454</v>
      </c>
      <c r="L504" s="79" t="str">
        <f>IFERROR(IF(VLOOKUP(W504,'[1]Rohware 230'!$B:$C,2,FALSE)=0,"Rohware"),
IFERROR(IF(VLOOKUP(W504,[1]Sammelnr.!$B:$C,2,FALSE)=0,"Sammelnr. ungeschält ABS"),
IFERROR(IF(VLOOKUP(W504,[1]Sammelnr.!$E:$F,2,FALSE)=0,"Sammelnr. ungeschält VS"),
IFERROR(IF(VLOOKUP(W504,[1]Sammelnr.!$H:$I,2,FALSE)=0,"Sammelnr. geschält"),
IFERROR(IF(VLOOKUP(W504,[1]Offen!$B:$C,2,FALSE)=0,"Offen ungeschält ABS"),
IFERROR(IF(VLOOKUP(W504,[1]Offen!$E:$F,2,FALSE)=0,"Offen ungeschält VOS"),
IFERROR(IF(VLOOKUP(W504,[1]Offen!$H:$I,2,FALSE)=0,"Offen geschält RW"),
IFERROR(IF(VLOOKUP(W504,[1]Offen!$K:$L,2,FALSE)=0,"Offen vegan"),
IFERROR(IF(VLOOKUP(W504,[1]Offen!$N:$O,2,FALSE)=0,"Offen Zipfel"),
IFERROR(IF(VLOOKUP(W504,[1]Offen!$Q:$R,2,FALSE)=0,"Offen Endstücke"),
IFERROR(IF(VLOOKUP(W504,[1]Vakuumiert!$B:$C,2,FALSE)=0,"Vakuumierter VOS ungeschält"),
IFERROR(IF(VLOOKUP(W504,[1]Vakuumiert!$E:$F,2,FALSE)=0,"Vakuumierter ABS ungeschält"),
IFERROR(IF(VLOOKUP(W504,[1]Vakuumiert!$H:$I,2,FALSE)=0,"Vakuumierter VOS geschält"),
IFERROR(IF(VLOOKUP(W504,[1]Vakuumiert!$K:$L,2,FALSE)=0,"Vakuumierter VOS vegan"),
IFERROR(IF(VLOOKUP(W504,[1]Vakuumiert!$N:$O,2,FALSE)=0,"Vakuumierter VOS Zipfel"),
IFERROR(IF(VLOOKUP(W504,[1]Vakuumiert!$Q:$R,2,FALSE)=0,"Vakuumiert geschält"),
IFERROR(IF(VLOOKUP(W504,'[1]vakuumierte Fertigprodukte'!$B:$C,2,FALSE)=0,"Fertigprodukte"),
IFERROR(IF(VLOOKUP(W504,'[1]vakuumierte Fertigprodukte'!$E:$FI,2,FALSE)=0,"Vakuumierte Zipfel"),
IFERROR(IF(VLOOKUP(W504,[1]Wurste!$B:$C,2,FALSE)=0,"Räucherwürste"),
IFERROR(IF(VLOOKUP(W504,[1]Wurste!$E:$F,2,FALSE)=0,"URW/URGW Wurst"),
IFERROR(IF(VLOOKUP(W504,[1]Wurste!$H:$I,2,FALSE)=0,"HF-Wurst Vegan"),
IFERROR(IF(VLOOKUP(W504,[1]Wurste!$K:$L,2,FALSE)=0,"320er ohne Würste"),
IFERROR(IF(AND(OR(Abfalldokumentation!$I504="BU3",Abfalldokumentation!$I504="Verkauf"),Abfalldokumentation!$N504="Schimmel",Abfalldokumentation!$O504="keinen Abnehmer/kein Schälpersonal"),"Div. Zipfel, ES ohne Verwendung",VLOOKUP(Abfalldokumentation!$M504,Produktgruppen!A:B,2,FALSE)),"-")))))))))))))))))))))))</f>
        <v>-</v>
      </c>
      <c r="M504" s="81" t="str">
        <f>IFERROR(VLOOKUP(Abfalldokumentation!$W504,Artikel!A:C,3,FALSE),Abfalldokumentation!$W504)</f>
        <v>Div. Zipfel, Endstücke</v>
      </c>
      <c r="N504" s="81" t="str">
        <f>VLOOKUP(D504,'Liste Gründe'!A:D,2,FALSE)</f>
        <v>Rest</v>
      </c>
      <c r="O504" s="80" t="str">
        <f>IF(ISBLANK(F504),VLOOKUP(Abfalldokumentation!$X504,'Liste Gründe'!A:D,3,FALSE),F504)</f>
        <v>geschälte Rinde</v>
      </c>
      <c r="P504" s="81" t="str">
        <f>IF(ISBLANK(Abfalldokumentation!$G504),"-",Abfalldokumentation!$G504)</f>
        <v>keine Verwendung möglich</v>
      </c>
      <c r="Q504" s="81">
        <f t="shared" si="50"/>
        <v>37</v>
      </c>
      <c r="R504" s="81" t="str">
        <f t="shared" si="51"/>
        <v>Produkte</v>
      </c>
      <c r="S504" s="81" t="str">
        <f t="shared" si="52"/>
        <v>BUs</v>
      </c>
      <c r="T504" s="81" t="str">
        <f t="shared" si="53"/>
        <v>Symptome</v>
      </c>
      <c r="U504" s="81" t="str">
        <f>IFERROR(VLOOKUP(Abfalldokumentation!$W504,Kennzahlen!S:U,3,FALSE)*Abfalldokumentation!$J504,"0")</f>
        <v>0</v>
      </c>
      <c r="V504" s="81" t="str">
        <f>IF(ISBLANK(A504),VLOOKUP(Abfalldokumentation!$W504,'Linien - BU'!R:S,2,FALSE),A504)</f>
        <v>RWV</v>
      </c>
      <c r="W504" s="77" t="str">
        <f t="shared" si="54"/>
        <v>Div. Zipfel, Endstücke</v>
      </c>
      <c r="X504" s="77">
        <f t="shared" si="55"/>
        <v>22</v>
      </c>
    </row>
    <row r="505" spans="1:24" ht="30" customHeight="1" x14ac:dyDescent="0.25">
      <c r="A505" s="45" t="s">
        <v>70</v>
      </c>
      <c r="B505" s="46" t="s">
        <v>85</v>
      </c>
      <c r="C505" s="46">
        <v>12.600000000000001</v>
      </c>
      <c r="D505" s="46">
        <v>30</v>
      </c>
      <c r="E505" s="47">
        <v>44454</v>
      </c>
      <c r="F505" s="48"/>
      <c r="G505" s="49"/>
      <c r="H505" s="50" t="str">
        <f>IFERROR(VLOOKUP(Abfalldokumentation!$B505,Artikel!A:C,3,FALSE),Abfalldokumentation!$B505)</f>
        <v>Diverses</v>
      </c>
      <c r="I505" s="73" t="str">
        <f>VLOOKUP(V505,'Linien - BU'!A:B,2,FALSE)</f>
        <v>BU1</v>
      </c>
      <c r="J505" s="74">
        <f t="shared" si="49"/>
        <v>12.600000000000001</v>
      </c>
      <c r="K505" s="75">
        <f>Abfalldokumentation!$E505</f>
        <v>44454</v>
      </c>
      <c r="L505" s="74" t="str">
        <f>IFERROR(IF(VLOOKUP(W505,'[1]Rohware 230'!$B:$C,2,FALSE)=0,"Rohware"),
IFERROR(IF(VLOOKUP(W505,[1]Sammelnr.!$B:$C,2,FALSE)=0,"Sammelnr. ungeschält ABS"),
IFERROR(IF(VLOOKUP(W505,[1]Sammelnr.!$E:$F,2,FALSE)=0,"Sammelnr. ungeschält VS"),
IFERROR(IF(VLOOKUP(W505,[1]Sammelnr.!$H:$I,2,FALSE)=0,"Sammelnr. geschält"),
IFERROR(IF(VLOOKUP(W505,[1]Offen!$B:$C,2,FALSE)=0,"Offen ungeschält ABS"),
IFERROR(IF(VLOOKUP(W505,[1]Offen!$E:$F,2,FALSE)=0,"Offen ungeschält VOS"),
IFERROR(IF(VLOOKUP(W505,[1]Offen!$H:$I,2,FALSE)=0,"Offen geschält RW"),
IFERROR(IF(VLOOKUP(W505,[1]Offen!$K:$L,2,FALSE)=0,"Offen vegan"),
IFERROR(IF(VLOOKUP(W505,[1]Offen!$N:$O,2,FALSE)=0,"Offen Zipfel"),
IFERROR(IF(VLOOKUP(W505,[1]Offen!$Q:$R,2,FALSE)=0,"Offen Endstücke"),
IFERROR(IF(VLOOKUP(W505,[1]Vakuumiert!$B:$C,2,FALSE)=0,"Vakuumierter VOS ungeschält"),
IFERROR(IF(VLOOKUP(W505,[1]Vakuumiert!$E:$F,2,FALSE)=0,"Vakuumierter ABS ungeschält"),
IFERROR(IF(VLOOKUP(W505,[1]Vakuumiert!$H:$I,2,FALSE)=0,"Vakuumierter VOS geschält"),
IFERROR(IF(VLOOKUP(W505,[1]Vakuumiert!$K:$L,2,FALSE)=0,"Vakuumierter VOS vegan"),
IFERROR(IF(VLOOKUP(W505,[1]Vakuumiert!$N:$O,2,FALSE)=0,"Vakuumierter VOS Zipfel"),
IFERROR(IF(VLOOKUP(W505,[1]Vakuumiert!$Q:$R,2,FALSE)=0,"Vakuumiert geschält"),
IFERROR(IF(VLOOKUP(W505,'[1]vakuumierte Fertigprodukte'!$B:$C,2,FALSE)=0,"Fertigprodukte"),
IFERROR(IF(VLOOKUP(W505,'[1]vakuumierte Fertigprodukte'!$E:$FI,2,FALSE)=0,"Vakuumierte Zipfel"),
IFERROR(IF(VLOOKUP(W505,[1]Wurste!$B:$C,2,FALSE)=0,"Räucherwürste"),
IFERROR(IF(VLOOKUP(W505,[1]Wurste!$E:$F,2,FALSE)=0,"URW/URGW Wurst"),
IFERROR(IF(VLOOKUP(W505,[1]Wurste!$H:$I,2,FALSE)=0,"HF-Wurst Vegan"),
IFERROR(IF(VLOOKUP(W505,[1]Wurste!$K:$L,2,FALSE)=0,"320er ohne Würste"),
IFERROR(IF(AND(OR(Abfalldokumentation!$I505="BU3",Abfalldokumentation!$I505="Verkauf"),Abfalldokumentation!$N505="Schimmel",Abfalldokumentation!$O505="keinen Abnehmer/kein Schälpersonal"),"Div. Zipfel, ES ohne Verwendung",VLOOKUP(Abfalldokumentation!$M505,Produktgruppen!A:B,2,FALSE)),"-")))))))))))))))))))))))</f>
        <v>Diverses</v>
      </c>
      <c r="M505" s="76" t="str">
        <f>IFERROR(VLOOKUP(Abfalldokumentation!$W505,Artikel!A:C,3,FALSE),Abfalldokumentation!$W505)</f>
        <v>Diverses</v>
      </c>
      <c r="N505" s="76" t="str">
        <f>VLOOKUP(D505,'Liste Gründe'!A:D,2,FALSE)</f>
        <v>Linienbezogen</v>
      </c>
      <c r="O505" s="75" t="str">
        <f>IF(ISBLANK(F505),VLOOKUP(Abfalldokumentation!$X505,'Liste Gründe'!A:D,3,FALSE),F505)</f>
        <v>Maschinenabfall</v>
      </c>
      <c r="P505" s="76" t="str">
        <f>IF(ISBLANK(Abfalldokumentation!$G505),"-",Abfalldokumentation!$G505)</f>
        <v>-</v>
      </c>
      <c r="Q505" s="76">
        <f t="shared" si="50"/>
        <v>37</v>
      </c>
      <c r="R505" s="76" t="str">
        <f t="shared" si="51"/>
        <v>Produkte</v>
      </c>
      <c r="S505" s="76" t="str">
        <f t="shared" si="52"/>
        <v>BUs</v>
      </c>
      <c r="T505" s="76" t="str">
        <f t="shared" si="53"/>
        <v>Symptome</v>
      </c>
      <c r="U505" s="76" t="str">
        <f>IFERROR(VLOOKUP(Abfalldokumentation!$W505,Kennzahlen!S:U,3,FALSE)*Abfalldokumentation!$J505,"0")</f>
        <v>0</v>
      </c>
      <c r="V505" s="76" t="str">
        <f>IF(ISBLANK(A505),VLOOKUP(Abfalldokumentation!$W505,'Linien - BU'!R:S,2,FALSE),A505)</f>
        <v>Abfüllung</v>
      </c>
      <c r="W505" s="77" t="str">
        <f t="shared" si="54"/>
        <v>Diverses</v>
      </c>
      <c r="X505" s="77">
        <f t="shared" si="55"/>
        <v>30</v>
      </c>
    </row>
    <row r="506" spans="1:24" ht="30" customHeight="1" x14ac:dyDescent="0.25">
      <c r="A506" s="39" t="s">
        <v>121</v>
      </c>
      <c r="B506" s="40" t="s">
        <v>85</v>
      </c>
      <c r="C506" s="40">
        <v>160.5</v>
      </c>
      <c r="D506" s="40">
        <v>30</v>
      </c>
      <c r="E506" s="41">
        <v>44454</v>
      </c>
      <c r="F506" s="42"/>
      <c r="G506" s="43" t="s">
        <v>36</v>
      </c>
      <c r="H506" s="44" t="str">
        <f>IFERROR(VLOOKUP(Abfalldokumentation!$B506,Artikel!A:C,3,FALSE),Abfalldokumentation!$B506)</f>
        <v>Diverses</v>
      </c>
      <c r="I506" s="78" t="str">
        <f>VLOOKUP(V506,'Linien - BU'!A:B,2,FALSE)</f>
        <v>BU1</v>
      </c>
      <c r="J506" s="79">
        <f t="shared" si="49"/>
        <v>160.5</v>
      </c>
      <c r="K506" s="80">
        <f>Abfalldokumentation!$E506</f>
        <v>44454</v>
      </c>
      <c r="L506" s="79" t="str">
        <f>IFERROR(IF(VLOOKUP(W506,'[1]Rohware 230'!$B:$C,2,FALSE)=0,"Rohware"),
IFERROR(IF(VLOOKUP(W506,[1]Sammelnr.!$B:$C,2,FALSE)=0,"Sammelnr. ungeschält ABS"),
IFERROR(IF(VLOOKUP(W506,[1]Sammelnr.!$E:$F,2,FALSE)=0,"Sammelnr. ungeschält VS"),
IFERROR(IF(VLOOKUP(W506,[1]Sammelnr.!$H:$I,2,FALSE)=0,"Sammelnr. geschält"),
IFERROR(IF(VLOOKUP(W506,[1]Offen!$B:$C,2,FALSE)=0,"Offen ungeschält ABS"),
IFERROR(IF(VLOOKUP(W506,[1]Offen!$E:$F,2,FALSE)=0,"Offen ungeschält VOS"),
IFERROR(IF(VLOOKUP(W506,[1]Offen!$H:$I,2,FALSE)=0,"Offen geschält RW"),
IFERROR(IF(VLOOKUP(W506,[1]Offen!$K:$L,2,FALSE)=0,"Offen vegan"),
IFERROR(IF(VLOOKUP(W506,[1]Offen!$N:$O,2,FALSE)=0,"Offen Zipfel"),
IFERROR(IF(VLOOKUP(W506,[1]Offen!$Q:$R,2,FALSE)=0,"Offen Endstücke"),
IFERROR(IF(VLOOKUP(W506,[1]Vakuumiert!$B:$C,2,FALSE)=0,"Vakuumierter VOS ungeschält"),
IFERROR(IF(VLOOKUP(W506,[1]Vakuumiert!$E:$F,2,FALSE)=0,"Vakuumierter ABS ungeschält"),
IFERROR(IF(VLOOKUP(W506,[1]Vakuumiert!$H:$I,2,FALSE)=0,"Vakuumierter VOS geschält"),
IFERROR(IF(VLOOKUP(W506,[1]Vakuumiert!$K:$L,2,FALSE)=0,"Vakuumierter VOS vegan"),
IFERROR(IF(VLOOKUP(W506,[1]Vakuumiert!$N:$O,2,FALSE)=0,"Vakuumierter VOS Zipfel"),
IFERROR(IF(VLOOKUP(W506,[1]Vakuumiert!$Q:$R,2,FALSE)=0,"Vakuumiert geschält"),
IFERROR(IF(VLOOKUP(W506,'[1]vakuumierte Fertigprodukte'!$B:$C,2,FALSE)=0,"Fertigprodukte"),
IFERROR(IF(VLOOKUP(W506,'[1]vakuumierte Fertigprodukte'!$E:$FI,2,FALSE)=0,"Vakuumierte Zipfel"),
IFERROR(IF(VLOOKUP(W506,[1]Wurste!$B:$C,2,FALSE)=0,"Räucherwürste"),
IFERROR(IF(VLOOKUP(W506,[1]Wurste!$E:$F,2,FALSE)=0,"URW/URGW Wurst"),
IFERROR(IF(VLOOKUP(W506,[1]Wurste!$H:$I,2,FALSE)=0,"HF-Wurst Vegan"),
IFERROR(IF(VLOOKUP(W506,[1]Wurste!$K:$L,2,FALSE)=0,"320er ohne Würste"),
IFERROR(IF(AND(OR(Abfalldokumentation!$I506="BU3",Abfalldokumentation!$I506="Verkauf"),Abfalldokumentation!$N506="Schimmel",Abfalldokumentation!$O506="keinen Abnehmer/kein Schälpersonal"),"Div. Zipfel, ES ohne Verwendung",VLOOKUP(Abfalldokumentation!$M506,Produktgruppen!A:B,2,FALSE)),"-")))))))))))))))))))))))</f>
        <v>Diverses</v>
      </c>
      <c r="M506" s="81" t="str">
        <f>IFERROR(VLOOKUP(Abfalldokumentation!$W506,Artikel!A:C,3,FALSE),Abfalldokumentation!$W506)</f>
        <v>Diverses</v>
      </c>
      <c r="N506" s="81" t="str">
        <f>VLOOKUP(D506,'Liste Gründe'!A:D,2,FALSE)</f>
        <v>Linienbezogen</v>
      </c>
      <c r="O506" s="80" t="str">
        <f>IF(ISBLANK(F506),VLOOKUP(Abfalldokumentation!$X506,'Liste Gründe'!A:D,3,FALSE),F506)</f>
        <v>Maschinenabfall</v>
      </c>
      <c r="P506" s="81" t="str">
        <f>IF(ISBLANK(Abfalldokumentation!$G506),"-",Abfalldokumentation!$G506)</f>
        <v>-</v>
      </c>
      <c r="Q506" s="81">
        <f t="shared" si="50"/>
        <v>37</v>
      </c>
      <c r="R506" s="81" t="str">
        <f t="shared" si="51"/>
        <v>Produkte</v>
      </c>
      <c r="S506" s="81" t="str">
        <f t="shared" si="52"/>
        <v>BUs</v>
      </c>
      <c r="T506" s="81" t="str">
        <f t="shared" si="53"/>
        <v>Symptome</v>
      </c>
      <c r="U506" s="81" t="str">
        <f>IFERROR(VLOOKUP(Abfalldokumentation!$W506,Kennzahlen!S:U,3,FALSE)*Abfalldokumentation!$J506,"0")</f>
        <v>0</v>
      </c>
      <c r="V506" s="81" t="str">
        <f>IF(ISBLANK(A506),VLOOKUP(Abfalldokumentation!$W506,'Linien - BU'!R:S,2,FALSE),A506)</f>
        <v>Strudelline</v>
      </c>
      <c r="W506" s="77" t="str">
        <f t="shared" si="54"/>
        <v>Diverses</v>
      </c>
      <c r="X506" s="77">
        <f t="shared" si="55"/>
        <v>30</v>
      </c>
    </row>
    <row r="507" spans="1:24" ht="30" customHeight="1" x14ac:dyDescent="0.25">
      <c r="A507" s="45" t="s">
        <v>70</v>
      </c>
      <c r="B507" s="46" t="s">
        <v>86</v>
      </c>
      <c r="C507" s="46">
        <v>35</v>
      </c>
      <c r="D507" s="46">
        <v>30</v>
      </c>
      <c r="E507" s="47">
        <v>44454</v>
      </c>
      <c r="F507" s="48"/>
      <c r="G507" s="49"/>
      <c r="H507" s="50" t="str">
        <f>IFERROR(VLOOKUP(Abfalldokumentation!$B507,Artikel!A:C,3,FALSE),Abfalldokumentation!$B507)</f>
        <v>Diverses aus Abfüllung</v>
      </c>
      <c r="I507" s="73" t="str">
        <f>VLOOKUP(V507,'Linien - BU'!A:B,2,FALSE)</f>
        <v>BU1</v>
      </c>
      <c r="J507" s="74">
        <f t="shared" si="49"/>
        <v>35</v>
      </c>
      <c r="K507" s="75">
        <f>Abfalldokumentation!$E507</f>
        <v>44454</v>
      </c>
      <c r="L507" s="74" t="str">
        <f>IFERROR(IF(VLOOKUP(W507,'[1]Rohware 230'!$B:$C,2,FALSE)=0,"Rohware"),
IFERROR(IF(VLOOKUP(W507,[1]Sammelnr.!$B:$C,2,FALSE)=0,"Sammelnr. ungeschält ABS"),
IFERROR(IF(VLOOKUP(W507,[1]Sammelnr.!$E:$F,2,FALSE)=0,"Sammelnr. ungeschält VS"),
IFERROR(IF(VLOOKUP(W507,[1]Sammelnr.!$H:$I,2,FALSE)=0,"Sammelnr. geschält"),
IFERROR(IF(VLOOKUP(W507,[1]Offen!$B:$C,2,FALSE)=0,"Offen ungeschält ABS"),
IFERROR(IF(VLOOKUP(W507,[1]Offen!$E:$F,2,FALSE)=0,"Offen ungeschält VOS"),
IFERROR(IF(VLOOKUP(W507,[1]Offen!$H:$I,2,FALSE)=0,"Offen geschält RW"),
IFERROR(IF(VLOOKUP(W507,[1]Offen!$K:$L,2,FALSE)=0,"Offen vegan"),
IFERROR(IF(VLOOKUP(W507,[1]Offen!$N:$O,2,FALSE)=0,"Offen Zipfel"),
IFERROR(IF(VLOOKUP(W507,[1]Offen!$Q:$R,2,FALSE)=0,"Offen Endstücke"),
IFERROR(IF(VLOOKUP(W507,[1]Vakuumiert!$B:$C,2,FALSE)=0,"Vakuumierter VOS ungeschält"),
IFERROR(IF(VLOOKUP(W507,[1]Vakuumiert!$E:$F,2,FALSE)=0,"Vakuumierter ABS ungeschält"),
IFERROR(IF(VLOOKUP(W507,[1]Vakuumiert!$H:$I,2,FALSE)=0,"Vakuumierter VOS geschält"),
IFERROR(IF(VLOOKUP(W507,[1]Vakuumiert!$K:$L,2,FALSE)=0,"Vakuumierter VOS vegan"),
IFERROR(IF(VLOOKUP(W507,[1]Vakuumiert!$N:$O,2,FALSE)=0,"Vakuumierter VOS Zipfel"),
IFERROR(IF(VLOOKUP(W507,[1]Vakuumiert!$Q:$R,2,FALSE)=0,"Vakuumiert geschält"),
IFERROR(IF(VLOOKUP(W507,'[1]vakuumierte Fertigprodukte'!$B:$C,2,FALSE)=0,"Fertigprodukte"),
IFERROR(IF(VLOOKUP(W507,'[1]vakuumierte Fertigprodukte'!$E:$FI,2,FALSE)=0,"Vakuumierte Zipfel"),
IFERROR(IF(VLOOKUP(W507,[1]Wurste!$B:$C,2,FALSE)=0,"Räucherwürste"),
IFERROR(IF(VLOOKUP(W507,[1]Wurste!$E:$F,2,FALSE)=0,"URW/URGW Wurst"),
IFERROR(IF(VLOOKUP(W507,[1]Wurste!$H:$I,2,FALSE)=0,"HF-Wurst Vegan"),
IFERROR(IF(VLOOKUP(W507,[1]Wurste!$K:$L,2,FALSE)=0,"320er ohne Würste"),
IFERROR(IF(AND(OR(Abfalldokumentation!$I507="BU3",Abfalldokumentation!$I507="Verkauf"),Abfalldokumentation!$N507="Schimmel",Abfalldokumentation!$O507="keinen Abnehmer/kein Schälpersonal"),"Div. Zipfel, ES ohne Verwendung",VLOOKUP(Abfalldokumentation!$M507,Produktgruppen!A:B,2,FALSE)),"-")))))))))))))))))))))))</f>
        <v>Diverses</v>
      </c>
      <c r="M507" s="76" t="str">
        <f>IFERROR(VLOOKUP(Abfalldokumentation!$W507,Artikel!A:C,3,FALSE),Abfalldokumentation!$W507)</f>
        <v>Diverses aus Abfüllung</v>
      </c>
      <c r="N507" s="76" t="str">
        <f>VLOOKUP(D507,'Liste Gründe'!A:D,2,FALSE)</f>
        <v>Linienbezogen</v>
      </c>
      <c r="O507" s="75" t="str">
        <f>IF(ISBLANK(F507),VLOOKUP(Abfalldokumentation!$X507,'Liste Gründe'!A:D,3,FALSE),F507)</f>
        <v>Maschinenabfall</v>
      </c>
      <c r="P507" s="76" t="str">
        <f>IF(ISBLANK(Abfalldokumentation!$G507),"-",Abfalldokumentation!$G507)</f>
        <v>-</v>
      </c>
      <c r="Q507" s="76">
        <f t="shared" si="50"/>
        <v>37</v>
      </c>
      <c r="R507" s="76" t="str">
        <f t="shared" si="51"/>
        <v>Produkte</v>
      </c>
      <c r="S507" s="76" t="str">
        <f t="shared" si="52"/>
        <v>BUs</v>
      </c>
      <c r="T507" s="76" t="str">
        <f t="shared" si="53"/>
        <v>Symptome</v>
      </c>
      <c r="U507" s="76" t="str">
        <f>IFERROR(VLOOKUP(Abfalldokumentation!$W507,Kennzahlen!S:U,3,FALSE)*Abfalldokumentation!$J507,"0")</f>
        <v>0</v>
      </c>
      <c r="V507" s="76" t="str">
        <f>IF(ISBLANK(A507),VLOOKUP(Abfalldokumentation!$W507,'Linien - BU'!R:S,2,FALSE),A507)</f>
        <v>Abfüllung</v>
      </c>
      <c r="W507" s="77" t="str">
        <f t="shared" si="54"/>
        <v>Diverses aus Abfüllung</v>
      </c>
      <c r="X507" s="77">
        <f t="shared" si="55"/>
        <v>30</v>
      </c>
    </row>
    <row r="508" spans="1:24" ht="30" customHeight="1" x14ac:dyDescent="0.25">
      <c r="A508" s="39" t="s">
        <v>70</v>
      </c>
      <c r="B508" s="40" t="s">
        <v>86</v>
      </c>
      <c r="C508" s="40">
        <v>62</v>
      </c>
      <c r="D508" s="40">
        <v>30</v>
      </c>
      <c r="E508" s="41">
        <v>44454</v>
      </c>
      <c r="F508" s="42"/>
      <c r="G508" s="43"/>
      <c r="H508" s="44" t="str">
        <f>IFERROR(VLOOKUP(Abfalldokumentation!$B508,Artikel!A:C,3,FALSE),Abfalldokumentation!$B508)</f>
        <v>Diverses aus Abfüllung</v>
      </c>
      <c r="I508" s="78" t="str">
        <f>VLOOKUP(V508,'Linien - BU'!A:B,2,FALSE)</f>
        <v>BU1</v>
      </c>
      <c r="J508" s="79">
        <f t="shared" si="49"/>
        <v>62</v>
      </c>
      <c r="K508" s="80">
        <f>Abfalldokumentation!$E508</f>
        <v>44454</v>
      </c>
      <c r="L508" s="79" t="str">
        <f>IFERROR(IF(VLOOKUP(W508,'[1]Rohware 230'!$B:$C,2,FALSE)=0,"Rohware"),
IFERROR(IF(VLOOKUP(W508,[1]Sammelnr.!$B:$C,2,FALSE)=0,"Sammelnr. ungeschält ABS"),
IFERROR(IF(VLOOKUP(W508,[1]Sammelnr.!$E:$F,2,FALSE)=0,"Sammelnr. ungeschält VS"),
IFERROR(IF(VLOOKUP(W508,[1]Sammelnr.!$H:$I,2,FALSE)=0,"Sammelnr. geschält"),
IFERROR(IF(VLOOKUP(W508,[1]Offen!$B:$C,2,FALSE)=0,"Offen ungeschält ABS"),
IFERROR(IF(VLOOKUP(W508,[1]Offen!$E:$F,2,FALSE)=0,"Offen ungeschält VOS"),
IFERROR(IF(VLOOKUP(W508,[1]Offen!$H:$I,2,FALSE)=0,"Offen geschält RW"),
IFERROR(IF(VLOOKUP(W508,[1]Offen!$K:$L,2,FALSE)=0,"Offen vegan"),
IFERROR(IF(VLOOKUP(W508,[1]Offen!$N:$O,2,FALSE)=0,"Offen Zipfel"),
IFERROR(IF(VLOOKUP(W508,[1]Offen!$Q:$R,2,FALSE)=0,"Offen Endstücke"),
IFERROR(IF(VLOOKUP(W508,[1]Vakuumiert!$B:$C,2,FALSE)=0,"Vakuumierter VOS ungeschält"),
IFERROR(IF(VLOOKUP(W508,[1]Vakuumiert!$E:$F,2,FALSE)=0,"Vakuumierter ABS ungeschält"),
IFERROR(IF(VLOOKUP(W508,[1]Vakuumiert!$H:$I,2,FALSE)=0,"Vakuumierter VOS geschält"),
IFERROR(IF(VLOOKUP(W508,[1]Vakuumiert!$K:$L,2,FALSE)=0,"Vakuumierter VOS vegan"),
IFERROR(IF(VLOOKUP(W508,[1]Vakuumiert!$N:$O,2,FALSE)=0,"Vakuumierter VOS Zipfel"),
IFERROR(IF(VLOOKUP(W508,[1]Vakuumiert!$Q:$R,2,FALSE)=0,"Vakuumiert geschält"),
IFERROR(IF(VLOOKUP(W508,'[1]vakuumierte Fertigprodukte'!$B:$C,2,FALSE)=0,"Fertigprodukte"),
IFERROR(IF(VLOOKUP(W508,'[1]vakuumierte Fertigprodukte'!$E:$FI,2,FALSE)=0,"Vakuumierte Zipfel"),
IFERROR(IF(VLOOKUP(W508,[1]Wurste!$B:$C,2,FALSE)=0,"Räucherwürste"),
IFERROR(IF(VLOOKUP(W508,[1]Wurste!$E:$F,2,FALSE)=0,"URW/URGW Wurst"),
IFERROR(IF(VLOOKUP(W508,[1]Wurste!$H:$I,2,FALSE)=0,"HF-Wurst Vegan"),
IFERROR(IF(VLOOKUP(W508,[1]Wurste!$K:$L,2,FALSE)=0,"320er ohne Würste"),
IFERROR(IF(AND(OR(Abfalldokumentation!$I508="BU3",Abfalldokumentation!$I508="Verkauf"),Abfalldokumentation!$N508="Schimmel",Abfalldokumentation!$O508="keinen Abnehmer/kein Schälpersonal"),"Div. Zipfel, ES ohne Verwendung",VLOOKUP(Abfalldokumentation!$M508,Produktgruppen!A:B,2,FALSE)),"-")))))))))))))))))))))))</f>
        <v>Diverses</v>
      </c>
      <c r="M508" s="81" t="str">
        <f>IFERROR(VLOOKUP(Abfalldokumentation!$W508,Artikel!A:C,3,FALSE),Abfalldokumentation!$W508)</f>
        <v>Diverses aus Abfüllung</v>
      </c>
      <c r="N508" s="81" t="str">
        <f>VLOOKUP(D508,'Liste Gründe'!A:D,2,FALSE)</f>
        <v>Linienbezogen</v>
      </c>
      <c r="O508" s="80" t="str">
        <f>IF(ISBLANK(F508),VLOOKUP(Abfalldokumentation!$X508,'Liste Gründe'!A:D,3,FALSE),F508)</f>
        <v>Maschinenabfall</v>
      </c>
      <c r="P508" s="81" t="str">
        <f>IF(ISBLANK(Abfalldokumentation!$G508),"-",Abfalldokumentation!$G508)</f>
        <v>-</v>
      </c>
      <c r="Q508" s="81">
        <f t="shared" si="50"/>
        <v>37</v>
      </c>
      <c r="R508" s="81" t="str">
        <f t="shared" si="51"/>
        <v>Produkte</v>
      </c>
      <c r="S508" s="81" t="str">
        <f t="shared" si="52"/>
        <v>BUs</v>
      </c>
      <c r="T508" s="81" t="str">
        <f t="shared" si="53"/>
        <v>Symptome</v>
      </c>
      <c r="U508" s="81" t="str">
        <f>IFERROR(VLOOKUP(Abfalldokumentation!$W508,Kennzahlen!S:U,3,FALSE)*Abfalldokumentation!$J508,"0")</f>
        <v>0</v>
      </c>
      <c r="V508" s="81" t="str">
        <f>IF(ISBLANK(A508),VLOOKUP(Abfalldokumentation!$W508,'Linien - BU'!R:S,2,FALSE),A508)</f>
        <v>Abfüllung</v>
      </c>
      <c r="W508" s="77" t="str">
        <f t="shared" si="54"/>
        <v>Diverses aus Abfüllung</v>
      </c>
      <c r="X508" s="77">
        <f t="shared" si="55"/>
        <v>30</v>
      </c>
    </row>
    <row r="509" spans="1:24" ht="30" customHeight="1" x14ac:dyDescent="0.25">
      <c r="A509" s="45" t="s">
        <v>70</v>
      </c>
      <c r="B509" s="46" t="s">
        <v>86</v>
      </c>
      <c r="C509" s="46">
        <v>101</v>
      </c>
      <c r="D509" s="46">
        <v>30</v>
      </c>
      <c r="E509" s="47">
        <v>44454</v>
      </c>
      <c r="F509" s="48"/>
      <c r="G509" s="49"/>
      <c r="H509" s="50" t="str">
        <f>IFERROR(VLOOKUP(Abfalldokumentation!$B509,Artikel!A:C,3,FALSE),Abfalldokumentation!$B509)</f>
        <v>Diverses aus Abfüllung</v>
      </c>
      <c r="I509" s="73" t="str">
        <f>VLOOKUP(V509,'Linien - BU'!A:B,2,FALSE)</f>
        <v>BU1</v>
      </c>
      <c r="J509" s="74">
        <f t="shared" si="49"/>
        <v>101</v>
      </c>
      <c r="K509" s="75">
        <f>Abfalldokumentation!$E509</f>
        <v>44454</v>
      </c>
      <c r="L509" s="74" t="str">
        <f>IFERROR(IF(VLOOKUP(W509,'[1]Rohware 230'!$B:$C,2,FALSE)=0,"Rohware"),
IFERROR(IF(VLOOKUP(W509,[1]Sammelnr.!$B:$C,2,FALSE)=0,"Sammelnr. ungeschält ABS"),
IFERROR(IF(VLOOKUP(W509,[1]Sammelnr.!$E:$F,2,FALSE)=0,"Sammelnr. ungeschält VS"),
IFERROR(IF(VLOOKUP(W509,[1]Sammelnr.!$H:$I,2,FALSE)=0,"Sammelnr. geschält"),
IFERROR(IF(VLOOKUP(W509,[1]Offen!$B:$C,2,FALSE)=0,"Offen ungeschält ABS"),
IFERROR(IF(VLOOKUP(W509,[1]Offen!$E:$F,2,FALSE)=0,"Offen ungeschält VOS"),
IFERROR(IF(VLOOKUP(W509,[1]Offen!$H:$I,2,FALSE)=0,"Offen geschält RW"),
IFERROR(IF(VLOOKUP(W509,[1]Offen!$K:$L,2,FALSE)=0,"Offen vegan"),
IFERROR(IF(VLOOKUP(W509,[1]Offen!$N:$O,2,FALSE)=0,"Offen Zipfel"),
IFERROR(IF(VLOOKUP(W509,[1]Offen!$Q:$R,2,FALSE)=0,"Offen Endstücke"),
IFERROR(IF(VLOOKUP(W509,[1]Vakuumiert!$B:$C,2,FALSE)=0,"Vakuumierter VOS ungeschält"),
IFERROR(IF(VLOOKUP(W509,[1]Vakuumiert!$E:$F,2,FALSE)=0,"Vakuumierter ABS ungeschält"),
IFERROR(IF(VLOOKUP(W509,[1]Vakuumiert!$H:$I,2,FALSE)=0,"Vakuumierter VOS geschält"),
IFERROR(IF(VLOOKUP(W509,[1]Vakuumiert!$K:$L,2,FALSE)=0,"Vakuumierter VOS vegan"),
IFERROR(IF(VLOOKUP(W509,[1]Vakuumiert!$N:$O,2,FALSE)=0,"Vakuumierter VOS Zipfel"),
IFERROR(IF(VLOOKUP(W509,[1]Vakuumiert!$Q:$R,2,FALSE)=0,"Vakuumiert geschält"),
IFERROR(IF(VLOOKUP(W509,'[1]vakuumierte Fertigprodukte'!$B:$C,2,FALSE)=0,"Fertigprodukte"),
IFERROR(IF(VLOOKUP(W509,'[1]vakuumierte Fertigprodukte'!$E:$FI,2,FALSE)=0,"Vakuumierte Zipfel"),
IFERROR(IF(VLOOKUP(W509,[1]Wurste!$B:$C,2,FALSE)=0,"Räucherwürste"),
IFERROR(IF(VLOOKUP(W509,[1]Wurste!$E:$F,2,FALSE)=0,"URW/URGW Wurst"),
IFERROR(IF(VLOOKUP(W509,[1]Wurste!$H:$I,2,FALSE)=0,"HF-Wurst Vegan"),
IFERROR(IF(VLOOKUP(W509,[1]Wurste!$K:$L,2,FALSE)=0,"320er ohne Würste"),
IFERROR(IF(AND(OR(Abfalldokumentation!$I509="BU3",Abfalldokumentation!$I509="Verkauf"),Abfalldokumentation!$N509="Schimmel",Abfalldokumentation!$O509="keinen Abnehmer/kein Schälpersonal"),"Div. Zipfel, ES ohne Verwendung",VLOOKUP(Abfalldokumentation!$M509,Produktgruppen!A:B,2,FALSE)),"-")))))))))))))))))))))))</f>
        <v>Diverses</v>
      </c>
      <c r="M509" s="76" t="str">
        <f>IFERROR(VLOOKUP(Abfalldokumentation!$W509,Artikel!A:C,3,FALSE),Abfalldokumentation!$W509)</f>
        <v>Diverses aus Abfüllung</v>
      </c>
      <c r="N509" s="76" t="str">
        <f>VLOOKUP(D509,'Liste Gründe'!A:D,2,FALSE)</f>
        <v>Linienbezogen</v>
      </c>
      <c r="O509" s="75" t="str">
        <f>IF(ISBLANK(F509),VLOOKUP(Abfalldokumentation!$X509,'Liste Gründe'!A:D,3,FALSE),F509)</f>
        <v>Maschinenabfall</v>
      </c>
      <c r="P509" s="76" t="str">
        <f>IF(ISBLANK(Abfalldokumentation!$G509),"-",Abfalldokumentation!$G509)</f>
        <v>-</v>
      </c>
      <c r="Q509" s="76">
        <f t="shared" si="50"/>
        <v>37</v>
      </c>
      <c r="R509" s="76" t="str">
        <f t="shared" si="51"/>
        <v>Produkte</v>
      </c>
      <c r="S509" s="76" t="str">
        <f t="shared" si="52"/>
        <v>BUs</v>
      </c>
      <c r="T509" s="76" t="str">
        <f t="shared" si="53"/>
        <v>Symptome</v>
      </c>
      <c r="U509" s="76" t="str">
        <f>IFERROR(VLOOKUP(Abfalldokumentation!$W509,Kennzahlen!S:U,3,FALSE)*Abfalldokumentation!$J509,"0")</f>
        <v>0</v>
      </c>
      <c r="V509" s="76" t="str">
        <f>IF(ISBLANK(A509),VLOOKUP(Abfalldokumentation!$W509,'Linien - BU'!R:S,2,FALSE),A509)</f>
        <v>Abfüllung</v>
      </c>
      <c r="W509" s="77" t="str">
        <f t="shared" si="54"/>
        <v>Diverses aus Abfüllung</v>
      </c>
      <c r="X509" s="77">
        <f t="shared" si="55"/>
        <v>30</v>
      </c>
    </row>
    <row r="510" spans="1:24" ht="30" customHeight="1" x14ac:dyDescent="0.25">
      <c r="A510" s="39" t="s">
        <v>70</v>
      </c>
      <c r="B510" s="40" t="s">
        <v>86</v>
      </c>
      <c r="C510" s="40">
        <v>113</v>
      </c>
      <c r="D510" s="40">
        <v>30</v>
      </c>
      <c r="E510" s="41">
        <v>44454</v>
      </c>
      <c r="F510" s="42"/>
      <c r="G510" s="43"/>
      <c r="H510" s="44" t="str">
        <f>IFERROR(VLOOKUP(Abfalldokumentation!$B510,Artikel!A:C,3,FALSE),Abfalldokumentation!$B510)</f>
        <v>Diverses aus Abfüllung</v>
      </c>
      <c r="I510" s="78" t="str">
        <f>VLOOKUP(V510,'Linien - BU'!A:B,2,FALSE)</f>
        <v>BU1</v>
      </c>
      <c r="J510" s="79">
        <f t="shared" si="49"/>
        <v>113</v>
      </c>
      <c r="K510" s="80">
        <f>Abfalldokumentation!$E510</f>
        <v>44454</v>
      </c>
      <c r="L510" s="79" t="str">
        <f>IFERROR(IF(VLOOKUP(W510,'[1]Rohware 230'!$B:$C,2,FALSE)=0,"Rohware"),
IFERROR(IF(VLOOKUP(W510,[1]Sammelnr.!$B:$C,2,FALSE)=0,"Sammelnr. ungeschält ABS"),
IFERROR(IF(VLOOKUP(W510,[1]Sammelnr.!$E:$F,2,FALSE)=0,"Sammelnr. ungeschält VS"),
IFERROR(IF(VLOOKUP(W510,[1]Sammelnr.!$H:$I,2,FALSE)=0,"Sammelnr. geschält"),
IFERROR(IF(VLOOKUP(W510,[1]Offen!$B:$C,2,FALSE)=0,"Offen ungeschält ABS"),
IFERROR(IF(VLOOKUP(W510,[1]Offen!$E:$F,2,FALSE)=0,"Offen ungeschält VOS"),
IFERROR(IF(VLOOKUP(W510,[1]Offen!$H:$I,2,FALSE)=0,"Offen geschält RW"),
IFERROR(IF(VLOOKUP(W510,[1]Offen!$K:$L,2,FALSE)=0,"Offen vegan"),
IFERROR(IF(VLOOKUP(W510,[1]Offen!$N:$O,2,FALSE)=0,"Offen Zipfel"),
IFERROR(IF(VLOOKUP(W510,[1]Offen!$Q:$R,2,FALSE)=0,"Offen Endstücke"),
IFERROR(IF(VLOOKUP(W510,[1]Vakuumiert!$B:$C,2,FALSE)=0,"Vakuumierter VOS ungeschält"),
IFERROR(IF(VLOOKUP(W510,[1]Vakuumiert!$E:$F,2,FALSE)=0,"Vakuumierter ABS ungeschält"),
IFERROR(IF(VLOOKUP(W510,[1]Vakuumiert!$H:$I,2,FALSE)=0,"Vakuumierter VOS geschält"),
IFERROR(IF(VLOOKUP(W510,[1]Vakuumiert!$K:$L,2,FALSE)=0,"Vakuumierter VOS vegan"),
IFERROR(IF(VLOOKUP(W510,[1]Vakuumiert!$N:$O,2,FALSE)=0,"Vakuumierter VOS Zipfel"),
IFERROR(IF(VLOOKUP(W510,[1]Vakuumiert!$Q:$R,2,FALSE)=0,"Vakuumiert geschält"),
IFERROR(IF(VLOOKUP(W510,'[1]vakuumierte Fertigprodukte'!$B:$C,2,FALSE)=0,"Fertigprodukte"),
IFERROR(IF(VLOOKUP(W510,'[1]vakuumierte Fertigprodukte'!$E:$FI,2,FALSE)=0,"Vakuumierte Zipfel"),
IFERROR(IF(VLOOKUP(W510,[1]Wurste!$B:$C,2,FALSE)=0,"Räucherwürste"),
IFERROR(IF(VLOOKUP(W510,[1]Wurste!$E:$F,2,FALSE)=0,"URW/URGW Wurst"),
IFERROR(IF(VLOOKUP(W510,[1]Wurste!$H:$I,2,FALSE)=0,"HF-Wurst Vegan"),
IFERROR(IF(VLOOKUP(W510,[1]Wurste!$K:$L,2,FALSE)=0,"320er ohne Würste"),
IFERROR(IF(AND(OR(Abfalldokumentation!$I510="BU3",Abfalldokumentation!$I510="Verkauf"),Abfalldokumentation!$N510="Schimmel",Abfalldokumentation!$O510="keinen Abnehmer/kein Schälpersonal"),"Div. Zipfel, ES ohne Verwendung",VLOOKUP(Abfalldokumentation!$M510,Produktgruppen!A:B,2,FALSE)),"-")))))))))))))))))))))))</f>
        <v>Diverses</v>
      </c>
      <c r="M510" s="81" t="str">
        <f>IFERROR(VLOOKUP(Abfalldokumentation!$W510,Artikel!A:C,3,FALSE),Abfalldokumentation!$W510)</f>
        <v>Diverses aus Abfüllung</v>
      </c>
      <c r="N510" s="81" t="str">
        <f>VLOOKUP(D510,'Liste Gründe'!A:D,2,FALSE)</f>
        <v>Linienbezogen</v>
      </c>
      <c r="O510" s="80" t="str">
        <f>IF(ISBLANK(F510),VLOOKUP(Abfalldokumentation!$X510,'Liste Gründe'!A:D,3,FALSE),F510)</f>
        <v>Maschinenabfall</v>
      </c>
      <c r="P510" s="81" t="str">
        <f>IF(ISBLANK(Abfalldokumentation!$G510),"-",Abfalldokumentation!$G510)</f>
        <v>-</v>
      </c>
      <c r="Q510" s="81">
        <f t="shared" si="50"/>
        <v>37</v>
      </c>
      <c r="R510" s="81" t="str">
        <f t="shared" si="51"/>
        <v>Produkte</v>
      </c>
      <c r="S510" s="81" t="str">
        <f t="shared" si="52"/>
        <v>BUs</v>
      </c>
      <c r="T510" s="81" t="str">
        <f t="shared" si="53"/>
        <v>Symptome</v>
      </c>
      <c r="U510" s="81" t="str">
        <f>IFERROR(VLOOKUP(Abfalldokumentation!$W510,Kennzahlen!S:U,3,FALSE)*Abfalldokumentation!$J510,"0")</f>
        <v>0</v>
      </c>
      <c r="V510" s="81" t="str">
        <f>IF(ISBLANK(A510),VLOOKUP(Abfalldokumentation!$W510,'Linien - BU'!R:S,2,FALSE),A510)</f>
        <v>Abfüllung</v>
      </c>
      <c r="W510" s="77" t="str">
        <f t="shared" si="54"/>
        <v>Diverses aus Abfüllung</v>
      </c>
      <c r="X510" s="77">
        <f t="shared" si="55"/>
        <v>30</v>
      </c>
    </row>
    <row r="511" spans="1:24" ht="30" customHeight="1" x14ac:dyDescent="0.25">
      <c r="A511" s="45" t="s">
        <v>89</v>
      </c>
      <c r="B511" s="46" t="s">
        <v>90</v>
      </c>
      <c r="C511" s="46">
        <v>11.5</v>
      </c>
      <c r="D511" s="46">
        <v>74</v>
      </c>
      <c r="E511" s="47">
        <v>44454</v>
      </c>
      <c r="F511" s="48" t="s">
        <v>91</v>
      </c>
      <c r="G511" s="49" t="s">
        <v>91</v>
      </c>
      <c r="H511" s="50" t="str">
        <f>IFERROR(VLOOKUP(Abfalldokumentation!$B511,Artikel!A:C,3,FALSE),Abfalldokumentation!$B511)</f>
        <v>Diverses QM</v>
      </c>
      <c r="I511" s="73" t="str">
        <f>VLOOKUP(V511,'Linien - BU'!A:B,2,FALSE)</f>
        <v>Rest</v>
      </c>
      <c r="J511" s="74">
        <f t="shared" si="49"/>
        <v>11.5</v>
      </c>
      <c r="K511" s="75">
        <f>Abfalldokumentation!$E511</f>
        <v>44454</v>
      </c>
      <c r="L511" s="74" t="str">
        <f>IFERROR(IF(VLOOKUP(W511,'[1]Rohware 230'!$B:$C,2,FALSE)=0,"Rohware"),
IFERROR(IF(VLOOKUP(W511,[1]Sammelnr.!$B:$C,2,FALSE)=0,"Sammelnr. ungeschält ABS"),
IFERROR(IF(VLOOKUP(W511,[1]Sammelnr.!$E:$F,2,FALSE)=0,"Sammelnr. ungeschält VS"),
IFERROR(IF(VLOOKUP(W511,[1]Sammelnr.!$H:$I,2,FALSE)=0,"Sammelnr. geschält"),
IFERROR(IF(VLOOKUP(W511,[1]Offen!$B:$C,2,FALSE)=0,"Offen ungeschält ABS"),
IFERROR(IF(VLOOKUP(W511,[1]Offen!$E:$F,2,FALSE)=0,"Offen ungeschält VOS"),
IFERROR(IF(VLOOKUP(W511,[1]Offen!$H:$I,2,FALSE)=0,"Offen geschält RW"),
IFERROR(IF(VLOOKUP(W511,[1]Offen!$K:$L,2,FALSE)=0,"Offen vegan"),
IFERROR(IF(VLOOKUP(W511,[1]Offen!$N:$O,2,FALSE)=0,"Offen Zipfel"),
IFERROR(IF(VLOOKUP(W511,[1]Offen!$Q:$R,2,FALSE)=0,"Offen Endstücke"),
IFERROR(IF(VLOOKUP(W511,[1]Vakuumiert!$B:$C,2,FALSE)=0,"Vakuumierter VOS ungeschält"),
IFERROR(IF(VLOOKUP(W511,[1]Vakuumiert!$E:$F,2,FALSE)=0,"Vakuumierter ABS ungeschält"),
IFERROR(IF(VLOOKUP(W511,[1]Vakuumiert!$H:$I,2,FALSE)=0,"Vakuumierter VOS geschält"),
IFERROR(IF(VLOOKUP(W511,[1]Vakuumiert!$K:$L,2,FALSE)=0,"Vakuumierter VOS vegan"),
IFERROR(IF(VLOOKUP(W511,[1]Vakuumiert!$N:$O,2,FALSE)=0,"Vakuumierter VOS Zipfel"),
IFERROR(IF(VLOOKUP(W511,[1]Vakuumiert!$Q:$R,2,FALSE)=0,"Vakuumiert geschält"),
IFERROR(IF(VLOOKUP(W511,'[1]vakuumierte Fertigprodukte'!$B:$C,2,FALSE)=0,"Fertigprodukte"),
IFERROR(IF(VLOOKUP(W511,'[1]vakuumierte Fertigprodukte'!$E:$FI,2,FALSE)=0,"Vakuumierte Zipfel"),
IFERROR(IF(VLOOKUP(W511,[1]Wurste!$B:$C,2,FALSE)=0,"Räucherwürste"),
IFERROR(IF(VLOOKUP(W511,[1]Wurste!$E:$F,2,FALSE)=0,"URW/URGW Wurst"),
IFERROR(IF(VLOOKUP(W511,[1]Wurste!$H:$I,2,FALSE)=0,"HF-Wurst Vegan"),
IFERROR(IF(VLOOKUP(W511,[1]Wurste!$K:$L,2,FALSE)=0,"320er ohne Würste"),
IFERROR(IF(AND(OR(Abfalldokumentation!$I511="BU3",Abfalldokumentation!$I511="Verkauf"),Abfalldokumentation!$N511="Schimmel",Abfalldokumentation!$O511="keinen Abnehmer/kein Schälpersonal"),"Div. Zipfel, ES ohne Verwendung",VLOOKUP(Abfalldokumentation!$M511,Produktgruppen!A:B,2,FALSE)),"-")))))))))))))))))))))))</f>
        <v>Qualitätssicherung</v>
      </c>
      <c r="M511" s="76" t="str">
        <f>IFERROR(VLOOKUP(Abfalldokumentation!$W511,Artikel!A:C,3,FALSE),Abfalldokumentation!$W511)</f>
        <v>Diverses QM</v>
      </c>
      <c r="N511" s="76" t="str">
        <f>VLOOKUP(D511,'Liste Gründe'!A:D,2,FALSE)</f>
        <v>Qualitätssicherung</v>
      </c>
      <c r="O511" s="75" t="str">
        <f>IF(ISBLANK(F511),VLOOKUP(Abfalldokumentation!$X511,'Liste Gründe'!A:D,3,FALSE),F511)</f>
        <v>Sensorik</v>
      </c>
      <c r="P511" s="76" t="str">
        <f>IF(ISBLANK(Abfalldokumentation!$G511),"-",Abfalldokumentation!$G511)</f>
        <v>Sensorik</v>
      </c>
      <c r="Q511" s="76">
        <f t="shared" si="50"/>
        <v>37</v>
      </c>
      <c r="R511" s="76" t="str">
        <f t="shared" si="51"/>
        <v>Produkte</v>
      </c>
      <c r="S511" s="76" t="str">
        <f t="shared" si="52"/>
        <v>BUs</v>
      </c>
      <c r="T511" s="76" t="str">
        <f t="shared" si="53"/>
        <v>Symptome</v>
      </c>
      <c r="U511" s="76" t="str">
        <f>IFERROR(VLOOKUP(Abfalldokumentation!$W511,Kennzahlen!S:U,3,FALSE)*Abfalldokumentation!$J511,"0")</f>
        <v>0</v>
      </c>
      <c r="V511" s="76" t="str">
        <f>IF(ISBLANK(A511),VLOOKUP(Abfalldokumentation!$W511,'Linien - BU'!R:S,2,FALSE),A511)</f>
        <v>QM</v>
      </c>
      <c r="W511" s="77" t="str">
        <f t="shared" si="54"/>
        <v>Diverses QM</v>
      </c>
      <c r="X511" s="77">
        <f t="shared" si="55"/>
        <v>74</v>
      </c>
    </row>
    <row r="512" spans="1:24" ht="30" customHeight="1" x14ac:dyDescent="0.25">
      <c r="A512" s="39" t="s">
        <v>89</v>
      </c>
      <c r="B512" s="40" t="s">
        <v>90</v>
      </c>
      <c r="C512" s="40">
        <v>14</v>
      </c>
      <c r="D512" s="40">
        <v>74</v>
      </c>
      <c r="E512" s="41">
        <v>44454</v>
      </c>
      <c r="F512" s="42" t="s">
        <v>91</v>
      </c>
      <c r="G512" s="43" t="s">
        <v>91</v>
      </c>
      <c r="H512" s="44" t="str">
        <f>IFERROR(VLOOKUP(Abfalldokumentation!$B512,Artikel!A:C,3,FALSE),Abfalldokumentation!$B512)</f>
        <v>Diverses QM</v>
      </c>
      <c r="I512" s="78" t="str">
        <f>VLOOKUP(V512,'Linien - BU'!A:B,2,FALSE)</f>
        <v>Rest</v>
      </c>
      <c r="J512" s="79">
        <f t="shared" si="49"/>
        <v>14</v>
      </c>
      <c r="K512" s="80">
        <f>Abfalldokumentation!$E512</f>
        <v>44454</v>
      </c>
      <c r="L512" s="79" t="str">
        <f>IFERROR(IF(VLOOKUP(W512,'[1]Rohware 230'!$B:$C,2,FALSE)=0,"Rohware"),
IFERROR(IF(VLOOKUP(W512,[1]Sammelnr.!$B:$C,2,FALSE)=0,"Sammelnr. ungeschält ABS"),
IFERROR(IF(VLOOKUP(W512,[1]Sammelnr.!$E:$F,2,FALSE)=0,"Sammelnr. ungeschält VS"),
IFERROR(IF(VLOOKUP(W512,[1]Sammelnr.!$H:$I,2,FALSE)=0,"Sammelnr. geschält"),
IFERROR(IF(VLOOKUP(W512,[1]Offen!$B:$C,2,FALSE)=0,"Offen ungeschält ABS"),
IFERROR(IF(VLOOKUP(W512,[1]Offen!$E:$F,2,FALSE)=0,"Offen ungeschält VOS"),
IFERROR(IF(VLOOKUP(W512,[1]Offen!$H:$I,2,FALSE)=0,"Offen geschält RW"),
IFERROR(IF(VLOOKUP(W512,[1]Offen!$K:$L,2,FALSE)=0,"Offen vegan"),
IFERROR(IF(VLOOKUP(W512,[1]Offen!$N:$O,2,FALSE)=0,"Offen Zipfel"),
IFERROR(IF(VLOOKUP(W512,[1]Offen!$Q:$R,2,FALSE)=0,"Offen Endstücke"),
IFERROR(IF(VLOOKUP(W512,[1]Vakuumiert!$B:$C,2,FALSE)=0,"Vakuumierter VOS ungeschält"),
IFERROR(IF(VLOOKUP(W512,[1]Vakuumiert!$E:$F,2,FALSE)=0,"Vakuumierter ABS ungeschält"),
IFERROR(IF(VLOOKUP(W512,[1]Vakuumiert!$H:$I,2,FALSE)=0,"Vakuumierter VOS geschält"),
IFERROR(IF(VLOOKUP(W512,[1]Vakuumiert!$K:$L,2,FALSE)=0,"Vakuumierter VOS vegan"),
IFERROR(IF(VLOOKUP(W512,[1]Vakuumiert!$N:$O,2,FALSE)=0,"Vakuumierter VOS Zipfel"),
IFERROR(IF(VLOOKUP(W512,[1]Vakuumiert!$Q:$R,2,FALSE)=0,"Vakuumiert geschält"),
IFERROR(IF(VLOOKUP(W512,'[1]vakuumierte Fertigprodukte'!$B:$C,2,FALSE)=0,"Fertigprodukte"),
IFERROR(IF(VLOOKUP(W512,'[1]vakuumierte Fertigprodukte'!$E:$FI,2,FALSE)=0,"Vakuumierte Zipfel"),
IFERROR(IF(VLOOKUP(W512,[1]Wurste!$B:$C,2,FALSE)=0,"Räucherwürste"),
IFERROR(IF(VLOOKUP(W512,[1]Wurste!$E:$F,2,FALSE)=0,"URW/URGW Wurst"),
IFERROR(IF(VLOOKUP(W512,[1]Wurste!$H:$I,2,FALSE)=0,"HF-Wurst Vegan"),
IFERROR(IF(VLOOKUP(W512,[1]Wurste!$K:$L,2,FALSE)=0,"320er ohne Würste"),
IFERROR(IF(AND(OR(Abfalldokumentation!$I512="BU3",Abfalldokumentation!$I512="Verkauf"),Abfalldokumentation!$N512="Schimmel",Abfalldokumentation!$O512="keinen Abnehmer/kein Schälpersonal"),"Div. Zipfel, ES ohne Verwendung",VLOOKUP(Abfalldokumentation!$M512,Produktgruppen!A:B,2,FALSE)),"-")))))))))))))))))))))))</f>
        <v>Qualitätssicherung</v>
      </c>
      <c r="M512" s="81" t="str">
        <f>IFERROR(VLOOKUP(Abfalldokumentation!$W512,Artikel!A:C,3,FALSE),Abfalldokumentation!$W512)</f>
        <v>Diverses QM</v>
      </c>
      <c r="N512" s="81" t="str">
        <f>VLOOKUP(D512,'Liste Gründe'!A:D,2,FALSE)</f>
        <v>Qualitätssicherung</v>
      </c>
      <c r="O512" s="80" t="str">
        <f>IF(ISBLANK(F512),VLOOKUP(Abfalldokumentation!$X512,'Liste Gründe'!A:D,3,FALSE),F512)</f>
        <v>Sensorik</v>
      </c>
      <c r="P512" s="81" t="str">
        <f>IF(ISBLANK(Abfalldokumentation!$G512),"-",Abfalldokumentation!$G512)</f>
        <v>Sensorik</v>
      </c>
      <c r="Q512" s="81">
        <f t="shared" si="50"/>
        <v>37</v>
      </c>
      <c r="R512" s="81" t="str">
        <f t="shared" si="51"/>
        <v>Produkte</v>
      </c>
      <c r="S512" s="81" t="str">
        <f t="shared" si="52"/>
        <v>BUs</v>
      </c>
      <c r="T512" s="81" t="str">
        <f t="shared" si="53"/>
        <v>Symptome</v>
      </c>
      <c r="U512" s="81" t="str">
        <f>IFERROR(VLOOKUP(Abfalldokumentation!$W512,Kennzahlen!S:U,3,FALSE)*Abfalldokumentation!$J512,"0")</f>
        <v>0</v>
      </c>
      <c r="V512" s="81" t="str">
        <f>IF(ISBLANK(A512),VLOOKUP(Abfalldokumentation!$W512,'Linien - BU'!R:S,2,FALSE),A512)</f>
        <v>QM</v>
      </c>
      <c r="W512" s="77" t="str">
        <f t="shared" si="54"/>
        <v>Diverses QM</v>
      </c>
      <c r="X512" s="77">
        <f t="shared" si="55"/>
        <v>74</v>
      </c>
    </row>
    <row r="513" spans="1:24" ht="30" customHeight="1" x14ac:dyDescent="0.25">
      <c r="A513" s="45" t="s">
        <v>92</v>
      </c>
      <c r="B513" s="46" t="s">
        <v>93</v>
      </c>
      <c r="C513" s="46">
        <v>5.9</v>
      </c>
      <c r="D513" s="52">
        <v>74</v>
      </c>
      <c r="E513" s="47">
        <v>44454</v>
      </c>
      <c r="F513" s="48" t="s">
        <v>91</v>
      </c>
      <c r="G513" s="49" t="s">
        <v>91</v>
      </c>
      <c r="H513" s="50" t="str">
        <f>IFERROR(VLOOKUP(Abfalldokumentation!$B513,Artikel!A:C,3,FALSE),Abfalldokumentation!$B513)</f>
        <v>Laborproben</v>
      </c>
      <c r="I513" s="73" t="str">
        <f>VLOOKUP(V513,'Linien - BU'!A:B,2,FALSE)</f>
        <v>Rest</v>
      </c>
      <c r="J513" s="74">
        <f t="shared" si="49"/>
        <v>5.9</v>
      </c>
      <c r="K513" s="75">
        <f>Abfalldokumentation!$E513</f>
        <v>44454</v>
      </c>
      <c r="L513" s="74" t="str">
        <f>IFERROR(IF(VLOOKUP(W513,'[1]Rohware 230'!$B:$C,2,FALSE)=0,"Rohware"),
IFERROR(IF(VLOOKUP(W513,[1]Sammelnr.!$B:$C,2,FALSE)=0,"Sammelnr. ungeschält ABS"),
IFERROR(IF(VLOOKUP(W513,[1]Sammelnr.!$E:$F,2,FALSE)=0,"Sammelnr. ungeschält VS"),
IFERROR(IF(VLOOKUP(W513,[1]Sammelnr.!$H:$I,2,FALSE)=0,"Sammelnr. geschält"),
IFERROR(IF(VLOOKUP(W513,[1]Offen!$B:$C,2,FALSE)=0,"Offen ungeschält ABS"),
IFERROR(IF(VLOOKUP(W513,[1]Offen!$E:$F,2,FALSE)=0,"Offen ungeschält VOS"),
IFERROR(IF(VLOOKUP(W513,[1]Offen!$H:$I,2,FALSE)=0,"Offen geschält RW"),
IFERROR(IF(VLOOKUP(W513,[1]Offen!$K:$L,2,FALSE)=0,"Offen vegan"),
IFERROR(IF(VLOOKUP(W513,[1]Offen!$N:$O,2,FALSE)=0,"Offen Zipfel"),
IFERROR(IF(VLOOKUP(W513,[1]Offen!$Q:$R,2,FALSE)=0,"Offen Endstücke"),
IFERROR(IF(VLOOKUP(W513,[1]Vakuumiert!$B:$C,2,FALSE)=0,"Vakuumierter VOS ungeschält"),
IFERROR(IF(VLOOKUP(W513,[1]Vakuumiert!$E:$F,2,FALSE)=0,"Vakuumierter ABS ungeschält"),
IFERROR(IF(VLOOKUP(W513,[1]Vakuumiert!$H:$I,2,FALSE)=0,"Vakuumierter VOS geschält"),
IFERROR(IF(VLOOKUP(W513,[1]Vakuumiert!$K:$L,2,FALSE)=0,"Vakuumierter VOS vegan"),
IFERROR(IF(VLOOKUP(W513,[1]Vakuumiert!$N:$O,2,FALSE)=0,"Vakuumierter VOS Zipfel"),
IFERROR(IF(VLOOKUP(W513,[1]Vakuumiert!$Q:$R,2,FALSE)=0,"Vakuumiert geschält"),
IFERROR(IF(VLOOKUP(W513,'[1]vakuumierte Fertigprodukte'!$B:$C,2,FALSE)=0,"Fertigprodukte"),
IFERROR(IF(VLOOKUP(W513,'[1]vakuumierte Fertigprodukte'!$E:$FI,2,FALSE)=0,"Vakuumierte Zipfel"),
IFERROR(IF(VLOOKUP(W513,[1]Wurste!$B:$C,2,FALSE)=0,"Räucherwürste"),
IFERROR(IF(VLOOKUP(W513,[1]Wurste!$E:$F,2,FALSE)=0,"URW/URGW Wurst"),
IFERROR(IF(VLOOKUP(W513,[1]Wurste!$H:$I,2,FALSE)=0,"HF-Wurst Vegan"),
IFERROR(IF(VLOOKUP(W513,[1]Wurste!$K:$L,2,FALSE)=0,"320er ohne Würste"),
IFERROR(IF(AND(OR(Abfalldokumentation!$I513="BU3",Abfalldokumentation!$I513="Verkauf"),Abfalldokumentation!$N513="Schimmel",Abfalldokumentation!$O513="keinen Abnehmer/kein Schälpersonal"),"Div. Zipfel, ES ohne Verwendung",VLOOKUP(Abfalldokumentation!$M513,Produktgruppen!A:B,2,FALSE)),"-")))))))))))))))))))))))</f>
        <v>Qualitätssicherung</v>
      </c>
      <c r="M513" s="76" t="str">
        <f>IFERROR(VLOOKUP(Abfalldokumentation!$W513,Artikel!A:C,3,FALSE),Abfalldokumentation!$W513)</f>
        <v>Laborproben</v>
      </c>
      <c r="N513" s="76" t="str">
        <f>VLOOKUP(D513,'Liste Gründe'!A:D,2,FALSE)</f>
        <v>Qualitätssicherung</v>
      </c>
      <c r="O513" s="75" t="str">
        <f>IF(ISBLANK(F513),VLOOKUP(Abfalldokumentation!$X513,'Liste Gründe'!A:D,3,FALSE),F513)</f>
        <v>Sensorik</v>
      </c>
      <c r="P513" s="76" t="str">
        <f>IF(ISBLANK(Abfalldokumentation!$G513),"-",Abfalldokumentation!$G513)</f>
        <v>Sensorik</v>
      </c>
      <c r="Q513" s="76">
        <f t="shared" si="50"/>
        <v>37</v>
      </c>
      <c r="R513" s="76" t="str">
        <f t="shared" si="51"/>
        <v>Produkte</v>
      </c>
      <c r="S513" s="76" t="str">
        <f t="shared" si="52"/>
        <v>BUs</v>
      </c>
      <c r="T513" s="76" t="str">
        <f t="shared" si="53"/>
        <v>Symptome</v>
      </c>
      <c r="U513" s="76" t="str">
        <f>IFERROR(VLOOKUP(Abfalldokumentation!$W513,Kennzahlen!S:U,3,FALSE)*Abfalldokumentation!$J513,"0")</f>
        <v>0</v>
      </c>
      <c r="V513" s="76" t="str">
        <f>IF(ISBLANK(A513),VLOOKUP(Abfalldokumentation!$W513,'Linien - BU'!R:S,2,FALSE),A513)</f>
        <v>Labor</v>
      </c>
      <c r="W513" s="77" t="str">
        <f t="shared" si="54"/>
        <v>Laborproben</v>
      </c>
      <c r="X513" s="77">
        <f t="shared" si="55"/>
        <v>74</v>
      </c>
    </row>
    <row r="514" spans="1:24" ht="30" customHeight="1" x14ac:dyDescent="0.25">
      <c r="A514" s="39" t="s">
        <v>92</v>
      </c>
      <c r="B514" s="40" t="s">
        <v>93</v>
      </c>
      <c r="C514" s="40">
        <v>39</v>
      </c>
      <c r="D514" s="51">
        <v>73</v>
      </c>
      <c r="E514" s="41">
        <v>44454</v>
      </c>
      <c r="F514" s="42" t="s">
        <v>94</v>
      </c>
      <c r="G514" s="43" t="s">
        <v>94</v>
      </c>
      <c r="H514" s="44" t="str">
        <f>IFERROR(VLOOKUP(Abfalldokumentation!$B514,Artikel!A:C,3,FALSE),Abfalldokumentation!$B514)</f>
        <v>Laborproben</v>
      </c>
      <c r="I514" s="78" t="str">
        <f>VLOOKUP(V514,'Linien - BU'!A:B,2,FALSE)</f>
        <v>Rest</v>
      </c>
      <c r="J514" s="79">
        <f t="shared" ref="J514:J577" si="56">C514</f>
        <v>39</v>
      </c>
      <c r="K514" s="80">
        <f>Abfalldokumentation!$E514</f>
        <v>44454</v>
      </c>
      <c r="L514" s="79" t="str">
        <f>IFERROR(IF(VLOOKUP(W514,'[1]Rohware 230'!$B:$C,2,FALSE)=0,"Rohware"),
IFERROR(IF(VLOOKUP(W514,[1]Sammelnr.!$B:$C,2,FALSE)=0,"Sammelnr. ungeschält ABS"),
IFERROR(IF(VLOOKUP(W514,[1]Sammelnr.!$E:$F,2,FALSE)=0,"Sammelnr. ungeschält VS"),
IFERROR(IF(VLOOKUP(W514,[1]Sammelnr.!$H:$I,2,FALSE)=0,"Sammelnr. geschält"),
IFERROR(IF(VLOOKUP(W514,[1]Offen!$B:$C,2,FALSE)=0,"Offen ungeschält ABS"),
IFERROR(IF(VLOOKUP(W514,[1]Offen!$E:$F,2,FALSE)=0,"Offen ungeschält VOS"),
IFERROR(IF(VLOOKUP(W514,[1]Offen!$H:$I,2,FALSE)=0,"Offen geschält RW"),
IFERROR(IF(VLOOKUP(W514,[1]Offen!$K:$L,2,FALSE)=0,"Offen vegan"),
IFERROR(IF(VLOOKUP(W514,[1]Offen!$N:$O,2,FALSE)=0,"Offen Zipfel"),
IFERROR(IF(VLOOKUP(W514,[1]Offen!$Q:$R,2,FALSE)=0,"Offen Endstücke"),
IFERROR(IF(VLOOKUP(W514,[1]Vakuumiert!$B:$C,2,FALSE)=0,"Vakuumierter VOS ungeschält"),
IFERROR(IF(VLOOKUP(W514,[1]Vakuumiert!$E:$F,2,FALSE)=0,"Vakuumierter ABS ungeschält"),
IFERROR(IF(VLOOKUP(W514,[1]Vakuumiert!$H:$I,2,FALSE)=0,"Vakuumierter VOS geschält"),
IFERROR(IF(VLOOKUP(W514,[1]Vakuumiert!$K:$L,2,FALSE)=0,"Vakuumierter VOS vegan"),
IFERROR(IF(VLOOKUP(W514,[1]Vakuumiert!$N:$O,2,FALSE)=0,"Vakuumierter VOS Zipfel"),
IFERROR(IF(VLOOKUP(W514,[1]Vakuumiert!$Q:$R,2,FALSE)=0,"Vakuumiert geschält"),
IFERROR(IF(VLOOKUP(W514,'[1]vakuumierte Fertigprodukte'!$B:$C,2,FALSE)=0,"Fertigprodukte"),
IFERROR(IF(VLOOKUP(W514,'[1]vakuumierte Fertigprodukte'!$E:$FI,2,FALSE)=0,"Vakuumierte Zipfel"),
IFERROR(IF(VLOOKUP(W514,[1]Wurste!$B:$C,2,FALSE)=0,"Räucherwürste"),
IFERROR(IF(VLOOKUP(W514,[1]Wurste!$E:$F,2,FALSE)=0,"URW/URGW Wurst"),
IFERROR(IF(VLOOKUP(W514,[1]Wurste!$H:$I,2,FALSE)=0,"HF-Wurst Vegan"),
IFERROR(IF(VLOOKUP(W514,[1]Wurste!$K:$L,2,FALSE)=0,"320er ohne Würste"),
IFERROR(IF(AND(OR(Abfalldokumentation!$I514="BU3",Abfalldokumentation!$I514="Verkauf"),Abfalldokumentation!$N514="Schimmel",Abfalldokumentation!$O514="keinen Abnehmer/kein Schälpersonal"),"Div. Zipfel, ES ohne Verwendung",VLOOKUP(Abfalldokumentation!$M514,Produktgruppen!A:B,2,FALSE)),"-")))))))))))))))))))))))</f>
        <v>Qualitätssicherung</v>
      </c>
      <c r="M514" s="81" t="str">
        <f>IFERROR(VLOOKUP(Abfalldokumentation!$W514,Artikel!A:C,3,FALSE),Abfalldokumentation!$W514)</f>
        <v>Laborproben</v>
      </c>
      <c r="N514" s="81" t="str">
        <f>VLOOKUP(D514,'Liste Gründe'!A:D,2,FALSE)</f>
        <v>Qualitätssicherung</v>
      </c>
      <c r="O514" s="80" t="str">
        <f>IF(ISBLANK(F514),VLOOKUP(Abfalldokumentation!$X514,'Liste Gründe'!A:D,3,FALSE),F514)</f>
        <v>Laborprobe</v>
      </c>
      <c r="P514" s="81" t="str">
        <f>IF(ISBLANK(Abfalldokumentation!$G514),"-",Abfalldokumentation!$G514)</f>
        <v>Laborprobe</v>
      </c>
      <c r="Q514" s="81">
        <f t="shared" ref="Q514:Q577" si="57">_xlfn.ISOWEEKNUM(K514)</f>
        <v>37</v>
      </c>
      <c r="R514" s="81" t="str">
        <f t="shared" ref="R514:R577" si="58">"Produkte"</f>
        <v>Produkte</v>
      </c>
      <c r="S514" s="81" t="str">
        <f t="shared" ref="S514:S577" si="59">"BUs"</f>
        <v>BUs</v>
      </c>
      <c r="T514" s="81" t="str">
        <f t="shared" ref="T514:T577" si="60">"Symptome"</f>
        <v>Symptome</v>
      </c>
      <c r="U514" s="81" t="str">
        <f>IFERROR(VLOOKUP(Abfalldokumentation!$W514,Kennzahlen!S:U,3,FALSE)*Abfalldokumentation!$J514,"0")</f>
        <v>0</v>
      </c>
      <c r="V514" s="81" t="str">
        <f>IF(ISBLANK(A514),VLOOKUP(Abfalldokumentation!$W514,'Linien - BU'!R:S,2,FALSE),A514)</f>
        <v>Labor</v>
      </c>
      <c r="W514" s="77" t="str">
        <f t="shared" ref="W514:W577" si="61">B514</f>
        <v>Laborproben</v>
      </c>
      <c r="X514" s="77">
        <f t="shared" ref="X514:X577" si="62">D514</f>
        <v>73</v>
      </c>
    </row>
    <row r="515" spans="1:24" ht="30" customHeight="1" x14ac:dyDescent="0.25">
      <c r="A515" s="45" t="s">
        <v>92</v>
      </c>
      <c r="B515" s="46" t="s">
        <v>93</v>
      </c>
      <c r="C515" s="46">
        <v>58</v>
      </c>
      <c r="D515" s="52">
        <v>73</v>
      </c>
      <c r="E515" s="47">
        <v>44454</v>
      </c>
      <c r="F515" s="48" t="s">
        <v>94</v>
      </c>
      <c r="G515" s="49" t="s">
        <v>94</v>
      </c>
      <c r="H515" s="50" t="str">
        <f>IFERROR(VLOOKUP(Abfalldokumentation!$B515,Artikel!A:C,3,FALSE),Abfalldokumentation!$B515)</f>
        <v>Laborproben</v>
      </c>
      <c r="I515" s="73" t="str">
        <f>VLOOKUP(V515,'Linien - BU'!A:B,2,FALSE)</f>
        <v>Rest</v>
      </c>
      <c r="J515" s="74">
        <f t="shared" si="56"/>
        <v>58</v>
      </c>
      <c r="K515" s="75">
        <f>Abfalldokumentation!$E515</f>
        <v>44454</v>
      </c>
      <c r="L515" s="74" t="str">
        <f>IFERROR(IF(VLOOKUP(W515,'[1]Rohware 230'!$B:$C,2,FALSE)=0,"Rohware"),
IFERROR(IF(VLOOKUP(W515,[1]Sammelnr.!$B:$C,2,FALSE)=0,"Sammelnr. ungeschält ABS"),
IFERROR(IF(VLOOKUP(W515,[1]Sammelnr.!$E:$F,2,FALSE)=0,"Sammelnr. ungeschält VS"),
IFERROR(IF(VLOOKUP(W515,[1]Sammelnr.!$H:$I,2,FALSE)=0,"Sammelnr. geschält"),
IFERROR(IF(VLOOKUP(W515,[1]Offen!$B:$C,2,FALSE)=0,"Offen ungeschält ABS"),
IFERROR(IF(VLOOKUP(W515,[1]Offen!$E:$F,2,FALSE)=0,"Offen ungeschält VOS"),
IFERROR(IF(VLOOKUP(W515,[1]Offen!$H:$I,2,FALSE)=0,"Offen geschält RW"),
IFERROR(IF(VLOOKUP(W515,[1]Offen!$K:$L,2,FALSE)=0,"Offen vegan"),
IFERROR(IF(VLOOKUP(W515,[1]Offen!$N:$O,2,FALSE)=0,"Offen Zipfel"),
IFERROR(IF(VLOOKUP(W515,[1]Offen!$Q:$R,2,FALSE)=0,"Offen Endstücke"),
IFERROR(IF(VLOOKUP(W515,[1]Vakuumiert!$B:$C,2,FALSE)=0,"Vakuumierter VOS ungeschält"),
IFERROR(IF(VLOOKUP(W515,[1]Vakuumiert!$E:$F,2,FALSE)=0,"Vakuumierter ABS ungeschält"),
IFERROR(IF(VLOOKUP(W515,[1]Vakuumiert!$H:$I,2,FALSE)=0,"Vakuumierter VOS geschält"),
IFERROR(IF(VLOOKUP(W515,[1]Vakuumiert!$K:$L,2,FALSE)=0,"Vakuumierter VOS vegan"),
IFERROR(IF(VLOOKUP(W515,[1]Vakuumiert!$N:$O,2,FALSE)=0,"Vakuumierter VOS Zipfel"),
IFERROR(IF(VLOOKUP(W515,[1]Vakuumiert!$Q:$R,2,FALSE)=0,"Vakuumiert geschält"),
IFERROR(IF(VLOOKUP(W515,'[1]vakuumierte Fertigprodukte'!$B:$C,2,FALSE)=0,"Fertigprodukte"),
IFERROR(IF(VLOOKUP(W515,'[1]vakuumierte Fertigprodukte'!$E:$FI,2,FALSE)=0,"Vakuumierte Zipfel"),
IFERROR(IF(VLOOKUP(W515,[1]Wurste!$B:$C,2,FALSE)=0,"Räucherwürste"),
IFERROR(IF(VLOOKUP(W515,[1]Wurste!$E:$F,2,FALSE)=0,"URW/URGW Wurst"),
IFERROR(IF(VLOOKUP(W515,[1]Wurste!$H:$I,2,FALSE)=0,"HF-Wurst Vegan"),
IFERROR(IF(VLOOKUP(W515,[1]Wurste!$K:$L,2,FALSE)=0,"320er ohne Würste"),
IFERROR(IF(AND(OR(Abfalldokumentation!$I515="BU3",Abfalldokumentation!$I515="Verkauf"),Abfalldokumentation!$N515="Schimmel",Abfalldokumentation!$O515="keinen Abnehmer/kein Schälpersonal"),"Div. Zipfel, ES ohne Verwendung",VLOOKUP(Abfalldokumentation!$M515,Produktgruppen!A:B,2,FALSE)),"-")))))))))))))))))))))))</f>
        <v>Qualitätssicherung</v>
      </c>
      <c r="M515" s="76" t="str">
        <f>IFERROR(VLOOKUP(Abfalldokumentation!$W515,Artikel!A:C,3,FALSE),Abfalldokumentation!$W515)</f>
        <v>Laborproben</v>
      </c>
      <c r="N515" s="76" t="str">
        <f>VLOOKUP(D515,'Liste Gründe'!A:D,2,FALSE)</f>
        <v>Qualitätssicherung</v>
      </c>
      <c r="O515" s="75" t="str">
        <f>IF(ISBLANK(F515),VLOOKUP(Abfalldokumentation!$X515,'Liste Gründe'!A:D,3,FALSE),F515)</f>
        <v>Laborprobe</v>
      </c>
      <c r="P515" s="76" t="str">
        <f>IF(ISBLANK(Abfalldokumentation!$G515),"-",Abfalldokumentation!$G515)</f>
        <v>Laborprobe</v>
      </c>
      <c r="Q515" s="76">
        <f t="shared" si="57"/>
        <v>37</v>
      </c>
      <c r="R515" s="76" t="str">
        <f t="shared" si="58"/>
        <v>Produkte</v>
      </c>
      <c r="S515" s="76" t="str">
        <f t="shared" si="59"/>
        <v>BUs</v>
      </c>
      <c r="T515" s="76" t="str">
        <f t="shared" si="60"/>
        <v>Symptome</v>
      </c>
      <c r="U515" s="76" t="str">
        <f>IFERROR(VLOOKUP(Abfalldokumentation!$W515,Kennzahlen!S:U,3,FALSE)*Abfalldokumentation!$J515,"0")</f>
        <v>0</v>
      </c>
      <c r="V515" s="76" t="str">
        <f>IF(ISBLANK(A515),VLOOKUP(Abfalldokumentation!$W515,'Linien - BU'!R:S,2,FALSE),A515)</f>
        <v>Labor</v>
      </c>
      <c r="W515" s="77" t="str">
        <f t="shared" si="61"/>
        <v>Laborproben</v>
      </c>
      <c r="X515" s="77">
        <f t="shared" si="62"/>
        <v>73</v>
      </c>
    </row>
    <row r="516" spans="1:24" ht="30" customHeight="1" x14ac:dyDescent="0.25">
      <c r="A516" s="39" t="s">
        <v>92</v>
      </c>
      <c r="B516" s="40" t="s">
        <v>93</v>
      </c>
      <c r="C516" s="40">
        <v>78.900000000000006</v>
      </c>
      <c r="D516" s="51">
        <v>73</v>
      </c>
      <c r="E516" s="41">
        <v>44454</v>
      </c>
      <c r="F516" s="42" t="s">
        <v>94</v>
      </c>
      <c r="G516" s="43" t="s">
        <v>94</v>
      </c>
      <c r="H516" s="44" t="str">
        <f>IFERROR(VLOOKUP(Abfalldokumentation!$B516,Artikel!A:C,3,FALSE),Abfalldokumentation!$B516)</f>
        <v>Laborproben</v>
      </c>
      <c r="I516" s="78" t="str">
        <f>VLOOKUP(V516,'Linien - BU'!A:B,2,FALSE)</f>
        <v>Rest</v>
      </c>
      <c r="J516" s="79">
        <f t="shared" si="56"/>
        <v>78.900000000000006</v>
      </c>
      <c r="K516" s="80">
        <f>Abfalldokumentation!$E516</f>
        <v>44454</v>
      </c>
      <c r="L516" s="79" t="str">
        <f>IFERROR(IF(VLOOKUP(W516,'[1]Rohware 230'!$B:$C,2,FALSE)=0,"Rohware"),
IFERROR(IF(VLOOKUP(W516,[1]Sammelnr.!$B:$C,2,FALSE)=0,"Sammelnr. ungeschält ABS"),
IFERROR(IF(VLOOKUP(W516,[1]Sammelnr.!$E:$F,2,FALSE)=0,"Sammelnr. ungeschält VS"),
IFERROR(IF(VLOOKUP(W516,[1]Sammelnr.!$H:$I,2,FALSE)=0,"Sammelnr. geschält"),
IFERROR(IF(VLOOKUP(W516,[1]Offen!$B:$C,2,FALSE)=0,"Offen ungeschält ABS"),
IFERROR(IF(VLOOKUP(W516,[1]Offen!$E:$F,2,FALSE)=0,"Offen ungeschält VOS"),
IFERROR(IF(VLOOKUP(W516,[1]Offen!$H:$I,2,FALSE)=0,"Offen geschält RW"),
IFERROR(IF(VLOOKUP(W516,[1]Offen!$K:$L,2,FALSE)=0,"Offen vegan"),
IFERROR(IF(VLOOKUP(W516,[1]Offen!$N:$O,2,FALSE)=0,"Offen Zipfel"),
IFERROR(IF(VLOOKUP(W516,[1]Offen!$Q:$R,2,FALSE)=0,"Offen Endstücke"),
IFERROR(IF(VLOOKUP(W516,[1]Vakuumiert!$B:$C,2,FALSE)=0,"Vakuumierter VOS ungeschält"),
IFERROR(IF(VLOOKUP(W516,[1]Vakuumiert!$E:$F,2,FALSE)=0,"Vakuumierter ABS ungeschält"),
IFERROR(IF(VLOOKUP(W516,[1]Vakuumiert!$H:$I,2,FALSE)=0,"Vakuumierter VOS geschält"),
IFERROR(IF(VLOOKUP(W516,[1]Vakuumiert!$K:$L,2,FALSE)=0,"Vakuumierter VOS vegan"),
IFERROR(IF(VLOOKUP(W516,[1]Vakuumiert!$N:$O,2,FALSE)=0,"Vakuumierter VOS Zipfel"),
IFERROR(IF(VLOOKUP(W516,[1]Vakuumiert!$Q:$R,2,FALSE)=0,"Vakuumiert geschält"),
IFERROR(IF(VLOOKUP(W516,'[1]vakuumierte Fertigprodukte'!$B:$C,2,FALSE)=0,"Fertigprodukte"),
IFERROR(IF(VLOOKUP(W516,'[1]vakuumierte Fertigprodukte'!$E:$FI,2,FALSE)=0,"Vakuumierte Zipfel"),
IFERROR(IF(VLOOKUP(W516,[1]Wurste!$B:$C,2,FALSE)=0,"Räucherwürste"),
IFERROR(IF(VLOOKUP(W516,[1]Wurste!$E:$F,2,FALSE)=0,"URW/URGW Wurst"),
IFERROR(IF(VLOOKUP(W516,[1]Wurste!$H:$I,2,FALSE)=0,"HF-Wurst Vegan"),
IFERROR(IF(VLOOKUP(W516,[1]Wurste!$K:$L,2,FALSE)=0,"320er ohne Würste"),
IFERROR(IF(AND(OR(Abfalldokumentation!$I516="BU3",Abfalldokumentation!$I516="Verkauf"),Abfalldokumentation!$N516="Schimmel",Abfalldokumentation!$O516="keinen Abnehmer/kein Schälpersonal"),"Div. Zipfel, ES ohne Verwendung",VLOOKUP(Abfalldokumentation!$M516,Produktgruppen!A:B,2,FALSE)),"-")))))))))))))))))))))))</f>
        <v>Qualitätssicherung</v>
      </c>
      <c r="M516" s="81" t="str">
        <f>IFERROR(VLOOKUP(Abfalldokumentation!$W516,Artikel!A:C,3,FALSE),Abfalldokumentation!$W516)</f>
        <v>Laborproben</v>
      </c>
      <c r="N516" s="81" t="str">
        <f>VLOOKUP(D516,'Liste Gründe'!A:D,2,FALSE)</f>
        <v>Qualitätssicherung</v>
      </c>
      <c r="O516" s="80" t="str">
        <f>IF(ISBLANK(F516),VLOOKUP(Abfalldokumentation!$X516,'Liste Gründe'!A:D,3,FALSE),F516)</f>
        <v>Laborprobe</v>
      </c>
      <c r="P516" s="81" t="str">
        <f>IF(ISBLANK(Abfalldokumentation!$G516),"-",Abfalldokumentation!$G516)</f>
        <v>Laborprobe</v>
      </c>
      <c r="Q516" s="81">
        <f t="shared" si="57"/>
        <v>37</v>
      </c>
      <c r="R516" s="81" t="str">
        <f t="shared" si="58"/>
        <v>Produkte</v>
      </c>
      <c r="S516" s="81" t="str">
        <f t="shared" si="59"/>
        <v>BUs</v>
      </c>
      <c r="T516" s="81" t="str">
        <f t="shared" si="60"/>
        <v>Symptome</v>
      </c>
      <c r="U516" s="81" t="str">
        <f>IFERROR(VLOOKUP(Abfalldokumentation!$W516,Kennzahlen!S:U,3,FALSE)*Abfalldokumentation!$J516,"0")</f>
        <v>0</v>
      </c>
      <c r="V516" s="81" t="str">
        <f>IF(ISBLANK(A516),VLOOKUP(Abfalldokumentation!$W516,'Linien - BU'!R:S,2,FALSE),A516)</f>
        <v>Labor</v>
      </c>
      <c r="W516" s="77" t="str">
        <f t="shared" si="61"/>
        <v>Laborproben</v>
      </c>
      <c r="X516" s="77">
        <f t="shared" si="62"/>
        <v>73</v>
      </c>
    </row>
    <row r="517" spans="1:24" ht="30" customHeight="1" x14ac:dyDescent="0.25">
      <c r="A517" s="45" t="s">
        <v>92</v>
      </c>
      <c r="B517" s="46" t="s">
        <v>93</v>
      </c>
      <c r="C517" s="46">
        <v>20</v>
      </c>
      <c r="D517" s="52">
        <v>73</v>
      </c>
      <c r="E517" s="47">
        <v>44454</v>
      </c>
      <c r="F517" s="48" t="s">
        <v>94</v>
      </c>
      <c r="G517" s="49" t="s">
        <v>94</v>
      </c>
      <c r="H517" s="50" t="str">
        <f>IFERROR(VLOOKUP(Abfalldokumentation!$B517,Artikel!A:C,3,FALSE),Abfalldokumentation!$B517)</f>
        <v>Laborproben</v>
      </c>
      <c r="I517" s="73" t="str">
        <f>VLOOKUP(V517,'Linien - BU'!A:B,2,FALSE)</f>
        <v>Rest</v>
      </c>
      <c r="J517" s="74">
        <f t="shared" si="56"/>
        <v>20</v>
      </c>
      <c r="K517" s="75">
        <f>Abfalldokumentation!$E517</f>
        <v>44454</v>
      </c>
      <c r="L517" s="74" t="str">
        <f>IFERROR(IF(VLOOKUP(W517,'[1]Rohware 230'!$B:$C,2,FALSE)=0,"Rohware"),
IFERROR(IF(VLOOKUP(W517,[1]Sammelnr.!$B:$C,2,FALSE)=0,"Sammelnr. ungeschält ABS"),
IFERROR(IF(VLOOKUP(W517,[1]Sammelnr.!$E:$F,2,FALSE)=0,"Sammelnr. ungeschält VS"),
IFERROR(IF(VLOOKUP(W517,[1]Sammelnr.!$H:$I,2,FALSE)=0,"Sammelnr. geschält"),
IFERROR(IF(VLOOKUP(W517,[1]Offen!$B:$C,2,FALSE)=0,"Offen ungeschält ABS"),
IFERROR(IF(VLOOKUP(W517,[1]Offen!$E:$F,2,FALSE)=0,"Offen ungeschält VOS"),
IFERROR(IF(VLOOKUP(W517,[1]Offen!$H:$I,2,FALSE)=0,"Offen geschält RW"),
IFERROR(IF(VLOOKUP(W517,[1]Offen!$K:$L,2,FALSE)=0,"Offen vegan"),
IFERROR(IF(VLOOKUP(W517,[1]Offen!$N:$O,2,FALSE)=0,"Offen Zipfel"),
IFERROR(IF(VLOOKUP(W517,[1]Offen!$Q:$R,2,FALSE)=0,"Offen Endstücke"),
IFERROR(IF(VLOOKUP(W517,[1]Vakuumiert!$B:$C,2,FALSE)=0,"Vakuumierter VOS ungeschält"),
IFERROR(IF(VLOOKUP(W517,[1]Vakuumiert!$E:$F,2,FALSE)=0,"Vakuumierter ABS ungeschält"),
IFERROR(IF(VLOOKUP(W517,[1]Vakuumiert!$H:$I,2,FALSE)=0,"Vakuumierter VOS geschält"),
IFERROR(IF(VLOOKUP(W517,[1]Vakuumiert!$K:$L,2,FALSE)=0,"Vakuumierter VOS vegan"),
IFERROR(IF(VLOOKUP(W517,[1]Vakuumiert!$N:$O,2,FALSE)=0,"Vakuumierter VOS Zipfel"),
IFERROR(IF(VLOOKUP(W517,[1]Vakuumiert!$Q:$R,2,FALSE)=0,"Vakuumiert geschält"),
IFERROR(IF(VLOOKUP(W517,'[1]vakuumierte Fertigprodukte'!$B:$C,2,FALSE)=0,"Fertigprodukte"),
IFERROR(IF(VLOOKUP(W517,'[1]vakuumierte Fertigprodukte'!$E:$FI,2,FALSE)=0,"Vakuumierte Zipfel"),
IFERROR(IF(VLOOKUP(W517,[1]Wurste!$B:$C,2,FALSE)=0,"Räucherwürste"),
IFERROR(IF(VLOOKUP(W517,[1]Wurste!$E:$F,2,FALSE)=0,"URW/URGW Wurst"),
IFERROR(IF(VLOOKUP(W517,[1]Wurste!$H:$I,2,FALSE)=0,"HF-Wurst Vegan"),
IFERROR(IF(VLOOKUP(W517,[1]Wurste!$K:$L,2,FALSE)=0,"320er ohne Würste"),
IFERROR(IF(AND(OR(Abfalldokumentation!$I517="BU3",Abfalldokumentation!$I517="Verkauf"),Abfalldokumentation!$N517="Schimmel",Abfalldokumentation!$O517="keinen Abnehmer/kein Schälpersonal"),"Div. Zipfel, ES ohne Verwendung",VLOOKUP(Abfalldokumentation!$M517,Produktgruppen!A:B,2,FALSE)),"-")))))))))))))))))))))))</f>
        <v>Qualitätssicherung</v>
      </c>
      <c r="M517" s="76" t="str">
        <f>IFERROR(VLOOKUP(Abfalldokumentation!$W517,Artikel!A:C,3,FALSE),Abfalldokumentation!$W517)</f>
        <v>Laborproben</v>
      </c>
      <c r="N517" s="76" t="str">
        <f>VLOOKUP(D517,'Liste Gründe'!A:D,2,FALSE)</f>
        <v>Qualitätssicherung</v>
      </c>
      <c r="O517" s="75" t="str">
        <f>IF(ISBLANK(F517),VLOOKUP(Abfalldokumentation!$X517,'Liste Gründe'!A:D,3,FALSE),F517)</f>
        <v>Laborprobe</v>
      </c>
      <c r="P517" s="76" t="str">
        <f>IF(ISBLANK(Abfalldokumentation!$G517),"-",Abfalldokumentation!$G517)</f>
        <v>Laborprobe</v>
      </c>
      <c r="Q517" s="76">
        <f t="shared" si="57"/>
        <v>37</v>
      </c>
      <c r="R517" s="76" t="str">
        <f t="shared" si="58"/>
        <v>Produkte</v>
      </c>
      <c r="S517" s="76" t="str">
        <f t="shared" si="59"/>
        <v>BUs</v>
      </c>
      <c r="T517" s="76" t="str">
        <f t="shared" si="60"/>
        <v>Symptome</v>
      </c>
      <c r="U517" s="76" t="str">
        <f>IFERROR(VLOOKUP(Abfalldokumentation!$W517,Kennzahlen!S:U,3,FALSE)*Abfalldokumentation!$J517,"0")</f>
        <v>0</v>
      </c>
      <c r="V517" s="76" t="str">
        <f>IF(ISBLANK(A517),VLOOKUP(Abfalldokumentation!$W517,'Linien - BU'!R:S,2,FALSE),A517)</f>
        <v>Labor</v>
      </c>
      <c r="W517" s="77" t="str">
        <f t="shared" si="61"/>
        <v>Laborproben</v>
      </c>
      <c r="X517" s="77">
        <f t="shared" si="62"/>
        <v>73</v>
      </c>
    </row>
    <row r="518" spans="1:24" ht="30" customHeight="1" x14ac:dyDescent="0.25">
      <c r="A518" s="39" t="s">
        <v>92</v>
      </c>
      <c r="B518" s="40" t="s">
        <v>93</v>
      </c>
      <c r="C518" s="40">
        <v>7</v>
      </c>
      <c r="D518" s="51">
        <v>74</v>
      </c>
      <c r="E518" s="41">
        <v>44454</v>
      </c>
      <c r="F518" s="42" t="s">
        <v>91</v>
      </c>
      <c r="G518" s="43" t="s">
        <v>91</v>
      </c>
      <c r="H518" s="44" t="str">
        <f>IFERROR(VLOOKUP(Abfalldokumentation!$B518,Artikel!A:C,3,FALSE),Abfalldokumentation!$B518)</f>
        <v>Laborproben</v>
      </c>
      <c r="I518" s="78" t="str">
        <f>VLOOKUP(V518,'Linien - BU'!A:B,2,FALSE)</f>
        <v>Rest</v>
      </c>
      <c r="J518" s="79">
        <f t="shared" si="56"/>
        <v>7</v>
      </c>
      <c r="K518" s="80">
        <f>Abfalldokumentation!$E518</f>
        <v>44454</v>
      </c>
      <c r="L518" s="79" t="str">
        <f>IFERROR(IF(VLOOKUP(W518,'[1]Rohware 230'!$B:$C,2,FALSE)=0,"Rohware"),
IFERROR(IF(VLOOKUP(W518,[1]Sammelnr.!$B:$C,2,FALSE)=0,"Sammelnr. ungeschält ABS"),
IFERROR(IF(VLOOKUP(W518,[1]Sammelnr.!$E:$F,2,FALSE)=0,"Sammelnr. ungeschält VS"),
IFERROR(IF(VLOOKUP(W518,[1]Sammelnr.!$H:$I,2,FALSE)=0,"Sammelnr. geschält"),
IFERROR(IF(VLOOKUP(W518,[1]Offen!$B:$C,2,FALSE)=0,"Offen ungeschält ABS"),
IFERROR(IF(VLOOKUP(W518,[1]Offen!$E:$F,2,FALSE)=0,"Offen ungeschält VOS"),
IFERROR(IF(VLOOKUP(W518,[1]Offen!$H:$I,2,FALSE)=0,"Offen geschält RW"),
IFERROR(IF(VLOOKUP(W518,[1]Offen!$K:$L,2,FALSE)=0,"Offen vegan"),
IFERROR(IF(VLOOKUP(W518,[1]Offen!$N:$O,2,FALSE)=0,"Offen Zipfel"),
IFERROR(IF(VLOOKUP(W518,[1]Offen!$Q:$R,2,FALSE)=0,"Offen Endstücke"),
IFERROR(IF(VLOOKUP(W518,[1]Vakuumiert!$B:$C,2,FALSE)=0,"Vakuumierter VOS ungeschält"),
IFERROR(IF(VLOOKUP(W518,[1]Vakuumiert!$E:$F,2,FALSE)=0,"Vakuumierter ABS ungeschält"),
IFERROR(IF(VLOOKUP(W518,[1]Vakuumiert!$H:$I,2,FALSE)=0,"Vakuumierter VOS geschält"),
IFERROR(IF(VLOOKUP(W518,[1]Vakuumiert!$K:$L,2,FALSE)=0,"Vakuumierter VOS vegan"),
IFERROR(IF(VLOOKUP(W518,[1]Vakuumiert!$N:$O,2,FALSE)=0,"Vakuumierter VOS Zipfel"),
IFERROR(IF(VLOOKUP(W518,[1]Vakuumiert!$Q:$R,2,FALSE)=0,"Vakuumiert geschält"),
IFERROR(IF(VLOOKUP(W518,'[1]vakuumierte Fertigprodukte'!$B:$C,2,FALSE)=0,"Fertigprodukte"),
IFERROR(IF(VLOOKUP(W518,'[1]vakuumierte Fertigprodukte'!$E:$FI,2,FALSE)=0,"Vakuumierte Zipfel"),
IFERROR(IF(VLOOKUP(W518,[1]Wurste!$B:$C,2,FALSE)=0,"Räucherwürste"),
IFERROR(IF(VLOOKUP(W518,[1]Wurste!$E:$F,2,FALSE)=0,"URW/URGW Wurst"),
IFERROR(IF(VLOOKUP(W518,[1]Wurste!$H:$I,2,FALSE)=0,"HF-Wurst Vegan"),
IFERROR(IF(VLOOKUP(W518,[1]Wurste!$K:$L,2,FALSE)=0,"320er ohne Würste"),
IFERROR(IF(AND(OR(Abfalldokumentation!$I518="BU3",Abfalldokumentation!$I518="Verkauf"),Abfalldokumentation!$N518="Schimmel",Abfalldokumentation!$O518="keinen Abnehmer/kein Schälpersonal"),"Div. Zipfel, ES ohne Verwendung",VLOOKUP(Abfalldokumentation!$M518,Produktgruppen!A:B,2,FALSE)),"-")))))))))))))))))))))))</f>
        <v>Qualitätssicherung</v>
      </c>
      <c r="M518" s="81" t="str">
        <f>IFERROR(VLOOKUP(Abfalldokumentation!$W518,Artikel!A:C,3,FALSE),Abfalldokumentation!$W518)</f>
        <v>Laborproben</v>
      </c>
      <c r="N518" s="81" t="str">
        <f>VLOOKUP(D518,'Liste Gründe'!A:D,2,FALSE)</f>
        <v>Qualitätssicherung</v>
      </c>
      <c r="O518" s="80" t="str">
        <f>IF(ISBLANK(F518),VLOOKUP(Abfalldokumentation!$X518,'Liste Gründe'!A:D,3,FALSE),F518)</f>
        <v>Sensorik</v>
      </c>
      <c r="P518" s="81" t="str">
        <f>IF(ISBLANK(Abfalldokumentation!$G518),"-",Abfalldokumentation!$G518)</f>
        <v>Sensorik</v>
      </c>
      <c r="Q518" s="81">
        <f t="shared" si="57"/>
        <v>37</v>
      </c>
      <c r="R518" s="81" t="str">
        <f t="shared" si="58"/>
        <v>Produkte</v>
      </c>
      <c r="S518" s="81" t="str">
        <f t="shared" si="59"/>
        <v>BUs</v>
      </c>
      <c r="T518" s="81" t="str">
        <f t="shared" si="60"/>
        <v>Symptome</v>
      </c>
      <c r="U518" s="81" t="str">
        <f>IFERROR(VLOOKUP(Abfalldokumentation!$W518,Kennzahlen!S:U,3,FALSE)*Abfalldokumentation!$J518,"0")</f>
        <v>0</v>
      </c>
      <c r="V518" s="81" t="str">
        <f>IF(ISBLANK(A518),VLOOKUP(Abfalldokumentation!$W518,'Linien - BU'!R:S,2,FALSE),A518)</f>
        <v>Labor</v>
      </c>
      <c r="W518" s="77" t="str">
        <f t="shared" si="61"/>
        <v>Laborproben</v>
      </c>
      <c r="X518" s="77">
        <f t="shared" si="62"/>
        <v>74</v>
      </c>
    </row>
    <row r="519" spans="1:24" ht="30" customHeight="1" x14ac:dyDescent="0.25">
      <c r="A519" s="45" t="s">
        <v>110</v>
      </c>
      <c r="B519" s="46" t="s">
        <v>124</v>
      </c>
      <c r="C519" s="46">
        <v>21</v>
      </c>
      <c r="D519" s="46">
        <v>30</v>
      </c>
      <c r="E519" s="47">
        <v>44454</v>
      </c>
      <c r="F519" s="48"/>
      <c r="G519" s="49"/>
      <c r="H519" s="50" t="str">
        <f>IFERROR(VLOOKUP(Abfalldokumentation!$B519,Artikel!A:C,3,FALSE),Abfalldokumentation!$B519)</f>
        <v>RW Natur</v>
      </c>
      <c r="I519" s="73" t="str">
        <f>VLOOKUP(V519,'Linien - BU'!A:B,2,FALSE)</f>
        <v>BU3</v>
      </c>
      <c r="J519" s="74">
        <f t="shared" si="56"/>
        <v>21</v>
      </c>
      <c r="K519" s="75">
        <f>Abfalldokumentation!$E519</f>
        <v>44454</v>
      </c>
      <c r="L519" s="74" t="str">
        <f>IFERROR(IF(VLOOKUP(W519,'[1]Rohware 230'!$B:$C,2,FALSE)=0,"Rohware"),
IFERROR(IF(VLOOKUP(W519,[1]Sammelnr.!$B:$C,2,FALSE)=0,"Sammelnr. ungeschält ABS"),
IFERROR(IF(VLOOKUP(W519,[1]Sammelnr.!$E:$F,2,FALSE)=0,"Sammelnr. ungeschält VS"),
IFERROR(IF(VLOOKUP(W519,[1]Sammelnr.!$H:$I,2,FALSE)=0,"Sammelnr. geschält"),
IFERROR(IF(VLOOKUP(W519,[1]Offen!$B:$C,2,FALSE)=0,"Offen ungeschält ABS"),
IFERROR(IF(VLOOKUP(W519,[1]Offen!$E:$F,2,FALSE)=0,"Offen ungeschält VOS"),
IFERROR(IF(VLOOKUP(W519,[1]Offen!$H:$I,2,FALSE)=0,"Offen geschält RW"),
IFERROR(IF(VLOOKUP(W519,[1]Offen!$K:$L,2,FALSE)=0,"Offen vegan"),
IFERROR(IF(VLOOKUP(W519,[1]Offen!$N:$O,2,FALSE)=0,"Offen Zipfel"),
IFERROR(IF(VLOOKUP(W519,[1]Offen!$Q:$R,2,FALSE)=0,"Offen Endstücke"),
IFERROR(IF(VLOOKUP(W519,[1]Vakuumiert!$B:$C,2,FALSE)=0,"Vakuumierter VOS ungeschält"),
IFERROR(IF(VLOOKUP(W519,[1]Vakuumiert!$E:$F,2,FALSE)=0,"Vakuumierter ABS ungeschält"),
IFERROR(IF(VLOOKUP(W519,[1]Vakuumiert!$H:$I,2,FALSE)=0,"Vakuumierter VOS geschält"),
IFERROR(IF(VLOOKUP(W519,[1]Vakuumiert!$K:$L,2,FALSE)=0,"Vakuumierter VOS vegan"),
IFERROR(IF(VLOOKUP(W519,[1]Vakuumiert!$N:$O,2,FALSE)=0,"Vakuumierter VOS Zipfel"),
IFERROR(IF(VLOOKUP(W519,[1]Vakuumiert!$Q:$R,2,FALSE)=0,"Vakuumiert geschält"),
IFERROR(IF(VLOOKUP(W519,'[1]vakuumierte Fertigprodukte'!$B:$C,2,FALSE)=0,"Fertigprodukte"),
IFERROR(IF(VLOOKUP(W519,'[1]vakuumierte Fertigprodukte'!$E:$FI,2,FALSE)=0,"Vakuumierte Zipfel"),
IFERROR(IF(VLOOKUP(W519,[1]Wurste!$B:$C,2,FALSE)=0,"Räucherwürste"),
IFERROR(IF(VLOOKUP(W519,[1]Wurste!$E:$F,2,FALSE)=0,"URW/URGW Wurst"),
IFERROR(IF(VLOOKUP(W519,[1]Wurste!$H:$I,2,FALSE)=0,"HF-Wurst Vegan"),
IFERROR(IF(VLOOKUP(W519,[1]Wurste!$K:$L,2,FALSE)=0,"320er ohne Würste"),
IFERROR(IF(AND(OR(Abfalldokumentation!$I519="BU3",Abfalldokumentation!$I519="Verkauf"),Abfalldokumentation!$N519="Schimmel",Abfalldokumentation!$O519="keinen Abnehmer/kein Schälpersonal"),"Div. Zipfel, ES ohne Verwendung",VLOOKUP(Abfalldokumentation!$M519,Produktgruppen!A:B,2,FALSE)),"-")))))))))))))))))))))))</f>
        <v>RW</v>
      </c>
      <c r="M519" s="76" t="str">
        <f>IFERROR(VLOOKUP(Abfalldokumentation!$W519,Artikel!A:C,3,FALSE),Abfalldokumentation!$W519)</f>
        <v>RW Natur</v>
      </c>
      <c r="N519" s="76" t="str">
        <f>VLOOKUP(D519,'Liste Gründe'!A:D,2,FALSE)</f>
        <v>Linienbezogen</v>
      </c>
      <c r="O519" s="75" t="str">
        <f>IF(ISBLANK(F519),VLOOKUP(Abfalldokumentation!$X519,'Liste Gründe'!A:D,3,FALSE),F519)</f>
        <v>Maschinenabfall</v>
      </c>
      <c r="P519" s="76" t="str">
        <f>IF(ISBLANK(Abfalldokumentation!$G519),"-",Abfalldokumentation!$G519)</f>
        <v>-</v>
      </c>
      <c r="Q519" s="76">
        <f t="shared" si="57"/>
        <v>37</v>
      </c>
      <c r="R519" s="76" t="str">
        <f t="shared" si="58"/>
        <v>Produkte</v>
      </c>
      <c r="S519" s="76" t="str">
        <f t="shared" si="59"/>
        <v>BUs</v>
      </c>
      <c r="T519" s="76" t="str">
        <f t="shared" si="60"/>
        <v>Symptome</v>
      </c>
      <c r="U519" s="76" t="str">
        <f>IFERROR(VLOOKUP(Abfalldokumentation!$W519,Kennzahlen!S:U,3,FALSE)*Abfalldokumentation!$J519,"0")</f>
        <v>0</v>
      </c>
      <c r="V519" s="76" t="str">
        <f>IF(ISBLANK(A519),VLOOKUP(Abfalldokumentation!$W519,'Linien - BU'!R:S,2,FALSE),A519)</f>
        <v>L16</v>
      </c>
      <c r="W519" s="77" t="str">
        <f t="shared" si="61"/>
        <v>RW Natur</v>
      </c>
      <c r="X519" s="77">
        <f t="shared" si="62"/>
        <v>30</v>
      </c>
    </row>
    <row r="520" spans="1:24" ht="30" customHeight="1" x14ac:dyDescent="0.25">
      <c r="A520" s="39" t="s">
        <v>172</v>
      </c>
      <c r="B520" s="40">
        <v>29500613</v>
      </c>
      <c r="C520" s="40">
        <v>15</v>
      </c>
      <c r="D520" s="40">
        <v>12</v>
      </c>
      <c r="E520" s="41">
        <v>44455</v>
      </c>
      <c r="F520" s="42" t="s">
        <v>21</v>
      </c>
      <c r="G520" s="43" t="s">
        <v>36</v>
      </c>
      <c r="H520" s="44" t="str">
        <f>IFERROR(VLOOKUP(Abfalldokumentation!$B520,Artikel!A:C,3,FALSE),Abfalldokumentation!$B520)</f>
        <v>VOS Räucher extra natri</v>
      </c>
      <c r="I520" s="78" t="str">
        <f>VLOOKUP(V520,'Linien - BU'!A:B,2,FALSE)</f>
        <v>BU3</v>
      </c>
      <c r="J520" s="79">
        <f t="shared" si="56"/>
        <v>15</v>
      </c>
      <c r="K520" s="80">
        <f>Abfalldokumentation!$E520</f>
        <v>44455</v>
      </c>
      <c r="L520" s="79" t="str">
        <f>IFERROR(IF(VLOOKUP(W520,'[1]Rohware 230'!$B:$C,2,FALSE)=0,"Rohware"),
IFERROR(IF(VLOOKUP(W520,[1]Sammelnr.!$B:$C,2,FALSE)=0,"Sammelnr. ungeschält ABS"),
IFERROR(IF(VLOOKUP(W520,[1]Sammelnr.!$E:$F,2,FALSE)=0,"Sammelnr. ungeschält VS"),
IFERROR(IF(VLOOKUP(W520,[1]Sammelnr.!$H:$I,2,FALSE)=0,"Sammelnr. geschält"),
IFERROR(IF(VLOOKUP(W520,[1]Offen!$B:$C,2,FALSE)=0,"Offen ungeschält ABS"),
IFERROR(IF(VLOOKUP(W520,[1]Offen!$E:$F,2,FALSE)=0,"Offen ungeschält VOS"),
IFERROR(IF(VLOOKUP(W520,[1]Offen!$H:$I,2,FALSE)=0,"Offen geschält RW"),
IFERROR(IF(VLOOKUP(W520,[1]Offen!$K:$L,2,FALSE)=0,"Offen vegan"),
IFERROR(IF(VLOOKUP(W520,[1]Offen!$N:$O,2,FALSE)=0,"Offen Zipfel"),
IFERROR(IF(VLOOKUP(W520,[1]Offen!$Q:$R,2,FALSE)=0,"Offen Endstücke"),
IFERROR(IF(VLOOKUP(W520,[1]Vakuumiert!$B:$C,2,FALSE)=0,"Vakuumierter VOS ungeschält"),
IFERROR(IF(VLOOKUP(W520,[1]Vakuumiert!$E:$F,2,FALSE)=0,"Vakuumierter ABS ungeschält"),
IFERROR(IF(VLOOKUP(W520,[1]Vakuumiert!$H:$I,2,FALSE)=0,"Vakuumierter VOS geschält"),
IFERROR(IF(VLOOKUP(W520,[1]Vakuumiert!$K:$L,2,FALSE)=0,"Vakuumierter VOS vegan"),
IFERROR(IF(VLOOKUP(W520,[1]Vakuumiert!$N:$O,2,FALSE)=0,"Vakuumierter VOS Zipfel"),
IFERROR(IF(VLOOKUP(W520,[1]Vakuumiert!$Q:$R,2,FALSE)=0,"Vakuumiert geschält"),
IFERROR(IF(VLOOKUP(W520,'[1]vakuumierte Fertigprodukte'!$B:$C,2,FALSE)=0,"Fertigprodukte"),
IFERROR(IF(VLOOKUP(W520,'[1]vakuumierte Fertigprodukte'!$E:$FI,2,FALSE)=0,"Vakuumierte Zipfel"),
IFERROR(IF(VLOOKUP(W520,[1]Wurste!$B:$C,2,FALSE)=0,"Räucherwürste"),
IFERROR(IF(VLOOKUP(W520,[1]Wurste!$E:$F,2,FALSE)=0,"URW/URGW Wurst"),
IFERROR(IF(VLOOKUP(W520,[1]Wurste!$H:$I,2,FALSE)=0,"HF-Wurst Vegan"),
IFERROR(IF(VLOOKUP(W520,[1]Wurste!$K:$L,2,FALSE)=0,"320er ohne Würste"),
IFERROR(IF(AND(OR(Abfalldokumentation!$I520="BU3",Abfalldokumentation!$I520="Verkauf"),Abfalldokumentation!$N520="Schimmel",Abfalldokumentation!$O520="keinen Abnehmer/kein Schälpersonal"),"Div. Zipfel, ES ohne Verwendung",VLOOKUP(Abfalldokumentation!$M520,Produktgruppen!A:B,2,FALSE)),"-")))))))))))))))))))))))</f>
        <v>Offen ungeschält VOS</v>
      </c>
      <c r="M520" s="81" t="str">
        <f>IFERROR(VLOOKUP(Abfalldokumentation!$W520,Artikel!A:C,3,FALSE),Abfalldokumentation!$W520)</f>
        <v>VOS Räucher extra natri</v>
      </c>
      <c r="N520" s="81" t="str">
        <f>VLOOKUP(D520,'Liste Gründe'!A:D,2,FALSE)</f>
        <v>Schimmel</v>
      </c>
      <c r="O520" s="80" t="str">
        <f>IF(ISBLANK(F520),VLOOKUP(Abfalldokumentation!$X520,'Liste Gründe'!A:D,3,FALSE),F520)</f>
        <v>VOS &gt; Einsatz</v>
      </c>
      <c r="P520" s="81" t="str">
        <f>IF(ISBLANK(Abfalldokumentation!$G520),"-",Abfalldokumentation!$G520)</f>
        <v>-</v>
      </c>
      <c r="Q520" s="81">
        <f t="shared" si="57"/>
        <v>37</v>
      </c>
      <c r="R520" s="81" t="str">
        <f t="shared" si="58"/>
        <v>Produkte</v>
      </c>
      <c r="S520" s="81" t="str">
        <f t="shared" si="59"/>
        <v>BUs</v>
      </c>
      <c r="T520" s="81" t="str">
        <f t="shared" si="60"/>
        <v>Symptome</v>
      </c>
      <c r="U520" s="81">
        <f>IFERROR(VLOOKUP(Abfalldokumentation!$W520,Kennzahlen!S:U,3,FALSE)*Abfalldokumentation!$J520,"0")</f>
        <v>7.5</v>
      </c>
      <c r="V520" s="81" t="str">
        <f>IF(ISBLANK(A520),VLOOKUP(Abfalldokumentation!$W520,'Linien - BU'!R:S,2,FALSE),A520)</f>
        <v>L11</v>
      </c>
      <c r="W520" s="77">
        <f t="shared" si="61"/>
        <v>29500613</v>
      </c>
      <c r="X520" s="77">
        <f t="shared" si="62"/>
        <v>12</v>
      </c>
    </row>
    <row r="521" spans="1:24" ht="30" customHeight="1" x14ac:dyDescent="0.25">
      <c r="A521" s="45" t="s">
        <v>131</v>
      </c>
      <c r="B521" s="46">
        <v>29500885</v>
      </c>
      <c r="C521" s="46">
        <v>28</v>
      </c>
      <c r="D521" s="46">
        <v>61</v>
      </c>
      <c r="E521" s="47">
        <v>44455</v>
      </c>
      <c r="F521" s="48" t="s">
        <v>17</v>
      </c>
      <c r="G521" s="49" t="s">
        <v>82</v>
      </c>
      <c r="H521" s="50" t="str">
        <f>IFERROR(VLOOKUP(Abfalldokumentation!$B521,Artikel!A:C,3,FALSE),Abfalldokumentation!$B521)</f>
        <v>ABS HEUBL</v>
      </c>
      <c r="I521" s="73" t="str">
        <f>VLOOKUP(V521,'Linien - BU'!A:B,2,FALSE)</f>
        <v>BU4</v>
      </c>
      <c r="J521" s="74">
        <f t="shared" si="56"/>
        <v>28</v>
      </c>
      <c r="K521" s="75">
        <f>Abfalldokumentation!$E521</f>
        <v>44455</v>
      </c>
      <c r="L521" s="74" t="str">
        <f>IFERROR(IF(VLOOKUP(W521,'[1]Rohware 230'!$B:$C,2,FALSE)=0,"Rohware"),
IFERROR(IF(VLOOKUP(W521,[1]Sammelnr.!$B:$C,2,FALSE)=0,"Sammelnr. ungeschält ABS"),
IFERROR(IF(VLOOKUP(W521,[1]Sammelnr.!$E:$F,2,FALSE)=0,"Sammelnr. ungeschält VS"),
IFERROR(IF(VLOOKUP(W521,[1]Sammelnr.!$H:$I,2,FALSE)=0,"Sammelnr. geschält"),
IFERROR(IF(VLOOKUP(W521,[1]Offen!$B:$C,2,FALSE)=0,"Offen ungeschält ABS"),
IFERROR(IF(VLOOKUP(W521,[1]Offen!$E:$F,2,FALSE)=0,"Offen ungeschält VOS"),
IFERROR(IF(VLOOKUP(W521,[1]Offen!$H:$I,2,FALSE)=0,"Offen geschält RW"),
IFERROR(IF(VLOOKUP(W521,[1]Offen!$K:$L,2,FALSE)=0,"Offen vegan"),
IFERROR(IF(VLOOKUP(W521,[1]Offen!$N:$O,2,FALSE)=0,"Offen Zipfel"),
IFERROR(IF(VLOOKUP(W521,[1]Offen!$Q:$R,2,FALSE)=0,"Offen Endstücke"),
IFERROR(IF(VLOOKUP(W521,[1]Vakuumiert!$B:$C,2,FALSE)=0,"Vakuumierter VOS ungeschält"),
IFERROR(IF(VLOOKUP(W521,[1]Vakuumiert!$E:$F,2,FALSE)=0,"Vakuumierter ABS ungeschält"),
IFERROR(IF(VLOOKUP(W521,[1]Vakuumiert!$H:$I,2,FALSE)=0,"Vakuumierter VOS geschält"),
IFERROR(IF(VLOOKUP(W521,[1]Vakuumiert!$K:$L,2,FALSE)=0,"Vakuumierter VOS vegan"),
IFERROR(IF(VLOOKUP(W521,[1]Vakuumiert!$N:$O,2,FALSE)=0,"Vakuumierter VOS Zipfel"),
IFERROR(IF(VLOOKUP(W521,[1]Vakuumiert!$Q:$R,2,FALSE)=0,"Vakuumiert geschält"),
IFERROR(IF(VLOOKUP(W521,'[1]vakuumierte Fertigprodukte'!$B:$C,2,FALSE)=0,"Fertigprodukte"),
IFERROR(IF(VLOOKUP(W521,'[1]vakuumierte Fertigprodukte'!$E:$FI,2,FALSE)=0,"Vakuumierte Zipfel"),
IFERROR(IF(VLOOKUP(W521,[1]Wurste!$B:$C,2,FALSE)=0,"Räucherwürste"),
IFERROR(IF(VLOOKUP(W521,[1]Wurste!$E:$F,2,FALSE)=0,"URW/URGW Wurst"),
IFERROR(IF(VLOOKUP(W521,[1]Wurste!$H:$I,2,FALSE)=0,"HF-Wurst Vegan"),
IFERROR(IF(VLOOKUP(W521,[1]Wurste!$K:$L,2,FALSE)=0,"320er ohne Würste"),
IFERROR(IF(AND(OR(Abfalldokumentation!$I521="BU3",Abfalldokumentation!$I521="Verkauf"),Abfalldokumentation!$N521="Schimmel",Abfalldokumentation!$O521="keinen Abnehmer/kein Schälpersonal"),"Div. Zipfel, ES ohne Verwendung",VLOOKUP(Abfalldokumentation!$M521,Produktgruppen!A:B,2,FALSE)),"-")))))))))))))))))))))))</f>
        <v>Offen ungeschält ABS</v>
      </c>
      <c r="M521" s="76" t="str">
        <f>IFERROR(VLOOKUP(Abfalldokumentation!$W521,Artikel!A:C,3,FALSE),Abfalldokumentation!$W521)</f>
        <v>ABS HEUBL</v>
      </c>
      <c r="N521" s="76" t="str">
        <f>VLOOKUP(D521,'Liste Gründe'!A:D,2,FALSE)</f>
        <v>keinen Verwendungszweck</v>
      </c>
      <c r="O521" s="75" t="str">
        <f>IF(ISBLANK(F521),VLOOKUP(Abfalldokumentation!$X521,'Liste Gründe'!A:D,3,FALSE),F521)</f>
        <v>keinen Verwendungszweck</v>
      </c>
      <c r="P521" s="76" t="str">
        <f>IF(ISBLANK(Abfalldokumentation!$G521),"-",Abfalldokumentation!$G521)</f>
        <v>&lt;300kg/Monat</v>
      </c>
      <c r="Q521" s="76">
        <f t="shared" si="57"/>
        <v>37</v>
      </c>
      <c r="R521" s="76" t="str">
        <f t="shared" si="58"/>
        <v>Produkte</v>
      </c>
      <c r="S521" s="76" t="str">
        <f t="shared" si="59"/>
        <v>BUs</v>
      </c>
      <c r="T521" s="76" t="str">
        <f t="shared" si="60"/>
        <v>Symptome</v>
      </c>
      <c r="U521" s="76">
        <f>IFERROR(VLOOKUP(Abfalldokumentation!$W521,Kennzahlen!S:U,3,FALSE)*Abfalldokumentation!$J521,"0")</f>
        <v>0.28000000000000003</v>
      </c>
      <c r="V521" s="76" t="str">
        <f>IF(ISBLANK(A521),VLOOKUP(Abfalldokumentation!$W521,'Linien - BU'!R:S,2,FALSE),A521)</f>
        <v>L21</v>
      </c>
      <c r="W521" s="77">
        <f t="shared" si="61"/>
        <v>29500885</v>
      </c>
      <c r="X521" s="77">
        <f t="shared" si="62"/>
        <v>61</v>
      </c>
    </row>
    <row r="522" spans="1:24" ht="30" customHeight="1" x14ac:dyDescent="0.25">
      <c r="A522" s="39" t="s">
        <v>131</v>
      </c>
      <c r="B522" s="40">
        <v>29500886</v>
      </c>
      <c r="C522" s="40">
        <v>20</v>
      </c>
      <c r="D522" s="40">
        <v>61</v>
      </c>
      <c r="E522" s="41">
        <v>44455</v>
      </c>
      <c r="F522" s="42" t="s">
        <v>17</v>
      </c>
      <c r="G522" s="43" t="s">
        <v>156</v>
      </c>
      <c r="H522" s="44" t="str">
        <f>IFERROR(VLOOKUP(Abfalldokumentation!$B522,Artikel!A:C,3,FALSE),Abfalldokumentation!$B522)</f>
        <v>ABS MEDI-KRÄUK</v>
      </c>
      <c r="I522" s="78" t="str">
        <f>VLOOKUP(V522,'Linien - BU'!A:B,2,FALSE)</f>
        <v>BU4</v>
      </c>
      <c r="J522" s="79">
        <f t="shared" si="56"/>
        <v>20</v>
      </c>
      <c r="K522" s="80">
        <f>Abfalldokumentation!$E522</f>
        <v>44455</v>
      </c>
      <c r="L522" s="79" t="str">
        <f>IFERROR(IF(VLOOKUP(W522,'[1]Rohware 230'!$B:$C,2,FALSE)=0,"Rohware"),
IFERROR(IF(VLOOKUP(W522,[1]Sammelnr.!$B:$C,2,FALSE)=0,"Sammelnr. ungeschält ABS"),
IFERROR(IF(VLOOKUP(W522,[1]Sammelnr.!$E:$F,2,FALSE)=0,"Sammelnr. ungeschält VS"),
IFERROR(IF(VLOOKUP(W522,[1]Sammelnr.!$H:$I,2,FALSE)=0,"Sammelnr. geschält"),
IFERROR(IF(VLOOKUP(W522,[1]Offen!$B:$C,2,FALSE)=0,"Offen ungeschält ABS"),
IFERROR(IF(VLOOKUP(W522,[1]Offen!$E:$F,2,FALSE)=0,"Offen ungeschält VOS"),
IFERROR(IF(VLOOKUP(W522,[1]Offen!$H:$I,2,FALSE)=0,"Offen geschält RW"),
IFERROR(IF(VLOOKUP(W522,[1]Offen!$K:$L,2,FALSE)=0,"Offen vegan"),
IFERROR(IF(VLOOKUP(W522,[1]Offen!$N:$O,2,FALSE)=0,"Offen Zipfel"),
IFERROR(IF(VLOOKUP(W522,[1]Offen!$Q:$R,2,FALSE)=0,"Offen Endstücke"),
IFERROR(IF(VLOOKUP(W522,[1]Vakuumiert!$B:$C,2,FALSE)=0,"Vakuumierter VOS ungeschält"),
IFERROR(IF(VLOOKUP(W522,[1]Vakuumiert!$E:$F,2,FALSE)=0,"Vakuumierter ABS ungeschält"),
IFERROR(IF(VLOOKUP(W522,[1]Vakuumiert!$H:$I,2,FALSE)=0,"Vakuumierter VOS geschält"),
IFERROR(IF(VLOOKUP(W522,[1]Vakuumiert!$K:$L,2,FALSE)=0,"Vakuumierter VOS vegan"),
IFERROR(IF(VLOOKUP(W522,[1]Vakuumiert!$N:$O,2,FALSE)=0,"Vakuumierter VOS Zipfel"),
IFERROR(IF(VLOOKUP(W522,[1]Vakuumiert!$Q:$R,2,FALSE)=0,"Vakuumiert geschält"),
IFERROR(IF(VLOOKUP(W522,'[1]vakuumierte Fertigprodukte'!$B:$C,2,FALSE)=0,"Fertigprodukte"),
IFERROR(IF(VLOOKUP(W522,'[1]vakuumierte Fertigprodukte'!$E:$FI,2,FALSE)=0,"Vakuumierte Zipfel"),
IFERROR(IF(VLOOKUP(W522,[1]Wurste!$B:$C,2,FALSE)=0,"Räucherwürste"),
IFERROR(IF(VLOOKUP(W522,[1]Wurste!$E:$F,2,FALSE)=0,"URW/URGW Wurst"),
IFERROR(IF(VLOOKUP(W522,[1]Wurste!$H:$I,2,FALSE)=0,"HF-Wurst Vegan"),
IFERROR(IF(VLOOKUP(W522,[1]Wurste!$K:$L,2,FALSE)=0,"320er ohne Würste"),
IFERROR(IF(AND(OR(Abfalldokumentation!$I522="BU3",Abfalldokumentation!$I522="Verkauf"),Abfalldokumentation!$N522="Schimmel",Abfalldokumentation!$O522="keinen Abnehmer/kein Schälpersonal"),"Div. Zipfel, ES ohne Verwendung",VLOOKUP(Abfalldokumentation!$M522,Produktgruppen!A:B,2,FALSE)),"-")))))))))))))))))))))))</f>
        <v>Offen ungeschält ABS</v>
      </c>
      <c r="M522" s="81" t="str">
        <f>IFERROR(VLOOKUP(Abfalldokumentation!$W522,Artikel!A:C,3,FALSE),Abfalldokumentation!$W522)</f>
        <v>ABS MEDI-KRÄUK</v>
      </c>
      <c r="N522" s="81" t="str">
        <f>VLOOKUP(D522,'Liste Gründe'!A:D,2,FALSE)</f>
        <v>keinen Verwendungszweck</v>
      </c>
      <c r="O522" s="80" t="str">
        <f>IF(ISBLANK(F522),VLOOKUP(Abfalldokumentation!$X522,'Liste Gründe'!A:D,3,FALSE),F522)</f>
        <v>keinen Verwendungszweck</v>
      </c>
      <c r="P522" s="81" t="str">
        <f>IF(ISBLANK(Abfalldokumentation!$G522),"-",Abfalldokumentation!$G522)</f>
        <v>&lt;500kg/Monat</v>
      </c>
      <c r="Q522" s="81">
        <f t="shared" si="57"/>
        <v>37</v>
      </c>
      <c r="R522" s="81" t="str">
        <f t="shared" si="58"/>
        <v>Produkte</v>
      </c>
      <c r="S522" s="81" t="str">
        <f t="shared" si="59"/>
        <v>BUs</v>
      </c>
      <c r="T522" s="81" t="str">
        <f t="shared" si="60"/>
        <v>Symptome</v>
      </c>
      <c r="U522" s="81">
        <f>IFERROR(VLOOKUP(Abfalldokumentation!$W522,Kennzahlen!S:U,3,FALSE)*Abfalldokumentation!$J522,"0")</f>
        <v>30</v>
      </c>
      <c r="V522" s="81" t="str">
        <f>IF(ISBLANK(A522),VLOOKUP(Abfalldokumentation!$W522,'Linien - BU'!R:S,2,FALSE),A522)</f>
        <v>L21</v>
      </c>
      <c r="W522" s="77">
        <f t="shared" si="61"/>
        <v>29500886</v>
      </c>
      <c r="X522" s="77">
        <f t="shared" si="62"/>
        <v>61</v>
      </c>
    </row>
    <row r="523" spans="1:24" ht="30" customHeight="1" x14ac:dyDescent="0.25">
      <c r="A523" s="45" t="s">
        <v>131</v>
      </c>
      <c r="B523" s="46">
        <v>29500906</v>
      </c>
      <c r="C523" s="46">
        <v>25</v>
      </c>
      <c r="D523" s="46">
        <v>61</v>
      </c>
      <c r="E523" s="47">
        <v>44455</v>
      </c>
      <c r="F523" s="48" t="s">
        <v>17</v>
      </c>
      <c r="G523" s="49" t="s">
        <v>82</v>
      </c>
      <c r="H523" s="50" t="str">
        <f>IFERROR(VLOOKUP(Abfalldokumentation!$B523,Artikel!A:C,3,FALSE),Abfalldokumentation!$B523)</f>
        <v>ABS SCH-PAUL</v>
      </c>
      <c r="I523" s="73" t="str">
        <f>VLOOKUP(V523,'Linien - BU'!A:B,2,FALSE)</f>
        <v>BU4</v>
      </c>
      <c r="J523" s="74">
        <f t="shared" si="56"/>
        <v>25</v>
      </c>
      <c r="K523" s="75">
        <f>Abfalldokumentation!$E523</f>
        <v>44455</v>
      </c>
      <c r="L523" s="74" t="str">
        <f>IFERROR(IF(VLOOKUP(W523,'[1]Rohware 230'!$B:$C,2,FALSE)=0,"Rohware"),
IFERROR(IF(VLOOKUP(W523,[1]Sammelnr.!$B:$C,2,FALSE)=0,"Sammelnr. ungeschält ABS"),
IFERROR(IF(VLOOKUP(W523,[1]Sammelnr.!$E:$F,2,FALSE)=0,"Sammelnr. ungeschält VS"),
IFERROR(IF(VLOOKUP(W523,[1]Sammelnr.!$H:$I,2,FALSE)=0,"Sammelnr. geschält"),
IFERROR(IF(VLOOKUP(W523,[1]Offen!$B:$C,2,FALSE)=0,"Offen ungeschält ABS"),
IFERROR(IF(VLOOKUP(W523,[1]Offen!$E:$F,2,FALSE)=0,"Offen ungeschält VOS"),
IFERROR(IF(VLOOKUP(W523,[1]Offen!$H:$I,2,FALSE)=0,"Offen geschält RW"),
IFERROR(IF(VLOOKUP(W523,[1]Offen!$K:$L,2,FALSE)=0,"Offen vegan"),
IFERROR(IF(VLOOKUP(W523,[1]Offen!$N:$O,2,FALSE)=0,"Offen Zipfel"),
IFERROR(IF(VLOOKUP(W523,[1]Offen!$Q:$R,2,FALSE)=0,"Offen Endstücke"),
IFERROR(IF(VLOOKUP(W523,[1]Vakuumiert!$B:$C,2,FALSE)=0,"Vakuumierter VOS ungeschält"),
IFERROR(IF(VLOOKUP(W523,[1]Vakuumiert!$E:$F,2,FALSE)=0,"Vakuumierter ABS ungeschält"),
IFERROR(IF(VLOOKUP(W523,[1]Vakuumiert!$H:$I,2,FALSE)=0,"Vakuumierter VOS geschält"),
IFERROR(IF(VLOOKUP(W523,[1]Vakuumiert!$K:$L,2,FALSE)=0,"Vakuumierter VOS vegan"),
IFERROR(IF(VLOOKUP(W523,[1]Vakuumiert!$N:$O,2,FALSE)=0,"Vakuumierter VOS Zipfel"),
IFERROR(IF(VLOOKUP(W523,[1]Vakuumiert!$Q:$R,2,FALSE)=0,"Vakuumiert geschält"),
IFERROR(IF(VLOOKUP(W523,'[1]vakuumierte Fertigprodukte'!$B:$C,2,FALSE)=0,"Fertigprodukte"),
IFERROR(IF(VLOOKUP(W523,'[1]vakuumierte Fertigprodukte'!$E:$FI,2,FALSE)=0,"Vakuumierte Zipfel"),
IFERROR(IF(VLOOKUP(W523,[1]Wurste!$B:$C,2,FALSE)=0,"Räucherwürste"),
IFERROR(IF(VLOOKUP(W523,[1]Wurste!$E:$F,2,FALSE)=0,"URW/URGW Wurst"),
IFERROR(IF(VLOOKUP(W523,[1]Wurste!$H:$I,2,FALSE)=0,"HF-Wurst Vegan"),
IFERROR(IF(VLOOKUP(W523,[1]Wurste!$K:$L,2,FALSE)=0,"320er ohne Würste"),
IFERROR(IF(AND(OR(Abfalldokumentation!$I523="BU3",Abfalldokumentation!$I523="Verkauf"),Abfalldokumentation!$N523="Schimmel",Abfalldokumentation!$O523="keinen Abnehmer/kein Schälpersonal"),"Div. Zipfel, ES ohne Verwendung",VLOOKUP(Abfalldokumentation!$M523,Produktgruppen!A:B,2,FALSE)),"-")))))))))))))))))))))))</f>
        <v>Offen ungeschält ABS</v>
      </c>
      <c r="M523" s="76" t="str">
        <f>IFERROR(VLOOKUP(Abfalldokumentation!$W523,Artikel!A:C,3,FALSE),Abfalldokumentation!$W523)</f>
        <v>ABS SCH-PAUL</v>
      </c>
      <c r="N523" s="76" t="str">
        <f>VLOOKUP(D523,'Liste Gründe'!A:D,2,FALSE)</f>
        <v>keinen Verwendungszweck</v>
      </c>
      <c r="O523" s="75" t="str">
        <f>IF(ISBLANK(F523),VLOOKUP(Abfalldokumentation!$X523,'Liste Gründe'!A:D,3,FALSE),F523)</f>
        <v>keinen Verwendungszweck</v>
      </c>
      <c r="P523" s="76" t="str">
        <f>IF(ISBLANK(Abfalldokumentation!$G523),"-",Abfalldokumentation!$G523)</f>
        <v>&lt;300kg/Monat</v>
      </c>
      <c r="Q523" s="76">
        <f t="shared" si="57"/>
        <v>37</v>
      </c>
      <c r="R523" s="76" t="str">
        <f t="shared" si="58"/>
        <v>Produkte</v>
      </c>
      <c r="S523" s="76" t="str">
        <f t="shared" si="59"/>
        <v>BUs</v>
      </c>
      <c r="T523" s="76" t="str">
        <f t="shared" si="60"/>
        <v>Symptome</v>
      </c>
      <c r="U523" s="76">
        <f>IFERROR(VLOOKUP(Abfalldokumentation!$W523,Kennzahlen!S:U,3,FALSE)*Abfalldokumentation!$J523,"0")</f>
        <v>0.25</v>
      </c>
      <c r="V523" s="76" t="str">
        <f>IF(ISBLANK(A523),VLOOKUP(Abfalldokumentation!$W523,'Linien - BU'!R:S,2,FALSE),A523)</f>
        <v>L21</v>
      </c>
      <c r="W523" s="77">
        <f t="shared" si="61"/>
        <v>29500906</v>
      </c>
      <c r="X523" s="77">
        <f t="shared" si="62"/>
        <v>61</v>
      </c>
    </row>
    <row r="524" spans="1:24" ht="30" customHeight="1" x14ac:dyDescent="0.25">
      <c r="A524" s="39" t="s">
        <v>131</v>
      </c>
      <c r="B524" s="40">
        <v>29500906</v>
      </c>
      <c r="C524" s="40">
        <v>19</v>
      </c>
      <c r="D524" s="40">
        <v>61</v>
      </c>
      <c r="E524" s="41">
        <v>44455</v>
      </c>
      <c r="F524" s="42" t="s">
        <v>17</v>
      </c>
      <c r="G524" s="43" t="s">
        <v>82</v>
      </c>
      <c r="H524" s="44" t="str">
        <f>IFERROR(VLOOKUP(Abfalldokumentation!$B524,Artikel!A:C,3,FALSE),Abfalldokumentation!$B524)</f>
        <v>ABS SCH-PAUL</v>
      </c>
      <c r="I524" s="78" t="str">
        <f>VLOOKUP(V524,'Linien - BU'!A:B,2,FALSE)</f>
        <v>BU4</v>
      </c>
      <c r="J524" s="79">
        <f t="shared" si="56"/>
        <v>19</v>
      </c>
      <c r="K524" s="80">
        <f>Abfalldokumentation!$E524</f>
        <v>44455</v>
      </c>
      <c r="L524" s="79" t="str">
        <f>IFERROR(IF(VLOOKUP(W524,'[1]Rohware 230'!$B:$C,2,FALSE)=0,"Rohware"),
IFERROR(IF(VLOOKUP(W524,[1]Sammelnr.!$B:$C,2,FALSE)=0,"Sammelnr. ungeschält ABS"),
IFERROR(IF(VLOOKUP(W524,[1]Sammelnr.!$E:$F,2,FALSE)=0,"Sammelnr. ungeschält VS"),
IFERROR(IF(VLOOKUP(W524,[1]Sammelnr.!$H:$I,2,FALSE)=0,"Sammelnr. geschält"),
IFERROR(IF(VLOOKUP(W524,[1]Offen!$B:$C,2,FALSE)=0,"Offen ungeschält ABS"),
IFERROR(IF(VLOOKUP(W524,[1]Offen!$E:$F,2,FALSE)=0,"Offen ungeschält VOS"),
IFERROR(IF(VLOOKUP(W524,[1]Offen!$H:$I,2,FALSE)=0,"Offen geschält RW"),
IFERROR(IF(VLOOKUP(W524,[1]Offen!$K:$L,2,FALSE)=0,"Offen vegan"),
IFERROR(IF(VLOOKUP(W524,[1]Offen!$N:$O,2,FALSE)=0,"Offen Zipfel"),
IFERROR(IF(VLOOKUP(W524,[1]Offen!$Q:$R,2,FALSE)=0,"Offen Endstücke"),
IFERROR(IF(VLOOKUP(W524,[1]Vakuumiert!$B:$C,2,FALSE)=0,"Vakuumierter VOS ungeschält"),
IFERROR(IF(VLOOKUP(W524,[1]Vakuumiert!$E:$F,2,FALSE)=0,"Vakuumierter ABS ungeschält"),
IFERROR(IF(VLOOKUP(W524,[1]Vakuumiert!$H:$I,2,FALSE)=0,"Vakuumierter VOS geschält"),
IFERROR(IF(VLOOKUP(W524,[1]Vakuumiert!$K:$L,2,FALSE)=0,"Vakuumierter VOS vegan"),
IFERROR(IF(VLOOKUP(W524,[1]Vakuumiert!$N:$O,2,FALSE)=0,"Vakuumierter VOS Zipfel"),
IFERROR(IF(VLOOKUP(W524,[1]Vakuumiert!$Q:$R,2,FALSE)=0,"Vakuumiert geschält"),
IFERROR(IF(VLOOKUP(W524,'[1]vakuumierte Fertigprodukte'!$B:$C,2,FALSE)=0,"Fertigprodukte"),
IFERROR(IF(VLOOKUP(W524,'[1]vakuumierte Fertigprodukte'!$E:$FI,2,FALSE)=0,"Vakuumierte Zipfel"),
IFERROR(IF(VLOOKUP(W524,[1]Wurste!$B:$C,2,FALSE)=0,"Räucherwürste"),
IFERROR(IF(VLOOKUP(W524,[1]Wurste!$E:$F,2,FALSE)=0,"URW/URGW Wurst"),
IFERROR(IF(VLOOKUP(W524,[1]Wurste!$H:$I,2,FALSE)=0,"HF-Wurst Vegan"),
IFERROR(IF(VLOOKUP(W524,[1]Wurste!$K:$L,2,FALSE)=0,"320er ohne Würste"),
IFERROR(IF(AND(OR(Abfalldokumentation!$I524="BU3",Abfalldokumentation!$I524="Verkauf"),Abfalldokumentation!$N524="Schimmel",Abfalldokumentation!$O524="keinen Abnehmer/kein Schälpersonal"),"Div. Zipfel, ES ohne Verwendung",VLOOKUP(Abfalldokumentation!$M524,Produktgruppen!A:B,2,FALSE)),"-")))))))))))))))))))))))</f>
        <v>Offen ungeschält ABS</v>
      </c>
      <c r="M524" s="81" t="str">
        <f>IFERROR(VLOOKUP(Abfalldokumentation!$W524,Artikel!A:C,3,FALSE),Abfalldokumentation!$W524)</f>
        <v>ABS SCH-PAUL</v>
      </c>
      <c r="N524" s="81" t="str">
        <f>VLOOKUP(D524,'Liste Gründe'!A:D,2,FALSE)</f>
        <v>keinen Verwendungszweck</v>
      </c>
      <c r="O524" s="80" t="str">
        <f>IF(ISBLANK(F524),VLOOKUP(Abfalldokumentation!$X524,'Liste Gründe'!A:D,3,FALSE),F524)</f>
        <v>keinen Verwendungszweck</v>
      </c>
      <c r="P524" s="81" t="str">
        <f>IF(ISBLANK(Abfalldokumentation!$G524),"-",Abfalldokumentation!$G524)</f>
        <v>&lt;300kg/Monat</v>
      </c>
      <c r="Q524" s="81">
        <f t="shared" si="57"/>
        <v>37</v>
      </c>
      <c r="R524" s="81" t="str">
        <f t="shared" si="58"/>
        <v>Produkte</v>
      </c>
      <c r="S524" s="81" t="str">
        <f t="shared" si="59"/>
        <v>BUs</v>
      </c>
      <c r="T524" s="81" t="str">
        <f t="shared" si="60"/>
        <v>Symptome</v>
      </c>
      <c r="U524" s="81">
        <f>IFERROR(VLOOKUP(Abfalldokumentation!$W524,Kennzahlen!S:U,3,FALSE)*Abfalldokumentation!$J524,"0")</f>
        <v>0.19</v>
      </c>
      <c r="V524" s="81" t="str">
        <f>IF(ISBLANK(A524),VLOOKUP(Abfalldokumentation!$W524,'Linien - BU'!R:S,2,FALSE),A524)</f>
        <v>L21</v>
      </c>
      <c r="W524" s="77">
        <f t="shared" si="61"/>
        <v>29500906</v>
      </c>
      <c r="X524" s="77">
        <f t="shared" si="62"/>
        <v>61</v>
      </c>
    </row>
    <row r="525" spans="1:24" ht="30" customHeight="1" x14ac:dyDescent="0.25">
      <c r="A525" s="45" t="s">
        <v>76</v>
      </c>
      <c r="B525" s="46">
        <v>29500910</v>
      </c>
      <c r="C525" s="46">
        <v>41</v>
      </c>
      <c r="D525" s="46">
        <v>61</v>
      </c>
      <c r="E525" s="47">
        <v>44455</v>
      </c>
      <c r="F525" s="48" t="s">
        <v>17</v>
      </c>
      <c r="G525" s="49" t="s">
        <v>156</v>
      </c>
      <c r="H525" s="50" t="str">
        <f>IFERROR(VLOOKUP(Abfalldokumentation!$B525,Artikel!A:C,3,FALSE),Abfalldokumentation!$B525)</f>
        <v>ABS Unser Blütenkäse</v>
      </c>
      <c r="I525" s="73" t="str">
        <f>VLOOKUP(V525,'Linien - BU'!A:B,2,FALSE)</f>
        <v>BU4</v>
      </c>
      <c r="J525" s="74">
        <f t="shared" si="56"/>
        <v>41</v>
      </c>
      <c r="K525" s="75">
        <f>Abfalldokumentation!$E525</f>
        <v>44455</v>
      </c>
      <c r="L525" s="74" t="str">
        <f>IFERROR(IF(VLOOKUP(W525,'[1]Rohware 230'!$B:$C,2,FALSE)=0,"Rohware"),
IFERROR(IF(VLOOKUP(W525,[1]Sammelnr.!$B:$C,2,FALSE)=0,"Sammelnr. ungeschält ABS"),
IFERROR(IF(VLOOKUP(W525,[1]Sammelnr.!$E:$F,2,FALSE)=0,"Sammelnr. ungeschält VS"),
IFERROR(IF(VLOOKUP(W525,[1]Sammelnr.!$H:$I,2,FALSE)=0,"Sammelnr. geschält"),
IFERROR(IF(VLOOKUP(W525,[1]Offen!$B:$C,2,FALSE)=0,"Offen ungeschält ABS"),
IFERROR(IF(VLOOKUP(W525,[1]Offen!$E:$F,2,FALSE)=0,"Offen ungeschält VOS"),
IFERROR(IF(VLOOKUP(W525,[1]Offen!$H:$I,2,FALSE)=0,"Offen geschält RW"),
IFERROR(IF(VLOOKUP(W525,[1]Offen!$K:$L,2,FALSE)=0,"Offen vegan"),
IFERROR(IF(VLOOKUP(W525,[1]Offen!$N:$O,2,FALSE)=0,"Offen Zipfel"),
IFERROR(IF(VLOOKUP(W525,[1]Offen!$Q:$R,2,FALSE)=0,"Offen Endstücke"),
IFERROR(IF(VLOOKUP(W525,[1]Vakuumiert!$B:$C,2,FALSE)=0,"Vakuumierter VOS ungeschält"),
IFERROR(IF(VLOOKUP(W525,[1]Vakuumiert!$E:$F,2,FALSE)=0,"Vakuumierter ABS ungeschält"),
IFERROR(IF(VLOOKUP(W525,[1]Vakuumiert!$H:$I,2,FALSE)=0,"Vakuumierter VOS geschält"),
IFERROR(IF(VLOOKUP(W525,[1]Vakuumiert!$K:$L,2,FALSE)=0,"Vakuumierter VOS vegan"),
IFERROR(IF(VLOOKUP(W525,[1]Vakuumiert!$N:$O,2,FALSE)=0,"Vakuumierter VOS Zipfel"),
IFERROR(IF(VLOOKUP(W525,[1]Vakuumiert!$Q:$R,2,FALSE)=0,"Vakuumiert geschält"),
IFERROR(IF(VLOOKUP(W525,'[1]vakuumierte Fertigprodukte'!$B:$C,2,FALSE)=0,"Fertigprodukte"),
IFERROR(IF(VLOOKUP(W525,'[1]vakuumierte Fertigprodukte'!$E:$FI,2,FALSE)=0,"Vakuumierte Zipfel"),
IFERROR(IF(VLOOKUP(W525,[1]Wurste!$B:$C,2,FALSE)=0,"Räucherwürste"),
IFERROR(IF(VLOOKUP(W525,[1]Wurste!$E:$F,2,FALSE)=0,"URW/URGW Wurst"),
IFERROR(IF(VLOOKUP(W525,[1]Wurste!$H:$I,2,FALSE)=0,"HF-Wurst Vegan"),
IFERROR(IF(VLOOKUP(W525,[1]Wurste!$K:$L,2,FALSE)=0,"320er ohne Würste"),
IFERROR(IF(AND(OR(Abfalldokumentation!$I525="BU3",Abfalldokumentation!$I525="Verkauf"),Abfalldokumentation!$N525="Schimmel",Abfalldokumentation!$O525="keinen Abnehmer/kein Schälpersonal"),"Div. Zipfel, ES ohne Verwendung",VLOOKUP(Abfalldokumentation!$M525,Produktgruppen!A:B,2,FALSE)),"-")))))))))))))))))))))))</f>
        <v>Offen ungeschält ABS</v>
      </c>
      <c r="M525" s="76" t="str">
        <f>IFERROR(VLOOKUP(Abfalldokumentation!$W525,Artikel!A:C,3,FALSE),Abfalldokumentation!$W525)</f>
        <v>ABS Unser Blütenkäse</v>
      </c>
      <c r="N525" s="76" t="str">
        <f>VLOOKUP(D525,'Liste Gründe'!A:D,2,FALSE)</f>
        <v>keinen Verwendungszweck</v>
      </c>
      <c r="O525" s="75" t="str">
        <f>IF(ISBLANK(F525),VLOOKUP(Abfalldokumentation!$X525,'Liste Gründe'!A:D,3,FALSE),F525)</f>
        <v>keinen Verwendungszweck</v>
      </c>
      <c r="P525" s="76" t="str">
        <f>IF(ISBLANK(Abfalldokumentation!$G525),"-",Abfalldokumentation!$G525)</f>
        <v>&lt;500kg/Monat</v>
      </c>
      <c r="Q525" s="76">
        <f t="shared" si="57"/>
        <v>37</v>
      </c>
      <c r="R525" s="76" t="str">
        <f t="shared" si="58"/>
        <v>Produkte</v>
      </c>
      <c r="S525" s="76" t="str">
        <f t="shared" si="59"/>
        <v>BUs</v>
      </c>
      <c r="T525" s="76" t="str">
        <f t="shared" si="60"/>
        <v>Symptome</v>
      </c>
      <c r="U525" s="76">
        <f>IFERROR(VLOOKUP(Abfalldokumentation!$W525,Kennzahlen!S:U,3,FALSE)*Abfalldokumentation!$J525,"0")</f>
        <v>0.41000000000000003</v>
      </c>
      <c r="V525" s="76" t="str">
        <f>IF(ISBLANK(A525),VLOOKUP(Abfalldokumentation!$W525,'Linien - BU'!R:S,2,FALSE),A525)</f>
        <v>L22</v>
      </c>
      <c r="W525" s="77">
        <f t="shared" si="61"/>
        <v>29500910</v>
      </c>
      <c r="X525" s="77">
        <f t="shared" si="62"/>
        <v>61</v>
      </c>
    </row>
    <row r="526" spans="1:24" ht="30" customHeight="1" x14ac:dyDescent="0.25">
      <c r="A526" s="39" t="s">
        <v>81</v>
      </c>
      <c r="B526" s="40">
        <v>29500913</v>
      </c>
      <c r="C526" s="40">
        <v>18</v>
      </c>
      <c r="D526" s="40">
        <v>61</v>
      </c>
      <c r="E526" s="41">
        <v>44455</v>
      </c>
      <c r="F526" s="42" t="s">
        <v>17</v>
      </c>
      <c r="G526" s="43" t="s">
        <v>135</v>
      </c>
      <c r="H526" s="44" t="str">
        <f>IFERROR(VLOOKUP(Abfalldokumentation!$B526,Artikel!A:C,3,FALSE),Abfalldokumentation!$B526)</f>
        <v>ABS ZIEGENR</v>
      </c>
      <c r="I526" s="78" t="str">
        <f>VLOOKUP(V526,'Linien - BU'!A:B,2,FALSE)</f>
        <v>BU4</v>
      </c>
      <c r="J526" s="79">
        <f t="shared" si="56"/>
        <v>18</v>
      </c>
      <c r="K526" s="80">
        <f>Abfalldokumentation!$E526</f>
        <v>44455</v>
      </c>
      <c r="L526" s="79" t="str">
        <f>IFERROR(IF(VLOOKUP(W526,'[1]Rohware 230'!$B:$C,2,FALSE)=0,"Rohware"),
IFERROR(IF(VLOOKUP(W526,[1]Sammelnr.!$B:$C,2,FALSE)=0,"Sammelnr. ungeschält ABS"),
IFERROR(IF(VLOOKUP(W526,[1]Sammelnr.!$E:$F,2,FALSE)=0,"Sammelnr. ungeschält VS"),
IFERROR(IF(VLOOKUP(W526,[1]Sammelnr.!$H:$I,2,FALSE)=0,"Sammelnr. geschält"),
IFERROR(IF(VLOOKUP(W526,[1]Offen!$B:$C,2,FALSE)=0,"Offen ungeschält ABS"),
IFERROR(IF(VLOOKUP(W526,[1]Offen!$E:$F,2,FALSE)=0,"Offen ungeschält VOS"),
IFERROR(IF(VLOOKUP(W526,[1]Offen!$H:$I,2,FALSE)=0,"Offen geschält RW"),
IFERROR(IF(VLOOKUP(W526,[1]Offen!$K:$L,2,FALSE)=0,"Offen vegan"),
IFERROR(IF(VLOOKUP(W526,[1]Offen!$N:$O,2,FALSE)=0,"Offen Zipfel"),
IFERROR(IF(VLOOKUP(W526,[1]Offen!$Q:$R,2,FALSE)=0,"Offen Endstücke"),
IFERROR(IF(VLOOKUP(W526,[1]Vakuumiert!$B:$C,2,FALSE)=0,"Vakuumierter VOS ungeschält"),
IFERROR(IF(VLOOKUP(W526,[1]Vakuumiert!$E:$F,2,FALSE)=0,"Vakuumierter ABS ungeschält"),
IFERROR(IF(VLOOKUP(W526,[1]Vakuumiert!$H:$I,2,FALSE)=0,"Vakuumierter VOS geschält"),
IFERROR(IF(VLOOKUP(W526,[1]Vakuumiert!$K:$L,2,FALSE)=0,"Vakuumierter VOS vegan"),
IFERROR(IF(VLOOKUP(W526,[1]Vakuumiert!$N:$O,2,FALSE)=0,"Vakuumierter VOS Zipfel"),
IFERROR(IF(VLOOKUP(W526,[1]Vakuumiert!$Q:$R,2,FALSE)=0,"Vakuumiert geschält"),
IFERROR(IF(VLOOKUP(W526,'[1]vakuumierte Fertigprodukte'!$B:$C,2,FALSE)=0,"Fertigprodukte"),
IFERROR(IF(VLOOKUP(W526,'[1]vakuumierte Fertigprodukte'!$E:$FI,2,FALSE)=0,"Vakuumierte Zipfel"),
IFERROR(IF(VLOOKUP(W526,[1]Wurste!$B:$C,2,FALSE)=0,"Räucherwürste"),
IFERROR(IF(VLOOKUP(W526,[1]Wurste!$E:$F,2,FALSE)=0,"URW/URGW Wurst"),
IFERROR(IF(VLOOKUP(W526,[1]Wurste!$H:$I,2,FALSE)=0,"HF-Wurst Vegan"),
IFERROR(IF(VLOOKUP(W526,[1]Wurste!$K:$L,2,FALSE)=0,"320er ohne Würste"),
IFERROR(IF(AND(OR(Abfalldokumentation!$I526="BU3",Abfalldokumentation!$I526="Verkauf"),Abfalldokumentation!$N526="Schimmel",Abfalldokumentation!$O526="keinen Abnehmer/kein Schälpersonal"),"Div. Zipfel, ES ohne Verwendung",VLOOKUP(Abfalldokumentation!$M526,Produktgruppen!A:B,2,FALSE)),"-")))))))))))))))))))))))</f>
        <v>Offen ungeschält ABS</v>
      </c>
      <c r="M526" s="81" t="str">
        <f>IFERROR(VLOOKUP(Abfalldokumentation!$W526,Artikel!A:C,3,FALSE),Abfalldokumentation!$W526)</f>
        <v>ABS ZIEGENR</v>
      </c>
      <c r="N526" s="81" t="str">
        <f>VLOOKUP(D526,'Liste Gründe'!A:D,2,FALSE)</f>
        <v>keinen Verwendungszweck</v>
      </c>
      <c r="O526" s="80" t="str">
        <f>IF(ISBLANK(F526),VLOOKUP(Abfalldokumentation!$X526,'Liste Gründe'!A:D,3,FALSE),F526)</f>
        <v>keinen Verwendungszweck</v>
      </c>
      <c r="P526" s="81" t="str">
        <f>IF(ISBLANK(Abfalldokumentation!$G526),"-",Abfalldokumentation!$G526)</f>
        <v>&lt;100kg/Monat</v>
      </c>
      <c r="Q526" s="81">
        <f t="shared" si="57"/>
        <v>37</v>
      </c>
      <c r="R526" s="81" t="str">
        <f t="shared" si="58"/>
        <v>Produkte</v>
      </c>
      <c r="S526" s="81" t="str">
        <f t="shared" si="59"/>
        <v>BUs</v>
      </c>
      <c r="T526" s="81" t="str">
        <f t="shared" si="60"/>
        <v>Symptome</v>
      </c>
      <c r="U526" s="81">
        <f>IFERROR(VLOOKUP(Abfalldokumentation!$W526,Kennzahlen!S:U,3,FALSE)*Abfalldokumentation!$J526,"0")</f>
        <v>0.18</v>
      </c>
      <c r="V526" s="81" t="str">
        <f>IF(ISBLANK(A526),VLOOKUP(Abfalldokumentation!$W526,'Linien - BU'!R:S,2,FALSE),A526)</f>
        <v>L20</v>
      </c>
      <c r="W526" s="77">
        <f t="shared" si="61"/>
        <v>29500913</v>
      </c>
      <c r="X526" s="77">
        <f t="shared" si="62"/>
        <v>61</v>
      </c>
    </row>
    <row r="527" spans="1:24" ht="30" customHeight="1" x14ac:dyDescent="0.25">
      <c r="A527" s="45" t="s">
        <v>76</v>
      </c>
      <c r="B527" s="46">
        <v>29501039</v>
      </c>
      <c r="C527" s="46">
        <v>40</v>
      </c>
      <c r="D527" s="46">
        <v>61</v>
      </c>
      <c r="E527" s="47">
        <v>44455</v>
      </c>
      <c r="F527" s="48" t="s">
        <v>17</v>
      </c>
      <c r="G527" s="49" t="s">
        <v>136</v>
      </c>
      <c r="H527" s="50" t="str">
        <f>IFERROR(VLOOKUP(Abfalldokumentation!$B527,Artikel!A:C,3,FALSE),Abfalldokumentation!$B527)</f>
        <v>ABS OLD-AMSTERDAM</v>
      </c>
      <c r="I527" s="73" t="str">
        <f>VLOOKUP(V527,'Linien - BU'!A:B,2,FALSE)</f>
        <v>BU4</v>
      </c>
      <c r="J527" s="74">
        <f t="shared" si="56"/>
        <v>40</v>
      </c>
      <c r="K527" s="75">
        <f>Abfalldokumentation!$E527</f>
        <v>44455</v>
      </c>
      <c r="L527" s="74" t="str">
        <f>IFERROR(IF(VLOOKUP(W527,'[1]Rohware 230'!$B:$C,2,FALSE)=0,"Rohware"),
IFERROR(IF(VLOOKUP(W527,[1]Sammelnr.!$B:$C,2,FALSE)=0,"Sammelnr. ungeschält ABS"),
IFERROR(IF(VLOOKUP(W527,[1]Sammelnr.!$E:$F,2,FALSE)=0,"Sammelnr. ungeschält VS"),
IFERROR(IF(VLOOKUP(W527,[1]Sammelnr.!$H:$I,2,FALSE)=0,"Sammelnr. geschält"),
IFERROR(IF(VLOOKUP(W527,[1]Offen!$B:$C,2,FALSE)=0,"Offen ungeschält ABS"),
IFERROR(IF(VLOOKUP(W527,[1]Offen!$E:$F,2,FALSE)=0,"Offen ungeschält VOS"),
IFERROR(IF(VLOOKUP(W527,[1]Offen!$H:$I,2,FALSE)=0,"Offen geschält RW"),
IFERROR(IF(VLOOKUP(W527,[1]Offen!$K:$L,2,FALSE)=0,"Offen vegan"),
IFERROR(IF(VLOOKUP(W527,[1]Offen!$N:$O,2,FALSE)=0,"Offen Zipfel"),
IFERROR(IF(VLOOKUP(W527,[1]Offen!$Q:$R,2,FALSE)=0,"Offen Endstücke"),
IFERROR(IF(VLOOKUP(W527,[1]Vakuumiert!$B:$C,2,FALSE)=0,"Vakuumierter VOS ungeschält"),
IFERROR(IF(VLOOKUP(W527,[1]Vakuumiert!$E:$F,2,FALSE)=0,"Vakuumierter ABS ungeschält"),
IFERROR(IF(VLOOKUP(W527,[1]Vakuumiert!$H:$I,2,FALSE)=0,"Vakuumierter VOS geschält"),
IFERROR(IF(VLOOKUP(W527,[1]Vakuumiert!$K:$L,2,FALSE)=0,"Vakuumierter VOS vegan"),
IFERROR(IF(VLOOKUP(W527,[1]Vakuumiert!$N:$O,2,FALSE)=0,"Vakuumierter VOS Zipfel"),
IFERROR(IF(VLOOKUP(W527,[1]Vakuumiert!$Q:$R,2,FALSE)=0,"Vakuumiert geschält"),
IFERROR(IF(VLOOKUP(W527,'[1]vakuumierte Fertigprodukte'!$B:$C,2,FALSE)=0,"Fertigprodukte"),
IFERROR(IF(VLOOKUP(W527,'[1]vakuumierte Fertigprodukte'!$E:$FI,2,FALSE)=0,"Vakuumierte Zipfel"),
IFERROR(IF(VLOOKUP(W527,[1]Wurste!$B:$C,2,FALSE)=0,"Räucherwürste"),
IFERROR(IF(VLOOKUP(W527,[1]Wurste!$E:$F,2,FALSE)=0,"URW/URGW Wurst"),
IFERROR(IF(VLOOKUP(W527,[1]Wurste!$H:$I,2,FALSE)=0,"HF-Wurst Vegan"),
IFERROR(IF(VLOOKUP(W527,[1]Wurste!$K:$L,2,FALSE)=0,"320er ohne Würste"),
IFERROR(IF(AND(OR(Abfalldokumentation!$I527="BU3",Abfalldokumentation!$I527="Verkauf"),Abfalldokumentation!$N527="Schimmel",Abfalldokumentation!$O527="keinen Abnehmer/kein Schälpersonal"),"Div. Zipfel, ES ohne Verwendung",VLOOKUP(Abfalldokumentation!$M527,Produktgruppen!A:B,2,FALSE)),"-")))))))))))))))))))))))</f>
        <v>Offen ungeschält ABS</v>
      </c>
      <c r="M527" s="76" t="str">
        <f>IFERROR(VLOOKUP(Abfalldokumentation!$W527,Artikel!A:C,3,FALSE),Abfalldokumentation!$W527)</f>
        <v>ABS OLD-AMSTERDAM</v>
      </c>
      <c r="N527" s="76" t="str">
        <f>VLOOKUP(D527,'Liste Gründe'!A:D,2,FALSE)</f>
        <v>keinen Verwendungszweck</v>
      </c>
      <c r="O527" s="75" t="str">
        <f>IF(ISBLANK(F527),VLOOKUP(Abfalldokumentation!$X527,'Liste Gründe'!A:D,3,FALSE),F527)</f>
        <v>keinen Verwendungszweck</v>
      </c>
      <c r="P527" s="76" t="str">
        <f>IF(ISBLANK(Abfalldokumentation!$G527),"-",Abfalldokumentation!$G527)</f>
        <v>&lt;1000kg/Monat</v>
      </c>
      <c r="Q527" s="76">
        <f t="shared" si="57"/>
        <v>37</v>
      </c>
      <c r="R527" s="76" t="str">
        <f t="shared" si="58"/>
        <v>Produkte</v>
      </c>
      <c r="S527" s="76" t="str">
        <f t="shared" si="59"/>
        <v>BUs</v>
      </c>
      <c r="T527" s="76" t="str">
        <f t="shared" si="60"/>
        <v>Symptome</v>
      </c>
      <c r="U527" s="76">
        <f>IFERROR(VLOOKUP(Abfalldokumentation!$W527,Kennzahlen!S:U,3,FALSE)*Abfalldokumentation!$J527,"0")</f>
        <v>4.0000000000000001E-3</v>
      </c>
      <c r="V527" s="76" t="str">
        <f>IF(ISBLANK(A527),VLOOKUP(Abfalldokumentation!$W527,'Linien - BU'!R:S,2,FALSE),A527)</f>
        <v>L22</v>
      </c>
      <c r="W527" s="77">
        <f t="shared" si="61"/>
        <v>29501039</v>
      </c>
      <c r="X527" s="77">
        <f t="shared" si="62"/>
        <v>61</v>
      </c>
    </row>
    <row r="528" spans="1:24" ht="30" customHeight="1" x14ac:dyDescent="0.25">
      <c r="A528" s="39" t="s">
        <v>76</v>
      </c>
      <c r="B528" s="40">
        <v>29501039</v>
      </c>
      <c r="C528" s="40">
        <v>17</v>
      </c>
      <c r="D528" s="40">
        <v>61</v>
      </c>
      <c r="E528" s="41">
        <v>44455</v>
      </c>
      <c r="F528" s="42" t="s">
        <v>17</v>
      </c>
      <c r="G528" s="43" t="s">
        <v>136</v>
      </c>
      <c r="H528" s="44" t="str">
        <f>IFERROR(VLOOKUP(Abfalldokumentation!$B528,Artikel!A:C,3,FALSE),Abfalldokumentation!$B528)</f>
        <v>ABS OLD-AMSTERDAM</v>
      </c>
      <c r="I528" s="78" t="str">
        <f>VLOOKUP(V528,'Linien - BU'!A:B,2,FALSE)</f>
        <v>BU4</v>
      </c>
      <c r="J528" s="79">
        <f t="shared" si="56"/>
        <v>17</v>
      </c>
      <c r="K528" s="80">
        <f>Abfalldokumentation!$E528</f>
        <v>44455</v>
      </c>
      <c r="L528" s="79" t="str">
        <f>IFERROR(IF(VLOOKUP(W528,'[1]Rohware 230'!$B:$C,2,FALSE)=0,"Rohware"),
IFERROR(IF(VLOOKUP(W528,[1]Sammelnr.!$B:$C,2,FALSE)=0,"Sammelnr. ungeschält ABS"),
IFERROR(IF(VLOOKUP(W528,[1]Sammelnr.!$E:$F,2,FALSE)=0,"Sammelnr. ungeschält VS"),
IFERROR(IF(VLOOKUP(W528,[1]Sammelnr.!$H:$I,2,FALSE)=0,"Sammelnr. geschält"),
IFERROR(IF(VLOOKUP(W528,[1]Offen!$B:$C,2,FALSE)=0,"Offen ungeschält ABS"),
IFERROR(IF(VLOOKUP(W528,[1]Offen!$E:$F,2,FALSE)=0,"Offen ungeschält VOS"),
IFERROR(IF(VLOOKUP(W528,[1]Offen!$H:$I,2,FALSE)=0,"Offen geschält RW"),
IFERROR(IF(VLOOKUP(W528,[1]Offen!$K:$L,2,FALSE)=0,"Offen vegan"),
IFERROR(IF(VLOOKUP(W528,[1]Offen!$N:$O,2,FALSE)=0,"Offen Zipfel"),
IFERROR(IF(VLOOKUP(W528,[1]Offen!$Q:$R,2,FALSE)=0,"Offen Endstücke"),
IFERROR(IF(VLOOKUP(W528,[1]Vakuumiert!$B:$C,2,FALSE)=0,"Vakuumierter VOS ungeschält"),
IFERROR(IF(VLOOKUP(W528,[1]Vakuumiert!$E:$F,2,FALSE)=0,"Vakuumierter ABS ungeschält"),
IFERROR(IF(VLOOKUP(W528,[1]Vakuumiert!$H:$I,2,FALSE)=0,"Vakuumierter VOS geschält"),
IFERROR(IF(VLOOKUP(W528,[1]Vakuumiert!$K:$L,2,FALSE)=0,"Vakuumierter VOS vegan"),
IFERROR(IF(VLOOKUP(W528,[1]Vakuumiert!$N:$O,2,FALSE)=0,"Vakuumierter VOS Zipfel"),
IFERROR(IF(VLOOKUP(W528,[1]Vakuumiert!$Q:$R,2,FALSE)=0,"Vakuumiert geschält"),
IFERROR(IF(VLOOKUP(W528,'[1]vakuumierte Fertigprodukte'!$B:$C,2,FALSE)=0,"Fertigprodukte"),
IFERROR(IF(VLOOKUP(W528,'[1]vakuumierte Fertigprodukte'!$E:$FI,2,FALSE)=0,"Vakuumierte Zipfel"),
IFERROR(IF(VLOOKUP(W528,[1]Wurste!$B:$C,2,FALSE)=0,"Räucherwürste"),
IFERROR(IF(VLOOKUP(W528,[1]Wurste!$E:$F,2,FALSE)=0,"URW/URGW Wurst"),
IFERROR(IF(VLOOKUP(W528,[1]Wurste!$H:$I,2,FALSE)=0,"HF-Wurst Vegan"),
IFERROR(IF(VLOOKUP(W528,[1]Wurste!$K:$L,2,FALSE)=0,"320er ohne Würste"),
IFERROR(IF(AND(OR(Abfalldokumentation!$I528="BU3",Abfalldokumentation!$I528="Verkauf"),Abfalldokumentation!$N528="Schimmel",Abfalldokumentation!$O528="keinen Abnehmer/kein Schälpersonal"),"Div. Zipfel, ES ohne Verwendung",VLOOKUP(Abfalldokumentation!$M528,Produktgruppen!A:B,2,FALSE)),"-")))))))))))))))))))))))</f>
        <v>Offen ungeschält ABS</v>
      </c>
      <c r="M528" s="81" t="str">
        <f>IFERROR(VLOOKUP(Abfalldokumentation!$W528,Artikel!A:C,3,FALSE),Abfalldokumentation!$W528)</f>
        <v>ABS OLD-AMSTERDAM</v>
      </c>
      <c r="N528" s="81" t="str">
        <f>VLOOKUP(D528,'Liste Gründe'!A:D,2,FALSE)</f>
        <v>keinen Verwendungszweck</v>
      </c>
      <c r="O528" s="80" t="str">
        <f>IF(ISBLANK(F528),VLOOKUP(Abfalldokumentation!$X528,'Liste Gründe'!A:D,3,FALSE),F528)</f>
        <v>keinen Verwendungszweck</v>
      </c>
      <c r="P528" s="81" t="str">
        <f>IF(ISBLANK(Abfalldokumentation!$G528),"-",Abfalldokumentation!$G528)</f>
        <v>&lt;1000kg/Monat</v>
      </c>
      <c r="Q528" s="81">
        <f t="shared" si="57"/>
        <v>37</v>
      </c>
      <c r="R528" s="81" t="str">
        <f t="shared" si="58"/>
        <v>Produkte</v>
      </c>
      <c r="S528" s="81" t="str">
        <f t="shared" si="59"/>
        <v>BUs</v>
      </c>
      <c r="T528" s="81" t="str">
        <f t="shared" si="60"/>
        <v>Symptome</v>
      </c>
      <c r="U528" s="81">
        <f>IFERROR(VLOOKUP(Abfalldokumentation!$W528,Kennzahlen!S:U,3,FALSE)*Abfalldokumentation!$J528,"0")</f>
        <v>1.7000000000000001E-3</v>
      </c>
      <c r="V528" s="81" t="str">
        <f>IF(ISBLANK(A528),VLOOKUP(Abfalldokumentation!$W528,'Linien - BU'!R:S,2,FALSE),A528)</f>
        <v>L22</v>
      </c>
      <c r="W528" s="77">
        <f t="shared" si="61"/>
        <v>29501039</v>
      </c>
      <c r="X528" s="77">
        <f t="shared" si="62"/>
        <v>61</v>
      </c>
    </row>
    <row r="529" spans="1:24" ht="30" customHeight="1" x14ac:dyDescent="0.25">
      <c r="A529" s="45" t="s">
        <v>11</v>
      </c>
      <c r="B529" s="46">
        <v>29501063</v>
      </c>
      <c r="C529" s="46">
        <v>24</v>
      </c>
      <c r="D529" s="46">
        <v>12</v>
      </c>
      <c r="E529" s="47">
        <v>44455</v>
      </c>
      <c r="F529" s="48" t="s">
        <v>20</v>
      </c>
      <c r="G529" s="49" t="s">
        <v>84</v>
      </c>
      <c r="H529" s="50" t="str">
        <f>IFERROR(VLOOKUP(Abfalldokumentation!$B529,Artikel!A:C,3,FALSE),Abfalldokumentation!$B529)</f>
        <v>VOS GRW-NATUR ZIPFEL 35</v>
      </c>
      <c r="I529" s="73" t="str">
        <f>VLOOKUP(V529,'Linien - BU'!A:B,2,FALSE)</f>
        <v>Verkauf</v>
      </c>
      <c r="J529" s="74">
        <f t="shared" si="56"/>
        <v>24</v>
      </c>
      <c r="K529" s="75">
        <f>Abfalldokumentation!$E529</f>
        <v>44455</v>
      </c>
      <c r="L529" s="74" t="str">
        <f>IFERROR(IF(VLOOKUP(W529,'[1]Rohware 230'!$B:$C,2,FALSE)=0,"Rohware"),
IFERROR(IF(VLOOKUP(W529,[1]Sammelnr.!$B:$C,2,FALSE)=0,"Sammelnr. ungeschält ABS"),
IFERROR(IF(VLOOKUP(W529,[1]Sammelnr.!$E:$F,2,FALSE)=0,"Sammelnr. ungeschält VS"),
IFERROR(IF(VLOOKUP(W529,[1]Sammelnr.!$H:$I,2,FALSE)=0,"Sammelnr. geschält"),
IFERROR(IF(VLOOKUP(W529,[1]Offen!$B:$C,2,FALSE)=0,"Offen ungeschält ABS"),
IFERROR(IF(VLOOKUP(W529,[1]Offen!$E:$F,2,FALSE)=0,"Offen ungeschält VOS"),
IFERROR(IF(VLOOKUP(W529,[1]Offen!$H:$I,2,FALSE)=0,"Offen geschält RW"),
IFERROR(IF(VLOOKUP(W529,[1]Offen!$K:$L,2,FALSE)=0,"Offen vegan"),
IFERROR(IF(VLOOKUP(W529,[1]Offen!$N:$O,2,FALSE)=0,"Offen Zipfel"),
IFERROR(IF(VLOOKUP(W529,[1]Offen!$Q:$R,2,FALSE)=0,"Offen Endstücke"),
IFERROR(IF(VLOOKUP(W529,[1]Vakuumiert!$B:$C,2,FALSE)=0,"Vakuumierter VOS ungeschält"),
IFERROR(IF(VLOOKUP(W529,[1]Vakuumiert!$E:$F,2,FALSE)=0,"Vakuumierter ABS ungeschält"),
IFERROR(IF(VLOOKUP(W529,[1]Vakuumiert!$H:$I,2,FALSE)=0,"Vakuumierter VOS geschält"),
IFERROR(IF(VLOOKUP(W529,[1]Vakuumiert!$K:$L,2,FALSE)=0,"Vakuumierter VOS vegan"),
IFERROR(IF(VLOOKUP(W529,[1]Vakuumiert!$N:$O,2,FALSE)=0,"Vakuumierter VOS Zipfel"),
IFERROR(IF(VLOOKUP(W529,[1]Vakuumiert!$Q:$R,2,FALSE)=0,"Vakuumiert geschält"),
IFERROR(IF(VLOOKUP(W529,'[1]vakuumierte Fertigprodukte'!$B:$C,2,FALSE)=0,"Fertigprodukte"),
IFERROR(IF(VLOOKUP(W529,'[1]vakuumierte Fertigprodukte'!$E:$FI,2,FALSE)=0,"Vakuumierte Zipfel"),
IFERROR(IF(VLOOKUP(W529,[1]Wurste!$B:$C,2,FALSE)=0,"Räucherwürste"),
IFERROR(IF(VLOOKUP(W529,[1]Wurste!$E:$F,2,FALSE)=0,"URW/URGW Wurst"),
IFERROR(IF(VLOOKUP(W529,[1]Wurste!$H:$I,2,FALSE)=0,"HF-Wurst Vegan"),
IFERROR(IF(VLOOKUP(W529,[1]Wurste!$K:$L,2,FALSE)=0,"320er ohne Würste"),
IFERROR(IF(AND(OR(Abfalldokumentation!$I529="BU3",Abfalldokumentation!$I529="Verkauf"),Abfalldokumentation!$N529="Schimmel",Abfalldokumentation!$O529="keinen Abnehmer/kein Schälpersonal"),"Div. Zipfel, ES ohne Verwendung",VLOOKUP(Abfalldokumentation!$M529,Produktgruppen!A:B,2,FALSE)),"-")))))))))))))))))))))))</f>
        <v>Offen Zipfel</v>
      </c>
      <c r="M529" s="76" t="str">
        <f>IFERROR(VLOOKUP(Abfalldokumentation!$W529,Artikel!A:C,3,FALSE),Abfalldokumentation!$W529)</f>
        <v>VOS GRW-NATUR ZIPFEL 35</v>
      </c>
      <c r="N529" s="76" t="str">
        <f>VLOOKUP(D529,'Liste Gründe'!A:D,2,FALSE)</f>
        <v>Schimmel</v>
      </c>
      <c r="O529" s="75" t="str">
        <f>IF(ISBLANK(F529),VLOOKUP(Abfalldokumentation!$X529,'Liste Gründe'!A:D,3,FALSE),F529)</f>
        <v>keinen Abnehmer/kein Schälpersonal</v>
      </c>
      <c r="P529" s="76" t="str">
        <f>IF(ISBLANK(Abfalldokumentation!$G529),"-",Abfalldokumentation!$G529)</f>
        <v>keinen Abnehmer/Schälen</v>
      </c>
      <c r="Q529" s="76">
        <f t="shared" si="57"/>
        <v>37</v>
      </c>
      <c r="R529" s="76" t="str">
        <f t="shared" si="58"/>
        <v>Produkte</v>
      </c>
      <c r="S529" s="76" t="str">
        <f t="shared" si="59"/>
        <v>BUs</v>
      </c>
      <c r="T529" s="76" t="str">
        <f t="shared" si="60"/>
        <v>Symptome</v>
      </c>
      <c r="U529" s="76">
        <f>IFERROR(VLOOKUP(Abfalldokumentation!$W529,Kennzahlen!S:U,3,FALSE)*Abfalldokumentation!$J529,"0")</f>
        <v>12</v>
      </c>
      <c r="V529" s="76" t="str">
        <f>IF(ISBLANK(A529),VLOOKUP(Abfalldokumentation!$W529,'Linien - BU'!R:S,2,FALSE),A529)</f>
        <v>Verkauf</v>
      </c>
      <c r="W529" s="77">
        <f t="shared" si="61"/>
        <v>29501063</v>
      </c>
      <c r="X529" s="77">
        <f t="shared" si="62"/>
        <v>12</v>
      </c>
    </row>
    <row r="530" spans="1:24" ht="30" customHeight="1" x14ac:dyDescent="0.25">
      <c r="A530" s="39" t="s">
        <v>70</v>
      </c>
      <c r="B530" s="40">
        <v>32000049</v>
      </c>
      <c r="C530" s="40">
        <v>52</v>
      </c>
      <c r="D530" s="40">
        <v>32</v>
      </c>
      <c r="E530" s="41">
        <v>44455</v>
      </c>
      <c r="F530" s="42" t="s">
        <v>119</v>
      </c>
      <c r="G530" s="43" t="s">
        <v>177</v>
      </c>
      <c r="H530" s="44" t="str">
        <f>IFERROR(VLOOKUP(Abfalldokumentation!$B530,Artikel!A:C,3,FALSE),Abfalldokumentation!$B530)</f>
        <v>GRW NATUR 7,2KG</v>
      </c>
      <c r="I530" s="78" t="str">
        <f>VLOOKUP(V530,'Linien - BU'!A:B,2,FALSE)</f>
        <v>BU1</v>
      </c>
      <c r="J530" s="79">
        <f t="shared" si="56"/>
        <v>52</v>
      </c>
      <c r="K530" s="80">
        <f>Abfalldokumentation!$E530</f>
        <v>44455</v>
      </c>
      <c r="L530" s="79" t="str">
        <f>IFERROR(IF(VLOOKUP(W530,'[1]Rohware 230'!$B:$C,2,FALSE)=0,"Rohware"),
IFERROR(IF(VLOOKUP(W530,[1]Sammelnr.!$B:$C,2,FALSE)=0,"Sammelnr. ungeschält ABS"),
IFERROR(IF(VLOOKUP(W530,[1]Sammelnr.!$E:$F,2,FALSE)=0,"Sammelnr. ungeschält VS"),
IFERROR(IF(VLOOKUP(W530,[1]Sammelnr.!$H:$I,2,FALSE)=0,"Sammelnr. geschält"),
IFERROR(IF(VLOOKUP(W530,[1]Offen!$B:$C,2,FALSE)=0,"Offen ungeschält ABS"),
IFERROR(IF(VLOOKUP(W530,[1]Offen!$E:$F,2,FALSE)=0,"Offen ungeschält VOS"),
IFERROR(IF(VLOOKUP(W530,[1]Offen!$H:$I,2,FALSE)=0,"Offen geschält RW"),
IFERROR(IF(VLOOKUP(W530,[1]Offen!$K:$L,2,FALSE)=0,"Offen vegan"),
IFERROR(IF(VLOOKUP(W530,[1]Offen!$N:$O,2,FALSE)=0,"Offen Zipfel"),
IFERROR(IF(VLOOKUP(W530,[1]Offen!$Q:$R,2,FALSE)=0,"Offen Endstücke"),
IFERROR(IF(VLOOKUP(W530,[1]Vakuumiert!$B:$C,2,FALSE)=0,"Vakuumierter VOS ungeschält"),
IFERROR(IF(VLOOKUP(W530,[1]Vakuumiert!$E:$F,2,FALSE)=0,"Vakuumierter ABS ungeschält"),
IFERROR(IF(VLOOKUP(W530,[1]Vakuumiert!$H:$I,2,FALSE)=0,"Vakuumierter VOS geschält"),
IFERROR(IF(VLOOKUP(W530,[1]Vakuumiert!$K:$L,2,FALSE)=0,"Vakuumierter VOS vegan"),
IFERROR(IF(VLOOKUP(W530,[1]Vakuumiert!$N:$O,2,FALSE)=0,"Vakuumierter VOS Zipfel"),
IFERROR(IF(VLOOKUP(W530,[1]Vakuumiert!$Q:$R,2,FALSE)=0,"Vakuumiert geschält"),
IFERROR(IF(VLOOKUP(W530,'[1]vakuumierte Fertigprodukte'!$B:$C,2,FALSE)=0,"Fertigprodukte"),
IFERROR(IF(VLOOKUP(W530,'[1]vakuumierte Fertigprodukte'!$E:$FI,2,FALSE)=0,"Vakuumierte Zipfel"),
IFERROR(IF(VLOOKUP(W530,[1]Wurste!$B:$C,2,FALSE)=0,"Räucherwürste"),
IFERROR(IF(VLOOKUP(W530,[1]Wurste!$E:$F,2,FALSE)=0,"URW/URGW Wurst"),
IFERROR(IF(VLOOKUP(W530,[1]Wurste!$H:$I,2,FALSE)=0,"HF-Wurst Vegan"),
IFERROR(IF(VLOOKUP(W530,[1]Wurste!$K:$L,2,FALSE)=0,"320er ohne Würste"),
IFERROR(IF(AND(OR(Abfalldokumentation!$I530="BU3",Abfalldokumentation!$I530="Verkauf"),Abfalldokumentation!$N530="Schimmel",Abfalldokumentation!$O530="keinen Abnehmer/kein Schälpersonal"),"Div. Zipfel, ES ohne Verwendung",VLOOKUP(Abfalldokumentation!$M530,Produktgruppen!A:B,2,FALSE)),"-")))))))))))))))))))))))</f>
        <v>Räucherwürste</v>
      </c>
      <c r="M530" s="81" t="str">
        <f>IFERROR(VLOOKUP(Abfalldokumentation!$W530,Artikel!A:C,3,FALSE),Abfalldokumentation!$W530)</f>
        <v>GRW NATUR 7,2KG</v>
      </c>
      <c r="N530" s="81" t="str">
        <f>VLOOKUP(D530,'Liste Gründe'!A:D,2,FALSE)</f>
        <v>Linienbezogen</v>
      </c>
      <c r="O530" s="80" t="str">
        <f>IF(ISBLANK(F530),VLOOKUP(Abfalldokumentation!$X530,'Liste Gründe'!A:D,3,FALSE),F530)</f>
        <v>Bodenabfall Abfüllung</v>
      </c>
      <c r="P530" s="81" t="str">
        <f>IF(ISBLANK(Abfalldokumentation!$G530),"-",Abfalldokumentation!$G530)</f>
        <v>aus der Hand gerutscht</v>
      </c>
      <c r="Q530" s="81">
        <f t="shared" si="57"/>
        <v>37</v>
      </c>
      <c r="R530" s="81" t="str">
        <f t="shared" si="58"/>
        <v>Produkte</v>
      </c>
      <c r="S530" s="81" t="str">
        <f t="shared" si="59"/>
        <v>BUs</v>
      </c>
      <c r="T530" s="81" t="str">
        <f t="shared" si="60"/>
        <v>Symptome</v>
      </c>
      <c r="U530" s="81" t="str">
        <f>IFERROR(VLOOKUP(Abfalldokumentation!$W530,Kennzahlen!S:U,3,FALSE)*Abfalldokumentation!$J530,"0")</f>
        <v>0</v>
      </c>
      <c r="V530" s="81" t="str">
        <f>IF(ISBLANK(A530),VLOOKUP(Abfalldokumentation!$W530,'Linien - BU'!R:S,2,FALSE),A530)</f>
        <v>Abfüllung</v>
      </c>
      <c r="W530" s="77">
        <f t="shared" si="61"/>
        <v>32000049</v>
      </c>
      <c r="X530" s="77">
        <f t="shared" si="62"/>
        <v>32</v>
      </c>
    </row>
    <row r="531" spans="1:24" ht="30" customHeight="1" x14ac:dyDescent="0.25">
      <c r="A531" s="45" t="s">
        <v>70</v>
      </c>
      <c r="B531" s="46">
        <v>32000107</v>
      </c>
      <c r="C531" s="46">
        <v>27.6</v>
      </c>
      <c r="D531" s="46">
        <v>33</v>
      </c>
      <c r="E531" s="47">
        <v>44455</v>
      </c>
      <c r="F531" s="48" t="s">
        <v>119</v>
      </c>
      <c r="G531" s="49" t="s">
        <v>146</v>
      </c>
      <c r="H531" s="50" t="str">
        <f>IFERROR(VLOOKUP(Abfalldokumentation!$B531,Artikel!A:C,3,FALSE),Abfalldokumentation!$B531)</f>
        <v>GRW CHILI-NAT 7,2GK NEU</v>
      </c>
      <c r="I531" s="73" t="str">
        <f>VLOOKUP(V531,'Linien - BU'!A:B,2,FALSE)</f>
        <v>BU1</v>
      </c>
      <c r="J531" s="74">
        <f t="shared" si="56"/>
        <v>27.6</v>
      </c>
      <c r="K531" s="75">
        <f>Abfalldokumentation!$E531</f>
        <v>44455</v>
      </c>
      <c r="L531" s="74" t="str">
        <f>IFERROR(IF(VLOOKUP(W531,'[1]Rohware 230'!$B:$C,2,FALSE)=0,"Rohware"),
IFERROR(IF(VLOOKUP(W531,[1]Sammelnr.!$B:$C,2,FALSE)=0,"Sammelnr. ungeschält ABS"),
IFERROR(IF(VLOOKUP(W531,[1]Sammelnr.!$E:$F,2,FALSE)=0,"Sammelnr. ungeschält VS"),
IFERROR(IF(VLOOKUP(W531,[1]Sammelnr.!$H:$I,2,FALSE)=0,"Sammelnr. geschält"),
IFERROR(IF(VLOOKUP(W531,[1]Offen!$B:$C,2,FALSE)=0,"Offen ungeschält ABS"),
IFERROR(IF(VLOOKUP(W531,[1]Offen!$E:$F,2,FALSE)=0,"Offen ungeschält VOS"),
IFERROR(IF(VLOOKUP(W531,[1]Offen!$H:$I,2,FALSE)=0,"Offen geschält RW"),
IFERROR(IF(VLOOKUP(W531,[1]Offen!$K:$L,2,FALSE)=0,"Offen vegan"),
IFERROR(IF(VLOOKUP(W531,[1]Offen!$N:$O,2,FALSE)=0,"Offen Zipfel"),
IFERROR(IF(VLOOKUP(W531,[1]Offen!$Q:$R,2,FALSE)=0,"Offen Endstücke"),
IFERROR(IF(VLOOKUP(W531,[1]Vakuumiert!$B:$C,2,FALSE)=0,"Vakuumierter VOS ungeschält"),
IFERROR(IF(VLOOKUP(W531,[1]Vakuumiert!$E:$F,2,FALSE)=0,"Vakuumierter ABS ungeschält"),
IFERROR(IF(VLOOKUP(W531,[1]Vakuumiert!$H:$I,2,FALSE)=0,"Vakuumierter VOS geschält"),
IFERROR(IF(VLOOKUP(W531,[1]Vakuumiert!$K:$L,2,FALSE)=0,"Vakuumierter VOS vegan"),
IFERROR(IF(VLOOKUP(W531,[1]Vakuumiert!$N:$O,2,FALSE)=0,"Vakuumierter VOS Zipfel"),
IFERROR(IF(VLOOKUP(W531,[1]Vakuumiert!$Q:$R,2,FALSE)=0,"Vakuumiert geschält"),
IFERROR(IF(VLOOKUP(W531,'[1]vakuumierte Fertigprodukte'!$B:$C,2,FALSE)=0,"Fertigprodukte"),
IFERROR(IF(VLOOKUP(W531,'[1]vakuumierte Fertigprodukte'!$E:$FI,2,FALSE)=0,"Vakuumierte Zipfel"),
IFERROR(IF(VLOOKUP(W531,[1]Wurste!$B:$C,2,FALSE)=0,"Räucherwürste"),
IFERROR(IF(VLOOKUP(W531,[1]Wurste!$E:$F,2,FALSE)=0,"URW/URGW Wurst"),
IFERROR(IF(VLOOKUP(W531,[1]Wurste!$H:$I,2,FALSE)=0,"HF-Wurst Vegan"),
IFERROR(IF(VLOOKUP(W531,[1]Wurste!$K:$L,2,FALSE)=0,"320er ohne Würste"),
IFERROR(IF(AND(OR(Abfalldokumentation!$I531="BU3",Abfalldokumentation!$I531="Verkauf"),Abfalldokumentation!$N531="Schimmel",Abfalldokumentation!$O531="keinen Abnehmer/kein Schälpersonal"),"Div. Zipfel, ES ohne Verwendung",VLOOKUP(Abfalldokumentation!$M531,Produktgruppen!A:B,2,FALSE)),"-")))))))))))))))))))))))</f>
        <v>Räucherwürste</v>
      </c>
      <c r="M531" s="76" t="str">
        <f>IFERROR(VLOOKUP(Abfalldokumentation!$W531,Artikel!A:C,3,FALSE),Abfalldokumentation!$W531)</f>
        <v>GRW CHILI-NAT 7,2GK NEU</v>
      </c>
      <c r="N531" s="76" t="str">
        <f>VLOOKUP(D531,'Liste Gründe'!A:D,2,FALSE)</f>
        <v>Linienbezogen</v>
      </c>
      <c r="O531" s="75" t="str">
        <f>IF(ISBLANK(F531),VLOOKUP(Abfalldokumentation!$X531,'Liste Gründe'!A:D,3,FALSE),F531)</f>
        <v>Bodenabfall Abfüllung</v>
      </c>
      <c r="P531" s="76" t="str">
        <f>IF(ISBLANK(Abfalldokumentation!$G531),"-",Abfalldokumentation!$G531)</f>
        <v>Schlaufe gerissen</v>
      </c>
      <c r="Q531" s="76">
        <f t="shared" si="57"/>
        <v>37</v>
      </c>
      <c r="R531" s="76" t="str">
        <f t="shared" si="58"/>
        <v>Produkte</v>
      </c>
      <c r="S531" s="76" t="str">
        <f t="shared" si="59"/>
        <v>BUs</v>
      </c>
      <c r="T531" s="76" t="str">
        <f t="shared" si="60"/>
        <v>Symptome</v>
      </c>
      <c r="U531" s="76" t="str">
        <f>IFERROR(VLOOKUP(Abfalldokumentation!$W531,Kennzahlen!S:U,3,FALSE)*Abfalldokumentation!$J531,"0")</f>
        <v>0</v>
      </c>
      <c r="V531" s="76" t="str">
        <f>IF(ISBLANK(A531),VLOOKUP(Abfalldokumentation!$W531,'Linien - BU'!R:S,2,FALSE),A531)</f>
        <v>Abfüllung</v>
      </c>
      <c r="W531" s="77">
        <f t="shared" si="61"/>
        <v>32000107</v>
      </c>
      <c r="X531" s="77">
        <f t="shared" si="62"/>
        <v>33</v>
      </c>
    </row>
    <row r="532" spans="1:24" ht="30" customHeight="1" x14ac:dyDescent="0.25">
      <c r="A532" s="39" t="s">
        <v>110</v>
      </c>
      <c r="B532" s="40" t="s">
        <v>85</v>
      </c>
      <c r="C532" s="40">
        <v>24.400000000000006</v>
      </c>
      <c r="D532" s="40">
        <v>30</v>
      </c>
      <c r="E532" s="41">
        <v>44455</v>
      </c>
      <c r="F532" s="42"/>
      <c r="G532" s="43"/>
      <c r="H532" s="44" t="str">
        <f>IFERROR(VLOOKUP(Abfalldokumentation!$B532,Artikel!A:C,3,FALSE),Abfalldokumentation!$B532)</f>
        <v>Diverses</v>
      </c>
      <c r="I532" s="78" t="str">
        <f>VLOOKUP(V532,'Linien - BU'!A:B,2,FALSE)</f>
        <v>BU3</v>
      </c>
      <c r="J532" s="79">
        <f t="shared" si="56"/>
        <v>24.400000000000006</v>
      </c>
      <c r="K532" s="80">
        <f>Abfalldokumentation!$E532</f>
        <v>44455</v>
      </c>
      <c r="L532" s="79" t="str">
        <f>IFERROR(IF(VLOOKUP(W532,'[1]Rohware 230'!$B:$C,2,FALSE)=0,"Rohware"),
IFERROR(IF(VLOOKUP(W532,[1]Sammelnr.!$B:$C,2,FALSE)=0,"Sammelnr. ungeschält ABS"),
IFERROR(IF(VLOOKUP(W532,[1]Sammelnr.!$E:$F,2,FALSE)=0,"Sammelnr. ungeschält VS"),
IFERROR(IF(VLOOKUP(W532,[1]Sammelnr.!$H:$I,2,FALSE)=0,"Sammelnr. geschält"),
IFERROR(IF(VLOOKUP(W532,[1]Offen!$B:$C,2,FALSE)=0,"Offen ungeschält ABS"),
IFERROR(IF(VLOOKUP(W532,[1]Offen!$E:$F,2,FALSE)=0,"Offen ungeschält VOS"),
IFERROR(IF(VLOOKUP(W532,[1]Offen!$H:$I,2,FALSE)=0,"Offen geschält RW"),
IFERROR(IF(VLOOKUP(W532,[1]Offen!$K:$L,2,FALSE)=0,"Offen vegan"),
IFERROR(IF(VLOOKUP(W532,[1]Offen!$N:$O,2,FALSE)=0,"Offen Zipfel"),
IFERROR(IF(VLOOKUP(W532,[1]Offen!$Q:$R,2,FALSE)=0,"Offen Endstücke"),
IFERROR(IF(VLOOKUP(W532,[1]Vakuumiert!$B:$C,2,FALSE)=0,"Vakuumierter VOS ungeschält"),
IFERROR(IF(VLOOKUP(W532,[1]Vakuumiert!$E:$F,2,FALSE)=0,"Vakuumierter ABS ungeschält"),
IFERROR(IF(VLOOKUP(W532,[1]Vakuumiert!$H:$I,2,FALSE)=0,"Vakuumierter VOS geschält"),
IFERROR(IF(VLOOKUP(W532,[1]Vakuumiert!$K:$L,2,FALSE)=0,"Vakuumierter VOS vegan"),
IFERROR(IF(VLOOKUP(W532,[1]Vakuumiert!$N:$O,2,FALSE)=0,"Vakuumierter VOS Zipfel"),
IFERROR(IF(VLOOKUP(W532,[1]Vakuumiert!$Q:$R,2,FALSE)=0,"Vakuumiert geschält"),
IFERROR(IF(VLOOKUP(W532,'[1]vakuumierte Fertigprodukte'!$B:$C,2,FALSE)=0,"Fertigprodukte"),
IFERROR(IF(VLOOKUP(W532,'[1]vakuumierte Fertigprodukte'!$E:$FI,2,FALSE)=0,"Vakuumierte Zipfel"),
IFERROR(IF(VLOOKUP(W532,[1]Wurste!$B:$C,2,FALSE)=0,"Räucherwürste"),
IFERROR(IF(VLOOKUP(W532,[1]Wurste!$E:$F,2,FALSE)=0,"URW/URGW Wurst"),
IFERROR(IF(VLOOKUP(W532,[1]Wurste!$H:$I,2,FALSE)=0,"HF-Wurst Vegan"),
IFERROR(IF(VLOOKUP(W532,[1]Wurste!$K:$L,2,FALSE)=0,"320er ohne Würste"),
IFERROR(IF(AND(OR(Abfalldokumentation!$I532="BU3",Abfalldokumentation!$I532="Verkauf"),Abfalldokumentation!$N532="Schimmel",Abfalldokumentation!$O532="keinen Abnehmer/kein Schälpersonal"),"Div. Zipfel, ES ohne Verwendung",VLOOKUP(Abfalldokumentation!$M532,Produktgruppen!A:B,2,FALSE)),"-")))))))))))))))))))))))</f>
        <v>Diverses</v>
      </c>
      <c r="M532" s="81" t="str">
        <f>IFERROR(VLOOKUP(Abfalldokumentation!$W532,Artikel!A:C,3,FALSE),Abfalldokumentation!$W532)</f>
        <v>Diverses</v>
      </c>
      <c r="N532" s="81" t="str">
        <f>VLOOKUP(D532,'Liste Gründe'!A:D,2,FALSE)</f>
        <v>Linienbezogen</v>
      </c>
      <c r="O532" s="80" t="str">
        <f>IF(ISBLANK(F532),VLOOKUP(Abfalldokumentation!$X532,'Liste Gründe'!A:D,3,FALSE),F532)</f>
        <v>Maschinenabfall</v>
      </c>
      <c r="P532" s="81" t="str">
        <f>IF(ISBLANK(Abfalldokumentation!$G532),"-",Abfalldokumentation!$G532)</f>
        <v>-</v>
      </c>
      <c r="Q532" s="81">
        <f t="shared" si="57"/>
        <v>37</v>
      </c>
      <c r="R532" s="81" t="str">
        <f t="shared" si="58"/>
        <v>Produkte</v>
      </c>
      <c r="S532" s="81" t="str">
        <f t="shared" si="59"/>
        <v>BUs</v>
      </c>
      <c r="T532" s="81" t="str">
        <f t="shared" si="60"/>
        <v>Symptome</v>
      </c>
      <c r="U532" s="81" t="str">
        <f>IFERROR(VLOOKUP(Abfalldokumentation!$W532,Kennzahlen!S:U,3,FALSE)*Abfalldokumentation!$J532,"0")</f>
        <v>0</v>
      </c>
      <c r="V532" s="81" t="str">
        <f>IF(ISBLANK(A532),VLOOKUP(Abfalldokumentation!$W532,'Linien - BU'!R:S,2,FALSE),A532)</f>
        <v>L16</v>
      </c>
      <c r="W532" s="77" t="str">
        <f t="shared" si="61"/>
        <v>Diverses</v>
      </c>
      <c r="X532" s="77">
        <f t="shared" si="62"/>
        <v>30</v>
      </c>
    </row>
    <row r="533" spans="1:24" ht="30" customHeight="1" x14ac:dyDescent="0.25">
      <c r="A533" s="45" t="s">
        <v>11</v>
      </c>
      <c r="B533" s="46" t="s">
        <v>85</v>
      </c>
      <c r="C533" s="46">
        <v>54.2</v>
      </c>
      <c r="D533" s="46">
        <v>12</v>
      </c>
      <c r="E533" s="47">
        <v>44455</v>
      </c>
      <c r="F533" s="48" t="s">
        <v>20</v>
      </c>
      <c r="G533" s="49" t="s">
        <v>84</v>
      </c>
      <c r="H533" s="50" t="str">
        <f>IFERROR(VLOOKUP(Abfalldokumentation!$B533,Artikel!A:C,3,FALSE),Abfalldokumentation!$B533)</f>
        <v>Diverses</v>
      </c>
      <c r="I533" s="73" t="str">
        <f>VLOOKUP(V533,'Linien - BU'!A:B,2,FALSE)</f>
        <v>Verkauf</v>
      </c>
      <c r="J533" s="74">
        <f t="shared" si="56"/>
        <v>54.2</v>
      </c>
      <c r="K533" s="75">
        <f>Abfalldokumentation!$E533</f>
        <v>44455</v>
      </c>
      <c r="L533" s="74" t="str">
        <f>IFERROR(IF(VLOOKUP(W533,'[1]Rohware 230'!$B:$C,2,FALSE)=0,"Rohware"),
IFERROR(IF(VLOOKUP(W533,[1]Sammelnr.!$B:$C,2,FALSE)=0,"Sammelnr. ungeschält ABS"),
IFERROR(IF(VLOOKUP(W533,[1]Sammelnr.!$E:$F,2,FALSE)=0,"Sammelnr. ungeschält VS"),
IFERROR(IF(VLOOKUP(W533,[1]Sammelnr.!$H:$I,2,FALSE)=0,"Sammelnr. geschält"),
IFERROR(IF(VLOOKUP(W533,[1]Offen!$B:$C,2,FALSE)=0,"Offen ungeschält ABS"),
IFERROR(IF(VLOOKUP(W533,[1]Offen!$E:$F,2,FALSE)=0,"Offen ungeschält VOS"),
IFERROR(IF(VLOOKUP(W533,[1]Offen!$H:$I,2,FALSE)=0,"Offen geschält RW"),
IFERROR(IF(VLOOKUP(W533,[1]Offen!$K:$L,2,FALSE)=0,"Offen vegan"),
IFERROR(IF(VLOOKUP(W533,[1]Offen!$N:$O,2,FALSE)=0,"Offen Zipfel"),
IFERROR(IF(VLOOKUP(W533,[1]Offen!$Q:$R,2,FALSE)=0,"Offen Endstücke"),
IFERROR(IF(VLOOKUP(W533,[1]Vakuumiert!$B:$C,2,FALSE)=0,"Vakuumierter VOS ungeschält"),
IFERROR(IF(VLOOKUP(W533,[1]Vakuumiert!$E:$F,2,FALSE)=0,"Vakuumierter ABS ungeschält"),
IFERROR(IF(VLOOKUP(W533,[1]Vakuumiert!$H:$I,2,FALSE)=0,"Vakuumierter VOS geschält"),
IFERROR(IF(VLOOKUP(W533,[1]Vakuumiert!$K:$L,2,FALSE)=0,"Vakuumierter VOS vegan"),
IFERROR(IF(VLOOKUP(W533,[1]Vakuumiert!$N:$O,2,FALSE)=0,"Vakuumierter VOS Zipfel"),
IFERROR(IF(VLOOKUP(W533,[1]Vakuumiert!$Q:$R,2,FALSE)=0,"Vakuumiert geschält"),
IFERROR(IF(VLOOKUP(W533,'[1]vakuumierte Fertigprodukte'!$B:$C,2,FALSE)=0,"Fertigprodukte"),
IFERROR(IF(VLOOKUP(W533,'[1]vakuumierte Fertigprodukte'!$E:$FI,2,FALSE)=0,"Vakuumierte Zipfel"),
IFERROR(IF(VLOOKUP(W533,[1]Wurste!$B:$C,2,FALSE)=0,"Räucherwürste"),
IFERROR(IF(VLOOKUP(W533,[1]Wurste!$E:$F,2,FALSE)=0,"URW/URGW Wurst"),
IFERROR(IF(VLOOKUP(W533,[1]Wurste!$H:$I,2,FALSE)=0,"HF-Wurst Vegan"),
IFERROR(IF(VLOOKUP(W533,[1]Wurste!$K:$L,2,FALSE)=0,"320er ohne Würste"),
IFERROR(IF(AND(OR(Abfalldokumentation!$I533="BU3",Abfalldokumentation!$I533="Verkauf"),Abfalldokumentation!$N533="Schimmel",Abfalldokumentation!$O533="keinen Abnehmer/kein Schälpersonal"),"Div. Zipfel, ES ohne Verwendung",VLOOKUP(Abfalldokumentation!$M533,Produktgruppen!A:B,2,FALSE)),"-")))))))))))))))))))))))</f>
        <v>Div. Zipfel, ES ohne Verwendung</v>
      </c>
      <c r="M533" s="76" t="str">
        <f>IFERROR(VLOOKUP(Abfalldokumentation!$W533,Artikel!A:C,3,FALSE),Abfalldokumentation!$W533)</f>
        <v>Diverses</v>
      </c>
      <c r="N533" s="76" t="str">
        <f>VLOOKUP(D533,'Liste Gründe'!A:D,2,FALSE)</f>
        <v>Schimmel</v>
      </c>
      <c r="O533" s="75" t="str">
        <f>IF(ISBLANK(F533),VLOOKUP(Abfalldokumentation!$X533,'Liste Gründe'!A:D,3,FALSE),F533)</f>
        <v>keinen Abnehmer/kein Schälpersonal</v>
      </c>
      <c r="P533" s="76" t="str">
        <f>IF(ISBLANK(Abfalldokumentation!$G533),"-",Abfalldokumentation!$G533)</f>
        <v>keinen Abnehmer/Schälen</v>
      </c>
      <c r="Q533" s="76">
        <f t="shared" si="57"/>
        <v>37</v>
      </c>
      <c r="R533" s="76" t="str">
        <f t="shared" si="58"/>
        <v>Produkte</v>
      </c>
      <c r="S533" s="76" t="str">
        <f t="shared" si="59"/>
        <v>BUs</v>
      </c>
      <c r="T533" s="76" t="str">
        <f t="shared" si="60"/>
        <v>Symptome</v>
      </c>
      <c r="U533" s="76" t="str">
        <f>IFERROR(VLOOKUP(Abfalldokumentation!$W533,Kennzahlen!S:U,3,FALSE)*Abfalldokumentation!$J533,"0")</f>
        <v>0</v>
      </c>
      <c r="V533" s="76" t="str">
        <f>IF(ISBLANK(A533),VLOOKUP(Abfalldokumentation!$W533,'Linien - BU'!R:S,2,FALSE),A533)</f>
        <v>Verkauf</v>
      </c>
      <c r="W533" s="77" t="str">
        <f t="shared" si="61"/>
        <v>Diverses</v>
      </c>
      <c r="X533" s="77">
        <f t="shared" si="62"/>
        <v>12</v>
      </c>
    </row>
    <row r="534" spans="1:24" ht="30" customHeight="1" x14ac:dyDescent="0.25">
      <c r="A534" s="39" t="s">
        <v>95</v>
      </c>
      <c r="B534" s="40" t="s">
        <v>85</v>
      </c>
      <c r="C534" s="40">
        <v>28</v>
      </c>
      <c r="D534" s="40">
        <v>12</v>
      </c>
      <c r="E534" s="41">
        <v>44455</v>
      </c>
      <c r="F534" s="42" t="s">
        <v>22</v>
      </c>
      <c r="G534" s="43" t="s">
        <v>173</v>
      </c>
      <c r="H534" s="44" t="str">
        <f>IFERROR(VLOOKUP(Abfalldokumentation!$B534,Artikel!A:C,3,FALSE),Abfalldokumentation!$B534)</f>
        <v>Diverses</v>
      </c>
      <c r="I534" s="78" t="str">
        <f>VLOOKUP(V534,'Linien - BU'!A:B,2,FALSE)</f>
        <v>BU1</v>
      </c>
      <c r="J534" s="79">
        <f t="shared" si="56"/>
        <v>28</v>
      </c>
      <c r="K534" s="80">
        <f>Abfalldokumentation!$E534</f>
        <v>44455</v>
      </c>
      <c r="L534" s="79" t="str">
        <f>IFERROR(IF(VLOOKUP(W534,'[1]Rohware 230'!$B:$C,2,FALSE)=0,"Rohware"),
IFERROR(IF(VLOOKUP(W534,[1]Sammelnr.!$B:$C,2,FALSE)=0,"Sammelnr. ungeschält ABS"),
IFERROR(IF(VLOOKUP(W534,[1]Sammelnr.!$E:$F,2,FALSE)=0,"Sammelnr. ungeschält VS"),
IFERROR(IF(VLOOKUP(W534,[1]Sammelnr.!$H:$I,2,FALSE)=0,"Sammelnr. geschält"),
IFERROR(IF(VLOOKUP(W534,[1]Offen!$B:$C,2,FALSE)=0,"Offen ungeschält ABS"),
IFERROR(IF(VLOOKUP(W534,[1]Offen!$E:$F,2,FALSE)=0,"Offen ungeschält VOS"),
IFERROR(IF(VLOOKUP(W534,[1]Offen!$H:$I,2,FALSE)=0,"Offen geschält RW"),
IFERROR(IF(VLOOKUP(W534,[1]Offen!$K:$L,2,FALSE)=0,"Offen vegan"),
IFERROR(IF(VLOOKUP(W534,[1]Offen!$N:$O,2,FALSE)=0,"Offen Zipfel"),
IFERROR(IF(VLOOKUP(W534,[1]Offen!$Q:$R,2,FALSE)=0,"Offen Endstücke"),
IFERROR(IF(VLOOKUP(W534,[1]Vakuumiert!$B:$C,2,FALSE)=0,"Vakuumierter VOS ungeschält"),
IFERROR(IF(VLOOKUP(W534,[1]Vakuumiert!$E:$F,2,FALSE)=0,"Vakuumierter ABS ungeschält"),
IFERROR(IF(VLOOKUP(W534,[1]Vakuumiert!$H:$I,2,FALSE)=0,"Vakuumierter VOS geschält"),
IFERROR(IF(VLOOKUP(W534,[1]Vakuumiert!$K:$L,2,FALSE)=0,"Vakuumierter VOS vegan"),
IFERROR(IF(VLOOKUP(W534,[1]Vakuumiert!$N:$O,2,FALSE)=0,"Vakuumierter VOS Zipfel"),
IFERROR(IF(VLOOKUP(W534,[1]Vakuumiert!$Q:$R,2,FALSE)=0,"Vakuumiert geschält"),
IFERROR(IF(VLOOKUP(W534,'[1]vakuumierte Fertigprodukte'!$B:$C,2,FALSE)=0,"Fertigprodukte"),
IFERROR(IF(VLOOKUP(W534,'[1]vakuumierte Fertigprodukte'!$E:$FI,2,FALSE)=0,"Vakuumierte Zipfel"),
IFERROR(IF(VLOOKUP(W534,[1]Wurste!$B:$C,2,FALSE)=0,"Räucherwürste"),
IFERROR(IF(VLOOKUP(W534,[1]Wurste!$E:$F,2,FALSE)=0,"URW/URGW Wurst"),
IFERROR(IF(VLOOKUP(W534,[1]Wurste!$H:$I,2,FALSE)=0,"HF-Wurst Vegan"),
IFERROR(IF(VLOOKUP(W534,[1]Wurste!$K:$L,2,FALSE)=0,"320er ohne Würste"),
IFERROR(IF(AND(OR(Abfalldokumentation!$I534="BU3",Abfalldokumentation!$I534="Verkauf"),Abfalldokumentation!$N534="Schimmel",Abfalldokumentation!$O534="keinen Abnehmer/kein Schälpersonal"),"Div. Zipfel, ES ohne Verwendung",VLOOKUP(Abfalldokumentation!$M534,Produktgruppen!A:B,2,FALSE)),"-")))))))))))))))))))))))</f>
        <v>Diverses</v>
      </c>
      <c r="M534" s="81" t="str">
        <f>IFERROR(VLOOKUP(Abfalldokumentation!$W534,Artikel!A:C,3,FALSE),Abfalldokumentation!$W534)</f>
        <v>Diverses</v>
      </c>
      <c r="N534" s="81" t="str">
        <f>VLOOKUP(D534,'Liste Gründe'!A:D,2,FALSE)</f>
        <v>Schimmel</v>
      </c>
      <c r="O534" s="80" t="str">
        <f>IF(ISBLANK(F534),VLOOKUP(Abfalldokumentation!$X534,'Liste Gründe'!A:D,3,FALSE),F534)</f>
        <v>keine Verarbeitung</v>
      </c>
      <c r="P534" s="81" t="str">
        <f>IF(ISBLANK(Abfalldokumentation!$G534),"-",Abfalldokumentation!$G534)</f>
        <v>Keinen Einsatz</v>
      </c>
      <c r="Q534" s="81">
        <f t="shared" si="57"/>
        <v>37</v>
      </c>
      <c r="R534" s="81" t="str">
        <f t="shared" si="58"/>
        <v>Produkte</v>
      </c>
      <c r="S534" s="81" t="str">
        <f t="shared" si="59"/>
        <v>BUs</v>
      </c>
      <c r="T534" s="81" t="str">
        <f t="shared" si="60"/>
        <v>Symptome</v>
      </c>
      <c r="U534" s="81" t="str">
        <f>IFERROR(VLOOKUP(Abfalldokumentation!$W534,Kennzahlen!S:U,3,FALSE)*Abfalldokumentation!$J534,"0")</f>
        <v>0</v>
      </c>
      <c r="V534" s="81" t="str">
        <f>IF(ISBLANK(A534),VLOOKUP(Abfalldokumentation!$W534,'Linien - BU'!R:S,2,FALSE),A534)</f>
        <v>RWV</v>
      </c>
      <c r="W534" s="77" t="str">
        <f t="shared" si="61"/>
        <v>Diverses</v>
      </c>
      <c r="X534" s="77">
        <f t="shared" si="62"/>
        <v>12</v>
      </c>
    </row>
    <row r="535" spans="1:24" ht="30" customHeight="1" x14ac:dyDescent="0.25">
      <c r="A535" s="45" t="s">
        <v>70</v>
      </c>
      <c r="B535" s="46" t="s">
        <v>86</v>
      </c>
      <c r="C535" s="46">
        <v>77.400000000000006</v>
      </c>
      <c r="D535" s="46">
        <v>31</v>
      </c>
      <c r="E535" s="47">
        <v>44455</v>
      </c>
      <c r="F535" s="48" t="s">
        <v>119</v>
      </c>
      <c r="G535" s="49" t="s">
        <v>137</v>
      </c>
      <c r="H535" s="50" t="str">
        <f>IFERROR(VLOOKUP(Abfalldokumentation!$B535,Artikel!A:C,3,FALSE),Abfalldokumentation!$B535)</f>
        <v>Diverses aus Abfüllung</v>
      </c>
      <c r="I535" s="73" t="str">
        <f>VLOOKUP(V535,'Linien - BU'!A:B,2,FALSE)</f>
        <v>BU1</v>
      </c>
      <c r="J535" s="74">
        <f t="shared" si="56"/>
        <v>77.400000000000006</v>
      </c>
      <c r="K535" s="75">
        <f>Abfalldokumentation!$E535</f>
        <v>44455</v>
      </c>
      <c r="L535" s="74" t="str">
        <f>IFERROR(IF(VLOOKUP(W535,'[1]Rohware 230'!$B:$C,2,FALSE)=0,"Rohware"),
IFERROR(IF(VLOOKUP(W535,[1]Sammelnr.!$B:$C,2,FALSE)=0,"Sammelnr. ungeschält ABS"),
IFERROR(IF(VLOOKUP(W535,[1]Sammelnr.!$E:$F,2,FALSE)=0,"Sammelnr. ungeschält VS"),
IFERROR(IF(VLOOKUP(W535,[1]Sammelnr.!$H:$I,2,FALSE)=0,"Sammelnr. geschält"),
IFERROR(IF(VLOOKUP(W535,[1]Offen!$B:$C,2,FALSE)=0,"Offen ungeschält ABS"),
IFERROR(IF(VLOOKUP(W535,[1]Offen!$E:$F,2,FALSE)=0,"Offen ungeschält VOS"),
IFERROR(IF(VLOOKUP(W535,[1]Offen!$H:$I,2,FALSE)=0,"Offen geschält RW"),
IFERROR(IF(VLOOKUP(W535,[1]Offen!$K:$L,2,FALSE)=0,"Offen vegan"),
IFERROR(IF(VLOOKUP(W535,[1]Offen!$N:$O,2,FALSE)=0,"Offen Zipfel"),
IFERROR(IF(VLOOKUP(W535,[1]Offen!$Q:$R,2,FALSE)=0,"Offen Endstücke"),
IFERROR(IF(VLOOKUP(W535,[1]Vakuumiert!$B:$C,2,FALSE)=0,"Vakuumierter VOS ungeschält"),
IFERROR(IF(VLOOKUP(W535,[1]Vakuumiert!$E:$F,2,FALSE)=0,"Vakuumierter ABS ungeschält"),
IFERROR(IF(VLOOKUP(W535,[1]Vakuumiert!$H:$I,2,FALSE)=0,"Vakuumierter VOS geschält"),
IFERROR(IF(VLOOKUP(W535,[1]Vakuumiert!$K:$L,2,FALSE)=0,"Vakuumierter VOS vegan"),
IFERROR(IF(VLOOKUP(W535,[1]Vakuumiert!$N:$O,2,FALSE)=0,"Vakuumierter VOS Zipfel"),
IFERROR(IF(VLOOKUP(W535,[1]Vakuumiert!$Q:$R,2,FALSE)=0,"Vakuumiert geschält"),
IFERROR(IF(VLOOKUP(W535,'[1]vakuumierte Fertigprodukte'!$B:$C,2,FALSE)=0,"Fertigprodukte"),
IFERROR(IF(VLOOKUP(W535,'[1]vakuumierte Fertigprodukte'!$E:$FI,2,FALSE)=0,"Vakuumierte Zipfel"),
IFERROR(IF(VLOOKUP(W535,[1]Wurste!$B:$C,2,FALSE)=0,"Räucherwürste"),
IFERROR(IF(VLOOKUP(W535,[1]Wurste!$E:$F,2,FALSE)=0,"URW/URGW Wurst"),
IFERROR(IF(VLOOKUP(W535,[1]Wurste!$H:$I,2,FALSE)=0,"HF-Wurst Vegan"),
IFERROR(IF(VLOOKUP(W535,[1]Wurste!$K:$L,2,FALSE)=0,"320er ohne Würste"),
IFERROR(IF(AND(OR(Abfalldokumentation!$I535="BU3",Abfalldokumentation!$I535="Verkauf"),Abfalldokumentation!$N535="Schimmel",Abfalldokumentation!$O535="keinen Abnehmer/kein Schälpersonal"),"Div. Zipfel, ES ohne Verwendung",VLOOKUP(Abfalldokumentation!$M535,Produktgruppen!A:B,2,FALSE)),"-")))))))))))))))))))))))</f>
        <v>Diverses</v>
      </c>
      <c r="M535" s="76" t="str">
        <f>IFERROR(VLOOKUP(Abfalldokumentation!$W535,Artikel!A:C,3,FALSE),Abfalldokumentation!$W535)</f>
        <v>Diverses aus Abfüllung</v>
      </c>
      <c r="N535" s="76" t="str">
        <f>VLOOKUP(D535,'Liste Gründe'!A:D,2,FALSE)</f>
        <v>Linienbezogen</v>
      </c>
      <c r="O535" s="75" t="str">
        <f>IF(ISBLANK(F535),VLOOKUP(Abfalldokumentation!$X535,'Liste Gründe'!A:D,3,FALSE),F535)</f>
        <v>Bodenabfall Abfüllung</v>
      </c>
      <c r="P535" s="76" t="str">
        <f>IF(ISBLANK(Abfalldokumentation!$G535),"-",Abfalldokumentation!$G535)</f>
        <v>Clip gerissen</v>
      </c>
      <c r="Q535" s="76">
        <f t="shared" si="57"/>
        <v>37</v>
      </c>
      <c r="R535" s="76" t="str">
        <f t="shared" si="58"/>
        <v>Produkte</v>
      </c>
      <c r="S535" s="76" t="str">
        <f t="shared" si="59"/>
        <v>BUs</v>
      </c>
      <c r="T535" s="76" t="str">
        <f t="shared" si="60"/>
        <v>Symptome</v>
      </c>
      <c r="U535" s="76" t="str">
        <f>IFERROR(VLOOKUP(Abfalldokumentation!$W535,Kennzahlen!S:U,3,FALSE)*Abfalldokumentation!$J535,"0")</f>
        <v>0</v>
      </c>
      <c r="V535" s="76" t="str">
        <f>IF(ISBLANK(A535),VLOOKUP(Abfalldokumentation!$W535,'Linien - BU'!R:S,2,FALSE),A535)</f>
        <v>Abfüllung</v>
      </c>
      <c r="W535" s="77" t="str">
        <f t="shared" si="61"/>
        <v>Diverses aus Abfüllung</v>
      </c>
      <c r="X535" s="77">
        <f t="shared" si="62"/>
        <v>31</v>
      </c>
    </row>
    <row r="536" spans="1:24" ht="30" customHeight="1" x14ac:dyDescent="0.25">
      <c r="A536" s="39" t="s">
        <v>70</v>
      </c>
      <c r="B536" s="40" t="s">
        <v>86</v>
      </c>
      <c r="C536" s="40">
        <v>57.8</v>
      </c>
      <c r="D536" s="40">
        <v>30</v>
      </c>
      <c r="E536" s="41">
        <v>44455</v>
      </c>
      <c r="F536" s="42"/>
      <c r="G536" s="43"/>
      <c r="H536" s="44" t="str">
        <f>IFERROR(VLOOKUP(Abfalldokumentation!$B536,Artikel!A:C,3,FALSE),Abfalldokumentation!$B536)</f>
        <v>Diverses aus Abfüllung</v>
      </c>
      <c r="I536" s="78" t="str">
        <f>VLOOKUP(V536,'Linien - BU'!A:B,2,FALSE)</f>
        <v>BU1</v>
      </c>
      <c r="J536" s="79">
        <f t="shared" si="56"/>
        <v>57.8</v>
      </c>
      <c r="K536" s="80">
        <f>Abfalldokumentation!$E536</f>
        <v>44455</v>
      </c>
      <c r="L536" s="79" t="str">
        <f>IFERROR(IF(VLOOKUP(W536,'[1]Rohware 230'!$B:$C,2,FALSE)=0,"Rohware"),
IFERROR(IF(VLOOKUP(W536,[1]Sammelnr.!$B:$C,2,FALSE)=0,"Sammelnr. ungeschält ABS"),
IFERROR(IF(VLOOKUP(W536,[1]Sammelnr.!$E:$F,2,FALSE)=0,"Sammelnr. ungeschält VS"),
IFERROR(IF(VLOOKUP(W536,[1]Sammelnr.!$H:$I,2,FALSE)=0,"Sammelnr. geschält"),
IFERROR(IF(VLOOKUP(W536,[1]Offen!$B:$C,2,FALSE)=0,"Offen ungeschält ABS"),
IFERROR(IF(VLOOKUP(W536,[1]Offen!$E:$F,2,FALSE)=0,"Offen ungeschält VOS"),
IFERROR(IF(VLOOKUP(W536,[1]Offen!$H:$I,2,FALSE)=0,"Offen geschält RW"),
IFERROR(IF(VLOOKUP(W536,[1]Offen!$K:$L,2,FALSE)=0,"Offen vegan"),
IFERROR(IF(VLOOKUP(W536,[1]Offen!$N:$O,2,FALSE)=0,"Offen Zipfel"),
IFERROR(IF(VLOOKUP(W536,[1]Offen!$Q:$R,2,FALSE)=0,"Offen Endstücke"),
IFERROR(IF(VLOOKUP(W536,[1]Vakuumiert!$B:$C,2,FALSE)=0,"Vakuumierter VOS ungeschält"),
IFERROR(IF(VLOOKUP(W536,[1]Vakuumiert!$E:$F,2,FALSE)=0,"Vakuumierter ABS ungeschält"),
IFERROR(IF(VLOOKUP(W536,[1]Vakuumiert!$H:$I,2,FALSE)=0,"Vakuumierter VOS geschält"),
IFERROR(IF(VLOOKUP(W536,[1]Vakuumiert!$K:$L,2,FALSE)=0,"Vakuumierter VOS vegan"),
IFERROR(IF(VLOOKUP(W536,[1]Vakuumiert!$N:$O,2,FALSE)=0,"Vakuumierter VOS Zipfel"),
IFERROR(IF(VLOOKUP(W536,[1]Vakuumiert!$Q:$R,2,FALSE)=0,"Vakuumiert geschält"),
IFERROR(IF(VLOOKUP(W536,'[1]vakuumierte Fertigprodukte'!$B:$C,2,FALSE)=0,"Fertigprodukte"),
IFERROR(IF(VLOOKUP(W536,'[1]vakuumierte Fertigprodukte'!$E:$FI,2,FALSE)=0,"Vakuumierte Zipfel"),
IFERROR(IF(VLOOKUP(W536,[1]Wurste!$B:$C,2,FALSE)=0,"Räucherwürste"),
IFERROR(IF(VLOOKUP(W536,[1]Wurste!$E:$F,2,FALSE)=0,"URW/URGW Wurst"),
IFERROR(IF(VLOOKUP(W536,[1]Wurste!$H:$I,2,FALSE)=0,"HF-Wurst Vegan"),
IFERROR(IF(VLOOKUP(W536,[1]Wurste!$K:$L,2,FALSE)=0,"320er ohne Würste"),
IFERROR(IF(AND(OR(Abfalldokumentation!$I536="BU3",Abfalldokumentation!$I536="Verkauf"),Abfalldokumentation!$N536="Schimmel",Abfalldokumentation!$O536="keinen Abnehmer/kein Schälpersonal"),"Div. Zipfel, ES ohne Verwendung",VLOOKUP(Abfalldokumentation!$M536,Produktgruppen!A:B,2,FALSE)),"-")))))))))))))))))))))))</f>
        <v>Diverses</v>
      </c>
      <c r="M536" s="81" t="str">
        <f>IFERROR(VLOOKUP(Abfalldokumentation!$W536,Artikel!A:C,3,FALSE),Abfalldokumentation!$W536)</f>
        <v>Diverses aus Abfüllung</v>
      </c>
      <c r="N536" s="81" t="str">
        <f>VLOOKUP(D536,'Liste Gründe'!A:D,2,FALSE)</f>
        <v>Linienbezogen</v>
      </c>
      <c r="O536" s="80" t="str">
        <f>IF(ISBLANK(F536),VLOOKUP(Abfalldokumentation!$X536,'Liste Gründe'!A:D,3,FALSE),F536)</f>
        <v>Maschinenabfall</v>
      </c>
      <c r="P536" s="81" t="str">
        <f>IF(ISBLANK(Abfalldokumentation!$G536),"-",Abfalldokumentation!$G536)</f>
        <v>-</v>
      </c>
      <c r="Q536" s="81">
        <f t="shared" si="57"/>
        <v>37</v>
      </c>
      <c r="R536" s="81" t="str">
        <f t="shared" si="58"/>
        <v>Produkte</v>
      </c>
      <c r="S536" s="81" t="str">
        <f t="shared" si="59"/>
        <v>BUs</v>
      </c>
      <c r="T536" s="81" t="str">
        <f t="shared" si="60"/>
        <v>Symptome</v>
      </c>
      <c r="U536" s="81" t="str">
        <f>IFERROR(VLOOKUP(Abfalldokumentation!$W536,Kennzahlen!S:U,3,FALSE)*Abfalldokumentation!$J536,"0")</f>
        <v>0</v>
      </c>
      <c r="V536" s="81" t="str">
        <f>IF(ISBLANK(A536),VLOOKUP(Abfalldokumentation!$W536,'Linien - BU'!R:S,2,FALSE),A536)</f>
        <v>Abfüllung</v>
      </c>
      <c r="W536" s="77" t="str">
        <f t="shared" si="61"/>
        <v>Diverses aus Abfüllung</v>
      </c>
      <c r="X536" s="77">
        <f t="shared" si="62"/>
        <v>30</v>
      </c>
    </row>
    <row r="537" spans="1:24" ht="30" customHeight="1" x14ac:dyDescent="0.25">
      <c r="A537" s="45" t="s">
        <v>70</v>
      </c>
      <c r="B537" s="46" t="s">
        <v>86</v>
      </c>
      <c r="C537" s="46">
        <v>97.8</v>
      </c>
      <c r="D537" s="46">
        <v>30</v>
      </c>
      <c r="E537" s="47">
        <v>44455</v>
      </c>
      <c r="F537" s="48"/>
      <c r="G537" s="49"/>
      <c r="H537" s="50" t="str">
        <f>IFERROR(VLOOKUP(Abfalldokumentation!$B537,Artikel!A:C,3,FALSE),Abfalldokumentation!$B537)</f>
        <v>Diverses aus Abfüllung</v>
      </c>
      <c r="I537" s="73" t="str">
        <f>VLOOKUP(V537,'Linien - BU'!A:B,2,FALSE)</f>
        <v>BU1</v>
      </c>
      <c r="J537" s="74">
        <f t="shared" si="56"/>
        <v>97.8</v>
      </c>
      <c r="K537" s="75">
        <f>Abfalldokumentation!$E537</f>
        <v>44455</v>
      </c>
      <c r="L537" s="74" t="str">
        <f>IFERROR(IF(VLOOKUP(W537,'[1]Rohware 230'!$B:$C,2,FALSE)=0,"Rohware"),
IFERROR(IF(VLOOKUP(W537,[1]Sammelnr.!$B:$C,2,FALSE)=0,"Sammelnr. ungeschält ABS"),
IFERROR(IF(VLOOKUP(W537,[1]Sammelnr.!$E:$F,2,FALSE)=0,"Sammelnr. ungeschält VS"),
IFERROR(IF(VLOOKUP(W537,[1]Sammelnr.!$H:$I,2,FALSE)=0,"Sammelnr. geschält"),
IFERROR(IF(VLOOKUP(W537,[1]Offen!$B:$C,2,FALSE)=0,"Offen ungeschält ABS"),
IFERROR(IF(VLOOKUP(W537,[1]Offen!$E:$F,2,FALSE)=0,"Offen ungeschält VOS"),
IFERROR(IF(VLOOKUP(W537,[1]Offen!$H:$I,2,FALSE)=0,"Offen geschält RW"),
IFERROR(IF(VLOOKUP(W537,[1]Offen!$K:$L,2,FALSE)=0,"Offen vegan"),
IFERROR(IF(VLOOKUP(W537,[1]Offen!$N:$O,2,FALSE)=0,"Offen Zipfel"),
IFERROR(IF(VLOOKUP(W537,[1]Offen!$Q:$R,2,FALSE)=0,"Offen Endstücke"),
IFERROR(IF(VLOOKUP(W537,[1]Vakuumiert!$B:$C,2,FALSE)=0,"Vakuumierter VOS ungeschält"),
IFERROR(IF(VLOOKUP(W537,[1]Vakuumiert!$E:$F,2,FALSE)=0,"Vakuumierter ABS ungeschält"),
IFERROR(IF(VLOOKUP(W537,[1]Vakuumiert!$H:$I,2,FALSE)=0,"Vakuumierter VOS geschält"),
IFERROR(IF(VLOOKUP(W537,[1]Vakuumiert!$K:$L,2,FALSE)=0,"Vakuumierter VOS vegan"),
IFERROR(IF(VLOOKUP(W537,[1]Vakuumiert!$N:$O,2,FALSE)=0,"Vakuumierter VOS Zipfel"),
IFERROR(IF(VLOOKUP(W537,[1]Vakuumiert!$Q:$R,2,FALSE)=0,"Vakuumiert geschält"),
IFERROR(IF(VLOOKUP(W537,'[1]vakuumierte Fertigprodukte'!$B:$C,2,FALSE)=0,"Fertigprodukte"),
IFERROR(IF(VLOOKUP(W537,'[1]vakuumierte Fertigprodukte'!$E:$FI,2,FALSE)=0,"Vakuumierte Zipfel"),
IFERROR(IF(VLOOKUP(W537,[1]Wurste!$B:$C,2,FALSE)=0,"Räucherwürste"),
IFERROR(IF(VLOOKUP(W537,[1]Wurste!$E:$F,2,FALSE)=0,"URW/URGW Wurst"),
IFERROR(IF(VLOOKUP(W537,[1]Wurste!$H:$I,2,FALSE)=0,"HF-Wurst Vegan"),
IFERROR(IF(VLOOKUP(W537,[1]Wurste!$K:$L,2,FALSE)=0,"320er ohne Würste"),
IFERROR(IF(AND(OR(Abfalldokumentation!$I537="BU3",Abfalldokumentation!$I537="Verkauf"),Abfalldokumentation!$N537="Schimmel",Abfalldokumentation!$O537="keinen Abnehmer/kein Schälpersonal"),"Div. Zipfel, ES ohne Verwendung",VLOOKUP(Abfalldokumentation!$M537,Produktgruppen!A:B,2,FALSE)),"-")))))))))))))))))))))))</f>
        <v>Diverses</v>
      </c>
      <c r="M537" s="76" t="str">
        <f>IFERROR(VLOOKUP(Abfalldokumentation!$W537,Artikel!A:C,3,FALSE),Abfalldokumentation!$W537)</f>
        <v>Diverses aus Abfüllung</v>
      </c>
      <c r="N537" s="76" t="str">
        <f>VLOOKUP(D537,'Liste Gründe'!A:D,2,FALSE)</f>
        <v>Linienbezogen</v>
      </c>
      <c r="O537" s="75" t="str">
        <f>IF(ISBLANK(F537),VLOOKUP(Abfalldokumentation!$X537,'Liste Gründe'!A:D,3,FALSE),F537)</f>
        <v>Maschinenabfall</v>
      </c>
      <c r="P537" s="76" t="str">
        <f>IF(ISBLANK(Abfalldokumentation!$G537),"-",Abfalldokumentation!$G537)</f>
        <v>-</v>
      </c>
      <c r="Q537" s="76">
        <f t="shared" si="57"/>
        <v>37</v>
      </c>
      <c r="R537" s="76" t="str">
        <f t="shared" si="58"/>
        <v>Produkte</v>
      </c>
      <c r="S537" s="76" t="str">
        <f t="shared" si="59"/>
        <v>BUs</v>
      </c>
      <c r="T537" s="76" t="str">
        <f t="shared" si="60"/>
        <v>Symptome</v>
      </c>
      <c r="U537" s="76" t="str">
        <f>IFERROR(VLOOKUP(Abfalldokumentation!$W537,Kennzahlen!S:U,3,FALSE)*Abfalldokumentation!$J537,"0")</f>
        <v>0</v>
      </c>
      <c r="V537" s="76" t="str">
        <f>IF(ISBLANK(A537),VLOOKUP(Abfalldokumentation!$W537,'Linien - BU'!R:S,2,FALSE),A537)</f>
        <v>Abfüllung</v>
      </c>
      <c r="W537" s="77" t="str">
        <f t="shared" si="61"/>
        <v>Diverses aus Abfüllung</v>
      </c>
      <c r="X537" s="77">
        <f t="shared" si="62"/>
        <v>30</v>
      </c>
    </row>
    <row r="538" spans="1:24" ht="30" customHeight="1" x14ac:dyDescent="0.25">
      <c r="A538" s="39" t="s">
        <v>92</v>
      </c>
      <c r="B538" s="40" t="s">
        <v>93</v>
      </c>
      <c r="C538" s="40">
        <v>11</v>
      </c>
      <c r="D538" s="51">
        <v>73</v>
      </c>
      <c r="E538" s="41">
        <v>44455</v>
      </c>
      <c r="F538" s="42" t="s">
        <v>94</v>
      </c>
      <c r="G538" s="43" t="s">
        <v>94</v>
      </c>
      <c r="H538" s="44" t="str">
        <f>IFERROR(VLOOKUP(Abfalldokumentation!$B538,Artikel!A:C,3,FALSE),Abfalldokumentation!$B538)</f>
        <v>Laborproben</v>
      </c>
      <c r="I538" s="78" t="str">
        <f>VLOOKUP(V538,'Linien - BU'!A:B,2,FALSE)</f>
        <v>Rest</v>
      </c>
      <c r="J538" s="79">
        <f t="shared" si="56"/>
        <v>11</v>
      </c>
      <c r="K538" s="80">
        <f>Abfalldokumentation!$E538</f>
        <v>44455</v>
      </c>
      <c r="L538" s="79" t="str">
        <f>IFERROR(IF(VLOOKUP(W538,'[1]Rohware 230'!$B:$C,2,FALSE)=0,"Rohware"),
IFERROR(IF(VLOOKUP(W538,[1]Sammelnr.!$B:$C,2,FALSE)=0,"Sammelnr. ungeschält ABS"),
IFERROR(IF(VLOOKUP(W538,[1]Sammelnr.!$E:$F,2,FALSE)=0,"Sammelnr. ungeschält VS"),
IFERROR(IF(VLOOKUP(W538,[1]Sammelnr.!$H:$I,2,FALSE)=0,"Sammelnr. geschält"),
IFERROR(IF(VLOOKUP(W538,[1]Offen!$B:$C,2,FALSE)=0,"Offen ungeschält ABS"),
IFERROR(IF(VLOOKUP(W538,[1]Offen!$E:$F,2,FALSE)=0,"Offen ungeschält VOS"),
IFERROR(IF(VLOOKUP(W538,[1]Offen!$H:$I,2,FALSE)=0,"Offen geschält RW"),
IFERROR(IF(VLOOKUP(W538,[1]Offen!$K:$L,2,FALSE)=0,"Offen vegan"),
IFERROR(IF(VLOOKUP(W538,[1]Offen!$N:$O,2,FALSE)=0,"Offen Zipfel"),
IFERROR(IF(VLOOKUP(W538,[1]Offen!$Q:$R,2,FALSE)=0,"Offen Endstücke"),
IFERROR(IF(VLOOKUP(W538,[1]Vakuumiert!$B:$C,2,FALSE)=0,"Vakuumierter VOS ungeschält"),
IFERROR(IF(VLOOKUP(W538,[1]Vakuumiert!$E:$F,2,FALSE)=0,"Vakuumierter ABS ungeschält"),
IFERROR(IF(VLOOKUP(W538,[1]Vakuumiert!$H:$I,2,FALSE)=0,"Vakuumierter VOS geschält"),
IFERROR(IF(VLOOKUP(W538,[1]Vakuumiert!$K:$L,2,FALSE)=0,"Vakuumierter VOS vegan"),
IFERROR(IF(VLOOKUP(W538,[1]Vakuumiert!$N:$O,2,FALSE)=0,"Vakuumierter VOS Zipfel"),
IFERROR(IF(VLOOKUP(W538,[1]Vakuumiert!$Q:$R,2,FALSE)=0,"Vakuumiert geschält"),
IFERROR(IF(VLOOKUP(W538,'[1]vakuumierte Fertigprodukte'!$B:$C,2,FALSE)=0,"Fertigprodukte"),
IFERROR(IF(VLOOKUP(W538,'[1]vakuumierte Fertigprodukte'!$E:$FI,2,FALSE)=0,"Vakuumierte Zipfel"),
IFERROR(IF(VLOOKUP(W538,[1]Wurste!$B:$C,2,FALSE)=0,"Räucherwürste"),
IFERROR(IF(VLOOKUP(W538,[1]Wurste!$E:$F,2,FALSE)=0,"URW/URGW Wurst"),
IFERROR(IF(VLOOKUP(W538,[1]Wurste!$H:$I,2,FALSE)=0,"HF-Wurst Vegan"),
IFERROR(IF(VLOOKUP(W538,[1]Wurste!$K:$L,2,FALSE)=0,"320er ohne Würste"),
IFERROR(IF(AND(OR(Abfalldokumentation!$I538="BU3",Abfalldokumentation!$I538="Verkauf"),Abfalldokumentation!$N538="Schimmel",Abfalldokumentation!$O538="keinen Abnehmer/kein Schälpersonal"),"Div. Zipfel, ES ohne Verwendung",VLOOKUP(Abfalldokumentation!$M538,Produktgruppen!A:B,2,FALSE)),"-")))))))))))))))))))))))</f>
        <v>Qualitätssicherung</v>
      </c>
      <c r="M538" s="81" t="str">
        <f>IFERROR(VLOOKUP(Abfalldokumentation!$W538,Artikel!A:C,3,FALSE),Abfalldokumentation!$W538)</f>
        <v>Laborproben</v>
      </c>
      <c r="N538" s="81" t="str">
        <f>VLOOKUP(D538,'Liste Gründe'!A:D,2,FALSE)</f>
        <v>Qualitätssicherung</v>
      </c>
      <c r="O538" s="80" t="str">
        <f>IF(ISBLANK(F538),VLOOKUP(Abfalldokumentation!$X538,'Liste Gründe'!A:D,3,FALSE),F538)</f>
        <v>Laborprobe</v>
      </c>
      <c r="P538" s="81" t="str">
        <f>IF(ISBLANK(Abfalldokumentation!$G538),"-",Abfalldokumentation!$G538)</f>
        <v>Laborprobe</v>
      </c>
      <c r="Q538" s="81">
        <f t="shared" si="57"/>
        <v>37</v>
      </c>
      <c r="R538" s="81" t="str">
        <f t="shared" si="58"/>
        <v>Produkte</v>
      </c>
      <c r="S538" s="81" t="str">
        <f t="shared" si="59"/>
        <v>BUs</v>
      </c>
      <c r="T538" s="81" t="str">
        <f t="shared" si="60"/>
        <v>Symptome</v>
      </c>
      <c r="U538" s="81" t="str">
        <f>IFERROR(VLOOKUP(Abfalldokumentation!$W538,Kennzahlen!S:U,3,FALSE)*Abfalldokumentation!$J538,"0")</f>
        <v>0</v>
      </c>
      <c r="V538" s="81" t="str">
        <f>IF(ISBLANK(A538),VLOOKUP(Abfalldokumentation!$W538,'Linien - BU'!R:S,2,FALSE),A538)</f>
        <v>Labor</v>
      </c>
      <c r="W538" s="77" t="str">
        <f t="shared" si="61"/>
        <v>Laborproben</v>
      </c>
      <c r="X538" s="77">
        <f t="shared" si="62"/>
        <v>73</v>
      </c>
    </row>
    <row r="539" spans="1:24" ht="30" customHeight="1" x14ac:dyDescent="0.25">
      <c r="A539" s="45" t="s">
        <v>178</v>
      </c>
      <c r="B539" s="46" t="s">
        <v>93</v>
      </c>
      <c r="C539" s="46">
        <v>56</v>
      </c>
      <c r="D539" s="52">
        <v>73</v>
      </c>
      <c r="E539" s="47">
        <v>44455</v>
      </c>
      <c r="F539" s="48" t="s">
        <v>94</v>
      </c>
      <c r="G539" s="49" t="s">
        <v>94</v>
      </c>
      <c r="H539" s="50" t="str">
        <f>IFERROR(VLOOKUP(Abfalldokumentation!$B539,Artikel!A:C,3,FALSE),Abfalldokumentation!$B539)</f>
        <v>Laborproben</v>
      </c>
      <c r="I539" s="73" t="str">
        <f>VLOOKUP(V539,'Linien - BU'!A:B,2,FALSE)</f>
        <v>Rest</v>
      </c>
      <c r="J539" s="74">
        <f t="shared" si="56"/>
        <v>56</v>
      </c>
      <c r="K539" s="75">
        <f>Abfalldokumentation!$E539</f>
        <v>44455</v>
      </c>
      <c r="L539" s="74" t="str">
        <f>IFERROR(IF(VLOOKUP(W539,'[1]Rohware 230'!$B:$C,2,FALSE)=0,"Rohware"),
IFERROR(IF(VLOOKUP(W539,[1]Sammelnr.!$B:$C,2,FALSE)=0,"Sammelnr. ungeschält ABS"),
IFERROR(IF(VLOOKUP(W539,[1]Sammelnr.!$E:$F,2,FALSE)=0,"Sammelnr. ungeschält VS"),
IFERROR(IF(VLOOKUP(W539,[1]Sammelnr.!$H:$I,2,FALSE)=0,"Sammelnr. geschält"),
IFERROR(IF(VLOOKUP(W539,[1]Offen!$B:$C,2,FALSE)=0,"Offen ungeschält ABS"),
IFERROR(IF(VLOOKUP(W539,[1]Offen!$E:$F,2,FALSE)=0,"Offen ungeschält VOS"),
IFERROR(IF(VLOOKUP(W539,[1]Offen!$H:$I,2,FALSE)=0,"Offen geschält RW"),
IFERROR(IF(VLOOKUP(W539,[1]Offen!$K:$L,2,FALSE)=0,"Offen vegan"),
IFERROR(IF(VLOOKUP(W539,[1]Offen!$N:$O,2,FALSE)=0,"Offen Zipfel"),
IFERROR(IF(VLOOKUP(W539,[1]Offen!$Q:$R,2,FALSE)=0,"Offen Endstücke"),
IFERROR(IF(VLOOKUP(W539,[1]Vakuumiert!$B:$C,2,FALSE)=0,"Vakuumierter VOS ungeschält"),
IFERROR(IF(VLOOKUP(W539,[1]Vakuumiert!$E:$F,2,FALSE)=0,"Vakuumierter ABS ungeschält"),
IFERROR(IF(VLOOKUP(W539,[1]Vakuumiert!$H:$I,2,FALSE)=0,"Vakuumierter VOS geschält"),
IFERROR(IF(VLOOKUP(W539,[1]Vakuumiert!$K:$L,2,FALSE)=0,"Vakuumierter VOS vegan"),
IFERROR(IF(VLOOKUP(W539,[1]Vakuumiert!$N:$O,2,FALSE)=0,"Vakuumierter VOS Zipfel"),
IFERROR(IF(VLOOKUP(W539,[1]Vakuumiert!$Q:$R,2,FALSE)=0,"Vakuumiert geschält"),
IFERROR(IF(VLOOKUP(W539,'[1]vakuumierte Fertigprodukte'!$B:$C,2,FALSE)=0,"Fertigprodukte"),
IFERROR(IF(VLOOKUP(W539,'[1]vakuumierte Fertigprodukte'!$E:$FI,2,FALSE)=0,"Vakuumierte Zipfel"),
IFERROR(IF(VLOOKUP(W539,[1]Wurste!$B:$C,2,FALSE)=0,"Räucherwürste"),
IFERROR(IF(VLOOKUP(W539,[1]Wurste!$E:$F,2,FALSE)=0,"URW/URGW Wurst"),
IFERROR(IF(VLOOKUP(W539,[1]Wurste!$H:$I,2,FALSE)=0,"HF-Wurst Vegan"),
IFERROR(IF(VLOOKUP(W539,[1]Wurste!$K:$L,2,FALSE)=0,"320er ohne Würste"),
IFERROR(IF(AND(OR(Abfalldokumentation!$I539="BU3",Abfalldokumentation!$I539="Verkauf"),Abfalldokumentation!$N539="Schimmel",Abfalldokumentation!$O539="keinen Abnehmer/kein Schälpersonal"),"Div. Zipfel, ES ohne Verwendung",VLOOKUP(Abfalldokumentation!$M539,Produktgruppen!A:B,2,FALSE)),"-")))))))))))))))))))))))</f>
        <v>Qualitätssicherung</v>
      </c>
      <c r="M539" s="76" t="str">
        <f>IFERROR(VLOOKUP(Abfalldokumentation!$W539,Artikel!A:C,3,FALSE),Abfalldokumentation!$W539)</f>
        <v>Laborproben</v>
      </c>
      <c r="N539" s="76" t="str">
        <f>VLOOKUP(D539,'Liste Gründe'!A:D,2,FALSE)</f>
        <v>Qualitätssicherung</v>
      </c>
      <c r="O539" s="75" t="str">
        <f>IF(ISBLANK(F539),VLOOKUP(Abfalldokumentation!$X539,'Liste Gründe'!A:D,3,FALSE),F539)</f>
        <v>Laborprobe</v>
      </c>
      <c r="P539" s="76" t="str">
        <f>IF(ISBLANK(Abfalldokumentation!$G539),"-",Abfalldokumentation!$G539)</f>
        <v>Laborprobe</v>
      </c>
      <c r="Q539" s="76">
        <f t="shared" si="57"/>
        <v>37</v>
      </c>
      <c r="R539" s="76" t="str">
        <f t="shared" si="58"/>
        <v>Produkte</v>
      </c>
      <c r="S539" s="76" t="str">
        <f t="shared" si="59"/>
        <v>BUs</v>
      </c>
      <c r="T539" s="76" t="str">
        <f t="shared" si="60"/>
        <v>Symptome</v>
      </c>
      <c r="U539" s="76" t="str">
        <f>IFERROR(VLOOKUP(Abfalldokumentation!$W539,Kennzahlen!S:U,3,FALSE)*Abfalldokumentation!$J539,"0")</f>
        <v>0</v>
      </c>
      <c r="V539" s="76" t="str">
        <f>IF(ISBLANK(A539),VLOOKUP(Abfalldokumentation!$W539,'Linien - BU'!R:S,2,FALSE),A539)</f>
        <v>labor</v>
      </c>
      <c r="W539" s="77" t="str">
        <f t="shared" si="61"/>
        <v>Laborproben</v>
      </c>
      <c r="X539" s="77">
        <f t="shared" si="62"/>
        <v>73</v>
      </c>
    </row>
    <row r="540" spans="1:24" ht="30" customHeight="1" x14ac:dyDescent="0.25">
      <c r="A540" s="39" t="s">
        <v>92</v>
      </c>
      <c r="B540" s="40" t="s">
        <v>139</v>
      </c>
      <c r="C540" s="40">
        <v>8</v>
      </c>
      <c r="D540" s="40">
        <v>72</v>
      </c>
      <c r="E540" s="41">
        <v>44455</v>
      </c>
      <c r="F540" s="42" t="s">
        <v>139</v>
      </c>
      <c r="G540" s="43" t="s">
        <v>139</v>
      </c>
      <c r="H540" s="44" t="str">
        <f>IFERROR(VLOOKUP(Abfalldokumentation!$B540,Artikel!A:C,3,FALSE),Abfalldokumentation!$B540)</f>
        <v>Muster</v>
      </c>
      <c r="I540" s="78" t="str">
        <f>VLOOKUP(V540,'Linien - BU'!A:B,2,FALSE)</f>
        <v>Rest</v>
      </c>
      <c r="J540" s="79">
        <f t="shared" si="56"/>
        <v>8</v>
      </c>
      <c r="K540" s="80">
        <f>Abfalldokumentation!$E540</f>
        <v>44455</v>
      </c>
      <c r="L540" s="79" t="str">
        <f>IFERROR(IF(VLOOKUP(W540,'[1]Rohware 230'!$B:$C,2,FALSE)=0,"Rohware"),
IFERROR(IF(VLOOKUP(W540,[1]Sammelnr.!$B:$C,2,FALSE)=0,"Sammelnr. ungeschält ABS"),
IFERROR(IF(VLOOKUP(W540,[1]Sammelnr.!$E:$F,2,FALSE)=0,"Sammelnr. ungeschält VS"),
IFERROR(IF(VLOOKUP(W540,[1]Sammelnr.!$H:$I,2,FALSE)=0,"Sammelnr. geschält"),
IFERROR(IF(VLOOKUP(W540,[1]Offen!$B:$C,2,FALSE)=0,"Offen ungeschält ABS"),
IFERROR(IF(VLOOKUP(W540,[1]Offen!$E:$F,2,FALSE)=0,"Offen ungeschält VOS"),
IFERROR(IF(VLOOKUP(W540,[1]Offen!$H:$I,2,FALSE)=0,"Offen geschält RW"),
IFERROR(IF(VLOOKUP(W540,[1]Offen!$K:$L,2,FALSE)=0,"Offen vegan"),
IFERROR(IF(VLOOKUP(W540,[1]Offen!$N:$O,2,FALSE)=0,"Offen Zipfel"),
IFERROR(IF(VLOOKUP(W540,[1]Offen!$Q:$R,2,FALSE)=0,"Offen Endstücke"),
IFERROR(IF(VLOOKUP(W540,[1]Vakuumiert!$B:$C,2,FALSE)=0,"Vakuumierter VOS ungeschält"),
IFERROR(IF(VLOOKUP(W540,[1]Vakuumiert!$E:$F,2,FALSE)=0,"Vakuumierter ABS ungeschält"),
IFERROR(IF(VLOOKUP(W540,[1]Vakuumiert!$H:$I,2,FALSE)=0,"Vakuumierter VOS geschält"),
IFERROR(IF(VLOOKUP(W540,[1]Vakuumiert!$K:$L,2,FALSE)=0,"Vakuumierter VOS vegan"),
IFERROR(IF(VLOOKUP(W540,[1]Vakuumiert!$N:$O,2,FALSE)=0,"Vakuumierter VOS Zipfel"),
IFERROR(IF(VLOOKUP(W540,[1]Vakuumiert!$Q:$R,2,FALSE)=0,"Vakuumiert geschält"),
IFERROR(IF(VLOOKUP(W540,'[1]vakuumierte Fertigprodukte'!$B:$C,2,FALSE)=0,"Fertigprodukte"),
IFERROR(IF(VLOOKUP(W540,'[1]vakuumierte Fertigprodukte'!$E:$FI,2,FALSE)=0,"Vakuumierte Zipfel"),
IFERROR(IF(VLOOKUP(W540,[1]Wurste!$B:$C,2,FALSE)=0,"Räucherwürste"),
IFERROR(IF(VLOOKUP(W540,[1]Wurste!$E:$F,2,FALSE)=0,"URW/URGW Wurst"),
IFERROR(IF(VLOOKUP(W540,[1]Wurste!$H:$I,2,FALSE)=0,"HF-Wurst Vegan"),
IFERROR(IF(VLOOKUP(W540,[1]Wurste!$K:$L,2,FALSE)=0,"320er ohne Würste"),
IFERROR(IF(AND(OR(Abfalldokumentation!$I540="BU3",Abfalldokumentation!$I540="Verkauf"),Abfalldokumentation!$N540="Schimmel",Abfalldokumentation!$O540="keinen Abnehmer/kein Schälpersonal"),"Div. Zipfel, ES ohne Verwendung",VLOOKUP(Abfalldokumentation!$M540,Produktgruppen!A:B,2,FALSE)),"-")))))))))))))))))))))))</f>
        <v>Rest</v>
      </c>
      <c r="M540" s="81" t="str">
        <f>IFERROR(VLOOKUP(Abfalldokumentation!$W540,Artikel!A:C,3,FALSE),Abfalldokumentation!$W540)</f>
        <v>Muster</v>
      </c>
      <c r="N540" s="81" t="str">
        <f>VLOOKUP(D540,'Liste Gründe'!A:D,2,FALSE)</f>
        <v>Qualitätssicherung</v>
      </c>
      <c r="O540" s="80" t="str">
        <f>IF(ISBLANK(F540),VLOOKUP(Abfalldokumentation!$X540,'Liste Gründe'!A:D,3,FALSE),F540)</f>
        <v>Muster</v>
      </c>
      <c r="P540" s="81" t="str">
        <f>IF(ISBLANK(Abfalldokumentation!$G540),"-",Abfalldokumentation!$G540)</f>
        <v>Muster</v>
      </c>
      <c r="Q540" s="81">
        <f t="shared" si="57"/>
        <v>37</v>
      </c>
      <c r="R540" s="81" t="str">
        <f t="shared" si="58"/>
        <v>Produkte</v>
      </c>
      <c r="S540" s="81" t="str">
        <f t="shared" si="59"/>
        <v>BUs</v>
      </c>
      <c r="T540" s="81" t="str">
        <f t="shared" si="60"/>
        <v>Symptome</v>
      </c>
      <c r="U540" s="81" t="str">
        <f>IFERROR(VLOOKUP(Abfalldokumentation!$W540,Kennzahlen!S:U,3,FALSE)*Abfalldokumentation!$J540,"0")</f>
        <v>0</v>
      </c>
      <c r="V540" s="81" t="str">
        <f>IF(ISBLANK(A540),VLOOKUP(Abfalldokumentation!$W540,'Linien - BU'!R:S,2,FALSE),A540)</f>
        <v>Labor</v>
      </c>
      <c r="W540" s="77" t="str">
        <f t="shared" si="61"/>
        <v>Muster</v>
      </c>
      <c r="X540" s="77">
        <f t="shared" si="62"/>
        <v>72</v>
      </c>
    </row>
    <row r="541" spans="1:24" ht="30" customHeight="1" x14ac:dyDescent="0.25">
      <c r="A541" s="45" t="s">
        <v>128</v>
      </c>
      <c r="B541" s="46">
        <v>29500754</v>
      </c>
      <c r="C541" s="46">
        <v>99.13</v>
      </c>
      <c r="D541" s="46">
        <v>12</v>
      </c>
      <c r="E541" s="47">
        <v>44456</v>
      </c>
      <c r="F541" s="48" t="s">
        <v>10</v>
      </c>
      <c r="G541" s="49" t="s">
        <v>159</v>
      </c>
      <c r="H541" s="50" t="str">
        <f>IFERROR(VLOOKUP(Abfalldokumentation!$B541,Artikel!A:C,3,FALSE),Abfalldokumentation!$B541)</f>
        <v>ABS Bio Gouda 48%, mitt</v>
      </c>
      <c r="I541" s="73" t="str">
        <f>VLOOKUP(V541,'Linien - BU'!A:B,2,FALSE)</f>
        <v>BU3</v>
      </c>
      <c r="J541" s="74">
        <f t="shared" si="56"/>
        <v>99.13</v>
      </c>
      <c r="K541" s="75">
        <f>Abfalldokumentation!$E541</f>
        <v>44456</v>
      </c>
      <c r="L541" s="74" t="str">
        <f>IFERROR(IF(VLOOKUP(W541,'[1]Rohware 230'!$B:$C,2,FALSE)=0,"Rohware"),
IFERROR(IF(VLOOKUP(W541,[1]Sammelnr.!$B:$C,2,FALSE)=0,"Sammelnr. ungeschält ABS"),
IFERROR(IF(VLOOKUP(W541,[1]Sammelnr.!$E:$F,2,FALSE)=0,"Sammelnr. ungeschält VS"),
IFERROR(IF(VLOOKUP(W541,[1]Sammelnr.!$H:$I,2,FALSE)=0,"Sammelnr. geschält"),
IFERROR(IF(VLOOKUP(W541,[1]Offen!$B:$C,2,FALSE)=0,"Offen ungeschält ABS"),
IFERROR(IF(VLOOKUP(W541,[1]Offen!$E:$F,2,FALSE)=0,"Offen ungeschält VOS"),
IFERROR(IF(VLOOKUP(W541,[1]Offen!$H:$I,2,FALSE)=0,"Offen geschält RW"),
IFERROR(IF(VLOOKUP(W541,[1]Offen!$K:$L,2,FALSE)=0,"Offen vegan"),
IFERROR(IF(VLOOKUP(W541,[1]Offen!$N:$O,2,FALSE)=0,"Offen Zipfel"),
IFERROR(IF(VLOOKUP(W541,[1]Offen!$Q:$R,2,FALSE)=0,"Offen Endstücke"),
IFERROR(IF(VLOOKUP(W541,[1]Vakuumiert!$B:$C,2,FALSE)=0,"Vakuumierter VOS ungeschält"),
IFERROR(IF(VLOOKUP(W541,[1]Vakuumiert!$E:$F,2,FALSE)=0,"Vakuumierter ABS ungeschält"),
IFERROR(IF(VLOOKUP(W541,[1]Vakuumiert!$H:$I,2,FALSE)=0,"Vakuumierter VOS geschält"),
IFERROR(IF(VLOOKUP(W541,[1]Vakuumiert!$K:$L,2,FALSE)=0,"Vakuumierter VOS vegan"),
IFERROR(IF(VLOOKUP(W541,[1]Vakuumiert!$N:$O,2,FALSE)=0,"Vakuumierter VOS Zipfel"),
IFERROR(IF(VLOOKUP(W541,[1]Vakuumiert!$Q:$R,2,FALSE)=0,"Vakuumiert geschält"),
IFERROR(IF(VLOOKUP(W541,'[1]vakuumierte Fertigprodukte'!$B:$C,2,FALSE)=0,"Fertigprodukte"),
IFERROR(IF(VLOOKUP(W541,'[1]vakuumierte Fertigprodukte'!$E:$FI,2,FALSE)=0,"Vakuumierte Zipfel"),
IFERROR(IF(VLOOKUP(W541,[1]Wurste!$B:$C,2,FALSE)=0,"Räucherwürste"),
IFERROR(IF(VLOOKUP(W541,[1]Wurste!$E:$F,2,FALSE)=0,"URW/URGW Wurst"),
IFERROR(IF(VLOOKUP(W541,[1]Wurste!$H:$I,2,FALSE)=0,"HF-Wurst Vegan"),
IFERROR(IF(VLOOKUP(W541,[1]Wurste!$K:$L,2,FALSE)=0,"320er ohne Würste"),
IFERROR(IF(AND(OR(Abfalldokumentation!$I541="BU3",Abfalldokumentation!$I541="Verkauf"),Abfalldokumentation!$N541="Schimmel",Abfalldokumentation!$O541="keinen Abnehmer/kein Schälpersonal"),"Div. Zipfel, ES ohne Verwendung",VLOOKUP(Abfalldokumentation!$M541,Produktgruppen!A:B,2,FALSE)),"-")))))))))))))))))))))))</f>
        <v>ABS</v>
      </c>
      <c r="M541" s="76" t="str">
        <f>IFERROR(VLOOKUP(Abfalldokumentation!$W541,Artikel!A:C,3,FALSE),Abfalldokumentation!$W541)</f>
        <v>ABS Bio Gouda 48%, mitt</v>
      </c>
      <c r="N541" s="76" t="str">
        <f>VLOOKUP(D541,'Liste Gründe'!A:D,2,FALSE)</f>
        <v>Schimmel</v>
      </c>
      <c r="O541" s="75" t="str">
        <f>IF(ISBLANK(F541),VLOOKUP(Abfalldokumentation!$X541,'Liste Gründe'!A:D,3,FALSE),F541)</f>
        <v>Rest</v>
      </c>
      <c r="P541" s="76" t="str">
        <f>IF(ISBLANK(Abfalldokumentation!$G541),"-",Abfalldokumentation!$G541)</f>
        <v>wurde nicht eingesetzt</v>
      </c>
      <c r="Q541" s="76">
        <f t="shared" si="57"/>
        <v>37</v>
      </c>
      <c r="R541" s="76" t="str">
        <f t="shared" si="58"/>
        <v>Produkte</v>
      </c>
      <c r="S541" s="76" t="str">
        <f t="shared" si="59"/>
        <v>BUs</v>
      </c>
      <c r="T541" s="76" t="str">
        <f t="shared" si="60"/>
        <v>Symptome</v>
      </c>
      <c r="U541" s="76">
        <f>IFERROR(VLOOKUP(Abfalldokumentation!$W541,Kennzahlen!S:U,3,FALSE)*Abfalldokumentation!$J541,"0")</f>
        <v>218.08600000000001</v>
      </c>
      <c r="V541" s="76" t="str">
        <f>IF(ISBLANK(A541),VLOOKUP(Abfalldokumentation!$W541,'Linien - BU'!R:S,2,FALSE),A541)</f>
        <v>L18</v>
      </c>
      <c r="W541" s="77">
        <f t="shared" si="61"/>
        <v>29500754</v>
      </c>
      <c r="X541" s="77">
        <f t="shared" si="62"/>
        <v>12</v>
      </c>
    </row>
    <row r="542" spans="1:24" ht="30" customHeight="1" x14ac:dyDescent="0.25">
      <c r="A542" s="39" t="s">
        <v>79</v>
      </c>
      <c r="B542" s="40">
        <v>29500776</v>
      </c>
      <c r="C542" s="40">
        <v>13</v>
      </c>
      <c r="D542" s="40">
        <v>12</v>
      </c>
      <c r="E542" s="41">
        <v>44456</v>
      </c>
      <c r="F542" s="42" t="s">
        <v>24</v>
      </c>
      <c r="G542" s="43" t="s">
        <v>179</v>
      </c>
      <c r="H542" s="44" t="str">
        <f>IFERROR(VLOOKUP(Abfalldokumentation!$B542,Artikel!A:C,3,FALSE),Abfalldokumentation!$B542)</f>
        <v>ABS Cheddar rot</v>
      </c>
      <c r="I542" s="78" t="str">
        <f>VLOOKUP(V542,'Linien - BU'!A:B,2,FALSE)</f>
        <v>BU3</v>
      </c>
      <c r="J542" s="79">
        <f t="shared" si="56"/>
        <v>13</v>
      </c>
      <c r="K542" s="80">
        <f>Abfalldokumentation!$E542</f>
        <v>44456</v>
      </c>
      <c r="L542" s="79" t="str">
        <f>IFERROR(IF(VLOOKUP(W542,'[1]Rohware 230'!$B:$C,2,FALSE)=0,"Rohware"),
IFERROR(IF(VLOOKUP(W542,[1]Sammelnr.!$B:$C,2,FALSE)=0,"Sammelnr. ungeschält ABS"),
IFERROR(IF(VLOOKUP(W542,[1]Sammelnr.!$E:$F,2,FALSE)=0,"Sammelnr. ungeschält VS"),
IFERROR(IF(VLOOKUP(W542,[1]Sammelnr.!$H:$I,2,FALSE)=0,"Sammelnr. geschält"),
IFERROR(IF(VLOOKUP(W542,[1]Offen!$B:$C,2,FALSE)=0,"Offen ungeschält ABS"),
IFERROR(IF(VLOOKUP(W542,[1]Offen!$E:$F,2,FALSE)=0,"Offen ungeschält VOS"),
IFERROR(IF(VLOOKUP(W542,[1]Offen!$H:$I,2,FALSE)=0,"Offen geschält RW"),
IFERROR(IF(VLOOKUP(W542,[1]Offen!$K:$L,2,FALSE)=0,"Offen vegan"),
IFERROR(IF(VLOOKUP(W542,[1]Offen!$N:$O,2,FALSE)=0,"Offen Zipfel"),
IFERROR(IF(VLOOKUP(W542,[1]Offen!$Q:$R,2,FALSE)=0,"Offen Endstücke"),
IFERROR(IF(VLOOKUP(W542,[1]Vakuumiert!$B:$C,2,FALSE)=0,"Vakuumierter VOS ungeschält"),
IFERROR(IF(VLOOKUP(W542,[1]Vakuumiert!$E:$F,2,FALSE)=0,"Vakuumierter ABS ungeschält"),
IFERROR(IF(VLOOKUP(W542,[1]Vakuumiert!$H:$I,2,FALSE)=0,"Vakuumierter VOS geschält"),
IFERROR(IF(VLOOKUP(W542,[1]Vakuumiert!$K:$L,2,FALSE)=0,"Vakuumierter VOS vegan"),
IFERROR(IF(VLOOKUP(W542,[1]Vakuumiert!$N:$O,2,FALSE)=0,"Vakuumierter VOS Zipfel"),
IFERROR(IF(VLOOKUP(W542,[1]Vakuumiert!$Q:$R,2,FALSE)=0,"Vakuumiert geschält"),
IFERROR(IF(VLOOKUP(W542,'[1]vakuumierte Fertigprodukte'!$B:$C,2,FALSE)=0,"Fertigprodukte"),
IFERROR(IF(VLOOKUP(W542,'[1]vakuumierte Fertigprodukte'!$E:$FI,2,FALSE)=0,"Vakuumierte Zipfel"),
IFERROR(IF(VLOOKUP(W542,[1]Wurste!$B:$C,2,FALSE)=0,"Räucherwürste"),
IFERROR(IF(VLOOKUP(W542,[1]Wurste!$E:$F,2,FALSE)=0,"URW/URGW Wurst"),
IFERROR(IF(VLOOKUP(W542,[1]Wurste!$H:$I,2,FALSE)=0,"HF-Wurst Vegan"),
IFERROR(IF(VLOOKUP(W542,[1]Wurste!$K:$L,2,FALSE)=0,"320er ohne Würste"),
IFERROR(IF(AND(OR(Abfalldokumentation!$I542="BU3",Abfalldokumentation!$I542="Verkauf"),Abfalldokumentation!$N542="Schimmel",Abfalldokumentation!$O542="keinen Abnehmer/kein Schälpersonal"),"Div. Zipfel, ES ohne Verwendung",VLOOKUP(Abfalldokumentation!$M542,Produktgruppen!A:B,2,FALSE)),"-")))))))))))))))))))))))</f>
        <v>Offen ungeschält ABS</v>
      </c>
      <c r="M542" s="81" t="str">
        <f>IFERROR(VLOOKUP(Abfalldokumentation!$W542,Artikel!A:C,3,FALSE),Abfalldokumentation!$W542)</f>
        <v>ABS Cheddar rot</v>
      </c>
      <c r="N542" s="81" t="str">
        <f>VLOOKUP(D542,'Liste Gründe'!A:D,2,FALSE)</f>
        <v>Schimmel</v>
      </c>
      <c r="O542" s="80" t="str">
        <f>IF(ISBLANK(F542),VLOOKUP(Abfalldokumentation!$X542,'Liste Gründe'!A:D,3,FALSE),F542)</f>
        <v>spezifischer Einsatz</v>
      </c>
      <c r="P542" s="81" t="str">
        <f>IF(ISBLANK(Abfalldokumentation!$G542),"-",Abfalldokumentation!$G542)</f>
        <v>unrelmäßige Produktion</v>
      </c>
      <c r="Q542" s="81">
        <f t="shared" si="57"/>
        <v>37</v>
      </c>
      <c r="R542" s="81" t="str">
        <f t="shared" si="58"/>
        <v>Produkte</v>
      </c>
      <c r="S542" s="81" t="str">
        <f t="shared" si="59"/>
        <v>BUs</v>
      </c>
      <c r="T542" s="81" t="str">
        <f t="shared" si="60"/>
        <v>Symptome</v>
      </c>
      <c r="U542" s="81" t="str">
        <f>IFERROR(VLOOKUP(Abfalldokumentation!$W542,Kennzahlen!S:U,3,FALSE)*Abfalldokumentation!$J542,"0")</f>
        <v>0</v>
      </c>
      <c r="V542" s="81" t="str">
        <f>IF(ISBLANK(A542),VLOOKUP(Abfalldokumentation!$W542,'Linien - BU'!R:S,2,FALSE),A542)</f>
        <v>L1</v>
      </c>
      <c r="W542" s="77">
        <f t="shared" si="61"/>
        <v>29500776</v>
      </c>
      <c r="X542" s="77">
        <f t="shared" si="62"/>
        <v>12</v>
      </c>
    </row>
    <row r="543" spans="1:24" ht="30" customHeight="1" x14ac:dyDescent="0.25">
      <c r="A543" s="45" t="s">
        <v>132</v>
      </c>
      <c r="B543" s="46">
        <v>29500900</v>
      </c>
      <c r="C543" s="46">
        <v>16</v>
      </c>
      <c r="D543" s="46">
        <v>61</v>
      </c>
      <c r="E543" s="47">
        <v>44456</v>
      </c>
      <c r="F543" s="48" t="s">
        <v>17</v>
      </c>
      <c r="G543" s="49" t="s">
        <v>82</v>
      </c>
      <c r="H543" s="50" t="str">
        <f>IFERROR(VLOOKUP(Abfalldokumentation!$B543,Artikel!A:C,3,FALSE),Abfalldokumentation!$B543)</f>
        <v>ABS ROVIN</v>
      </c>
      <c r="I543" s="73" t="str">
        <f>VLOOKUP(V543,'Linien - BU'!A:B,2,FALSE)</f>
        <v>BU4</v>
      </c>
      <c r="J543" s="74">
        <f t="shared" si="56"/>
        <v>16</v>
      </c>
      <c r="K543" s="75">
        <f>Abfalldokumentation!$E543</f>
        <v>44456</v>
      </c>
      <c r="L543" s="74" t="str">
        <f>IFERROR(IF(VLOOKUP(W543,'[1]Rohware 230'!$B:$C,2,FALSE)=0,"Rohware"),
IFERROR(IF(VLOOKUP(W543,[1]Sammelnr.!$B:$C,2,FALSE)=0,"Sammelnr. ungeschält ABS"),
IFERROR(IF(VLOOKUP(W543,[1]Sammelnr.!$E:$F,2,FALSE)=0,"Sammelnr. ungeschält VS"),
IFERROR(IF(VLOOKUP(W543,[1]Sammelnr.!$H:$I,2,FALSE)=0,"Sammelnr. geschält"),
IFERROR(IF(VLOOKUP(W543,[1]Offen!$B:$C,2,FALSE)=0,"Offen ungeschält ABS"),
IFERROR(IF(VLOOKUP(W543,[1]Offen!$E:$F,2,FALSE)=0,"Offen ungeschält VOS"),
IFERROR(IF(VLOOKUP(W543,[1]Offen!$H:$I,2,FALSE)=0,"Offen geschält RW"),
IFERROR(IF(VLOOKUP(W543,[1]Offen!$K:$L,2,FALSE)=0,"Offen vegan"),
IFERROR(IF(VLOOKUP(W543,[1]Offen!$N:$O,2,FALSE)=0,"Offen Zipfel"),
IFERROR(IF(VLOOKUP(W543,[1]Offen!$Q:$R,2,FALSE)=0,"Offen Endstücke"),
IFERROR(IF(VLOOKUP(W543,[1]Vakuumiert!$B:$C,2,FALSE)=0,"Vakuumierter VOS ungeschält"),
IFERROR(IF(VLOOKUP(W543,[1]Vakuumiert!$E:$F,2,FALSE)=0,"Vakuumierter ABS ungeschält"),
IFERROR(IF(VLOOKUP(W543,[1]Vakuumiert!$H:$I,2,FALSE)=0,"Vakuumierter VOS geschält"),
IFERROR(IF(VLOOKUP(W543,[1]Vakuumiert!$K:$L,2,FALSE)=0,"Vakuumierter VOS vegan"),
IFERROR(IF(VLOOKUP(W543,[1]Vakuumiert!$N:$O,2,FALSE)=0,"Vakuumierter VOS Zipfel"),
IFERROR(IF(VLOOKUP(W543,[1]Vakuumiert!$Q:$R,2,FALSE)=0,"Vakuumiert geschält"),
IFERROR(IF(VLOOKUP(W543,'[1]vakuumierte Fertigprodukte'!$B:$C,2,FALSE)=0,"Fertigprodukte"),
IFERROR(IF(VLOOKUP(W543,'[1]vakuumierte Fertigprodukte'!$E:$FI,2,FALSE)=0,"Vakuumierte Zipfel"),
IFERROR(IF(VLOOKUP(W543,[1]Wurste!$B:$C,2,FALSE)=0,"Räucherwürste"),
IFERROR(IF(VLOOKUP(W543,[1]Wurste!$E:$F,2,FALSE)=0,"URW/URGW Wurst"),
IFERROR(IF(VLOOKUP(W543,[1]Wurste!$H:$I,2,FALSE)=0,"HF-Wurst Vegan"),
IFERROR(IF(VLOOKUP(W543,[1]Wurste!$K:$L,2,FALSE)=0,"320er ohne Würste"),
IFERROR(IF(AND(OR(Abfalldokumentation!$I543="BU3",Abfalldokumentation!$I543="Verkauf"),Abfalldokumentation!$N543="Schimmel",Abfalldokumentation!$O543="keinen Abnehmer/kein Schälpersonal"),"Div. Zipfel, ES ohne Verwendung",VLOOKUP(Abfalldokumentation!$M543,Produktgruppen!A:B,2,FALSE)),"-")))))))))))))))))))))))</f>
        <v>Offen ungeschält ABS</v>
      </c>
      <c r="M543" s="76" t="str">
        <f>IFERROR(VLOOKUP(Abfalldokumentation!$W543,Artikel!A:C,3,FALSE),Abfalldokumentation!$W543)</f>
        <v>ABS ROVIN</v>
      </c>
      <c r="N543" s="76" t="str">
        <f>VLOOKUP(D543,'Liste Gründe'!A:D,2,FALSE)</f>
        <v>keinen Verwendungszweck</v>
      </c>
      <c r="O543" s="75" t="str">
        <f>IF(ISBLANK(F543),VLOOKUP(Abfalldokumentation!$X543,'Liste Gründe'!A:D,3,FALSE),F543)</f>
        <v>keinen Verwendungszweck</v>
      </c>
      <c r="P543" s="76" t="str">
        <f>IF(ISBLANK(Abfalldokumentation!$G543),"-",Abfalldokumentation!$G543)</f>
        <v>&lt;300kg/Monat</v>
      </c>
      <c r="Q543" s="76">
        <f t="shared" si="57"/>
        <v>37</v>
      </c>
      <c r="R543" s="76" t="str">
        <f t="shared" si="58"/>
        <v>Produkte</v>
      </c>
      <c r="S543" s="76" t="str">
        <f t="shared" si="59"/>
        <v>BUs</v>
      </c>
      <c r="T543" s="76" t="str">
        <f t="shared" si="60"/>
        <v>Symptome</v>
      </c>
      <c r="U543" s="76">
        <f>IFERROR(VLOOKUP(Abfalldokumentation!$W543,Kennzahlen!S:U,3,FALSE)*Abfalldokumentation!$J543,"0")</f>
        <v>0.16</v>
      </c>
      <c r="V543" s="76" t="str">
        <f>IF(ISBLANK(A543),VLOOKUP(Abfalldokumentation!$W543,'Linien - BU'!R:S,2,FALSE),A543)</f>
        <v>L23</v>
      </c>
      <c r="W543" s="77">
        <f t="shared" si="61"/>
        <v>29500900</v>
      </c>
      <c r="X543" s="77">
        <f t="shared" si="62"/>
        <v>61</v>
      </c>
    </row>
    <row r="544" spans="1:24" ht="30" customHeight="1" x14ac:dyDescent="0.25">
      <c r="A544" s="39" t="s">
        <v>74</v>
      </c>
      <c r="B544" s="40">
        <v>29500929</v>
      </c>
      <c r="C544" s="40">
        <v>20</v>
      </c>
      <c r="D544" s="40">
        <v>12</v>
      </c>
      <c r="E544" s="41">
        <v>44456</v>
      </c>
      <c r="F544" s="42" t="s">
        <v>22</v>
      </c>
      <c r="G544" s="43" t="s">
        <v>75</v>
      </c>
      <c r="H544" s="44" t="str">
        <f>IFERROR(VLOOKUP(Abfalldokumentation!$B544,Artikel!A:C,3,FALSE),Abfalldokumentation!$B544)</f>
        <v>VOS URW-NATUR</v>
      </c>
      <c r="I544" s="78" t="str">
        <f>VLOOKUP(V544,'Linien - BU'!A:B,2,FALSE)</f>
        <v>BU1</v>
      </c>
      <c r="J544" s="79">
        <f t="shared" si="56"/>
        <v>20</v>
      </c>
      <c r="K544" s="80">
        <f>Abfalldokumentation!$E544</f>
        <v>44456</v>
      </c>
      <c r="L544" s="79" t="str">
        <f>IFERROR(IF(VLOOKUP(W544,'[1]Rohware 230'!$B:$C,2,FALSE)=0,"Rohware"),
IFERROR(IF(VLOOKUP(W544,[1]Sammelnr.!$B:$C,2,FALSE)=0,"Sammelnr. ungeschält ABS"),
IFERROR(IF(VLOOKUP(W544,[1]Sammelnr.!$E:$F,2,FALSE)=0,"Sammelnr. ungeschält VS"),
IFERROR(IF(VLOOKUP(W544,[1]Sammelnr.!$H:$I,2,FALSE)=0,"Sammelnr. geschält"),
IFERROR(IF(VLOOKUP(W544,[1]Offen!$B:$C,2,FALSE)=0,"Offen ungeschält ABS"),
IFERROR(IF(VLOOKUP(W544,[1]Offen!$E:$F,2,FALSE)=0,"Offen ungeschält VOS"),
IFERROR(IF(VLOOKUP(W544,[1]Offen!$H:$I,2,FALSE)=0,"Offen geschält RW"),
IFERROR(IF(VLOOKUP(W544,[1]Offen!$K:$L,2,FALSE)=0,"Offen vegan"),
IFERROR(IF(VLOOKUP(W544,[1]Offen!$N:$O,2,FALSE)=0,"Offen Zipfel"),
IFERROR(IF(VLOOKUP(W544,[1]Offen!$Q:$R,2,FALSE)=0,"Offen Endstücke"),
IFERROR(IF(VLOOKUP(W544,[1]Vakuumiert!$B:$C,2,FALSE)=0,"Vakuumierter VOS ungeschält"),
IFERROR(IF(VLOOKUP(W544,[1]Vakuumiert!$E:$F,2,FALSE)=0,"Vakuumierter ABS ungeschält"),
IFERROR(IF(VLOOKUP(W544,[1]Vakuumiert!$H:$I,2,FALSE)=0,"Vakuumierter VOS geschält"),
IFERROR(IF(VLOOKUP(W544,[1]Vakuumiert!$K:$L,2,FALSE)=0,"Vakuumierter VOS vegan"),
IFERROR(IF(VLOOKUP(W544,[1]Vakuumiert!$N:$O,2,FALSE)=0,"Vakuumierter VOS Zipfel"),
IFERROR(IF(VLOOKUP(W544,[1]Vakuumiert!$Q:$R,2,FALSE)=0,"Vakuumiert geschält"),
IFERROR(IF(VLOOKUP(W544,'[1]vakuumierte Fertigprodukte'!$B:$C,2,FALSE)=0,"Fertigprodukte"),
IFERROR(IF(VLOOKUP(W544,'[1]vakuumierte Fertigprodukte'!$E:$FI,2,FALSE)=0,"Vakuumierte Zipfel"),
IFERROR(IF(VLOOKUP(W544,[1]Wurste!$B:$C,2,FALSE)=0,"Räucherwürste"),
IFERROR(IF(VLOOKUP(W544,[1]Wurste!$E:$F,2,FALSE)=0,"URW/URGW Wurst"),
IFERROR(IF(VLOOKUP(W544,[1]Wurste!$H:$I,2,FALSE)=0,"HF-Wurst Vegan"),
IFERROR(IF(VLOOKUP(W544,[1]Wurste!$K:$L,2,FALSE)=0,"320er ohne Würste"),
IFERROR(IF(AND(OR(Abfalldokumentation!$I544="BU3",Abfalldokumentation!$I544="Verkauf"),Abfalldokumentation!$N544="Schimmel",Abfalldokumentation!$O544="keinen Abnehmer/kein Schälpersonal"),"Div. Zipfel, ES ohne Verwendung",VLOOKUP(Abfalldokumentation!$M544,Produktgruppen!A:B,2,FALSE)),"-")))))))))))))))))))))))</f>
        <v>Offen ungeschält VOS</v>
      </c>
      <c r="M544" s="81" t="str">
        <f>IFERROR(VLOOKUP(Abfalldokumentation!$W544,Artikel!A:C,3,FALSE),Abfalldokumentation!$W544)</f>
        <v>VOS URW-NATUR</v>
      </c>
      <c r="N544" s="81" t="str">
        <f>VLOOKUP(D544,'Liste Gründe'!A:D,2,FALSE)</f>
        <v>Schimmel</v>
      </c>
      <c r="O544" s="80" t="str">
        <f>IF(ISBLANK(F544),VLOOKUP(Abfalldokumentation!$X544,'Liste Gründe'!A:D,3,FALSE),F544)</f>
        <v>keine Verarbeitung</v>
      </c>
      <c r="P544" s="81" t="str">
        <f>IF(ISBLANK(Abfalldokumentation!$G544),"-",Abfalldokumentation!$G544)</f>
        <v>Aufgrund Konsistenz nicht genommen. Zu wenig VOS verarbeitet. Vom Warmen ins Kalte -&gt; Schimmel</v>
      </c>
      <c r="Q544" s="81">
        <f t="shared" si="57"/>
        <v>37</v>
      </c>
      <c r="R544" s="81" t="str">
        <f t="shared" si="58"/>
        <v>Produkte</v>
      </c>
      <c r="S544" s="81" t="str">
        <f t="shared" si="59"/>
        <v>BUs</v>
      </c>
      <c r="T544" s="81" t="str">
        <f t="shared" si="60"/>
        <v>Symptome</v>
      </c>
      <c r="U544" s="81">
        <f>IFERROR(VLOOKUP(Abfalldokumentation!$W544,Kennzahlen!S:U,3,FALSE)*Abfalldokumentation!$J544,"0")</f>
        <v>10</v>
      </c>
      <c r="V544" s="81" t="str">
        <f>IF(ISBLANK(A544),VLOOKUP(Abfalldokumentation!$W544,'Linien - BU'!R:S,2,FALSE),A544)</f>
        <v>Schmelze</v>
      </c>
      <c r="W544" s="77">
        <f t="shared" si="61"/>
        <v>29500929</v>
      </c>
      <c r="X544" s="77">
        <f t="shared" si="62"/>
        <v>12</v>
      </c>
    </row>
    <row r="545" spans="1:24" ht="30" customHeight="1" x14ac:dyDescent="0.25">
      <c r="A545" s="45" t="s">
        <v>99</v>
      </c>
      <c r="B545" s="46">
        <v>29501003</v>
      </c>
      <c r="C545" s="46">
        <v>105</v>
      </c>
      <c r="D545" s="46">
        <v>81</v>
      </c>
      <c r="E545" s="47">
        <v>44456</v>
      </c>
      <c r="F545" s="48" t="s">
        <v>109</v>
      </c>
      <c r="G545" s="49"/>
      <c r="H545" s="50" t="str">
        <f>IFERROR(VLOOKUP(Abfalldokumentation!$B545,Artikel!A:C,3,FALSE),Abfalldokumentation!$B545)</f>
        <v>ABS CHED-PF-KRÄUK gemis</v>
      </c>
      <c r="I545" s="73" t="str">
        <f>VLOOKUP(V545,'Linien - BU'!A:B,2,FALSE)</f>
        <v>BU3</v>
      </c>
      <c r="J545" s="74">
        <f t="shared" si="56"/>
        <v>105</v>
      </c>
      <c r="K545" s="75">
        <f>Abfalldokumentation!$E545</f>
        <v>44456</v>
      </c>
      <c r="L545" s="74" t="str">
        <f>IFERROR(IF(VLOOKUP(W545,'[1]Rohware 230'!$B:$C,2,FALSE)=0,"Rohware"),
IFERROR(IF(VLOOKUP(W545,[1]Sammelnr.!$B:$C,2,FALSE)=0,"Sammelnr. ungeschält ABS"),
IFERROR(IF(VLOOKUP(W545,[1]Sammelnr.!$E:$F,2,FALSE)=0,"Sammelnr. ungeschält VS"),
IFERROR(IF(VLOOKUP(W545,[1]Sammelnr.!$H:$I,2,FALSE)=0,"Sammelnr. geschält"),
IFERROR(IF(VLOOKUP(W545,[1]Offen!$B:$C,2,FALSE)=0,"Offen ungeschält ABS"),
IFERROR(IF(VLOOKUP(W545,[1]Offen!$E:$F,2,FALSE)=0,"Offen ungeschält VOS"),
IFERROR(IF(VLOOKUP(W545,[1]Offen!$H:$I,2,FALSE)=0,"Offen geschält RW"),
IFERROR(IF(VLOOKUP(W545,[1]Offen!$K:$L,2,FALSE)=0,"Offen vegan"),
IFERROR(IF(VLOOKUP(W545,[1]Offen!$N:$O,2,FALSE)=0,"Offen Zipfel"),
IFERROR(IF(VLOOKUP(W545,[1]Offen!$Q:$R,2,FALSE)=0,"Offen Endstücke"),
IFERROR(IF(VLOOKUP(W545,[1]Vakuumiert!$B:$C,2,FALSE)=0,"Vakuumierter VOS ungeschält"),
IFERROR(IF(VLOOKUP(W545,[1]Vakuumiert!$E:$F,2,FALSE)=0,"Vakuumierter ABS ungeschält"),
IFERROR(IF(VLOOKUP(W545,[1]Vakuumiert!$H:$I,2,FALSE)=0,"Vakuumierter VOS geschält"),
IFERROR(IF(VLOOKUP(W545,[1]Vakuumiert!$K:$L,2,FALSE)=0,"Vakuumierter VOS vegan"),
IFERROR(IF(VLOOKUP(W545,[1]Vakuumiert!$N:$O,2,FALSE)=0,"Vakuumierter VOS Zipfel"),
IFERROR(IF(VLOOKUP(W545,[1]Vakuumiert!$Q:$R,2,FALSE)=0,"Vakuumiert geschält"),
IFERROR(IF(VLOOKUP(W545,'[1]vakuumierte Fertigprodukte'!$B:$C,2,FALSE)=0,"Fertigprodukte"),
IFERROR(IF(VLOOKUP(W545,'[1]vakuumierte Fertigprodukte'!$E:$FI,2,FALSE)=0,"Vakuumierte Zipfel"),
IFERROR(IF(VLOOKUP(W545,[1]Wurste!$B:$C,2,FALSE)=0,"Räucherwürste"),
IFERROR(IF(VLOOKUP(W545,[1]Wurste!$E:$F,2,FALSE)=0,"URW/URGW Wurst"),
IFERROR(IF(VLOOKUP(W545,[1]Wurste!$H:$I,2,FALSE)=0,"HF-Wurst Vegan"),
IFERROR(IF(VLOOKUP(W545,[1]Wurste!$K:$L,2,FALSE)=0,"320er ohne Würste"),
IFERROR(IF(AND(OR(Abfalldokumentation!$I545="BU3",Abfalldokumentation!$I545="Verkauf"),Abfalldokumentation!$N545="Schimmel",Abfalldokumentation!$O545="keinen Abnehmer/kein Schälpersonal"),"Div. Zipfel, ES ohne Verwendung",VLOOKUP(Abfalldokumentation!$M545,Produktgruppen!A:B,2,FALSE)),"-")))))))))))))))))))))))</f>
        <v>Offen ungeschält ABS</v>
      </c>
      <c r="M545" s="76" t="str">
        <f>IFERROR(VLOOKUP(Abfalldokumentation!$W545,Artikel!A:C,3,FALSE),Abfalldokumentation!$W545)</f>
        <v>ABS CHED-PF-KRÄUK gemis</v>
      </c>
      <c r="N545" s="76" t="str">
        <f>VLOOKUP(D545,'Liste Gründe'!A:D,2,FALSE)</f>
        <v>Linienbezogen</v>
      </c>
      <c r="O545" s="75" t="str">
        <f>IF(ISBLANK(F545),VLOOKUP(Abfalldokumentation!$X545,'Liste Gründe'!A:D,3,FALSE),F545)</f>
        <v>gemischtes Produkt</v>
      </c>
      <c r="P545" s="76" t="str">
        <f>IF(ISBLANK(Abfalldokumentation!$G545),"-",Abfalldokumentation!$G545)</f>
        <v>-</v>
      </c>
      <c r="Q545" s="76">
        <f t="shared" si="57"/>
        <v>37</v>
      </c>
      <c r="R545" s="76" t="str">
        <f t="shared" si="58"/>
        <v>Produkte</v>
      </c>
      <c r="S545" s="76" t="str">
        <f t="shared" si="59"/>
        <v>BUs</v>
      </c>
      <c r="T545" s="76" t="str">
        <f t="shared" si="60"/>
        <v>Symptome</v>
      </c>
      <c r="U545" s="76">
        <f>IFERROR(VLOOKUP(Abfalldokumentation!$W545,Kennzahlen!S:U,3,FALSE)*Abfalldokumentation!$J545,"0")</f>
        <v>105</v>
      </c>
      <c r="V545" s="76" t="str">
        <f>IF(ISBLANK(A545),VLOOKUP(Abfalldokumentation!$W545,'Linien - BU'!R:S,2,FALSE),A545)</f>
        <v>L33</v>
      </c>
      <c r="W545" s="77">
        <f t="shared" si="61"/>
        <v>29501003</v>
      </c>
      <c r="X545" s="77">
        <f t="shared" si="62"/>
        <v>81</v>
      </c>
    </row>
    <row r="546" spans="1:24" ht="30" customHeight="1" x14ac:dyDescent="0.25">
      <c r="A546" s="39" t="s">
        <v>76</v>
      </c>
      <c r="B546" s="40">
        <v>29501039</v>
      </c>
      <c r="C546" s="40">
        <v>40</v>
      </c>
      <c r="D546" s="40">
        <v>61</v>
      </c>
      <c r="E546" s="41">
        <v>44456</v>
      </c>
      <c r="F546" s="42" t="s">
        <v>17</v>
      </c>
      <c r="G546" s="43" t="s">
        <v>136</v>
      </c>
      <c r="H546" s="44" t="str">
        <f>IFERROR(VLOOKUP(Abfalldokumentation!$B546,Artikel!A:C,3,FALSE),Abfalldokumentation!$B546)</f>
        <v>ABS OLD-AMSTERDAM</v>
      </c>
      <c r="I546" s="78" t="str">
        <f>VLOOKUP(V546,'Linien - BU'!A:B,2,FALSE)</f>
        <v>BU4</v>
      </c>
      <c r="J546" s="79">
        <f t="shared" si="56"/>
        <v>40</v>
      </c>
      <c r="K546" s="80">
        <f>Abfalldokumentation!$E546</f>
        <v>44456</v>
      </c>
      <c r="L546" s="79" t="str">
        <f>IFERROR(IF(VLOOKUP(W546,'[1]Rohware 230'!$B:$C,2,FALSE)=0,"Rohware"),
IFERROR(IF(VLOOKUP(W546,[1]Sammelnr.!$B:$C,2,FALSE)=0,"Sammelnr. ungeschält ABS"),
IFERROR(IF(VLOOKUP(W546,[1]Sammelnr.!$E:$F,2,FALSE)=0,"Sammelnr. ungeschält VS"),
IFERROR(IF(VLOOKUP(W546,[1]Sammelnr.!$H:$I,2,FALSE)=0,"Sammelnr. geschält"),
IFERROR(IF(VLOOKUP(W546,[1]Offen!$B:$C,2,FALSE)=0,"Offen ungeschält ABS"),
IFERROR(IF(VLOOKUP(W546,[1]Offen!$E:$F,2,FALSE)=0,"Offen ungeschält VOS"),
IFERROR(IF(VLOOKUP(W546,[1]Offen!$H:$I,2,FALSE)=0,"Offen geschält RW"),
IFERROR(IF(VLOOKUP(W546,[1]Offen!$K:$L,2,FALSE)=0,"Offen vegan"),
IFERROR(IF(VLOOKUP(W546,[1]Offen!$N:$O,2,FALSE)=0,"Offen Zipfel"),
IFERROR(IF(VLOOKUP(W546,[1]Offen!$Q:$R,2,FALSE)=0,"Offen Endstücke"),
IFERROR(IF(VLOOKUP(W546,[1]Vakuumiert!$B:$C,2,FALSE)=0,"Vakuumierter VOS ungeschält"),
IFERROR(IF(VLOOKUP(W546,[1]Vakuumiert!$E:$F,2,FALSE)=0,"Vakuumierter ABS ungeschält"),
IFERROR(IF(VLOOKUP(W546,[1]Vakuumiert!$H:$I,2,FALSE)=0,"Vakuumierter VOS geschält"),
IFERROR(IF(VLOOKUP(W546,[1]Vakuumiert!$K:$L,2,FALSE)=0,"Vakuumierter VOS vegan"),
IFERROR(IF(VLOOKUP(W546,[1]Vakuumiert!$N:$O,2,FALSE)=0,"Vakuumierter VOS Zipfel"),
IFERROR(IF(VLOOKUP(W546,[1]Vakuumiert!$Q:$R,2,FALSE)=0,"Vakuumiert geschält"),
IFERROR(IF(VLOOKUP(W546,'[1]vakuumierte Fertigprodukte'!$B:$C,2,FALSE)=0,"Fertigprodukte"),
IFERROR(IF(VLOOKUP(W546,'[1]vakuumierte Fertigprodukte'!$E:$FI,2,FALSE)=0,"Vakuumierte Zipfel"),
IFERROR(IF(VLOOKUP(W546,[1]Wurste!$B:$C,2,FALSE)=0,"Räucherwürste"),
IFERROR(IF(VLOOKUP(W546,[1]Wurste!$E:$F,2,FALSE)=0,"URW/URGW Wurst"),
IFERROR(IF(VLOOKUP(W546,[1]Wurste!$H:$I,2,FALSE)=0,"HF-Wurst Vegan"),
IFERROR(IF(VLOOKUP(W546,[1]Wurste!$K:$L,2,FALSE)=0,"320er ohne Würste"),
IFERROR(IF(AND(OR(Abfalldokumentation!$I546="BU3",Abfalldokumentation!$I546="Verkauf"),Abfalldokumentation!$N546="Schimmel",Abfalldokumentation!$O546="keinen Abnehmer/kein Schälpersonal"),"Div. Zipfel, ES ohne Verwendung",VLOOKUP(Abfalldokumentation!$M546,Produktgruppen!A:B,2,FALSE)),"-")))))))))))))))))))))))</f>
        <v>Offen ungeschält ABS</v>
      </c>
      <c r="M546" s="81" t="str">
        <f>IFERROR(VLOOKUP(Abfalldokumentation!$W546,Artikel!A:C,3,FALSE),Abfalldokumentation!$W546)</f>
        <v>ABS OLD-AMSTERDAM</v>
      </c>
      <c r="N546" s="81" t="str">
        <f>VLOOKUP(D546,'Liste Gründe'!A:D,2,FALSE)</f>
        <v>keinen Verwendungszweck</v>
      </c>
      <c r="O546" s="80" t="str">
        <f>IF(ISBLANK(F546),VLOOKUP(Abfalldokumentation!$X546,'Liste Gründe'!A:D,3,FALSE),F546)</f>
        <v>keinen Verwendungszweck</v>
      </c>
      <c r="P546" s="81" t="str">
        <f>IF(ISBLANK(Abfalldokumentation!$G546),"-",Abfalldokumentation!$G546)</f>
        <v>&lt;1000kg/Monat</v>
      </c>
      <c r="Q546" s="81">
        <f t="shared" si="57"/>
        <v>37</v>
      </c>
      <c r="R546" s="81" t="str">
        <f t="shared" si="58"/>
        <v>Produkte</v>
      </c>
      <c r="S546" s="81" t="str">
        <f t="shared" si="59"/>
        <v>BUs</v>
      </c>
      <c r="T546" s="81" t="str">
        <f t="shared" si="60"/>
        <v>Symptome</v>
      </c>
      <c r="U546" s="81">
        <f>IFERROR(VLOOKUP(Abfalldokumentation!$W546,Kennzahlen!S:U,3,FALSE)*Abfalldokumentation!$J546,"0")</f>
        <v>4.0000000000000001E-3</v>
      </c>
      <c r="V546" s="81" t="str">
        <f>IF(ISBLANK(A546),VLOOKUP(Abfalldokumentation!$W546,'Linien - BU'!R:S,2,FALSE),A546)</f>
        <v>L22</v>
      </c>
      <c r="W546" s="77">
        <f t="shared" si="61"/>
        <v>29501039</v>
      </c>
      <c r="X546" s="77">
        <f t="shared" si="62"/>
        <v>61</v>
      </c>
    </row>
    <row r="547" spans="1:24" ht="30" customHeight="1" x14ac:dyDescent="0.25">
      <c r="A547" s="45" t="s">
        <v>145</v>
      </c>
      <c r="B547" s="46">
        <v>29501101</v>
      </c>
      <c r="C547" s="46">
        <v>2</v>
      </c>
      <c r="D547" s="46">
        <v>61</v>
      </c>
      <c r="E547" s="47">
        <v>44456</v>
      </c>
      <c r="F547" s="48" t="s">
        <v>17</v>
      </c>
      <c r="G547" s="49" t="s">
        <v>134</v>
      </c>
      <c r="H547" s="50" t="str">
        <f>IFERROR(VLOOKUP(Abfalldokumentation!$B547,Artikel!A:C,3,FALSE),Abfalldokumentation!$B547)</f>
        <v>ABS BRIE-PAP</v>
      </c>
      <c r="I547" s="73" t="str">
        <f>VLOOKUP(V547,'Linien - BU'!A:B,2,FALSE)</f>
        <v>BU4</v>
      </c>
      <c r="J547" s="74">
        <f t="shared" si="56"/>
        <v>2</v>
      </c>
      <c r="K547" s="75">
        <f>Abfalldokumentation!$E547</f>
        <v>44456</v>
      </c>
      <c r="L547" s="74" t="str">
        <f>IFERROR(IF(VLOOKUP(W547,'[1]Rohware 230'!$B:$C,2,FALSE)=0,"Rohware"),
IFERROR(IF(VLOOKUP(W547,[1]Sammelnr.!$B:$C,2,FALSE)=0,"Sammelnr. ungeschält ABS"),
IFERROR(IF(VLOOKUP(W547,[1]Sammelnr.!$E:$F,2,FALSE)=0,"Sammelnr. ungeschält VS"),
IFERROR(IF(VLOOKUP(W547,[1]Sammelnr.!$H:$I,2,FALSE)=0,"Sammelnr. geschält"),
IFERROR(IF(VLOOKUP(W547,[1]Offen!$B:$C,2,FALSE)=0,"Offen ungeschält ABS"),
IFERROR(IF(VLOOKUP(W547,[1]Offen!$E:$F,2,FALSE)=0,"Offen ungeschält VOS"),
IFERROR(IF(VLOOKUP(W547,[1]Offen!$H:$I,2,FALSE)=0,"Offen geschält RW"),
IFERROR(IF(VLOOKUP(W547,[1]Offen!$K:$L,2,FALSE)=0,"Offen vegan"),
IFERROR(IF(VLOOKUP(W547,[1]Offen!$N:$O,2,FALSE)=0,"Offen Zipfel"),
IFERROR(IF(VLOOKUP(W547,[1]Offen!$Q:$R,2,FALSE)=0,"Offen Endstücke"),
IFERROR(IF(VLOOKUP(W547,[1]Vakuumiert!$B:$C,2,FALSE)=0,"Vakuumierter VOS ungeschält"),
IFERROR(IF(VLOOKUP(W547,[1]Vakuumiert!$E:$F,2,FALSE)=0,"Vakuumierter ABS ungeschält"),
IFERROR(IF(VLOOKUP(W547,[1]Vakuumiert!$H:$I,2,FALSE)=0,"Vakuumierter VOS geschält"),
IFERROR(IF(VLOOKUP(W547,[1]Vakuumiert!$K:$L,2,FALSE)=0,"Vakuumierter VOS vegan"),
IFERROR(IF(VLOOKUP(W547,[1]Vakuumiert!$N:$O,2,FALSE)=0,"Vakuumierter VOS Zipfel"),
IFERROR(IF(VLOOKUP(W547,[1]Vakuumiert!$Q:$R,2,FALSE)=0,"Vakuumiert geschält"),
IFERROR(IF(VLOOKUP(W547,'[1]vakuumierte Fertigprodukte'!$B:$C,2,FALSE)=0,"Fertigprodukte"),
IFERROR(IF(VLOOKUP(W547,'[1]vakuumierte Fertigprodukte'!$E:$FI,2,FALSE)=0,"Vakuumierte Zipfel"),
IFERROR(IF(VLOOKUP(W547,[1]Wurste!$B:$C,2,FALSE)=0,"Räucherwürste"),
IFERROR(IF(VLOOKUP(W547,[1]Wurste!$E:$F,2,FALSE)=0,"URW/URGW Wurst"),
IFERROR(IF(VLOOKUP(W547,[1]Wurste!$H:$I,2,FALSE)=0,"HF-Wurst Vegan"),
IFERROR(IF(VLOOKUP(W547,[1]Wurste!$K:$L,2,FALSE)=0,"320er ohne Würste"),
IFERROR(IF(AND(OR(Abfalldokumentation!$I547="BU3",Abfalldokumentation!$I547="Verkauf"),Abfalldokumentation!$N547="Schimmel",Abfalldokumentation!$O547="keinen Abnehmer/kein Schälpersonal"),"Div. Zipfel, ES ohne Verwendung",VLOOKUP(Abfalldokumentation!$M547,Produktgruppen!A:B,2,FALSE)),"-")))))))))))))))))))))))</f>
        <v>Offen ungeschält ABS</v>
      </c>
      <c r="M547" s="76" t="str">
        <f>IFERROR(VLOOKUP(Abfalldokumentation!$W547,Artikel!A:C,3,FALSE),Abfalldokumentation!$W547)</f>
        <v>ABS BRIE-PAP</v>
      </c>
      <c r="N547" s="76" t="str">
        <f>VLOOKUP(D547,'Liste Gründe'!A:D,2,FALSE)</f>
        <v>keinen Verwendungszweck</v>
      </c>
      <c r="O547" s="75" t="str">
        <f>IF(ISBLANK(F547),VLOOKUP(Abfalldokumentation!$X547,'Liste Gründe'!A:D,3,FALSE),F547)</f>
        <v>keinen Verwendungszweck</v>
      </c>
      <c r="P547" s="76" t="str">
        <f>IF(ISBLANK(Abfalldokumentation!$G547),"-",Abfalldokumentation!$G547)</f>
        <v>&lt;50kg/Monat</v>
      </c>
      <c r="Q547" s="76">
        <f t="shared" si="57"/>
        <v>37</v>
      </c>
      <c r="R547" s="76" t="str">
        <f t="shared" si="58"/>
        <v>Produkte</v>
      </c>
      <c r="S547" s="76" t="str">
        <f t="shared" si="59"/>
        <v>BUs</v>
      </c>
      <c r="T547" s="76" t="str">
        <f t="shared" si="60"/>
        <v>Symptome</v>
      </c>
      <c r="U547" s="76">
        <f>IFERROR(VLOOKUP(Abfalldokumentation!$W547,Kennzahlen!S:U,3,FALSE)*Abfalldokumentation!$J547,"0")</f>
        <v>0.02</v>
      </c>
      <c r="V547" s="76" t="str">
        <f>IF(ISBLANK(A547),VLOOKUP(Abfalldokumentation!$W547,'Linien - BU'!R:S,2,FALSE),A547)</f>
        <v>L29</v>
      </c>
      <c r="W547" s="77">
        <f t="shared" si="61"/>
        <v>29501101</v>
      </c>
      <c r="X547" s="77">
        <f t="shared" si="62"/>
        <v>61</v>
      </c>
    </row>
    <row r="548" spans="1:24" ht="30" customHeight="1" x14ac:dyDescent="0.25">
      <c r="A548" s="39" t="s">
        <v>149</v>
      </c>
      <c r="B548" s="40">
        <v>29501101</v>
      </c>
      <c r="C548" s="40">
        <v>2</v>
      </c>
      <c r="D548" s="40">
        <v>61</v>
      </c>
      <c r="E548" s="41">
        <v>44456</v>
      </c>
      <c r="F548" s="42" t="s">
        <v>17</v>
      </c>
      <c r="G548" s="43" t="s">
        <v>134</v>
      </c>
      <c r="H548" s="44" t="str">
        <f>IFERROR(VLOOKUP(Abfalldokumentation!$B548,Artikel!A:C,3,FALSE),Abfalldokumentation!$B548)</f>
        <v>ABS BRIE-PAP</v>
      </c>
      <c r="I548" s="78" t="str">
        <f>VLOOKUP(V548,'Linien - BU'!A:B,2,FALSE)</f>
        <v>BU4</v>
      </c>
      <c r="J548" s="79">
        <f t="shared" si="56"/>
        <v>2</v>
      </c>
      <c r="K548" s="80">
        <f>Abfalldokumentation!$E548</f>
        <v>44456</v>
      </c>
      <c r="L548" s="79" t="str">
        <f>IFERROR(IF(VLOOKUP(W548,'[1]Rohware 230'!$B:$C,2,FALSE)=0,"Rohware"),
IFERROR(IF(VLOOKUP(W548,[1]Sammelnr.!$B:$C,2,FALSE)=0,"Sammelnr. ungeschält ABS"),
IFERROR(IF(VLOOKUP(W548,[1]Sammelnr.!$E:$F,2,FALSE)=0,"Sammelnr. ungeschält VS"),
IFERROR(IF(VLOOKUP(W548,[1]Sammelnr.!$H:$I,2,FALSE)=0,"Sammelnr. geschält"),
IFERROR(IF(VLOOKUP(W548,[1]Offen!$B:$C,2,FALSE)=0,"Offen ungeschält ABS"),
IFERROR(IF(VLOOKUP(W548,[1]Offen!$E:$F,2,FALSE)=0,"Offen ungeschält VOS"),
IFERROR(IF(VLOOKUP(W548,[1]Offen!$H:$I,2,FALSE)=0,"Offen geschält RW"),
IFERROR(IF(VLOOKUP(W548,[1]Offen!$K:$L,2,FALSE)=0,"Offen vegan"),
IFERROR(IF(VLOOKUP(W548,[1]Offen!$N:$O,2,FALSE)=0,"Offen Zipfel"),
IFERROR(IF(VLOOKUP(W548,[1]Offen!$Q:$R,2,FALSE)=0,"Offen Endstücke"),
IFERROR(IF(VLOOKUP(W548,[1]Vakuumiert!$B:$C,2,FALSE)=0,"Vakuumierter VOS ungeschält"),
IFERROR(IF(VLOOKUP(W548,[1]Vakuumiert!$E:$F,2,FALSE)=0,"Vakuumierter ABS ungeschält"),
IFERROR(IF(VLOOKUP(W548,[1]Vakuumiert!$H:$I,2,FALSE)=0,"Vakuumierter VOS geschält"),
IFERROR(IF(VLOOKUP(W548,[1]Vakuumiert!$K:$L,2,FALSE)=0,"Vakuumierter VOS vegan"),
IFERROR(IF(VLOOKUP(W548,[1]Vakuumiert!$N:$O,2,FALSE)=0,"Vakuumierter VOS Zipfel"),
IFERROR(IF(VLOOKUP(W548,[1]Vakuumiert!$Q:$R,2,FALSE)=0,"Vakuumiert geschält"),
IFERROR(IF(VLOOKUP(W548,'[1]vakuumierte Fertigprodukte'!$B:$C,2,FALSE)=0,"Fertigprodukte"),
IFERROR(IF(VLOOKUP(W548,'[1]vakuumierte Fertigprodukte'!$E:$FI,2,FALSE)=0,"Vakuumierte Zipfel"),
IFERROR(IF(VLOOKUP(W548,[1]Wurste!$B:$C,2,FALSE)=0,"Räucherwürste"),
IFERROR(IF(VLOOKUP(W548,[1]Wurste!$E:$F,2,FALSE)=0,"URW/URGW Wurst"),
IFERROR(IF(VLOOKUP(W548,[1]Wurste!$H:$I,2,FALSE)=0,"HF-Wurst Vegan"),
IFERROR(IF(VLOOKUP(W548,[1]Wurste!$K:$L,2,FALSE)=0,"320er ohne Würste"),
IFERROR(IF(AND(OR(Abfalldokumentation!$I548="BU3",Abfalldokumentation!$I548="Verkauf"),Abfalldokumentation!$N548="Schimmel",Abfalldokumentation!$O548="keinen Abnehmer/kein Schälpersonal"),"Div. Zipfel, ES ohne Verwendung",VLOOKUP(Abfalldokumentation!$M548,Produktgruppen!A:B,2,FALSE)),"-")))))))))))))))))))))))</f>
        <v>Offen ungeschält ABS</v>
      </c>
      <c r="M548" s="81" t="str">
        <f>IFERROR(VLOOKUP(Abfalldokumentation!$W548,Artikel!A:C,3,FALSE),Abfalldokumentation!$W548)</f>
        <v>ABS BRIE-PAP</v>
      </c>
      <c r="N548" s="81" t="str">
        <f>VLOOKUP(D548,'Liste Gründe'!A:D,2,FALSE)</f>
        <v>keinen Verwendungszweck</v>
      </c>
      <c r="O548" s="80" t="str">
        <f>IF(ISBLANK(F548),VLOOKUP(Abfalldokumentation!$X548,'Liste Gründe'!A:D,3,FALSE),F548)</f>
        <v>keinen Verwendungszweck</v>
      </c>
      <c r="P548" s="81" t="str">
        <f>IF(ISBLANK(Abfalldokumentation!$G548),"-",Abfalldokumentation!$G548)</f>
        <v>&lt;50kg/Monat</v>
      </c>
      <c r="Q548" s="81">
        <f t="shared" si="57"/>
        <v>37</v>
      </c>
      <c r="R548" s="81" t="str">
        <f t="shared" si="58"/>
        <v>Produkte</v>
      </c>
      <c r="S548" s="81" t="str">
        <f t="shared" si="59"/>
        <v>BUs</v>
      </c>
      <c r="T548" s="81" t="str">
        <f t="shared" si="60"/>
        <v>Symptome</v>
      </c>
      <c r="U548" s="81">
        <f>IFERROR(VLOOKUP(Abfalldokumentation!$W548,Kennzahlen!S:U,3,FALSE)*Abfalldokumentation!$J548,"0")</f>
        <v>0.02</v>
      </c>
      <c r="V548" s="81" t="str">
        <f>IF(ISBLANK(A548),VLOOKUP(Abfalldokumentation!$W548,'Linien - BU'!R:S,2,FALSE),A548)</f>
        <v>Bu4</v>
      </c>
      <c r="W548" s="77">
        <f t="shared" si="61"/>
        <v>29501101</v>
      </c>
      <c r="X548" s="77">
        <f t="shared" si="62"/>
        <v>61</v>
      </c>
    </row>
    <row r="549" spans="1:24" ht="30" customHeight="1" x14ac:dyDescent="0.25">
      <c r="A549" s="45" t="s">
        <v>149</v>
      </c>
      <c r="B549" s="46">
        <v>29501101</v>
      </c>
      <c r="C549" s="46">
        <v>1</v>
      </c>
      <c r="D549" s="46">
        <v>61</v>
      </c>
      <c r="E549" s="47">
        <v>44456</v>
      </c>
      <c r="F549" s="48" t="s">
        <v>17</v>
      </c>
      <c r="G549" s="49" t="s">
        <v>134</v>
      </c>
      <c r="H549" s="50" t="str">
        <f>IFERROR(VLOOKUP(Abfalldokumentation!$B549,Artikel!A:C,3,FALSE),Abfalldokumentation!$B549)</f>
        <v>ABS BRIE-PAP</v>
      </c>
      <c r="I549" s="73" t="str">
        <f>VLOOKUP(V549,'Linien - BU'!A:B,2,FALSE)</f>
        <v>BU4</v>
      </c>
      <c r="J549" s="74">
        <f t="shared" si="56"/>
        <v>1</v>
      </c>
      <c r="K549" s="75">
        <f>Abfalldokumentation!$E549</f>
        <v>44456</v>
      </c>
      <c r="L549" s="74" t="str">
        <f>IFERROR(IF(VLOOKUP(W549,'[1]Rohware 230'!$B:$C,2,FALSE)=0,"Rohware"),
IFERROR(IF(VLOOKUP(W549,[1]Sammelnr.!$B:$C,2,FALSE)=0,"Sammelnr. ungeschält ABS"),
IFERROR(IF(VLOOKUP(W549,[1]Sammelnr.!$E:$F,2,FALSE)=0,"Sammelnr. ungeschält VS"),
IFERROR(IF(VLOOKUP(W549,[1]Sammelnr.!$H:$I,2,FALSE)=0,"Sammelnr. geschält"),
IFERROR(IF(VLOOKUP(W549,[1]Offen!$B:$C,2,FALSE)=0,"Offen ungeschält ABS"),
IFERROR(IF(VLOOKUP(W549,[1]Offen!$E:$F,2,FALSE)=0,"Offen ungeschält VOS"),
IFERROR(IF(VLOOKUP(W549,[1]Offen!$H:$I,2,FALSE)=0,"Offen geschält RW"),
IFERROR(IF(VLOOKUP(W549,[1]Offen!$K:$L,2,FALSE)=0,"Offen vegan"),
IFERROR(IF(VLOOKUP(W549,[1]Offen!$N:$O,2,FALSE)=0,"Offen Zipfel"),
IFERROR(IF(VLOOKUP(W549,[1]Offen!$Q:$R,2,FALSE)=0,"Offen Endstücke"),
IFERROR(IF(VLOOKUP(W549,[1]Vakuumiert!$B:$C,2,FALSE)=0,"Vakuumierter VOS ungeschält"),
IFERROR(IF(VLOOKUP(W549,[1]Vakuumiert!$E:$F,2,FALSE)=0,"Vakuumierter ABS ungeschält"),
IFERROR(IF(VLOOKUP(W549,[1]Vakuumiert!$H:$I,2,FALSE)=0,"Vakuumierter VOS geschält"),
IFERROR(IF(VLOOKUP(W549,[1]Vakuumiert!$K:$L,2,FALSE)=0,"Vakuumierter VOS vegan"),
IFERROR(IF(VLOOKUP(W549,[1]Vakuumiert!$N:$O,2,FALSE)=0,"Vakuumierter VOS Zipfel"),
IFERROR(IF(VLOOKUP(W549,[1]Vakuumiert!$Q:$R,2,FALSE)=0,"Vakuumiert geschält"),
IFERROR(IF(VLOOKUP(W549,'[1]vakuumierte Fertigprodukte'!$B:$C,2,FALSE)=0,"Fertigprodukte"),
IFERROR(IF(VLOOKUP(W549,'[1]vakuumierte Fertigprodukte'!$E:$FI,2,FALSE)=0,"Vakuumierte Zipfel"),
IFERROR(IF(VLOOKUP(W549,[1]Wurste!$B:$C,2,FALSE)=0,"Räucherwürste"),
IFERROR(IF(VLOOKUP(W549,[1]Wurste!$E:$F,2,FALSE)=0,"URW/URGW Wurst"),
IFERROR(IF(VLOOKUP(W549,[1]Wurste!$H:$I,2,FALSE)=0,"HF-Wurst Vegan"),
IFERROR(IF(VLOOKUP(W549,[1]Wurste!$K:$L,2,FALSE)=0,"320er ohne Würste"),
IFERROR(IF(AND(OR(Abfalldokumentation!$I549="BU3",Abfalldokumentation!$I549="Verkauf"),Abfalldokumentation!$N549="Schimmel",Abfalldokumentation!$O549="keinen Abnehmer/kein Schälpersonal"),"Div. Zipfel, ES ohne Verwendung",VLOOKUP(Abfalldokumentation!$M549,Produktgruppen!A:B,2,FALSE)),"-")))))))))))))))))))))))</f>
        <v>Offen ungeschält ABS</v>
      </c>
      <c r="M549" s="76" t="str">
        <f>IFERROR(VLOOKUP(Abfalldokumentation!$W549,Artikel!A:C,3,FALSE),Abfalldokumentation!$W549)</f>
        <v>ABS BRIE-PAP</v>
      </c>
      <c r="N549" s="76" t="str">
        <f>VLOOKUP(D549,'Liste Gründe'!A:D,2,FALSE)</f>
        <v>keinen Verwendungszweck</v>
      </c>
      <c r="O549" s="75" t="str">
        <f>IF(ISBLANK(F549),VLOOKUP(Abfalldokumentation!$X549,'Liste Gründe'!A:D,3,FALSE),F549)</f>
        <v>keinen Verwendungszweck</v>
      </c>
      <c r="P549" s="76" t="str">
        <f>IF(ISBLANK(Abfalldokumentation!$G549),"-",Abfalldokumentation!$G549)</f>
        <v>&lt;50kg/Monat</v>
      </c>
      <c r="Q549" s="76">
        <f t="shared" si="57"/>
        <v>37</v>
      </c>
      <c r="R549" s="76" t="str">
        <f t="shared" si="58"/>
        <v>Produkte</v>
      </c>
      <c r="S549" s="76" t="str">
        <f t="shared" si="59"/>
        <v>BUs</v>
      </c>
      <c r="T549" s="76" t="str">
        <f t="shared" si="60"/>
        <v>Symptome</v>
      </c>
      <c r="U549" s="76">
        <f>IFERROR(VLOOKUP(Abfalldokumentation!$W549,Kennzahlen!S:U,3,FALSE)*Abfalldokumentation!$J549,"0")</f>
        <v>0.01</v>
      </c>
      <c r="V549" s="76" t="str">
        <f>IF(ISBLANK(A549),VLOOKUP(Abfalldokumentation!$W549,'Linien - BU'!R:S,2,FALSE),A549)</f>
        <v>Bu4</v>
      </c>
      <c r="W549" s="77">
        <f t="shared" si="61"/>
        <v>29501101</v>
      </c>
      <c r="X549" s="77">
        <f t="shared" si="62"/>
        <v>61</v>
      </c>
    </row>
    <row r="550" spans="1:24" ht="30" customHeight="1" x14ac:dyDescent="0.25">
      <c r="A550" s="39" t="s">
        <v>74</v>
      </c>
      <c r="B550" s="40">
        <v>29600002</v>
      </c>
      <c r="C550" s="40">
        <v>80</v>
      </c>
      <c r="D550" s="40">
        <v>12</v>
      </c>
      <c r="E550" s="41">
        <v>44456</v>
      </c>
      <c r="F550" s="42" t="s">
        <v>22</v>
      </c>
      <c r="G550" s="43" t="s">
        <v>75</v>
      </c>
      <c r="H550" s="44" t="str">
        <f>IFERROR(VLOOKUP(Abfalldokumentation!$B550,Artikel!A:C,3,FALSE),Abfalldokumentation!$B550)</f>
        <v>ABS 40-45% Konventionel</v>
      </c>
      <c r="I550" s="78" t="str">
        <f>VLOOKUP(V550,'Linien - BU'!A:B,2,FALSE)</f>
        <v>BU1</v>
      </c>
      <c r="J550" s="79">
        <f t="shared" si="56"/>
        <v>80</v>
      </c>
      <c r="K550" s="80">
        <f>Abfalldokumentation!$E550</f>
        <v>44456</v>
      </c>
      <c r="L550" s="79" t="str">
        <f>IFERROR(IF(VLOOKUP(W550,'[1]Rohware 230'!$B:$C,2,FALSE)=0,"Rohware"),
IFERROR(IF(VLOOKUP(W550,[1]Sammelnr.!$B:$C,2,FALSE)=0,"Sammelnr. ungeschält ABS"),
IFERROR(IF(VLOOKUP(W550,[1]Sammelnr.!$E:$F,2,FALSE)=0,"Sammelnr. ungeschält VS"),
IFERROR(IF(VLOOKUP(W550,[1]Sammelnr.!$H:$I,2,FALSE)=0,"Sammelnr. geschält"),
IFERROR(IF(VLOOKUP(W550,[1]Offen!$B:$C,2,FALSE)=0,"Offen ungeschält ABS"),
IFERROR(IF(VLOOKUP(W550,[1]Offen!$E:$F,2,FALSE)=0,"Offen ungeschält VOS"),
IFERROR(IF(VLOOKUP(W550,[1]Offen!$H:$I,2,FALSE)=0,"Offen geschält RW"),
IFERROR(IF(VLOOKUP(W550,[1]Offen!$K:$L,2,FALSE)=0,"Offen vegan"),
IFERROR(IF(VLOOKUP(W550,[1]Offen!$N:$O,2,FALSE)=0,"Offen Zipfel"),
IFERROR(IF(VLOOKUP(W550,[1]Offen!$Q:$R,2,FALSE)=0,"Offen Endstücke"),
IFERROR(IF(VLOOKUP(W550,[1]Vakuumiert!$B:$C,2,FALSE)=0,"Vakuumierter VOS ungeschält"),
IFERROR(IF(VLOOKUP(W550,[1]Vakuumiert!$E:$F,2,FALSE)=0,"Vakuumierter ABS ungeschält"),
IFERROR(IF(VLOOKUP(W550,[1]Vakuumiert!$H:$I,2,FALSE)=0,"Vakuumierter VOS geschält"),
IFERROR(IF(VLOOKUP(W550,[1]Vakuumiert!$K:$L,2,FALSE)=0,"Vakuumierter VOS vegan"),
IFERROR(IF(VLOOKUP(W550,[1]Vakuumiert!$N:$O,2,FALSE)=0,"Vakuumierter VOS Zipfel"),
IFERROR(IF(VLOOKUP(W550,[1]Vakuumiert!$Q:$R,2,FALSE)=0,"Vakuumiert geschält"),
IFERROR(IF(VLOOKUP(W550,'[1]vakuumierte Fertigprodukte'!$B:$C,2,FALSE)=0,"Fertigprodukte"),
IFERROR(IF(VLOOKUP(W550,'[1]vakuumierte Fertigprodukte'!$E:$FI,2,FALSE)=0,"Vakuumierte Zipfel"),
IFERROR(IF(VLOOKUP(W550,[1]Wurste!$B:$C,2,FALSE)=0,"Räucherwürste"),
IFERROR(IF(VLOOKUP(W550,[1]Wurste!$E:$F,2,FALSE)=0,"URW/URGW Wurst"),
IFERROR(IF(VLOOKUP(W550,[1]Wurste!$H:$I,2,FALSE)=0,"HF-Wurst Vegan"),
IFERROR(IF(VLOOKUP(W550,[1]Wurste!$K:$L,2,FALSE)=0,"320er ohne Würste"),
IFERROR(IF(AND(OR(Abfalldokumentation!$I550="BU3",Abfalldokumentation!$I550="Verkauf"),Abfalldokumentation!$N550="Schimmel",Abfalldokumentation!$O550="keinen Abnehmer/kein Schälpersonal"),"Div. Zipfel, ES ohne Verwendung",VLOOKUP(Abfalldokumentation!$M550,Produktgruppen!A:B,2,FALSE)),"-")))))))))))))))))))))))</f>
        <v>Sammelnr. ungeschält ABS</v>
      </c>
      <c r="M550" s="81" t="str">
        <f>IFERROR(VLOOKUP(Abfalldokumentation!$W550,Artikel!A:C,3,FALSE),Abfalldokumentation!$W550)</f>
        <v>ABS 40-45% Konventionel</v>
      </c>
      <c r="N550" s="81" t="str">
        <f>VLOOKUP(D550,'Liste Gründe'!A:D,2,FALSE)</f>
        <v>Schimmel</v>
      </c>
      <c r="O550" s="80" t="str">
        <f>IF(ISBLANK(F550),VLOOKUP(Abfalldokumentation!$X550,'Liste Gründe'!A:D,3,FALSE),F550)</f>
        <v>keine Verarbeitung</v>
      </c>
      <c r="P550" s="81" t="str">
        <f>IF(ISBLANK(Abfalldokumentation!$G550),"-",Abfalldokumentation!$G550)</f>
        <v>Aufgrund Konsistenz nicht genommen. Zu wenig VOS verarbeitet. Vom Warmen ins Kalte -&gt; Schimmel</v>
      </c>
      <c r="Q550" s="81">
        <f t="shared" si="57"/>
        <v>37</v>
      </c>
      <c r="R550" s="81" t="str">
        <f t="shared" si="58"/>
        <v>Produkte</v>
      </c>
      <c r="S550" s="81" t="str">
        <f t="shared" si="59"/>
        <v>BUs</v>
      </c>
      <c r="T550" s="81" t="str">
        <f t="shared" si="60"/>
        <v>Symptome</v>
      </c>
      <c r="U550" s="81">
        <f>IFERROR(VLOOKUP(Abfalldokumentation!$W550,Kennzahlen!S:U,3,FALSE)*Abfalldokumentation!$J550,"0")</f>
        <v>160</v>
      </c>
      <c r="V550" s="81" t="str">
        <f>IF(ISBLANK(A550),VLOOKUP(Abfalldokumentation!$W550,'Linien - BU'!R:S,2,FALSE),A550)</f>
        <v>Schmelze</v>
      </c>
      <c r="W550" s="77">
        <f t="shared" si="61"/>
        <v>29600002</v>
      </c>
      <c r="X550" s="77">
        <f t="shared" si="62"/>
        <v>12</v>
      </c>
    </row>
    <row r="551" spans="1:24" ht="30" customHeight="1" x14ac:dyDescent="0.25">
      <c r="A551" s="45" t="s">
        <v>102</v>
      </c>
      <c r="B551" s="46">
        <v>29600002</v>
      </c>
      <c r="C551" s="46">
        <v>153</v>
      </c>
      <c r="D551" s="46">
        <v>22</v>
      </c>
      <c r="E551" s="47">
        <v>44456</v>
      </c>
      <c r="F551" s="48" t="s">
        <v>102</v>
      </c>
      <c r="G551" s="49" t="s">
        <v>180</v>
      </c>
      <c r="H551" s="50" t="str">
        <f>IFERROR(VLOOKUP(Abfalldokumentation!$B551,Artikel!A:C,3,FALSE),Abfalldokumentation!$B551)</f>
        <v>ABS 40-45% Konventionel</v>
      </c>
      <c r="I551" s="73" t="str">
        <f>VLOOKUP(V551,'Linien - BU'!A:B,2,FALSE)</f>
        <v>Rest</v>
      </c>
      <c r="J551" s="74">
        <f t="shared" si="56"/>
        <v>153</v>
      </c>
      <c r="K551" s="75">
        <f>Abfalldokumentation!$E551</f>
        <v>44456</v>
      </c>
      <c r="L551" s="74" t="str">
        <f>IFERROR(IF(VLOOKUP(W551,'[1]Rohware 230'!$B:$C,2,FALSE)=0,"Rohware"),
IFERROR(IF(VLOOKUP(W551,[1]Sammelnr.!$B:$C,2,FALSE)=0,"Sammelnr. ungeschält ABS"),
IFERROR(IF(VLOOKUP(W551,[1]Sammelnr.!$E:$F,2,FALSE)=0,"Sammelnr. ungeschält VS"),
IFERROR(IF(VLOOKUP(W551,[1]Sammelnr.!$H:$I,2,FALSE)=0,"Sammelnr. geschält"),
IFERROR(IF(VLOOKUP(W551,[1]Offen!$B:$C,2,FALSE)=0,"Offen ungeschält ABS"),
IFERROR(IF(VLOOKUP(W551,[1]Offen!$E:$F,2,FALSE)=0,"Offen ungeschält VOS"),
IFERROR(IF(VLOOKUP(W551,[1]Offen!$H:$I,2,FALSE)=0,"Offen geschält RW"),
IFERROR(IF(VLOOKUP(W551,[1]Offen!$K:$L,2,FALSE)=0,"Offen vegan"),
IFERROR(IF(VLOOKUP(W551,[1]Offen!$N:$O,2,FALSE)=0,"Offen Zipfel"),
IFERROR(IF(VLOOKUP(W551,[1]Offen!$Q:$R,2,FALSE)=0,"Offen Endstücke"),
IFERROR(IF(VLOOKUP(W551,[1]Vakuumiert!$B:$C,2,FALSE)=0,"Vakuumierter VOS ungeschält"),
IFERROR(IF(VLOOKUP(W551,[1]Vakuumiert!$E:$F,2,FALSE)=0,"Vakuumierter ABS ungeschält"),
IFERROR(IF(VLOOKUP(W551,[1]Vakuumiert!$H:$I,2,FALSE)=0,"Vakuumierter VOS geschält"),
IFERROR(IF(VLOOKUP(W551,[1]Vakuumiert!$K:$L,2,FALSE)=0,"Vakuumierter VOS vegan"),
IFERROR(IF(VLOOKUP(W551,[1]Vakuumiert!$N:$O,2,FALSE)=0,"Vakuumierter VOS Zipfel"),
IFERROR(IF(VLOOKUP(W551,[1]Vakuumiert!$Q:$R,2,FALSE)=0,"Vakuumiert geschält"),
IFERROR(IF(VLOOKUP(W551,'[1]vakuumierte Fertigprodukte'!$B:$C,2,FALSE)=0,"Fertigprodukte"),
IFERROR(IF(VLOOKUP(W551,'[1]vakuumierte Fertigprodukte'!$E:$FI,2,FALSE)=0,"Vakuumierte Zipfel"),
IFERROR(IF(VLOOKUP(W551,[1]Wurste!$B:$C,2,FALSE)=0,"Räucherwürste"),
IFERROR(IF(VLOOKUP(W551,[1]Wurste!$E:$F,2,FALSE)=0,"URW/URGW Wurst"),
IFERROR(IF(VLOOKUP(W551,[1]Wurste!$H:$I,2,FALSE)=0,"HF-Wurst Vegan"),
IFERROR(IF(VLOOKUP(W551,[1]Wurste!$K:$L,2,FALSE)=0,"320er ohne Würste"),
IFERROR(IF(AND(OR(Abfalldokumentation!$I551="BU3",Abfalldokumentation!$I551="Verkauf"),Abfalldokumentation!$N551="Schimmel",Abfalldokumentation!$O551="keinen Abnehmer/kein Schälpersonal"),"Div. Zipfel, ES ohne Verwendung",VLOOKUP(Abfalldokumentation!$M551,Produktgruppen!A:B,2,FALSE)),"-")))))))))))))))))))))))</f>
        <v>Sammelnr. ungeschält ABS</v>
      </c>
      <c r="M551" s="76" t="str">
        <f>IFERROR(VLOOKUP(Abfalldokumentation!$W551,Artikel!A:C,3,FALSE),Abfalldokumentation!$W551)</f>
        <v>ABS 40-45% Konventionel</v>
      </c>
      <c r="N551" s="76" t="str">
        <f>VLOOKUP(D551,'Liste Gründe'!A:D,2,FALSE)</f>
        <v>Rest</v>
      </c>
      <c r="O551" s="75" t="str">
        <f>IF(ISBLANK(F551),VLOOKUP(Abfalldokumentation!$X551,'Liste Gründe'!A:D,3,FALSE),F551)</f>
        <v>Retoure</v>
      </c>
      <c r="P551" s="76" t="str">
        <f>IF(ISBLANK(Abfalldokumentation!$G551),"-",Abfalldokumentation!$G551)</f>
        <v>kam zurück Nagel und wurde als Abschnitte reduziert. Schimmel im Produkt entdeckt</v>
      </c>
      <c r="Q551" s="76">
        <f t="shared" si="57"/>
        <v>37</v>
      </c>
      <c r="R551" s="76" t="str">
        <f t="shared" si="58"/>
        <v>Produkte</v>
      </c>
      <c r="S551" s="76" t="str">
        <f t="shared" si="59"/>
        <v>BUs</v>
      </c>
      <c r="T551" s="76" t="str">
        <f t="shared" si="60"/>
        <v>Symptome</v>
      </c>
      <c r="U551" s="76">
        <f>IFERROR(VLOOKUP(Abfalldokumentation!$W551,Kennzahlen!S:U,3,FALSE)*Abfalldokumentation!$J551,"0")</f>
        <v>306</v>
      </c>
      <c r="V551" s="76" t="str">
        <f>IF(ISBLANK(A551),VLOOKUP(Abfalldokumentation!$W551,'Linien - BU'!R:S,2,FALSE),A551)</f>
        <v>Retoure</v>
      </c>
      <c r="W551" s="77">
        <f t="shared" si="61"/>
        <v>29600002</v>
      </c>
      <c r="X551" s="77">
        <f t="shared" si="62"/>
        <v>22</v>
      </c>
    </row>
    <row r="552" spans="1:24" ht="30" customHeight="1" x14ac:dyDescent="0.25">
      <c r="A552" s="39" t="s">
        <v>74</v>
      </c>
      <c r="B552" s="40">
        <v>29600027</v>
      </c>
      <c r="C552" s="40">
        <v>162</v>
      </c>
      <c r="D552" s="40">
        <v>12</v>
      </c>
      <c r="E552" s="41">
        <v>44456</v>
      </c>
      <c r="F552" s="42" t="s">
        <v>22</v>
      </c>
      <c r="G552" s="43" t="s">
        <v>75</v>
      </c>
      <c r="H552" s="44" t="str">
        <f>IFERROR(VLOOKUP(Abfalldokumentation!$B552,Artikel!A:C,3,FALSE),Abfalldokumentation!$B552)</f>
        <v>VS Chili geschält</v>
      </c>
      <c r="I552" s="78" t="str">
        <f>VLOOKUP(V552,'Linien - BU'!A:B,2,FALSE)</f>
        <v>BU1</v>
      </c>
      <c r="J552" s="79">
        <f t="shared" si="56"/>
        <v>162</v>
      </c>
      <c r="K552" s="80">
        <f>Abfalldokumentation!$E552</f>
        <v>44456</v>
      </c>
      <c r="L552" s="79" t="str">
        <f>IFERROR(IF(VLOOKUP(W552,'[1]Rohware 230'!$B:$C,2,FALSE)=0,"Rohware"),
IFERROR(IF(VLOOKUP(W552,[1]Sammelnr.!$B:$C,2,FALSE)=0,"Sammelnr. ungeschält ABS"),
IFERROR(IF(VLOOKUP(W552,[1]Sammelnr.!$E:$F,2,FALSE)=0,"Sammelnr. ungeschält VS"),
IFERROR(IF(VLOOKUP(W552,[1]Sammelnr.!$H:$I,2,FALSE)=0,"Sammelnr. geschält"),
IFERROR(IF(VLOOKUP(W552,[1]Offen!$B:$C,2,FALSE)=0,"Offen ungeschält ABS"),
IFERROR(IF(VLOOKUP(W552,[1]Offen!$E:$F,2,FALSE)=0,"Offen ungeschält VOS"),
IFERROR(IF(VLOOKUP(W552,[1]Offen!$H:$I,2,FALSE)=0,"Offen geschält RW"),
IFERROR(IF(VLOOKUP(W552,[1]Offen!$K:$L,2,FALSE)=0,"Offen vegan"),
IFERROR(IF(VLOOKUP(W552,[1]Offen!$N:$O,2,FALSE)=0,"Offen Zipfel"),
IFERROR(IF(VLOOKUP(W552,[1]Offen!$Q:$R,2,FALSE)=0,"Offen Endstücke"),
IFERROR(IF(VLOOKUP(W552,[1]Vakuumiert!$B:$C,2,FALSE)=0,"Vakuumierter VOS ungeschält"),
IFERROR(IF(VLOOKUP(W552,[1]Vakuumiert!$E:$F,2,FALSE)=0,"Vakuumierter ABS ungeschält"),
IFERROR(IF(VLOOKUP(W552,[1]Vakuumiert!$H:$I,2,FALSE)=0,"Vakuumierter VOS geschält"),
IFERROR(IF(VLOOKUP(W552,[1]Vakuumiert!$K:$L,2,FALSE)=0,"Vakuumierter VOS vegan"),
IFERROR(IF(VLOOKUP(W552,[1]Vakuumiert!$N:$O,2,FALSE)=0,"Vakuumierter VOS Zipfel"),
IFERROR(IF(VLOOKUP(W552,[1]Vakuumiert!$Q:$R,2,FALSE)=0,"Vakuumiert geschält"),
IFERROR(IF(VLOOKUP(W552,'[1]vakuumierte Fertigprodukte'!$B:$C,2,FALSE)=0,"Fertigprodukte"),
IFERROR(IF(VLOOKUP(W552,'[1]vakuumierte Fertigprodukte'!$E:$FI,2,FALSE)=0,"Vakuumierte Zipfel"),
IFERROR(IF(VLOOKUP(W552,[1]Wurste!$B:$C,2,FALSE)=0,"Räucherwürste"),
IFERROR(IF(VLOOKUP(W552,[1]Wurste!$E:$F,2,FALSE)=0,"URW/URGW Wurst"),
IFERROR(IF(VLOOKUP(W552,[1]Wurste!$H:$I,2,FALSE)=0,"HF-Wurst Vegan"),
IFERROR(IF(VLOOKUP(W552,[1]Wurste!$K:$L,2,FALSE)=0,"320er ohne Würste"),
IFERROR(IF(AND(OR(Abfalldokumentation!$I552="BU3",Abfalldokumentation!$I552="Verkauf"),Abfalldokumentation!$N552="Schimmel",Abfalldokumentation!$O552="keinen Abnehmer/kein Schälpersonal"),"Div. Zipfel, ES ohne Verwendung",VLOOKUP(Abfalldokumentation!$M552,Produktgruppen!A:B,2,FALSE)),"-")))))))))))))))))))))))</f>
        <v>Sammelnr. geschält</v>
      </c>
      <c r="M552" s="81" t="str">
        <f>IFERROR(VLOOKUP(Abfalldokumentation!$W552,Artikel!A:C,3,FALSE),Abfalldokumentation!$W552)</f>
        <v>VS Chili geschält</v>
      </c>
      <c r="N552" s="81" t="str">
        <f>VLOOKUP(D552,'Liste Gründe'!A:D,2,FALSE)</f>
        <v>Schimmel</v>
      </c>
      <c r="O552" s="80" t="str">
        <f>IF(ISBLANK(F552),VLOOKUP(Abfalldokumentation!$X552,'Liste Gründe'!A:D,3,FALSE),F552)</f>
        <v>keine Verarbeitung</v>
      </c>
      <c r="P552" s="81" t="str">
        <f>IF(ISBLANK(Abfalldokumentation!$G552),"-",Abfalldokumentation!$G552)</f>
        <v>Aufgrund Konsistenz nicht genommen. Zu wenig VOS verarbeitet. Vom Warmen ins Kalte -&gt; Schimmel</v>
      </c>
      <c r="Q552" s="81">
        <f t="shared" si="57"/>
        <v>37</v>
      </c>
      <c r="R552" s="81" t="str">
        <f t="shared" si="58"/>
        <v>Produkte</v>
      </c>
      <c r="S552" s="81" t="str">
        <f t="shared" si="59"/>
        <v>BUs</v>
      </c>
      <c r="T552" s="81" t="str">
        <f t="shared" si="60"/>
        <v>Symptome</v>
      </c>
      <c r="U552" s="81">
        <f>IFERROR(VLOOKUP(Abfalldokumentation!$W552,Kennzahlen!S:U,3,FALSE)*Abfalldokumentation!$J552,"0")</f>
        <v>151.00020000000001</v>
      </c>
      <c r="V552" s="81" t="str">
        <f>IF(ISBLANK(A552),VLOOKUP(Abfalldokumentation!$W552,'Linien - BU'!R:S,2,FALSE),A552)</f>
        <v>Schmelze</v>
      </c>
      <c r="W552" s="77">
        <f t="shared" si="61"/>
        <v>29600027</v>
      </c>
      <c r="X552" s="77">
        <f t="shared" si="62"/>
        <v>12</v>
      </c>
    </row>
    <row r="553" spans="1:24" ht="30" customHeight="1" x14ac:dyDescent="0.25">
      <c r="A553" s="45" t="s">
        <v>7</v>
      </c>
      <c r="B553" s="46" t="s">
        <v>104</v>
      </c>
      <c r="C553" s="46">
        <v>45</v>
      </c>
      <c r="D553" s="46">
        <v>12</v>
      </c>
      <c r="E553" s="47">
        <v>44456</v>
      </c>
      <c r="F553" s="48" t="s">
        <v>26</v>
      </c>
      <c r="G553" s="49" t="s">
        <v>26</v>
      </c>
      <c r="H553" s="50" t="str">
        <f>IFERROR(VLOOKUP(Abfalldokumentation!$B553,Artikel!A:C,3,FALSE),Abfalldokumentation!$B553)</f>
        <v>Blöcke</v>
      </c>
      <c r="I553" s="73" t="str">
        <f>VLOOKUP(V553,'Linien - BU'!A:B,2,FALSE)</f>
        <v>BU2</v>
      </c>
      <c r="J553" s="74">
        <f t="shared" si="56"/>
        <v>45</v>
      </c>
      <c r="K553" s="75">
        <f>Abfalldokumentation!$E553</f>
        <v>44456</v>
      </c>
      <c r="L553" s="74" t="str">
        <f>IFERROR(IF(VLOOKUP(W553,'[1]Rohware 230'!$B:$C,2,FALSE)=0,"Rohware"),
IFERROR(IF(VLOOKUP(W553,[1]Sammelnr.!$B:$C,2,FALSE)=0,"Sammelnr. ungeschält ABS"),
IFERROR(IF(VLOOKUP(W553,[1]Sammelnr.!$E:$F,2,FALSE)=0,"Sammelnr. ungeschält VS"),
IFERROR(IF(VLOOKUP(W553,[1]Sammelnr.!$H:$I,2,FALSE)=0,"Sammelnr. geschält"),
IFERROR(IF(VLOOKUP(W553,[1]Offen!$B:$C,2,FALSE)=0,"Offen ungeschält ABS"),
IFERROR(IF(VLOOKUP(W553,[1]Offen!$E:$F,2,FALSE)=0,"Offen ungeschält VOS"),
IFERROR(IF(VLOOKUP(W553,[1]Offen!$H:$I,2,FALSE)=0,"Offen geschält RW"),
IFERROR(IF(VLOOKUP(W553,[1]Offen!$K:$L,2,FALSE)=0,"Offen vegan"),
IFERROR(IF(VLOOKUP(W553,[1]Offen!$N:$O,2,FALSE)=0,"Offen Zipfel"),
IFERROR(IF(VLOOKUP(W553,[1]Offen!$Q:$R,2,FALSE)=0,"Offen Endstücke"),
IFERROR(IF(VLOOKUP(W553,[1]Vakuumiert!$B:$C,2,FALSE)=0,"Vakuumierter VOS ungeschält"),
IFERROR(IF(VLOOKUP(W553,[1]Vakuumiert!$E:$F,2,FALSE)=0,"Vakuumierter ABS ungeschält"),
IFERROR(IF(VLOOKUP(W553,[1]Vakuumiert!$H:$I,2,FALSE)=0,"Vakuumierter VOS geschält"),
IFERROR(IF(VLOOKUP(W553,[1]Vakuumiert!$K:$L,2,FALSE)=0,"Vakuumierter VOS vegan"),
IFERROR(IF(VLOOKUP(W553,[1]Vakuumiert!$N:$O,2,FALSE)=0,"Vakuumierter VOS Zipfel"),
IFERROR(IF(VLOOKUP(W553,[1]Vakuumiert!$Q:$R,2,FALSE)=0,"Vakuumiert geschält"),
IFERROR(IF(VLOOKUP(W553,'[1]vakuumierte Fertigprodukte'!$B:$C,2,FALSE)=0,"Fertigprodukte"),
IFERROR(IF(VLOOKUP(W553,'[1]vakuumierte Fertigprodukte'!$E:$FI,2,FALSE)=0,"Vakuumierte Zipfel"),
IFERROR(IF(VLOOKUP(W553,[1]Wurste!$B:$C,2,FALSE)=0,"Räucherwürste"),
IFERROR(IF(VLOOKUP(W553,[1]Wurste!$E:$F,2,FALSE)=0,"URW/URGW Wurst"),
IFERROR(IF(VLOOKUP(W553,[1]Wurste!$H:$I,2,FALSE)=0,"HF-Wurst Vegan"),
IFERROR(IF(VLOOKUP(W553,[1]Wurste!$K:$L,2,FALSE)=0,"320er ohne Würste"),
IFERROR(IF(AND(OR(Abfalldokumentation!$I553="BU3",Abfalldokumentation!$I553="Verkauf"),Abfalldokumentation!$N553="Schimmel",Abfalldokumentation!$O553="keinen Abnehmer/kein Schälpersonal"),"Div. Zipfel, ES ohne Verwendung",VLOOKUP(Abfalldokumentation!$M553,Produktgruppen!A:B,2,FALSE)),"-")))))))))))))))))))))))</f>
        <v>Rohware</v>
      </c>
      <c r="M553" s="76" t="str">
        <f>IFERROR(VLOOKUP(Abfalldokumentation!$W553,Artikel!A:C,3,FALSE),Abfalldokumentation!$W553)</f>
        <v>Blöcke</v>
      </c>
      <c r="N553" s="76" t="str">
        <f>VLOOKUP(D553,'Liste Gründe'!A:D,2,FALSE)</f>
        <v>Schimmel</v>
      </c>
      <c r="O553" s="75" t="str">
        <f>IF(ISBLANK(F553),VLOOKUP(Abfalldokumentation!$X553,'Liste Gründe'!A:D,3,FALSE),F553)</f>
        <v>Luftzieher/Folienriss durch Transport</v>
      </c>
      <c r="P553" s="76" t="str">
        <f>IF(ISBLANK(Abfalldokumentation!$G553),"-",Abfalldokumentation!$G553)</f>
        <v>Luftzieher/Folienriss durch Transport</v>
      </c>
      <c r="Q553" s="76">
        <f t="shared" si="57"/>
        <v>37</v>
      </c>
      <c r="R553" s="76" t="str">
        <f t="shared" si="58"/>
        <v>Produkte</v>
      </c>
      <c r="S553" s="76" t="str">
        <f t="shared" si="59"/>
        <v>BUs</v>
      </c>
      <c r="T553" s="76" t="str">
        <f t="shared" si="60"/>
        <v>Symptome</v>
      </c>
      <c r="U553" s="76" t="str">
        <f>IFERROR(VLOOKUP(Abfalldokumentation!$W553,Kennzahlen!S:U,3,FALSE)*Abfalldokumentation!$J553,"0")</f>
        <v>0</v>
      </c>
      <c r="V553" s="76" t="str">
        <f>IF(ISBLANK(A553),VLOOKUP(Abfalldokumentation!$W553,'Linien - BU'!R:S,2,FALSE),A553)</f>
        <v>BU2</v>
      </c>
      <c r="W553" s="77" t="str">
        <f t="shared" si="61"/>
        <v>Blöcke</v>
      </c>
      <c r="X553" s="77">
        <f t="shared" si="62"/>
        <v>12</v>
      </c>
    </row>
    <row r="554" spans="1:24" ht="30" customHeight="1" x14ac:dyDescent="0.25">
      <c r="A554" s="39" t="s">
        <v>7</v>
      </c>
      <c r="B554" s="40" t="s">
        <v>104</v>
      </c>
      <c r="C554" s="40">
        <v>75</v>
      </c>
      <c r="D554" s="40">
        <v>12</v>
      </c>
      <c r="E554" s="41">
        <v>44456</v>
      </c>
      <c r="F554" s="42" t="s">
        <v>26</v>
      </c>
      <c r="G554" s="43" t="s">
        <v>26</v>
      </c>
      <c r="H554" s="44" t="str">
        <f>IFERROR(VLOOKUP(Abfalldokumentation!$B554,Artikel!A:C,3,FALSE),Abfalldokumentation!$B554)</f>
        <v>Blöcke</v>
      </c>
      <c r="I554" s="78" t="str">
        <f>VLOOKUP(V554,'Linien - BU'!A:B,2,FALSE)</f>
        <v>BU2</v>
      </c>
      <c r="J554" s="79">
        <f t="shared" si="56"/>
        <v>75</v>
      </c>
      <c r="K554" s="80">
        <f>Abfalldokumentation!$E554</f>
        <v>44456</v>
      </c>
      <c r="L554" s="79" t="str">
        <f>IFERROR(IF(VLOOKUP(W554,'[1]Rohware 230'!$B:$C,2,FALSE)=0,"Rohware"),
IFERROR(IF(VLOOKUP(W554,[1]Sammelnr.!$B:$C,2,FALSE)=0,"Sammelnr. ungeschält ABS"),
IFERROR(IF(VLOOKUP(W554,[1]Sammelnr.!$E:$F,2,FALSE)=0,"Sammelnr. ungeschält VS"),
IFERROR(IF(VLOOKUP(W554,[1]Sammelnr.!$H:$I,2,FALSE)=0,"Sammelnr. geschält"),
IFERROR(IF(VLOOKUP(W554,[1]Offen!$B:$C,2,FALSE)=0,"Offen ungeschält ABS"),
IFERROR(IF(VLOOKUP(W554,[1]Offen!$E:$F,2,FALSE)=0,"Offen ungeschält VOS"),
IFERROR(IF(VLOOKUP(W554,[1]Offen!$H:$I,2,FALSE)=0,"Offen geschält RW"),
IFERROR(IF(VLOOKUP(W554,[1]Offen!$K:$L,2,FALSE)=0,"Offen vegan"),
IFERROR(IF(VLOOKUP(W554,[1]Offen!$N:$O,2,FALSE)=0,"Offen Zipfel"),
IFERROR(IF(VLOOKUP(W554,[1]Offen!$Q:$R,2,FALSE)=0,"Offen Endstücke"),
IFERROR(IF(VLOOKUP(W554,[1]Vakuumiert!$B:$C,2,FALSE)=0,"Vakuumierter VOS ungeschält"),
IFERROR(IF(VLOOKUP(W554,[1]Vakuumiert!$E:$F,2,FALSE)=0,"Vakuumierter ABS ungeschält"),
IFERROR(IF(VLOOKUP(W554,[1]Vakuumiert!$H:$I,2,FALSE)=0,"Vakuumierter VOS geschält"),
IFERROR(IF(VLOOKUP(W554,[1]Vakuumiert!$K:$L,2,FALSE)=0,"Vakuumierter VOS vegan"),
IFERROR(IF(VLOOKUP(W554,[1]Vakuumiert!$N:$O,2,FALSE)=0,"Vakuumierter VOS Zipfel"),
IFERROR(IF(VLOOKUP(W554,[1]Vakuumiert!$Q:$R,2,FALSE)=0,"Vakuumiert geschält"),
IFERROR(IF(VLOOKUP(W554,'[1]vakuumierte Fertigprodukte'!$B:$C,2,FALSE)=0,"Fertigprodukte"),
IFERROR(IF(VLOOKUP(W554,'[1]vakuumierte Fertigprodukte'!$E:$FI,2,FALSE)=0,"Vakuumierte Zipfel"),
IFERROR(IF(VLOOKUP(W554,[1]Wurste!$B:$C,2,FALSE)=0,"Räucherwürste"),
IFERROR(IF(VLOOKUP(W554,[1]Wurste!$E:$F,2,FALSE)=0,"URW/URGW Wurst"),
IFERROR(IF(VLOOKUP(W554,[1]Wurste!$H:$I,2,FALSE)=0,"HF-Wurst Vegan"),
IFERROR(IF(VLOOKUP(W554,[1]Wurste!$K:$L,2,FALSE)=0,"320er ohne Würste"),
IFERROR(IF(AND(OR(Abfalldokumentation!$I554="BU3",Abfalldokumentation!$I554="Verkauf"),Abfalldokumentation!$N554="Schimmel",Abfalldokumentation!$O554="keinen Abnehmer/kein Schälpersonal"),"Div. Zipfel, ES ohne Verwendung",VLOOKUP(Abfalldokumentation!$M554,Produktgruppen!A:B,2,FALSE)),"-")))))))))))))))))))))))</f>
        <v>Rohware</v>
      </c>
      <c r="M554" s="81" t="str">
        <f>IFERROR(VLOOKUP(Abfalldokumentation!$W554,Artikel!A:C,3,FALSE),Abfalldokumentation!$W554)</f>
        <v>Blöcke</v>
      </c>
      <c r="N554" s="81" t="str">
        <f>VLOOKUP(D554,'Liste Gründe'!A:D,2,FALSE)</f>
        <v>Schimmel</v>
      </c>
      <c r="O554" s="80" t="str">
        <f>IF(ISBLANK(F554),VLOOKUP(Abfalldokumentation!$X554,'Liste Gründe'!A:D,3,FALSE),F554)</f>
        <v>Luftzieher/Folienriss durch Transport</v>
      </c>
      <c r="P554" s="81" t="str">
        <f>IF(ISBLANK(Abfalldokumentation!$G554),"-",Abfalldokumentation!$G554)</f>
        <v>Luftzieher/Folienriss durch Transport</v>
      </c>
      <c r="Q554" s="81">
        <f t="shared" si="57"/>
        <v>37</v>
      </c>
      <c r="R554" s="81" t="str">
        <f t="shared" si="58"/>
        <v>Produkte</v>
      </c>
      <c r="S554" s="81" t="str">
        <f t="shared" si="59"/>
        <v>BUs</v>
      </c>
      <c r="T554" s="81" t="str">
        <f t="shared" si="60"/>
        <v>Symptome</v>
      </c>
      <c r="U554" s="81" t="str">
        <f>IFERROR(VLOOKUP(Abfalldokumentation!$W554,Kennzahlen!S:U,3,FALSE)*Abfalldokumentation!$J554,"0")</f>
        <v>0</v>
      </c>
      <c r="V554" s="81" t="str">
        <f>IF(ISBLANK(A554),VLOOKUP(Abfalldokumentation!$W554,'Linien - BU'!R:S,2,FALSE),A554)</f>
        <v>BU2</v>
      </c>
      <c r="W554" s="77" t="str">
        <f t="shared" si="61"/>
        <v>Blöcke</v>
      </c>
      <c r="X554" s="77">
        <f t="shared" si="62"/>
        <v>12</v>
      </c>
    </row>
    <row r="555" spans="1:24" ht="30" customHeight="1" x14ac:dyDescent="0.25">
      <c r="A555" s="45" t="s">
        <v>7</v>
      </c>
      <c r="B555" s="46" t="s">
        <v>104</v>
      </c>
      <c r="C555" s="46">
        <v>150</v>
      </c>
      <c r="D555" s="46">
        <v>12</v>
      </c>
      <c r="E555" s="47">
        <v>44456</v>
      </c>
      <c r="F555" s="48" t="s">
        <v>26</v>
      </c>
      <c r="G555" s="49" t="s">
        <v>26</v>
      </c>
      <c r="H555" s="50" t="str">
        <f>IFERROR(VLOOKUP(Abfalldokumentation!$B555,Artikel!A:C,3,FALSE),Abfalldokumentation!$B555)</f>
        <v>Blöcke</v>
      </c>
      <c r="I555" s="73" t="str">
        <f>VLOOKUP(V555,'Linien - BU'!A:B,2,FALSE)</f>
        <v>BU2</v>
      </c>
      <c r="J555" s="74">
        <f t="shared" si="56"/>
        <v>150</v>
      </c>
      <c r="K555" s="75">
        <f>Abfalldokumentation!$E555</f>
        <v>44456</v>
      </c>
      <c r="L555" s="74" t="str">
        <f>IFERROR(IF(VLOOKUP(W555,'[1]Rohware 230'!$B:$C,2,FALSE)=0,"Rohware"),
IFERROR(IF(VLOOKUP(W555,[1]Sammelnr.!$B:$C,2,FALSE)=0,"Sammelnr. ungeschält ABS"),
IFERROR(IF(VLOOKUP(W555,[1]Sammelnr.!$E:$F,2,FALSE)=0,"Sammelnr. ungeschält VS"),
IFERROR(IF(VLOOKUP(W555,[1]Sammelnr.!$H:$I,2,FALSE)=0,"Sammelnr. geschält"),
IFERROR(IF(VLOOKUP(W555,[1]Offen!$B:$C,2,FALSE)=0,"Offen ungeschält ABS"),
IFERROR(IF(VLOOKUP(W555,[1]Offen!$E:$F,2,FALSE)=0,"Offen ungeschält VOS"),
IFERROR(IF(VLOOKUP(W555,[1]Offen!$H:$I,2,FALSE)=0,"Offen geschält RW"),
IFERROR(IF(VLOOKUP(W555,[1]Offen!$K:$L,2,FALSE)=0,"Offen vegan"),
IFERROR(IF(VLOOKUP(W555,[1]Offen!$N:$O,2,FALSE)=0,"Offen Zipfel"),
IFERROR(IF(VLOOKUP(W555,[1]Offen!$Q:$R,2,FALSE)=0,"Offen Endstücke"),
IFERROR(IF(VLOOKUP(W555,[1]Vakuumiert!$B:$C,2,FALSE)=0,"Vakuumierter VOS ungeschält"),
IFERROR(IF(VLOOKUP(W555,[1]Vakuumiert!$E:$F,2,FALSE)=0,"Vakuumierter ABS ungeschält"),
IFERROR(IF(VLOOKUP(W555,[1]Vakuumiert!$H:$I,2,FALSE)=0,"Vakuumierter VOS geschält"),
IFERROR(IF(VLOOKUP(W555,[1]Vakuumiert!$K:$L,2,FALSE)=0,"Vakuumierter VOS vegan"),
IFERROR(IF(VLOOKUP(W555,[1]Vakuumiert!$N:$O,2,FALSE)=0,"Vakuumierter VOS Zipfel"),
IFERROR(IF(VLOOKUP(W555,[1]Vakuumiert!$Q:$R,2,FALSE)=0,"Vakuumiert geschält"),
IFERROR(IF(VLOOKUP(W555,'[1]vakuumierte Fertigprodukte'!$B:$C,2,FALSE)=0,"Fertigprodukte"),
IFERROR(IF(VLOOKUP(W555,'[1]vakuumierte Fertigprodukte'!$E:$FI,2,FALSE)=0,"Vakuumierte Zipfel"),
IFERROR(IF(VLOOKUP(W555,[1]Wurste!$B:$C,2,FALSE)=0,"Räucherwürste"),
IFERROR(IF(VLOOKUP(W555,[1]Wurste!$E:$F,2,FALSE)=0,"URW/URGW Wurst"),
IFERROR(IF(VLOOKUP(W555,[1]Wurste!$H:$I,2,FALSE)=0,"HF-Wurst Vegan"),
IFERROR(IF(VLOOKUP(W555,[1]Wurste!$K:$L,2,FALSE)=0,"320er ohne Würste"),
IFERROR(IF(AND(OR(Abfalldokumentation!$I555="BU3",Abfalldokumentation!$I555="Verkauf"),Abfalldokumentation!$N555="Schimmel",Abfalldokumentation!$O555="keinen Abnehmer/kein Schälpersonal"),"Div. Zipfel, ES ohne Verwendung",VLOOKUP(Abfalldokumentation!$M555,Produktgruppen!A:B,2,FALSE)),"-")))))))))))))))))))))))</f>
        <v>Rohware</v>
      </c>
      <c r="M555" s="76" t="str">
        <f>IFERROR(VLOOKUP(Abfalldokumentation!$W555,Artikel!A:C,3,FALSE),Abfalldokumentation!$W555)</f>
        <v>Blöcke</v>
      </c>
      <c r="N555" s="76" t="str">
        <f>VLOOKUP(D555,'Liste Gründe'!A:D,2,FALSE)</f>
        <v>Schimmel</v>
      </c>
      <c r="O555" s="75" t="str">
        <f>IF(ISBLANK(F555),VLOOKUP(Abfalldokumentation!$X555,'Liste Gründe'!A:D,3,FALSE),F555)</f>
        <v>Luftzieher/Folienriss durch Transport</v>
      </c>
      <c r="P555" s="76" t="str">
        <f>IF(ISBLANK(Abfalldokumentation!$G555),"-",Abfalldokumentation!$G555)</f>
        <v>Luftzieher/Folienriss durch Transport</v>
      </c>
      <c r="Q555" s="76">
        <f t="shared" si="57"/>
        <v>37</v>
      </c>
      <c r="R555" s="76" t="str">
        <f t="shared" si="58"/>
        <v>Produkte</v>
      </c>
      <c r="S555" s="76" t="str">
        <f t="shared" si="59"/>
        <v>BUs</v>
      </c>
      <c r="T555" s="76" t="str">
        <f t="shared" si="60"/>
        <v>Symptome</v>
      </c>
      <c r="U555" s="76" t="str">
        <f>IFERROR(VLOOKUP(Abfalldokumentation!$W555,Kennzahlen!S:U,3,FALSE)*Abfalldokumentation!$J555,"0")</f>
        <v>0</v>
      </c>
      <c r="V555" s="76" t="str">
        <f>IF(ISBLANK(A555),VLOOKUP(Abfalldokumentation!$W555,'Linien - BU'!R:S,2,FALSE),A555)</f>
        <v>BU2</v>
      </c>
      <c r="W555" s="77" t="str">
        <f t="shared" si="61"/>
        <v>Blöcke</v>
      </c>
      <c r="X555" s="77">
        <f t="shared" si="62"/>
        <v>12</v>
      </c>
    </row>
    <row r="556" spans="1:24" ht="30" customHeight="1" x14ac:dyDescent="0.25">
      <c r="A556" s="39" t="s">
        <v>123</v>
      </c>
      <c r="B556" s="40" t="s">
        <v>83</v>
      </c>
      <c r="C556" s="40">
        <v>42</v>
      </c>
      <c r="D556" s="40">
        <v>30</v>
      </c>
      <c r="E556" s="41">
        <v>44456</v>
      </c>
      <c r="F556" s="42"/>
      <c r="G556" s="43"/>
      <c r="H556" s="44" t="str">
        <f>IFERROR(VLOOKUP(Abfalldokumentation!$B556,Artikel!A:C,3,FALSE),Abfalldokumentation!$B556)</f>
        <v>Div. Zipfel, Endstücke</v>
      </c>
      <c r="I556" s="78" t="str">
        <f>VLOOKUP(V556,'Linien - BU'!A:B,2,FALSE)</f>
        <v>BU3</v>
      </c>
      <c r="J556" s="79">
        <f t="shared" si="56"/>
        <v>42</v>
      </c>
      <c r="K556" s="80">
        <f>Abfalldokumentation!$E556</f>
        <v>44456</v>
      </c>
      <c r="L556" s="79" t="str">
        <f>IFERROR(IF(VLOOKUP(W556,'[1]Rohware 230'!$B:$C,2,FALSE)=0,"Rohware"),
IFERROR(IF(VLOOKUP(W556,[1]Sammelnr.!$B:$C,2,FALSE)=0,"Sammelnr. ungeschält ABS"),
IFERROR(IF(VLOOKUP(W556,[1]Sammelnr.!$E:$F,2,FALSE)=0,"Sammelnr. ungeschält VS"),
IFERROR(IF(VLOOKUP(W556,[1]Sammelnr.!$H:$I,2,FALSE)=0,"Sammelnr. geschält"),
IFERROR(IF(VLOOKUP(W556,[1]Offen!$B:$C,2,FALSE)=0,"Offen ungeschält ABS"),
IFERROR(IF(VLOOKUP(W556,[1]Offen!$E:$F,2,FALSE)=0,"Offen ungeschält VOS"),
IFERROR(IF(VLOOKUP(W556,[1]Offen!$H:$I,2,FALSE)=0,"Offen geschält RW"),
IFERROR(IF(VLOOKUP(W556,[1]Offen!$K:$L,2,FALSE)=0,"Offen vegan"),
IFERROR(IF(VLOOKUP(W556,[1]Offen!$N:$O,2,FALSE)=0,"Offen Zipfel"),
IFERROR(IF(VLOOKUP(W556,[1]Offen!$Q:$R,2,FALSE)=0,"Offen Endstücke"),
IFERROR(IF(VLOOKUP(W556,[1]Vakuumiert!$B:$C,2,FALSE)=0,"Vakuumierter VOS ungeschält"),
IFERROR(IF(VLOOKUP(W556,[1]Vakuumiert!$E:$F,2,FALSE)=0,"Vakuumierter ABS ungeschält"),
IFERROR(IF(VLOOKUP(W556,[1]Vakuumiert!$H:$I,2,FALSE)=0,"Vakuumierter VOS geschält"),
IFERROR(IF(VLOOKUP(W556,[1]Vakuumiert!$K:$L,2,FALSE)=0,"Vakuumierter VOS vegan"),
IFERROR(IF(VLOOKUP(W556,[1]Vakuumiert!$N:$O,2,FALSE)=0,"Vakuumierter VOS Zipfel"),
IFERROR(IF(VLOOKUP(W556,[1]Vakuumiert!$Q:$R,2,FALSE)=0,"Vakuumiert geschält"),
IFERROR(IF(VLOOKUP(W556,'[1]vakuumierte Fertigprodukte'!$B:$C,2,FALSE)=0,"Fertigprodukte"),
IFERROR(IF(VLOOKUP(W556,'[1]vakuumierte Fertigprodukte'!$E:$FI,2,FALSE)=0,"Vakuumierte Zipfel"),
IFERROR(IF(VLOOKUP(W556,[1]Wurste!$B:$C,2,FALSE)=0,"Räucherwürste"),
IFERROR(IF(VLOOKUP(W556,[1]Wurste!$E:$F,2,FALSE)=0,"URW/URGW Wurst"),
IFERROR(IF(VLOOKUP(W556,[1]Wurste!$H:$I,2,FALSE)=0,"HF-Wurst Vegan"),
IFERROR(IF(VLOOKUP(W556,[1]Wurste!$K:$L,2,FALSE)=0,"320er ohne Würste"),
IFERROR(IF(AND(OR(Abfalldokumentation!$I556="BU3",Abfalldokumentation!$I556="Verkauf"),Abfalldokumentation!$N556="Schimmel",Abfalldokumentation!$O556="keinen Abnehmer/kein Schälpersonal"),"Div. Zipfel, ES ohne Verwendung",VLOOKUP(Abfalldokumentation!$M556,Produktgruppen!A:B,2,FALSE)),"-")))))))))))))))))))))))</f>
        <v>-</v>
      </c>
      <c r="M556" s="81" t="str">
        <f>IFERROR(VLOOKUP(Abfalldokumentation!$W556,Artikel!A:C,3,FALSE),Abfalldokumentation!$W556)</f>
        <v>Div. Zipfel, Endstücke</v>
      </c>
      <c r="N556" s="81" t="str">
        <f>VLOOKUP(D556,'Liste Gründe'!A:D,2,FALSE)</f>
        <v>Linienbezogen</v>
      </c>
      <c r="O556" s="80" t="str">
        <f>IF(ISBLANK(F556),VLOOKUP(Abfalldokumentation!$X556,'Liste Gründe'!A:D,3,FALSE),F556)</f>
        <v>Maschinenabfall</v>
      </c>
      <c r="P556" s="81" t="str">
        <f>IF(ISBLANK(Abfalldokumentation!$G556),"-",Abfalldokumentation!$G556)</f>
        <v>-</v>
      </c>
      <c r="Q556" s="81">
        <f t="shared" si="57"/>
        <v>37</v>
      </c>
      <c r="R556" s="81" t="str">
        <f t="shared" si="58"/>
        <v>Produkte</v>
      </c>
      <c r="S556" s="81" t="str">
        <f t="shared" si="59"/>
        <v>BUs</v>
      </c>
      <c r="T556" s="81" t="str">
        <f t="shared" si="60"/>
        <v>Symptome</v>
      </c>
      <c r="U556" s="81" t="str">
        <f>IFERROR(VLOOKUP(Abfalldokumentation!$W556,Kennzahlen!S:U,3,FALSE)*Abfalldokumentation!$J556,"0")</f>
        <v>0</v>
      </c>
      <c r="V556" s="81" t="str">
        <f>IF(ISBLANK(A556),VLOOKUP(Abfalldokumentation!$W556,'Linien - BU'!R:S,2,FALSE),A556)</f>
        <v>L9</v>
      </c>
      <c r="W556" s="77" t="str">
        <f t="shared" si="61"/>
        <v>Div. Zipfel, Endstücke</v>
      </c>
      <c r="X556" s="77">
        <f t="shared" si="62"/>
        <v>30</v>
      </c>
    </row>
    <row r="557" spans="1:24" ht="30" customHeight="1" x14ac:dyDescent="0.25">
      <c r="A557" s="45" t="s">
        <v>95</v>
      </c>
      <c r="B557" s="46" t="s">
        <v>83</v>
      </c>
      <c r="C557" s="46">
        <v>20</v>
      </c>
      <c r="D557" s="46">
        <v>22</v>
      </c>
      <c r="E557" s="47">
        <v>44456</v>
      </c>
      <c r="F557" s="48" t="s">
        <v>97</v>
      </c>
      <c r="G557" s="49" t="s">
        <v>98</v>
      </c>
      <c r="H557" s="50" t="str">
        <f>IFERROR(VLOOKUP(Abfalldokumentation!$B557,Artikel!A:C,3,FALSE),Abfalldokumentation!$B557)</f>
        <v>Div. Zipfel, Endstücke</v>
      </c>
      <c r="I557" s="73" t="str">
        <f>VLOOKUP(V557,'Linien - BU'!A:B,2,FALSE)</f>
        <v>BU1</v>
      </c>
      <c r="J557" s="74">
        <f t="shared" si="56"/>
        <v>20</v>
      </c>
      <c r="K557" s="75">
        <f>Abfalldokumentation!$E557</f>
        <v>44456</v>
      </c>
      <c r="L557" s="74" t="str">
        <f>IFERROR(IF(VLOOKUP(W557,'[1]Rohware 230'!$B:$C,2,FALSE)=0,"Rohware"),
IFERROR(IF(VLOOKUP(W557,[1]Sammelnr.!$B:$C,2,FALSE)=0,"Sammelnr. ungeschält ABS"),
IFERROR(IF(VLOOKUP(W557,[1]Sammelnr.!$E:$F,2,FALSE)=0,"Sammelnr. ungeschält VS"),
IFERROR(IF(VLOOKUP(W557,[1]Sammelnr.!$H:$I,2,FALSE)=0,"Sammelnr. geschält"),
IFERROR(IF(VLOOKUP(W557,[1]Offen!$B:$C,2,FALSE)=0,"Offen ungeschält ABS"),
IFERROR(IF(VLOOKUP(W557,[1]Offen!$E:$F,2,FALSE)=0,"Offen ungeschält VOS"),
IFERROR(IF(VLOOKUP(W557,[1]Offen!$H:$I,2,FALSE)=0,"Offen geschält RW"),
IFERROR(IF(VLOOKUP(W557,[1]Offen!$K:$L,2,FALSE)=0,"Offen vegan"),
IFERROR(IF(VLOOKUP(W557,[1]Offen!$N:$O,2,FALSE)=0,"Offen Zipfel"),
IFERROR(IF(VLOOKUP(W557,[1]Offen!$Q:$R,2,FALSE)=0,"Offen Endstücke"),
IFERROR(IF(VLOOKUP(W557,[1]Vakuumiert!$B:$C,2,FALSE)=0,"Vakuumierter VOS ungeschält"),
IFERROR(IF(VLOOKUP(W557,[1]Vakuumiert!$E:$F,2,FALSE)=0,"Vakuumierter ABS ungeschält"),
IFERROR(IF(VLOOKUP(W557,[1]Vakuumiert!$H:$I,2,FALSE)=0,"Vakuumierter VOS geschält"),
IFERROR(IF(VLOOKUP(W557,[1]Vakuumiert!$K:$L,2,FALSE)=0,"Vakuumierter VOS vegan"),
IFERROR(IF(VLOOKUP(W557,[1]Vakuumiert!$N:$O,2,FALSE)=0,"Vakuumierter VOS Zipfel"),
IFERROR(IF(VLOOKUP(W557,[1]Vakuumiert!$Q:$R,2,FALSE)=0,"Vakuumiert geschält"),
IFERROR(IF(VLOOKUP(W557,'[1]vakuumierte Fertigprodukte'!$B:$C,2,FALSE)=0,"Fertigprodukte"),
IFERROR(IF(VLOOKUP(W557,'[1]vakuumierte Fertigprodukte'!$E:$FI,2,FALSE)=0,"Vakuumierte Zipfel"),
IFERROR(IF(VLOOKUP(W557,[1]Wurste!$B:$C,2,FALSE)=0,"Räucherwürste"),
IFERROR(IF(VLOOKUP(W557,[1]Wurste!$E:$F,2,FALSE)=0,"URW/URGW Wurst"),
IFERROR(IF(VLOOKUP(W557,[1]Wurste!$H:$I,2,FALSE)=0,"HF-Wurst Vegan"),
IFERROR(IF(VLOOKUP(W557,[1]Wurste!$K:$L,2,FALSE)=0,"320er ohne Würste"),
IFERROR(IF(AND(OR(Abfalldokumentation!$I557="BU3",Abfalldokumentation!$I557="Verkauf"),Abfalldokumentation!$N557="Schimmel",Abfalldokumentation!$O557="keinen Abnehmer/kein Schälpersonal"),"Div. Zipfel, ES ohne Verwendung",VLOOKUP(Abfalldokumentation!$M557,Produktgruppen!A:B,2,FALSE)),"-")))))))))))))))))))))))</f>
        <v>-</v>
      </c>
      <c r="M557" s="76" t="str">
        <f>IFERROR(VLOOKUP(Abfalldokumentation!$W557,Artikel!A:C,3,FALSE),Abfalldokumentation!$W557)</f>
        <v>Div. Zipfel, Endstücke</v>
      </c>
      <c r="N557" s="76" t="str">
        <f>VLOOKUP(D557,'Liste Gründe'!A:D,2,FALSE)</f>
        <v>Rest</v>
      </c>
      <c r="O557" s="75" t="str">
        <f>IF(ISBLANK(F557),VLOOKUP(Abfalldokumentation!$X557,'Liste Gründe'!A:D,3,FALSE),F557)</f>
        <v>geschälte Rinde</v>
      </c>
      <c r="P557" s="76" t="str">
        <f>IF(ISBLANK(Abfalldokumentation!$G557),"-",Abfalldokumentation!$G557)</f>
        <v>keine Verwendung möglich</v>
      </c>
      <c r="Q557" s="76">
        <f t="shared" si="57"/>
        <v>37</v>
      </c>
      <c r="R557" s="76" t="str">
        <f t="shared" si="58"/>
        <v>Produkte</v>
      </c>
      <c r="S557" s="76" t="str">
        <f t="shared" si="59"/>
        <v>BUs</v>
      </c>
      <c r="T557" s="76" t="str">
        <f t="shared" si="60"/>
        <v>Symptome</v>
      </c>
      <c r="U557" s="76" t="str">
        <f>IFERROR(VLOOKUP(Abfalldokumentation!$W557,Kennzahlen!S:U,3,FALSE)*Abfalldokumentation!$J557,"0")</f>
        <v>0</v>
      </c>
      <c r="V557" s="76" t="str">
        <f>IF(ISBLANK(A557),VLOOKUP(Abfalldokumentation!$W557,'Linien - BU'!R:S,2,FALSE),A557)</f>
        <v>RWV</v>
      </c>
      <c r="W557" s="77" t="str">
        <f t="shared" si="61"/>
        <v>Div. Zipfel, Endstücke</v>
      </c>
      <c r="X557" s="77">
        <f t="shared" si="62"/>
        <v>22</v>
      </c>
    </row>
    <row r="558" spans="1:24" ht="30" customHeight="1" x14ac:dyDescent="0.25">
      <c r="A558" s="39" t="s">
        <v>181</v>
      </c>
      <c r="B558" s="40" t="s">
        <v>85</v>
      </c>
      <c r="C558" s="40">
        <v>33</v>
      </c>
      <c r="D558" s="40">
        <v>30</v>
      </c>
      <c r="E558" s="41">
        <v>44456</v>
      </c>
      <c r="F558" s="42"/>
      <c r="G558" s="43"/>
      <c r="H558" s="44" t="str">
        <f>IFERROR(VLOOKUP(Abfalldokumentation!$B558,Artikel!A:C,3,FALSE),Abfalldokumentation!$B558)</f>
        <v>Diverses</v>
      </c>
      <c r="I558" s="78" t="str">
        <f>VLOOKUP(V558,'Linien - BU'!A:B,2,FALSE)</f>
        <v>BU2</v>
      </c>
      <c r="J558" s="79">
        <f t="shared" si="56"/>
        <v>33</v>
      </c>
      <c r="K558" s="80">
        <f>Abfalldokumentation!$E558</f>
        <v>44456</v>
      </c>
      <c r="L558" s="79" t="str">
        <f>IFERROR(IF(VLOOKUP(W558,'[1]Rohware 230'!$B:$C,2,FALSE)=0,"Rohware"),
IFERROR(IF(VLOOKUP(W558,[1]Sammelnr.!$B:$C,2,FALSE)=0,"Sammelnr. ungeschält ABS"),
IFERROR(IF(VLOOKUP(W558,[1]Sammelnr.!$E:$F,2,FALSE)=0,"Sammelnr. ungeschält VS"),
IFERROR(IF(VLOOKUP(W558,[1]Sammelnr.!$H:$I,2,FALSE)=0,"Sammelnr. geschält"),
IFERROR(IF(VLOOKUP(W558,[1]Offen!$B:$C,2,FALSE)=0,"Offen ungeschält ABS"),
IFERROR(IF(VLOOKUP(W558,[1]Offen!$E:$F,2,FALSE)=0,"Offen ungeschält VOS"),
IFERROR(IF(VLOOKUP(W558,[1]Offen!$H:$I,2,FALSE)=0,"Offen geschält RW"),
IFERROR(IF(VLOOKUP(W558,[1]Offen!$K:$L,2,FALSE)=0,"Offen vegan"),
IFERROR(IF(VLOOKUP(W558,[1]Offen!$N:$O,2,FALSE)=0,"Offen Zipfel"),
IFERROR(IF(VLOOKUP(W558,[1]Offen!$Q:$R,2,FALSE)=0,"Offen Endstücke"),
IFERROR(IF(VLOOKUP(W558,[1]Vakuumiert!$B:$C,2,FALSE)=0,"Vakuumierter VOS ungeschält"),
IFERROR(IF(VLOOKUP(W558,[1]Vakuumiert!$E:$F,2,FALSE)=0,"Vakuumierter ABS ungeschält"),
IFERROR(IF(VLOOKUP(W558,[1]Vakuumiert!$H:$I,2,FALSE)=0,"Vakuumierter VOS geschält"),
IFERROR(IF(VLOOKUP(W558,[1]Vakuumiert!$K:$L,2,FALSE)=0,"Vakuumierter VOS vegan"),
IFERROR(IF(VLOOKUP(W558,[1]Vakuumiert!$N:$O,2,FALSE)=0,"Vakuumierter VOS Zipfel"),
IFERROR(IF(VLOOKUP(W558,[1]Vakuumiert!$Q:$R,2,FALSE)=0,"Vakuumiert geschält"),
IFERROR(IF(VLOOKUP(W558,'[1]vakuumierte Fertigprodukte'!$B:$C,2,FALSE)=0,"Fertigprodukte"),
IFERROR(IF(VLOOKUP(W558,'[1]vakuumierte Fertigprodukte'!$E:$FI,2,FALSE)=0,"Vakuumierte Zipfel"),
IFERROR(IF(VLOOKUP(W558,[1]Wurste!$B:$C,2,FALSE)=0,"Räucherwürste"),
IFERROR(IF(VLOOKUP(W558,[1]Wurste!$E:$F,2,FALSE)=0,"URW/URGW Wurst"),
IFERROR(IF(VLOOKUP(W558,[1]Wurste!$H:$I,2,FALSE)=0,"HF-Wurst Vegan"),
IFERROR(IF(VLOOKUP(W558,[1]Wurste!$K:$L,2,FALSE)=0,"320er ohne Würste"),
IFERROR(IF(AND(OR(Abfalldokumentation!$I558="BU3",Abfalldokumentation!$I558="Verkauf"),Abfalldokumentation!$N558="Schimmel",Abfalldokumentation!$O558="keinen Abnehmer/kein Schälpersonal"),"Div. Zipfel, ES ohne Verwendung",VLOOKUP(Abfalldokumentation!$M558,Produktgruppen!A:B,2,FALSE)),"-")))))))))))))))))))))))</f>
        <v>Diverses</v>
      </c>
      <c r="M558" s="81" t="str">
        <f>IFERROR(VLOOKUP(Abfalldokumentation!$W558,Artikel!A:C,3,FALSE),Abfalldokumentation!$W558)</f>
        <v>Diverses</v>
      </c>
      <c r="N558" s="81" t="str">
        <f>VLOOKUP(D558,'Liste Gründe'!A:D,2,FALSE)</f>
        <v>Linienbezogen</v>
      </c>
      <c r="O558" s="80" t="str">
        <f>IF(ISBLANK(F558),VLOOKUP(Abfalldokumentation!$X558,'Liste Gründe'!A:D,3,FALSE),F558)</f>
        <v>Maschinenabfall</v>
      </c>
      <c r="P558" s="81" t="str">
        <f>IF(ISBLANK(Abfalldokumentation!$G558),"-",Abfalldokumentation!$G558)</f>
        <v>-</v>
      </c>
      <c r="Q558" s="81">
        <f t="shared" si="57"/>
        <v>37</v>
      </c>
      <c r="R558" s="81" t="str">
        <f t="shared" si="58"/>
        <v>Produkte</v>
      </c>
      <c r="S558" s="81" t="str">
        <f t="shared" si="59"/>
        <v>BUs</v>
      </c>
      <c r="T558" s="81" t="str">
        <f t="shared" si="60"/>
        <v>Symptome</v>
      </c>
      <c r="U558" s="81" t="str">
        <f>IFERROR(VLOOKUP(Abfalldokumentation!$W558,Kennzahlen!S:U,3,FALSE)*Abfalldokumentation!$J558,"0")</f>
        <v>0</v>
      </c>
      <c r="V558" s="81" t="str">
        <f>IF(ISBLANK(A558),VLOOKUP(Abfalldokumentation!$W558,'Linien - BU'!R:S,2,FALSE),A558)</f>
        <v>L31</v>
      </c>
      <c r="W558" s="77" t="str">
        <f t="shared" si="61"/>
        <v>Diverses</v>
      </c>
      <c r="X558" s="77">
        <f t="shared" si="62"/>
        <v>30</v>
      </c>
    </row>
    <row r="559" spans="1:24" ht="30" customHeight="1" x14ac:dyDescent="0.25">
      <c r="A559" s="45" t="s">
        <v>110</v>
      </c>
      <c r="B559" s="46" t="s">
        <v>150</v>
      </c>
      <c r="C559" s="46">
        <v>1.4</v>
      </c>
      <c r="D559" s="46">
        <v>30</v>
      </c>
      <c r="E559" s="47">
        <v>44456</v>
      </c>
      <c r="F559" s="48"/>
      <c r="G559" s="49"/>
      <c r="H559" s="50" t="str">
        <f>IFERROR(VLOOKUP(Abfalldokumentation!$B559,Artikel!A:C,3,FALSE),Abfalldokumentation!$B559)</f>
        <v>DIverses</v>
      </c>
      <c r="I559" s="73" t="str">
        <f>VLOOKUP(V559,'Linien - BU'!A:B,2,FALSE)</f>
        <v>BU3</v>
      </c>
      <c r="J559" s="74">
        <f t="shared" si="56"/>
        <v>1.4</v>
      </c>
      <c r="K559" s="75">
        <f>Abfalldokumentation!$E559</f>
        <v>44456</v>
      </c>
      <c r="L559" s="74" t="str">
        <f>IFERROR(IF(VLOOKUP(W559,'[1]Rohware 230'!$B:$C,2,FALSE)=0,"Rohware"),
IFERROR(IF(VLOOKUP(W559,[1]Sammelnr.!$B:$C,2,FALSE)=0,"Sammelnr. ungeschält ABS"),
IFERROR(IF(VLOOKUP(W559,[1]Sammelnr.!$E:$F,2,FALSE)=0,"Sammelnr. ungeschält VS"),
IFERROR(IF(VLOOKUP(W559,[1]Sammelnr.!$H:$I,2,FALSE)=0,"Sammelnr. geschält"),
IFERROR(IF(VLOOKUP(W559,[1]Offen!$B:$C,2,FALSE)=0,"Offen ungeschält ABS"),
IFERROR(IF(VLOOKUP(W559,[1]Offen!$E:$F,2,FALSE)=0,"Offen ungeschält VOS"),
IFERROR(IF(VLOOKUP(W559,[1]Offen!$H:$I,2,FALSE)=0,"Offen geschält RW"),
IFERROR(IF(VLOOKUP(W559,[1]Offen!$K:$L,2,FALSE)=0,"Offen vegan"),
IFERROR(IF(VLOOKUP(W559,[1]Offen!$N:$O,2,FALSE)=0,"Offen Zipfel"),
IFERROR(IF(VLOOKUP(W559,[1]Offen!$Q:$R,2,FALSE)=0,"Offen Endstücke"),
IFERROR(IF(VLOOKUP(W559,[1]Vakuumiert!$B:$C,2,FALSE)=0,"Vakuumierter VOS ungeschält"),
IFERROR(IF(VLOOKUP(W559,[1]Vakuumiert!$E:$F,2,FALSE)=0,"Vakuumierter ABS ungeschält"),
IFERROR(IF(VLOOKUP(W559,[1]Vakuumiert!$H:$I,2,FALSE)=0,"Vakuumierter VOS geschält"),
IFERROR(IF(VLOOKUP(W559,[1]Vakuumiert!$K:$L,2,FALSE)=0,"Vakuumierter VOS vegan"),
IFERROR(IF(VLOOKUP(W559,[1]Vakuumiert!$N:$O,2,FALSE)=0,"Vakuumierter VOS Zipfel"),
IFERROR(IF(VLOOKUP(W559,[1]Vakuumiert!$Q:$R,2,FALSE)=0,"Vakuumiert geschält"),
IFERROR(IF(VLOOKUP(W559,'[1]vakuumierte Fertigprodukte'!$B:$C,2,FALSE)=0,"Fertigprodukte"),
IFERROR(IF(VLOOKUP(W559,'[1]vakuumierte Fertigprodukte'!$E:$FI,2,FALSE)=0,"Vakuumierte Zipfel"),
IFERROR(IF(VLOOKUP(W559,[1]Wurste!$B:$C,2,FALSE)=0,"Räucherwürste"),
IFERROR(IF(VLOOKUP(W559,[1]Wurste!$E:$F,2,FALSE)=0,"URW/URGW Wurst"),
IFERROR(IF(VLOOKUP(W559,[1]Wurste!$H:$I,2,FALSE)=0,"HF-Wurst Vegan"),
IFERROR(IF(VLOOKUP(W559,[1]Wurste!$K:$L,2,FALSE)=0,"320er ohne Würste"),
IFERROR(IF(AND(OR(Abfalldokumentation!$I559="BU3",Abfalldokumentation!$I559="Verkauf"),Abfalldokumentation!$N559="Schimmel",Abfalldokumentation!$O559="keinen Abnehmer/kein Schälpersonal"),"Div. Zipfel, ES ohne Verwendung",VLOOKUP(Abfalldokumentation!$M559,Produktgruppen!A:B,2,FALSE)),"-")))))))))))))))))))))))</f>
        <v>Diverses</v>
      </c>
      <c r="M559" s="76" t="str">
        <f>IFERROR(VLOOKUP(Abfalldokumentation!$W559,Artikel!A:C,3,FALSE),Abfalldokumentation!$W559)</f>
        <v>DIverses</v>
      </c>
      <c r="N559" s="76" t="str">
        <f>VLOOKUP(D559,'Liste Gründe'!A:D,2,FALSE)</f>
        <v>Linienbezogen</v>
      </c>
      <c r="O559" s="75" t="str">
        <f>IF(ISBLANK(F559),VLOOKUP(Abfalldokumentation!$X559,'Liste Gründe'!A:D,3,FALSE),F559)</f>
        <v>Maschinenabfall</v>
      </c>
      <c r="P559" s="76" t="str">
        <f>IF(ISBLANK(Abfalldokumentation!$G559),"-",Abfalldokumentation!$G559)</f>
        <v>-</v>
      </c>
      <c r="Q559" s="76">
        <f t="shared" si="57"/>
        <v>37</v>
      </c>
      <c r="R559" s="76" t="str">
        <f t="shared" si="58"/>
        <v>Produkte</v>
      </c>
      <c r="S559" s="76" t="str">
        <f t="shared" si="59"/>
        <v>BUs</v>
      </c>
      <c r="T559" s="76" t="str">
        <f t="shared" si="60"/>
        <v>Symptome</v>
      </c>
      <c r="U559" s="76" t="str">
        <f>IFERROR(VLOOKUP(Abfalldokumentation!$W559,Kennzahlen!S:U,3,FALSE)*Abfalldokumentation!$J559,"0")</f>
        <v>0</v>
      </c>
      <c r="V559" s="76" t="str">
        <f>IF(ISBLANK(A559),VLOOKUP(Abfalldokumentation!$W559,'Linien - BU'!R:S,2,FALSE),A559)</f>
        <v>L16</v>
      </c>
      <c r="W559" s="77" t="str">
        <f t="shared" si="61"/>
        <v>DIverses</v>
      </c>
      <c r="X559" s="77">
        <f t="shared" si="62"/>
        <v>30</v>
      </c>
    </row>
    <row r="560" spans="1:24" ht="30" customHeight="1" x14ac:dyDescent="0.25">
      <c r="A560" s="39" t="s">
        <v>182</v>
      </c>
      <c r="B560" s="40" t="s">
        <v>85</v>
      </c>
      <c r="C560" s="40">
        <v>151.5</v>
      </c>
      <c r="D560" s="40">
        <v>30</v>
      </c>
      <c r="E560" s="41">
        <v>44456</v>
      </c>
      <c r="F560" s="42"/>
      <c r="G560" s="43"/>
      <c r="H560" s="44" t="str">
        <f>IFERROR(VLOOKUP(Abfalldokumentation!$B560,Artikel!A:C,3,FALSE),Abfalldokumentation!$B560)</f>
        <v>Diverses</v>
      </c>
      <c r="I560" s="78" t="str">
        <f>VLOOKUP(V560,'Linien - BU'!A:B,2,FALSE)</f>
        <v>BU3</v>
      </c>
      <c r="J560" s="79">
        <f t="shared" si="56"/>
        <v>151.5</v>
      </c>
      <c r="K560" s="80">
        <f>Abfalldokumentation!$E560</f>
        <v>44456</v>
      </c>
      <c r="L560" s="79" t="str">
        <f>IFERROR(IF(VLOOKUP(W560,'[1]Rohware 230'!$B:$C,2,FALSE)=0,"Rohware"),
IFERROR(IF(VLOOKUP(W560,[1]Sammelnr.!$B:$C,2,FALSE)=0,"Sammelnr. ungeschält ABS"),
IFERROR(IF(VLOOKUP(W560,[1]Sammelnr.!$E:$F,2,FALSE)=0,"Sammelnr. ungeschält VS"),
IFERROR(IF(VLOOKUP(W560,[1]Sammelnr.!$H:$I,2,FALSE)=0,"Sammelnr. geschält"),
IFERROR(IF(VLOOKUP(W560,[1]Offen!$B:$C,2,FALSE)=0,"Offen ungeschält ABS"),
IFERROR(IF(VLOOKUP(W560,[1]Offen!$E:$F,2,FALSE)=0,"Offen ungeschält VOS"),
IFERROR(IF(VLOOKUP(W560,[1]Offen!$H:$I,2,FALSE)=0,"Offen geschält RW"),
IFERROR(IF(VLOOKUP(W560,[1]Offen!$K:$L,2,FALSE)=0,"Offen vegan"),
IFERROR(IF(VLOOKUP(W560,[1]Offen!$N:$O,2,FALSE)=0,"Offen Zipfel"),
IFERROR(IF(VLOOKUP(W560,[1]Offen!$Q:$R,2,FALSE)=0,"Offen Endstücke"),
IFERROR(IF(VLOOKUP(W560,[1]Vakuumiert!$B:$C,2,FALSE)=0,"Vakuumierter VOS ungeschält"),
IFERROR(IF(VLOOKUP(W560,[1]Vakuumiert!$E:$F,2,FALSE)=0,"Vakuumierter ABS ungeschält"),
IFERROR(IF(VLOOKUP(W560,[1]Vakuumiert!$H:$I,2,FALSE)=0,"Vakuumierter VOS geschält"),
IFERROR(IF(VLOOKUP(W560,[1]Vakuumiert!$K:$L,2,FALSE)=0,"Vakuumierter VOS vegan"),
IFERROR(IF(VLOOKUP(W560,[1]Vakuumiert!$N:$O,2,FALSE)=0,"Vakuumierter VOS Zipfel"),
IFERROR(IF(VLOOKUP(W560,[1]Vakuumiert!$Q:$R,2,FALSE)=0,"Vakuumiert geschält"),
IFERROR(IF(VLOOKUP(W560,'[1]vakuumierte Fertigprodukte'!$B:$C,2,FALSE)=0,"Fertigprodukte"),
IFERROR(IF(VLOOKUP(W560,'[1]vakuumierte Fertigprodukte'!$E:$FI,2,FALSE)=0,"Vakuumierte Zipfel"),
IFERROR(IF(VLOOKUP(W560,[1]Wurste!$B:$C,2,FALSE)=0,"Räucherwürste"),
IFERROR(IF(VLOOKUP(W560,[1]Wurste!$E:$F,2,FALSE)=0,"URW/URGW Wurst"),
IFERROR(IF(VLOOKUP(W560,[1]Wurste!$H:$I,2,FALSE)=0,"HF-Wurst Vegan"),
IFERROR(IF(VLOOKUP(W560,[1]Wurste!$K:$L,2,FALSE)=0,"320er ohne Würste"),
IFERROR(IF(AND(OR(Abfalldokumentation!$I560="BU3",Abfalldokumentation!$I560="Verkauf"),Abfalldokumentation!$N560="Schimmel",Abfalldokumentation!$O560="keinen Abnehmer/kein Schälpersonal"),"Div. Zipfel, ES ohne Verwendung",VLOOKUP(Abfalldokumentation!$M560,Produktgruppen!A:B,2,FALSE)),"-")))))))))))))))))))))))</f>
        <v>Diverses</v>
      </c>
      <c r="M560" s="81" t="str">
        <f>IFERROR(VLOOKUP(Abfalldokumentation!$W560,Artikel!A:C,3,FALSE),Abfalldokumentation!$W560)</f>
        <v>Diverses</v>
      </c>
      <c r="N560" s="81" t="str">
        <f>VLOOKUP(D560,'Liste Gründe'!A:D,2,FALSE)</f>
        <v>Linienbezogen</v>
      </c>
      <c r="O560" s="80" t="str">
        <f>IF(ISBLANK(F560),VLOOKUP(Abfalldokumentation!$X560,'Liste Gründe'!A:D,3,FALSE),F560)</f>
        <v>Maschinenabfall</v>
      </c>
      <c r="P560" s="81" t="str">
        <f>IF(ISBLANK(Abfalldokumentation!$G560),"-",Abfalldokumentation!$G560)</f>
        <v>-</v>
      </c>
      <c r="Q560" s="81">
        <f t="shared" si="57"/>
        <v>37</v>
      </c>
      <c r="R560" s="81" t="str">
        <f t="shared" si="58"/>
        <v>Produkte</v>
      </c>
      <c r="S560" s="81" t="str">
        <f t="shared" si="59"/>
        <v>BUs</v>
      </c>
      <c r="T560" s="81" t="str">
        <f t="shared" si="60"/>
        <v>Symptome</v>
      </c>
      <c r="U560" s="81" t="str">
        <f>IFERROR(VLOOKUP(Abfalldokumentation!$W560,Kennzahlen!S:U,3,FALSE)*Abfalldokumentation!$J560,"0")</f>
        <v>0</v>
      </c>
      <c r="V560" s="81" t="str">
        <f>IF(ISBLANK(A560),VLOOKUP(Abfalldokumentation!$W560,'Linien - BU'!R:S,2,FALSE),A560)</f>
        <v>Spezialitäten</v>
      </c>
      <c r="W560" s="77" t="str">
        <f t="shared" si="61"/>
        <v>Diverses</v>
      </c>
      <c r="X560" s="77">
        <f t="shared" si="62"/>
        <v>30</v>
      </c>
    </row>
    <row r="561" spans="1:24" ht="30" customHeight="1" x14ac:dyDescent="0.25">
      <c r="A561" s="45" t="s">
        <v>9</v>
      </c>
      <c r="B561" s="46" t="s">
        <v>85</v>
      </c>
      <c r="C561" s="46">
        <v>1</v>
      </c>
      <c r="D561" s="46">
        <v>30</v>
      </c>
      <c r="E561" s="47">
        <v>44456</v>
      </c>
      <c r="F561" s="48"/>
      <c r="G561" s="49"/>
      <c r="H561" s="50" t="str">
        <f>IFERROR(VLOOKUP(Abfalldokumentation!$B561,Artikel!A:C,3,FALSE),Abfalldokumentation!$B561)</f>
        <v>Diverses</v>
      </c>
      <c r="I561" s="73" t="str">
        <f>VLOOKUP(V561,'Linien - BU'!A:B,2,FALSE)</f>
        <v>BU4</v>
      </c>
      <c r="J561" s="74">
        <f t="shared" si="56"/>
        <v>1</v>
      </c>
      <c r="K561" s="75">
        <f>Abfalldokumentation!$E561</f>
        <v>44456</v>
      </c>
      <c r="L561" s="74" t="str">
        <f>IFERROR(IF(VLOOKUP(W561,'[1]Rohware 230'!$B:$C,2,FALSE)=0,"Rohware"),
IFERROR(IF(VLOOKUP(W561,[1]Sammelnr.!$B:$C,2,FALSE)=0,"Sammelnr. ungeschält ABS"),
IFERROR(IF(VLOOKUP(W561,[1]Sammelnr.!$E:$F,2,FALSE)=0,"Sammelnr. ungeschält VS"),
IFERROR(IF(VLOOKUP(W561,[1]Sammelnr.!$H:$I,2,FALSE)=0,"Sammelnr. geschält"),
IFERROR(IF(VLOOKUP(W561,[1]Offen!$B:$C,2,FALSE)=0,"Offen ungeschält ABS"),
IFERROR(IF(VLOOKUP(W561,[1]Offen!$E:$F,2,FALSE)=0,"Offen ungeschält VOS"),
IFERROR(IF(VLOOKUP(W561,[1]Offen!$H:$I,2,FALSE)=0,"Offen geschält RW"),
IFERROR(IF(VLOOKUP(W561,[1]Offen!$K:$L,2,FALSE)=0,"Offen vegan"),
IFERROR(IF(VLOOKUP(W561,[1]Offen!$N:$O,2,FALSE)=0,"Offen Zipfel"),
IFERROR(IF(VLOOKUP(W561,[1]Offen!$Q:$R,2,FALSE)=0,"Offen Endstücke"),
IFERROR(IF(VLOOKUP(W561,[1]Vakuumiert!$B:$C,2,FALSE)=0,"Vakuumierter VOS ungeschält"),
IFERROR(IF(VLOOKUP(W561,[1]Vakuumiert!$E:$F,2,FALSE)=0,"Vakuumierter ABS ungeschält"),
IFERROR(IF(VLOOKUP(W561,[1]Vakuumiert!$H:$I,2,FALSE)=0,"Vakuumierter VOS geschält"),
IFERROR(IF(VLOOKUP(W561,[1]Vakuumiert!$K:$L,2,FALSE)=0,"Vakuumierter VOS vegan"),
IFERROR(IF(VLOOKUP(W561,[1]Vakuumiert!$N:$O,2,FALSE)=0,"Vakuumierter VOS Zipfel"),
IFERROR(IF(VLOOKUP(W561,[1]Vakuumiert!$Q:$R,2,FALSE)=0,"Vakuumiert geschält"),
IFERROR(IF(VLOOKUP(W561,'[1]vakuumierte Fertigprodukte'!$B:$C,2,FALSE)=0,"Fertigprodukte"),
IFERROR(IF(VLOOKUP(W561,'[1]vakuumierte Fertigprodukte'!$E:$FI,2,FALSE)=0,"Vakuumierte Zipfel"),
IFERROR(IF(VLOOKUP(W561,[1]Wurste!$B:$C,2,FALSE)=0,"Räucherwürste"),
IFERROR(IF(VLOOKUP(W561,[1]Wurste!$E:$F,2,FALSE)=0,"URW/URGW Wurst"),
IFERROR(IF(VLOOKUP(W561,[1]Wurste!$H:$I,2,FALSE)=0,"HF-Wurst Vegan"),
IFERROR(IF(VLOOKUP(W561,[1]Wurste!$K:$L,2,FALSE)=0,"320er ohne Würste"),
IFERROR(IF(AND(OR(Abfalldokumentation!$I561="BU3",Abfalldokumentation!$I561="Verkauf"),Abfalldokumentation!$N561="Schimmel",Abfalldokumentation!$O561="keinen Abnehmer/kein Schälpersonal"),"Div. Zipfel, ES ohne Verwendung",VLOOKUP(Abfalldokumentation!$M561,Produktgruppen!A:B,2,FALSE)),"-")))))))))))))))))))))))</f>
        <v>Diverses</v>
      </c>
      <c r="M561" s="76" t="str">
        <f>IFERROR(VLOOKUP(Abfalldokumentation!$W561,Artikel!A:C,3,FALSE),Abfalldokumentation!$W561)</f>
        <v>Diverses</v>
      </c>
      <c r="N561" s="76" t="str">
        <f>VLOOKUP(D561,'Liste Gründe'!A:D,2,FALSE)</f>
        <v>Linienbezogen</v>
      </c>
      <c r="O561" s="75" t="str">
        <f>IF(ISBLANK(F561),VLOOKUP(Abfalldokumentation!$X561,'Liste Gründe'!A:D,3,FALSE),F561)</f>
        <v>Maschinenabfall</v>
      </c>
      <c r="P561" s="76" t="str">
        <f>IF(ISBLANK(Abfalldokumentation!$G561),"-",Abfalldokumentation!$G561)</f>
        <v>-</v>
      </c>
      <c r="Q561" s="76">
        <f t="shared" si="57"/>
        <v>37</v>
      </c>
      <c r="R561" s="76" t="str">
        <f t="shared" si="58"/>
        <v>Produkte</v>
      </c>
      <c r="S561" s="76" t="str">
        <f t="shared" si="59"/>
        <v>BUs</v>
      </c>
      <c r="T561" s="76" t="str">
        <f t="shared" si="60"/>
        <v>Symptome</v>
      </c>
      <c r="U561" s="76" t="str">
        <f>IFERROR(VLOOKUP(Abfalldokumentation!$W561,Kennzahlen!S:U,3,FALSE)*Abfalldokumentation!$J561,"0")</f>
        <v>0</v>
      </c>
      <c r="V561" s="76" t="str">
        <f>IF(ISBLANK(A561),VLOOKUP(Abfalldokumentation!$W561,'Linien - BU'!R:S,2,FALSE),A561)</f>
        <v>BU4</v>
      </c>
      <c r="W561" s="77" t="str">
        <f t="shared" si="61"/>
        <v>Diverses</v>
      </c>
      <c r="X561" s="77">
        <f t="shared" si="62"/>
        <v>30</v>
      </c>
    </row>
    <row r="562" spans="1:24" ht="30" customHeight="1" x14ac:dyDescent="0.25">
      <c r="A562" s="39" t="s">
        <v>7</v>
      </c>
      <c r="B562" s="40" t="s">
        <v>85</v>
      </c>
      <c r="C562" s="40">
        <v>77</v>
      </c>
      <c r="D562" s="40">
        <v>30</v>
      </c>
      <c r="E562" s="41">
        <v>44456</v>
      </c>
      <c r="F562" s="42"/>
      <c r="G562" s="43"/>
      <c r="H562" s="44" t="str">
        <f>IFERROR(VLOOKUP(Abfalldokumentation!$B562,Artikel!A:C,3,FALSE),Abfalldokumentation!$B562)</f>
        <v>Diverses</v>
      </c>
      <c r="I562" s="78" t="str">
        <f>VLOOKUP(V562,'Linien - BU'!A:B,2,FALSE)</f>
        <v>BU2</v>
      </c>
      <c r="J562" s="79">
        <f t="shared" si="56"/>
        <v>77</v>
      </c>
      <c r="K562" s="80">
        <f>Abfalldokumentation!$E562</f>
        <v>44456</v>
      </c>
      <c r="L562" s="79" t="str">
        <f>IFERROR(IF(VLOOKUP(W562,'[1]Rohware 230'!$B:$C,2,FALSE)=0,"Rohware"),
IFERROR(IF(VLOOKUP(W562,[1]Sammelnr.!$B:$C,2,FALSE)=0,"Sammelnr. ungeschält ABS"),
IFERROR(IF(VLOOKUP(W562,[1]Sammelnr.!$E:$F,2,FALSE)=0,"Sammelnr. ungeschält VS"),
IFERROR(IF(VLOOKUP(W562,[1]Sammelnr.!$H:$I,2,FALSE)=0,"Sammelnr. geschält"),
IFERROR(IF(VLOOKUP(W562,[1]Offen!$B:$C,2,FALSE)=0,"Offen ungeschält ABS"),
IFERROR(IF(VLOOKUP(W562,[1]Offen!$E:$F,2,FALSE)=0,"Offen ungeschält VOS"),
IFERROR(IF(VLOOKUP(W562,[1]Offen!$H:$I,2,FALSE)=0,"Offen geschält RW"),
IFERROR(IF(VLOOKUP(W562,[1]Offen!$K:$L,2,FALSE)=0,"Offen vegan"),
IFERROR(IF(VLOOKUP(W562,[1]Offen!$N:$O,2,FALSE)=0,"Offen Zipfel"),
IFERROR(IF(VLOOKUP(W562,[1]Offen!$Q:$R,2,FALSE)=0,"Offen Endstücke"),
IFERROR(IF(VLOOKUP(W562,[1]Vakuumiert!$B:$C,2,FALSE)=0,"Vakuumierter VOS ungeschält"),
IFERROR(IF(VLOOKUP(W562,[1]Vakuumiert!$E:$F,2,FALSE)=0,"Vakuumierter ABS ungeschält"),
IFERROR(IF(VLOOKUP(W562,[1]Vakuumiert!$H:$I,2,FALSE)=0,"Vakuumierter VOS geschält"),
IFERROR(IF(VLOOKUP(W562,[1]Vakuumiert!$K:$L,2,FALSE)=0,"Vakuumierter VOS vegan"),
IFERROR(IF(VLOOKUP(W562,[1]Vakuumiert!$N:$O,2,FALSE)=0,"Vakuumierter VOS Zipfel"),
IFERROR(IF(VLOOKUP(W562,[1]Vakuumiert!$Q:$R,2,FALSE)=0,"Vakuumiert geschält"),
IFERROR(IF(VLOOKUP(W562,'[1]vakuumierte Fertigprodukte'!$B:$C,2,FALSE)=0,"Fertigprodukte"),
IFERROR(IF(VLOOKUP(W562,'[1]vakuumierte Fertigprodukte'!$E:$FI,2,FALSE)=0,"Vakuumierte Zipfel"),
IFERROR(IF(VLOOKUP(W562,[1]Wurste!$B:$C,2,FALSE)=0,"Räucherwürste"),
IFERROR(IF(VLOOKUP(W562,[1]Wurste!$E:$F,2,FALSE)=0,"URW/URGW Wurst"),
IFERROR(IF(VLOOKUP(W562,[1]Wurste!$H:$I,2,FALSE)=0,"HF-Wurst Vegan"),
IFERROR(IF(VLOOKUP(W562,[1]Wurste!$K:$L,2,FALSE)=0,"320er ohne Würste"),
IFERROR(IF(AND(OR(Abfalldokumentation!$I562="BU3",Abfalldokumentation!$I562="Verkauf"),Abfalldokumentation!$N562="Schimmel",Abfalldokumentation!$O562="keinen Abnehmer/kein Schälpersonal"),"Div. Zipfel, ES ohne Verwendung",VLOOKUP(Abfalldokumentation!$M562,Produktgruppen!A:B,2,FALSE)),"-")))))))))))))))))))))))</f>
        <v>Diverses</v>
      </c>
      <c r="M562" s="81" t="str">
        <f>IFERROR(VLOOKUP(Abfalldokumentation!$W562,Artikel!A:C,3,FALSE),Abfalldokumentation!$W562)</f>
        <v>Diverses</v>
      </c>
      <c r="N562" s="81" t="str">
        <f>VLOOKUP(D562,'Liste Gründe'!A:D,2,FALSE)</f>
        <v>Linienbezogen</v>
      </c>
      <c r="O562" s="80" t="str">
        <f>IF(ISBLANK(F562),VLOOKUP(Abfalldokumentation!$X562,'Liste Gründe'!A:D,3,FALSE),F562)</f>
        <v>Maschinenabfall</v>
      </c>
      <c r="P562" s="81" t="str">
        <f>IF(ISBLANK(Abfalldokumentation!$G562),"-",Abfalldokumentation!$G562)</f>
        <v>-</v>
      </c>
      <c r="Q562" s="81">
        <f t="shared" si="57"/>
        <v>37</v>
      </c>
      <c r="R562" s="81" t="str">
        <f t="shared" si="58"/>
        <v>Produkte</v>
      </c>
      <c r="S562" s="81" t="str">
        <f t="shared" si="59"/>
        <v>BUs</v>
      </c>
      <c r="T562" s="81" t="str">
        <f t="shared" si="60"/>
        <v>Symptome</v>
      </c>
      <c r="U562" s="81" t="str">
        <f>IFERROR(VLOOKUP(Abfalldokumentation!$W562,Kennzahlen!S:U,3,FALSE)*Abfalldokumentation!$J562,"0")</f>
        <v>0</v>
      </c>
      <c r="V562" s="81" t="str">
        <f>IF(ISBLANK(A562),VLOOKUP(Abfalldokumentation!$W562,'Linien - BU'!R:S,2,FALSE),A562)</f>
        <v>BU2</v>
      </c>
      <c r="W562" s="77" t="str">
        <f t="shared" si="61"/>
        <v>Diverses</v>
      </c>
      <c r="X562" s="77">
        <f t="shared" si="62"/>
        <v>30</v>
      </c>
    </row>
    <row r="563" spans="1:24" ht="30" customHeight="1" x14ac:dyDescent="0.25">
      <c r="A563" s="45" t="s">
        <v>70</v>
      </c>
      <c r="B563" s="46" t="s">
        <v>86</v>
      </c>
      <c r="C563" s="46">
        <v>200</v>
      </c>
      <c r="D563" s="46">
        <v>30</v>
      </c>
      <c r="E563" s="47">
        <v>44456</v>
      </c>
      <c r="F563" s="48"/>
      <c r="G563" s="49"/>
      <c r="H563" s="50" t="str">
        <f>IFERROR(VLOOKUP(Abfalldokumentation!$B563,Artikel!A:C,3,FALSE),Abfalldokumentation!$B563)</f>
        <v>Diverses aus Abfüllung</v>
      </c>
      <c r="I563" s="73" t="str">
        <f>VLOOKUP(V563,'Linien - BU'!A:B,2,FALSE)</f>
        <v>BU1</v>
      </c>
      <c r="J563" s="74">
        <f t="shared" si="56"/>
        <v>200</v>
      </c>
      <c r="K563" s="75">
        <f>Abfalldokumentation!$E563</f>
        <v>44456</v>
      </c>
      <c r="L563" s="74" t="str">
        <f>IFERROR(IF(VLOOKUP(W563,'[1]Rohware 230'!$B:$C,2,FALSE)=0,"Rohware"),
IFERROR(IF(VLOOKUP(W563,[1]Sammelnr.!$B:$C,2,FALSE)=0,"Sammelnr. ungeschält ABS"),
IFERROR(IF(VLOOKUP(W563,[1]Sammelnr.!$E:$F,2,FALSE)=0,"Sammelnr. ungeschält VS"),
IFERROR(IF(VLOOKUP(W563,[1]Sammelnr.!$H:$I,2,FALSE)=0,"Sammelnr. geschält"),
IFERROR(IF(VLOOKUP(W563,[1]Offen!$B:$C,2,FALSE)=0,"Offen ungeschält ABS"),
IFERROR(IF(VLOOKUP(W563,[1]Offen!$E:$F,2,FALSE)=0,"Offen ungeschält VOS"),
IFERROR(IF(VLOOKUP(W563,[1]Offen!$H:$I,2,FALSE)=0,"Offen geschält RW"),
IFERROR(IF(VLOOKUP(W563,[1]Offen!$K:$L,2,FALSE)=0,"Offen vegan"),
IFERROR(IF(VLOOKUP(W563,[1]Offen!$N:$O,2,FALSE)=0,"Offen Zipfel"),
IFERROR(IF(VLOOKUP(W563,[1]Offen!$Q:$R,2,FALSE)=0,"Offen Endstücke"),
IFERROR(IF(VLOOKUP(W563,[1]Vakuumiert!$B:$C,2,FALSE)=0,"Vakuumierter VOS ungeschält"),
IFERROR(IF(VLOOKUP(W563,[1]Vakuumiert!$E:$F,2,FALSE)=0,"Vakuumierter ABS ungeschält"),
IFERROR(IF(VLOOKUP(W563,[1]Vakuumiert!$H:$I,2,FALSE)=0,"Vakuumierter VOS geschält"),
IFERROR(IF(VLOOKUP(W563,[1]Vakuumiert!$K:$L,2,FALSE)=0,"Vakuumierter VOS vegan"),
IFERROR(IF(VLOOKUP(W563,[1]Vakuumiert!$N:$O,2,FALSE)=0,"Vakuumierter VOS Zipfel"),
IFERROR(IF(VLOOKUP(W563,[1]Vakuumiert!$Q:$R,2,FALSE)=0,"Vakuumiert geschält"),
IFERROR(IF(VLOOKUP(W563,'[1]vakuumierte Fertigprodukte'!$B:$C,2,FALSE)=0,"Fertigprodukte"),
IFERROR(IF(VLOOKUP(W563,'[1]vakuumierte Fertigprodukte'!$E:$FI,2,FALSE)=0,"Vakuumierte Zipfel"),
IFERROR(IF(VLOOKUP(W563,[1]Wurste!$B:$C,2,FALSE)=0,"Räucherwürste"),
IFERROR(IF(VLOOKUP(W563,[1]Wurste!$E:$F,2,FALSE)=0,"URW/URGW Wurst"),
IFERROR(IF(VLOOKUP(W563,[1]Wurste!$H:$I,2,FALSE)=0,"HF-Wurst Vegan"),
IFERROR(IF(VLOOKUP(W563,[1]Wurste!$K:$L,2,FALSE)=0,"320er ohne Würste"),
IFERROR(IF(AND(OR(Abfalldokumentation!$I563="BU3",Abfalldokumentation!$I563="Verkauf"),Abfalldokumentation!$N563="Schimmel",Abfalldokumentation!$O563="keinen Abnehmer/kein Schälpersonal"),"Div. Zipfel, ES ohne Verwendung",VLOOKUP(Abfalldokumentation!$M563,Produktgruppen!A:B,2,FALSE)),"-")))))))))))))))))))))))</f>
        <v>Diverses</v>
      </c>
      <c r="M563" s="76" t="str">
        <f>IFERROR(VLOOKUP(Abfalldokumentation!$W563,Artikel!A:C,3,FALSE),Abfalldokumentation!$W563)</f>
        <v>Diverses aus Abfüllung</v>
      </c>
      <c r="N563" s="76" t="str">
        <f>VLOOKUP(D563,'Liste Gründe'!A:D,2,FALSE)</f>
        <v>Linienbezogen</v>
      </c>
      <c r="O563" s="75" t="str">
        <f>IF(ISBLANK(F563),VLOOKUP(Abfalldokumentation!$X563,'Liste Gründe'!A:D,3,FALSE),F563)</f>
        <v>Maschinenabfall</v>
      </c>
      <c r="P563" s="76" t="str">
        <f>IF(ISBLANK(Abfalldokumentation!$G563),"-",Abfalldokumentation!$G563)</f>
        <v>-</v>
      </c>
      <c r="Q563" s="76">
        <f t="shared" si="57"/>
        <v>37</v>
      </c>
      <c r="R563" s="76" t="str">
        <f t="shared" si="58"/>
        <v>Produkte</v>
      </c>
      <c r="S563" s="76" t="str">
        <f t="shared" si="59"/>
        <v>BUs</v>
      </c>
      <c r="T563" s="76" t="str">
        <f t="shared" si="60"/>
        <v>Symptome</v>
      </c>
      <c r="U563" s="76" t="str">
        <f>IFERROR(VLOOKUP(Abfalldokumentation!$W563,Kennzahlen!S:U,3,FALSE)*Abfalldokumentation!$J563,"0")</f>
        <v>0</v>
      </c>
      <c r="V563" s="76" t="str">
        <f>IF(ISBLANK(A563),VLOOKUP(Abfalldokumentation!$W563,'Linien - BU'!R:S,2,FALSE),A563)</f>
        <v>Abfüllung</v>
      </c>
      <c r="W563" s="77" t="str">
        <f t="shared" si="61"/>
        <v>Diverses aus Abfüllung</v>
      </c>
      <c r="X563" s="77">
        <f t="shared" si="62"/>
        <v>30</v>
      </c>
    </row>
    <row r="564" spans="1:24" ht="30" customHeight="1" x14ac:dyDescent="0.25">
      <c r="A564" s="39" t="s">
        <v>70</v>
      </c>
      <c r="B564" s="40" t="s">
        <v>86</v>
      </c>
      <c r="C564" s="40">
        <v>160</v>
      </c>
      <c r="D564" s="40">
        <v>10</v>
      </c>
      <c r="E564" s="41">
        <v>44456</v>
      </c>
      <c r="F564" s="42"/>
      <c r="G564" s="43"/>
      <c r="H564" s="44" t="str">
        <f>IFERROR(VLOOKUP(Abfalldokumentation!$B564,Artikel!A:C,3,FALSE),Abfalldokumentation!$B564)</f>
        <v>Diverses aus Abfüllung</v>
      </c>
      <c r="I564" s="78" t="str">
        <f>VLOOKUP(V564,'Linien - BU'!A:B,2,FALSE)</f>
        <v>BU1</v>
      </c>
      <c r="J564" s="79">
        <f t="shared" si="56"/>
        <v>160</v>
      </c>
      <c r="K564" s="80">
        <f>Abfalldokumentation!$E564</f>
        <v>44456</v>
      </c>
      <c r="L564" s="79" t="str">
        <f>IFERROR(IF(VLOOKUP(W564,'[1]Rohware 230'!$B:$C,2,FALSE)=0,"Rohware"),
IFERROR(IF(VLOOKUP(W564,[1]Sammelnr.!$B:$C,2,FALSE)=0,"Sammelnr. ungeschält ABS"),
IFERROR(IF(VLOOKUP(W564,[1]Sammelnr.!$E:$F,2,FALSE)=0,"Sammelnr. ungeschält VS"),
IFERROR(IF(VLOOKUP(W564,[1]Sammelnr.!$H:$I,2,FALSE)=0,"Sammelnr. geschält"),
IFERROR(IF(VLOOKUP(W564,[1]Offen!$B:$C,2,FALSE)=0,"Offen ungeschält ABS"),
IFERROR(IF(VLOOKUP(W564,[1]Offen!$E:$F,2,FALSE)=0,"Offen ungeschält VOS"),
IFERROR(IF(VLOOKUP(W564,[1]Offen!$H:$I,2,FALSE)=0,"Offen geschält RW"),
IFERROR(IF(VLOOKUP(W564,[1]Offen!$K:$L,2,FALSE)=0,"Offen vegan"),
IFERROR(IF(VLOOKUP(W564,[1]Offen!$N:$O,2,FALSE)=0,"Offen Zipfel"),
IFERROR(IF(VLOOKUP(W564,[1]Offen!$Q:$R,2,FALSE)=0,"Offen Endstücke"),
IFERROR(IF(VLOOKUP(W564,[1]Vakuumiert!$B:$C,2,FALSE)=0,"Vakuumierter VOS ungeschält"),
IFERROR(IF(VLOOKUP(W564,[1]Vakuumiert!$E:$F,2,FALSE)=0,"Vakuumierter ABS ungeschält"),
IFERROR(IF(VLOOKUP(W564,[1]Vakuumiert!$H:$I,2,FALSE)=0,"Vakuumierter VOS geschält"),
IFERROR(IF(VLOOKUP(W564,[1]Vakuumiert!$K:$L,2,FALSE)=0,"Vakuumierter VOS vegan"),
IFERROR(IF(VLOOKUP(W564,[1]Vakuumiert!$N:$O,2,FALSE)=0,"Vakuumierter VOS Zipfel"),
IFERROR(IF(VLOOKUP(W564,[1]Vakuumiert!$Q:$R,2,FALSE)=0,"Vakuumiert geschält"),
IFERROR(IF(VLOOKUP(W564,'[1]vakuumierte Fertigprodukte'!$B:$C,2,FALSE)=0,"Fertigprodukte"),
IFERROR(IF(VLOOKUP(W564,'[1]vakuumierte Fertigprodukte'!$E:$FI,2,FALSE)=0,"Vakuumierte Zipfel"),
IFERROR(IF(VLOOKUP(W564,[1]Wurste!$B:$C,2,FALSE)=0,"Räucherwürste"),
IFERROR(IF(VLOOKUP(W564,[1]Wurste!$E:$F,2,FALSE)=0,"URW/URGW Wurst"),
IFERROR(IF(VLOOKUP(W564,[1]Wurste!$H:$I,2,FALSE)=0,"HF-Wurst Vegan"),
IFERROR(IF(VLOOKUP(W564,[1]Wurste!$K:$L,2,FALSE)=0,"320er ohne Würste"),
IFERROR(IF(AND(OR(Abfalldokumentation!$I564="BU3",Abfalldokumentation!$I564="Verkauf"),Abfalldokumentation!$N564="Schimmel",Abfalldokumentation!$O564="keinen Abnehmer/kein Schälpersonal"),"Div. Zipfel, ES ohne Verwendung",VLOOKUP(Abfalldokumentation!$M564,Produktgruppen!A:B,2,FALSE)),"-")))))))))))))))))))))))</f>
        <v>Diverses</v>
      </c>
      <c r="M564" s="81" t="str">
        <f>IFERROR(VLOOKUP(Abfalldokumentation!$W564,Artikel!A:C,3,FALSE),Abfalldokumentation!$W564)</f>
        <v>Diverses aus Abfüllung</v>
      </c>
      <c r="N564" s="81" t="str">
        <f>VLOOKUP(D564,'Liste Gründe'!A:D,2,FALSE)</f>
        <v>Linienbezogen</v>
      </c>
      <c r="O564" s="80" t="str">
        <f>IF(ISBLANK(F564),VLOOKUP(Abfalldokumentation!$X564,'Liste Gründe'!A:D,3,FALSE),F564)</f>
        <v>Reinigung</v>
      </c>
      <c r="P564" s="81" t="str">
        <f>IF(ISBLANK(Abfalldokumentation!$G564),"-",Abfalldokumentation!$G564)</f>
        <v>-</v>
      </c>
      <c r="Q564" s="81">
        <f t="shared" si="57"/>
        <v>37</v>
      </c>
      <c r="R564" s="81" t="str">
        <f t="shared" si="58"/>
        <v>Produkte</v>
      </c>
      <c r="S564" s="81" t="str">
        <f t="shared" si="59"/>
        <v>BUs</v>
      </c>
      <c r="T564" s="81" t="str">
        <f t="shared" si="60"/>
        <v>Symptome</v>
      </c>
      <c r="U564" s="81" t="str">
        <f>IFERROR(VLOOKUP(Abfalldokumentation!$W564,Kennzahlen!S:U,3,FALSE)*Abfalldokumentation!$J564,"0")</f>
        <v>0</v>
      </c>
      <c r="V564" s="81" t="str">
        <f>IF(ISBLANK(A564),VLOOKUP(Abfalldokumentation!$W564,'Linien - BU'!R:S,2,FALSE),A564)</f>
        <v>Abfüllung</v>
      </c>
      <c r="W564" s="77" t="str">
        <f t="shared" si="61"/>
        <v>Diverses aus Abfüllung</v>
      </c>
      <c r="X564" s="77">
        <f t="shared" si="62"/>
        <v>10</v>
      </c>
    </row>
    <row r="565" spans="1:24" ht="30" customHeight="1" x14ac:dyDescent="0.25">
      <c r="A565" s="45" t="s">
        <v>89</v>
      </c>
      <c r="B565" s="46" t="s">
        <v>90</v>
      </c>
      <c r="C565" s="46">
        <v>5.3</v>
      </c>
      <c r="D565" s="46">
        <v>74</v>
      </c>
      <c r="E565" s="47">
        <v>44456</v>
      </c>
      <c r="F565" s="48" t="s">
        <v>91</v>
      </c>
      <c r="G565" s="49" t="s">
        <v>91</v>
      </c>
      <c r="H565" s="50" t="str">
        <f>IFERROR(VLOOKUP(Abfalldokumentation!$B565,Artikel!A:C,3,FALSE),Abfalldokumentation!$B565)</f>
        <v>Diverses QM</v>
      </c>
      <c r="I565" s="73" t="str">
        <f>VLOOKUP(V565,'Linien - BU'!A:B,2,FALSE)</f>
        <v>Rest</v>
      </c>
      <c r="J565" s="74">
        <f t="shared" si="56"/>
        <v>5.3</v>
      </c>
      <c r="K565" s="75">
        <f>Abfalldokumentation!$E565</f>
        <v>44456</v>
      </c>
      <c r="L565" s="74" t="str">
        <f>IFERROR(IF(VLOOKUP(W565,'[1]Rohware 230'!$B:$C,2,FALSE)=0,"Rohware"),
IFERROR(IF(VLOOKUP(W565,[1]Sammelnr.!$B:$C,2,FALSE)=0,"Sammelnr. ungeschält ABS"),
IFERROR(IF(VLOOKUP(W565,[1]Sammelnr.!$E:$F,2,FALSE)=0,"Sammelnr. ungeschält VS"),
IFERROR(IF(VLOOKUP(W565,[1]Sammelnr.!$H:$I,2,FALSE)=0,"Sammelnr. geschält"),
IFERROR(IF(VLOOKUP(W565,[1]Offen!$B:$C,2,FALSE)=0,"Offen ungeschält ABS"),
IFERROR(IF(VLOOKUP(W565,[1]Offen!$E:$F,2,FALSE)=0,"Offen ungeschält VOS"),
IFERROR(IF(VLOOKUP(W565,[1]Offen!$H:$I,2,FALSE)=0,"Offen geschält RW"),
IFERROR(IF(VLOOKUP(W565,[1]Offen!$K:$L,2,FALSE)=0,"Offen vegan"),
IFERROR(IF(VLOOKUP(W565,[1]Offen!$N:$O,2,FALSE)=0,"Offen Zipfel"),
IFERROR(IF(VLOOKUP(W565,[1]Offen!$Q:$R,2,FALSE)=0,"Offen Endstücke"),
IFERROR(IF(VLOOKUP(W565,[1]Vakuumiert!$B:$C,2,FALSE)=0,"Vakuumierter VOS ungeschält"),
IFERROR(IF(VLOOKUP(W565,[1]Vakuumiert!$E:$F,2,FALSE)=0,"Vakuumierter ABS ungeschält"),
IFERROR(IF(VLOOKUP(W565,[1]Vakuumiert!$H:$I,2,FALSE)=0,"Vakuumierter VOS geschält"),
IFERROR(IF(VLOOKUP(W565,[1]Vakuumiert!$K:$L,2,FALSE)=0,"Vakuumierter VOS vegan"),
IFERROR(IF(VLOOKUP(W565,[1]Vakuumiert!$N:$O,2,FALSE)=0,"Vakuumierter VOS Zipfel"),
IFERROR(IF(VLOOKUP(W565,[1]Vakuumiert!$Q:$R,2,FALSE)=0,"Vakuumiert geschält"),
IFERROR(IF(VLOOKUP(W565,'[1]vakuumierte Fertigprodukte'!$B:$C,2,FALSE)=0,"Fertigprodukte"),
IFERROR(IF(VLOOKUP(W565,'[1]vakuumierte Fertigprodukte'!$E:$FI,2,FALSE)=0,"Vakuumierte Zipfel"),
IFERROR(IF(VLOOKUP(W565,[1]Wurste!$B:$C,2,FALSE)=0,"Räucherwürste"),
IFERROR(IF(VLOOKUP(W565,[1]Wurste!$E:$F,2,FALSE)=0,"URW/URGW Wurst"),
IFERROR(IF(VLOOKUP(W565,[1]Wurste!$H:$I,2,FALSE)=0,"HF-Wurst Vegan"),
IFERROR(IF(VLOOKUP(W565,[1]Wurste!$K:$L,2,FALSE)=0,"320er ohne Würste"),
IFERROR(IF(AND(OR(Abfalldokumentation!$I565="BU3",Abfalldokumentation!$I565="Verkauf"),Abfalldokumentation!$N565="Schimmel",Abfalldokumentation!$O565="keinen Abnehmer/kein Schälpersonal"),"Div. Zipfel, ES ohne Verwendung",VLOOKUP(Abfalldokumentation!$M565,Produktgruppen!A:B,2,FALSE)),"-")))))))))))))))))))))))</f>
        <v>Qualitätssicherung</v>
      </c>
      <c r="M565" s="76" t="str">
        <f>IFERROR(VLOOKUP(Abfalldokumentation!$W565,Artikel!A:C,3,FALSE),Abfalldokumentation!$W565)</f>
        <v>Diverses QM</v>
      </c>
      <c r="N565" s="76" t="str">
        <f>VLOOKUP(D565,'Liste Gründe'!A:D,2,FALSE)</f>
        <v>Qualitätssicherung</v>
      </c>
      <c r="O565" s="75" t="str">
        <f>IF(ISBLANK(F565),VLOOKUP(Abfalldokumentation!$X565,'Liste Gründe'!A:D,3,FALSE),F565)</f>
        <v>Sensorik</v>
      </c>
      <c r="P565" s="76" t="str">
        <f>IF(ISBLANK(Abfalldokumentation!$G565),"-",Abfalldokumentation!$G565)</f>
        <v>Sensorik</v>
      </c>
      <c r="Q565" s="76">
        <f t="shared" si="57"/>
        <v>37</v>
      </c>
      <c r="R565" s="76" t="str">
        <f t="shared" si="58"/>
        <v>Produkte</v>
      </c>
      <c r="S565" s="76" t="str">
        <f t="shared" si="59"/>
        <v>BUs</v>
      </c>
      <c r="T565" s="76" t="str">
        <f t="shared" si="60"/>
        <v>Symptome</v>
      </c>
      <c r="U565" s="76" t="str">
        <f>IFERROR(VLOOKUP(Abfalldokumentation!$W565,Kennzahlen!S:U,3,FALSE)*Abfalldokumentation!$J565,"0")</f>
        <v>0</v>
      </c>
      <c r="V565" s="76" t="str">
        <f>IF(ISBLANK(A565),VLOOKUP(Abfalldokumentation!$W565,'Linien - BU'!R:S,2,FALSE),A565)</f>
        <v>QM</v>
      </c>
      <c r="W565" s="77" t="str">
        <f t="shared" si="61"/>
        <v>Diverses QM</v>
      </c>
      <c r="X565" s="77">
        <f t="shared" si="62"/>
        <v>74</v>
      </c>
    </row>
    <row r="566" spans="1:24" ht="30" customHeight="1" x14ac:dyDescent="0.25">
      <c r="A566" s="39" t="s">
        <v>89</v>
      </c>
      <c r="B566" s="40" t="s">
        <v>90</v>
      </c>
      <c r="C566" s="40">
        <v>16.2</v>
      </c>
      <c r="D566" s="40">
        <v>74</v>
      </c>
      <c r="E566" s="41">
        <v>44456</v>
      </c>
      <c r="F566" s="42" t="s">
        <v>91</v>
      </c>
      <c r="G566" s="43" t="s">
        <v>91</v>
      </c>
      <c r="H566" s="44" t="str">
        <f>IFERROR(VLOOKUP(Abfalldokumentation!$B566,Artikel!A:C,3,FALSE),Abfalldokumentation!$B566)</f>
        <v>Diverses QM</v>
      </c>
      <c r="I566" s="78" t="str">
        <f>VLOOKUP(V566,'Linien - BU'!A:B,2,FALSE)</f>
        <v>Rest</v>
      </c>
      <c r="J566" s="79">
        <f t="shared" si="56"/>
        <v>16.2</v>
      </c>
      <c r="K566" s="80">
        <f>Abfalldokumentation!$E566</f>
        <v>44456</v>
      </c>
      <c r="L566" s="79" t="str">
        <f>IFERROR(IF(VLOOKUP(W566,'[1]Rohware 230'!$B:$C,2,FALSE)=0,"Rohware"),
IFERROR(IF(VLOOKUP(W566,[1]Sammelnr.!$B:$C,2,FALSE)=0,"Sammelnr. ungeschält ABS"),
IFERROR(IF(VLOOKUP(W566,[1]Sammelnr.!$E:$F,2,FALSE)=0,"Sammelnr. ungeschält VS"),
IFERROR(IF(VLOOKUP(W566,[1]Sammelnr.!$H:$I,2,FALSE)=0,"Sammelnr. geschält"),
IFERROR(IF(VLOOKUP(W566,[1]Offen!$B:$C,2,FALSE)=0,"Offen ungeschält ABS"),
IFERROR(IF(VLOOKUP(W566,[1]Offen!$E:$F,2,FALSE)=0,"Offen ungeschält VOS"),
IFERROR(IF(VLOOKUP(W566,[1]Offen!$H:$I,2,FALSE)=0,"Offen geschält RW"),
IFERROR(IF(VLOOKUP(W566,[1]Offen!$K:$L,2,FALSE)=0,"Offen vegan"),
IFERROR(IF(VLOOKUP(W566,[1]Offen!$N:$O,2,FALSE)=0,"Offen Zipfel"),
IFERROR(IF(VLOOKUP(W566,[1]Offen!$Q:$R,2,FALSE)=0,"Offen Endstücke"),
IFERROR(IF(VLOOKUP(W566,[1]Vakuumiert!$B:$C,2,FALSE)=0,"Vakuumierter VOS ungeschält"),
IFERROR(IF(VLOOKUP(W566,[1]Vakuumiert!$E:$F,2,FALSE)=0,"Vakuumierter ABS ungeschält"),
IFERROR(IF(VLOOKUP(W566,[1]Vakuumiert!$H:$I,2,FALSE)=0,"Vakuumierter VOS geschält"),
IFERROR(IF(VLOOKUP(W566,[1]Vakuumiert!$K:$L,2,FALSE)=0,"Vakuumierter VOS vegan"),
IFERROR(IF(VLOOKUP(W566,[1]Vakuumiert!$N:$O,2,FALSE)=0,"Vakuumierter VOS Zipfel"),
IFERROR(IF(VLOOKUP(W566,[1]Vakuumiert!$Q:$R,2,FALSE)=0,"Vakuumiert geschält"),
IFERROR(IF(VLOOKUP(W566,'[1]vakuumierte Fertigprodukte'!$B:$C,2,FALSE)=0,"Fertigprodukte"),
IFERROR(IF(VLOOKUP(W566,'[1]vakuumierte Fertigprodukte'!$E:$FI,2,FALSE)=0,"Vakuumierte Zipfel"),
IFERROR(IF(VLOOKUP(W566,[1]Wurste!$B:$C,2,FALSE)=0,"Räucherwürste"),
IFERROR(IF(VLOOKUP(W566,[1]Wurste!$E:$F,2,FALSE)=0,"URW/URGW Wurst"),
IFERROR(IF(VLOOKUP(W566,[1]Wurste!$H:$I,2,FALSE)=0,"HF-Wurst Vegan"),
IFERROR(IF(VLOOKUP(W566,[1]Wurste!$K:$L,2,FALSE)=0,"320er ohne Würste"),
IFERROR(IF(AND(OR(Abfalldokumentation!$I566="BU3",Abfalldokumentation!$I566="Verkauf"),Abfalldokumentation!$N566="Schimmel",Abfalldokumentation!$O566="keinen Abnehmer/kein Schälpersonal"),"Div. Zipfel, ES ohne Verwendung",VLOOKUP(Abfalldokumentation!$M566,Produktgruppen!A:B,2,FALSE)),"-")))))))))))))))))))))))</f>
        <v>Qualitätssicherung</v>
      </c>
      <c r="M566" s="81" t="str">
        <f>IFERROR(VLOOKUP(Abfalldokumentation!$W566,Artikel!A:C,3,FALSE),Abfalldokumentation!$W566)</f>
        <v>Diverses QM</v>
      </c>
      <c r="N566" s="81" t="str">
        <f>VLOOKUP(D566,'Liste Gründe'!A:D,2,FALSE)</f>
        <v>Qualitätssicherung</v>
      </c>
      <c r="O566" s="80" t="str">
        <f>IF(ISBLANK(F566),VLOOKUP(Abfalldokumentation!$X566,'Liste Gründe'!A:D,3,FALSE),F566)</f>
        <v>Sensorik</v>
      </c>
      <c r="P566" s="81" t="str">
        <f>IF(ISBLANK(Abfalldokumentation!$G566),"-",Abfalldokumentation!$G566)</f>
        <v>Sensorik</v>
      </c>
      <c r="Q566" s="81">
        <f t="shared" si="57"/>
        <v>37</v>
      </c>
      <c r="R566" s="81" t="str">
        <f t="shared" si="58"/>
        <v>Produkte</v>
      </c>
      <c r="S566" s="81" t="str">
        <f t="shared" si="59"/>
        <v>BUs</v>
      </c>
      <c r="T566" s="81" t="str">
        <f t="shared" si="60"/>
        <v>Symptome</v>
      </c>
      <c r="U566" s="81" t="str">
        <f>IFERROR(VLOOKUP(Abfalldokumentation!$W566,Kennzahlen!S:U,3,FALSE)*Abfalldokumentation!$J566,"0")</f>
        <v>0</v>
      </c>
      <c r="V566" s="81" t="str">
        <f>IF(ISBLANK(A566),VLOOKUP(Abfalldokumentation!$W566,'Linien - BU'!R:S,2,FALSE),A566)</f>
        <v>QM</v>
      </c>
      <c r="W566" s="77" t="str">
        <f t="shared" si="61"/>
        <v>Diverses QM</v>
      </c>
      <c r="X566" s="77">
        <f t="shared" si="62"/>
        <v>74</v>
      </c>
    </row>
    <row r="567" spans="1:24" ht="30" customHeight="1" x14ac:dyDescent="0.25">
      <c r="A567" s="45" t="s">
        <v>92</v>
      </c>
      <c r="B567" s="46" t="s">
        <v>93</v>
      </c>
      <c r="C567" s="46">
        <v>3.4</v>
      </c>
      <c r="D567" s="52">
        <v>74</v>
      </c>
      <c r="E567" s="47">
        <v>44456</v>
      </c>
      <c r="F567" s="48" t="s">
        <v>91</v>
      </c>
      <c r="G567" s="49" t="s">
        <v>91</v>
      </c>
      <c r="H567" s="50" t="str">
        <f>IFERROR(VLOOKUP(Abfalldokumentation!$B567,Artikel!A:C,3,FALSE),Abfalldokumentation!$B567)</f>
        <v>Laborproben</v>
      </c>
      <c r="I567" s="73" t="str">
        <f>VLOOKUP(V567,'Linien - BU'!A:B,2,FALSE)</f>
        <v>Rest</v>
      </c>
      <c r="J567" s="74">
        <f t="shared" si="56"/>
        <v>3.4</v>
      </c>
      <c r="K567" s="75">
        <f>Abfalldokumentation!$E567</f>
        <v>44456</v>
      </c>
      <c r="L567" s="74" t="str">
        <f>IFERROR(IF(VLOOKUP(W567,'[1]Rohware 230'!$B:$C,2,FALSE)=0,"Rohware"),
IFERROR(IF(VLOOKUP(W567,[1]Sammelnr.!$B:$C,2,FALSE)=0,"Sammelnr. ungeschält ABS"),
IFERROR(IF(VLOOKUP(W567,[1]Sammelnr.!$E:$F,2,FALSE)=0,"Sammelnr. ungeschält VS"),
IFERROR(IF(VLOOKUP(W567,[1]Sammelnr.!$H:$I,2,FALSE)=0,"Sammelnr. geschält"),
IFERROR(IF(VLOOKUP(W567,[1]Offen!$B:$C,2,FALSE)=0,"Offen ungeschält ABS"),
IFERROR(IF(VLOOKUP(W567,[1]Offen!$E:$F,2,FALSE)=0,"Offen ungeschält VOS"),
IFERROR(IF(VLOOKUP(W567,[1]Offen!$H:$I,2,FALSE)=0,"Offen geschält RW"),
IFERROR(IF(VLOOKUP(W567,[1]Offen!$K:$L,2,FALSE)=0,"Offen vegan"),
IFERROR(IF(VLOOKUP(W567,[1]Offen!$N:$O,2,FALSE)=0,"Offen Zipfel"),
IFERROR(IF(VLOOKUP(W567,[1]Offen!$Q:$R,2,FALSE)=0,"Offen Endstücke"),
IFERROR(IF(VLOOKUP(W567,[1]Vakuumiert!$B:$C,2,FALSE)=0,"Vakuumierter VOS ungeschält"),
IFERROR(IF(VLOOKUP(W567,[1]Vakuumiert!$E:$F,2,FALSE)=0,"Vakuumierter ABS ungeschält"),
IFERROR(IF(VLOOKUP(W567,[1]Vakuumiert!$H:$I,2,FALSE)=0,"Vakuumierter VOS geschält"),
IFERROR(IF(VLOOKUP(W567,[1]Vakuumiert!$K:$L,2,FALSE)=0,"Vakuumierter VOS vegan"),
IFERROR(IF(VLOOKUP(W567,[1]Vakuumiert!$N:$O,2,FALSE)=0,"Vakuumierter VOS Zipfel"),
IFERROR(IF(VLOOKUP(W567,[1]Vakuumiert!$Q:$R,2,FALSE)=0,"Vakuumiert geschält"),
IFERROR(IF(VLOOKUP(W567,'[1]vakuumierte Fertigprodukte'!$B:$C,2,FALSE)=0,"Fertigprodukte"),
IFERROR(IF(VLOOKUP(W567,'[1]vakuumierte Fertigprodukte'!$E:$FI,2,FALSE)=0,"Vakuumierte Zipfel"),
IFERROR(IF(VLOOKUP(W567,[1]Wurste!$B:$C,2,FALSE)=0,"Räucherwürste"),
IFERROR(IF(VLOOKUP(W567,[1]Wurste!$E:$F,2,FALSE)=0,"URW/URGW Wurst"),
IFERROR(IF(VLOOKUP(W567,[1]Wurste!$H:$I,2,FALSE)=0,"HF-Wurst Vegan"),
IFERROR(IF(VLOOKUP(W567,[1]Wurste!$K:$L,2,FALSE)=0,"320er ohne Würste"),
IFERROR(IF(AND(OR(Abfalldokumentation!$I567="BU3",Abfalldokumentation!$I567="Verkauf"),Abfalldokumentation!$N567="Schimmel",Abfalldokumentation!$O567="keinen Abnehmer/kein Schälpersonal"),"Div. Zipfel, ES ohne Verwendung",VLOOKUP(Abfalldokumentation!$M567,Produktgruppen!A:B,2,FALSE)),"-")))))))))))))))))))))))</f>
        <v>Qualitätssicherung</v>
      </c>
      <c r="M567" s="76" t="str">
        <f>IFERROR(VLOOKUP(Abfalldokumentation!$W567,Artikel!A:C,3,FALSE),Abfalldokumentation!$W567)</f>
        <v>Laborproben</v>
      </c>
      <c r="N567" s="76" t="str">
        <f>VLOOKUP(D567,'Liste Gründe'!A:D,2,FALSE)</f>
        <v>Qualitätssicherung</v>
      </c>
      <c r="O567" s="75" t="str">
        <f>IF(ISBLANK(F567),VLOOKUP(Abfalldokumentation!$X567,'Liste Gründe'!A:D,3,FALSE),F567)</f>
        <v>Sensorik</v>
      </c>
      <c r="P567" s="76" t="str">
        <f>IF(ISBLANK(Abfalldokumentation!$G567),"-",Abfalldokumentation!$G567)</f>
        <v>Sensorik</v>
      </c>
      <c r="Q567" s="76">
        <f t="shared" si="57"/>
        <v>37</v>
      </c>
      <c r="R567" s="76" t="str">
        <f t="shared" si="58"/>
        <v>Produkte</v>
      </c>
      <c r="S567" s="76" t="str">
        <f t="shared" si="59"/>
        <v>BUs</v>
      </c>
      <c r="T567" s="76" t="str">
        <f t="shared" si="60"/>
        <v>Symptome</v>
      </c>
      <c r="U567" s="76" t="str">
        <f>IFERROR(VLOOKUP(Abfalldokumentation!$W567,Kennzahlen!S:U,3,FALSE)*Abfalldokumentation!$J567,"0")</f>
        <v>0</v>
      </c>
      <c r="V567" s="76" t="str">
        <f>IF(ISBLANK(A567),VLOOKUP(Abfalldokumentation!$W567,'Linien - BU'!R:S,2,FALSE),A567)</f>
        <v>Labor</v>
      </c>
      <c r="W567" s="77" t="str">
        <f t="shared" si="61"/>
        <v>Laborproben</v>
      </c>
      <c r="X567" s="77">
        <f t="shared" si="62"/>
        <v>74</v>
      </c>
    </row>
    <row r="568" spans="1:24" ht="30" customHeight="1" x14ac:dyDescent="0.25">
      <c r="A568" s="39" t="s">
        <v>178</v>
      </c>
      <c r="B568" s="40" t="s">
        <v>93</v>
      </c>
      <c r="C568" s="40">
        <v>43.7</v>
      </c>
      <c r="D568" s="51">
        <v>71</v>
      </c>
      <c r="E568" s="41">
        <v>44456</v>
      </c>
      <c r="F568" s="42" t="s">
        <v>115</v>
      </c>
      <c r="G568" s="43" t="s">
        <v>115</v>
      </c>
      <c r="H568" s="44" t="str">
        <f>IFERROR(VLOOKUP(Abfalldokumentation!$B568,Artikel!A:C,3,FALSE),Abfalldokumentation!$B568)</f>
        <v>Laborproben</v>
      </c>
      <c r="I568" s="78" t="str">
        <f>VLOOKUP(V568,'Linien - BU'!A:B,2,FALSE)</f>
        <v>Rest</v>
      </c>
      <c r="J568" s="79">
        <f t="shared" si="56"/>
        <v>43.7</v>
      </c>
      <c r="K568" s="80">
        <f>Abfalldokumentation!$E568</f>
        <v>44456</v>
      </c>
      <c r="L568" s="79" t="str">
        <f>IFERROR(IF(VLOOKUP(W568,'[1]Rohware 230'!$B:$C,2,FALSE)=0,"Rohware"),
IFERROR(IF(VLOOKUP(W568,[1]Sammelnr.!$B:$C,2,FALSE)=0,"Sammelnr. ungeschält ABS"),
IFERROR(IF(VLOOKUP(W568,[1]Sammelnr.!$E:$F,2,FALSE)=0,"Sammelnr. ungeschält VS"),
IFERROR(IF(VLOOKUP(W568,[1]Sammelnr.!$H:$I,2,FALSE)=0,"Sammelnr. geschält"),
IFERROR(IF(VLOOKUP(W568,[1]Offen!$B:$C,2,FALSE)=0,"Offen ungeschält ABS"),
IFERROR(IF(VLOOKUP(W568,[1]Offen!$E:$F,2,FALSE)=0,"Offen ungeschält VOS"),
IFERROR(IF(VLOOKUP(W568,[1]Offen!$H:$I,2,FALSE)=0,"Offen geschält RW"),
IFERROR(IF(VLOOKUP(W568,[1]Offen!$K:$L,2,FALSE)=0,"Offen vegan"),
IFERROR(IF(VLOOKUP(W568,[1]Offen!$N:$O,2,FALSE)=0,"Offen Zipfel"),
IFERROR(IF(VLOOKUP(W568,[1]Offen!$Q:$R,2,FALSE)=0,"Offen Endstücke"),
IFERROR(IF(VLOOKUP(W568,[1]Vakuumiert!$B:$C,2,FALSE)=0,"Vakuumierter VOS ungeschält"),
IFERROR(IF(VLOOKUP(W568,[1]Vakuumiert!$E:$F,2,FALSE)=0,"Vakuumierter ABS ungeschält"),
IFERROR(IF(VLOOKUP(W568,[1]Vakuumiert!$H:$I,2,FALSE)=0,"Vakuumierter VOS geschält"),
IFERROR(IF(VLOOKUP(W568,[1]Vakuumiert!$K:$L,2,FALSE)=0,"Vakuumierter VOS vegan"),
IFERROR(IF(VLOOKUP(W568,[1]Vakuumiert!$N:$O,2,FALSE)=0,"Vakuumierter VOS Zipfel"),
IFERROR(IF(VLOOKUP(W568,[1]Vakuumiert!$Q:$R,2,FALSE)=0,"Vakuumiert geschält"),
IFERROR(IF(VLOOKUP(W568,'[1]vakuumierte Fertigprodukte'!$B:$C,2,FALSE)=0,"Fertigprodukte"),
IFERROR(IF(VLOOKUP(W568,'[1]vakuumierte Fertigprodukte'!$E:$FI,2,FALSE)=0,"Vakuumierte Zipfel"),
IFERROR(IF(VLOOKUP(W568,[1]Wurste!$B:$C,2,FALSE)=0,"Räucherwürste"),
IFERROR(IF(VLOOKUP(W568,[1]Wurste!$E:$F,2,FALSE)=0,"URW/URGW Wurst"),
IFERROR(IF(VLOOKUP(W568,[1]Wurste!$H:$I,2,FALSE)=0,"HF-Wurst Vegan"),
IFERROR(IF(VLOOKUP(W568,[1]Wurste!$K:$L,2,FALSE)=0,"320er ohne Würste"),
IFERROR(IF(AND(OR(Abfalldokumentation!$I568="BU3",Abfalldokumentation!$I568="Verkauf"),Abfalldokumentation!$N568="Schimmel",Abfalldokumentation!$O568="keinen Abnehmer/kein Schälpersonal"),"Div. Zipfel, ES ohne Verwendung",VLOOKUP(Abfalldokumentation!$M568,Produktgruppen!A:B,2,FALSE)),"-")))))))))))))))))))))))</f>
        <v>Qualitätssicherung</v>
      </c>
      <c r="M568" s="81" t="str">
        <f>IFERROR(VLOOKUP(Abfalldokumentation!$W568,Artikel!A:C,3,FALSE),Abfalldokumentation!$W568)</f>
        <v>Laborproben</v>
      </c>
      <c r="N568" s="81" t="str">
        <f>VLOOKUP(D568,'Liste Gründe'!A:D,2,FALSE)</f>
        <v>Qualitätssicherung</v>
      </c>
      <c r="O568" s="80" t="str">
        <f>IF(ISBLANK(F568),VLOOKUP(Abfalldokumentation!$X568,'Liste Gründe'!A:D,3,FALSE),F568)</f>
        <v>Einwaage Labor</v>
      </c>
      <c r="P568" s="81" t="str">
        <f>IF(ISBLANK(Abfalldokumentation!$G568),"-",Abfalldokumentation!$G568)</f>
        <v>Einwaage Labor</v>
      </c>
      <c r="Q568" s="81">
        <f t="shared" si="57"/>
        <v>37</v>
      </c>
      <c r="R568" s="81" t="str">
        <f t="shared" si="58"/>
        <v>Produkte</v>
      </c>
      <c r="S568" s="81" t="str">
        <f t="shared" si="59"/>
        <v>BUs</v>
      </c>
      <c r="T568" s="81" t="str">
        <f t="shared" si="60"/>
        <v>Symptome</v>
      </c>
      <c r="U568" s="81" t="str">
        <f>IFERROR(VLOOKUP(Abfalldokumentation!$W568,Kennzahlen!S:U,3,FALSE)*Abfalldokumentation!$J568,"0")</f>
        <v>0</v>
      </c>
      <c r="V568" s="81" t="str">
        <f>IF(ISBLANK(A568),VLOOKUP(Abfalldokumentation!$W568,'Linien - BU'!R:S,2,FALSE),A568)</f>
        <v>labor</v>
      </c>
      <c r="W568" s="77" t="str">
        <f t="shared" si="61"/>
        <v>Laborproben</v>
      </c>
      <c r="X568" s="77">
        <f t="shared" si="62"/>
        <v>71</v>
      </c>
    </row>
    <row r="569" spans="1:24" ht="30" customHeight="1" x14ac:dyDescent="0.25">
      <c r="A569" s="45" t="s">
        <v>92</v>
      </c>
      <c r="B569" s="46" t="s">
        <v>93</v>
      </c>
      <c r="C569" s="46">
        <v>105.5</v>
      </c>
      <c r="D569" s="52">
        <v>73</v>
      </c>
      <c r="E569" s="47">
        <v>44456</v>
      </c>
      <c r="F569" s="48" t="s">
        <v>94</v>
      </c>
      <c r="G569" s="49" t="s">
        <v>94</v>
      </c>
      <c r="H569" s="50" t="str">
        <f>IFERROR(VLOOKUP(Abfalldokumentation!$B569,Artikel!A:C,3,FALSE),Abfalldokumentation!$B569)</f>
        <v>Laborproben</v>
      </c>
      <c r="I569" s="73" t="str">
        <f>VLOOKUP(V569,'Linien - BU'!A:B,2,FALSE)</f>
        <v>Rest</v>
      </c>
      <c r="J569" s="74">
        <f t="shared" si="56"/>
        <v>105.5</v>
      </c>
      <c r="K569" s="75">
        <f>Abfalldokumentation!$E569</f>
        <v>44456</v>
      </c>
      <c r="L569" s="74" t="str">
        <f>IFERROR(IF(VLOOKUP(W569,'[1]Rohware 230'!$B:$C,2,FALSE)=0,"Rohware"),
IFERROR(IF(VLOOKUP(W569,[1]Sammelnr.!$B:$C,2,FALSE)=0,"Sammelnr. ungeschält ABS"),
IFERROR(IF(VLOOKUP(W569,[1]Sammelnr.!$E:$F,2,FALSE)=0,"Sammelnr. ungeschält VS"),
IFERROR(IF(VLOOKUP(W569,[1]Sammelnr.!$H:$I,2,FALSE)=0,"Sammelnr. geschält"),
IFERROR(IF(VLOOKUP(W569,[1]Offen!$B:$C,2,FALSE)=0,"Offen ungeschält ABS"),
IFERROR(IF(VLOOKUP(W569,[1]Offen!$E:$F,2,FALSE)=0,"Offen ungeschält VOS"),
IFERROR(IF(VLOOKUP(W569,[1]Offen!$H:$I,2,FALSE)=0,"Offen geschält RW"),
IFERROR(IF(VLOOKUP(W569,[1]Offen!$K:$L,2,FALSE)=0,"Offen vegan"),
IFERROR(IF(VLOOKUP(W569,[1]Offen!$N:$O,2,FALSE)=0,"Offen Zipfel"),
IFERROR(IF(VLOOKUP(W569,[1]Offen!$Q:$R,2,FALSE)=0,"Offen Endstücke"),
IFERROR(IF(VLOOKUP(W569,[1]Vakuumiert!$B:$C,2,FALSE)=0,"Vakuumierter VOS ungeschält"),
IFERROR(IF(VLOOKUP(W569,[1]Vakuumiert!$E:$F,2,FALSE)=0,"Vakuumierter ABS ungeschält"),
IFERROR(IF(VLOOKUP(W569,[1]Vakuumiert!$H:$I,2,FALSE)=0,"Vakuumierter VOS geschält"),
IFERROR(IF(VLOOKUP(W569,[1]Vakuumiert!$K:$L,2,FALSE)=0,"Vakuumierter VOS vegan"),
IFERROR(IF(VLOOKUP(W569,[1]Vakuumiert!$N:$O,2,FALSE)=0,"Vakuumierter VOS Zipfel"),
IFERROR(IF(VLOOKUP(W569,[1]Vakuumiert!$Q:$R,2,FALSE)=0,"Vakuumiert geschält"),
IFERROR(IF(VLOOKUP(W569,'[1]vakuumierte Fertigprodukte'!$B:$C,2,FALSE)=0,"Fertigprodukte"),
IFERROR(IF(VLOOKUP(W569,'[1]vakuumierte Fertigprodukte'!$E:$FI,2,FALSE)=0,"Vakuumierte Zipfel"),
IFERROR(IF(VLOOKUP(W569,[1]Wurste!$B:$C,2,FALSE)=0,"Räucherwürste"),
IFERROR(IF(VLOOKUP(W569,[1]Wurste!$E:$F,2,FALSE)=0,"URW/URGW Wurst"),
IFERROR(IF(VLOOKUP(W569,[1]Wurste!$H:$I,2,FALSE)=0,"HF-Wurst Vegan"),
IFERROR(IF(VLOOKUP(W569,[1]Wurste!$K:$L,2,FALSE)=0,"320er ohne Würste"),
IFERROR(IF(AND(OR(Abfalldokumentation!$I569="BU3",Abfalldokumentation!$I569="Verkauf"),Abfalldokumentation!$N569="Schimmel",Abfalldokumentation!$O569="keinen Abnehmer/kein Schälpersonal"),"Div. Zipfel, ES ohne Verwendung",VLOOKUP(Abfalldokumentation!$M569,Produktgruppen!A:B,2,FALSE)),"-")))))))))))))))))))))))</f>
        <v>Qualitätssicherung</v>
      </c>
      <c r="M569" s="76" t="str">
        <f>IFERROR(VLOOKUP(Abfalldokumentation!$W569,Artikel!A:C,3,FALSE),Abfalldokumentation!$W569)</f>
        <v>Laborproben</v>
      </c>
      <c r="N569" s="76" t="str">
        <f>VLOOKUP(D569,'Liste Gründe'!A:D,2,FALSE)</f>
        <v>Qualitätssicherung</v>
      </c>
      <c r="O569" s="75" t="str">
        <f>IF(ISBLANK(F569),VLOOKUP(Abfalldokumentation!$X569,'Liste Gründe'!A:D,3,FALSE),F569)</f>
        <v>Laborprobe</v>
      </c>
      <c r="P569" s="76" t="str">
        <f>IF(ISBLANK(Abfalldokumentation!$G569),"-",Abfalldokumentation!$G569)</f>
        <v>Laborprobe</v>
      </c>
      <c r="Q569" s="76">
        <f t="shared" si="57"/>
        <v>37</v>
      </c>
      <c r="R569" s="76" t="str">
        <f t="shared" si="58"/>
        <v>Produkte</v>
      </c>
      <c r="S569" s="76" t="str">
        <f t="shared" si="59"/>
        <v>BUs</v>
      </c>
      <c r="T569" s="76" t="str">
        <f t="shared" si="60"/>
        <v>Symptome</v>
      </c>
      <c r="U569" s="76" t="str">
        <f>IFERROR(VLOOKUP(Abfalldokumentation!$W569,Kennzahlen!S:U,3,FALSE)*Abfalldokumentation!$J569,"0")</f>
        <v>0</v>
      </c>
      <c r="V569" s="76" t="str">
        <f>IF(ISBLANK(A569),VLOOKUP(Abfalldokumentation!$W569,'Linien - BU'!R:S,2,FALSE),A569)</f>
        <v>Labor</v>
      </c>
      <c r="W569" s="77" t="str">
        <f t="shared" si="61"/>
        <v>Laborproben</v>
      </c>
      <c r="X569" s="77">
        <f t="shared" si="62"/>
        <v>73</v>
      </c>
    </row>
    <row r="570" spans="1:24" ht="30" customHeight="1" x14ac:dyDescent="0.25">
      <c r="A570" s="39" t="s">
        <v>92</v>
      </c>
      <c r="B570" s="40" t="s">
        <v>93</v>
      </c>
      <c r="C570" s="40">
        <v>2</v>
      </c>
      <c r="D570" s="51">
        <v>74</v>
      </c>
      <c r="E570" s="41">
        <v>44456</v>
      </c>
      <c r="F570" s="42" t="s">
        <v>91</v>
      </c>
      <c r="G570" s="43" t="s">
        <v>91</v>
      </c>
      <c r="H570" s="44" t="str">
        <f>IFERROR(VLOOKUP(Abfalldokumentation!$B570,Artikel!A:C,3,FALSE),Abfalldokumentation!$B570)</f>
        <v>Laborproben</v>
      </c>
      <c r="I570" s="78" t="str">
        <f>VLOOKUP(V570,'Linien - BU'!A:B,2,FALSE)</f>
        <v>Rest</v>
      </c>
      <c r="J570" s="79">
        <f t="shared" si="56"/>
        <v>2</v>
      </c>
      <c r="K570" s="80">
        <f>Abfalldokumentation!$E570</f>
        <v>44456</v>
      </c>
      <c r="L570" s="79" t="str">
        <f>IFERROR(IF(VLOOKUP(W570,'[1]Rohware 230'!$B:$C,2,FALSE)=0,"Rohware"),
IFERROR(IF(VLOOKUP(W570,[1]Sammelnr.!$B:$C,2,FALSE)=0,"Sammelnr. ungeschält ABS"),
IFERROR(IF(VLOOKUP(W570,[1]Sammelnr.!$E:$F,2,FALSE)=0,"Sammelnr. ungeschält VS"),
IFERROR(IF(VLOOKUP(W570,[1]Sammelnr.!$H:$I,2,FALSE)=0,"Sammelnr. geschält"),
IFERROR(IF(VLOOKUP(W570,[1]Offen!$B:$C,2,FALSE)=0,"Offen ungeschält ABS"),
IFERROR(IF(VLOOKUP(W570,[1]Offen!$E:$F,2,FALSE)=0,"Offen ungeschält VOS"),
IFERROR(IF(VLOOKUP(W570,[1]Offen!$H:$I,2,FALSE)=0,"Offen geschält RW"),
IFERROR(IF(VLOOKUP(W570,[1]Offen!$K:$L,2,FALSE)=0,"Offen vegan"),
IFERROR(IF(VLOOKUP(W570,[1]Offen!$N:$O,2,FALSE)=0,"Offen Zipfel"),
IFERROR(IF(VLOOKUP(W570,[1]Offen!$Q:$R,2,FALSE)=0,"Offen Endstücke"),
IFERROR(IF(VLOOKUP(W570,[1]Vakuumiert!$B:$C,2,FALSE)=0,"Vakuumierter VOS ungeschält"),
IFERROR(IF(VLOOKUP(W570,[1]Vakuumiert!$E:$F,2,FALSE)=0,"Vakuumierter ABS ungeschält"),
IFERROR(IF(VLOOKUP(W570,[1]Vakuumiert!$H:$I,2,FALSE)=0,"Vakuumierter VOS geschält"),
IFERROR(IF(VLOOKUP(W570,[1]Vakuumiert!$K:$L,2,FALSE)=0,"Vakuumierter VOS vegan"),
IFERROR(IF(VLOOKUP(W570,[1]Vakuumiert!$N:$O,2,FALSE)=0,"Vakuumierter VOS Zipfel"),
IFERROR(IF(VLOOKUP(W570,[1]Vakuumiert!$Q:$R,2,FALSE)=0,"Vakuumiert geschält"),
IFERROR(IF(VLOOKUP(W570,'[1]vakuumierte Fertigprodukte'!$B:$C,2,FALSE)=0,"Fertigprodukte"),
IFERROR(IF(VLOOKUP(W570,'[1]vakuumierte Fertigprodukte'!$E:$FI,2,FALSE)=0,"Vakuumierte Zipfel"),
IFERROR(IF(VLOOKUP(W570,[1]Wurste!$B:$C,2,FALSE)=0,"Räucherwürste"),
IFERROR(IF(VLOOKUP(W570,[1]Wurste!$E:$F,2,FALSE)=0,"URW/URGW Wurst"),
IFERROR(IF(VLOOKUP(W570,[1]Wurste!$H:$I,2,FALSE)=0,"HF-Wurst Vegan"),
IFERROR(IF(VLOOKUP(W570,[1]Wurste!$K:$L,2,FALSE)=0,"320er ohne Würste"),
IFERROR(IF(AND(OR(Abfalldokumentation!$I570="BU3",Abfalldokumentation!$I570="Verkauf"),Abfalldokumentation!$N570="Schimmel",Abfalldokumentation!$O570="keinen Abnehmer/kein Schälpersonal"),"Div. Zipfel, ES ohne Verwendung",VLOOKUP(Abfalldokumentation!$M570,Produktgruppen!A:B,2,FALSE)),"-")))))))))))))))))))))))</f>
        <v>Qualitätssicherung</v>
      </c>
      <c r="M570" s="81" t="str">
        <f>IFERROR(VLOOKUP(Abfalldokumentation!$W570,Artikel!A:C,3,FALSE),Abfalldokumentation!$W570)</f>
        <v>Laborproben</v>
      </c>
      <c r="N570" s="81" t="str">
        <f>VLOOKUP(D570,'Liste Gründe'!A:D,2,FALSE)</f>
        <v>Qualitätssicherung</v>
      </c>
      <c r="O570" s="80" t="str">
        <f>IF(ISBLANK(F570),VLOOKUP(Abfalldokumentation!$X570,'Liste Gründe'!A:D,3,FALSE),F570)</f>
        <v>Sensorik</v>
      </c>
      <c r="P570" s="81" t="str">
        <f>IF(ISBLANK(Abfalldokumentation!$G570),"-",Abfalldokumentation!$G570)</f>
        <v>Sensorik</v>
      </c>
      <c r="Q570" s="81">
        <f t="shared" si="57"/>
        <v>37</v>
      </c>
      <c r="R570" s="81" t="str">
        <f t="shared" si="58"/>
        <v>Produkte</v>
      </c>
      <c r="S570" s="81" t="str">
        <f t="shared" si="59"/>
        <v>BUs</v>
      </c>
      <c r="T570" s="81" t="str">
        <f t="shared" si="60"/>
        <v>Symptome</v>
      </c>
      <c r="U570" s="81" t="str">
        <f>IFERROR(VLOOKUP(Abfalldokumentation!$W570,Kennzahlen!S:U,3,FALSE)*Abfalldokumentation!$J570,"0")</f>
        <v>0</v>
      </c>
      <c r="V570" s="81" t="str">
        <f>IF(ISBLANK(A570),VLOOKUP(Abfalldokumentation!$W570,'Linien - BU'!R:S,2,FALSE),A570)</f>
        <v>Labor</v>
      </c>
      <c r="W570" s="77" t="str">
        <f t="shared" si="61"/>
        <v>Laborproben</v>
      </c>
      <c r="X570" s="77">
        <f t="shared" si="62"/>
        <v>74</v>
      </c>
    </row>
    <row r="571" spans="1:24" ht="30" customHeight="1" x14ac:dyDescent="0.25">
      <c r="A571" s="45" t="s">
        <v>105</v>
      </c>
      <c r="B571" s="46" t="s">
        <v>161</v>
      </c>
      <c r="C571" s="46">
        <v>35</v>
      </c>
      <c r="D571" s="46">
        <v>61</v>
      </c>
      <c r="E571" s="47">
        <v>44456</v>
      </c>
      <c r="F571" s="48" t="s">
        <v>162</v>
      </c>
      <c r="G571" s="49" t="s">
        <v>162</v>
      </c>
      <c r="H571" s="50" t="str">
        <f>IFERROR(VLOOKUP(Abfalldokumentation!$B571,Artikel!A:C,3,FALSE),Abfalldokumentation!$B571)</f>
        <v>Reste Zipfel</v>
      </c>
      <c r="I571" s="73" t="str">
        <f>VLOOKUP(V571,'Linien - BU'!A:B,2,FALSE)</f>
        <v>BU3</v>
      </c>
      <c r="J571" s="74">
        <f t="shared" si="56"/>
        <v>35</v>
      </c>
      <c r="K571" s="75">
        <f>Abfalldokumentation!$E571</f>
        <v>44456</v>
      </c>
      <c r="L571" s="74" t="str">
        <f>IFERROR(IF(VLOOKUP(W571,'[1]Rohware 230'!$B:$C,2,FALSE)=0,"Rohware"),
IFERROR(IF(VLOOKUP(W571,[1]Sammelnr.!$B:$C,2,FALSE)=0,"Sammelnr. ungeschält ABS"),
IFERROR(IF(VLOOKUP(W571,[1]Sammelnr.!$E:$F,2,FALSE)=0,"Sammelnr. ungeschält VS"),
IFERROR(IF(VLOOKUP(W571,[1]Sammelnr.!$H:$I,2,FALSE)=0,"Sammelnr. geschält"),
IFERROR(IF(VLOOKUP(W571,[1]Offen!$B:$C,2,FALSE)=0,"Offen ungeschält ABS"),
IFERROR(IF(VLOOKUP(W571,[1]Offen!$E:$F,2,FALSE)=0,"Offen ungeschält VOS"),
IFERROR(IF(VLOOKUP(W571,[1]Offen!$H:$I,2,FALSE)=0,"Offen geschält RW"),
IFERROR(IF(VLOOKUP(W571,[1]Offen!$K:$L,2,FALSE)=0,"Offen vegan"),
IFERROR(IF(VLOOKUP(W571,[1]Offen!$N:$O,2,FALSE)=0,"Offen Zipfel"),
IFERROR(IF(VLOOKUP(W571,[1]Offen!$Q:$R,2,FALSE)=0,"Offen Endstücke"),
IFERROR(IF(VLOOKUP(W571,[1]Vakuumiert!$B:$C,2,FALSE)=0,"Vakuumierter VOS ungeschält"),
IFERROR(IF(VLOOKUP(W571,[1]Vakuumiert!$E:$F,2,FALSE)=0,"Vakuumierter ABS ungeschält"),
IFERROR(IF(VLOOKUP(W571,[1]Vakuumiert!$H:$I,2,FALSE)=0,"Vakuumierter VOS geschält"),
IFERROR(IF(VLOOKUP(W571,[1]Vakuumiert!$K:$L,2,FALSE)=0,"Vakuumierter VOS vegan"),
IFERROR(IF(VLOOKUP(W571,[1]Vakuumiert!$N:$O,2,FALSE)=0,"Vakuumierter VOS Zipfel"),
IFERROR(IF(VLOOKUP(W571,[1]Vakuumiert!$Q:$R,2,FALSE)=0,"Vakuumiert geschält"),
IFERROR(IF(VLOOKUP(W571,'[1]vakuumierte Fertigprodukte'!$B:$C,2,FALSE)=0,"Fertigprodukte"),
IFERROR(IF(VLOOKUP(W571,'[1]vakuumierte Fertigprodukte'!$E:$FI,2,FALSE)=0,"Vakuumierte Zipfel"),
IFERROR(IF(VLOOKUP(W571,[1]Wurste!$B:$C,2,FALSE)=0,"Räucherwürste"),
IFERROR(IF(VLOOKUP(W571,[1]Wurste!$E:$F,2,FALSE)=0,"URW/URGW Wurst"),
IFERROR(IF(VLOOKUP(W571,[1]Wurste!$H:$I,2,FALSE)=0,"HF-Wurst Vegan"),
IFERROR(IF(VLOOKUP(W571,[1]Wurste!$K:$L,2,FALSE)=0,"320er ohne Würste"),
IFERROR(IF(AND(OR(Abfalldokumentation!$I571="BU3",Abfalldokumentation!$I571="Verkauf"),Abfalldokumentation!$N571="Schimmel",Abfalldokumentation!$O571="keinen Abnehmer/kein Schälpersonal"),"Div. Zipfel, ES ohne Verwendung",VLOOKUP(Abfalldokumentation!$M571,Produktgruppen!A:B,2,FALSE)),"-")))))))))))))))))))))))</f>
        <v>Rest</v>
      </c>
      <c r="M571" s="76" t="str">
        <f>IFERROR(VLOOKUP(Abfalldokumentation!$W571,Artikel!A:C,3,FALSE),Abfalldokumentation!$W571)</f>
        <v>Reste Zipfel</v>
      </c>
      <c r="N571" s="76" t="str">
        <f>VLOOKUP(D571,'Liste Gründe'!A:D,2,FALSE)</f>
        <v>keinen Verwendungszweck</v>
      </c>
      <c r="O571" s="75" t="str">
        <f>IF(ISBLANK(F571),VLOOKUP(Abfalldokumentation!$X571,'Liste Gründe'!A:D,3,FALSE),F571)</f>
        <v>Reste von Würste beim Köpfen</v>
      </c>
      <c r="P571" s="76" t="str">
        <f>IF(ISBLANK(Abfalldokumentation!$G571),"-",Abfalldokumentation!$G571)</f>
        <v>Reste von Würste beim Köpfen</v>
      </c>
      <c r="Q571" s="76">
        <f t="shared" si="57"/>
        <v>37</v>
      </c>
      <c r="R571" s="76" t="str">
        <f t="shared" si="58"/>
        <v>Produkte</v>
      </c>
      <c r="S571" s="76" t="str">
        <f t="shared" si="59"/>
        <v>BUs</v>
      </c>
      <c r="T571" s="76" t="str">
        <f t="shared" si="60"/>
        <v>Symptome</v>
      </c>
      <c r="U571" s="76" t="str">
        <f>IFERROR(VLOOKUP(Abfalldokumentation!$W571,Kennzahlen!S:U,3,FALSE)*Abfalldokumentation!$J571,"0")</f>
        <v>0</v>
      </c>
      <c r="V571" s="76" t="str">
        <f>IF(ISBLANK(A571),VLOOKUP(Abfalldokumentation!$W571,'Linien - BU'!R:S,2,FALSE),A571)</f>
        <v>WVP</v>
      </c>
      <c r="W571" s="77" t="str">
        <f t="shared" si="61"/>
        <v>Reste Zipfel</v>
      </c>
      <c r="X571" s="77">
        <f t="shared" si="62"/>
        <v>61</v>
      </c>
    </row>
    <row r="572" spans="1:24" ht="30" customHeight="1" x14ac:dyDescent="0.25">
      <c r="A572" s="39" t="s">
        <v>132</v>
      </c>
      <c r="B572" s="40">
        <v>29500891</v>
      </c>
      <c r="C572" s="40">
        <v>20</v>
      </c>
      <c r="D572" s="40">
        <v>61</v>
      </c>
      <c r="E572" s="41">
        <v>44459</v>
      </c>
      <c r="F572" s="42" t="s">
        <v>17</v>
      </c>
      <c r="G572" s="43" t="s">
        <v>82</v>
      </c>
      <c r="H572" s="44" t="str">
        <f>IFERROR(VLOOKUP(Abfalldokumentation!$B572,Artikel!A:C,3,FALSE),Abfalldokumentation!$B572)</f>
        <v>ABS PECO</v>
      </c>
      <c r="I572" s="78" t="str">
        <f>VLOOKUP(V572,'Linien - BU'!A:B,2,FALSE)</f>
        <v>BU4</v>
      </c>
      <c r="J572" s="79">
        <f t="shared" si="56"/>
        <v>20</v>
      </c>
      <c r="K572" s="80">
        <f>Abfalldokumentation!$E572</f>
        <v>44459</v>
      </c>
      <c r="L572" s="79" t="str">
        <f>IFERROR(IF(VLOOKUP(W572,'[1]Rohware 230'!$B:$C,2,FALSE)=0,"Rohware"),
IFERROR(IF(VLOOKUP(W572,[1]Sammelnr.!$B:$C,2,FALSE)=0,"Sammelnr. ungeschält ABS"),
IFERROR(IF(VLOOKUP(W572,[1]Sammelnr.!$E:$F,2,FALSE)=0,"Sammelnr. ungeschält VS"),
IFERROR(IF(VLOOKUP(W572,[1]Sammelnr.!$H:$I,2,FALSE)=0,"Sammelnr. geschält"),
IFERROR(IF(VLOOKUP(W572,[1]Offen!$B:$C,2,FALSE)=0,"Offen ungeschält ABS"),
IFERROR(IF(VLOOKUP(W572,[1]Offen!$E:$F,2,FALSE)=0,"Offen ungeschält VOS"),
IFERROR(IF(VLOOKUP(W572,[1]Offen!$H:$I,2,FALSE)=0,"Offen geschält RW"),
IFERROR(IF(VLOOKUP(W572,[1]Offen!$K:$L,2,FALSE)=0,"Offen vegan"),
IFERROR(IF(VLOOKUP(W572,[1]Offen!$N:$O,2,FALSE)=0,"Offen Zipfel"),
IFERROR(IF(VLOOKUP(W572,[1]Offen!$Q:$R,2,FALSE)=0,"Offen Endstücke"),
IFERROR(IF(VLOOKUP(W572,[1]Vakuumiert!$B:$C,2,FALSE)=0,"Vakuumierter VOS ungeschält"),
IFERROR(IF(VLOOKUP(W572,[1]Vakuumiert!$E:$F,2,FALSE)=0,"Vakuumierter ABS ungeschält"),
IFERROR(IF(VLOOKUP(W572,[1]Vakuumiert!$H:$I,2,FALSE)=0,"Vakuumierter VOS geschält"),
IFERROR(IF(VLOOKUP(W572,[1]Vakuumiert!$K:$L,2,FALSE)=0,"Vakuumierter VOS vegan"),
IFERROR(IF(VLOOKUP(W572,[1]Vakuumiert!$N:$O,2,FALSE)=0,"Vakuumierter VOS Zipfel"),
IFERROR(IF(VLOOKUP(W572,[1]Vakuumiert!$Q:$R,2,FALSE)=0,"Vakuumiert geschält"),
IFERROR(IF(VLOOKUP(W572,'[1]vakuumierte Fertigprodukte'!$B:$C,2,FALSE)=0,"Fertigprodukte"),
IFERROR(IF(VLOOKUP(W572,'[1]vakuumierte Fertigprodukte'!$E:$FI,2,FALSE)=0,"Vakuumierte Zipfel"),
IFERROR(IF(VLOOKUP(W572,[1]Wurste!$B:$C,2,FALSE)=0,"Räucherwürste"),
IFERROR(IF(VLOOKUP(W572,[1]Wurste!$E:$F,2,FALSE)=0,"URW/URGW Wurst"),
IFERROR(IF(VLOOKUP(W572,[1]Wurste!$H:$I,2,FALSE)=0,"HF-Wurst Vegan"),
IFERROR(IF(VLOOKUP(W572,[1]Wurste!$K:$L,2,FALSE)=0,"320er ohne Würste"),
IFERROR(IF(AND(OR(Abfalldokumentation!$I572="BU3",Abfalldokumentation!$I572="Verkauf"),Abfalldokumentation!$N572="Schimmel",Abfalldokumentation!$O572="keinen Abnehmer/kein Schälpersonal"),"Div. Zipfel, ES ohne Verwendung",VLOOKUP(Abfalldokumentation!$M572,Produktgruppen!A:B,2,FALSE)),"-")))))))))))))))))))))))</f>
        <v>Offen ungeschält ABS</v>
      </c>
      <c r="M572" s="81" t="str">
        <f>IFERROR(VLOOKUP(Abfalldokumentation!$W572,Artikel!A:C,3,FALSE),Abfalldokumentation!$W572)</f>
        <v>ABS PECO</v>
      </c>
      <c r="N572" s="81" t="str">
        <f>VLOOKUP(D572,'Liste Gründe'!A:D,2,FALSE)</f>
        <v>keinen Verwendungszweck</v>
      </c>
      <c r="O572" s="80" t="str">
        <f>IF(ISBLANK(F572),VLOOKUP(Abfalldokumentation!$X572,'Liste Gründe'!A:D,3,FALSE),F572)</f>
        <v>keinen Verwendungszweck</v>
      </c>
      <c r="P572" s="81" t="str">
        <f>IF(ISBLANK(Abfalldokumentation!$G572),"-",Abfalldokumentation!$G572)</f>
        <v>&lt;300kg/Monat</v>
      </c>
      <c r="Q572" s="81">
        <f t="shared" si="57"/>
        <v>38</v>
      </c>
      <c r="R572" s="81" t="str">
        <f t="shared" si="58"/>
        <v>Produkte</v>
      </c>
      <c r="S572" s="81" t="str">
        <f t="shared" si="59"/>
        <v>BUs</v>
      </c>
      <c r="T572" s="81" t="str">
        <f t="shared" si="60"/>
        <v>Symptome</v>
      </c>
      <c r="U572" s="81">
        <f>IFERROR(VLOOKUP(Abfalldokumentation!$W572,Kennzahlen!S:U,3,FALSE)*Abfalldokumentation!$J572,"0")</f>
        <v>29.411764705882355</v>
      </c>
      <c r="V572" s="81" t="str">
        <f>IF(ISBLANK(A572),VLOOKUP(Abfalldokumentation!$W572,'Linien - BU'!R:S,2,FALSE),A572)</f>
        <v>L23</v>
      </c>
      <c r="W572" s="77">
        <f t="shared" si="61"/>
        <v>29500891</v>
      </c>
      <c r="X572" s="77">
        <f t="shared" si="62"/>
        <v>61</v>
      </c>
    </row>
    <row r="573" spans="1:24" ht="30" customHeight="1" x14ac:dyDescent="0.25">
      <c r="A573" s="45" t="s">
        <v>95</v>
      </c>
      <c r="B573" s="46">
        <v>29500917</v>
      </c>
      <c r="C573" s="46">
        <v>60</v>
      </c>
      <c r="D573" s="46">
        <v>22</v>
      </c>
      <c r="E573" s="47">
        <v>44459</v>
      </c>
      <c r="F573" s="48" t="s">
        <v>97</v>
      </c>
      <c r="G573" s="49" t="s">
        <v>98</v>
      </c>
      <c r="H573" s="50" t="str">
        <f>IFERROR(VLOOKUP(Abfalldokumentation!$B573,Artikel!A:C,3,FALSE),Abfalldokumentation!$B573)</f>
        <v>VOS-ABS ENTSORGUNG</v>
      </c>
      <c r="I573" s="73" t="str">
        <f>VLOOKUP(V573,'Linien - BU'!A:B,2,FALSE)</f>
        <v>BU1</v>
      </c>
      <c r="J573" s="74">
        <f t="shared" si="56"/>
        <v>60</v>
      </c>
      <c r="K573" s="75">
        <f>Abfalldokumentation!$E573</f>
        <v>44459</v>
      </c>
      <c r="L573" s="74" t="str">
        <f>IFERROR(IF(VLOOKUP(W573,'[1]Rohware 230'!$B:$C,2,FALSE)=0,"Rohware"),
IFERROR(IF(VLOOKUP(W573,[1]Sammelnr.!$B:$C,2,FALSE)=0,"Sammelnr. ungeschält ABS"),
IFERROR(IF(VLOOKUP(W573,[1]Sammelnr.!$E:$F,2,FALSE)=0,"Sammelnr. ungeschält VS"),
IFERROR(IF(VLOOKUP(W573,[1]Sammelnr.!$H:$I,2,FALSE)=0,"Sammelnr. geschält"),
IFERROR(IF(VLOOKUP(W573,[1]Offen!$B:$C,2,FALSE)=0,"Offen ungeschält ABS"),
IFERROR(IF(VLOOKUP(W573,[1]Offen!$E:$F,2,FALSE)=0,"Offen ungeschält VOS"),
IFERROR(IF(VLOOKUP(W573,[1]Offen!$H:$I,2,FALSE)=0,"Offen geschält RW"),
IFERROR(IF(VLOOKUP(W573,[1]Offen!$K:$L,2,FALSE)=0,"Offen vegan"),
IFERROR(IF(VLOOKUP(W573,[1]Offen!$N:$O,2,FALSE)=0,"Offen Zipfel"),
IFERROR(IF(VLOOKUP(W573,[1]Offen!$Q:$R,2,FALSE)=0,"Offen Endstücke"),
IFERROR(IF(VLOOKUP(W573,[1]Vakuumiert!$B:$C,2,FALSE)=0,"Vakuumierter VOS ungeschält"),
IFERROR(IF(VLOOKUP(W573,[1]Vakuumiert!$E:$F,2,FALSE)=0,"Vakuumierter ABS ungeschält"),
IFERROR(IF(VLOOKUP(W573,[1]Vakuumiert!$H:$I,2,FALSE)=0,"Vakuumierter VOS geschält"),
IFERROR(IF(VLOOKUP(W573,[1]Vakuumiert!$K:$L,2,FALSE)=0,"Vakuumierter VOS vegan"),
IFERROR(IF(VLOOKUP(W573,[1]Vakuumiert!$N:$O,2,FALSE)=0,"Vakuumierter VOS Zipfel"),
IFERROR(IF(VLOOKUP(W573,[1]Vakuumiert!$Q:$R,2,FALSE)=0,"Vakuumiert geschält"),
IFERROR(IF(VLOOKUP(W573,'[1]vakuumierte Fertigprodukte'!$B:$C,2,FALSE)=0,"Fertigprodukte"),
IFERROR(IF(VLOOKUP(W573,'[1]vakuumierte Fertigprodukte'!$E:$FI,2,FALSE)=0,"Vakuumierte Zipfel"),
IFERROR(IF(VLOOKUP(W573,[1]Wurste!$B:$C,2,FALSE)=0,"Räucherwürste"),
IFERROR(IF(VLOOKUP(W573,[1]Wurste!$E:$F,2,FALSE)=0,"URW/URGW Wurst"),
IFERROR(IF(VLOOKUP(W573,[1]Wurste!$H:$I,2,FALSE)=0,"HF-Wurst Vegan"),
IFERROR(IF(VLOOKUP(W573,[1]Wurste!$K:$L,2,FALSE)=0,"320er ohne Würste"),
IFERROR(IF(AND(OR(Abfalldokumentation!$I573="BU3",Abfalldokumentation!$I573="Verkauf"),Abfalldokumentation!$N573="Schimmel",Abfalldokumentation!$O573="keinen Abnehmer/kein Schälpersonal"),"Div. Zipfel, ES ohne Verwendung",VLOOKUP(Abfalldokumentation!$M573,Produktgruppen!A:B,2,FALSE)),"-")))))))))))))))))))))))</f>
        <v>Vorschmelz</v>
      </c>
      <c r="M573" s="76" t="str">
        <f>IFERROR(VLOOKUP(Abfalldokumentation!$W573,Artikel!A:C,3,FALSE),Abfalldokumentation!$W573)</f>
        <v>VOS-ABS ENTSORGUNG</v>
      </c>
      <c r="N573" s="76" t="str">
        <f>VLOOKUP(D573,'Liste Gründe'!A:D,2,FALSE)</f>
        <v>Rest</v>
      </c>
      <c r="O573" s="75" t="str">
        <f>IF(ISBLANK(F573),VLOOKUP(Abfalldokumentation!$X573,'Liste Gründe'!A:D,3,FALSE),F573)</f>
        <v>geschälte Rinde</v>
      </c>
      <c r="P573" s="76" t="str">
        <f>IF(ISBLANK(Abfalldokumentation!$G573),"-",Abfalldokumentation!$G573)</f>
        <v>keine Verwendung möglich</v>
      </c>
      <c r="Q573" s="76">
        <f t="shared" si="57"/>
        <v>38</v>
      </c>
      <c r="R573" s="76" t="str">
        <f t="shared" si="58"/>
        <v>Produkte</v>
      </c>
      <c r="S573" s="76" t="str">
        <f t="shared" si="59"/>
        <v>BUs</v>
      </c>
      <c r="T573" s="76" t="str">
        <f t="shared" si="60"/>
        <v>Symptome</v>
      </c>
      <c r="U573" s="76">
        <f>IFERROR(VLOOKUP(Abfalldokumentation!$W573,Kennzahlen!S:U,3,FALSE)*Abfalldokumentation!$J573,"0")</f>
        <v>0.6</v>
      </c>
      <c r="V573" s="76" t="str">
        <f>IF(ISBLANK(A573),VLOOKUP(Abfalldokumentation!$W573,'Linien - BU'!R:S,2,FALSE),A573)</f>
        <v>RWV</v>
      </c>
      <c r="W573" s="77">
        <f t="shared" si="61"/>
        <v>29500917</v>
      </c>
      <c r="X573" s="77">
        <f t="shared" si="62"/>
        <v>22</v>
      </c>
    </row>
    <row r="574" spans="1:24" ht="30" customHeight="1" x14ac:dyDescent="0.25">
      <c r="A574" s="39" t="s">
        <v>74</v>
      </c>
      <c r="B574" s="40">
        <v>29500930</v>
      </c>
      <c r="C574" s="40">
        <v>121</v>
      </c>
      <c r="D574" s="40">
        <v>12</v>
      </c>
      <c r="E574" s="41">
        <v>44459</v>
      </c>
      <c r="F574" s="42" t="s">
        <v>22</v>
      </c>
      <c r="G574" s="43" t="s">
        <v>75</v>
      </c>
      <c r="H574" s="44" t="str">
        <f>IFERROR(VLOOKUP(Abfalldokumentation!$B574,Artikel!A:C,3,FALSE),Abfalldokumentation!$B574)</f>
        <v>VOS URW-SCHI</v>
      </c>
      <c r="I574" s="78" t="str">
        <f>VLOOKUP(V574,'Linien - BU'!A:B,2,FALSE)</f>
        <v>BU1</v>
      </c>
      <c r="J574" s="79">
        <f t="shared" si="56"/>
        <v>121</v>
      </c>
      <c r="K574" s="80">
        <f>Abfalldokumentation!$E574</f>
        <v>44459</v>
      </c>
      <c r="L574" s="79" t="str">
        <f>IFERROR(IF(VLOOKUP(W574,'[1]Rohware 230'!$B:$C,2,FALSE)=0,"Rohware"),
IFERROR(IF(VLOOKUP(W574,[1]Sammelnr.!$B:$C,2,FALSE)=0,"Sammelnr. ungeschält ABS"),
IFERROR(IF(VLOOKUP(W574,[1]Sammelnr.!$E:$F,2,FALSE)=0,"Sammelnr. ungeschält VS"),
IFERROR(IF(VLOOKUP(W574,[1]Sammelnr.!$H:$I,2,FALSE)=0,"Sammelnr. geschält"),
IFERROR(IF(VLOOKUP(W574,[1]Offen!$B:$C,2,FALSE)=0,"Offen ungeschält ABS"),
IFERROR(IF(VLOOKUP(W574,[1]Offen!$E:$F,2,FALSE)=0,"Offen ungeschält VOS"),
IFERROR(IF(VLOOKUP(W574,[1]Offen!$H:$I,2,FALSE)=0,"Offen geschält RW"),
IFERROR(IF(VLOOKUP(W574,[1]Offen!$K:$L,2,FALSE)=0,"Offen vegan"),
IFERROR(IF(VLOOKUP(W574,[1]Offen!$N:$O,2,FALSE)=0,"Offen Zipfel"),
IFERROR(IF(VLOOKUP(W574,[1]Offen!$Q:$R,2,FALSE)=0,"Offen Endstücke"),
IFERROR(IF(VLOOKUP(W574,[1]Vakuumiert!$B:$C,2,FALSE)=0,"Vakuumierter VOS ungeschält"),
IFERROR(IF(VLOOKUP(W574,[1]Vakuumiert!$E:$F,2,FALSE)=0,"Vakuumierter ABS ungeschält"),
IFERROR(IF(VLOOKUP(W574,[1]Vakuumiert!$H:$I,2,FALSE)=0,"Vakuumierter VOS geschält"),
IFERROR(IF(VLOOKUP(W574,[1]Vakuumiert!$K:$L,2,FALSE)=0,"Vakuumierter VOS vegan"),
IFERROR(IF(VLOOKUP(W574,[1]Vakuumiert!$N:$O,2,FALSE)=0,"Vakuumierter VOS Zipfel"),
IFERROR(IF(VLOOKUP(W574,[1]Vakuumiert!$Q:$R,2,FALSE)=0,"Vakuumiert geschält"),
IFERROR(IF(VLOOKUP(W574,'[1]vakuumierte Fertigprodukte'!$B:$C,2,FALSE)=0,"Fertigprodukte"),
IFERROR(IF(VLOOKUP(W574,'[1]vakuumierte Fertigprodukte'!$E:$FI,2,FALSE)=0,"Vakuumierte Zipfel"),
IFERROR(IF(VLOOKUP(W574,[1]Wurste!$B:$C,2,FALSE)=0,"Räucherwürste"),
IFERROR(IF(VLOOKUP(W574,[1]Wurste!$E:$F,2,FALSE)=0,"URW/URGW Wurst"),
IFERROR(IF(VLOOKUP(W574,[1]Wurste!$H:$I,2,FALSE)=0,"HF-Wurst Vegan"),
IFERROR(IF(VLOOKUP(W574,[1]Wurste!$K:$L,2,FALSE)=0,"320er ohne Würste"),
IFERROR(IF(AND(OR(Abfalldokumentation!$I574="BU3",Abfalldokumentation!$I574="Verkauf"),Abfalldokumentation!$N574="Schimmel",Abfalldokumentation!$O574="keinen Abnehmer/kein Schälpersonal"),"Div. Zipfel, ES ohne Verwendung",VLOOKUP(Abfalldokumentation!$M574,Produktgruppen!A:B,2,FALSE)),"-")))))))))))))))))))))))</f>
        <v>Offen ungeschält VOS</v>
      </c>
      <c r="M574" s="81" t="str">
        <f>IFERROR(VLOOKUP(Abfalldokumentation!$W574,Artikel!A:C,3,FALSE),Abfalldokumentation!$W574)</f>
        <v>VOS URW-SCHI</v>
      </c>
      <c r="N574" s="81" t="str">
        <f>VLOOKUP(D574,'Liste Gründe'!A:D,2,FALSE)</f>
        <v>Schimmel</v>
      </c>
      <c r="O574" s="80" t="str">
        <f>IF(ISBLANK(F574),VLOOKUP(Abfalldokumentation!$X574,'Liste Gründe'!A:D,3,FALSE),F574)</f>
        <v>keine Verarbeitung</v>
      </c>
      <c r="P574" s="81" t="str">
        <f>IF(ISBLANK(Abfalldokumentation!$G574),"-",Abfalldokumentation!$G574)</f>
        <v>Aufgrund Konsistenz nicht genommen. Zu wenig VOS verarbeitet. Vom Warmen ins Kalte -&gt; Schimmel</v>
      </c>
      <c r="Q574" s="81">
        <f t="shared" si="57"/>
        <v>38</v>
      </c>
      <c r="R574" s="81" t="str">
        <f t="shared" si="58"/>
        <v>Produkte</v>
      </c>
      <c r="S574" s="81" t="str">
        <f t="shared" si="59"/>
        <v>BUs</v>
      </c>
      <c r="T574" s="81" t="str">
        <f t="shared" si="60"/>
        <v>Symptome</v>
      </c>
      <c r="U574" s="81" t="str">
        <f>IFERROR(VLOOKUP(Abfalldokumentation!$W574,Kennzahlen!S:U,3,FALSE)*Abfalldokumentation!$J574,"0")</f>
        <v>0</v>
      </c>
      <c r="V574" s="81" t="str">
        <f>IF(ISBLANK(A574),VLOOKUP(Abfalldokumentation!$W574,'Linien - BU'!R:S,2,FALSE),A574)</f>
        <v>Schmelze</v>
      </c>
      <c r="W574" s="77">
        <f t="shared" si="61"/>
        <v>29500930</v>
      </c>
      <c r="X574" s="77">
        <f t="shared" si="62"/>
        <v>12</v>
      </c>
    </row>
    <row r="575" spans="1:24" ht="30" customHeight="1" x14ac:dyDescent="0.25">
      <c r="A575" s="45" t="s">
        <v>99</v>
      </c>
      <c r="B575" s="46">
        <v>29501003</v>
      </c>
      <c r="C575" s="46">
        <v>150</v>
      </c>
      <c r="D575" s="46">
        <v>81</v>
      </c>
      <c r="E575" s="47">
        <v>44459</v>
      </c>
      <c r="F575" s="48" t="s">
        <v>109</v>
      </c>
      <c r="G575" s="49"/>
      <c r="H575" s="50" t="str">
        <f>IFERROR(VLOOKUP(Abfalldokumentation!$B575,Artikel!A:C,3,FALSE),Abfalldokumentation!$B575)</f>
        <v>ABS CHED-PF-KRÄUK gemis</v>
      </c>
      <c r="I575" s="73" t="str">
        <f>VLOOKUP(V575,'Linien - BU'!A:B,2,FALSE)</f>
        <v>BU3</v>
      </c>
      <c r="J575" s="74">
        <f t="shared" si="56"/>
        <v>150</v>
      </c>
      <c r="K575" s="75">
        <f>Abfalldokumentation!$E575</f>
        <v>44459</v>
      </c>
      <c r="L575" s="74" t="str">
        <f>IFERROR(IF(VLOOKUP(W575,'[1]Rohware 230'!$B:$C,2,FALSE)=0,"Rohware"),
IFERROR(IF(VLOOKUP(W575,[1]Sammelnr.!$B:$C,2,FALSE)=0,"Sammelnr. ungeschält ABS"),
IFERROR(IF(VLOOKUP(W575,[1]Sammelnr.!$E:$F,2,FALSE)=0,"Sammelnr. ungeschält VS"),
IFERROR(IF(VLOOKUP(W575,[1]Sammelnr.!$H:$I,2,FALSE)=0,"Sammelnr. geschält"),
IFERROR(IF(VLOOKUP(W575,[1]Offen!$B:$C,2,FALSE)=0,"Offen ungeschält ABS"),
IFERROR(IF(VLOOKUP(W575,[1]Offen!$E:$F,2,FALSE)=0,"Offen ungeschält VOS"),
IFERROR(IF(VLOOKUP(W575,[1]Offen!$H:$I,2,FALSE)=0,"Offen geschält RW"),
IFERROR(IF(VLOOKUP(W575,[1]Offen!$K:$L,2,FALSE)=0,"Offen vegan"),
IFERROR(IF(VLOOKUP(W575,[1]Offen!$N:$O,2,FALSE)=0,"Offen Zipfel"),
IFERROR(IF(VLOOKUP(W575,[1]Offen!$Q:$R,2,FALSE)=0,"Offen Endstücke"),
IFERROR(IF(VLOOKUP(W575,[1]Vakuumiert!$B:$C,2,FALSE)=0,"Vakuumierter VOS ungeschält"),
IFERROR(IF(VLOOKUP(W575,[1]Vakuumiert!$E:$F,2,FALSE)=0,"Vakuumierter ABS ungeschält"),
IFERROR(IF(VLOOKUP(W575,[1]Vakuumiert!$H:$I,2,FALSE)=0,"Vakuumierter VOS geschält"),
IFERROR(IF(VLOOKUP(W575,[1]Vakuumiert!$K:$L,2,FALSE)=0,"Vakuumierter VOS vegan"),
IFERROR(IF(VLOOKUP(W575,[1]Vakuumiert!$N:$O,2,FALSE)=0,"Vakuumierter VOS Zipfel"),
IFERROR(IF(VLOOKUP(W575,[1]Vakuumiert!$Q:$R,2,FALSE)=0,"Vakuumiert geschält"),
IFERROR(IF(VLOOKUP(W575,'[1]vakuumierte Fertigprodukte'!$B:$C,2,FALSE)=0,"Fertigprodukte"),
IFERROR(IF(VLOOKUP(W575,'[1]vakuumierte Fertigprodukte'!$E:$FI,2,FALSE)=0,"Vakuumierte Zipfel"),
IFERROR(IF(VLOOKUP(W575,[1]Wurste!$B:$C,2,FALSE)=0,"Räucherwürste"),
IFERROR(IF(VLOOKUP(W575,[1]Wurste!$E:$F,2,FALSE)=0,"URW/URGW Wurst"),
IFERROR(IF(VLOOKUP(W575,[1]Wurste!$H:$I,2,FALSE)=0,"HF-Wurst Vegan"),
IFERROR(IF(VLOOKUP(W575,[1]Wurste!$K:$L,2,FALSE)=0,"320er ohne Würste"),
IFERROR(IF(AND(OR(Abfalldokumentation!$I575="BU3",Abfalldokumentation!$I575="Verkauf"),Abfalldokumentation!$N575="Schimmel",Abfalldokumentation!$O575="keinen Abnehmer/kein Schälpersonal"),"Div. Zipfel, ES ohne Verwendung",VLOOKUP(Abfalldokumentation!$M575,Produktgruppen!A:B,2,FALSE)),"-")))))))))))))))))))))))</f>
        <v>Offen ungeschält ABS</v>
      </c>
      <c r="M575" s="76" t="str">
        <f>IFERROR(VLOOKUP(Abfalldokumentation!$W575,Artikel!A:C,3,FALSE),Abfalldokumentation!$W575)</f>
        <v>ABS CHED-PF-KRÄUK gemis</v>
      </c>
      <c r="N575" s="76" t="str">
        <f>VLOOKUP(D575,'Liste Gründe'!A:D,2,FALSE)</f>
        <v>Linienbezogen</v>
      </c>
      <c r="O575" s="75" t="str">
        <f>IF(ISBLANK(F575),VLOOKUP(Abfalldokumentation!$X575,'Liste Gründe'!A:D,3,FALSE),F575)</f>
        <v>gemischtes Produkt</v>
      </c>
      <c r="P575" s="76" t="str">
        <f>IF(ISBLANK(Abfalldokumentation!$G575),"-",Abfalldokumentation!$G575)</f>
        <v>-</v>
      </c>
      <c r="Q575" s="76">
        <f t="shared" si="57"/>
        <v>38</v>
      </c>
      <c r="R575" s="76" t="str">
        <f t="shared" si="58"/>
        <v>Produkte</v>
      </c>
      <c r="S575" s="76" t="str">
        <f t="shared" si="59"/>
        <v>BUs</v>
      </c>
      <c r="T575" s="76" t="str">
        <f t="shared" si="60"/>
        <v>Symptome</v>
      </c>
      <c r="U575" s="76">
        <f>IFERROR(VLOOKUP(Abfalldokumentation!$W575,Kennzahlen!S:U,3,FALSE)*Abfalldokumentation!$J575,"0")</f>
        <v>150</v>
      </c>
      <c r="V575" s="76" t="str">
        <f>IF(ISBLANK(A575),VLOOKUP(Abfalldokumentation!$W575,'Linien - BU'!R:S,2,FALSE),A575)</f>
        <v>L33</v>
      </c>
      <c r="W575" s="77">
        <f t="shared" si="61"/>
        <v>29501003</v>
      </c>
      <c r="X575" s="77">
        <f t="shared" si="62"/>
        <v>81</v>
      </c>
    </row>
    <row r="576" spans="1:24" ht="30" customHeight="1" x14ac:dyDescent="0.25">
      <c r="A576" s="39" t="s">
        <v>131</v>
      </c>
      <c r="B576" s="40">
        <v>29501029</v>
      </c>
      <c r="C576" s="40">
        <v>25</v>
      </c>
      <c r="D576" s="40">
        <v>61</v>
      </c>
      <c r="E576" s="41">
        <v>44459</v>
      </c>
      <c r="F576" s="42" t="s">
        <v>17</v>
      </c>
      <c r="G576" s="43" t="s">
        <v>82</v>
      </c>
      <c r="H576" s="44" t="str">
        <f>IFERROR(VLOOKUP(Abfalldokumentation!$B576,Artikel!A:C,3,FALSE),Abfalldokumentation!$B576)</f>
        <v>ABS BRUSCHETTA</v>
      </c>
      <c r="I576" s="78" t="str">
        <f>VLOOKUP(V576,'Linien - BU'!A:B,2,FALSE)</f>
        <v>BU4</v>
      </c>
      <c r="J576" s="79">
        <f t="shared" si="56"/>
        <v>25</v>
      </c>
      <c r="K576" s="80">
        <f>Abfalldokumentation!$E576</f>
        <v>44459</v>
      </c>
      <c r="L576" s="79" t="str">
        <f>IFERROR(IF(VLOOKUP(W576,'[1]Rohware 230'!$B:$C,2,FALSE)=0,"Rohware"),
IFERROR(IF(VLOOKUP(W576,[1]Sammelnr.!$B:$C,2,FALSE)=0,"Sammelnr. ungeschält ABS"),
IFERROR(IF(VLOOKUP(W576,[1]Sammelnr.!$E:$F,2,FALSE)=0,"Sammelnr. ungeschält VS"),
IFERROR(IF(VLOOKUP(W576,[1]Sammelnr.!$H:$I,2,FALSE)=0,"Sammelnr. geschält"),
IFERROR(IF(VLOOKUP(W576,[1]Offen!$B:$C,2,FALSE)=0,"Offen ungeschält ABS"),
IFERROR(IF(VLOOKUP(W576,[1]Offen!$E:$F,2,FALSE)=0,"Offen ungeschält VOS"),
IFERROR(IF(VLOOKUP(W576,[1]Offen!$H:$I,2,FALSE)=0,"Offen geschält RW"),
IFERROR(IF(VLOOKUP(W576,[1]Offen!$K:$L,2,FALSE)=0,"Offen vegan"),
IFERROR(IF(VLOOKUP(W576,[1]Offen!$N:$O,2,FALSE)=0,"Offen Zipfel"),
IFERROR(IF(VLOOKUP(W576,[1]Offen!$Q:$R,2,FALSE)=0,"Offen Endstücke"),
IFERROR(IF(VLOOKUP(W576,[1]Vakuumiert!$B:$C,2,FALSE)=0,"Vakuumierter VOS ungeschält"),
IFERROR(IF(VLOOKUP(W576,[1]Vakuumiert!$E:$F,2,FALSE)=0,"Vakuumierter ABS ungeschält"),
IFERROR(IF(VLOOKUP(W576,[1]Vakuumiert!$H:$I,2,FALSE)=0,"Vakuumierter VOS geschält"),
IFERROR(IF(VLOOKUP(W576,[1]Vakuumiert!$K:$L,2,FALSE)=0,"Vakuumierter VOS vegan"),
IFERROR(IF(VLOOKUP(W576,[1]Vakuumiert!$N:$O,2,FALSE)=0,"Vakuumierter VOS Zipfel"),
IFERROR(IF(VLOOKUP(W576,[1]Vakuumiert!$Q:$R,2,FALSE)=0,"Vakuumiert geschält"),
IFERROR(IF(VLOOKUP(W576,'[1]vakuumierte Fertigprodukte'!$B:$C,2,FALSE)=0,"Fertigprodukte"),
IFERROR(IF(VLOOKUP(W576,'[1]vakuumierte Fertigprodukte'!$E:$FI,2,FALSE)=0,"Vakuumierte Zipfel"),
IFERROR(IF(VLOOKUP(W576,[1]Wurste!$B:$C,2,FALSE)=0,"Räucherwürste"),
IFERROR(IF(VLOOKUP(W576,[1]Wurste!$E:$F,2,FALSE)=0,"URW/URGW Wurst"),
IFERROR(IF(VLOOKUP(W576,[1]Wurste!$H:$I,2,FALSE)=0,"HF-Wurst Vegan"),
IFERROR(IF(VLOOKUP(W576,[1]Wurste!$K:$L,2,FALSE)=0,"320er ohne Würste"),
IFERROR(IF(AND(OR(Abfalldokumentation!$I576="BU3",Abfalldokumentation!$I576="Verkauf"),Abfalldokumentation!$N576="Schimmel",Abfalldokumentation!$O576="keinen Abnehmer/kein Schälpersonal"),"Div. Zipfel, ES ohne Verwendung",VLOOKUP(Abfalldokumentation!$M576,Produktgruppen!A:B,2,FALSE)),"-")))))))))))))))))))))))</f>
        <v>Offen ungeschält ABS</v>
      </c>
      <c r="M576" s="81" t="str">
        <f>IFERROR(VLOOKUP(Abfalldokumentation!$W576,Artikel!A:C,3,FALSE),Abfalldokumentation!$W576)</f>
        <v>ABS BRUSCHETTA</v>
      </c>
      <c r="N576" s="81" t="str">
        <f>VLOOKUP(D576,'Liste Gründe'!A:D,2,FALSE)</f>
        <v>keinen Verwendungszweck</v>
      </c>
      <c r="O576" s="80" t="str">
        <f>IF(ISBLANK(F576),VLOOKUP(Abfalldokumentation!$X576,'Liste Gründe'!A:D,3,FALSE),F576)</f>
        <v>keinen Verwendungszweck</v>
      </c>
      <c r="P576" s="81" t="str">
        <f>IF(ISBLANK(Abfalldokumentation!$G576),"-",Abfalldokumentation!$G576)</f>
        <v>&lt;300kg/Monat</v>
      </c>
      <c r="Q576" s="81">
        <f t="shared" si="57"/>
        <v>38</v>
      </c>
      <c r="R576" s="81" t="str">
        <f t="shared" si="58"/>
        <v>Produkte</v>
      </c>
      <c r="S576" s="81" t="str">
        <f t="shared" si="59"/>
        <v>BUs</v>
      </c>
      <c r="T576" s="81" t="str">
        <f t="shared" si="60"/>
        <v>Symptome</v>
      </c>
      <c r="U576" s="81">
        <f>IFERROR(VLOOKUP(Abfalldokumentation!$W576,Kennzahlen!S:U,3,FALSE)*Abfalldokumentation!$J576,"0")</f>
        <v>37.5</v>
      </c>
      <c r="V576" s="81" t="str">
        <f>IF(ISBLANK(A576),VLOOKUP(Abfalldokumentation!$W576,'Linien - BU'!R:S,2,FALSE),A576)</f>
        <v>L21</v>
      </c>
      <c r="W576" s="77">
        <f t="shared" si="61"/>
        <v>29501029</v>
      </c>
      <c r="X576" s="77">
        <f t="shared" si="62"/>
        <v>61</v>
      </c>
    </row>
    <row r="577" spans="1:24" ht="30" customHeight="1" x14ac:dyDescent="0.25">
      <c r="A577" s="45" t="s">
        <v>99</v>
      </c>
      <c r="B577" s="46">
        <v>29501032</v>
      </c>
      <c r="C577" s="46">
        <v>30</v>
      </c>
      <c r="D577" s="46">
        <v>22</v>
      </c>
      <c r="E577" s="47">
        <v>44459</v>
      </c>
      <c r="F577" s="48" t="s">
        <v>87</v>
      </c>
      <c r="G577" s="46" t="s">
        <v>100</v>
      </c>
      <c r="H577" s="50" t="str">
        <f>IFERROR(VLOOKUP(Abfalldokumentation!$B577,Artikel!A:C,3,FALSE),Abfalldokumentation!$B577)</f>
        <v>ABS CHED-ROT MIT ß-CARO</v>
      </c>
      <c r="I577" s="73" t="str">
        <f>VLOOKUP(V577,'Linien - BU'!A:B,2,FALSE)</f>
        <v>BU3</v>
      </c>
      <c r="J577" s="74">
        <f t="shared" si="56"/>
        <v>30</v>
      </c>
      <c r="K577" s="75">
        <f>Abfalldokumentation!$E577</f>
        <v>44459</v>
      </c>
      <c r="L577" s="74" t="str">
        <f>IFERROR(IF(VLOOKUP(W577,'[1]Rohware 230'!$B:$C,2,FALSE)=0,"Rohware"),
IFERROR(IF(VLOOKUP(W577,[1]Sammelnr.!$B:$C,2,FALSE)=0,"Sammelnr. ungeschält ABS"),
IFERROR(IF(VLOOKUP(W577,[1]Sammelnr.!$E:$F,2,FALSE)=0,"Sammelnr. ungeschält VS"),
IFERROR(IF(VLOOKUP(W577,[1]Sammelnr.!$H:$I,2,FALSE)=0,"Sammelnr. geschält"),
IFERROR(IF(VLOOKUP(W577,[1]Offen!$B:$C,2,FALSE)=0,"Offen ungeschält ABS"),
IFERROR(IF(VLOOKUP(W577,[1]Offen!$E:$F,2,FALSE)=0,"Offen ungeschält VOS"),
IFERROR(IF(VLOOKUP(W577,[1]Offen!$H:$I,2,FALSE)=0,"Offen geschält RW"),
IFERROR(IF(VLOOKUP(W577,[1]Offen!$K:$L,2,FALSE)=0,"Offen vegan"),
IFERROR(IF(VLOOKUP(W577,[1]Offen!$N:$O,2,FALSE)=0,"Offen Zipfel"),
IFERROR(IF(VLOOKUP(W577,[1]Offen!$Q:$R,2,FALSE)=0,"Offen Endstücke"),
IFERROR(IF(VLOOKUP(W577,[1]Vakuumiert!$B:$C,2,FALSE)=0,"Vakuumierter VOS ungeschält"),
IFERROR(IF(VLOOKUP(W577,[1]Vakuumiert!$E:$F,2,FALSE)=0,"Vakuumierter ABS ungeschält"),
IFERROR(IF(VLOOKUP(W577,[1]Vakuumiert!$H:$I,2,FALSE)=0,"Vakuumierter VOS geschält"),
IFERROR(IF(VLOOKUP(W577,[1]Vakuumiert!$K:$L,2,FALSE)=0,"Vakuumierter VOS vegan"),
IFERROR(IF(VLOOKUP(W577,[1]Vakuumiert!$N:$O,2,FALSE)=0,"Vakuumierter VOS Zipfel"),
IFERROR(IF(VLOOKUP(W577,[1]Vakuumiert!$Q:$R,2,FALSE)=0,"Vakuumiert geschält"),
IFERROR(IF(VLOOKUP(W577,'[1]vakuumierte Fertigprodukte'!$B:$C,2,FALSE)=0,"Fertigprodukte"),
IFERROR(IF(VLOOKUP(W577,'[1]vakuumierte Fertigprodukte'!$E:$FI,2,FALSE)=0,"Vakuumierte Zipfel"),
IFERROR(IF(VLOOKUP(W577,[1]Wurste!$B:$C,2,FALSE)=0,"Räucherwürste"),
IFERROR(IF(VLOOKUP(W577,[1]Wurste!$E:$F,2,FALSE)=0,"URW/URGW Wurst"),
IFERROR(IF(VLOOKUP(W577,[1]Wurste!$H:$I,2,FALSE)=0,"HF-Wurst Vegan"),
IFERROR(IF(VLOOKUP(W577,[1]Wurste!$K:$L,2,FALSE)=0,"320er ohne Würste"),
IFERROR(IF(AND(OR(Abfalldokumentation!$I577="BU3",Abfalldokumentation!$I577="Verkauf"),Abfalldokumentation!$N577="Schimmel",Abfalldokumentation!$O577="keinen Abnehmer/kein Schälpersonal"),"Div. Zipfel, ES ohne Verwendung",VLOOKUP(Abfalldokumentation!$M577,Produktgruppen!A:B,2,FALSE)),"-")))))))))))))))))))))))</f>
        <v>Offen ungeschält ABS</v>
      </c>
      <c r="M577" s="76" t="str">
        <f>IFERROR(VLOOKUP(Abfalldokumentation!$W577,Artikel!A:C,3,FALSE),Abfalldokumentation!$W577)</f>
        <v>ABS CHED-ROT MIT ß-CARO</v>
      </c>
      <c r="N577" s="76" t="str">
        <f>VLOOKUP(D577,'Liste Gründe'!A:D,2,FALSE)</f>
        <v>Rest</v>
      </c>
      <c r="O577" s="75" t="str">
        <f>IF(ISBLANK(F577),VLOOKUP(Abfalldokumentation!$X577,'Liste Gründe'!A:D,3,FALSE),F577)</f>
        <v>Fremdkörper</v>
      </c>
      <c r="P577" s="76" t="str">
        <f>IF(ISBLANK(Abfalldokumentation!$G577),"-",Abfalldokumentation!$G577)</f>
        <v>Schmutz</v>
      </c>
      <c r="Q577" s="76">
        <f t="shared" si="57"/>
        <v>38</v>
      </c>
      <c r="R577" s="76" t="str">
        <f t="shared" si="58"/>
        <v>Produkte</v>
      </c>
      <c r="S577" s="76" t="str">
        <f t="shared" si="59"/>
        <v>BUs</v>
      </c>
      <c r="T577" s="76" t="str">
        <f t="shared" si="60"/>
        <v>Symptome</v>
      </c>
      <c r="U577" s="76">
        <f>IFERROR(VLOOKUP(Abfalldokumentation!$W577,Kennzahlen!S:U,3,FALSE)*Abfalldokumentation!$J577,"0")</f>
        <v>30</v>
      </c>
      <c r="V577" s="76" t="str">
        <f>IF(ISBLANK(A577),VLOOKUP(Abfalldokumentation!$W577,'Linien - BU'!R:S,2,FALSE),A577)</f>
        <v>L33</v>
      </c>
      <c r="W577" s="77">
        <f t="shared" si="61"/>
        <v>29501032</v>
      </c>
      <c r="X577" s="77">
        <f t="shared" si="62"/>
        <v>22</v>
      </c>
    </row>
    <row r="578" spans="1:24" ht="30" customHeight="1" x14ac:dyDescent="0.25">
      <c r="A578" s="39" t="s">
        <v>76</v>
      </c>
      <c r="B578" s="40">
        <v>29501039</v>
      </c>
      <c r="C578" s="40">
        <v>50</v>
      </c>
      <c r="D578" s="40">
        <v>61</v>
      </c>
      <c r="E578" s="41">
        <v>44459</v>
      </c>
      <c r="F578" s="42" t="s">
        <v>17</v>
      </c>
      <c r="G578" s="43" t="s">
        <v>136</v>
      </c>
      <c r="H578" s="44" t="str">
        <f>IFERROR(VLOOKUP(Abfalldokumentation!$B578,Artikel!A:C,3,FALSE),Abfalldokumentation!$B578)</f>
        <v>ABS OLD-AMSTERDAM</v>
      </c>
      <c r="I578" s="78" t="str">
        <f>VLOOKUP(V578,'Linien - BU'!A:B,2,FALSE)</f>
        <v>BU4</v>
      </c>
      <c r="J578" s="79">
        <f t="shared" ref="J578:J641" si="63">C578</f>
        <v>50</v>
      </c>
      <c r="K578" s="80">
        <f>Abfalldokumentation!$E578</f>
        <v>44459</v>
      </c>
      <c r="L578" s="79" t="str">
        <f>IFERROR(IF(VLOOKUP(W578,'[1]Rohware 230'!$B:$C,2,FALSE)=0,"Rohware"),
IFERROR(IF(VLOOKUP(W578,[1]Sammelnr.!$B:$C,2,FALSE)=0,"Sammelnr. ungeschält ABS"),
IFERROR(IF(VLOOKUP(W578,[1]Sammelnr.!$E:$F,2,FALSE)=0,"Sammelnr. ungeschält VS"),
IFERROR(IF(VLOOKUP(W578,[1]Sammelnr.!$H:$I,2,FALSE)=0,"Sammelnr. geschält"),
IFERROR(IF(VLOOKUP(W578,[1]Offen!$B:$C,2,FALSE)=0,"Offen ungeschält ABS"),
IFERROR(IF(VLOOKUP(W578,[1]Offen!$E:$F,2,FALSE)=0,"Offen ungeschält VOS"),
IFERROR(IF(VLOOKUP(W578,[1]Offen!$H:$I,2,FALSE)=0,"Offen geschält RW"),
IFERROR(IF(VLOOKUP(W578,[1]Offen!$K:$L,2,FALSE)=0,"Offen vegan"),
IFERROR(IF(VLOOKUP(W578,[1]Offen!$N:$O,2,FALSE)=0,"Offen Zipfel"),
IFERROR(IF(VLOOKUP(W578,[1]Offen!$Q:$R,2,FALSE)=0,"Offen Endstücke"),
IFERROR(IF(VLOOKUP(W578,[1]Vakuumiert!$B:$C,2,FALSE)=0,"Vakuumierter VOS ungeschält"),
IFERROR(IF(VLOOKUP(W578,[1]Vakuumiert!$E:$F,2,FALSE)=0,"Vakuumierter ABS ungeschält"),
IFERROR(IF(VLOOKUP(W578,[1]Vakuumiert!$H:$I,2,FALSE)=0,"Vakuumierter VOS geschält"),
IFERROR(IF(VLOOKUP(W578,[1]Vakuumiert!$K:$L,2,FALSE)=0,"Vakuumierter VOS vegan"),
IFERROR(IF(VLOOKUP(W578,[1]Vakuumiert!$N:$O,2,FALSE)=0,"Vakuumierter VOS Zipfel"),
IFERROR(IF(VLOOKUP(W578,[1]Vakuumiert!$Q:$R,2,FALSE)=0,"Vakuumiert geschält"),
IFERROR(IF(VLOOKUP(W578,'[1]vakuumierte Fertigprodukte'!$B:$C,2,FALSE)=0,"Fertigprodukte"),
IFERROR(IF(VLOOKUP(W578,'[1]vakuumierte Fertigprodukte'!$E:$FI,2,FALSE)=0,"Vakuumierte Zipfel"),
IFERROR(IF(VLOOKUP(W578,[1]Wurste!$B:$C,2,FALSE)=0,"Räucherwürste"),
IFERROR(IF(VLOOKUP(W578,[1]Wurste!$E:$F,2,FALSE)=0,"URW/URGW Wurst"),
IFERROR(IF(VLOOKUP(W578,[1]Wurste!$H:$I,2,FALSE)=0,"HF-Wurst Vegan"),
IFERROR(IF(VLOOKUP(W578,[1]Wurste!$K:$L,2,FALSE)=0,"320er ohne Würste"),
IFERROR(IF(AND(OR(Abfalldokumentation!$I578="BU3",Abfalldokumentation!$I578="Verkauf"),Abfalldokumentation!$N578="Schimmel",Abfalldokumentation!$O578="keinen Abnehmer/kein Schälpersonal"),"Div. Zipfel, ES ohne Verwendung",VLOOKUP(Abfalldokumentation!$M578,Produktgruppen!A:B,2,FALSE)),"-")))))))))))))))))))))))</f>
        <v>Offen ungeschält ABS</v>
      </c>
      <c r="M578" s="81" t="str">
        <f>IFERROR(VLOOKUP(Abfalldokumentation!$W578,Artikel!A:C,3,FALSE),Abfalldokumentation!$W578)</f>
        <v>ABS OLD-AMSTERDAM</v>
      </c>
      <c r="N578" s="81" t="str">
        <f>VLOOKUP(D578,'Liste Gründe'!A:D,2,FALSE)</f>
        <v>keinen Verwendungszweck</v>
      </c>
      <c r="O578" s="80" t="str">
        <f>IF(ISBLANK(F578),VLOOKUP(Abfalldokumentation!$X578,'Liste Gründe'!A:D,3,FALSE),F578)</f>
        <v>keinen Verwendungszweck</v>
      </c>
      <c r="P578" s="81" t="str">
        <f>IF(ISBLANK(Abfalldokumentation!$G578),"-",Abfalldokumentation!$G578)</f>
        <v>&lt;1000kg/Monat</v>
      </c>
      <c r="Q578" s="81">
        <f t="shared" ref="Q578:Q641" si="64">_xlfn.ISOWEEKNUM(K578)</f>
        <v>38</v>
      </c>
      <c r="R578" s="81" t="str">
        <f t="shared" ref="R578:R641" si="65">"Produkte"</f>
        <v>Produkte</v>
      </c>
      <c r="S578" s="81" t="str">
        <f t="shared" ref="S578:S641" si="66">"BUs"</f>
        <v>BUs</v>
      </c>
      <c r="T578" s="81" t="str">
        <f t="shared" ref="T578:T641" si="67">"Symptome"</f>
        <v>Symptome</v>
      </c>
      <c r="U578" s="81">
        <f>IFERROR(VLOOKUP(Abfalldokumentation!$W578,Kennzahlen!S:U,3,FALSE)*Abfalldokumentation!$J578,"0")</f>
        <v>5.0000000000000001E-3</v>
      </c>
      <c r="V578" s="81" t="str">
        <f>IF(ISBLANK(A578),VLOOKUP(Abfalldokumentation!$W578,'Linien - BU'!R:S,2,FALSE),A578)</f>
        <v>L22</v>
      </c>
      <c r="W578" s="77">
        <f t="shared" ref="W578:W641" si="68">B578</f>
        <v>29501039</v>
      </c>
      <c r="X578" s="77">
        <f t="shared" ref="X578:X641" si="69">D578</f>
        <v>61</v>
      </c>
    </row>
    <row r="579" spans="1:24" ht="30" customHeight="1" x14ac:dyDescent="0.25">
      <c r="A579" s="45" t="s">
        <v>11</v>
      </c>
      <c r="B579" s="46">
        <v>29501063</v>
      </c>
      <c r="C579" s="46">
        <v>362.5</v>
      </c>
      <c r="D579" s="46">
        <v>12</v>
      </c>
      <c r="E579" s="47">
        <v>44459</v>
      </c>
      <c r="F579" s="48" t="s">
        <v>20</v>
      </c>
      <c r="G579" s="49" t="s">
        <v>84</v>
      </c>
      <c r="H579" s="50" t="str">
        <f>IFERROR(VLOOKUP(Abfalldokumentation!$B579,Artikel!A:C,3,FALSE),Abfalldokumentation!$B579)</f>
        <v>VOS GRW-NATUR ZIPFEL 35</v>
      </c>
      <c r="I579" s="73" t="str">
        <f>VLOOKUP(V579,'Linien - BU'!A:B,2,FALSE)</f>
        <v>Verkauf</v>
      </c>
      <c r="J579" s="74">
        <f t="shared" si="63"/>
        <v>362.5</v>
      </c>
      <c r="K579" s="75">
        <f>Abfalldokumentation!$E579</f>
        <v>44459</v>
      </c>
      <c r="L579" s="74" t="str">
        <f>IFERROR(IF(VLOOKUP(W579,'[1]Rohware 230'!$B:$C,2,FALSE)=0,"Rohware"),
IFERROR(IF(VLOOKUP(W579,[1]Sammelnr.!$B:$C,2,FALSE)=0,"Sammelnr. ungeschält ABS"),
IFERROR(IF(VLOOKUP(W579,[1]Sammelnr.!$E:$F,2,FALSE)=0,"Sammelnr. ungeschält VS"),
IFERROR(IF(VLOOKUP(W579,[1]Sammelnr.!$H:$I,2,FALSE)=0,"Sammelnr. geschält"),
IFERROR(IF(VLOOKUP(W579,[1]Offen!$B:$C,2,FALSE)=0,"Offen ungeschält ABS"),
IFERROR(IF(VLOOKUP(W579,[1]Offen!$E:$F,2,FALSE)=0,"Offen ungeschält VOS"),
IFERROR(IF(VLOOKUP(W579,[1]Offen!$H:$I,2,FALSE)=0,"Offen geschält RW"),
IFERROR(IF(VLOOKUP(W579,[1]Offen!$K:$L,2,FALSE)=0,"Offen vegan"),
IFERROR(IF(VLOOKUP(W579,[1]Offen!$N:$O,2,FALSE)=0,"Offen Zipfel"),
IFERROR(IF(VLOOKUP(W579,[1]Offen!$Q:$R,2,FALSE)=0,"Offen Endstücke"),
IFERROR(IF(VLOOKUP(W579,[1]Vakuumiert!$B:$C,2,FALSE)=0,"Vakuumierter VOS ungeschält"),
IFERROR(IF(VLOOKUP(W579,[1]Vakuumiert!$E:$F,2,FALSE)=0,"Vakuumierter ABS ungeschält"),
IFERROR(IF(VLOOKUP(W579,[1]Vakuumiert!$H:$I,2,FALSE)=0,"Vakuumierter VOS geschält"),
IFERROR(IF(VLOOKUP(W579,[1]Vakuumiert!$K:$L,2,FALSE)=0,"Vakuumierter VOS vegan"),
IFERROR(IF(VLOOKUP(W579,[1]Vakuumiert!$N:$O,2,FALSE)=0,"Vakuumierter VOS Zipfel"),
IFERROR(IF(VLOOKUP(W579,[1]Vakuumiert!$Q:$R,2,FALSE)=0,"Vakuumiert geschält"),
IFERROR(IF(VLOOKUP(W579,'[1]vakuumierte Fertigprodukte'!$B:$C,2,FALSE)=0,"Fertigprodukte"),
IFERROR(IF(VLOOKUP(W579,'[1]vakuumierte Fertigprodukte'!$E:$FI,2,FALSE)=0,"Vakuumierte Zipfel"),
IFERROR(IF(VLOOKUP(W579,[1]Wurste!$B:$C,2,FALSE)=0,"Räucherwürste"),
IFERROR(IF(VLOOKUP(W579,[1]Wurste!$E:$F,2,FALSE)=0,"URW/URGW Wurst"),
IFERROR(IF(VLOOKUP(W579,[1]Wurste!$H:$I,2,FALSE)=0,"HF-Wurst Vegan"),
IFERROR(IF(VLOOKUP(W579,[1]Wurste!$K:$L,2,FALSE)=0,"320er ohne Würste"),
IFERROR(IF(AND(OR(Abfalldokumentation!$I579="BU3",Abfalldokumentation!$I579="Verkauf"),Abfalldokumentation!$N579="Schimmel",Abfalldokumentation!$O579="keinen Abnehmer/kein Schälpersonal"),"Div. Zipfel, ES ohne Verwendung",VLOOKUP(Abfalldokumentation!$M579,Produktgruppen!A:B,2,FALSE)),"-")))))))))))))))))))))))</f>
        <v>Offen Zipfel</v>
      </c>
      <c r="M579" s="76" t="str">
        <f>IFERROR(VLOOKUP(Abfalldokumentation!$W579,Artikel!A:C,3,FALSE),Abfalldokumentation!$W579)</f>
        <v>VOS GRW-NATUR ZIPFEL 35</v>
      </c>
      <c r="N579" s="76" t="str">
        <f>VLOOKUP(D579,'Liste Gründe'!A:D,2,FALSE)</f>
        <v>Schimmel</v>
      </c>
      <c r="O579" s="75" t="str">
        <f>IF(ISBLANK(F579),VLOOKUP(Abfalldokumentation!$X579,'Liste Gründe'!A:D,3,FALSE),F579)</f>
        <v>keinen Abnehmer/kein Schälpersonal</v>
      </c>
      <c r="P579" s="76" t="str">
        <f>IF(ISBLANK(Abfalldokumentation!$G579),"-",Abfalldokumentation!$G579)</f>
        <v>keinen Abnehmer/Schälen</v>
      </c>
      <c r="Q579" s="76">
        <f t="shared" si="64"/>
        <v>38</v>
      </c>
      <c r="R579" s="76" t="str">
        <f t="shared" si="65"/>
        <v>Produkte</v>
      </c>
      <c r="S579" s="76" t="str">
        <f t="shared" si="66"/>
        <v>BUs</v>
      </c>
      <c r="T579" s="76" t="str">
        <f t="shared" si="67"/>
        <v>Symptome</v>
      </c>
      <c r="U579" s="76">
        <f>IFERROR(VLOOKUP(Abfalldokumentation!$W579,Kennzahlen!S:U,3,FALSE)*Abfalldokumentation!$J579,"0")</f>
        <v>181.25</v>
      </c>
      <c r="V579" s="76" t="str">
        <f>IF(ISBLANK(A579),VLOOKUP(Abfalldokumentation!$W579,'Linien - BU'!R:S,2,FALSE),A579)</f>
        <v>Verkauf</v>
      </c>
      <c r="W579" s="77">
        <f t="shared" si="68"/>
        <v>29501063</v>
      </c>
      <c r="X579" s="77">
        <f t="shared" si="69"/>
        <v>12</v>
      </c>
    </row>
    <row r="580" spans="1:24" ht="30" customHeight="1" x14ac:dyDescent="0.25">
      <c r="A580" s="39" t="s">
        <v>11</v>
      </c>
      <c r="B580" s="40">
        <v>29501078</v>
      </c>
      <c r="C580" s="40">
        <v>409</v>
      </c>
      <c r="D580" s="40">
        <v>12</v>
      </c>
      <c r="E580" s="41">
        <v>44459</v>
      </c>
      <c r="F580" s="42" t="s">
        <v>20</v>
      </c>
      <c r="G580" s="43" t="s">
        <v>84</v>
      </c>
      <c r="H580" s="44" t="str">
        <f>IFERROR(VLOOKUP(Abfalldokumentation!$B580,Artikel!A:C,3,FALSE),Abfalldokumentation!$B580)</f>
        <v>VOS GRW-CHILI-NAT ZIPFE</v>
      </c>
      <c r="I580" s="78" t="str">
        <f>VLOOKUP(V580,'Linien - BU'!A:B,2,FALSE)</f>
        <v>Verkauf</v>
      </c>
      <c r="J580" s="79">
        <f t="shared" si="63"/>
        <v>409</v>
      </c>
      <c r="K580" s="80">
        <f>Abfalldokumentation!$E580</f>
        <v>44459</v>
      </c>
      <c r="L580" s="79" t="str">
        <f>IFERROR(IF(VLOOKUP(W580,'[1]Rohware 230'!$B:$C,2,FALSE)=0,"Rohware"),
IFERROR(IF(VLOOKUP(W580,[1]Sammelnr.!$B:$C,2,FALSE)=0,"Sammelnr. ungeschält ABS"),
IFERROR(IF(VLOOKUP(W580,[1]Sammelnr.!$E:$F,2,FALSE)=0,"Sammelnr. ungeschält VS"),
IFERROR(IF(VLOOKUP(W580,[1]Sammelnr.!$H:$I,2,FALSE)=0,"Sammelnr. geschält"),
IFERROR(IF(VLOOKUP(W580,[1]Offen!$B:$C,2,FALSE)=0,"Offen ungeschält ABS"),
IFERROR(IF(VLOOKUP(W580,[1]Offen!$E:$F,2,FALSE)=0,"Offen ungeschält VOS"),
IFERROR(IF(VLOOKUP(W580,[1]Offen!$H:$I,2,FALSE)=0,"Offen geschält RW"),
IFERROR(IF(VLOOKUP(W580,[1]Offen!$K:$L,2,FALSE)=0,"Offen vegan"),
IFERROR(IF(VLOOKUP(W580,[1]Offen!$N:$O,2,FALSE)=0,"Offen Zipfel"),
IFERROR(IF(VLOOKUP(W580,[1]Offen!$Q:$R,2,FALSE)=0,"Offen Endstücke"),
IFERROR(IF(VLOOKUP(W580,[1]Vakuumiert!$B:$C,2,FALSE)=0,"Vakuumierter VOS ungeschält"),
IFERROR(IF(VLOOKUP(W580,[1]Vakuumiert!$E:$F,2,FALSE)=0,"Vakuumierter ABS ungeschält"),
IFERROR(IF(VLOOKUP(W580,[1]Vakuumiert!$H:$I,2,FALSE)=0,"Vakuumierter VOS geschält"),
IFERROR(IF(VLOOKUP(W580,[1]Vakuumiert!$K:$L,2,FALSE)=0,"Vakuumierter VOS vegan"),
IFERROR(IF(VLOOKUP(W580,[1]Vakuumiert!$N:$O,2,FALSE)=0,"Vakuumierter VOS Zipfel"),
IFERROR(IF(VLOOKUP(W580,[1]Vakuumiert!$Q:$R,2,FALSE)=0,"Vakuumiert geschält"),
IFERROR(IF(VLOOKUP(W580,'[1]vakuumierte Fertigprodukte'!$B:$C,2,FALSE)=0,"Fertigprodukte"),
IFERROR(IF(VLOOKUP(W580,'[1]vakuumierte Fertigprodukte'!$E:$FI,2,FALSE)=0,"Vakuumierte Zipfel"),
IFERROR(IF(VLOOKUP(W580,[1]Wurste!$B:$C,2,FALSE)=0,"Räucherwürste"),
IFERROR(IF(VLOOKUP(W580,[1]Wurste!$E:$F,2,FALSE)=0,"URW/URGW Wurst"),
IFERROR(IF(VLOOKUP(W580,[1]Wurste!$H:$I,2,FALSE)=0,"HF-Wurst Vegan"),
IFERROR(IF(VLOOKUP(W580,[1]Wurste!$K:$L,2,FALSE)=0,"320er ohne Würste"),
IFERROR(IF(AND(OR(Abfalldokumentation!$I580="BU3",Abfalldokumentation!$I580="Verkauf"),Abfalldokumentation!$N580="Schimmel",Abfalldokumentation!$O580="keinen Abnehmer/kein Schälpersonal"),"Div. Zipfel, ES ohne Verwendung",VLOOKUP(Abfalldokumentation!$M580,Produktgruppen!A:B,2,FALSE)),"-")))))))))))))))))))))))</f>
        <v>Offen Zipfel</v>
      </c>
      <c r="M580" s="81" t="str">
        <f>IFERROR(VLOOKUP(Abfalldokumentation!$W580,Artikel!A:C,3,FALSE),Abfalldokumentation!$W580)</f>
        <v>VOS GRW-CHILI-NAT ZIPFE</v>
      </c>
      <c r="N580" s="81" t="str">
        <f>VLOOKUP(D580,'Liste Gründe'!A:D,2,FALSE)</f>
        <v>Schimmel</v>
      </c>
      <c r="O580" s="80" t="str">
        <f>IF(ISBLANK(F580),VLOOKUP(Abfalldokumentation!$X580,'Liste Gründe'!A:D,3,FALSE),F580)</f>
        <v>keinen Abnehmer/kein Schälpersonal</v>
      </c>
      <c r="P580" s="81" t="str">
        <f>IF(ISBLANK(Abfalldokumentation!$G580),"-",Abfalldokumentation!$G580)</f>
        <v>keinen Abnehmer/Schälen</v>
      </c>
      <c r="Q580" s="81">
        <f t="shared" si="64"/>
        <v>38</v>
      </c>
      <c r="R580" s="81" t="str">
        <f t="shared" si="65"/>
        <v>Produkte</v>
      </c>
      <c r="S580" s="81" t="str">
        <f t="shared" si="66"/>
        <v>BUs</v>
      </c>
      <c r="T580" s="81" t="str">
        <f t="shared" si="67"/>
        <v>Symptome</v>
      </c>
      <c r="U580" s="81">
        <f>IFERROR(VLOOKUP(Abfalldokumentation!$W580,Kennzahlen!S:U,3,FALSE)*Abfalldokumentation!$J580,"0")</f>
        <v>204.5</v>
      </c>
      <c r="V580" s="81" t="str">
        <f>IF(ISBLANK(A580),VLOOKUP(Abfalldokumentation!$W580,'Linien - BU'!R:S,2,FALSE),A580)</f>
        <v>Verkauf</v>
      </c>
      <c r="W580" s="77">
        <f t="shared" si="68"/>
        <v>29501078</v>
      </c>
      <c r="X580" s="77">
        <f t="shared" si="69"/>
        <v>12</v>
      </c>
    </row>
    <row r="581" spans="1:24" ht="30" customHeight="1" x14ac:dyDescent="0.25">
      <c r="A581" s="45" t="s">
        <v>70</v>
      </c>
      <c r="B581" s="46">
        <v>32000066</v>
      </c>
      <c r="C581" s="46">
        <v>45</v>
      </c>
      <c r="D581" s="46">
        <v>22</v>
      </c>
      <c r="E581" s="47">
        <v>44459</v>
      </c>
      <c r="F581" s="48" t="s">
        <v>87</v>
      </c>
      <c r="G581" s="49" t="s">
        <v>88</v>
      </c>
      <c r="H581" s="50" t="str">
        <f>IFERROR(VLOOKUP(Abfalldokumentation!$B581,Artikel!A:C,3,FALSE),Abfalldokumentation!$B581)</f>
        <v>RW JALA-NAT 9,3KG JER D</v>
      </c>
      <c r="I581" s="73" t="str">
        <f>VLOOKUP(V581,'Linien - BU'!A:B,2,FALSE)</f>
        <v>BU1</v>
      </c>
      <c r="J581" s="74">
        <f t="shared" si="63"/>
        <v>45</v>
      </c>
      <c r="K581" s="75">
        <f>Abfalldokumentation!$E581</f>
        <v>44459</v>
      </c>
      <c r="L581" s="74" t="str">
        <f>IFERROR(IF(VLOOKUP(W581,'[1]Rohware 230'!$B:$C,2,FALSE)=0,"Rohware"),
IFERROR(IF(VLOOKUP(W581,[1]Sammelnr.!$B:$C,2,FALSE)=0,"Sammelnr. ungeschält ABS"),
IFERROR(IF(VLOOKUP(W581,[1]Sammelnr.!$E:$F,2,FALSE)=0,"Sammelnr. ungeschält VS"),
IFERROR(IF(VLOOKUP(W581,[1]Sammelnr.!$H:$I,2,FALSE)=0,"Sammelnr. geschält"),
IFERROR(IF(VLOOKUP(W581,[1]Offen!$B:$C,2,FALSE)=0,"Offen ungeschält ABS"),
IFERROR(IF(VLOOKUP(W581,[1]Offen!$E:$F,2,FALSE)=0,"Offen ungeschält VOS"),
IFERROR(IF(VLOOKUP(W581,[1]Offen!$H:$I,2,FALSE)=0,"Offen geschält RW"),
IFERROR(IF(VLOOKUP(W581,[1]Offen!$K:$L,2,FALSE)=0,"Offen vegan"),
IFERROR(IF(VLOOKUP(W581,[1]Offen!$N:$O,2,FALSE)=0,"Offen Zipfel"),
IFERROR(IF(VLOOKUP(W581,[1]Offen!$Q:$R,2,FALSE)=0,"Offen Endstücke"),
IFERROR(IF(VLOOKUP(W581,[1]Vakuumiert!$B:$C,2,FALSE)=0,"Vakuumierter VOS ungeschält"),
IFERROR(IF(VLOOKUP(W581,[1]Vakuumiert!$E:$F,2,FALSE)=0,"Vakuumierter ABS ungeschält"),
IFERROR(IF(VLOOKUP(W581,[1]Vakuumiert!$H:$I,2,FALSE)=0,"Vakuumierter VOS geschält"),
IFERROR(IF(VLOOKUP(W581,[1]Vakuumiert!$K:$L,2,FALSE)=0,"Vakuumierter VOS vegan"),
IFERROR(IF(VLOOKUP(W581,[1]Vakuumiert!$N:$O,2,FALSE)=0,"Vakuumierter VOS Zipfel"),
IFERROR(IF(VLOOKUP(W581,[1]Vakuumiert!$Q:$R,2,FALSE)=0,"Vakuumiert geschält"),
IFERROR(IF(VLOOKUP(W581,'[1]vakuumierte Fertigprodukte'!$B:$C,2,FALSE)=0,"Fertigprodukte"),
IFERROR(IF(VLOOKUP(W581,'[1]vakuumierte Fertigprodukte'!$E:$FI,2,FALSE)=0,"Vakuumierte Zipfel"),
IFERROR(IF(VLOOKUP(W581,[1]Wurste!$B:$C,2,FALSE)=0,"Räucherwürste"),
IFERROR(IF(VLOOKUP(W581,[1]Wurste!$E:$F,2,FALSE)=0,"URW/URGW Wurst"),
IFERROR(IF(VLOOKUP(W581,[1]Wurste!$H:$I,2,FALSE)=0,"HF-Wurst Vegan"),
IFERROR(IF(VLOOKUP(W581,[1]Wurste!$K:$L,2,FALSE)=0,"320er ohne Würste"),
IFERROR(IF(AND(OR(Abfalldokumentation!$I581="BU3",Abfalldokumentation!$I581="Verkauf"),Abfalldokumentation!$N581="Schimmel",Abfalldokumentation!$O581="keinen Abnehmer/kein Schälpersonal"),"Div. Zipfel, ES ohne Verwendung",VLOOKUP(Abfalldokumentation!$M581,Produktgruppen!A:B,2,FALSE)),"-")))))))))))))))))))))))</f>
        <v>Räucherwürste</v>
      </c>
      <c r="M581" s="76" t="str">
        <f>IFERROR(VLOOKUP(Abfalldokumentation!$W581,Artikel!A:C,3,FALSE),Abfalldokumentation!$W581)</f>
        <v>RW JALA-NAT 9,3KG JER D</v>
      </c>
      <c r="N581" s="76" t="str">
        <f>VLOOKUP(D581,'Liste Gründe'!A:D,2,FALSE)</f>
        <v>Rest</v>
      </c>
      <c r="O581" s="75" t="str">
        <f>IF(ISBLANK(F581),VLOOKUP(Abfalldokumentation!$X581,'Liste Gründe'!A:D,3,FALSE),F581)</f>
        <v>Fremdkörper</v>
      </c>
      <c r="P581" s="76" t="str">
        <f>IF(ISBLANK(Abfalldokumentation!$G581),"-",Abfalldokumentation!$G581)</f>
        <v>Metall</v>
      </c>
      <c r="Q581" s="76">
        <f t="shared" si="64"/>
        <v>38</v>
      </c>
      <c r="R581" s="76" t="str">
        <f t="shared" si="65"/>
        <v>Produkte</v>
      </c>
      <c r="S581" s="76" t="str">
        <f t="shared" si="66"/>
        <v>BUs</v>
      </c>
      <c r="T581" s="76" t="str">
        <f t="shared" si="67"/>
        <v>Symptome</v>
      </c>
      <c r="U581" s="76" t="str">
        <f>IFERROR(VLOOKUP(Abfalldokumentation!$W581,Kennzahlen!S:U,3,FALSE)*Abfalldokumentation!$J581,"0")</f>
        <v>0</v>
      </c>
      <c r="V581" s="76" t="str">
        <f>IF(ISBLANK(A581),VLOOKUP(Abfalldokumentation!$W581,'Linien - BU'!R:S,2,FALSE),A581)</f>
        <v>Abfüllung</v>
      </c>
      <c r="W581" s="77">
        <f t="shared" si="68"/>
        <v>32000066</v>
      </c>
      <c r="X581" s="77">
        <f t="shared" si="69"/>
        <v>22</v>
      </c>
    </row>
    <row r="582" spans="1:24" ht="30" customHeight="1" x14ac:dyDescent="0.25">
      <c r="A582" s="39" t="s">
        <v>11</v>
      </c>
      <c r="B582" s="40" t="s">
        <v>83</v>
      </c>
      <c r="C582" s="40">
        <v>470</v>
      </c>
      <c r="D582" s="40">
        <v>12</v>
      </c>
      <c r="E582" s="41">
        <v>44459</v>
      </c>
      <c r="F582" s="42" t="s">
        <v>20</v>
      </c>
      <c r="G582" s="43" t="s">
        <v>84</v>
      </c>
      <c r="H582" s="44" t="str">
        <f>IFERROR(VLOOKUP(Abfalldokumentation!$B582,Artikel!A:C,3,FALSE),Abfalldokumentation!$B582)</f>
        <v>Div. Zipfel, Endstücke</v>
      </c>
      <c r="I582" s="78" t="str">
        <f>VLOOKUP(V582,'Linien - BU'!A:B,2,FALSE)</f>
        <v>Verkauf</v>
      </c>
      <c r="J582" s="79">
        <f t="shared" si="63"/>
        <v>470</v>
      </c>
      <c r="K582" s="80">
        <f>Abfalldokumentation!$E582</f>
        <v>44459</v>
      </c>
      <c r="L582" s="79" t="str">
        <f>IFERROR(IF(VLOOKUP(W582,'[1]Rohware 230'!$B:$C,2,FALSE)=0,"Rohware"),
IFERROR(IF(VLOOKUP(W582,[1]Sammelnr.!$B:$C,2,FALSE)=0,"Sammelnr. ungeschält ABS"),
IFERROR(IF(VLOOKUP(W582,[1]Sammelnr.!$E:$F,2,FALSE)=0,"Sammelnr. ungeschält VS"),
IFERROR(IF(VLOOKUP(W582,[1]Sammelnr.!$H:$I,2,FALSE)=0,"Sammelnr. geschält"),
IFERROR(IF(VLOOKUP(W582,[1]Offen!$B:$C,2,FALSE)=0,"Offen ungeschält ABS"),
IFERROR(IF(VLOOKUP(W582,[1]Offen!$E:$F,2,FALSE)=0,"Offen ungeschält VOS"),
IFERROR(IF(VLOOKUP(W582,[1]Offen!$H:$I,2,FALSE)=0,"Offen geschält RW"),
IFERROR(IF(VLOOKUP(W582,[1]Offen!$K:$L,2,FALSE)=0,"Offen vegan"),
IFERROR(IF(VLOOKUP(W582,[1]Offen!$N:$O,2,FALSE)=0,"Offen Zipfel"),
IFERROR(IF(VLOOKUP(W582,[1]Offen!$Q:$R,2,FALSE)=0,"Offen Endstücke"),
IFERROR(IF(VLOOKUP(W582,[1]Vakuumiert!$B:$C,2,FALSE)=0,"Vakuumierter VOS ungeschält"),
IFERROR(IF(VLOOKUP(W582,[1]Vakuumiert!$E:$F,2,FALSE)=0,"Vakuumierter ABS ungeschält"),
IFERROR(IF(VLOOKUP(W582,[1]Vakuumiert!$H:$I,2,FALSE)=0,"Vakuumierter VOS geschält"),
IFERROR(IF(VLOOKUP(W582,[1]Vakuumiert!$K:$L,2,FALSE)=0,"Vakuumierter VOS vegan"),
IFERROR(IF(VLOOKUP(W582,[1]Vakuumiert!$N:$O,2,FALSE)=0,"Vakuumierter VOS Zipfel"),
IFERROR(IF(VLOOKUP(W582,[1]Vakuumiert!$Q:$R,2,FALSE)=0,"Vakuumiert geschält"),
IFERROR(IF(VLOOKUP(W582,'[1]vakuumierte Fertigprodukte'!$B:$C,2,FALSE)=0,"Fertigprodukte"),
IFERROR(IF(VLOOKUP(W582,'[1]vakuumierte Fertigprodukte'!$E:$FI,2,FALSE)=0,"Vakuumierte Zipfel"),
IFERROR(IF(VLOOKUP(W582,[1]Wurste!$B:$C,2,FALSE)=0,"Räucherwürste"),
IFERROR(IF(VLOOKUP(W582,[1]Wurste!$E:$F,2,FALSE)=0,"URW/URGW Wurst"),
IFERROR(IF(VLOOKUP(W582,[1]Wurste!$H:$I,2,FALSE)=0,"HF-Wurst Vegan"),
IFERROR(IF(VLOOKUP(W582,[1]Wurste!$K:$L,2,FALSE)=0,"320er ohne Würste"),
IFERROR(IF(AND(OR(Abfalldokumentation!$I582="BU3",Abfalldokumentation!$I582="Verkauf"),Abfalldokumentation!$N582="Schimmel",Abfalldokumentation!$O582="keinen Abnehmer/kein Schälpersonal"),"Div. Zipfel, ES ohne Verwendung",VLOOKUP(Abfalldokumentation!$M582,Produktgruppen!A:B,2,FALSE)),"-")))))))))))))))))))))))</f>
        <v>Div. Zipfel, ES ohne Verwendung</v>
      </c>
      <c r="M582" s="81" t="str">
        <f>IFERROR(VLOOKUP(Abfalldokumentation!$W582,Artikel!A:C,3,FALSE),Abfalldokumentation!$W582)</f>
        <v>Div. Zipfel, Endstücke</v>
      </c>
      <c r="N582" s="81" t="str">
        <f>VLOOKUP(D582,'Liste Gründe'!A:D,2,FALSE)</f>
        <v>Schimmel</v>
      </c>
      <c r="O582" s="80" t="str">
        <f>IF(ISBLANK(F582),VLOOKUP(Abfalldokumentation!$X582,'Liste Gründe'!A:D,3,FALSE),F582)</f>
        <v>keinen Abnehmer/kein Schälpersonal</v>
      </c>
      <c r="P582" s="81" t="str">
        <f>IF(ISBLANK(Abfalldokumentation!$G582),"-",Abfalldokumentation!$G582)</f>
        <v>keinen Abnehmer/Schälen</v>
      </c>
      <c r="Q582" s="81">
        <f t="shared" si="64"/>
        <v>38</v>
      </c>
      <c r="R582" s="81" t="str">
        <f t="shared" si="65"/>
        <v>Produkte</v>
      </c>
      <c r="S582" s="81" t="str">
        <f t="shared" si="66"/>
        <v>BUs</v>
      </c>
      <c r="T582" s="81" t="str">
        <f t="shared" si="67"/>
        <v>Symptome</v>
      </c>
      <c r="U582" s="81" t="str">
        <f>IFERROR(VLOOKUP(Abfalldokumentation!$W582,Kennzahlen!S:U,3,FALSE)*Abfalldokumentation!$J582,"0")</f>
        <v>0</v>
      </c>
      <c r="V582" s="81" t="str">
        <f>IF(ISBLANK(A582),VLOOKUP(Abfalldokumentation!$W582,'Linien - BU'!R:S,2,FALSE),A582)</f>
        <v>Verkauf</v>
      </c>
      <c r="W582" s="77" t="str">
        <f t="shared" si="68"/>
        <v>Div. Zipfel, Endstücke</v>
      </c>
      <c r="X582" s="77">
        <f t="shared" si="69"/>
        <v>12</v>
      </c>
    </row>
    <row r="583" spans="1:24" ht="30" customHeight="1" x14ac:dyDescent="0.25">
      <c r="A583" s="45" t="s">
        <v>131</v>
      </c>
      <c r="B583" s="46" t="s">
        <v>85</v>
      </c>
      <c r="C583" s="46">
        <v>70</v>
      </c>
      <c r="D583" s="46">
        <v>30</v>
      </c>
      <c r="E583" s="47">
        <v>44459</v>
      </c>
      <c r="F583" s="48"/>
      <c r="G583" s="49"/>
      <c r="H583" s="50" t="str">
        <f>IFERROR(VLOOKUP(Abfalldokumentation!$B583,Artikel!A:C,3,FALSE),Abfalldokumentation!$B583)</f>
        <v>Diverses</v>
      </c>
      <c r="I583" s="73" t="str">
        <f>VLOOKUP(V583,'Linien - BU'!A:B,2,FALSE)</f>
        <v>BU4</v>
      </c>
      <c r="J583" s="74">
        <f t="shared" si="63"/>
        <v>70</v>
      </c>
      <c r="K583" s="75">
        <f>Abfalldokumentation!$E583</f>
        <v>44459</v>
      </c>
      <c r="L583" s="74" t="str">
        <f>IFERROR(IF(VLOOKUP(W583,'[1]Rohware 230'!$B:$C,2,FALSE)=0,"Rohware"),
IFERROR(IF(VLOOKUP(W583,[1]Sammelnr.!$B:$C,2,FALSE)=0,"Sammelnr. ungeschält ABS"),
IFERROR(IF(VLOOKUP(W583,[1]Sammelnr.!$E:$F,2,FALSE)=0,"Sammelnr. ungeschält VS"),
IFERROR(IF(VLOOKUP(W583,[1]Sammelnr.!$H:$I,2,FALSE)=0,"Sammelnr. geschält"),
IFERROR(IF(VLOOKUP(W583,[1]Offen!$B:$C,2,FALSE)=0,"Offen ungeschält ABS"),
IFERROR(IF(VLOOKUP(W583,[1]Offen!$E:$F,2,FALSE)=0,"Offen ungeschält VOS"),
IFERROR(IF(VLOOKUP(W583,[1]Offen!$H:$I,2,FALSE)=0,"Offen geschält RW"),
IFERROR(IF(VLOOKUP(W583,[1]Offen!$K:$L,2,FALSE)=0,"Offen vegan"),
IFERROR(IF(VLOOKUP(W583,[1]Offen!$N:$O,2,FALSE)=0,"Offen Zipfel"),
IFERROR(IF(VLOOKUP(W583,[1]Offen!$Q:$R,2,FALSE)=0,"Offen Endstücke"),
IFERROR(IF(VLOOKUP(W583,[1]Vakuumiert!$B:$C,2,FALSE)=0,"Vakuumierter VOS ungeschält"),
IFERROR(IF(VLOOKUP(W583,[1]Vakuumiert!$E:$F,2,FALSE)=0,"Vakuumierter ABS ungeschält"),
IFERROR(IF(VLOOKUP(W583,[1]Vakuumiert!$H:$I,2,FALSE)=0,"Vakuumierter VOS geschält"),
IFERROR(IF(VLOOKUP(W583,[1]Vakuumiert!$K:$L,2,FALSE)=0,"Vakuumierter VOS vegan"),
IFERROR(IF(VLOOKUP(W583,[1]Vakuumiert!$N:$O,2,FALSE)=0,"Vakuumierter VOS Zipfel"),
IFERROR(IF(VLOOKUP(W583,[1]Vakuumiert!$Q:$R,2,FALSE)=0,"Vakuumiert geschält"),
IFERROR(IF(VLOOKUP(W583,'[1]vakuumierte Fertigprodukte'!$B:$C,2,FALSE)=0,"Fertigprodukte"),
IFERROR(IF(VLOOKUP(W583,'[1]vakuumierte Fertigprodukte'!$E:$FI,2,FALSE)=0,"Vakuumierte Zipfel"),
IFERROR(IF(VLOOKUP(W583,[1]Wurste!$B:$C,2,FALSE)=0,"Räucherwürste"),
IFERROR(IF(VLOOKUP(W583,[1]Wurste!$E:$F,2,FALSE)=0,"URW/URGW Wurst"),
IFERROR(IF(VLOOKUP(W583,[1]Wurste!$H:$I,2,FALSE)=0,"HF-Wurst Vegan"),
IFERROR(IF(VLOOKUP(W583,[1]Wurste!$K:$L,2,FALSE)=0,"320er ohne Würste"),
IFERROR(IF(AND(OR(Abfalldokumentation!$I583="BU3",Abfalldokumentation!$I583="Verkauf"),Abfalldokumentation!$N583="Schimmel",Abfalldokumentation!$O583="keinen Abnehmer/kein Schälpersonal"),"Div. Zipfel, ES ohne Verwendung",VLOOKUP(Abfalldokumentation!$M583,Produktgruppen!A:B,2,FALSE)),"-")))))))))))))))))))))))</f>
        <v>Diverses</v>
      </c>
      <c r="M583" s="76" t="str">
        <f>IFERROR(VLOOKUP(Abfalldokumentation!$W583,Artikel!A:C,3,FALSE),Abfalldokumentation!$W583)</f>
        <v>Diverses</v>
      </c>
      <c r="N583" s="76" t="str">
        <f>VLOOKUP(D583,'Liste Gründe'!A:D,2,FALSE)</f>
        <v>Linienbezogen</v>
      </c>
      <c r="O583" s="75" t="str">
        <f>IF(ISBLANK(F583),VLOOKUP(Abfalldokumentation!$X583,'Liste Gründe'!A:D,3,FALSE),F583)</f>
        <v>Maschinenabfall</v>
      </c>
      <c r="P583" s="76" t="str">
        <f>IF(ISBLANK(Abfalldokumentation!$G583),"-",Abfalldokumentation!$G583)</f>
        <v>-</v>
      </c>
      <c r="Q583" s="76">
        <f t="shared" si="64"/>
        <v>38</v>
      </c>
      <c r="R583" s="76" t="str">
        <f t="shared" si="65"/>
        <v>Produkte</v>
      </c>
      <c r="S583" s="76" t="str">
        <f t="shared" si="66"/>
        <v>BUs</v>
      </c>
      <c r="T583" s="76" t="str">
        <f t="shared" si="67"/>
        <v>Symptome</v>
      </c>
      <c r="U583" s="76" t="str">
        <f>IFERROR(VLOOKUP(Abfalldokumentation!$W583,Kennzahlen!S:U,3,FALSE)*Abfalldokumentation!$J583,"0")</f>
        <v>0</v>
      </c>
      <c r="V583" s="76" t="str">
        <f>IF(ISBLANK(A583),VLOOKUP(Abfalldokumentation!$W583,'Linien - BU'!R:S,2,FALSE),A583)</f>
        <v>L21</v>
      </c>
      <c r="W583" s="77" t="str">
        <f t="shared" si="68"/>
        <v>Diverses</v>
      </c>
      <c r="X583" s="77">
        <f t="shared" si="69"/>
        <v>30</v>
      </c>
    </row>
    <row r="584" spans="1:24" ht="30" customHeight="1" x14ac:dyDescent="0.25">
      <c r="A584" s="39" t="s">
        <v>131</v>
      </c>
      <c r="B584" s="40" t="s">
        <v>85</v>
      </c>
      <c r="C584" s="40">
        <v>175</v>
      </c>
      <c r="D584" s="40">
        <v>30</v>
      </c>
      <c r="E584" s="41">
        <v>44459</v>
      </c>
      <c r="F584" s="42"/>
      <c r="G584" s="43"/>
      <c r="H584" s="44" t="str">
        <f>IFERROR(VLOOKUP(Abfalldokumentation!$B584,Artikel!A:C,3,FALSE),Abfalldokumentation!$B584)</f>
        <v>Diverses</v>
      </c>
      <c r="I584" s="78" t="str">
        <f>VLOOKUP(V584,'Linien - BU'!A:B,2,FALSE)</f>
        <v>BU4</v>
      </c>
      <c r="J584" s="79">
        <f t="shared" si="63"/>
        <v>175</v>
      </c>
      <c r="K584" s="80">
        <f>Abfalldokumentation!$E584</f>
        <v>44459</v>
      </c>
      <c r="L584" s="79" t="str">
        <f>IFERROR(IF(VLOOKUP(W584,'[1]Rohware 230'!$B:$C,2,FALSE)=0,"Rohware"),
IFERROR(IF(VLOOKUP(W584,[1]Sammelnr.!$B:$C,2,FALSE)=0,"Sammelnr. ungeschält ABS"),
IFERROR(IF(VLOOKUP(W584,[1]Sammelnr.!$E:$F,2,FALSE)=0,"Sammelnr. ungeschält VS"),
IFERROR(IF(VLOOKUP(W584,[1]Sammelnr.!$H:$I,2,FALSE)=0,"Sammelnr. geschält"),
IFERROR(IF(VLOOKUP(W584,[1]Offen!$B:$C,2,FALSE)=0,"Offen ungeschält ABS"),
IFERROR(IF(VLOOKUP(W584,[1]Offen!$E:$F,2,FALSE)=0,"Offen ungeschält VOS"),
IFERROR(IF(VLOOKUP(W584,[1]Offen!$H:$I,2,FALSE)=0,"Offen geschält RW"),
IFERROR(IF(VLOOKUP(W584,[1]Offen!$K:$L,2,FALSE)=0,"Offen vegan"),
IFERROR(IF(VLOOKUP(W584,[1]Offen!$N:$O,2,FALSE)=0,"Offen Zipfel"),
IFERROR(IF(VLOOKUP(W584,[1]Offen!$Q:$R,2,FALSE)=0,"Offen Endstücke"),
IFERROR(IF(VLOOKUP(W584,[1]Vakuumiert!$B:$C,2,FALSE)=0,"Vakuumierter VOS ungeschält"),
IFERROR(IF(VLOOKUP(W584,[1]Vakuumiert!$E:$F,2,FALSE)=0,"Vakuumierter ABS ungeschält"),
IFERROR(IF(VLOOKUP(W584,[1]Vakuumiert!$H:$I,2,FALSE)=0,"Vakuumierter VOS geschält"),
IFERROR(IF(VLOOKUP(W584,[1]Vakuumiert!$K:$L,2,FALSE)=0,"Vakuumierter VOS vegan"),
IFERROR(IF(VLOOKUP(W584,[1]Vakuumiert!$N:$O,2,FALSE)=0,"Vakuumierter VOS Zipfel"),
IFERROR(IF(VLOOKUP(W584,[1]Vakuumiert!$Q:$R,2,FALSE)=0,"Vakuumiert geschält"),
IFERROR(IF(VLOOKUP(W584,'[1]vakuumierte Fertigprodukte'!$B:$C,2,FALSE)=0,"Fertigprodukte"),
IFERROR(IF(VLOOKUP(W584,'[1]vakuumierte Fertigprodukte'!$E:$FI,2,FALSE)=0,"Vakuumierte Zipfel"),
IFERROR(IF(VLOOKUP(W584,[1]Wurste!$B:$C,2,FALSE)=0,"Räucherwürste"),
IFERROR(IF(VLOOKUP(W584,[1]Wurste!$E:$F,2,FALSE)=0,"URW/URGW Wurst"),
IFERROR(IF(VLOOKUP(W584,[1]Wurste!$H:$I,2,FALSE)=0,"HF-Wurst Vegan"),
IFERROR(IF(VLOOKUP(W584,[1]Wurste!$K:$L,2,FALSE)=0,"320er ohne Würste"),
IFERROR(IF(AND(OR(Abfalldokumentation!$I584="BU3",Abfalldokumentation!$I584="Verkauf"),Abfalldokumentation!$N584="Schimmel",Abfalldokumentation!$O584="keinen Abnehmer/kein Schälpersonal"),"Div. Zipfel, ES ohne Verwendung",VLOOKUP(Abfalldokumentation!$M584,Produktgruppen!A:B,2,FALSE)),"-")))))))))))))))))))))))</f>
        <v>Diverses</v>
      </c>
      <c r="M584" s="81" t="str">
        <f>IFERROR(VLOOKUP(Abfalldokumentation!$W584,Artikel!A:C,3,FALSE),Abfalldokumentation!$W584)</f>
        <v>Diverses</v>
      </c>
      <c r="N584" s="81" t="str">
        <f>VLOOKUP(D584,'Liste Gründe'!A:D,2,FALSE)</f>
        <v>Linienbezogen</v>
      </c>
      <c r="O584" s="80" t="str">
        <f>IF(ISBLANK(F584),VLOOKUP(Abfalldokumentation!$X584,'Liste Gründe'!A:D,3,FALSE),F584)</f>
        <v>Maschinenabfall</v>
      </c>
      <c r="P584" s="81" t="str">
        <f>IF(ISBLANK(Abfalldokumentation!$G584),"-",Abfalldokumentation!$G584)</f>
        <v>-</v>
      </c>
      <c r="Q584" s="81">
        <f t="shared" si="64"/>
        <v>38</v>
      </c>
      <c r="R584" s="81" t="str">
        <f t="shared" si="65"/>
        <v>Produkte</v>
      </c>
      <c r="S584" s="81" t="str">
        <f t="shared" si="66"/>
        <v>BUs</v>
      </c>
      <c r="T584" s="81" t="str">
        <f t="shared" si="67"/>
        <v>Symptome</v>
      </c>
      <c r="U584" s="81" t="str">
        <f>IFERROR(VLOOKUP(Abfalldokumentation!$W584,Kennzahlen!S:U,3,FALSE)*Abfalldokumentation!$J584,"0")</f>
        <v>0</v>
      </c>
      <c r="V584" s="81" t="str">
        <f>IF(ISBLANK(A584),VLOOKUP(Abfalldokumentation!$W584,'Linien - BU'!R:S,2,FALSE),A584)</f>
        <v>L21</v>
      </c>
      <c r="W584" s="77" t="str">
        <f t="shared" si="68"/>
        <v>Diverses</v>
      </c>
      <c r="X584" s="77">
        <f t="shared" si="69"/>
        <v>30</v>
      </c>
    </row>
    <row r="585" spans="1:24" ht="30" customHeight="1" x14ac:dyDescent="0.25">
      <c r="A585" s="45" t="s">
        <v>172</v>
      </c>
      <c r="B585" s="46" t="s">
        <v>85</v>
      </c>
      <c r="C585" s="46">
        <v>12.1</v>
      </c>
      <c r="D585" s="46">
        <v>30</v>
      </c>
      <c r="E585" s="47">
        <v>44459</v>
      </c>
      <c r="F585" s="48"/>
      <c r="G585" s="49"/>
      <c r="H585" s="50" t="str">
        <f>IFERROR(VLOOKUP(Abfalldokumentation!$B585,Artikel!A:C,3,FALSE),Abfalldokumentation!$B585)</f>
        <v>Diverses</v>
      </c>
      <c r="I585" s="73" t="str">
        <f>VLOOKUP(V585,'Linien - BU'!A:B,2,FALSE)</f>
        <v>BU3</v>
      </c>
      <c r="J585" s="74">
        <f t="shared" si="63"/>
        <v>12.1</v>
      </c>
      <c r="K585" s="75">
        <f>Abfalldokumentation!$E585</f>
        <v>44459</v>
      </c>
      <c r="L585" s="74" t="str">
        <f>IFERROR(IF(VLOOKUP(W585,'[1]Rohware 230'!$B:$C,2,FALSE)=0,"Rohware"),
IFERROR(IF(VLOOKUP(W585,[1]Sammelnr.!$B:$C,2,FALSE)=0,"Sammelnr. ungeschält ABS"),
IFERROR(IF(VLOOKUP(W585,[1]Sammelnr.!$E:$F,2,FALSE)=0,"Sammelnr. ungeschält VS"),
IFERROR(IF(VLOOKUP(W585,[1]Sammelnr.!$H:$I,2,FALSE)=0,"Sammelnr. geschält"),
IFERROR(IF(VLOOKUP(W585,[1]Offen!$B:$C,2,FALSE)=0,"Offen ungeschält ABS"),
IFERROR(IF(VLOOKUP(W585,[1]Offen!$E:$F,2,FALSE)=0,"Offen ungeschält VOS"),
IFERROR(IF(VLOOKUP(W585,[1]Offen!$H:$I,2,FALSE)=0,"Offen geschält RW"),
IFERROR(IF(VLOOKUP(W585,[1]Offen!$K:$L,2,FALSE)=0,"Offen vegan"),
IFERROR(IF(VLOOKUP(W585,[1]Offen!$N:$O,2,FALSE)=0,"Offen Zipfel"),
IFERROR(IF(VLOOKUP(W585,[1]Offen!$Q:$R,2,FALSE)=0,"Offen Endstücke"),
IFERROR(IF(VLOOKUP(W585,[1]Vakuumiert!$B:$C,2,FALSE)=0,"Vakuumierter VOS ungeschält"),
IFERROR(IF(VLOOKUP(W585,[1]Vakuumiert!$E:$F,2,FALSE)=0,"Vakuumierter ABS ungeschält"),
IFERROR(IF(VLOOKUP(W585,[1]Vakuumiert!$H:$I,2,FALSE)=0,"Vakuumierter VOS geschält"),
IFERROR(IF(VLOOKUP(W585,[1]Vakuumiert!$K:$L,2,FALSE)=0,"Vakuumierter VOS vegan"),
IFERROR(IF(VLOOKUP(W585,[1]Vakuumiert!$N:$O,2,FALSE)=0,"Vakuumierter VOS Zipfel"),
IFERROR(IF(VLOOKUP(W585,[1]Vakuumiert!$Q:$R,2,FALSE)=0,"Vakuumiert geschält"),
IFERROR(IF(VLOOKUP(W585,'[1]vakuumierte Fertigprodukte'!$B:$C,2,FALSE)=0,"Fertigprodukte"),
IFERROR(IF(VLOOKUP(W585,'[1]vakuumierte Fertigprodukte'!$E:$FI,2,FALSE)=0,"Vakuumierte Zipfel"),
IFERROR(IF(VLOOKUP(W585,[1]Wurste!$B:$C,2,FALSE)=0,"Räucherwürste"),
IFERROR(IF(VLOOKUP(W585,[1]Wurste!$E:$F,2,FALSE)=0,"URW/URGW Wurst"),
IFERROR(IF(VLOOKUP(W585,[1]Wurste!$H:$I,2,FALSE)=0,"HF-Wurst Vegan"),
IFERROR(IF(VLOOKUP(W585,[1]Wurste!$K:$L,2,FALSE)=0,"320er ohne Würste"),
IFERROR(IF(AND(OR(Abfalldokumentation!$I585="BU3",Abfalldokumentation!$I585="Verkauf"),Abfalldokumentation!$N585="Schimmel",Abfalldokumentation!$O585="keinen Abnehmer/kein Schälpersonal"),"Div. Zipfel, ES ohne Verwendung",VLOOKUP(Abfalldokumentation!$M585,Produktgruppen!A:B,2,FALSE)),"-")))))))))))))))))))))))</f>
        <v>Diverses</v>
      </c>
      <c r="M585" s="76" t="str">
        <f>IFERROR(VLOOKUP(Abfalldokumentation!$W585,Artikel!A:C,3,FALSE),Abfalldokumentation!$W585)</f>
        <v>Diverses</v>
      </c>
      <c r="N585" s="76" t="str">
        <f>VLOOKUP(D585,'Liste Gründe'!A:D,2,FALSE)</f>
        <v>Linienbezogen</v>
      </c>
      <c r="O585" s="75" t="str">
        <f>IF(ISBLANK(F585),VLOOKUP(Abfalldokumentation!$X585,'Liste Gründe'!A:D,3,FALSE),F585)</f>
        <v>Maschinenabfall</v>
      </c>
      <c r="P585" s="76" t="str">
        <f>IF(ISBLANK(Abfalldokumentation!$G585),"-",Abfalldokumentation!$G585)</f>
        <v>-</v>
      </c>
      <c r="Q585" s="76">
        <f t="shared" si="64"/>
        <v>38</v>
      </c>
      <c r="R585" s="76" t="str">
        <f t="shared" si="65"/>
        <v>Produkte</v>
      </c>
      <c r="S585" s="76" t="str">
        <f t="shared" si="66"/>
        <v>BUs</v>
      </c>
      <c r="T585" s="76" t="str">
        <f t="shared" si="67"/>
        <v>Symptome</v>
      </c>
      <c r="U585" s="76" t="str">
        <f>IFERROR(VLOOKUP(Abfalldokumentation!$W585,Kennzahlen!S:U,3,FALSE)*Abfalldokumentation!$J585,"0")</f>
        <v>0</v>
      </c>
      <c r="V585" s="76" t="str">
        <f>IF(ISBLANK(A585),VLOOKUP(Abfalldokumentation!$W585,'Linien - BU'!R:S,2,FALSE),A585)</f>
        <v>L11</v>
      </c>
      <c r="W585" s="77" t="str">
        <f t="shared" si="68"/>
        <v>Diverses</v>
      </c>
      <c r="X585" s="77">
        <f t="shared" si="69"/>
        <v>30</v>
      </c>
    </row>
    <row r="586" spans="1:24" ht="30" customHeight="1" x14ac:dyDescent="0.25">
      <c r="A586" s="39" t="s">
        <v>131</v>
      </c>
      <c r="B586" s="40" t="s">
        <v>85</v>
      </c>
      <c r="C586" s="40">
        <v>24</v>
      </c>
      <c r="D586" s="40">
        <v>22</v>
      </c>
      <c r="E586" s="41">
        <v>44459</v>
      </c>
      <c r="F586" s="42" t="s">
        <v>87</v>
      </c>
      <c r="G586" s="43" t="s">
        <v>100</v>
      </c>
      <c r="H586" s="44" t="str">
        <f>IFERROR(VLOOKUP(Abfalldokumentation!$B586,Artikel!A:C,3,FALSE),Abfalldokumentation!$B586)</f>
        <v>Diverses</v>
      </c>
      <c r="I586" s="78" t="str">
        <f>VLOOKUP(V586,'Linien - BU'!A:B,2,FALSE)</f>
        <v>BU4</v>
      </c>
      <c r="J586" s="79">
        <f t="shared" si="63"/>
        <v>24</v>
      </c>
      <c r="K586" s="80">
        <f>Abfalldokumentation!$E586</f>
        <v>44459</v>
      </c>
      <c r="L586" s="79" t="str">
        <f>IFERROR(IF(VLOOKUP(W586,'[1]Rohware 230'!$B:$C,2,FALSE)=0,"Rohware"),
IFERROR(IF(VLOOKUP(W586,[1]Sammelnr.!$B:$C,2,FALSE)=0,"Sammelnr. ungeschält ABS"),
IFERROR(IF(VLOOKUP(W586,[1]Sammelnr.!$E:$F,2,FALSE)=0,"Sammelnr. ungeschält VS"),
IFERROR(IF(VLOOKUP(W586,[1]Sammelnr.!$H:$I,2,FALSE)=0,"Sammelnr. geschält"),
IFERROR(IF(VLOOKUP(W586,[1]Offen!$B:$C,2,FALSE)=0,"Offen ungeschält ABS"),
IFERROR(IF(VLOOKUP(W586,[1]Offen!$E:$F,2,FALSE)=0,"Offen ungeschält VOS"),
IFERROR(IF(VLOOKUP(W586,[1]Offen!$H:$I,2,FALSE)=0,"Offen geschält RW"),
IFERROR(IF(VLOOKUP(W586,[1]Offen!$K:$L,2,FALSE)=0,"Offen vegan"),
IFERROR(IF(VLOOKUP(W586,[1]Offen!$N:$O,2,FALSE)=0,"Offen Zipfel"),
IFERROR(IF(VLOOKUP(W586,[1]Offen!$Q:$R,2,FALSE)=0,"Offen Endstücke"),
IFERROR(IF(VLOOKUP(W586,[1]Vakuumiert!$B:$C,2,FALSE)=0,"Vakuumierter VOS ungeschält"),
IFERROR(IF(VLOOKUP(W586,[1]Vakuumiert!$E:$F,2,FALSE)=0,"Vakuumierter ABS ungeschält"),
IFERROR(IF(VLOOKUP(W586,[1]Vakuumiert!$H:$I,2,FALSE)=0,"Vakuumierter VOS geschält"),
IFERROR(IF(VLOOKUP(W586,[1]Vakuumiert!$K:$L,2,FALSE)=0,"Vakuumierter VOS vegan"),
IFERROR(IF(VLOOKUP(W586,[1]Vakuumiert!$N:$O,2,FALSE)=0,"Vakuumierter VOS Zipfel"),
IFERROR(IF(VLOOKUP(W586,[1]Vakuumiert!$Q:$R,2,FALSE)=0,"Vakuumiert geschält"),
IFERROR(IF(VLOOKUP(W586,'[1]vakuumierte Fertigprodukte'!$B:$C,2,FALSE)=0,"Fertigprodukte"),
IFERROR(IF(VLOOKUP(W586,'[1]vakuumierte Fertigprodukte'!$E:$FI,2,FALSE)=0,"Vakuumierte Zipfel"),
IFERROR(IF(VLOOKUP(W586,[1]Wurste!$B:$C,2,FALSE)=0,"Räucherwürste"),
IFERROR(IF(VLOOKUP(W586,[1]Wurste!$E:$F,2,FALSE)=0,"URW/URGW Wurst"),
IFERROR(IF(VLOOKUP(W586,[1]Wurste!$H:$I,2,FALSE)=0,"HF-Wurst Vegan"),
IFERROR(IF(VLOOKUP(W586,[1]Wurste!$K:$L,2,FALSE)=0,"320er ohne Würste"),
IFERROR(IF(AND(OR(Abfalldokumentation!$I586="BU3",Abfalldokumentation!$I586="Verkauf"),Abfalldokumentation!$N586="Schimmel",Abfalldokumentation!$O586="keinen Abnehmer/kein Schälpersonal"),"Div. Zipfel, ES ohne Verwendung",VLOOKUP(Abfalldokumentation!$M586,Produktgruppen!A:B,2,FALSE)),"-")))))))))))))))))))))))</f>
        <v>Diverses</v>
      </c>
      <c r="M586" s="81" t="str">
        <f>IFERROR(VLOOKUP(Abfalldokumentation!$W586,Artikel!A:C,3,FALSE),Abfalldokumentation!$W586)</f>
        <v>Diverses</v>
      </c>
      <c r="N586" s="81" t="str">
        <f>VLOOKUP(D586,'Liste Gründe'!A:D,2,FALSE)</f>
        <v>Rest</v>
      </c>
      <c r="O586" s="80" t="str">
        <f>IF(ISBLANK(F586),VLOOKUP(Abfalldokumentation!$X586,'Liste Gründe'!A:D,3,FALSE),F586)</f>
        <v>Fremdkörper</v>
      </c>
      <c r="P586" s="81" t="str">
        <f>IF(ISBLANK(Abfalldokumentation!$G586),"-",Abfalldokumentation!$G586)</f>
        <v>Schmutz</v>
      </c>
      <c r="Q586" s="81">
        <f t="shared" si="64"/>
        <v>38</v>
      </c>
      <c r="R586" s="81" t="str">
        <f t="shared" si="65"/>
        <v>Produkte</v>
      </c>
      <c r="S586" s="81" t="str">
        <f t="shared" si="66"/>
        <v>BUs</v>
      </c>
      <c r="T586" s="81" t="str">
        <f t="shared" si="67"/>
        <v>Symptome</v>
      </c>
      <c r="U586" s="81" t="str">
        <f>IFERROR(VLOOKUP(Abfalldokumentation!$W586,Kennzahlen!S:U,3,FALSE)*Abfalldokumentation!$J586,"0")</f>
        <v>0</v>
      </c>
      <c r="V586" s="81" t="str">
        <f>IF(ISBLANK(A586),VLOOKUP(Abfalldokumentation!$W586,'Linien - BU'!R:S,2,FALSE),A586)</f>
        <v>L21</v>
      </c>
      <c r="W586" s="77" t="str">
        <f t="shared" si="68"/>
        <v>Diverses</v>
      </c>
      <c r="X586" s="77">
        <f t="shared" si="69"/>
        <v>22</v>
      </c>
    </row>
    <row r="587" spans="1:24" ht="30" customHeight="1" x14ac:dyDescent="0.25">
      <c r="A587" s="45" t="s">
        <v>99</v>
      </c>
      <c r="B587" s="46" t="s">
        <v>85</v>
      </c>
      <c r="C587" s="46">
        <v>20.5</v>
      </c>
      <c r="D587" s="46">
        <v>22</v>
      </c>
      <c r="E587" s="47">
        <v>44459</v>
      </c>
      <c r="F587" s="48" t="s">
        <v>14</v>
      </c>
      <c r="G587" s="46" t="s">
        <v>159</v>
      </c>
      <c r="H587" s="50" t="str">
        <f>IFERROR(VLOOKUP(Abfalldokumentation!$B587,Artikel!A:C,3,FALSE),Abfalldokumentation!$B587)</f>
        <v>Diverses</v>
      </c>
      <c r="I587" s="73" t="str">
        <f>VLOOKUP(V587,'Linien - BU'!A:B,2,FALSE)</f>
        <v>BU3</v>
      </c>
      <c r="J587" s="74">
        <f t="shared" si="63"/>
        <v>20.5</v>
      </c>
      <c r="K587" s="75">
        <f>Abfalldokumentation!$E587</f>
        <v>44459</v>
      </c>
      <c r="L587" s="74" t="str">
        <f>IFERROR(IF(VLOOKUP(W587,'[1]Rohware 230'!$B:$C,2,FALSE)=0,"Rohware"),
IFERROR(IF(VLOOKUP(W587,[1]Sammelnr.!$B:$C,2,FALSE)=0,"Sammelnr. ungeschält ABS"),
IFERROR(IF(VLOOKUP(W587,[1]Sammelnr.!$E:$F,2,FALSE)=0,"Sammelnr. ungeschält VS"),
IFERROR(IF(VLOOKUP(W587,[1]Sammelnr.!$H:$I,2,FALSE)=0,"Sammelnr. geschält"),
IFERROR(IF(VLOOKUP(W587,[1]Offen!$B:$C,2,FALSE)=0,"Offen ungeschält ABS"),
IFERROR(IF(VLOOKUP(W587,[1]Offen!$E:$F,2,FALSE)=0,"Offen ungeschält VOS"),
IFERROR(IF(VLOOKUP(W587,[1]Offen!$H:$I,2,FALSE)=0,"Offen geschält RW"),
IFERROR(IF(VLOOKUP(W587,[1]Offen!$K:$L,2,FALSE)=0,"Offen vegan"),
IFERROR(IF(VLOOKUP(W587,[1]Offen!$N:$O,2,FALSE)=0,"Offen Zipfel"),
IFERROR(IF(VLOOKUP(W587,[1]Offen!$Q:$R,2,FALSE)=0,"Offen Endstücke"),
IFERROR(IF(VLOOKUP(W587,[1]Vakuumiert!$B:$C,2,FALSE)=0,"Vakuumierter VOS ungeschält"),
IFERROR(IF(VLOOKUP(W587,[1]Vakuumiert!$E:$F,2,FALSE)=0,"Vakuumierter ABS ungeschält"),
IFERROR(IF(VLOOKUP(W587,[1]Vakuumiert!$H:$I,2,FALSE)=0,"Vakuumierter VOS geschält"),
IFERROR(IF(VLOOKUP(W587,[1]Vakuumiert!$K:$L,2,FALSE)=0,"Vakuumierter VOS vegan"),
IFERROR(IF(VLOOKUP(W587,[1]Vakuumiert!$N:$O,2,FALSE)=0,"Vakuumierter VOS Zipfel"),
IFERROR(IF(VLOOKUP(W587,[1]Vakuumiert!$Q:$R,2,FALSE)=0,"Vakuumiert geschält"),
IFERROR(IF(VLOOKUP(W587,'[1]vakuumierte Fertigprodukte'!$B:$C,2,FALSE)=0,"Fertigprodukte"),
IFERROR(IF(VLOOKUP(W587,'[1]vakuumierte Fertigprodukte'!$E:$FI,2,FALSE)=0,"Vakuumierte Zipfel"),
IFERROR(IF(VLOOKUP(W587,[1]Wurste!$B:$C,2,FALSE)=0,"Räucherwürste"),
IFERROR(IF(VLOOKUP(W587,[1]Wurste!$E:$F,2,FALSE)=0,"URW/URGW Wurst"),
IFERROR(IF(VLOOKUP(W587,[1]Wurste!$H:$I,2,FALSE)=0,"HF-Wurst Vegan"),
IFERROR(IF(VLOOKUP(W587,[1]Wurste!$K:$L,2,FALSE)=0,"320er ohne Würste"),
IFERROR(IF(AND(OR(Abfalldokumentation!$I587="BU3",Abfalldokumentation!$I587="Verkauf"),Abfalldokumentation!$N587="Schimmel",Abfalldokumentation!$O587="keinen Abnehmer/kein Schälpersonal"),"Div. Zipfel, ES ohne Verwendung",VLOOKUP(Abfalldokumentation!$M587,Produktgruppen!A:B,2,FALSE)),"-")))))))))))))))))))))))</f>
        <v>Diverses</v>
      </c>
      <c r="M587" s="76" t="str">
        <f>IFERROR(VLOOKUP(Abfalldokumentation!$W587,Artikel!A:C,3,FALSE),Abfalldokumentation!$W587)</f>
        <v>Diverses</v>
      </c>
      <c r="N587" s="76" t="str">
        <f>VLOOKUP(D587,'Liste Gründe'!A:D,2,FALSE)</f>
        <v>Rest</v>
      </c>
      <c r="O587" s="75" t="str">
        <f>IF(ISBLANK(F587),VLOOKUP(Abfalldokumentation!$X587,'Liste Gründe'!A:D,3,FALSE),F587)</f>
        <v>Qualitätsprobleme</v>
      </c>
      <c r="P587" s="76" t="str">
        <f>IF(ISBLANK(Abfalldokumentation!$G587),"-",Abfalldokumentation!$G587)</f>
        <v>wurde nicht eingesetzt</v>
      </c>
      <c r="Q587" s="76">
        <f t="shared" si="64"/>
        <v>38</v>
      </c>
      <c r="R587" s="76" t="str">
        <f t="shared" si="65"/>
        <v>Produkte</v>
      </c>
      <c r="S587" s="76" t="str">
        <f t="shared" si="66"/>
        <v>BUs</v>
      </c>
      <c r="T587" s="76" t="str">
        <f t="shared" si="67"/>
        <v>Symptome</v>
      </c>
      <c r="U587" s="76" t="str">
        <f>IFERROR(VLOOKUP(Abfalldokumentation!$W587,Kennzahlen!S:U,3,FALSE)*Abfalldokumentation!$J587,"0")</f>
        <v>0</v>
      </c>
      <c r="V587" s="76" t="str">
        <f>IF(ISBLANK(A587),VLOOKUP(Abfalldokumentation!$W587,'Linien - BU'!R:S,2,FALSE),A587)</f>
        <v>L33</v>
      </c>
      <c r="W587" s="77" t="str">
        <f t="shared" si="68"/>
        <v>Diverses</v>
      </c>
      <c r="X587" s="77">
        <f t="shared" si="69"/>
        <v>22</v>
      </c>
    </row>
    <row r="588" spans="1:24" ht="30" customHeight="1" x14ac:dyDescent="0.25">
      <c r="A588" s="39" t="s">
        <v>70</v>
      </c>
      <c r="B588" s="40" t="s">
        <v>86</v>
      </c>
      <c r="C588" s="40">
        <v>10</v>
      </c>
      <c r="D588" s="40">
        <v>31</v>
      </c>
      <c r="E588" s="41">
        <v>44459</v>
      </c>
      <c r="F588" s="42" t="s">
        <v>119</v>
      </c>
      <c r="G588" s="43" t="s">
        <v>137</v>
      </c>
      <c r="H588" s="44" t="str">
        <f>IFERROR(VLOOKUP(Abfalldokumentation!$B588,Artikel!A:C,3,FALSE),Abfalldokumentation!$B588)</f>
        <v>Diverses aus Abfüllung</v>
      </c>
      <c r="I588" s="78" t="str">
        <f>VLOOKUP(V588,'Linien - BU'!A:B,2,FALSE)</f>
        <v>BU1</v>
      </c>
      <c r="J588" s="79">
        <f t="shared" si="63"/>
        <v>10</v>
      </c>
      <c r="K588" s="80">
        <f>Abfalldokumentation!$E588</f>
        <v>44459</v>
      </c>
      <c r="L588" s="79" t="str">
        <f>IFERROR(IF(VLOOKUP(W588,'[1]Rohware 230'!$B:$C,2,FALSE)=0,"Rohware"),
IFERROR(IF(VLOOKUP(W588,[1]Sammelnr.!$B:$C,2,FALSE)=0,"Sammelnr. ungeschält ABS"),
IFERROR(IF(VLOOKUP(W588,[1]Sammelnr.!$E:$F,2,FALSE)=0,"Sammelnr. ungeschält VS"),
IFERROR(IF(VLOOKUP(W588,[1]Sammelnr.!$H:$I,2,FALSE)=0,"Sammelnr. geschält"),
IFERROR(IF(VLOOKUP(W588,[1]Offen!$B:$C,2,FALSE)=0,"Offen ungeschält ABS"),
IFERROR(IF(VLOOKUP(W588,[1]Offen!$E:$F,2,FALSE)=0,"Offen ungeschält VOS"),
IFERROR(IF(VLOOKUP(W588,[1]Offen!$H:$I,2,FALSE)=0,"Offen geschält RW"),
IFERROR(IF(VLOOKUP(W588,[1]Offen!$K:$L,2,FALSE)=0,"Offen vegan"),
IFERROR(IF(VLOOKUP(W588,[1]Offen!$N:$O,2,FALSE)=0,"Offen Zipfel"),
IFERROR(IF(VLOOKUP(W588,[1]Offen!$Q:$R,2,FALSE)=0,"Offen Endstücke"),
IFERROR(IF(VLOOKUP(W588,[1]Vakuumiert!$B:$C,2,FALSE)=0,"Vakuumierter VOS ungeschält"),
IFERROR(IF(VLOOKUP(W588,[1]Vakuumiert!$E:$F,2,FALSE)=0,"Vakuumierter ABS ungeschält"),
IFERROR(IF(VLOOKUP(W588,[1]Vakuumiert!$H:$I,2,FALSE)=0,"Vakuumierter VOS geschält"),
IFERROR(IF(VLOOKUP(W588,[1]Vakuumiert!$K:$L,2,FALSE)=0,"Vakuumierter VOS vegan"),
IFERROR(IF(VLOOKUP(W588,[1]Vakuumiert!$N:$O,2,FALSE)=0,"Vakuumierter VOS Zipfel"),
IFERROR(IF(VLOOKUP(W588,[1]Vakuumiert!$Q:$R,2,FALSE)=0,"Vakuumiert geschält"),
IFERROR(IF(VLOOKUP(W588,'[1]vakuumierte Fertigprodukte'!$B:$C,2,FALSE)=0,"Fertigprodukte"),
IFERROR(IF(VLOOKUP(W588,'[1]vakuumierte Fertigprodukte'!$E:$FI,2,FALSE)=0,"Vakuumierte Zipfel"),
IFERROR(IF(VLOOKUP(W588,[1]Wurste!$B:$C,2,FALSE)=0,"Räucherwürste"),
IFERROR(IF(VLOOKUP(W588,[1]Wurste!$E:$F,2,FALSE)=0,"URW/URGW Wurst"),
IFERROR(IF(VLOOKUP(W588,[1]Wurste!$H:$I,2,FALSE)=0,"HF-Wurst Vegan"),
IFERROR(IF(VLOOKUP(W588,[1]Wurste!$K:$L,2,FALSE)=0,"320er ohne Würste"),
IFERROR(IF(AND(OR(Abfalldokumentation!$I588="BU3",Abfalldokumentation!$I588="Verkauf"),Abfalldokumentation!$N588="Schimmel",Abfalldokumentation!$O588="keinen Abnehmer/kein Schälpersonal"),"Div. Zipfel, ES ohne Verwendung",VLOOKUP(Abfalldokumentation!$M588,Produktgruppen!A:B,2,FALSE)),"-")))))))))))))))))))))))</f>
        <v>Diverses</v>
      </c>
      <c r="M588" s="81" t="str">
        <f>IFERROR(VLOOKUP(Abfalldokumentation!$W588,Artikel!A:C,3,FALSE),Abfalldokumentation!$W588)</f>
        <v>Diverses aus Abfüllung</v>
      </c>
      <c r="N588" s="81" t="str">
        <f>VLOOKUP(D588,'Liste Gründe'!A:D,2,FALSE)</f>
        <v>Linienbezogen</v>
      </c>
      <c r="O588" s="80" t="str">
        <f>IF(ISBLANK(F588),VLOOKUP(Abfalldokumentation!$X588,'Liste Gründe'!A:D,3,FALSE),F588)</f>
        <v>Bodenabfall Abfüllung</v>
      </c>
      <c r="P588" s="81" t="str">
        <f>IF(ISBLANK(Abfalldokumentation!$G588),"-",Abfalldokumentation!$G588)</f>
        <v>Clip gerissen</v>
      </c>
      <c r="Q588" s="81">
        <f t="shared" si="64"/>
        <v>38</v>
      </c>
      <c r="R588" s="81" t="str">
        <f t="shared" si="65"/>
        <v>Produkte</v>
      </c>
      <c r="S588" s="81" t="str">
        <f t="shared" si="66"/>
        <v>BUs</v>
      </c>
      <c r="T588" s="81" t="str">
        <f t="shared" si="67"/>
        <v>Symptome</v>
      </c>
      <c r="U588" s="81" t="str">
        <f>IFERROR(VLOOKUP(Abfalldokumentation!$W588,Kennzahlen!S:U,3,FALSE)*Abfalldokumentation!$J588,"0")</f>
        <v>0</v>
      </c>
      <c r="V588" s="81" t="str">
        <f>IF(ISBLANK(A588),VLOOKUP(Abfalldokumentation!$W588,'Linien - BU'!R:S,2,FALSE),A588)</f>
        <v>Abfüllung</v>
      </c>
      <c r="W588" s="77" t="str">
        <f t="shared" si="68"/>
        <v>Diverses aus Abfüllung</v>
      </c>
      <c r="X588" s="77">
        <f t="shared" si="69"/>
        <v>31</v>
      </c>
    </row>
    <row r="589" spans="1:24" ht="30" customHeight="1" x14ac:dyDescent="0.25">
      <c r="A589" s="45" t="s">
        <v>70</v>
      </c>
      <c r="B589" s="46" t="s">
        <v>86</v>
      </c>
      <c r="C589" s="46">
        <v>185</v>
      </c>
      <c r="D589" s="46">
        <v>30</v>
      </c>
      <c r="E589" s="47">
        <v>44459</v>
      </c>
      <c r="F589" s="48"/>
      <c r="G589" s="46"/>
      <c r="H589" s="50" t="str">
        <f>IFERROR(VLOOKUP(Abfalldokumentation!$B589,Artikel!A:C,3,FALSE),Abfalldokumentation!$B589)</f>
        <v>Diverses aus Abfüllung</v>
      </c>
      <c r="I589" s="73" t="str">
        <f>VLOOKUP(V589,'Linien - BU'!A:B,2,FALSE)</f>
        <v>BU1</v>
      </c>
      <c r="J589" s="74">
        <f t="shared" si="63"/>
        <v>185</v>
      </c>
      <c r="K589" s="75">
        <f>Abfalldokumentation!$E589</f>
        <v>44459</v>
      </c>
      <c r="L589" s="74" t="str">
        <f>IFERROR(IF(VLOOKUP(W589,'[1]Rohware 230'!$B:$C,2,FALSE)=0,"Rohware"),
IFERROR(IF(VLOOKUP(W589,[1]Sammelnr.!$B:$C,2,FALSE)=0,"Sammelnr. ungeschält ABS"),
IFERROR(IF(VLOOKUP(W589,[1]Sammelnr.!$E:$F,2,FALSE)=0,"Sammelnr. ungeschält VS"),
IFERROR(IF(VLOOKUP(W589,[1]Sammelnr.!$H:$I,2,FALSE)=0,"Sammelnr. geschält"),
IFERROR(IF(VLOOKUP(W589,[1]Offen!$B:$C,2,FALSE)=0,"Offen ungeschält ABS"),
IFERROR(IF(VLOOKUP(W589,[1]Offen!$E:$F,2,FALSE)=0,"Offen ungeschält VOS"),
IFERROR(IF(VLOOKUP(W589,[1]Offen!$H:$I,2,FALSE)=0,"Offen geschält RW"),
IFERROR(IF(VLOOKUP(W589,[1]Offen!$K:$L,2,FALSE)=0,"Offen vegan"),
IFERROR(IF(VLOOKUP(W589,[1]Offen!$N:$O,2,FALSE)=0,"Offen Zipfel"),
IFERROR(IF(VLOOKUP(W589,[1]Offen!$Q:$R,2,FALSE)=0,"Offen Endstücke"),
IFERROR(IF(VLOOKUP(W589,[1]Vakuumiert!$B:$C,2,FALSE)=0,"Vakuumierter VOS ungeschält"),
IFERROR(IF(VLOOKUP(W589,[1]Vakuumiert!$E:$F,2,FALSE)=0,"Vakuumierter ABS ungeschält"),
IFERROR(IF(VLOOKUP(W589,[1]Vakuumiert!$H:$I,2,FALSE)=0,"Vakuumierter VOS geschält"),
IFERROR(IF(VLOOKUP(W589,[1]Vakuumiert!$K:$L,2,FALSE)=0,"Vakuumierter VOS vegan"),
IFERROR(IF(VLOOKUP(W589,[1]Vakuumiert!$N:$O,2,FALSE)=0,"Vakuumierter VOS Zipfel"),
IFERROR(IF(VLOOKUP(W589,[1]Vakuumiert!$Q:$R,2,FALSE)=0,"Vakuumiert geschält"),
IFERROR(IF(VLOOKUP(W589,'[1]vakuumierte Fertigprodukte'!$B:$C,2,FALSE)=0,"Fertigprodukte"),
IFERROR(IF(VLOOKUP(W589,'[1]vakuumierte Fertigprodukte'!$E:$FI,2,FALSE)=0,"Vakuumierte Zipfel"),
IFERROR(IF(VLOOKUP(W589,[1]Wurste!$B:$C,2,FALSE)=0,"Räucherwürste"),
IFERROR(IF(VLOOKUP(W589,[1]Wurste!$E:$F,2,FALSE)=0,"URW/URGW Wurst"),
IFERROR(IF(VLOOKUP(W589,[1]Wurste!$H:$I,2,FALSE)=0,"HF-Wurst Vegan"),
IFERROR(IF(VLOOKUP(W589,[1]Wurste!$K:$L,2,FALSE)=0,"320er ohne Würste"),
IFERROR(IF(AND(OR(Abfalldokumentation!$I589="BU3",Abfalldokumentation!$I589="Verkauf"),Abfalldokumentation!$N589="Schimmel",Abfalldokumentation!$O589="keinen Abnehmer/kein Schälpersonal"),"Div. Zipfel, ES ohne Verwendung",VLOOKUP(Abfalldokumentation!$M589,Produktgruppen!A:B,2,FALSE)),"-")))))))))))))))))))))))</f>
        <v>Diverses</v>
      </c>
      <c r="M589" s="76" t="str">
        <f>IFERROR(VLOOKUP(Abfalldokumentation!$W589,Artikel!A:C,3,FALSE),Abfalldokumentation!$W589)</f>
        <v>Diverses aus Abfüllung</v>
      </c>
      <c r="N589" s="76" t="str">
        <f>VLOOKUP(D589,'Liste Gründe'!A:D,2,FALSE)</f>
        <v>Linienbezogen</v>
      </c>
      <c r="O589" s="75" t="str">
        <f>IF(ISBLANK(F589),VLOOKUP(Abfalldokumentation!$X589,'Liste Gründe'!A:D,3,FALSE),F589)</f>
        <v>Maschinenabfall</v>
      </c>
      <c r="P589" s="76" t="str">
        <f>IF(ISBLANK(Abfalldokumentation!$G589),"-",Abfalldokumentation!$G589)</f>
        <v>-</v>
      </c>
      <c r="Q589" s="76">
        <f t="shared" si="64"/>
        <v>38</v>
      </c>
      <c r="R589" s="76" t="str">
        <f t="shared" si="65"/>
        <v>Produkte</v>
      </c>
      <c r="S589" s="76" t="str">
        <f t="shared" si="66"/>
        <v>BUs</v>
      </c>
      <c r="T589" s="76" t="str">
        <f t="shared" si="67"/>
        <v>Symptome</v>
      </c>
      <c r="U589" s="76" t="str">
        <f>IFERROR(VLOOKUP(Abfalldokumentation!$W589,Kennzahlen!S:U,3,FALSE)*Abfalldokumentation!$J589,"0")</f>
        <v>0</v>
      </c>
      <c r="V589" s="76" t="str">
        <f>IF(ISBLANK(A589),VLOOKUP(Abfalldokumentation!$W589,'Linien - BU'!R:S,2,FALSE),A589)</f>
        <v>Abfüllung</v>
      </c>
      <c r="W589" s="77" t="str">
        <f t="shared" si="68"/>
        <v>Diverses aus Abfüllung</v>
      </c>
      <c r="X589" s="77">
        <f t="shared" si="69"/>
        <v>30</v>
      </c>
    </row>
    <row r="590" spans="1:24" ht="30" customHeight="1" x14ac:dyDescent="0.25">
      <c r="A590" s="39" t="s">
        <v>89</v>
      </c>
      <c r="B590" s="40" t="s">
        <v>90</v>
      </c>
      <c r="C590" s="40">
        <v>12.5</v>
      </c>
      <c r="D590" s="40">
        <v>74</v>
      </c>
      <c r="E590" s="41">
        <v>44459</v>
      </c>
      <c r="F590" s="42" t="s">
        <v>91</v>
      </c>
      <c r="G590" s="43" t="s">
        <v>91</v>
      </c>
      <c r="H590" s="44" t="str">
        <f>IFERROR(VLOOKUP(Abfalldokumentation!$B590,Artikel!A:C,3,FALSE),Abfalldokumentation!$B590)</f>
        <v>Diverses QM</v>
      </c>
      <c r="I590" s="78" t="str">
        <f>VLOOKUP(V590,'Linien - BU'!A:B,2,FALSE)</f>
        <v>Rest</v>
      </c>
      <c r="J590" s="79">
        <f t="shared" si="63"/>
        <v>12.5</v>
      </c>
      <c r="K590" s="80">
        <f>Abfalldokumentation!$E590</f>
        <v>44459</v>
      </c>
      <c r="L590" s="79" t="str">
        <f>IFERROR(IF(VLOOKUP(W590,'[1]Rohware 230'!$B:$C,2,FALSE)=0,"Rohware"),
IFERROR(IF(VLOOKUP(W590,[1]Sammelnr.!$B:$C,2,FALSE)=0,"Sammelnr. ungeschält ABS"),
IFERROR(IF(VLOOKUP(W590,[1]Sammelnr.!$E:$F,2,FALSE)=0,"Sammelnr. ungeschält VS"),
IFERROR(IF(VLOOKUP(W590,[1]Sammelnr.!$H:$I,2,FALSE)=0,"Sammelnr. geschält"),
IFERROR(IF(VLOOKUP(W590,[1]Offen!$B:$C,2,FALSE)=0,"Offen ungeschält ABS"),
IFERROR(IF(VLOOKUP(W590,[1]Offen!$E:$F,2,FALSE)=0,"Offen ungeschält VOS"),
IFERROR(IF(VLOOKUP(W590,[1]Offen!$H:$I,2,FALSE)=0,"Offen geschält RW"),
IFERROR(IF(VLOOKUP(W590,[1]Offen!$K:$L,2,FALSE)=0,"Offen vegan"),
IFERROR(IF(VLOOKUP(W590,[1]Offen!$N:$O,2,FALSE)=0,"Offen Zipfel"),
IFERROR(IF(VLOOKUP(W590,[1]Offen!$Q:$R,2,FALSE)=0,"Offen Endstücke"),
IFERROR(IF(VLOOKUP(W590,[1]Vakuumiert!$B:$C,2,FALSE)=0,"Vakuumierter VOS ungeschält"),
IFERROR(IF(VLOOKUP(W590,[1]Vakuumiert!$E:$F,2,FALSE)=0,"Vakuumierter ABS ungeschält"),
IFERROR(IF(VLOOKUP(W590,[1]Vakuumiert!$H:$I,2,FALSE)=0,"Vakuumierter VOS geschält"),
IFERROR(IF(VLOOKUP(W590,[1]Vakuumiert!$K:$L,2,FALSE)=0,"Vakuumierter VOS vegan"),
IFERROR(IF(VLOOKUP(W590,[1]Vakuumiert!$N:$O,2,FALSE)=0,"Vakuumierter VOS Zipfel"),
IFERROR(IF(VLOOKUP(W590,[1]Vakuumiert!$Q:$R,2,FALSE)=0,"Vakuumiert geschält"),
IFERROR(IF(VLOOKUP(W590,'[1]vakuumierte Fertigprodukte'!$B:$C,2,FALSE)=0,"Fertigprodukte"),
IFERROR(IF(VLOOKUP(W590,'[1]vakuumierte Fertigprodukte'!$E:$FI,2,FALSE)=0,"Vakuumierte Zipfel"),
IFERROR(IF(VLOOKUP(W590,[1]Wurste!$B:$C,2,FALSE)=0,"Räucherwürste"),
IFERROR(IF(VLOOKUP(W590,[1]Wurste!$E:$F,2,FALSE)=0,"URW/URGW Wurst"),
IFERROR(IF(VLOOKUP(W590,[1]Wurste!$H:$I,2,FALSE)=0,"HF-Wurst Vegan"),
IFERROR(IF(VLOOKUP(W590,[1]Wurste!$K:$L,2,FALSE)=0,"320er ohne Würste"),
IFERROR(IF(AND(OR(Abfalldokumentation!$I590="BU3",Abfalldokumentation!$I590="Verkauf"),Abfalldokumentation!$N590="Schimmel",Abfalldokumentation!$O590="keinen Abnehmer/kein Schälpersonal"),"Div. Zipfel, ES ohne Verwendung",VLOOKUP(Abfalldokumentation!$M590,Produktgruppen!A:B,2,FALSE)),"-")))))))))))))))))))))))</f>
        <v>Qualitätssicherung</v>
      </c>
      <c r="M590" s="81" t="str">
        <f>IFERROR(VLOOKUP(Abfalldokumentation!$W590,Artikel!A:C,3,FALSE),Abfalldokumentation!$W590)</f>
        <v>Diverses QM</v>
      </c>
      <c r="N590" s="81" t="str">
        <f>VLOOKUP(D590,'Liste Gründe'!A:D,2,FALSE)</f>
        <v>Qualitätssicherung</v>
      </c>
      <c r="O590" s="80" t="str">
        <f>IF(ISBLANK(F590),VLOOKUP(Abfalldokumentation!$X590,'Liste Gründe'!A:D,3,FALSE),F590)</f>
        <v>Sensorik</v>
      </c>
      <c r="P590" s="81" t="str">
        <f>IF(ISBLANK(Abfalldokumentation!$G590),"-",Abfalldokumentation!$G590)</f>
        <v>Sensorik</v>
      </c>
      <c r="Q590" s="81">
        <f t="shared" si="64"/>
        <v>38</v>
      </c>
      <c r="R590" s="81" t="str">
        <f t="shared" si="65"/>
        <v>Produkte</v>
      </c>
      <c r="S590" s="81" t="str">
        <f t="shared" si="66"/>
        <v>BUs</v>
      </c>
      <c r="T590" s="81" t="str">
        <f t="shared" si="67"/>
        <v>Symptome</v>
      </c>
      <c r="U590" s="81" t="str">
        <f>IFERROR(VLOOKUP(Abfalldokumentation!$W590,Kennzahlen!S:U,3,FALSE)*Abfalldokumentation!$J590,"0")</f>
        <v>0</v>
      </c>
      <c r="V590" s="81" t="str">
        <f>IF(ISBLANK(A590),VLOOKUP(Abfalldokumentation!$W590,'Linien - BU'!R:S,2,FALSE),A590)</f>
        <v>QM</v>
      </c>
      <c r="W590" s="77" t="str">
        <f t="shared" si="68"/>
        <v>Diverses QM</v>
      </c>
      <c r="X590" s="77">
        <f t="shared" si="69"/>
        <v>74</v>
      </c>
    </row>
    <row r="591" spans="1:24" ht="30" customHeight="1" x14ac:dyDescent="0.25">
      <c r="A591" s="45" t="s">
        <v>92</v>
      </c>
      <c r="B591" s="46" t="s">
        <v>93</v>
      </c>
      <c r="C591" s="46">
        <v>5</v>
      </c>
      <c r="D591" s="52">
        <v>74</v>
      </c>
      <c r="E591" s="47">
        <v>44459</v>
      </c>
      <c r="F591" s="48" t="s">
        <v>91</v>
      </c>
      <c r="G591" s="49" t="s">
        <v>91</v>
      </c>
      <c r="H591" s="50" t="str">
        <f>IFERROR(VLOOKUP(Abfalldokumentation!$B591,Artikel!A:C,3,FALSE),Abfalldokumentation!$B591)</f>
        <v>Laborproben</v>
      </c>
      <c r="I591" s="73" t="str">
        <f>VLOOKUP(V591,'Linien - BU'!A:B,2,FALSE)</f>
        <v>Rest</v>
      </c>
      <c r="J591" s="74">
        <f t="shared" si="63"/>
        <v>5</v>
      </c>
      <c r="K591" s="75">
        <f>Abfalldokumentation!$E591</f>
        <v>44459</v>
      </c>
      <c r="L591" s="74" t="str">
        <f>IFERROR(IF(VLOOKUP(W591,'[1]Rohware 230'!$B:$C,2,FALSE)=0,"Rohware"),
IFERROR(IF(VLOOKUP(W591,[1]Sammelnr.!$B:$C,2,FALSE)=0,"Sammelnr. ungeschält ABS"),
IFERROR(IF(VLOOKUP(W591,[1]Sammelnr.!$E:$F,2,FALSE)=0,"Sammelnr. ungeschält VS"),
IFERROR(IF(VLOOKUP(W591,[1]Sammelnr.!$H:$I,2,FALSE)=0,"Sammelnr. geschält"),
IFERROR(IF(VLOOKUP(W591,[1]Offen!$B:$C,2,FALSE)=0,"Offen ungeschält ABS"),
IFERROR(IF(VLOOKUP(W591,[1]Offen!$E:$F,2,FALSE)=0,"Offen ungeschält VOS"),
IFERROR(IF(VLOOKUP(W591,[1]Offen!$H:$I,2,FALSE)=0,"Offen geschält RW"),
IFERROR(IF(VLOOKUP(W591,[1]Offen!$K:$L,2,FALSE)=0,"Offen vegan"),
IFERROR(IF(VLOOKUP(W591,[1]Offen!$N:$O,2,FALSE)=0,"Offen Zipfel"),
IFERROR(IF(VLOOKUP(W591,[1]Offen!$Q:$R,2,FALSE)=0,"Offen Endstücke"),
IFERROR(IF(VLOOKUP(W591,[1]Vakuumiert!$B:$C,2,FALSE)=0,"Vakuumierter VOS ungeschält"),
IFERROR(IF(VLOOKUP(W591,[1]Vakuumiert!$E:$F,2,FALSE)=0,"Vakuumierter ABS ungeschält"),
IFERROR(IF(VLOOKUP(W591,[1]Vakuumiert!$H:$I,2,FALSE)=0,"Vakuumierter VOS geschält"),
IFERROR(IF(VLOOKUP(W591,[1]Vakuumiert!$K:$L,2,FALSE)=0,"Vakuumierter VOS vegan"),
IFERROR(IF(VLOOKUP(W591,[1]Vakuumiert!$N:$O,2,FALSE)=0,"Vakuumierter VOS Zipfel"),
IFERROR(IF(VLOOKUP(W591,[1]Vakuumiert!$Q:$R,2,FALSE)=0,"Vakuumiert geschält"),
IFERROR(IF(VLOOKUP(W591,'[1]vakuumierte Fertigprodukte'!$B:$C,2,FALSE)=0,"Fertigprodukte"),
IFERROR(IF(VLOOKUP(W591,'[1]vakuumierte Fertigprodukte'!$E:$FI,2,FALSE)=0,"Vakuumierte Zipfel"),
IFERROR(IF(VLOOKUP(W591,[1]Wurste!$B:$C,2,FALSE)=0,"Räucherwürste"),
IFERROR(IF(VLOOKUP(W591,[1]Wurste!$E:$F,2,FALSE)=0,"URW/URGW Wurst"),
IFERROR(IF(VLOOKUP(W591,[1]Wurste!$H:$I,2,FALSE)=0,"HF-Wurst Vegan"),
IFERROR(IF(VLOOKUP(W591,[1]Wurste!$K:$L,2,FALSE)=0,"320er ohne Würste"),
IFERROR(IF(AND(OR(Abfalldokumentation!$I591="BU3",Abfalldokumentation!$I591="Verkauf"),Abfalldokumentation!$N591="Schimmel",Abfalldokumentation!$O591="keinen Abnehmer/kein Schälpersonal"),"Div. Zipfel, ES ohne Verwendung",VLOOKUP(Abfalldokumentation!$M591,Produktgruppen!A:B,2,FALSE)),"-")))))))))))))))))))))))</f>
        <v>Qualitätssicherung</v>
      </c>
      <c r="M591" s="76" t="str">
        <f>IFERROR(VLOOKUP(Abfalldokumentation!$W591,Artikel!A:C,3,FALSE),Abfalldokumentation!$W591)</f>
        <v>Laborproben</v>
      </c>
      <c r="N591" s="76" t="str">
        <f>VLOOKUP(D591,'Liste Gründe'!A:D,2,FALSE)</f>
        <v>Qualitätssicherung</v>
      </c>
      <c r="O591" s="75" t="str">
        <f>IF(ISBLANK(F591),VLOOKUP(Abfalldokumentation!$X591,'Liste Gründe'!A:D,3,FALSE),F591)</f>
        <v>Sensorik</v>
      </c>
      <c r="P591" s="76" t="str">
        <f>IF(ISBLANK(Abfalldokumentation!$G591),"-",Abfalldokumentation!$G591)</f>
        <v>Sensorik</v>
      </c>
      <c r="Q591" s="76">
        <f t="shared" si="64"/>
        <v>38</v>
      </c>
      <c r="R591" s="76" t="str">
        <f t="shared" si="65"/>
        <v>Produkte</v>
      </c>
      <c r="S591" s="76" t="str">
        <f t="shared" si="66"/>
        <v>BUs</v>
      </c>
      <c r="T591" s="76" t="str">
        <f t="shared" si="67"/>
        <v>Symptome</v>
      </c>
      <c r="U591" s="76" t="str">
        <f>IFERROR(VLOOKUP(Abfalldokumentation!$W591,Kennzahlen!S:U,3,FALSE)*Abfalldokumentation!$J591,"0")</f>
        <v>0</v>
      </c>
      <c r="V591" s="76" t="str">
        <f>IF(ISBLANK(A591),VLOOKUP(Abfalldokumentation!$W591,'Linien - BU'!R:S,2,FALSE),A591)</f>
        <v>Labor</v>
      </c>
      <c r="W591" s="77" t="str">
        <f t="shared" si="68"/>
        <v>Laborproben</v>
      </c>
      <c r="X591" s="77">
        <f t="shared" si="69"/>
        <v>74</v>
      </c>
    </row>
    <row r="592" spans="1:24" ht="30" customHeight="1" x14ac:dyDescent="0.25">
      <c r="A592" s="39" t="s">
        <v>92</v>
      </c>
      <c r="B592" s="40" t="s">
        <v>93</v>
      </c>
      <c r="C592" s="40">
        <v>19</v>
      </c>
      <c r="D592" s="51">
        <v>73</v>
      </c>
      <c r="E592" s="41">
        <v>44459</v>
      </c>
      <c r="F592" s="42" t="s">
        <v>94</v>
      </c>
      <c r="G592" s="43" t="s">
        <v>94</v>
      </c>
      <c r="H592" s="44" t="str">
        <f>IFERROR(VLOOKUP(Abfalldokumentation!$B592,Artikel!A:C,3,FALSE),Abfalldokumentation!$B592)</f>
        <v>Laborproben</v>
      </c>
      <c r="I592" s="78" t="str">
        <f>VLOOKUP(V592,'Linien - BU'!A:B,2,FALSE)</f>
        <v>Rest</v>
      </c>
      <c r="J592" s="79">
        <f t="shared" si="63"/>
        <v>19</v>
      </c>
      <c r="K592" s="80">
        <f>Abfalldokumentation!$E592</f>
        <v>44459</v>
      </c>
      <c r="L592" s="79" t="str">
        <f>IFERROR(IF(VLOOKUP(W592,'[1]Rohware 230'!$B:$C,2,FALSE)=0,"Rohware"),
IFERROR(IF(VLOOKUP(W592,[1]Sammelnr.!$B:$C,2,FALSE)=0,"Sammelnr. ungeschält ABS"),
IFERROR(IF(VLOOKUP(W592,[1]Sammelnr.!$E:$F,2,FALSE)=0,"Sammelnr. ungeschält VS"),
IFERROR(IF(VLOOKUP(W592,[1]Sammelnr.!$H:$I,2,FALSE)=0,"Sammelnr. geschält"),
IFERROR(IF(VLOOKUP(W592,[1]Offen!$B:$C,2,FALSE)=0,"Offen ungeschält ABS"),
IFERROR(IF(VLOOKUP(W592,[1]Offen!$E:$F,2,FALSE)=0,"Offen ungeschält VOS"),
IFERROR(IF(VLOOKUP(W592,[1]Offen!$H:$I,2,FALSE)=0,"Offen geschält RW"),
IFERROR(IF(VLOOKUP(W592,[1]Offen!$K:$L,2,FALSE)=0,"Offen vegan"),
IFERROR(IF(VLOOKUP(W592,[1]Offen!$N:$O,2,FALSE)=0,"Offen Zipfel"),
IFERROR(IF(VLOOKUP(W592,[1]Offen!$Q:$R,2,FALSE)=0,"Offen Endstücke"),
IFERROR(IF(VLOOKUP(W592,[1]Vakuumiert!$B:$C,2,FALSE)=0,"Vakuumierter VOS ungeschält"),
IFERROR(IF(VLOOKUP(W592,[1]Vakuumiert!$E:$F,2,FALSE)=0,"Vakuumierter ABS ungeschält"),
IFERROR(IF(VLOOKUP(W592,[1]Vakuumiert!$H:$I,2,FALSE)=0,"Vakuumierter VOS geschält"),
IFERROR(IF(VLOOKUP(W592,[1]Vakuumiert!$K:$L,2,FALSE)=0,"Vakuumierter VOS vegan"),
IFERROR(IF(VLOOKUP(W592,[1]Vakuumiert!$N:$O,2,FALSE)=0,"Vakuumierter VOS Zipfel"),
IFERROR(IF(VLOOKUP(W592,[1]Vakuumiert!$Q:$R,2,FALSE)=0,"Vakuumiert geschält"),
IFERROR(IF(VLOOKUP(W592,'[1]vakuumierte Fertigprodukte'!$B:$C,2,FALSE)=0,"Fertigprodukte"),
IFERROR(IF(VLOOKUP(W592,'[1]vakuumierte Fertigprodukte'!$E:$FI,2,FALSE)=0,"Vakuumierte Zipfel"),
IFERROR(IF(VLOOKUP(W592,[1]Wurste!$B:$C,2,FALSE)=0,"Räucherwürste"),
IFERROR(IF(VLOOKUP(W592,[1]Wurste!$E:$F,2,FALSE)=0,"URW/URGW Wurst"),
IFERROR(IF(VLOOKUP(W592,[1]Wurste!$H:$I,2,FALSE)=0,"HF-Wurst Vegan"),
IFERROR(IF(VLOOKUP(W592,[1]Wurste!$K:$L,2,FALSE)=0,"320er ohne Würste"),
IFERROR(IF(AND(OR(Abfalldokumentation!$I592="BU3",Abfalldokumentation!$I592="Verkauf"),Abfalldokumentation!$N592="Schimmel",Abfalldokumentation!$O592="keinen Abnehmer/kein Schälpersonal"),"Div. Zipfel, ES ohne Verwendung",VLOOKUP(Abfalldokumentation!$M592,Produktgruppen!A:B,2,FALSE)),"-")))))))))))))))))))))))</f>
        <v>Qualitätssicherung</v>
      </c>
      <c r="M592" s="81" t="str">
        <f>IFERROR(VLOOKUP(Abfalldokumentation!$W592,Artikel!A:C,3,FALSE),Abfalldokumentation!$W592)</f>
        <v>Laborproben</v>
      </c>
      <c r="N592" s="81" t="str">
        <f>VLOOKUP(D592,'Liste Gründe'!A:D,2,FALSE)</f>
        <v>Qualitätssicherung</v>
      </c>
      <c r="O592" s="80" t="str">
        <f>IF(ISBLANK(F592),VLOOKUP(Abfalldokumentation!$X592,'Liste Gründe'!A:D,3,FALSE),F592)</f>
        <v>Laborprobe</v>
      </c>
      <c r="P592" s="81" t="str">
        <f>IF(ISBLANK(Abfalldokumentation!$G592),"-",Abfalldokumentation!$G592)</f>
        <v>Laborprobe</v>
      </c>
      <c r="Q592" s="81">
        <f t="shared" si="64"/>
        <v>38</v>
      </c>
      <c r="R592" s="81" t="str">
        <f t="shared" si="65"/>
        <v>Produkte</v>
      </c>
      <c r="S592" s="81" t="str">
        <f t="shared" si="66"/>
        <v>BUs</v>
      </c>
      <c r="T592" s="81" t="str">
        <f t="shared" si="67"/>
        <v>Symptome</v>
      </c>
      <c r="U592" s="81" t="str">
        <f>IFERROR(VLOOKUP(Abfalldokumentation!$W592,Kennzahlen!S:U,3,FALSE)*Abfalldokumentation!$J592,"0")</f>
        <v>0</v>
      </c>
      <c r="V592" s="81" t="str">
        <f>IF(ISBLANK(A592),VLOOKUP(Abfalldokumentation!$W592,'Linien - BU'!R:S,2,FALSE),A592)</f>
        <v>Labor</v>
      </c>
      <c r="W592" s="77" t="str">
        <f t="shared" si="68"/>
        <v>Laborproben</v>
      </c>
      <c r="X592" s="77">
        <f t="shared" si="69"/>
        <v>73</v>
      </c>
    </row>
    <row r="593" spans="1:24" ht="30" customHeight="1" x14ac:dyDescent="0.25">
      <c r="A593" s="45" t="s">
        <v>105</v>
      </c>
      <c r="B593" s="46" t="s">
        <v>161</v>
      </c>
      <c r="C593" s="46">
        <v>80</v>
      </c>
      <c r="D593" s="46">
        <v>61</v>
      </c>
      <c r="E593" s="47">
        <v>44459</v>
      </c>
      <c r="F593" s="48" t="s">
        <v>162</v>
      </c>
      <c r="G593" s="49" t="s">
        <v>162</v>
      </c>
      <c r="H593" s="50" t="str">
        <f>IFERROR(VLOOKUP(Abfalldokumentation!$B593,Artikel!A:C,3,FALSE),Abfalldokumentation!$B593)</f>
        <v>Reste Zipfel</v>
      </c>
      <c r="I593" s="73" t="str">
        <f>VLOOKUP(V593,'Linien - BU'!A:B,2,FALSE)</f>
        <v>BU3</v>
      </c>
      <c r="J593" s="74">
        <f t="shared" si="63"/>
        <v>80</v>
      </c>
      <c r="K593" s="75">
        <f>Abfalldokumentation!$E593</f>
        <v>44459</v>
      </c>
      <c r="L593" s="74" t="str">
        <f>IFERROR(IF(VLOOKUP(W593,'[1]Rohware 230'!$B:$C,2,FALSE)=0,"Rohware"),
IFERROR(IF(VLOOKUP(W593,[1]Sammelnr.!$B:$C,2,FALSE)=0,"Sammelnr. ungeschält ABS"),
IFERROR(IF(VLOOKUP(W593,[1]Sammelnr.!$E:$F,2,FALSE)=0,"Sammelnr. ungeschält VS"),
IFERROR(IF(VLOOKUP(W593,[1]Sammelnr.!$H:$I,2,FALSE)=0,"Sammelnr. geschält"),
IFERROR(IF(VLOOKUP(W593,[1]Offen!$B:$C,2,FALSE)=0,"Offen ungeschält ABS"),
IFERROR(IF(VLOOKUP(W593,[1]Offen!$E:$F,2,FALSE)=0,"Offen ungeschält VOS"),
IFERROR(IF(VLOOKUP(W593,[1]Offen!$H:$I,2,FALSE)=0,"Offen geschält RW"),
IFERROR(IF(VLOOKUP(W593,[1]Offen!$K:$L,2,FALSE)=0,"Offen vegan"),
IFERROR(IF(VLOOKUP(W593,[1]Offen!$N:$O,2,FALSE)=0,"Offen Zipfel"),
IFERROR(IF(VLOOKUP(W593,[1]Offen!$Q:$R,2,FALSE)=0,"Offen Endstücke"),
IFERROR(IF(VLOOKUP(W593,[1]Vakuumiert!$B:$C,2,FALSE)=0,"Vakuumierter VOS ungeschält"),
IFERROR(IF(VLOOKUP(W593,[1]Vakuumiert!$E:$F,2,FALSE)=0,"Vakuumierter ABS ungeschält"),
IFERROR(IF(VLOOKUP(W593,[1]Vakuumiert!$H:$I,2,FALSE)=0,"Vakuumierter VOS geschält"),
IFERROR(IF(VLOOKUP(W593,[1]Vakuumiert!$K:$L,2,FALSE)=0,"Vakuumierter VOS vegan"),
IFERROR(IF(VLOOKUP(W593,[1]Vakuumiert!$N:$O,2,FALSE)=0,"Vakuumierter VOS Zipfel"),
IFERROR(IF(VLOOKUP(W593,[1]Vakuumiert!$Q:$R,2,FALSE)=0,"Vakuumiert geschält"),
IFERROR(IF(VLOOKUP(W593,'[1]vakuumierte Fertigprodukte'!$B:$C,2,FALSE)=0,"Fertigprodukte"),
IFERROR(IF(VLOOKUP(W593,'[1]vakuumierte Fertigprodukte'!$E:$FI,2,FALSE)=0,"Vakuumierte Zipfel"),
IFERROR(IF(VLOOKUP(W593,[1]Wurste!$B:$C,2,FALSE)=0,"Räucherwürste"),
IFERROR(IF(VLOOKUP(W593,[1]Wurste!$E:$F,2,FALSE)=0,"URW/URGW Wurst"),
IFERROR(IF(VLOOKUP(W593,[1]Wurste!$H:$I,2,FALSE)=0,"HF-Wurst Vegan"),
IFERROR(IF(VLOOKUP(W593,[1]Wurste!$K:$L,2,FALSE)=0,"320er ohne Würste"),
IFERROR(IF(AND(OR(Abfalldokumentation!$I593="BU3",Abfalldokumentation!$I593="Verkauf"),Abfalldokumentation!$N593="Schimmel",Abfalldokumentation!$O593="keinen Abnehmer/kein Schälpersonal"),"Div. Zipfel, ES ohne Verwendung",VLOOKUP(Abfalldokumentation!$M593,Produktgruppen!A:B,2,FALSE)),"-")))))))))))))))))))))))</f>
        <v>Rest</v>
      </c>
      <c r="M593" s="76" t="str">
        <f>IFERROR(VLOOKUP(Abfalldokumentation!$W593,Artikel!A:C,3,FALSE),Abfalldokumentation!$W593)</f>
        <v>Reste Zipfel</v>
      </c>
      <c r="N593" s="76" t="str">
        <f>VLOOKUP(D593,'Liste Gründe'!A:D,2,FALSE)</f>
        <v>keinen Verwendungszweck</v>
      </c>
      <c r="O593" s="75" t="str">
        <f>IF(ISBLANK(F593),VLOOKUP(Abfalldokumentation!$X593,'Liste Gründe'!A:D,3,FALSE),F593)</f>
        <v>Reste von Würste beim Köpfen</v>
      </c>
      <c r="P593" s="76" t="str">
        <f>IF(ISBLANK(Abfalldokumentation!$G593),"-",Abfalldokumentation!$G593)</f>
        <v>Reste von Würste beim Köpfen</v>
      </c>
      <c r="Q593" s="76">
        <f t="shared" si="64"/>
        <v>38</v>
      </c>
      <c r="R593" s="76" t="str">
        <f t="shared" si="65"/>
        <v>Produkte</v>
      </c>
      <c r="S593" s="76" t="str">
        <f t="shared" si="66"/>
        <v>BUs</v>
      </c>
      <c r="T593" s="76" t="str">
        <f t="shared" si="67"/>
        <v>Symptome</v>
      </c>
      <c r="U593" s="76" t="str">
        <f>IFERROR(VLOOKUP(Abfalldokumentation!$W593,Kennzahlen!S:U,3,FALSE)*Abfalldokumentation!$J593,"0")</f>
        <v>0</v>
      </c>
      <c r="V593" s="76" t="str">
        <f>IF(ISBLANK(A593),VLOOKUP(Abfalldokumentation!$W593,'Linien - BU'!R:S,2,FALSE),A593)</f>
        <v>WVP</v>
      </c>
      <c r="W593" s="77" t="str">
        <f t="shared" si="68"/>
        <v>Reste Zipfel</v>
      </c>
      <c r="X593" s="77">
        <f t="shared" si="69"/>
        <v>61</v>
      </c>
    </row>
    <row r="594" spans="1:24" ht="30" customHeight="1" x14ac:dyDescent="0.25">
      <c r="A594" s="39" t="s">
        <v>92</v>
      </c>
      <c r="B594" s="42" t="s">
        <v>108</v>
      </c>
      <c r="C594" s="40">
        <v>56</v>
      </c>
      <c r="D594" s="40">
        <v>70</v>
      </c>
      <c r="E594" s="41">
        <v>44459</v>
      </c>
      <c r="F594" s="42" t="s">
        <v>108</v>
      </c>
      <c r="G594" s="43" t="s">
        <v>108</v>
      </c>
      <c r="H594" s="44" t="str">
        <f>IFERROR(VLOOKUP(Abfalldokumentation!$B594,Artikel!A:C,3,FALSE),Abfalldokumentation!$B594)</f>
        <v>Rückstellproben</v>
      </c>
      <c r="I594" s="78" t="str">
        <f>VLOOKUP(V594,'Linien - BU'!A:B,2,FALSE)</f>
        <v>Rest</v>
      </c>
      <c r="J594" s="79">
        <f t="shared" si="63"/>
        <v>56</v>
      </c>
      <c r="K594" s="80">
        <f>Abfalldokumentation!$E594</f>
        <v>44459</v>
      </c>
      <c r="L594" s="79" t="str">
        <f>IFERROR(IF(VLOOKUP(W594,'[1]Rohware 230'!$B:$C,2,FALSE)=0,"Rohware"),
IFERROR(IF(VLOOKUP(W594,[1]Sammelnr.!$B:$C,2,FALSE)=0,"Sammelnr. ungeschält ABS"),
IFERROR(IF(VLOOKUP(W594,[1]Sammelnr.!$E:$F,2,FALSE)=0,"Sammelnr. ungeschält VS"),
IFERROR(IF(VLOOKUP(W594,[1]Sammelnr.!$H:$I,2,FALSE)=0,"Sammelnr. geschält"),
IFERROR(IF(VLOOKUP(W594,[1]Offen!$B:$C,2,FALSE)=0,"Offen ungeschält ABS"),
IFERROR(IF(VLOOKUP(W594,[1]Offen!$E:$F,2,FALSE)=0,"Offen ungeschält VOS"),
IFERROR(IF(VLOOKUP(W594,[1]Offen!$H:$I,2,FALSE)=0,"Offen geschält RW"),
IFERROR(IF(VLOOKUP(W594,[1]Offen!$K:$L,2,FALSE)=0,"Offen vegan"),
IFERROR(IF(VLOOKUP(W594,[1]Offen!$N:$O,2,FALSE)=0,"Offen Zipfel"),
IFERROR(IF(VLOOKUP(W594,[1]Offen!$Q:$R,2,FALSE)=0,"Offen Endstücke"),
IFERROR(IF(VLOOKUP(W594,[1]Vakuumiert!$B:$C,2,FALSE)=0,"Vakuumierter VOS ungeschält"),
IFERROR(IF(VLOOKUP(W594,[1]Vakuumiert!$E:$F,2,FALSE)=0,"Vakuumierter ABS ungeschält"),
IFERROR(IF(VLOOKUP(W594,[1]Vakuumiert!$H:$I,2,FALSE)=0,"Vakuumierter VOS geschält"),
IFERROR(IF(VLOOKUP(W594,[1]Vakuumiert!$K:$L,2,FALSE)=0,"Vakuumierter VOS vegan"),
IFERROR(IF(VLOOKUP(W594,[1]Vakuumiert!$N:$O,2,FALSE)=0,"Vakuumierter VOS Zipfel"),
IFERROR(IF(VLOOKUP(W594,[1]Vakuumiert!$Q:$R,2,FALSE)=0,"Vakuumiert geschält"),
IFERROR(IF(VLOOKUP(W594,'[1]vakuumierte Fertigprodukte'!$B:$C,2,FALSE)=0,"Fertigprodukte"),
IFERROR(IF(VLOOKUP(W594,'[1]vakuumierte Fertigprodukte'!$E:$FI,2,FALSE)=0,"Vakuumierte Zipfel"),
IFERROR(IF(VLOOKUP(W594,[1]Wurste!$B:$C,2,FALSE)=0,"Räucherwürste"),
IFERROR(IF(VLOOKUP(W594,[1]Wurste!$E:$F,2,FALSE)=0,"URW/URGW Wurst"),
IFERROR(IF(VLOOKUP(W594,[1]Wurste!$H:$I,2,FALSE)=0,"HF-Wurst Vegan"),
IFERROR(IF(VLOOKUP(W594,[1]Wurste!$K:$L,2,FALSE)=0,"320er ohne Würste"),
IFERROR(IF(AND(OR(Abfalldokumentation!$I594="BU3",Abfalldokumentation!$I594="Verkauf"),Abfalldokumentation!$N594="Schimmel",Abfalldokumentation!$O594="keinen Abnehmer/kein Schälpersonal"),"Div. Zipfel, ES ohne Verwendung",VLOOKUP(Abfalldokumentation!$M594,Produktgruppen!A:B,2,FALSE)),"-")))))))))))))))))))))))</f>
        <v>Qualitätssicherung</v>
      </c>
      <c r="M594" s="81" t="str">
        <f>IFERROR(VLOOKUP(Abfalldokumentation!$W594,Artikel!A:C,3,FALSE),Abfalldokumentation!$W594)</f>
        <v>Rückstellproben</v>
      </c>
      <c r="N594" s="81" t="str">
        <f>VLOOKUP(D594,'Liste Gründe'!A:D,2,FALSE)</f>
        <v>Qualitätssicherung</v>
      </c>
      <c r="O594" s="80" t="str">
        <f>IF(ISBLANK(F594),VLOOKUP(Abfalldokumentation!$X594,'Liste Gründe'!A:D,3,FALSE),F594)</f>
        <v>Rückstellproben</v>
      </c>
      <c r="P594" s="81" t="str">
        <f>IF(ISBLANK(Abfalldokumentation!$G594),"-",Abfalldokumentation!$G594)</f>
        <v>Rückstellproben</v>
      </c>
      <c r="Q594" s="81">
        <f t="shared" si="64"/>
        <v>38</v>
      </c>
      <c r="R594" s="81" t="str">
        <f t="shared" si="65"/>
        <v>Produkte</v>
      </c>
      <c r="S594" s="81" t="str">
        <f t="shared" si="66"/>
        <v>BUs</v>
      </c>
      <c r="T594" s="81" t="str">
        <f t="shared" si="67"/>
        <v>Symptome</v>
      </c>
      <c r="U594" s="81" t="str">
        <f>IFERROR(VLOOKUP(Abfalldokumentation!$W594,Kennzahlen!S:U,3,FALSE)*Abfalldokumentation!$J594,"0")</f>
        <v>0</v>
      </c>
      <c r="V594" s="81" t="str">
        <f>IF(ISBLANK(A594),VLOOKUP(Abfalldokumentation!$W594,'Linien - BU'!R:S,2,FALSE),A594)</f>
        <v>Labor</v>
      </c>
      <c r="W594" s="77" t="str">
        <f t="shared" si="68"/>
        <v>Rückstellproben</v>
      </c>
      <c r="X594" s="77">
        <f t="shared" si="69"/>
        <v>70</v>
      </c>
    </row>
    <row r="595" spans="1:24" ht="30" customHeight="1" x14ac:dyDescent="0.25">
      <c r="A595" s="45" t="s">
        <v>76</v>
      </c>
      <c r="B595" s="46">
        <v>29500482</v>
      </c>
      <c r="C595" s="46">
        <v>12</v>
      </c>
      <c r="D595" s="46">
        <v>61</v>
      </c>
      <c r="E595" s="47">
        <v>44460</v>
      </c>
      <c r="F595" s="48" t="s">
        <v>17</v>
      </c>
      <c r="G595" s="49" t="s">
        <v>17</v>
      </c>
      <c r="H595" s="50" t="str">
        <f>IFERROR(VLOOKUP(Abfalldokumentation!$B595,Artikel!A:C,3,FALSE),Abfalldokumentation!$B595)</f>
        <v>VOS Schwarzer Pfeffer R</v>
      </c>
      <c r="I595" s="73" t="str">
        <f>VLOOKUP(V595,'Linien - BU'!A:B,2,FALSE)</f>
        <v>BU4</v>
      </c>
      <c r="J595" s="74">
        <f t="shared" si="63"/>
        <v>12</v>
      </c>
      <c r="K595" s="75">
        <f>Abfalldokumentation!$E595</f>
        <v>44460</v>
      </c>
      <c r="L595" s="74" t="str">
        <f>IFERROR(IF(VLOOKUP(W595,'[1]Rohware 230'!$B:$C,2,FALSE)=0,"Rohware"),
IFERROR(IF(VLOOKUP(W595,[1]Sammelnr.!$B:$C,2,FALSE)=0,"Sammelnr. ungeschält ABS"),
IFERROR(IF(VLOOKUP(W595,[1]Sammelnr.!$E:$F,2,FALSE)=0,"Sammelnr. ungeschält VS"),
IFERROR(IF(VLOOKUP(W595,[1]Sammelnr.!$H:$I,2,FALSE)=0,"Sammelnr. geschält"),
IFERROR(IF(VLOOKUP(W595,[1]Offen!$B:$C,2,FALSE)=0,"Offen ungeschält ABS"),
IFERROR(IF(VLOOKUP(W595,[1]Offen!$E:$F,2,FALSE)=0,"Offen ungeschält VOS"),
IFERROR(IF(VLOOKUP(W595,[1]Offen!$H:$I,2,FALSE)=0,"Offen geschält RW"),
IFERROR(IF(VLOOKUP(W595,[1]Offen!$K:$L,2,FALSE)=0,"Offen vegan"),
IFERROR(IF(VLOOKUP(W595,[1]Offen!$N:$O,2,FALSE)=0,"Offen Zipfel"),
IFERROR(IF(VLOOKUP(W595,[1]Offen!$Q:$R,2,FALSE)=0,"Offen Endstücke"),
IFERROR(IF(VLOOKUP(W595,[1]Vakuumiert!$B:$C,2,FALSE)=0,"Vakuumierter VOS ungeschält"),
IFERROR(IF(VLOOKUP(W595,[1]Vakuumiert!$E:$F,2,FALSE)=0,"Vakuumierter ABS ungeschält"),
IFERROR(IF(VLOOKUP(W595,[1]Vakuumiert!$H:$I,2,FALSE)=0,"Vakuumierter VOS geschält"),
IFERROR(IF(VLOOKUP(W595,[1]Vakuumiert!$K:$L,2,FALSE)=0,"Vakuumierter VOS vegan"),
IFERROR(IF(VLOOKUP(W595,[1]Vakuumiert!$N:$O,2,FALSE)=0,"Vakuumierter VOS Zipfel"),
IFERROR(IF(VLOOKUP(W595,[1]Vakuumiert!$Q:$R,2,FALSE)=0,"Vakuumiert geschält"),
IFERROR(IF(VLOOKUP(W595,'[1]vakuumierte Fertigprodukte'!$B:$C,2,FALSE)=0,"Fertigprodukte"),
IFERROR(IF(VLOOKUP(W595,'[1]vakuumierte Fertigprodukte'!$E:$FI,2,FALSE)=0,"Vakuumierte Zipfel"),
IFERROR(IF(VLOOKUP(W595,[1]Wurste!$B:$C,2,FALSE)=0,"Räucherwürste"),
IFERROR(IF(VLOOKUP(W595,[1]Wurste!$E:$F,2,FALSE)=0,"URW/URGW Wurst"),
IFERROR(IF(VLOOKUP(W595,[1]Wurste!$H:$I,2,FALSE)=0,"HF-Wurst Vegan"),
IFERROR(IF(VLOOKUP(W595,[1]Wurste!$K:$L,2,FALSE)=0,"320er ohne Würste"),
IFERROR(IF(AND(OR(Abfalldokumentation!$I595="BU3",Abfalldokumentation!$I595="Verkauf"),Abfalldokumentation!$N595="Schimmel",Abfalldokumentation!$O595="keinen Abnehmer/kein Schälpersonal"),"Div. Zipfel, ES ohne Verwendung",VLOOKUP(Abfalldokumentation!$M595,Produktgruppen!A:B,2,FALSE)),"-")))))))))))))))))))))))</f>
        <v>Offen ungeschält VOS</v>
      </c>
      <c r="M595" s="76" t="str">
        <f>IFERROR(VLOOKUP(Abfalldokumentation!$W595,Artikel!A:C,3,FALSE),Abfalldokumentation!$W595)</f>
        <v>VOS Schwarzer Pfeffer R</v>
      </c>
      <c r="N595" s="76" t="str">
        <f>VLOOKUP(D595,'Liste Gründe'!A:D,2,FALSE)</f>
        <v>keinen Verwendungszweck</v>
      </c>
      <c r="O595" s="75" t="str">
        <f>IF(ISBLANK(F595),VLOOKUP(Abfalldokumentation!$X595,'Liste Gründe'!A:D,3,FALSE),F595)</f>
        <v>keinen Verwendungszweck</v>
      </c>
      <c r="P595" s="76" t="str">
        <f>IF(ISBLANK(Abfalldokumentation!$G595),"-",Abfalldokumentation!$G595)</f>
        <v>keinen Verwendungszweck</v>
      </c>
      <c r="Q595" s="76">
        <f t="shared" si="64"/>
        <v>38</v>
      </c>
      <c r="R595" s="76" t="str">
        <f t="shared" si="65"/>
        <v>Produkte</v>
      </c>
      <c r="S595" s="76" t="str">
        <f t="shared" si="66"/>
        <v>BUs</v>
      </c>
      <c r="T595" s="76" t="str">
        <f t="shared" si="67"/>
        <v>Symptome</v>
      </c>
      <c r="U595" s="76">
        <f>IFERROR(VLOOKUP(Abfalldokumentation!$W595,Kennzahlen!S:U,3,FALSE)*Abfalldokumentation!$J595,"0")</f>
        <v>6</v>
      </c>
      <c r="V595" s="76" t="str">
        <f>IF(ISBLANK(A595),VLOOKUP(Abfalldokumentation!$W595,'Linien - BU'!R:S,2,FALSE),A595)</f>
        <v>L22</v>
      </c>
      <c r="W595" s="77">
        <f t="shared" si="68"/>
        <v>29500482</v>
      </c>
      <c r="X595" s="77">
        <f t="shared" si="69"/>
        <v>61</v>
      </c>
    </row>
    <row r="596" spans="1:24" ht="30" customHeight="1" x14ac:dyDescent="0.25">
      <c r="A596" s="39" t="s">
        <v>95</v>
      </c>
      <c r="B596" s="40">
        <v>29500734</v>
      </c>
      <c r="C596" s="40">
        <v>8.1999999999999993</v>
      </c>
      <c r="D596" s="40">
        <v>12</v>
      </c>
      <c r="E596" s="41">
        <v>44460</v>
      </c>
      <c r="F596" s="42" t="s">
        <v>29</v>
      </c>
      <c r="G596" s="43" t="s">
        <v>29</v>
      </c>
      <c r="H596" s="44" t="str">
        <f>IFERROR(VLOOKUP(Abfalldokumentation!$B596,Artikel!A:C,3,FALSE),Abfalldokumentation!$B596)</f>
        <v>ABS Havarti Natur 30%</v>
      </c>
      <c r="I596" s="78" t="str">
        <f>VLOOKUP(V596,'Linien - BU'!A:B,2,FALSE)</f>
        <v>BU1</v>
      </c>
      <c r="J596" s="79">
        <f t="shared" si="63"/>
        <v>8.1999999999999993</v>
      </c>
      <c r="K596" s="80">
        <f>Abfalldokumentation!$E596</f>
        <v>44460</v>
      </c>
      <c r="L596" s="79" t="str">
        <f>IFERROR(IF(VLOOKUP(W596,'[1]Rohware 230'!$B:$C,2,FALSE)=0,"Rohware"),
IFERROR(IF(VLOOKUP(W596,[1]Sammelnr.!$B:$C,2,FALSE)=0,"Sammelnr. ungeschält ABS"),
IFERROR(IF(VLOOKUP(W596,[1]Sammelnr.!$E:$F,2,FALSE)=0,"Sammelnr. ungeschält VS"),
IFERROR(IF(VLOOKUP(W596,[1]Sammelnr.!$H:$I,2,FALSE)=0,"Sammelnr. geschält"),
IFERROR(IF(VLOOKUP(W596,[1]Offen!$B:$C,2,FALSE)=0,"Offen ungeschält ABS"),
IFERROR(IF(VLOOKUP(W596,[1]Offen!$E:$F,2,FALSE)=0,"Offen ungeschält VOS"),
IFERROR(IF(VLOOKUP(W596,[1]Offen!$H:$I,2,FALSE)=0,"Offen geschält RW"),
IFERROR(IF(VLOOKUP(W596,[1]Offen!$K:$L,2,FALSE)=0,"Offen vegan"),
IFERROR(IF(VLOOKUP(W596,[1]Offen!$N:$O,2,FALSE)=0,"Offen Zipfel"),
IFERROR(IF(VLOOKUP(W596,[1]Offen!$Q:$R,2,FALSE)=0,"Offen Endstücke"),
IFERROR(IF(VLOOKUP(W596,[1]Vakuumiert!$B:$C,2,FALSE)=0,"Vakuumierter VOS ungeschält"),
IFERROR(IF(VLOOKUP(W596,[1]Vakuumiert!$E:$F,2,FALSE)=0,"Vakuumierter ABS ungeschält"),
IFERROR(IF(VLOOKUP(W596,[1]Vakuumiert!$H:$I,2,FALSE)=0,"Vakuumierter VOS geschält"),
IFERROR(IF(VLOOKUP(W596,[1]Vakuumiert!$K:$L,2,FALSE)=0,"Vakuumierter VOS vegan"),
IFERROR(IF(VLOOKUP(W596,[1]Vakuumiert!$N:$O,2,FALSE)=0,"Vakuumierter VOS Zipfel"),
IFERROR(IF(VLOOKUP(W596,[1]Vakuumiert!$Q:$R,2,FALSE)=0,"Vakuumiert geschält"),
IFERROR(IF(VLOOKUP(W596,'[1]vakuumierte Fertigprodukte'!$B:$C,2,FALSE)=0,"Fertigprodukte"),
IFERROR(IF(VLOOKUP(W596,'[1]vakuumierte Fertigprodukte'!$E:$FI,2,FALSE)=0,"Vakuumierte Zipfel"),
IFERROR(IF(VLOOKUP(W596,[1]Wurste!$B:$C,2,FALSE)=0,"Räucherwürste"),
IFERROR(IF(VLOOKUP(W596,[1]Wurste!$E:$F,2,FALSE)=0,"URW/URGW Wurst"),
IFERROR(IF(VLOOKUP(W596,[1]Wurste!$H:$I,2,FALSE)=0,"HF-Wurst Vegan"),
IFERROR(IF(VLOOKUP(W596,[1]Wurste!$K:$L,2,FALSE)=0,"320er ohne Würste"),
IFERROR(IF(AND(OR(Abfalldokumentation!$I596="BU3",Abfalldokumentation!$I596="Verkauf"),Abfalldokumentation!$N596="Schimmel",Abfalldokumentation!$O596="keinen Abnehmer/kein Schälpersonal"),"Div. Zipfel, ES ohne Verwendung",VLOOKUP(Abfalldokumentation!$M596,Produktgruppen!A:B,2,FALSE)),"-")))))))))))))))))))))))</f>
        <v>Offen ungeschält ABS</v>
      </c>
      <c r="M596" s="81" t="str">
        <f>IFERROR(VLOOKUP(Abfalldokumentation!$W596,Artikel!A:C,3,FALSE),Abfalldokumentation!$W596)</f>
        <v>ABS Havarti Natur 30%</v>
      </c>
      <c r="N596" s="81" t="str">
        <f>VLOOKUP(D596,'Liste Gründe'!A:D,2,FALSE)</f>
        <v>Schimmel</v>
      </c>
      <c r="O596" s="80" t="str">
        <f>IF(ISBLANK(F596),VLOOKUP(Abfalldokumentation!$X596,'Liste Gründe'!A:D,3,FALSE),F596)</f>
        <v>Luftzieher</v>
      </c>
      <c r="P596" s="81" t="str">
        <f>IF(ISBLANK(Abfalldokumentation!$G596),"-",Abfalldokumentation!$G596)</f>
        <v>Luftzieher</v>
      </c>
      <c r="Q596" s="81">
        <f t="shared" si="64"/>
        <v>38</v>
      </c>
      <c r="R596" s="81" t="str">
        <f t="shared" si="65"/>
        <v>Produkte</v>
      </c>
      <c r="S596" s="81" t="str">
        <f t="shared" si="66"/>
        <v>BUs</v>
      </c>
      <c r="T596" s="81" t="str">
        <f t="shared" si="67"/>
        <v>Symptome</v>
      </c>
      <c r="U596" s="81" t="str">
        <f>IFERROR(VLOOKUP(Abfalldokumentation!$W596,Kennzahlen!S:U,3,FALSE)*Abfalldokumentation!$J596,"0")</f>
        <v>0</v>
      </c>
      <c r="V596" s="81" t="str">
        <f>IF(ISBLANK(A596),VLOOKUP(Abfalldokumentation!$W596,'Linien - BU'!R:S,2,FALSE),A596)</f>
        <v>RWV</v>
      </c>
      <c r="W596" s="77">
        <f t="shared" si="68"/>
        <v>29500734</v>
      </c>
      <c r="X596" s="77">
        <f t="shared" si="69"/>
        <v>12</v>
      </c>
    </row>
    <row r="597" spans="1:24" ht="30" customHeight="1" x14ac:dyDescent="0.25">
      <c r="A597" s="45" t="s">
        <v>131</v>
      </c>
      <c r="B597" s="46">
        <v>29500886</v>
      </c>
      <c r="C597" s="46">
        <v>18</v>
      </c>
      <c r="D597" s="46">
        <v>61</v>
      </c>
      <c r="E597" s="47">
        <v>44460</v>
      </c>
      <c r="F597" s="48" t="s">
        <v>17</v>
      </c>
      <c r="G597" s="49" t="s">
        <v>156</v>
      </c>
      <c r="H597" s="50" t="str">
        <f>IFERROR(VLOOKUP(Abfalldokumentation!$B597,Artikel!A:C,3,FALSE),Abfalldokumentation!$B597)</f>
        <v>ABS MEDI-KRÄUK</v>
      </c>
      <c r="I597" s="73" t="str">
        <f>VLOOKUP(V597,'Linien - BU'!A:B,2,FALSE)</f>
        <v>BU4</v>
      </c>
      <c r="J597" s="74">
        <f t="shared" si="63"/>
        <v>18</v>
      </c>
      <c r="K597" s="75">
        <f>Abfalldokumentation!$E597</f>
        <v>44460</v>
      </c>
      <c r="L597" s="74" t="str">
        <f>IFERROR(IF(VLOOKUP(W597,'[1]Rohware 230'!$B:$C,2,FALSE)=0,"Rohware"),
IFERROR(IF(VLOOKUP(W597,[1]Sammelnr.!$B:$C,2,FALSE)=0,"Sammelnr. ungeschält ABS"),
IFERROR(IF(VLOOKUP(W597,[1]Sammelnr.!$E:$F,2,FALSE)=0,"Sammelnr. ungeschält VS"),
IFERROR(IF(VLOOKUP(W597,[1]Sammelnr.!$H:$I,2,FALSE)=0,"Sammelnr. geschält"),
IFERROR(IF(VLOOKUP(W597,[1]Offen!$B:$C,2,FALSE)=0,"Offen ungeschält ABS"),
IFERROR(IF(VLOOKUP(W597,[1]Offen!$E:$F,2,FALSE)=0,"Offen ungeschält VOS"),
IFERROR(IF(VLOOKUP(W597,[1]Offen!$H:$I,2,FALSE)=0,"Offen geschält RW"),
IFERROR(IF(VLOOKUP(W597,[1]Offen!$K:$L,2,FALSE)=0,"Offen vegan"),
IFERROR(IF(VLOOKUP(W597,[1]Offen!$N:$O,2,FALSE)=0,"Offen Zipfel"),
IFERROR(IF(VLOOKUP(W597,[1]Offen!$Q:$R,2,FALSE)=0,"Offen Endstücke"),
IFERROR(IF(VLOOKUP(W597,[1]Vakuumiert!$B:$C,2,FALSE)=0,"Vakuumierter VOS ungeschält"),
IFERROR(IF(VLOOKUP(W597,[1]Vakuumiert!$E:$F,2,FALSE)=0,"Vakuumierter ABS ungeschält"),
IFERROR(IF(VLOOKUP(W597,[1]Vakuumiert!$H:$I,2,FALSE)=0,"Vakuumierter VOS geschält"),
IFERROR(IF(VLOOKUP(W597,[1]Vakuumiert!$K:$L,2,FALSE)=0,"Vakuumierter VOS vegan"),
IFERROR(IF(VLOOKUP(W597,[1]Vakuumiert!$N:$O,2,FALSE)=0,"Vakuumierter VOS Zipfel"),
IFERROR(IF(VLOOKUP(W597,[1]Vakuumiert!$Q:$R,2,FALSE)=0,"Vakuumiert geschält"),
IFERROR(IF(VLOOKUP(W597,'[1]vakuumierte Fertigprodukte'!$B:$C,2,FALSE)=0,"Fertigprodukte"),
IFERROR(IF(VLOOKUP(W597,'[1]vakuumierte Fertigprodukte'!$E:$FI,2,FALSE)=0,"Vakuumierte Zipfel"),
IFERROR(IF(VLOOKUP(W597,[1]Wurste!$B:$C,2,FALSE)=0,"Räucherwürste"),
IFERROR(IF(VLOOKUP(W597,[1]Wurste!$E:$F,2,FALSE)=0,"URW/URGW Wurst"),
IFERROR(IF(VLOOKUP(W597,[1]Wurste!$H:$I,2,FALSE)=0,"HF-Wurst Vegan"),
IFERROR(IF(VLOOKUP(W597,[1]Wurste!$K:$L,2,FALSE)=0,"320er ohne Würste"),
IFERROR(IF(AND(OR(Abfalldokumentation!$I597="BU3",Abfalldokumentation!$I597="Verkauf"),Abfalldokumentation!$N597="Schimmel",Abfalldokumentation!$O597="keinen Abnehmer/kein Schälpersonal"),"Div. Zipfel, ES ohne Verwendung",VLOOKUP(Abfalldokumentation!$M597,Produktgruppen!A:B,2,FALSE)),"-")))))))))))))))))))))))</f>
        <v>Offen ungeschält ABS</v>
      </c>
      <c r="M597" s="76" t="str">
        <f>IFERROR(VLOOKUP(Abfalldokumentation!$W597,Artikel!A:C,3,FALSE),Abfalldokumentation!$W597)</f>
        <v>ABS MEDI-KRÄUK</v>
      </c>
      <c r="N597" s="76" t="str">
        <f>VLOOKUP(D597,'Liste Gründe'!A:D,2,FALSE)</f>
        <v>keinen Verwendungszweck</v>
      </c>
      <c r="O597" s="75" t="str">
        <f>IF(ISBLANK(F597),VLOOKUP(Abfalldokumentation!$X597,'Liste Gründe'!A:D,3,FALSE),F597)</f>
        <v>keinen Verwendungszweck</v>
      </c>
      <c r="P597" s="76" t="str">
        <f>IF(ISBLANK(Abfalldokumentation!$G597),"-",Abfalldokumentation!$G597)</f>
        <v>&lt;500kg/Monat</v>
      </c>
      <c r="Q597" s="76">
        <f t="shared" si="64"/>
        <v>38</v>
      </c>
      <c r="R597" s="76" t="str">
        <f t="shared" si="65"/>
        <v>Produkte</v>
      </c>
      <c r="S597" s="76" t="str">
        <f t="shared" si="66"/>
        <v>BUs</v>
      </c>
      <c r="T597" s="76" t="str">
        <f t="shared" si="67"/>
        <v>Symptome</v>
      </c>
      <c r="U597" s="76">
        <f>IFERROR(VLOOKUP(Abfalldokumentation!$W597,Kennzahlen!S:U,3,FALSE)*Abfalldokumentation!$J597,"0")</f>
        <v>27</v>
      </c>
      <c r="V597" s="76" t="str">
        <f>IF(ISBLANK(A597),VLOOKUP(Abfalldokumentation!$W597,'Linien - BU'!R:S,2,FALSE),A597)</f>
        <v>L21</v>
      </c>
      <c r="W597" s="77">
        <f t="shared" si="68"/>
        <v>29500886</v>
      </c>
      <c r="X597" s="77">
        <f t="shared" si="69"/>
        <v>61</v>
      </c>
    </row>
    <row r="598" spans="1:24" ht="30" customHeight="1" x14ac:dyDescent="0.25">
      <c r="A598" s="39" t="s">
        <v>132</v>
      </c>
      <c r="B598" s="40">
        <v>29500891</v>
      </c>
      <c r="C598" s="40">
        <v>7</v>
      </c>
      <c r="D598" s="40">
        <v>61</v>
      </c>
      <c r="E598" s="41">
        <v>44460</v>
      </c>
      <c r="F598" s="42" t="s">
        <v>17</v>
      </c>
      <c r="G598" s="43" t="s">
        <v>82</v>
      </c>
      <c r="H598" s="44" t="str">
        <f>IFERROR(VLOOKUP(Abfalldokumentation!$B598,Artikel!A:C,3,FALSE),Abfalldokumentation!$B598)</f>
        <v>ABS PECO</v>
      </c>
      <c r="I598" s="78" t="str">
        <f>VLOOKUP(V598,'Linien - BU'!A:B,2,FALSE)</f>
        <v>BU4</v>
      </c>
      <c r="J598" s="79">
        <f t="shared" si="63"/>
        <v>7</v>
      </c>
      <c r="K598" s="80">
        <f>Abfalldokumentation!$E598</f>
        <v>44460</v>
      </c>
      <c r="L598" s="79" t="str">
        <f>IFERROR(IF(VLOOKUP(W598,'[1]Rohware 230'!$B:$C,2,FALSE)=0,"Rohware"),
IFERROR(IF(VLOOKUP(W598,[1]Sammelnr.!$B:$C,2,FALSE)=0,"Sammelnr. ungeschält ABS"),
IFERROR(IF(VLOOKUP(W598,[1]Sammelnr.!$E:$F,2,FALSE)=0,"Sammelnr. ungeschält VS"),
IFERROR(IF(VLOOKUP(W598,[1]Sammelnr.!$H:$I,2,FALSE)=0,"Sammelnr. geschält"),
IFERROR(IF(VLOOKUP(W598,[1]Offen!$B:$C,2,FALSE)=0,"Offen ungeschält ABS"),
IFERROR(IF(VLOOKUP(W598,[1]Offen!$E:$F,2,FALSE)=0,"Offen ungeschält VOS"),
IFERROR(IF(VLOOKUP(W598,[1]Offen!$H:$I,2,FALSE)=0,"Offen geschält RW"),
IFERROR(IF(VLOOKUP(W598,[1]Offen!$K:$L,2,FALSE)=0,"Offen vegan"),
IFERROR(IF(VLOOKUP(W598,[1]Offen!$N:$O,2,FALSE)=0,"Offen Zipfel"),
IFERROR(IF(VLOOKUP(W598,[1]Offen!$Q:$R,2,FALSE)=0,"Offen Endstücke"),
IFERROR(IF(VLOOKUP(W598,[1]Vakuumiert!$B:$C,2,FALSE)=0,"Vakuumierter VOS ungeschält"),
IFERROR(IF(VLOOKUP(W598,[1]Vakuumiert!$E:$F,2,FALSE)=0,"Vakuumierter ABS ungeschält"),
IFERROR(IF(VLOOKUP(W598,[1]Vakuumiert!$H:$I,2,FALSE)=0,"Vakuumierter VOS geschält"),
IFERROR(IF(VLOOKUP(W598,[1]Vakuumiert!$K:$L,2,FALSE)=0,"Vakuumierter VOS vegan"),
IFERROR(IF(VLOOKUP(W598,[1]Vakuumiert!$N:$O,2,FALSE)=0,"Vakuumierter VOS Zipfel"),
IFERROR(IF(VLOOKUP(W598,[1]Vakuumiert!$Q:$R,2,FALSE)=0,"Vakuumiert geschält"),
IFERROR(IF(VLOOKUP(W598,'[1]vakuumierte Fertigprodukte'!$B:$C,2,FALSE)=0,"Fertigprodukte"),
IFERROR(IF(VLOOKUP(W598,'[1]vakuumierte Fertigprodukte'!$E:$FI,2,FALSE)=0,"Vakuumierte Zipfel"),
IFERROR(IF(VLOOKUP(W598,[1]Wurste!$B:$C,2,FALSE)=0,"Räucherwürste"),
IFERROR(IF(VLOOKUP(W598,[1]Wurste!$E:$F,2,FALSE)=0,"URW/URGW Wurst"),
IFERROR(IF(VLOOKUP(W598,[1]Wurste!$H:$I,2,FALSE)=0,"HF-Wurst Vegan"),
IFERROR(IF(VLOOKUP(W598,[1]Wurste!$K:$L,2,FALSE)=0,"320er ohne Würste"),
IFERROR(IF(AND(OR(Abfalldokumentation!$I598="BU3",Abfalldokumentation!$I598="Verkauf"),Abfalldokumentation!$N598="Schimmel",Abfalldokumentation!$O598="keinen Abnehmer/kein Schälpersonal"),"Div. Zipfel, ES ohne Verwendung",VLOOKUP(Abfalldokumentation!$M598,Produktgruppen!A:B,2,FALSE)),"-")))))))))))))))))))))))</f>
        <v>Offen ungeschält ABS</v>
      </c>
      <c r="M598" s="81" t="str">
        <f>IFERROR(VLOOKUP(Abfalldokumentation!$W598,Artikel!A:C,3,FALSE),Abfalldokumentation!$W598)</f>
        <v>ABS PECO</v>
      </c>
      <c r="N598" s="81" t="str">
        <f>VLOOKUP(D598,'Liste Gründe'!A:D,2,FALSE)</f>
        <v>keinen Verwendungszweck</v>
      </c>
      <c r="O598" s="80" t="str">
        <f>IF(ISBLANK(F598),VLOOKUP(Abfalldokumentation!$X598,'Liste Gründe'!A:D,3,FALSE),F598)</f>
        <v>keinen Verwendungszweck</v>
      </c>
      <c r="P598" s="81" t="str">
        <f>IF(ISBLANK(Abfalldokumentation!$G598),"-",Abfalldokumentation!$G598)</f>
        <v>&lt;300kg/Monat</v>
      </c>
      <c r="Q598" s="81">
        <f t="shared" si="64"/>
        <v>38</v>
      </c>
      <c r="R598" s="81" t="str">
        <f t="shared" si="65"/>
        <v>Produkte</v>
      </c>
      <c r="S598" s="81" t="str">
        <f t="shared" si="66"/>
        <v>BUs</v>
      </c>
      <c r="T598" s="81" t="str">
        <f t="shared" si="67"/>
        <v>Symptome</v>
      </c>
      <c r="U598" s="81">
        <f>IFERROR(VLOOKUP(Abfalldokumentation!$W598,Kennzahlen!S:U,3,FALSE)*Abfalldokumentation!$J598,"0")</f>
        <v>10.294117647058824</v>
      </c>
      <c r="V598" s="81" t="str">
        <f>IF(ISBLANK(A598),VLOOKUP(Abfalldokumentation!$W598,'Linien - BU'!R:S,2,FALSE),A598)</f>
        <v>L23</v>
      </c>
      <c r="W598" s="77">
        <f t="shared" si="68"/>
        <v>29500891</v>
      </c>
      <c r="X598" s="77">
        <f t="shared" si="69"/>
        <v>61</v>
      </c>
    </row>
    <row r="599" spans="1:24" ht="30" customHeight="1" x14ac:dyDescent="0.25">
      <c r="A599" s="45" t="s">
        <v>131</v>
      </c>
      <c r="B599" s="46">
        <v>29500906</v>
      </c>
      <c r="C599" s="46">
        <v>8</v>
      </c>
      <c r="D599" s="46">
        <v>61</v>
      </c>
      <c r="E599" s="47">
        <v>44460</v>
      </c>
      <c r="F599" s="48" t="s">
        <v>17</v>
      </c>
      <c r="G599" s="49" t="s">
        <v>82</v>
      </c>
      <c r="H599" s="50" t="str">
        <f>IFERROR(VLOOKUP(Abfalldokumentation!$B599,Artikel!A:C,3,FALSE),Abfalldokumentation!$B599)</f>
        <v>ABS SCH-PAUL</v>
      </c>
      <c r="I599" s="73" t="str">
        <f>VLOOKUP(V599,'Linien - BU'!A:B,2,FALSE)</f>
        <v>BU4</v>
      </c>
      <c r="J599" s="74">
        <f t="shared" si="63"/>
        <v>8</v>
      </c>
      <c r="K599" s="75">
        <f>Abfalldokumentation!$E599</f>
        <v>44460</v>
      </c>
      <c r="L599" s="74" t="str">
        <f>IFERROR(IF(VLOOKUP(W599,'[1]Rohware 230'!$B:$C,2,FALSE)=0,"Rohware"),
IFERROR(IF(VLOOKUP(W599,[1]Sammelnr.!$B:$C,2,FALSE)=0,"Sammelnr. ungeschält ABS"),
IFERROR(IF(VLOOKUP(W599,[1]Sammelnr.!$E:$F,2,FALSE)=0,"Sammelnr. ungeschält VS"),
IFERROR(IF(VLOOKUP(W599,[1]Sammelnr.!$H:$I,2,FALSE)=0,"Sammelnr. geschält"),
IFERROR(IF(VLOOKUP(W599,[1]Offen!$B:$C,2,FALSE)=0,"Offen ungeschält ABS"),
IFERROR(IF(VLOOKUP(W599,[1]Offen!$E:$F,2,FALSE)=0,"Offen ungeschält VOS"),
IFERROR(IF(VLOOKUP(W599,[1]Offen!$H:$I,2,FALSE)=0,"Offen geschält RW"),
IFERROR(IF(VLOOKUP(W599,[1]Offen!$K:$L,2,FALSE)=0,"Offen vegan"),
IFERROR(IF(VLOOKUP(W599,[1]Offen!$N:$O,2,FALSE)=0,"Offen Zipfel"),
IFERROR(IF(VLOOKUP(W599,[1]Offen!$Q:$R,2,FALSE)=0,"Offen Endstücke"),
IFERROR(IF(VLOOKUP(W599,[1]Vakuumiert!$B:$C,2,FALSE)=0,"Vakuumierter VOS ungeschält"),
IFERROR(IF(VLOOKUP(W599,[1]Vakuumiert!$E:$F,2,FALSE)=0,"Vakuumierter ABS ungeschält"),
IFERROR(IF(VLOOKUP(W599,[1]Vakuumiert!$H:$I,2,FALSE)=0,"Vakuumierter VOS geschält"),
IFERROR(IF(VLOOKUP(W599,[1]Vakuumiert!$K:$L,2,FALSE)=0,"Vakuumierter VOS vegan"),
IFERROR(IF(VLOOKUP(W599,[1]Vakuumiert!$N:$O,2,FALSE)=0,"Vakuumierter VOS Zipfel"),
IFERROR(IF(VLOOKUP(W599,[1]Vakuumiert!$Q:$R,2,FALSE)=0,"Vakuumiert geschält"),
IFERROR(IF(VLOOKUP(W599,'[1]vakuumierte Fertigprodukte'!$B:$C,2,FALSE)=0,"Fertigprodukte"),
IFERROR(IF(VLOOKUP(W599,'[1]vakuumierte Fertigprodukte'!$E:$FI,2,FALSE)=0,"Vakuumierte Zipfel"),
IFERROR(IF(VLOOKUP(W599,[1]Wurste!$B:$C,2,FALSE)=0,"Räucherwürste"),
IFERROR(IF(VLOOKUP(W599,[1]Wurste!$E:$F,2,FALSE)=0,"URW/URGW Wurst"),
IFERROR(IF(VLOOKUP(W599,[1]Wurste!$H:$I,2,FALSE)=0,"HF-Wurst Vegan"),
IFERROR(IF(VLOOKUP(W599,[1]Wurste!$K:$L,2,FALSE)=0,"320er ohne Würste"),
IFERROR(IF(AND(OR(Abfalldokumentation!$I599="BU3",Abfalldokumentation!$I599="Verkauf"),Abfalldokumentation!$N599="Schimmel",Abfalldokumentation!$O599="keinen Abnehmer/kein Schälpersonal"),"Div. Zipfel, ES ohne Verwendung",VLOOKUP(Abfalldokumentation!$M599,Produktgruppen!A:B,2,FALSE)),"-")))))))))))))))))))))))</f>
        <v>Offen ungeschält ABS</v>
      </c>
      <c r="M599" s="76" t="str">
        <f>IFERROR(VLOOKUP(Abfalldokumentation!$W599,Artikel!A:C,3,FALSE),Abfalldokumentation!$W599)</f>
        <v>ABS SCH-PAUL</v>
      </c>
      <c r="N599" s="76" t="str">
        <f>VLOOKUP(D599,'Liste Gründe'!A:D,2,FALSE)</f>
        <v>keinen Verwendungszweck</v>
      </c>
      <c r="O599" s="75" t="str">
        <f>IF(ISBLANK(F599),VLOOKUP(Abfalldokumentation!$X599,'Liste Gründe'!A:D,3,FALSE),F599)</f>
        <v>keinen Verwendungszweck</v>
      </c>
      <c r="P599" s="76" t="str">
        <f>IF(ISBLANK(Abfalldokumentation!$G599),"-",Abfalldokumentation!$G599)</f>
        <v>&lt;300kg/Monat</v>
      </c>
      <c r="Q599" s="76">
        <f t="shared" si="64"/>
        <v>38</v>
      </c>
      <c r="R599" s="76" t="str">
        <f t="shared" si="65"/>
        <v>Produkte</v>
      </c>
      <c r="S599" s="76" t="str">
        <f t="shared" si="66"/>
        <v>BUs</v>
      </c>
      <c r="T599" s="76" t="str">
        <f t="shared" si="67"/>
        <v>Symptome</v>
      </c>
      <c r="U599" s="76">
        <f>IFERROR(VLOOKUP(Abfalldokumentation!$W599,Kennzahlen!S:U,3,FALSE)*Abfalldokumentation!$J599,"0")</f>
        <v>0.08</v>
      </c>
      <c r="V599" s="76" t="str">
        <f>IF(ISBLANK(A599),VLOOKUP(Abfalldokumentation!$W599,'Linien - BU'!R:S,2,FALSE),A599)</f>
        <v>L21</v>
      </c>
      <c r="W599" s="77">
        <f t="shared" si="68"/>
        <v>29500906</v>
      </c>
      <c r="X599" s="77">
        <f t="shared" si="69"/>
        <v>61</v>
      </c>
    </row>
    <row r="600" spans="1:24" ht="30" customHeight="1" x14ac:dyDescent="0.25">
      <c r="A600" s="39" t="s">
        <v>95</v>
      </c>
      <c r="B600" s="40">
        <v>29500917</v>
      </c>
      <c r="C600" s="40">
        <v>59</v>
      </c>
      <c r="D600" s="40">
        <v>22</v>
      </c>
      <c r="E600" s="41">
        <v>44460</v>
      </c>
      <c r="F600" s="42" t="s">
        <v>97</v>
      </c>
      <c r="G600" s="43" t="s">
        <v>98</v>
      </c>
      <c r="H600" s="44" t="str">
        <f>IFERROR(VLOOKUP(Abfalldokumentation!$B600,Artikel!A:C,3,FALSE),Abfalldokumentation!$B600)</f>
        <v>VOS-ABS ENTSORGUNG</v>
      </c>
      <c r="I600" s="78" t="str">
        <f>VLOOKUP(V600,'Linien - BU'!A:B,2,FALSE)</f>
        <v>BU1</v>
      </c>
      <c r="J600" s="79">
        <f t="shared" si="63"/>
        <v>59</v>
      </c>
      <c r="K600" s="80">
        <f>Abfalldokumentation!$E600</f>
        <v>44460</v>
      </c>
      <c r="L600" s="79" t="str">
        <f>IFERROR(IF(VLOOKUP(W600,'[1]Rohware 230'!$B:$C,2,FALSE)=0,"Rohware"),
IFERROR(IF(VLOOKUP(W600,[1]Sammelnr.!$B:$C,2,FALSE)=0,"Sammelnr. ungeschält ABS"),
IFERROR(IF(VLOOKUP(W600,[1]Sammelnr.!$E:$F,2,FALSE)=0,"Sammelnr. ungeschält VS"),
IFERROR(IF(VLOOKUP(W600,[1]Sammelnr.!$H:$I,2,FALSE)=0,"Sammelnr. geschält"),
IFERROR(IF(VLOOKUP(W600,[1]Offen!$B:$C,2,FALSE)=0,"Offen ungeschält ABS"),
IFERROR(IF(VLOOKUP(W600,[1]Offen!$E:$F,2,FALSE)=0,"Offen ungeschält VOS"),
IFERROR(IF(VLOOKUP(W600,[1]Offen!$H:$I,2,FALSE)=0,"Offen geschält RW"),
IFERROR(IF(VLOOKUP(W600,[1]Offen!$K:$L,2,FALSE)=0,"Offen vegan"),
IFERROR(IF(VLOOKUP(W600,[1]Offen!$N:$O,2,FALSE)=0,"Offen Zipfel"),
IFERROR(IF(VLOOKUP(W600,[1]Offen!$Q:$R,2,FALSE)=0,"Offen Endstücke"),
IFERROR(IF(VLOOKUP(W600,[1]Vakuumiert!$B:$C,2,FALSE)=0,"Vakuumierter VOS ungeschält"),
IFERROR(IF(VLOOKUP(W600,[1]Vakuumiert!$E:$F,2,FALSE)=0,"Vakuumierter ABS ungeschält"),
IFERROR(IF(VLOOKUP(W600,[1]Vakuumiert!$H:$I,2,FALSE)=0,"Vakuumierter VOS geschält"),
IFERROR(IF(VLOOKUP(W600,[1]Vakuumiert!$K:$L,2,FALSE)=0,"Vakuumierter VOS vegan"),
IFERROR(IF(VLOOKUP(W600,[1]Vakuumiert!$N:$O,2,FALSE)=0,"Vakuumierter VOS Zipfel"),
IFERROR(IF(VLOOKUP(W600,[1]Vakuumiert!$Q:$R,2,FALSE)=0,"Vakuumiert geschält"),
IFERROR(IF(VLOOKUP(W600,'[1]vakuumierte Fertigprodukte'!$B:$C,2,FALSE)=0,"Fertigprodukte"),
IFERROR(IF(VLOOKUP(W600,'[1]vakuumierte Fertigprodukte'!$E:$FI,2,FALSE)=0,"Vakuumierte Zipfel"),
IFERROR(IF(VLOOKUP(W600,[1]Wurste!$B:$C,2,FALSE)=0,"Räucherwürste"),
IFERROR(IF(VLOOKUP(W600,[1]Wurste!$E:$F,2,FALSE)=0,"URW/URGW Wurst"),
IFERROR(IF(VLOOKUP(W600,[1]Wurste!$H:$I,2,FALSE)=0,"HF-Wurst Vegan"),
IFERROR(IF(VLOOKUP(W600,[1]Wurste!$K:$L,2,FALSE)=0,"320er ohne Würste"),
IFERROR(IF(AND(OR(Abfalldokumentation!$I600="BU3",Abfalldokumentation!$I600="Verkauf"),Abfalldokumentation!$N600="Schimmel",Abfalldokumentation!$O600="keinen Abnehmer/kein Schälpersonal"),"Div. Zipfel, ES ohne Verwendung",VLOOKUP(Abfalldokumentation!$M600,Produktgruppen!A:B,2,FALSE)),"-")))))))))))))))))))))))</f>
        <v>Vorschmelz</v>
      </c>
      <c r="M600" s="81" t="str">
        <f>IFERROR(VLOOKUP(Abfalldokumentation!$W600,Artikel!A:C,3,FALSE),Abfalldokumentation!$W600)</f>
        <v>VOS-ABS ENTSORGUNG</v>
      </c>
      <c r="N600" s="81" t="str">
        <f>VLOOKUP(D600,'Liste Gründe'!A:D,2,FALSE)</f>
        <v>Rest</v>
      </c>
      <c r="O600" s="80" t="str">
        <f>IF(ISBLANK(F600),VLOOKUP(Abfalldokumentation!$X600,'Liste Gründe'!A:D,3,FALSE),F600)</f>
        <v>geschälte Rinde</v>
      </c>
      <c r="P600" s="81" t="str">
        <f>IF(ISBLANK(Abfalldokumentation!$G600),"-",Abfalldokumentation!$G600)</f>
        <v>keine Verwendung möglich</v>
      </c>
      <c r="Q600" s="81">
        <f t="shared" si="64"/>
        <v>38</v>
      </c>
      <c r="R600" s="81" t="str">
        <f t="shared" si="65"/>
        <v>Produkte</v>
      </c>
      <c r="S600" s="81" t="str">
        <f t="shared" si="66"/>
        <v>BUs</v>
      </c>
      <c r="T600" s="81" t="str">
        <f t="shared" si="67"/>
        <v>Symptome</v>
      </c>
      <c r="U600" s="81">
        <f>IFERROR(VLOOKUP(Abfalldokumentation!$W600,Kennzahlen!S:U,3,FALSE)*Abfalldokumentation!$J600,"0")</f>
        <v>0.59</v>
      </c>
      <c r="V600" s="81" t="str">
        <f>IF(ISBLANK(A600),VLOOKUP(Abfalldokumentation!$W600,'Linien - BU'!R:S,2,FALSE),A600)</f>
        <v>RWV</v>
      </c>
      <c r="W600" s="77">
        <f t="shared" si="68"/>
        <v>29500917</v>
      </c>
      <c r="X600" s="77">
        <f t="shared" si="69"/>
        <v>22</v>
      </c>
    </row>
    <row r="601" spans="1:24" ht="30" customHeight="1" x14ac:dyDescent="0.25">
      <c r="A601" s="45" t="s">
        <v>131</v>
      </c>
      <c r="B601" s="46">
        <v>29501029</v>
      </c>
      <c r="C601" s="46">
        <v>18</v>
      </c>
      <c r="D601" s="46">
        <v>61</v>
      </c>
      <c r="E601" s="47">
        <v>44460</v>
      </c>
      <c r="F601" s="48" t="s">
        <v>17</v>
      </c>
      <c r="G601" s="49" t="s">
        <v>82</v>
      </c>
      <c r="H601" s="50" t="str">
        <f>IFERROR(VLOOKUP(Abfalldokumentation!$B601,Artikel!A:C,3,FALSE),Abfalldokumentation!$B601)</f>
        <v>ABS BRUSCHETTA</v>
      </c>
      <c r="I601" s="73" t="str">
        <f>VLOOKUP(V601,'Linien - BU'!A:B,2,FALSE)</f>
        <v>BU4</v>
      </c>
      <c r="J601" s="74">
        <f t="shared" si="63"/>
        <v>18</v>
      </c>
      <c r="K601" s="75">
        <f>Abfalldokumentation!$E601</f>
        <v>44460</v>
      </c>
      <c r="L601" s="74" t="str">
        <f>IFERROR(IF(VLOOKUP(W601,'[1]Rohware 230'!$B:$C,2,FALSE)=0,"Rohware"),
IFERROR(IF(VLOOKUP(W601,[1]Sammelnr.!$B:$C,2,FALSE)=0,"Sammelnr. ungeschält ABS"),
IFERROR(IF(VLOOKUP(W601,[1]Sammelnr.!$E:$F,2,FALSE)=0,"Sammelnr. ungeschält VS"),
IFERROR(IF(VLOOKUP(W601,[1]Sammelnr.!$H:$I,2,FALSE)=0,"Sammelnr. geschält"),
IFERROR(IF(VLOOKUP(W601,[1]Offen!$B:$C,2,FALSE)=0,"Offen ungeschält ABS"),
IFERROR(IF(VLOOKUP(W601,[1]Offen!$E:$F,2,FALSE)=0,"Offen ungeschält VOS"),
IFERROR(IF(VLOOKUP(W601,[1]Offen!$H:$I,2,FALSE)=0,"Offen geschält RW"),
IFERROR(IF(VLOOKUP(W601,[1]Offen!$K:$L,2,FALSE)=0,"Offen vegan"),
IFERROR(IF(VLOOKUP(W601,[1]Offen!$N:$O,2,FALSE)=0,"Offen Zipfel"),
IFERROR(IF(VLOOKUP(W601,[1]Offen!$Q:$R,2,FALSE)=0,"Offen Endstücke"),
IFERROR(IF(VLOOKUP(W601,[1]Vakuumiert!$B:$C,2,FALSE)=0,"Vakuumierter VOS ungeschält"),
IFERROR(IF(VLOOKUP(W601,[1]Vakuumiert!$E:$F,2,FALSE)=0,"Vakuumierter ABS ungeschält"),
IFERROR(IF(VLOOKUP(W601,[1]Vakuumiert!$H:$I,2,FALSE)=0,"Vakuumierter VOS geschält"),
IFERROR(IF(VLOOKUP(W601,[1]Vakuumiert!$K:$L,2,FALSE)=0,"Vakuumierter VOS vegan"),
IFERROR(IF(VLOOKUP(W601,[1]Vakuumiert!$N:$O,2,FALSE)=0,"Vakuumierter VOS Zipfel"),
IFERROR(IF(VLOOKUP(W601,[1]Vakuumiert!$Q:$R,2,FALSE)=0,"Vakuumiert geschält"),
IFERROR(IF(VLOOKUP(W601,'[1]vakuumierte Fertigprodukte'!$B:$C,2,FALSE)=0,"Fertigprodukte"),
IFERROR(IF(VLOOKUP(W601,'[1]vakuumierte Fertigprodukte'!$E:$FI,2,FALSE)=0,"Vakuumierte Zipfel"),
IFERROR(IF(VLOOKUP(W601,[1]Wurste!$B:$C,2,FALSE)=0,"Räucherwürste"),
IFERROR(IF(VLOOKUP(W601,[1]Wurste!$E:$F,2,FALSE)=0,"URW/URGW Wurst"),
IFERROR(IF(VLOOKUP(W601,[1]Wurste!$H:$I,2,FALSE)=0,"HF-Wurst Vegan"),
IFERROR(IF(VLOOKUP(W601,[1]Wurste!$K:$L,2,FALSE)=0,"320er ohne Würste"),
IFERROR(IF(AND(OR(Abfalldokumentation!$I601="BU3",Abfalldokumentation!$I601="Verkauf"),Abfalldokumentation!$N601="Schimmel",Abfalldokumentation!$O601="keinen Abnehmer/kein Schälpersonal"),"Div. Zipfel, ES ohne Verwendung",VLOOKUP(Abfalldokumentation!$M601,Produktgruppen!A:B,2,FALSE)),"-")))))))))))))))))))))))</f>
        <v>Offen ungeschält ABS</v>
      </c>
      <c r="M601" s="76" t="str">
        <f>IFERROR(VLOOKUP(Abfalldokumentation!$W601,Artikel!A:C,3,FALSE),Abfalldokumentation!$W601)</f>
        <v>ABS BRUSCHETTA</v>
      </c>
      <c r="N601" s="76" t="str">
        <f>VLOOKUP(D601,'Liste Gründe'!A:D,2,FALSE)</f>
        <v>keinen Verwendungszweck</v>
      </c>
      <c r="O601" s="75" t="str">
        <f>IF(ISBLANK(F601),VLOOKUP(Abfalldokumentation!$X601,'Liste Gründe'!A:D,3,FALSE),F601)</f>
        <v>keinen Verwendungszweck</v>
      </c>
      <c r="P601" s="76" t="str">
        <f>IF(ISBLANK(Abfalldokumentation!$G601),"-",Abfalldokumentation!$G601)</f>
        <v>&lt;300kg/Monat</v>
      </c>
      <c r="Q601" s="76">
        <f t="shared" si="64"/>
        <v>38</v>
      </c>
      <c r="R601" s="76" t="str">
        <f t="shared" si="65"/>
        <v>Produkte</v>
      </c>
      <c r="S601" s="76" t="str">
        <f t="shared" si="66"/>
        <v>BUs</v>
      </c>
      <c r="T601" s="76" t="str">
        <f t="shared" si="67"/>
        <v>Symptome</v>
      </c>
      <c r="U601" s="76">
        <f>IFERROR(VLOOKUP(Abfalldokumentation!$W601,Kennzahlen!S:U,3,FALSE)*Abfalldokumentation!$J601,"0")</f>
        <v>27</v>
      </c>
      <c r="V601" s="76" t="str">
        <f>IF(ISBLANK(A601),VLOOKUP(Abfalldokumentation!$W601,'Linien - BU'!R:S,2,FALSE),A601)</f>
        <v>L21</v>
      </c>
      <c r="W601" s="77">
        <f t="shared" si="68"/>
        <v>29501029</v>
      </c>
      <c r="X601" s="77">
        <f t="shared" si="69"/>
        <v>61</v>
      </c>
    </row>
    <row r="602" spans="1:24" ht="30" customHeight="1" x14ac:dyDescent="0.25">
      <c r="A602" s="39" t="s">
        <v>11</v>
      </c>
      <c r="B602" s="40">
        <v>29501065</v>
      </c>
      <c r="C602" s="40">
        <v>132</v>
      </c>
      <c r="D602" s="40">
        <v>12</v>
      </c>
      <c r="E602" s="41">
        <v>44460</v>
      </c>
      <c r="F602" s="42" t="s">
        <v>20</v>
      </c>
      <c r="G602" s="43" t="s">
        <v>84</v>
      </c>
      <c r="H602" s="44" t="str">
        <f>IFERROR(VLOOKUP(Abfalldokumentation!$B602,Artikel!A:C,3,FALSE),Abfalldokumentation!$B602)</f>
        <v>VOS RW-NATUR-NAT ZIPFEL</v>
      </c>
      <c r="I602" s="78" t="str">
        <f>VLOOKUP(V602,'Linien - BU'!A:B,2,FALSE)</f>
        <v>Verkauf</v>
      </c>
      <c r="J602" s="79">
        <f t="shared" si="63"/>
        <v>132</v>
      </c>
      <c r="K602" s="80">
        <f>Abfalldokumentation!$E602</f>
        <v>44460</v>
      </c>
      <c r="L602" s="79" t="str">
        <f>IFERROR(IF(VLOOKUP(W602,'[1]Rohware 230'!$B:$C,2,FALSE)=0,"Rohware"),
IFERROR(IF(VLOOKUP(W602,[1]Sammelnr.!$B:$C,2,FALSE)=0,"Sammelnr. ungeschält ABS"),
IFERROR(IF(VLOOKUP(W602,[1]Sammelnr.!$E:$F,2,FALSE)=0,"Sammelnr. ungeschält VS"),
IFERROR(IF(VLOOKUP(W602,[1]Sammelnr.!$H:$I,2,FALSE)=0,"Sammelnr. geschält"),
IFERROR(IF(VLOOKUP(W602,[1]Offen!$B:$C,2,FALSE)=0,"Offen ungeschält ABS"),
IFERROR(IF(VLOOKUP(W602,[1]Offen!$E:$F,2,FALSE)=0,"Offen ungeschält VOS"),
IFERROR(IF(VLOOKUP(W602,[1]Offen!$H:$I,2,FALSE)=0,"Offen geschält RW"),
IFERROR(IF(VLOOKUP(W602,[1]Offen!$K:$L,2,FALSE)=0,"Offen vegan"),
IFERROR(IF(VLOOKUP(W602,[1]Offen!$N:$O,2,FALSE)=0,"Offen Zipfel"),
IFERROR(IF(VLOOKUP(W602,[1]Offen!$Q:$R,2,FALSE)=0,"Offen Endstücke"),
IFERROR(IF(VLOOKUP(W602,[1]Vakuumiert!$B:$C,2,FALSE)=0,"Vakuumierter VOS ungeschält"),
IFERROR(IF(VLOOKUP(W602,[1]Vakuumiert!$E:$F,2,FALSE)=0,"Vakuumierter ABS ungeschält"),
IFERROR(IF(VLOOKUP(W602,[1]Vakuumiert!$H:$I,2,FALSE)=0,"Vakuumierter VOS geschält"),
IFERROR(IF(VLOOKUP(W602,[1]Vakuumiert!$K:$L,2,FALSE)=0,"Vakuumierter VOS vegan"),
IFERROR(IF(VLOOKUP(W602,[1]Vakuumiert!$N:$O,2,FALSE)=0,"Vakuumierter VOS Zipfel"),
IFERROR(IF(VLOOKUP(W602,[1]Vakuumiert!$Q:$R,2,FALSE)=0,"Vakuumiert geschält"),
IFERROR(IF(VLOOKUP(W602,'[1]vakuumierte Fertigprodukte'!$B:$C,2,FALSE)=0,"Fertigprodukte"),
IFERROR(IF(VLOOKUP(W602,'[1]vakuumierte Fertigprodukte'!$E:$FI,2,FALSE)=0,"Vakuumierte Zipfel"),
IFERROR(IF(VLOOKUP(W602,[1]Wurste!$B:$C,2,FALSE)=0,"Räucherwürste"),
IFERROR(IF(VLOOKUP(W602,[1]Wurste!$E:$F,2,FALSE)=0,"URW/URGW Wurst"),
IFERROR(IF(VLOOKUP(W602,[1]Wurste!$H:$I,2,FALSE)=0,"HF-Wurst Vegan"),
IFERROR(IF(VLOOKUP(W602,[1]Wurste!$K:$L,2,FALSE)=0,"320er ohne Würste"),
IFERROR(IF(AND(OR(Abfalldokumentation!$I602="BU3",Abfalldokumentation!$I602="Verkauf"),Abfalldokumentation!$N602="Schimmel",Abfalldokumentation!$O602="keinen Abnehmer/kein Schälpersonal"),"Div. Zipfel, ES ohne Verwendung",VLOOKUP(Abfalldokumentation!$M602,Produktgruppen!A:B,2,FALSE)),"-")))))))))))))))))))))))</f>
        <v>Offen Zipfel</v>
      </c>
      <c r="M602" s="81" t="str">
        <f>IFERROR(VLOOKUP(Abfalldokumentation!$W602,Artikel!A:C,3,FALSE),Abfalldokumentation!$W602)</f>
        <v>VOS RW-NATUR-NAT ZIPFEL</v>
      </c>
      <c r="N602" s="81" t="str">
        <f>VLOOKUP(D602,'Liste Gründe'!A:D,2,FALSE)</f>
        <v>Schimmel</v>
      </c>
      <c r="O602" s="80" t="str">
        <f>IF(ISBLANK(F602),VLOOKUP(Abfalldokumentation!$X602,'Liste Gründe'!A:D,3,FALSE),F602)</f>
        <v>keinen Abnehmer/kein Schälpersonal</v>
      </c>
      <c r="P602" s="81" t="str">
        <f>IF(ISBLANK(Abfalldokumentation!$G602),"-",Abfalldokumentation!$G602)</f>
        <v>keinen Abnehmer/Schälen</v>
      </c>
      <c r="Q602" s="81">
        <f t="shared" si="64"/>
        <v>38</v>
      </c>
      <c r="R602" s="81" t="str">
        <f t="shared" si="65"/>
        <v>Produkte</v>
      </c>
      <c r="S602" s="81" t="str">
        <f t="shared" si="66"/>
        <v>BUs</v>
      </c>
      <c r="T602" s="81" t="str">
        <f t="shared" si="67"/>
        <v>Symptome</v>
      </c>
      <c r="U602" s="81">
        <f>IFERROR(VLOOKUP(Abfalldokumentation!$W602,Kennzahlen!S:U,3,FALSE)*Abfalldokumentation!$J602,"0")</f>
        <v>66</v>
      </c>
      <c r="V602" s="81" t="str">
        <f>IF(ISBLANK(A602),VLOOKUP(Abfalldokumentation!$W602,'Linien - BU'!R:S,2,FALSE),A602)</f>
        <v>Verkauf</v>
      </c>
      <c r="W602" s="77">
        <f t="shared" si="68"/>
        <v>29501065</v>
      </c>
      <c r="X602" s="77">
        <f t="shared" si="69"/>
        <v>12</v>
      </c>
    </row>
    <row r="603" spans="1:24" ht="30" customHeight="1" x14ac:dyDescent="0.25">
      <c r="A603" s="45" t="s">
        <v>7</v>
      </c>
      <c r="B603" s="46" t="s">
        <v>104</v>
      </c>
      <c r="C603" s="46">
        <v>45</v>
      </c>
      <c r="D603" s="46">
        <v>12</v>
      </c>
      <c r="E603" s="47">
        <v>44460</v>
      </c>
      <c r="F603" s="48" t="s">
        <v>26</v>
      </c>
      <c r="G603" s="49" t="s">
        <v>26</v>
      </c>
      <c r="H603" s="50" t="str">
        <f>IFERROR(VLOOKUP(Abfalldokumentation!$B603,Artikel!A:C,3,FALSE),Abfalldokumentation!$B603)</f>
        <v>Blöcke</v>
      </c>
      <c r="I603" s="73" t="str">
        <f>VLOOKUP(V603,'Linien - BU'!A:B,2,FALSE)</f>
        <v>BU2</v>
      </c>
      <c r="J603" s="74">
        <f t="shared" si="63"/>
        <v>45</v>
      </c>
      <c r="K603" s="75">
        <f>Abfalldokumentation!$E603</f>
        <v>44460</v>
      </c>
      <c r="L603" s="74" t="str">
        <f>IFERROR(IF(VLOOKUP(W603,'[1]Rohware 230'!$B:$C,2,FALSE)=0,"Rohware"),
IFERROR(IF(VLOOKUP(W603,[1]Sammelnr.!$B:$C,2,FALSE)=0,"Sammelnr. ungeschält ABS"),
IFERROR(IF(VLOOKUP(W603,[1]Sammelnr.!$E:$F,2,FALSE)=0,"Sammelnr. ungeschält VS"),
IFERROR(IF(VLOOKUP(W603,[1]Sammelnr.!$H:$I,2,FALSE)=0,"Sammelnr. geschält"),
IFERROR(IF(VLOOKUP(W603,[1]Offen!$B:$C,2,FALSE)=0,"Offen ungeschält ABS"),
IFERROR(IF(VLOOKUP(W603,[1]Offen!$E:$F,2,FALSE)=0,"Offen ungeschält VOS"),
IFERROR(IF(VLOOKUP(W603,[1]Offen!$H:$I,2,FALSE)=0,"Offen geschält RW"),
IFERROR(IF(VLOOKUP(W603,[1]Offen!$K:$L,2,FALSE)=0,"Offen vegan"),
IFERROR(IF(VLOOKUP(W603,[1]Offen!$N:$O,2,FALSE)=0,"Offen Zipfel"),
IFERROR(IF(VLOOKUP(W603,[1]Offen!$Q:$R,2,FALSE)=0,"Offen Endstücke"),
IFERROR(IF(VLOOKUP(W603,[1]Vakuumiert!$B:$C,2,FALSE)=0,"Vakuumierter VOS ungeschält"),
IFERROR(IF(VLOOKUP(W603,[1]Vakuumiert!$E:$F,2,FALSE)=0,"Vakuumierter ABS ungeschält"),
IFERROR(IF(VLOOKUP(W603,[1]Vakuumiert!$H:$I,2,FALSE)=0,"Vakuumierter VOS geschält"),
IFERROR(IF(VLOOKUP(W603,[1]Vakuumiert!$K:$L,2,FALSE)=0,"Vakuumierter VOS vegan"),
IFERROR(IF(VLOOKUP(W603,[1]Vakuumiert!$N:$O,2,FALSE)=0,"Vakuumierter VOS Zipfel"),
IFERROR(IF(VLOOKUP(W603,[1]Vakuumiert!$Q:$R,2,FALSE)=0,"Vakuumiert geschält"),
IFERROR(IF(VLOOKUP(W603,'[1]vakuumierte Fertigprodukte'!$B:$C,2,FALSE)=0,"Fertigprodukte"),
IFERROR(IF(VLOOKUP(W603,'[1]vakuumierte Fertigprodukte'!$E:$FI,2,FALSE)=0,"Vakuumierte Zipfel"),
IFERROR(IF(VLOOKUP(W603,[1]Wurste!$B:$C,2,FALSE)=0,"Räucherwürste"),
IFERROR(IF(VLOOKUP(W603,[1]Wurste!$E:$F,2,FALSE)=0,"URW/URGW Wurst"),
IFERROR(IF(VLOOKUP(W603,[1]Wurste!$H:$I,2,FALSE)=0,"HF-Wurst Vegan"),
IFERROR(IF(VLOOKUP(W603,[1]Wurste!$K:$L,2,FALSE)=0,"320er ohne Würste"),
IFERROR(IF(AND(OR(Abfalldokumentation!$I603="BU3",Abfalldokumentation!$I603="Verkauf"),Abfalldokumentation!$N603="Schimmel",Abfalldokumentation!$O603="keinen Abnehmer/kein Schälpersonal"),"Div. Zipfel, ES ohne Verwendung",VLOOKUP(Abfalldokumentation!$M603,Produktgruppen!A:B,2,FALSE)),"-")))))))))))))))))))))))</f>
        <v>Rohware</v>
      </c>
      <c r="M603" s="76" t="str">
        <f>IFERROR(VLOOKUP(Abfalldokumentation!$W603,Artikel!A:C,3,FALSE),Abfalldokumentation!$W603)</f>
        <v>Blöcke</v>
      </c>
      <c r="N603" s="76" t="str">
        <f>VLOOKUP(D603,'Liste Gründe'!A:D,2,FALSE)</f>
        <v>Schimmel</v>
      </c>
      <c r="O603" s="75" t="str">
        <f>IF(ISBLANK(F603),VLOOKUP(Abfalldokumentation!$X603,'Liste Gründe'!A:D,3,FALSE),F603)</f>
        <v>Luftzieher/Folienriss durch Transport</v>
      </c>
      <c r="P603" s="76" t="str">
        <f>IF(ISBLANK(Abfalldokumentation!$G603),"-",Abfalldokumentation!$G603)</f>
        <v>Luftzieher/Folienriss durch Transport</v>
      </c>
      <c r="Q603" s="76">
        <f t="shared" si="64"/>
        <v>38</v>
      </c>
      <c r="R603" s="76" t="str">
        <f t="shared" si="65"/>
        <v>Produkte</v>
      </c>
      <c r="S603" s="76" t="str">
        <f t="shared" si="66"/>
        <v>BUs</v>
      </c>
      <c r="T603" s="76" t="str">
        <f t="shared" si="67"/>
        <v>Symptome</v>
      </c>
      <c r="U603" s="76" t="str">
        <f>IFERROR(VLOOKUP(Abfalldokumentation!$W603,Kennzahlen!S:U,3,FALSE)*Abfalldokumentation!$J603,"0")</f>
        <v>0</v>
      </c>
      <c r="V603" s="76" t="str">
        <f>IF(ISBLANK(A603),VLOOKUP(Abfalldokumentation!$W603,'Linien - BU'!R:S,2,FALSE),A603)</f>
        <v>BU2</v>
      </c>
      <c r="W603" s="77" t="str">
        <f t="shared" si="68"/>
        <v>Blöcke</v>
      </c>
      <c r="X603" s="77">
        <f t="shared" si="69"/>
        <v>12</v>
      </c>
    </row>
    <row r="604" spans="1:24" ht="30" customHeight="1" x14ac:dyDescent="0.25">
      <c r="A604" s="39" t="s">
        <v>79</v>
      </c>
      <c r="B604" s="40" t="s">
        <v>85</v>
      </c>
      <c r="C604" s="40">
        <v>4.4000000000000004</v>
      </c>
      <c r="D604" s="40">
        <v>30</v>
      </c>
      <c r="E604" s="41">
        <v>44460</v>
      </c>
      <c r="F604" s="42"/>
      <c r="G604" s="40"/>
      <c r="H604" s="44" t="str">
        <f>IFERROR(VLOOKUP(Abfalldokumentation!$B604,Artikel!A:C,3,FALSE),Abfalldokumentation!$B604)</f>
        <v>Diverses</v>
      </c>
      <c r="I604" s="78" t="str">
        <f>VLOOKUP(V604,'Linien - BU'!A:B,2,FALSE)</f>
        <v>BU3</v>
      </c>
      <c r="J604" s="79">
        <f t="shared" si="63"/>
        <v>4.4000000000000004</v>
      </c>
      <c r="K604" s="80">
        <f>Abfalldokumentation!$E604</f>
        <v>44460</v>
      </c>
      <c r="L604" s="79" t="str">
        <f>IFERROR(IF(VLOOKUP(W604,'[1]Rohware 230'!$B:$C,2,FALSE)=0,"Rohware"),
IFERROR(IF(VLOOKUP(W604,[1]Sammelnr.!$B:$C,2,FALSE)=0,"Sammelnr. ungeschält ABS"),
IFERROR(IF(VLOOKUP(W604,[1]Sammelnr.!$E:$F,2,FALSE)=0,"Sammelnr. ungeschält VS"),
IFERROR(IF(VLOOKUP(W604,[1]Sammelnr.!$H:$I,2,FALSE)=0,"Sammelnr. geschält"),
IFERROR(IF(VLOOKUP(W604,[1]Offen!$B:$C,2,FALSE)=0,"Offen ungeschält ABS"),
IFERROR(IF(VLOOKUP(W604,[1]Offen!$E:$F,2,FALSE)=0,"Offen ungeschält VOS"),
IFERROR(IF(VLOOKUP(W604,[1]Offen!$H:$I,2,FALSE)=0,"Offen geschält RW"),
IFERROR(IF(VLOOKUP(W604,[1]Offen!$K:$L,2,FALSE)=0,"Offen vegan"),
IFERROR(IF(VLOOKUP(W604,[1]Offen!$N:$O,2,FALSE)=0,"Offen Zipfel"),
IFERROR(IF(VLOOKUP(W604,[1]Offen!$Q:$R,2,FALSE)=0,"Offen Endstücke"),
IFERROR(IF(VLOOKUP(W604,[1]Vakuumiert!$B:$C,2,FALSE)=0,"Vakuumierter VOS ungeschält"),
IFERROR(IF(VLOOKUP(W604,[1]Vakuumiert!$E:$F,2,FALSE)=0,"Vakuumierter ABS ungeschält"),
IFERROR(IF(VLOOKUP(W604,[1]Vakuumiert!$H:$I,2,FALSE)=0,"Vakuumierter VOS geschält"),
IFERROR(IF(VLOOKUP(W604,[1]Vakuumiert!$K:$L,2,FALSE)=0,"Vakuumierter VOS vegan"),
IFERROR(IF(VLOOKUP(W604,[1]Vakuumiert!$N:$O,2,FALSE)=0,"Vakuumierter VOS Zipfel"),
IFERROR(IF(VLOOKUP(W604,[1]Vakuumiert!$Q:$R,2,FALSE)=0,"Vakuumiert geschält"),
IFERROR(IF(VLOOKUP(W604,'[1]vakuumierte Fertigprodukte'!$B:$C,2,FALSE)=0,"Fertigprodukte"),
IFERROR(IF(VLOOKUP(W604,'[1]vakuumierte Fertigprodukte'!$E:$FI,2,FALSE)=0,"Vakuumierte Zipfel"),
IFERROR(IF(VLOOKUP(W604,[1]Wurste!$B:$C,2,FALSE)=0,"Räucherwürste"),
IFERROR(IF(VLOOKUP(W604,[1]Wurste!$E:$F,2,FALSE)=0,"URW/URGW Wurst"),
IFERROR(IF(VLOOKUP(W604,[1]Wurste!$H:$I,2,FALSE)=0,"HF-Wurst Vegan"),
IFERROR(IF(VLOOKUP(W604,[1]Wurste!$K:$L,2,FALSE)=0,"320er ohne Würste"),
IFERROR(IF(AND(OR(Abfalldokumentation!$I604="BU3",Abfalldokumentation!$I604="Verkauf"),Abfalldokumentation!$N604="Schimmel",Abfalldokumentation!$O604="keinen Abnehmer/kein Schälpersonal"),"Div. Zipfel, ES ohne Verwendung",VLOOKUP(Abfalldokumentation!$M604,Produktgruppen!A:B,2,FALSE)),"-")))))))))))))))))))))))</f>
        <v>Diverses</v>
      </c>
      <c r="M604" s="81" t="str">
        <f>IFERROR(VLOOKUP(Abfalldokumentation!$W604,Artikel!A:C,3,FALSE),Abfalldokumentation!$W604)</f>
        <v>Diverses</v>
      </c>
      <c r="N604" s="81" t="str">
        <f>VLOOKUP(D604,'Liste Gründe'!A:D,2,FALSE)</f>
        <v>Linienbezogen</v>
      </c>
      <c r="O604" s="80" t="str">
        <f>IF(ISBLANK(F604),VLOOKUP(Abfalldokumentation!$X604,'Liste Gründe'!A:D,3,FALSE),F604)</f>
        <v>Maschinenabfall</v>
      </c>
      <c r="P604" s="81" t="str">
        <f>IF(ISBLANK(Abfalldokumentation!$G604),"-",Abfalldokumentation!$G604)</f>
        <v>-</v>
      </c>
      <c r="Q604" s="81">
        <f t="shared" si="64"/>
        <v>38</v>
      </c>
      <c r="R604" s="81" t="str">
        <f t="shared" si="65"/>
        <v>Produkte</v>
      </c>
      <c r="S604" s="81" t="str">
        <f t="shared" si="66"/>
        <v>BUs</v>
      </c>
      <c r="T604" s="81" t="str">
        <f t="shared" si="67"/>
        <v>Symptome</v>
      </c>
      <c r="U604" s="81" t="str">
        <f>IFERROR(VLOOKUP(Abfalldokumentation!$W604,Kennzahlen!S:U,3,FALSE)*Abfalldokumentation!$J604,"0")</f>
        <v>0</v>
      </c>
      <c r="V604" s="81" t="str">
        <f>IF(ISBLANK(A604),VLOOKUP(Abfalldokumentation!$W604,'Linien - BU'!R:S,2,FALSE),A604)</f>
        <v>L1</v>
      </c>
      <c r="W604" s="77" t="str">
        <f t="shared" si="68"/>
        <v>Diverses</v>
      </c>
      <c r="X604" s="77">
        <f t="shared" si="69"/>
        <v>30</v>
      </c>
    </row>
    <row r="605" spans="1:24" ht="30" customHeight="1" x14ac:dyDescent="0.25">
      <c r="A605" s="45" t="s">
        <v>99</v>
      </c>
      <c r="B605" s="46" t="s">
        <v>85</v>
      </c>
      <c r="C605" s="46">
        <v>11.2</v>
      </c>
      <c r="D605" s="46">
        <v>30</v>
      </c>
      <c r="E605" s="47">
        <v>44460</v>
      </c>
      <c r="F605" s="48"/>
      <c r="G605" s="46"/>
      <c r="H605" s="50" t="str">
        <f>IFERROR(VLOOKUP(Abfalldokumentation!$B605,Artikel!A:C,3,FALSE),Abfalldokumentation!$B605)</f>
        <v>Diverses</v>
      </c>
      <c r="I605" s="73" t="str">
        <f>VLOOKUP(V605,'Linien - BU'!A:B,2,FALSE)</f>
        <v>BU3</v>
      </c>
      <c r="J605" s="74">
        <f t="shared" si="63"/>
        <v>11.2</v>
      </c>
      <c r="K605" s="75">
        <f>Abfalldokumentation!$E605</f>
        <v>44460</v>
      </c>
      <c r="L605" s="74" t="str">
        <f>IFERROR(IF(VLOOKUP(W605,'[1]Rohware 230'!$B:$C,2,FALSE)=0,"Rohware"),
IFERROR(IF(VLOOKUP(W605,[1]Sammelnr.!$B:$C,2,FALSE)=0,"Sammelnr. ungeschält ABS"),
IFERROR(IF(VLOOKUP(W605,[1]Sammelnr.!$E:$F,2,FALSE)=0,"Sammelnr. ungeschält VS"),
IFERROR(IF(VLOOKUP(W605,[1]Sammelnr.!$H:$I,2,FALSE)=0,"Sammelnr. geschält"),
IFERROR(IF(VLOOKUP(W605,[1]Offen!$B:$C,2,FALSE)=0,"Offen ungeschält ABS"),
IFERROR(IF(VLOOKUP(W605,[1]Offen!$E:$F,2,FALSE)=0,"Offen ungeschält VOS"),
IFERROR(IF(VLOOKUP(W605,[1]Offen!$H:$I,2,FALSE)=0,"Offen geschält RW"),
IFERROR(IF(VLOOKUP(W605,[1]Offen!$K:$L,2,FALSE)=0,"Offen vegan"),
IFERROR(IF(VLOOKUP(W605,[1]Offen!$N:$O,2,FALSE)=0,"Offen Zipfel"),
IFERROR(IF(VLOOKUP(W605,[1]Offen!$Q:$R,2,FALSE)=0,"Offen Endstücke"),
IFERROR(IF(VLOOKUP(W605,[1]Vakuumiert!$B:$C,2,FALSE)=0,"Vakuumierter VOS ungeschält"),
IFERROR(IF(VLOOKUP(W605,[1]Vakuumiert!$E:$F,2,FALSE)=0,"Vakuumierter ABS ungeschält"),
IFERROR(IF(VLOOKUP(W605,[1]Vakuumiert!$H:$I,2,FALSE)=0,"Vakuumierter VOS geschält"),
IFERROR(IF(VLOOKUP(W605,[1]Vakuumiert!$K:$L,2,FALSE)=0,"Vakuumierter VOS vegan"),
IFERROR(IF(VLOOKUP(W605,[1]Vakuumiert!$N:$O,2,FALSE)=0,"Vakuumierter VOS Zipfel"),
IFERROR(IF(VLOOKUP(W605,[1]Vakuumiert!$Q:$R,2,FALSE)=0,"Vakuumiert geschält"),
IFERROR(IF(VLOOKUP(W605,'[1]vakuumierte Fertigprodukte'!$B:$C,2,FALSE)=0,"Fertigprodukte"),
IFERROR(IF(VLOOKUP(W605,'[1]vakuumierte Fertigprodukte'!$E:$FI,2,FALSE)=0,"Vakuumierte Zipfel"),
IFERROR(IF(VLOOKUP(W605,[1]Wurste!$B:$C,2,FALSE)=0,"Räucherwürste"),
IFERROR(IF(VLOOKUP(W605,[1]Wurste!$E:$F,2,FALSE)=0,"URW/URGW Wurst"),
IFERROR(IF(VLOOKUP(W605,[1]Wurste!$H:$I,2,FALSE)=0,"HF-Wurst Vegan"),
IFERROR(IF(VLOOKUP(W605,[1]Wurste!$K:$L,2,FALSE)=0,"320er ohne Würste"),
IFERROR(IF(AND(OR(Abfalldokumentation!$I605="BU3",Abfalldokumentation!$I605="Verkauf"),Abfalldokumentation!$N605="Schimmel",Abfalldokumentation!$O605="keinen Abnehmer/kein Schälpersonal"),"Div. Zipfel, ES ohne Verwendung",VLOOKUP(Abfalldokumentation!$M605,Produktgruppen!A:B,2,FALSE)),"-")))))))))))))))))))))))</f>
        <v>Diverses</v>
      </c>
      <c r="M605" s="76" t="str">
        <f>IFERROR(VLOOKUP(Abfalldokumentation!$W605,Artikel!A:C,3,FALSE),Abfalldokumentation!$W605)</f>
        <v>Diverses</v>
      </c>
      <c r="N605" s="76" t="str">
        <f>VLOOKUP(D605,'Liste Gründe'!A:D,2,FALSE)</f>
        <v>Linienbezogen</v>
      </c>
      <c r="O605" s="75" t="str">
        <f>IF(ISBLANK(F605),VLOOKUP(Abfalldokumentation!$X605,'Liste Gründe'!A:D,3,FALSE),F605)</f>
        <v>Maschinenabfall</v>
      </c>
      <c r="P605" s="76" t="str">
        <f>IF(ISBLANK(Abfalldokumentation!$G605),"-",Abfalldokumentation!$G605)</f>
        <v>-</v>
      </c>
      <c r="Q605" s="76">
        <f t="shared" si="64"/>
        <v>38</v>
      </c>
      <c r="R605" s="76" t="str">
        <f t="shared" si="65"/>
        <v>Produkte</v>
      </c>
      <c r="S605" s="76" t="str">
        <f t="shared" si="66"/>
        <v>BUs</v>
      </c>
      <c r="T605" s="76" t="str">
        <f t="shared" si="67"/>
        <v>Symptome</v>
      </c>
      <c r="U605" s="76" t="str">
        <f>IFERROR(VLOOKUP(Abfalldokumentation!$W605,Kennzahlen!S:U,3,FALSE)*Abfalldokumentation!$J605,"0")</f>
        <v>0</v>
      </c>
      <c r="V605" s="76" t="str">
        <f>IF(ISBLANK(A605),VLOOKUP(Abfalldokumentation!$W605,'Linien - BU'!R:S,2,FALSE),A605)</f>
        <v>L33</v>
      </c>
      <c r="W605" s="77" t="str">
        <f t="shared" si="68"/>
        <v>Diverses</v>
      </c>
      <c r="X605" s="77">
        <f t="shared" si="69"/>
        <v>30</v>
      </c>
    </row>
    <row r="606" spans="1:24" ht="30" customHeight="1" x14ac:dyDescent="0.25">
      <c r="A606" s="39" t="s">
        <v>121</v>
      </c>
      <c r="B606" s="40" t="s">
        <v>85</v>
      </c>
      <c r="C606" s="40">
        <v>6.4</v>
      </c>
      <c r="D606" s="40">
        <v>22</v>
      </c>
      <c r="E606" s="41">
        <v>44460</v>
      </c>
      <c r="F606" s="42" t="s">
        <v>183</v>
      </c>
      <c r="G606" s="43" t="s">
        <v>184</v>
      </c>
      <c r="H606" s="44" t="str">
        <f>IFERROR(VLOOKUP(Abfalldokumentation!$B606,Artikel!A:C,3,FALSE),Abfalldokumentation!$B606)</f>
        <v>Diverses</v>
      </c>
      <c r="I606" s="78" t="str">
        <f>VLOOKUP(V606,'Linien - BU'!A:B,2,FALSE)</f>
        <v>BU1</v>
      </c>
      <c r="J606" s="79">
        <f t="shared" si="63"/>
        <v>6.4</v>
      </c>
      <c r="K606" s="80">
        <f>Abfalldokumentation!$E606</f>
        <v>44460</v>
      </c>
      <c r="L606" s="79" t="str">
        <f>IFERROR(IF(VLOOKUP(W606,'[1]Rohware 230'!$B:$C,2,FALSE)=0,"Rohware"),
IFERROR(IF(VLOOKUP(W606,[1]Sammelnr.!$B:$C,2,FALSE)=0,"Sammelnr. ungeschält ABS"),
IFERROR(IF(VLOOKUP(W606,[1]Sammelnr.!$E:$F,2,FALSE)=0,"Sammelnr. ungeschält VS"),
IFERROR(IF(VLOOKUP(W606,[1]Sammelnr.!$H:$I,2,FALSE)=0,"Sammelnr. geschält"),
IFERROR(IF(VLOOKUP(W606,[1]Offen!$B:$C,2,FALSE)=0,"Offen ungeschält ABS"),
IFERROR(IF(VLOOKUP(W606,[1]Offen!$E:$F,2,FALSE)=0,"Offen ungeschält VOS"),
IFERROR(IF(VLOOKUP(W606,[1]Offen!$H:$I,2,FALSE)=0,"Offen geschält RW"),
IFERROR(IF(VLOOKUP(W606,[1]Offen!$K:$L,2,FALSE)=0,"Offen vegan"),
IFERROR(IF(VLOOKUP(W606,[1]Offen!$N:$O,2,FALSE)=0,"Offen Zipfel"),
IFERROR(IF(VLOOKUP(W606,[1]Offen!$Q:$R,2,FALSE)=0,"Offen Endstücke"),
IFERROR(IF(VLOOKUP(W606,[1]Vakuumiert!$B:$C,2,FALSE)=0,"Vakuumierter VOS ungeschält"),
IFERROR(IF(VLOOKUP(W606,[1]Vakuumiert!$E:$F,2,FALSE)=0,"Vakuumierter ABS ungeschält"),
IFERROR(IF(VLOOKUP(W606,[1]Vakuumiert!$H:$I,2,FALSE)=0,"Vakuumierter VOS geschält"),
IFERROR(IF(VLOOKUP(W606,[1]Vakuumiert!$K:$L,2,FALSE)=0,"Vakuumierter VOS vegan"),
IFERROR(IF(VLOOKUP(W606,[1]Vakuumiert!$N:$O,2,FALSE)=0,"Vakuumierter VOS Zipfel"),
IFERROR(IF(VLOOKUP(W606,[1]Vakuumiert!$Q:$R,2,FALSE)=0,"Vakuumiert geschält"),
IFERROR(IF(VLOOKUP(W606,'[1]vakuumierte Fertigprodukte'!$B:$C,2,FALSE)=0,"Fertigprodukte"),
IFERROR(IF(VLOOKUP(W606,'[1]vakuumierte Fertigprodukte'!$E:$FI,2,FALSE)=0,"Vakuumierte Zipfel"),
IFERROR(IF(VLOOKUP(W606,[1]Wurste!$B:$C,2,FALSE)=0,"Räucherwürste"),
IFERROR(IF(VLOOKUP(W606,[1]Wurste!$E:$F,2,FALSE)=0,"URW/URGW Wurst"),
IFERROR(IF(VLOOKUP(W606,[1]Wurste!$H:$I,2,FALSE)=0,"HF-Wurst Vegan"),
IFERROR(IF(VLOOKUP(W606,[1]Wurste!$K:$L,2,FALSE)=0,"320er ohne Würste"),
IFERROR(IF(AND(OR(Abfalldokumentation!$I606="BU3",Abfalldokumentation!$I606="Verkauf"),Abfalldokumentation!$N606="Schimmel",Abfalldokumentation!$O606="keinen Abnehmer/kein Schälpersonal"),"Div. Zipfel, ES ohne Verwendung",VLOOKUP(Abfalldokumentation!$M606,Produktgruppen!A:B,2,FALSE)),"-")))))))))))))))))))))))</f>
        <v>Diverses</v>
      </c>
      <c r="M606" s="81" t="str">
        <f>IFERROR(VLOOKUP(Abfalldokumentation!$W606,Artikel!A:C,3,FALSE),Abfalldokumentation!$W606)</f>
        <v>Diverses</v>
      </c>
      <c r="N606" s="81" t="str">
        <f>VLOOKUP(D606,'Liste Gründe'!A:D,2,FALSE)</f>
        <v>Rest</v>
      </c>
      <c r="O606" s="80" t="str">
        <f>IF(ISBLANK(F606),VLOOKUP(Abfalldokumentation!$X606,'Liste Gründe'!A:D,3,FALSE),F606)</f>
        <v>Verpackung beschädigt</v>
      </c>
      <c r="P606" s="81" t="str">
        <f>IF(ISBLANK(Abfalldokumentation!$G606),"-",Abfalldokumentation!$G606)</f>
        <v>offene Verpackung</v>
      </c>
      <c r="Q606" s="81">
        <f t="shared" si="64"/>
        <v>38</v>
      </c>
      <c r="R606" s="81" t="str">
        <f t="shared" si="65"/>
        <v>Produkte</v>
      </c>
      <c r="S606" s="81" t="str">
        <f t="shared" si="66"/>
        <v>BUs</v>
      </c>
      <c r="T606" s="81" t="str">
        <f t="shared" si="67"/>
        <v>Symptome</v>
      </c>
      <c r="U606" s="81" t="str">
        <f>IFERROR(VLOOKUP(Abfalldokumentation!$W606,Kennzahlen!S:U,3,FALSE)*Abfalldokumentation!$J606,"0")</f>
        <v>0</v>
      </c>
      <c r="V606" s="81" t="str">
        <f>IF(ISBLANK(A606),VLOOKUP(Abfalldokumentation!$W606,'Linien - BU'!R:S,2,FALSE),A606)</f>
        <v>Strudelline</v>
      </c>
      <c r="W606" s="77" t="str">
        <f t="shared" si="68"/>
        <v>Diverses</v>
      </c>
      <c r="X606" s="77">
        <f t="shared" si="69"/>
        <v>22</v>
      </c>
    </row>
    <row r="607" spans="1:24" ht="30" customHeight="1" x14ac:dyDescent="0.25">
      <c r="A607" s="45" t="s">
        <v>70</v>
      </c>
      <c r="B607" s="46" t="s">
        <v>86</v>
      </c>
      <c r="C607" s="46">
        <v>46.4</v>
      </c>
      <c r="D607" s="46">
        <v>30</v>
      </c>
      <c r="E607" s="47">
        <v>44460</v>
      </c>
      <c r="F607" s="48"/>
      <c r="G607" s="46"/>
      <c r="H607" s="50" t="str">
        <f>IFERROR(VLOOKUP(Abfalldokumentation!$B607,Artikel!A:C,3,FALSE),Abfalldokumentation!$B607)</f>
        <v>Diverses aus Abfüllung</v>
      </c>
      <c r="I607" s="73" t="str">
        <f>VLOOKUP(V607,'Linien - BU'!A:B,2,FALSE)</f>
        <v>BU1</v>
      </c>
      <c r="J607" s="74">
        <f t="shared" si="63"/>
        <v>46.4</v>
      </c>
      <c r="K607" s="75">
        <f>Abfalldokumentation!$E607</f>
        <v>44460</v>
      </c>
      <c r="L607" s="74" t="str">
        <f>IFERROR(IF(VLOOKUP(W607,'[1]Rohware 230'!$B:$C,2,FALSE)=0,"Rohware"),
IFERROR(IF(VLOOKUP(W607,[1]Sammelnr.!$B:$C,2,FALSE)=0,"Sammelnr. ungeschält ABS"),
IFERROR(IF(VLOOKUP(W607,[1]Sammelnr.!$E:$F,2,FALSE)=0,"Sammelnr. ungeschält VS"),
IFERROR(IF(VLOOKUP(W607,[1]Sammelnr.!$H:$I,2,FALSE)=0,"Sammelnr. geschält"),
IFERROR(IF(VLOOKUP(W607,[1]Offen!$B:$C,2,FALSE)=0,"Offen ungeschält ABS"),
IFERROR(IF(VLOOKUP(W607,[1]Offen!$E:$F,2,FALSE)=0,"Offen ungeschält VOS"),
IFERROR(IF(VLOOKUP(W607,[1]Offen!$H:$I,2,FALSE)=0,"Offen geschält RW"),
IFERROR(IF(VLOOKUP(W607,[1]Offen!$K:$L,2,FALSE)=0,"Offen vegan"),
IFERROR(IF(VLOOKUP(W607,[1]Offen!$N:$O,2,FALSE)=0,"Offen Zipfel"),
IFERROR(IF(VLOOKUP(W607,[1]Offen!$Q:$R,2,FALSE)=0,"Offen Endstücke"),
IFERROR(IF(VLOOKUP(W607,[1]Vakuumiert!$B:$C,2,FALSE)=0,"Vakuumierter VOS ungeschält"),
IFERROR(IF(VLOOKUP(W607,[1]Vakuumiert!$E:$F,2,FALSE)=0,"Vakuumierter ABS ungeschält"),
IFERROR(IF(VLOOKUP(W607,[1]Vakuumiert!$H:$I,2,FALSE)=0,"Vakuumierter VOS geschält"),
IFERROR(IF(VLOOKUP(W607,[1]Vakuumiert!$K:$L,2,FALSE)=0,"Vakuumierter VOS vegan"),
IFERROR(IF(VLOOKUP(W607,[1]Vakuumiert!$N:$O,2,FALSE)=0,"Vakuumierter VOS Zipfel"),
IFERROR(IF(VLOOKUP(W607,[1]Vakuumiert!$Q:$R,2,FALSE)=0,"Vakuumiert geschält"),
IFERROR(IF(VLOOKUP(W607,'[1]vakuumierte Fertigprodukte'!$B:$C,2,FALSE)=0,"Fertigprodukte"),
IFERROR(IF(VLOOKUP(W607,'[1]vakuumierte Fertigprodukte'!$E:$FI,2,FALSE)=0,"Vakuumierte Zipfel"),
IFERROR(IF(VLOOKUP(W607,[1]Wurste!$B:$C,2,FALSE)=0,"Räucherwürste"),
IFERROR(IF(VLOOKUP(W607,[1]Wurste!$E:$F,2,FALSE)=0,"URW/URGW Wurst"),
IFERROR(IF(VLOOKUP(W607,[1]Wurste!$H:$I,2,FALSE)=0,"HF-Wurst Vegan"),
IFERROR(IF(VLOOKUP(W607,[1]Wurste!$K:$L,2,FALSE)=0,"320er ohne Würste"),
IFERROR(IF(AND(OR(Abfalldokumentation!$I607="BU3",Abfalldokumentation!$I607="Verkauf"),Abfalldokumentation!$N607="Schimmel",Abfalldokumentation!$O607="keinen Abnehmer/kein Schälpersonal"),"Div. Zipfel, ES ohne Verwendung",VLOOKUP(Abfalldokumentation!$M607,Produktgruppen!A:B,2,FALSE)),"-")))))))))))))))))))))))</f>
        <v>Diverses</v>
      </c>
      <c r="M607" s="76" t="str">
        <f>IFERROR(VLOOKUP(Abfalldokumentation!$W607,Artikel!A:C,3,FALSE),Abfalldokumentation!$W607)</f>
        <v>Diverses aus Abfüllung</v>
      </c>
      <c r="N607" s="76" t="str">
        <f>VLOOKUP(D607,'Liste Gründe'!A:D,2,FALSE)</f>
        <v>Linienbezogen</v>
      </c>
      <c r="O607" s="75" t="str">
        <f>IF(ISBLANK(F607),VLOOKUP(Abfalldokumentation!$X607,'Liste Gründe'!A:D,3,FALSE),F607)</f>
        <v>Maschinenabfall</v>
      </c>
      <c r="P607" s="76" t="str">
        <f>IF(ISBLANK(Abfalldokumentation!$G607),"-",Abfalldokumentation!$G607)</f>
        <v>-</v>
      </c>
      <c r="Q607" s="76">
        <f t="shared" si="64"/>
        <v>38</v>
      </c>
      <c r="R607" s="76" t="str">
        <f t="shared" si="65"/>
        <v>Produkte</v>
      </c>
      <c r="S607" s="76" t="str">
        <f t="shared" si="66"/>
        <v>BUs</v>
      </c>
      <c r="T607" s="76" t="str">
        <f t="shared" si="67"/>
        <v>Symptome</v>
      </c>
      <c r="U607" s="76" t="str">
        <f>IFERROR(VLOOKUP(Abfalldokumentation!$W607,Kennzahlen!S:U,3,FALSE)*Abfalldokumentation!$J607,"0")</f>
        <v>0</v>
      </c>
      <c r="V607" s="76" t="str">
        <f>IF(ISBLANK(A607),VLOOKUP(Abfalldokumentation!$W607,'Linien - BU'!R:S,2,FALSE),A607)</f>
        <v>Abfüllung</v>
      </c>
      <c r="W607" s="77" t="str">
        <f t="shared" si="68"/>
        <v>Diverses aus Abfüllung</v>
      </c>
      <c r="X607" s="77">
        <f t="shared" si="69"/>
        <v>30</v>
      </c>
    </row>
    <row r="608" spans="1:24" ht="30" customHeight="1" x14ac:dyDescent="0.25">
      <c r="A608" s="39" t="s">
        <v>92</v>
      </c>
      <c r="B608" s="40" t="s">
        <v>93</v>
      </c>
      <c r="C608" s="40">
        <v>5</v>
      </c>
      <c r="D608" s="51">
        <v>74</v>
      </c>
      <c r="E608" s="41">
        <v>44460</v>
      </c>
      <c r="F608" s="42" t="s">
        <v>91</v>
      </c>
      <c r="G608" s="43" t="s">
        <v>91</v>
      </c>
      <c r="H608" s="44" t="str">
        <f>IFERROR(VLOOKUP(Abfalldokumentation!$B608,Artikel!A:C,3,FALSE),Abfalldokumentation!$B608)</f>
        <v>Laborproben</v>
      </c>
      <c r="I608" s="78" t="str">
        <f>VLOOKUP(V608,'Linien - BU'!A:B,2,FALSE)</f>
        <v>Rest</v>
      </c>
      <c r="J608" s="79">
        <f t="shared" si="63"/>
        <v>5</v>
      </c>
      <c r="K608" s="80">
        <f>Abfalldokumentation!$E608</f>
        <v>44460</v>
      </c>
      <c r="L608" s="79" t="str">
        <f>IFERROR(IF(VLOOKUP(W608,'[1]Rohware 230'!$B:$C,2,FALSE)=0,"Rohware"),
IFERROR(IF(VLOOKUP(W608,[1]Sammelnr.!$B:$C,2,FALSE)=0,"Sammelnr. ungeschält ABS"),
IFERROR(IF(VLOOKUP(W608,[1]Sammelnr.!$E:$F,2,FALSE)=0,"Sammelnr. ungeschält VS"),
IFERROR(IF(VLOOKUP(W608,[1]Sammelnr.!$H:$I,2,FALSE)=0,"Sammelnr. geschält"),
IFERROR(IF(VLOOKUP(W608,[1]Offen!$B:$C,2,FALSE)=0,"Offen ungeschält ABS"),
IFERROR(IF(VLOOKUP(W608,[1]Offen!$E:$F,2,FALSE)=0,"Offen ungeschält VOS"),
IFERROR(IF(VLOOKUP(W608,[1]Offen!$H:$I,2,FALSE)=0,"Offen geschält RW"),
IFERROR(IF(VLOOKUP(W608,[1]Offen!$K:$L,2,FALSE)=0,"Offen vegan"),
IFERROR(IF(VLOOKUP(W608,[1]Offen!$N:$O,2,FALSE)=0,"Offen Zipfel"),
IFERROR(IF(VLOOKUP(W608,[1]Offen!$Q:$R,2,FALSE)=0,"Offen Endstücke"),
IFERROR(IF(VLOOKUP(W608,[1]Vakuumiert!$B:$C,2,FALSE)=0,"Vakuumierter VOS ungeschält"),
IFERROR(IF(VLOOKUP(W608,[1]Vakuumiert!$E:$F,2,FALSE)=0,"Vakuumierter ABS ungeschält"),
IFERROR(IF(VLOOKUP(W608,[1]Vakuumiert!$H:$I,2,FALSE)=0,"Vakuumierter VOS geschält"),
IFERROR(IF(VLOOKUP(W608,[1]Vakuumiert!$K:$L,2,FALSE)=0,"Vakuumierter VOS vegan"),
IFERROR(IF(VLOOKUP(W608,[1]Vakuumiert!$N:$O,2,FALSE)=0,"Vakuumierter VOS Zipfel"),
IFERROR(IF(VLOOKUP(W608,[1]Vakuumiert!$Q:$R,2,FALSE)=0,"Vakuumiert geschält"),
IFERROR(IF(VLOOKUP(W608,'[1]vakuumierte Fertigprodukte'!$B:$C,2,FALSE)=0,"Fertigprodukte"),
IFERROR(IF(VLOOKUP(W608,'[1]vakuumierte Fertigprodukte'!$E:$FI,2,FALSE)=0,"Vakuumierte Zipfel"),
IFERROR(IF(VLOOKUP(W608,[1]Wurste!$B:$C,2,FALSE)=0,"Räucherwürste"),
IFERROR(IF(VLOOKUP(W608,[1]Wurste!$E:$F,2,FALSE)=0,"URW/URGW Wurst"),
IFERROR(IF(VLOOKUP(W608,[1]Wurste!$H:$I,2,FALSE)=0,"HF-Wurst Vegan"),
IFERROR(IF(VLOOKUP(W608,[1]Wurste!$K:$L,2,FALSE)=0,"320er ohne Würste"),
IFERROR(IF(AND(OR(Abfalldokumentation!$I608="BU3",Abfalldokumentation!$I608="Verkauf"),Abfalldokumentation!$N608="Schimmel",Abfalldokumentation!$O608="keinen Abnehmer/kein Schälpersonal"),"Div. Zipfel, ES ohne Verwendung",VLOOKUP(Abfalldokumentation!$M608,Produktgruppen!A:B,2,FALSE)),"-")))))))))))))))))))))))</f>
        <v>Qualitätssicherung</v>
      </c>
      <c r="M608" s="81" t="str">
        <f>IFERROR(VLOOKUP(Abfalldokumentation!$W608,Artikel!A:C,3,FALSE),Abfalldokumentation!$W608)</f>
        <v>Laborproben</v>
      </c>
      <c r="N608" s="81" t="str">
        <f>VLOOKUP(D608,'Liste Gründe'!A:D,2,FALSE)</f>
        <v>Qualitätssicherung</v>
      </c>
      <c r="O608" s="80" t="str">
        <f>IF(ISBLANK(F608),VLOOKUP(Abfalldokumentation!$X608,'Liste Gründe'!A:D,3,FALSE),F608)</f>
        <v>Sensorik</v>
      </c>
      <c r="P608" s="81" t="str">
        <f>IF(ISBLANK(Abfalldokumentation!$G608),"-",Abfalldokumentation!$G608)</f>
        <v>Sensorik</v>
      </c>
      <c r="Q608" s="81">
        <f t="shared" si="64"/>
        <v>38</v>
      </c>
      <c r="R608" s="81" t="str">
        <f t="shared" si="65"/>
        <v>Produkte</v>
      </c>
      <c r="S608" s="81" t="str">
        <f t="shared" si="66"/>
        <v>BUs</v>
      </c>
      <c r="T608" s="81" t="str">
        <f t="shared" si="67"/>
        <v>Symptome</v>
      </c>
      <c r="U608" s="81" t="str">
        <f>IFERROR(VLOOKUP(Abfalldokumentation!$W608,Kennzahlen!S:U,3,FALSE)*Abfalldokumentation!$J608,"0")</f>
        <v>0</v>
      </c>
      <c r="V608" s="81" t="str">
        <f>IF(ISBLANK(A608),VLOOKUP(Abfalldokumentation!$W608,'Linien - BU'!R:S,2,FALSE),A608)</f>
        <v>Labor</v>
      </c>
      <c r="W608" s="77" t="str">
        <f t="shared" si="68"/>
        <v>Laborproben</v>
      </c>
      <c r="X608" s="77">
        <f t="shared" si="69"/>
        <v>74</v>
      </c>
    </row>
    <row r="609" spans="1:24" ht="30" customHeight="1" x14ac:dyDescent="0.25">
      <c r="A609" s="45" t="s">
        <v>92</v>
      </c>
      <c r="B609" s="46" t="s">
        <v>93</v>
      </c>
      <c r="C609" s="46">
        <v>7</v>
      </c>
      <c r="D609" s="52">
        <v>71</v>
      </c>
      <c r="E609" s="47">
        <v>44460</v>
      </c>
      <c r="F609" s="48" t="s">
        <v>115</v>
      </c>
      <c r="G609" s="49" t="s">
        <v>115</v>
      </c>
      <c r="H609" s="50" t="str">
        <f>IFERROR(VLOOKUP(Abfalldokumentation!$B609,Artikel!A:C,3,FALSE),Abfalldokumentation!$B609)</f>
        <v>Laborproben</v>
      </c>
      <c r="I609" s="73" t="str">
        <f>VLOOKUP(V609,'Linien - BU'!A:B,2,FALSE)</f>
        <v>Rest</v>
      </c>
      <c r="J609" s="74">
        <f t="shared" si="63"/>
        <v>7</v>
      </c>
      <c r="K609" s="75">
        <f>Abfalldokumentation!$E609</f>
        <v>44460</v>
      </c>
      <c r="L609" s="74" t="str">
        <f>IFERROR(IF(VLOOKUP(W609,'[1]Rohware 230'!$B:$C,2,FALSE)=0,"Rohware"),
IFERROR(IF(VLOOKUP(W609,[1]Sammelnr.!$B:$C,2,FALSE)=0,"Sammelnr. ungeschält ABS"),
IFERROR(IF(VLOOKUP(W609,[1]Sammelnr.!$E:$F,2,FALSE)=0,"Sammelnr. ungeschält VS"),
IFERROR(IF(VLOOKUP(W609,[1]Sammelnr.!$H:$I,2,FALSE)=0,"Sammelnr. geschält"),
IFERROR(IF(VLOOKUP(W609,[1]Offen!$B:$C,2,FALSE)=0,"Offen ungeschält ABS"),
IFERROR(IF(VLOOKUP(W609,[1]Offen!$E:$F,2,FALSE)=0,"Offen ungeschält VOS"),
IFERROR(IF(VLOOKUP(W609,[1]Offen!$H:$I,2,FALSE)=0,"Offen geschält RW"),
IFERROR(IF(VLOOKUP(W609,[1]Offen!$K:$L,2,FALSE)=0,"Offen vegan"),
IFERROR(IF(VLOOKUP(W609,[1]Offen!$N:$O,2,FALSE)=0,"Offen Zipfel"),
IFERROR(IF(VLOOKUP(W609,[1]Offen!$Q:$R,2,FALSE)=0,"Offen Endstücke"),
IFERROR(IF(VLOOKUP(W609,[1]Vakuumiert!$B:$C,2,FALSE)=0,"Vakuumierter VOS ungeschält"),
IFERROR(IF(VLOOKUP(W609,[1]Vakuumiert!$E:$F,2,FALSE)=0,"Vakuumierter ABS ungeschält"),
IFERROR(IF(VLOOKUP(W609,[1]Vakuumiert!$H:$I,2,FALSE)=0,"Vakuumierter VOS geschält"),
IFERROR(IF(VLOOKUP(W609,[1]Vakuumiert!$K:$L,2,FALSE)=0,"Vakuumierter VOS vegan"),
IFERROR(IF(VLOOKUP(W609,[1]Vakuumiert!$N:$O,2,FALSE)=0,"Vakuumierter VOS Zipfel"),
IFERROR(IF(VLOOKUP(W609,[1]Vakuumiert!$Q:$R,2,FALSE)=0,"Vakuumiert geschält"),
IFERROR(IF(VLOOKUP(W609,'[1]vakuumierte Fertigprodukte'!$B:$C,2,FALSE)=0,"Fertigprodukte"),
IFERROR(IF(VLOOKUP(W609,'[1]vakuumierte Fertigprodukte'!$E:$FI,2,FALSE)=0,"Vakuumierte Zipfel"),
IFERROR(IF(VLOOKUP(W609,[1]Wurste!$B:$C,2,FALSE)=0,"Räucherwürste"),
IFERROR(IF(VLOOKUP(W609,[1]Wurste!$E:$F,2,FALSE)=0,"URW/URGW Wurst"),
IFERROR(IF(VLOOKUP(W609,[1]Wurste!$H:$I,2,FALSE)=0,"HF-Wurst Vegan"),
IFERROR(IF(VLOOKUP(W609,[1]Wurste!$K:$L,2,FALSE)=0,"320er ohne Würste"),
IFERROR(IF(AND(OR(Abfalldokumentation!$I609="BU3",Abfalldokumentation!$I609="Verkauf"),Abfalldokumentation!$N609="Schimmel",Abfalldokumentation!$O609="keinen Abnehmer/kein Schälpersonal"),"Div. Zipfel, ES ohne Verwendung",VLOOKUP(Abfalldokumentation!$M609,Produktgruppen!A:B,2,FALSE)),"-")))))))))))))))))))))))</f>
        <v>Qualitätssicherung</v>
      </c>
      <c r="M609" s="76" t="str">
        <f>IFERROR(VLOOKUP(Abfalldokumentation!$W609,Artikel!A:C,3,FALSE),Abfalldokumentation!$W609)</f>
        <v>Laborproben</v>
      </c>
      <c r="N609" s="76" t="str">
        <f>VLOOKUP(D609,'Liste Gründe'!A:D,2,FALSE)</f>
        <v>Qualitätssicherung</v>
      </c>
      <c r="O609" s="75" t="str">
        <f>IF(ISBLANK(F609),VLOOKUP(Abfalldokumentation!$X609,'Liste Gründe'!A:D,3,FALSE),F609)</f>
        <v>Einwaage Labor</v>
      </c>
      <c r="P609" s="76" t="str">
        <f>IF(ISBLANK(Abfalldokumentation!$G609),"-",Abfalldokumentation!$G609)</f>
        <v>Einwaage Labor</v>
      </c>
      <c r="Q609" s="76">
        <f t="shared" si="64"/>
        <v>38</v>
      </c>
      <c r="R609" s="76" t="str">
        <f t="shared" si="65"/>
        <v>Produkte</v>
      </c>
      <c r="S609" s="76" t="str">
        <f t="shared" si="66"/>
        <v>BUs</v>
      </c>
      <c r="T609" s="76" t="str">
        <f t="shared" si="67"/>
        <v>Symptome</v>
      </c>
      <c r="U609" s="76" t="str">
        <f>IFERROR(VLOOKUP(Abfalldokumentation!$W609,Kennzahlen!S:U,3,FALSE)*Abfalldokumentation!$J609,"0")</f>
        <v>0</v>
      </c>
      <c r="V609" s="76" t="str">
        <f>IF(ISBLANK(A609),VLOOKUP(Abfalldokumentation!$W609,'Linien - BU'!R:S,2,FALSE),A609)</f>
        <v>Labor</v>
      </c>
      <c r="W609" s="77" t="str">
        <f t="shared" si="68"/>
        <v>Laborproben</v>
      </c>
      <c r="X609" s="77">
        <f t="shared" si="69"/>
        <v>71</v>
      </c>
    </row>
    <row r="610" spans="1:24" ht="30" customHeight="1" x14ac:dyDescent="0.25">
      <c r="A610" s="39" t="s">
        <v>92</v>
      </c>
      <c r="B610" s="40" t="s">
        <v>93</v>
      </c>
      <c r="C610" s="40">
        <v>15</v>
      </c>
      <c r="D610" s="51">
        <v>73</v>
      </c>
      <c r="E610" s="41">
        <v>44460</v>
      </c>
      <c r="F610" s="42" t="s">
        <v>94</v>
      </c>
      <c r="G610" s="43" t="s">
        <v>94</v>
      </c>
      <c r="H610" s="44" t="str">
        <f>IFERROR(VLOOKUP(Abfalldokumentation!$B610,Artikel!A:C,3,FALSE),Abfalldokumentation!$B610)</f>
        <v>Laborproben</v>
      </c>
      <c r="I610" s="78" t="str">
        <f>VLOOKUP(V610,'Linien - BU'!A:B,2,FALSE)</f>
        <v>Rest</v>
      </c>
      <c r="J610" s="79">
        <f t="shared" si="63"/>
        <v>15</v>
      </c>
      <c r="K610" s="80">
        <f>Abfalldokumentation!$E610</f>
        <v>44460</v>
      </c>
      <c r="L610" s="79" t="str">
        <f>IFERROR(IF(VLOOKUP(W610,'[1]Rohware 230'!$B:$C,2,FALSE)=0,"Rohware"),
IFERROR(IF(VLOOKUP(W610,[1]Sammelnr.!$B:$C,2,FALSE)=0,"Sammelnr. ungeschält ABS"),
IFERROR(IF(VLOOKUP(W610,[1]Sammelnr.!$E:$F,2,FALSE)=0,"Sammelnr. ungeschält VS"),
IFERROR(IF(VLOOKUP(W610,[1]Sammelnr.!$H:$I,2,FALSE)=0,"Sammelnr. geschält"),
IFERROR(IF(VLOOKUP(W610,[1]Offen!$B:$C,2,FALSE)=0,"Offen ungeschält ABS"),
IFERROR(IF(VLOOKUP(W610,[1]Offen!$E:$F,2,FALSE)=0,"Offen ungeschält VOS"),
IFERROR(IF(VLOOKUP(W610,[1]Offen!$H:$I,2,FALSE)=0,"Offen geschält RW"),
IFERROR(IF(VLOOKUP(W610,[1]Offen!$K:$L,2,FALSE)=0,"Offen vegan"),
IFERROR(IF(VLOOKUP(W610,[1]Offen!$N:$O,2,FALSE)=0,"Offen Zipfel"),
IFERROR(IF(VLOOKUP(W610,[1]Offen!$Q:$R,2,FALSE)=0,"Offen Endstücke"),
IFERROR(IF(VLOOKUP(W610,[1]Vakuumiert!$B:$C,2,FALSE)=0,"Vakuumierter VOS ungeschält"),
IFERROR(IF(VLOOKUP(W610,[1]Vakuumiert!$E:$F,2,FALSE)=0,"Vakuumierter ABS ungeschält"),
IFERROR(IF(VLOOKUP(W610,[1]Vakuumiert!$H:$I,2,FALSE)=0,"Vakuumierter VOS geschält"),
IFERROR(IF(VLOOKUP(W610,[1]Vakuumiert!$K:$L,2,FALSE)=0,"Vakuumierter VOS vegan"),
IFERROR(IF(VLOOKUP(W610,[1]Vakuumiert!$N:$O,2,FALSE)=0,"Vakuumierter VOS Zipfel"),
IFERROR(IF(VLOOKUP(W610,[1]Vakuumiert!$Q:$R,2,FALSE)=0,"Vakuumiert geschält"),
IFERROR(IF(VLOOKUP(W610,'[1]vakuumierte Fertigprodukte'!$B:$C,2,FALSE)=0,"Fertigprodukte"),
IFERROR(IF(VLOOKUP(W610,'[1]vakuumierte Fertigprodukte'!$E:$FI,2,FALSE)=0,"Vakuumierte Zipfel"),
IFERROR(IF(VLOOKUP(W610,[1]Wurste!$B:$C,2,FALSE)=0,"Räucherwürste"),
IFERROR(IF(VLOOKUP(W610,[1]Wurste!$E:$F,2,FALSE)=0,"URW/URGW Wurst"),
IFERROR(IF(VLOOKUP(W610,[1]Wurste!$H:$I,2,FALSE)=0,"HF-Wurst Vegan"),
IFERROR(IF(VLOOKUP(W610,[1]Wurste!$K:$L,2,FALSE)=0,"320er ohne Würste"),
IFERROR(IF(AND(OR(Abfalldokumentation!$I610="BU3",Abfalldokumentation!$I610="Verkauf"),Abfalldokumentation!$N610="Schimmel",Abfalldokumentation!$O610="keinen Abnehmer/kein Schälpersonal"),"Div. Zipfel, ES ohne Verwendung",VLOOKUP(Abfalldokumentation!$M610,Produktgruppen!A:B,2,FALSE)),"-")))))))))))))))))))))))</f>
        <v>Qualitätssicherung</v>
      </c>
      <c r="M610" s="81" t="str">
        <f>IFERROR(VLOOKUP(Abfalldokumentation!$W610,Artikel!A:C,3,FALSE),Abfalldokumentation!$W610)</f>
        <v>Laborproben</v>
      </c>
      <c r="N610" s="81" t="str">
        <f>VLOOKUP(D610,'Liste Gründe'!A:D,2,FALSE)</f>
        <v>Qualitätssicherung</v>
      </c>
      <c r="O610" s="80" t="str">
        <f>IF(ISBLANK(F610),VLOOKUP(Abfalldokumentation!$X610,'Liste Gründe'!A:D,3,FALSE),F610)</f>
        <v>Laborprobe</v>
      </c>
      <c r="P610" s="81" t="str">
        <f>IF(ISBLANK(Abfalldokumentation!$G610),"-",Abfalldokumentation!$G610)</f>
        <v>Laborprobe</v>
      </c>
      <c r="Q610" s="81">
        <f t="shared" si="64"/>
        <v>38</v>
      </c>
      <c r="R610" s="81" t="str">
        <f t="shared" si="65"/>
        <v>Produkte</v>
      </c>
      <c r="S610" s="81" t="str">
        <f t="shared" si="66"/>
        <v>BUs</v>
      </c>
      <c r="T610" s="81" t="str">
        <f t="shared" si="67"/>
        <v>Symptome</v>
      </c>
      <c r="U610" s="81" t="str">
        <f>IFERROR(VLOOKUP(Abfalldokumentation!$W610,Kennzahlen!S:U,3,FALSE)*Abfalldokumentation!$J610,"0")</f>
        <v>0</v>
      </c>
      <c r="V610" s="81" t="str">
        <f>IF(ISBLANK(A610),VLOOKUP(Abfalldokumentation!$W610,'Linien - BU'!R:S,2,FALSE),A610)</f>
        <v>Labor</v>
      </c>
      <c r="W610" s="77" t="str">
        <f t="shared" si="68"/>
        <v>Laborproben</v>
      </c>
      <c r="X610" s="77">
        <f t="shared" si="69"/>
        <v>73</v>
      </c>
    </row>
    <row r="611" spans="1:24" ht="30" customHeight="1" x14ac:dyDescent="0.25">
      <c r="A611" s="45" t="s">
        <v>92</v>
      </c>
      <c r="B611" s="46" t="s">
        <v>93</v>
      </c>
      <c r="C611" s="46">
        <v>23.8</v>
      </c>
      <c r="D611" s="52">
        <v>73</v>
      </c>
      <c r="E611" s="47">
        <v>44460</v>
      </c>
      <c r="F611" s="48" t="s">
        <v>94</v>
      </c>
      <c r="G611" s="49" t="s">
        <v>94</v>
      </c>
      <c r="H611" s="50" t="str">
        <f>IFERROR(VLOOKUP(Abfalldokumentation!$B611,Artikel!A:C,3,FALSE),Abfalldokumentation!$B611)</f>
        <v>Laborproben</v>
      </c>
      <c r="I611" s="73" t="str">
        <f>VLOOKUP(V611,'Linien - BU'!A:B,2,FALSE)</f>
        <v>Rest</v>
      </c>
      <c r="J611" s="74">
        <f t="shared" si="63"/>
        <v>23.8</v>
      </c>
      <c r="K611" s="75">
        <f>Abfalldokumentation!$E611</f>
        <v>44460</v>
      </c>
      <c r="L611" s="74" t="str">
        <f>IFERROR(IF(VLOOKUP(W611,'[1]Rohware 230'!$B:$C,2,FALSE)=0,"Rohware"),
IFERROR(IF(VLOOKUP(W611,[1]Sammelnr.!$B:$C,2,FALSE)=0,"Sammelnr. ungeschält ABS"),
IFERROR(IF(VLOOKUP(W611,[1]Sammelnr.!$E:$F,2,FALSE)=0,"Sammelnr. ungeschält VS"),
IFERROR(IF(VLOOKUP(W611,[1]Sammelnr.!$H:$I,2,FALSE)=0,"Sammelnr. geschält"),
IFERROR(IF(VLOOKUP(W611,[1]Offen!$B:$C,2,FALSE)=0,"Offen ungeschält ABS"),
IFERROR(IF(VLOOKUP(W611,[1]Offen!$E:$F,2,FALSE)=0,"Offen ungeschält VOS"),
IFERROR(IF(VLOOKUP(W611,[1]Offen!$H:$I,2,FALSE)=0,"Offen geschält RW"),
IFERROR(IF(VLOOKUP(W611,[1]Offen!$K:$L,2,FALSE)=0,"Offen vegan"),
IFERROR(IF(VLOOKUP(W611,[1]Offen!$N:$O,2,FALSE)=0,"Offen Zipfel"),
IFERROR(IF(VLOOKUP(W611,[1]Offen!$Q:$R,2,FALSE)=0,"Offen Endstücke"),
IFERROR(IF(VLOOKUP(W611,[1]Vakuumiert!$B:$C,2,FALSE)=0,"Vakuumierter VOS ungeschält"),
IFERROR(IF(VLOOKUP(W611,[1]Vakuumiert!$E:$F,2,FALSE)=0,"Vakuumierter ABS ungeschält"),
IFERROR(IF(VLOOKUP(W611,[1]Vakuumiert!$H:$I,2,FALSE)=0,"Vakuumierter VOS geschält"),
IFERROR(IF(VLOOKUP(W611,[1]Vakuumiert!$K:$L,2,FALSE)=0,"Vakuumierter VOS vegan"),
IFERROR(IF(VLOOKUP(W611,[1]Vakuumiert!$N:$O,2,FALSE)=0,"Vakuumierter VOS Zipfel"),
IFERROR(IF(VLOOKUP(W611,[1]Vakuumiert!$Q:$R,2,FALSE)=0,"Vakuumiert geschält"),
IFERROR(IF(VLOOKUP(W611,'[1]vakuumierte Fertigprodukte'!$B:$C,2,FALSE)=0,"Fertigprodukte"),
IFERROR(IF(VLOOKUP(W611,'[1]vakuumierte Fertigprodukte'!$E:$FI,2,FALSE)=0,"Vakuumierte Zipfel"),
IFERROR(IF(VLOOKUP(W611,[1]Wurste!$B:$C,2,FALSE)=0,"Räucherwürste"),
IFERROR(IF(VLOOKUP(W611,[1]Wurste!$E:$F,2,FALSE)=0,"URW/URGW Wurst"),
IFERROR(IF(VLOOKUP(W611,[1]Wurste!$H:$I,2,FALSE)=0,"HF-Wurst Vegan"),
IFERROR(IF(VLOOKUP(W611,[1]Wurste!$K:$L,2,FALSE)=0,"320er ohne Würste"),
IFERROR(IF(AND(OR(Abfalldokumentation!$I611="BU3",Abfalldokumentation!$I611="Verkauf"),Abfalldokumentation!$N611="Schimmel",Abfalldokumentation!$O611="keinen Abnehmer/kein Schälpersonal"),"Div. Zipfel, ES ohne Verwendung",VLOOKUP(Abfalldokumentation!$M611,Produktgruppen!A:B,2,FALSE)),"-")))))))))))))))))))))))</f>
        <v>Qualitätssicherung</v>
      </c>
      <c r="M611" s="76" t="str">
        <f>IFERROR(VLOOKUP(Abfalldokumentation!$W611,Artikel!A:C,3,FALSE),Abfalldokumentation!$W611)</f>
        <v>Laborproben</v>
      </c>
      <c r="N611" s="76" t="str">
        <f>VLOOKUP(D611,'Liste Gründe'!A:D,2,FALSE)</f>
        <v>Qualitätssicherung</v>
      </c>
      <c r="O611" s="75" t="str">
        <f>IF(ISBLANK(F611),VLOOKUP(Abfalldokumentation!$X611,'Liste Gründe'!A:D,3,FALSE),F611)</f>
        <v>Laborprobe</v>
      </c>
      <c r="P611" s="76" t="str">
        <f>IF(ISBLANK(Abfalldokumentation!$G611),"-",Abfalldokumentation!$G611)</f>
        <v>Laborprobe</v>
      </c>
      <c r="Q611" s="76">
        <f t="shared" si="64"/>
        <v>38</v>
      </c>
      <c r="R611" s="76" t="str">
        <f t="shared" si="65"/>
        <v>Produkte</v>
      </c>
      <c r="S611" s="76" t="str">
        <f t="shared" si="66"/>
        <v>BUs</v>
      </c>
      <c r="T611" s="76" t="str">
        <f t="shared" si="67"/>
        <v>Symptome</v>
      </c>
      <c r="U611" s="76" t="str">
        <f>IFERROR(VLOOKUP(Abfalldokumentation!$W611,Kennzahlen!S:U,3,FALSE)*Abfalldokumentation!$J611,"0")</f>
        <v>0</v>
      </c>
      <c r="V611" s="76" t="str">
        <f>IF(ISBLANK(A611),VLOOKUP(Abfalldokumentation!$W611,'Linien - BU'!R:S,2,FALSE),A611)</f>
        <v>Labor</v>
      </c>
      <c r="W611" s="77" t="str">
        <f t="shared" si="68"/>
        <v>Laborproben</v>
      </c>
      <c r="X611" s="77">
        <f t="shared" si="69"/>
        <v>73</v>
      </c>
    </row>
    <row r="612" spans="1:24" ht="30" customHeight="1" x14ac:dyDescent="0.25">
      <c r="A612" s="39" t="s">
        <v>132</v>
      </c>
      <c r="B612" s="40">
        <v>29500891</v>
      </c>
      <c r="C612" s="40">
        <v>61</v>
      </c>
      <c r="D612" s="40">
        <v>61</v>
      </c>
      <c r="E612" s="41">
        <v>44461</v>
      </c>
      <c r="F612" s="42" t="s">
        <v>17</v>
      </c>
      <c r="G612" s="40" t="s">
        <v>82</v>
      </c>
      <c r="H612" s="44" t="str">
        <f>IFERROR(VLOOKUP(Abfalldokumentation!$B612,Artikel!A:C,3,FALSE),Abfalldokumentation!$B612)</f>
        <v>ABS PECO</v>
      </c>
      <c r="I612" s="78" t="str">
        <f>VLOOKUP(V612,'Linien - BU'!A:B,2,FALSE)</f>
        <v>BU4</v>
      </c>
      <c r="J612" s="79">
        <f t="shared" si="63"/>
        <v>61</v>
      </c>
      <c r="K612" s="80">
        <f>Abfalldokumentation!$E612</f>
        <v>44461</v>
      </c>
      <c r="L612" s="79" t="str">
        <f>IFERROR(IF(VLOOKUP(W612,'[1]Rohware 230'!$B:$C,2,FALSE)=0,"Rohware"),
IFERROR(IF(VLOOKUP(W612,[1]Sammelnr.!$B:$C,2,FALSE)=0,"Sammelnr. ungeschält ABS"),
IFERROR(IF(VLOOKUP(W612,[1]Sammelnr.!$E:$F,2,FALSE)=0,"Sammelnr. ungeschält VS"),
IFERROR(IF(VLOOKUP(W612,[1]Sammelnr.!$H:$I,2,FALSE)=0,"Sammelnr. geschält"),
IFERROR(IF(VLOOKUP(W612,[1]Offen!$B:$C,2,FALSE)=0,"Offen ungeschält ABS"),
IFERROR(IF(VLOOKUP(W612,[1]Offen!$E:$F,2,FALSE)=0,"Offen ungeschält VOS"),
IFERROR(IF(VLOOKUP(W612,[1]Offen!$H:$I,2,FALSE)=0,"Offen geschält RW"),
IFERROR(IF(VLOOKUP(W612,[1]Offen!$K:$L,2,FALSE)=0,"Offen vegan"),
IFERROR(IF(VLOOKUP(W612,[1]Offen!$N:$O,2,FALSE)=0,"Offen Zipfel"),
IFERROR(IF(VLOOKUP(W612,[1]Offen!$Q:$R,2,FALSE)=0,"Offen Endstücke"),
IFERROR(IF(VLOOKUP(W612,[1]Vakuumiert!$B:$C,2,FALSE)=0,"Vakuumierter VOS ungeschält"),
IFERROR(IF(VLOOKUP(W612,[1]Vakuumiert!$E:$F,2,FALSE)=0,"Vakuumierter ABS ungeschält"),
IFERROR(IF(VLOOKUP(W612,[1]Vakuumiert!$H:$I,2,FALSE)=0,"Vakuumierter VOS geschält"),
IFERROR(IF(VLOOKUP(W612,[1]Vakuumiert!$K:$L,2,FALSE)=0,"Vakuumierter VOS vegan"),
IFERROR(IF(VLOOKUP(W612,[1]Vakuumiert!$N:$O,2,FALSE)=0,"Vakuumierter VOS Zipfel"),
IFERROR(IF(VLOOKUP(W612,[1]Vakuumiert!$Q:$R,2,FALSE)=0,"Vakuumiert geschält"),
IFERROR(IF(VLOOKUP(W612,'[1]vakuumierte Fertigprodukte'!$B:$C,2,FALSE)=0,"Fertigprodukte"),
IFERROR(IF(VLOOKUP(W612,'[1]vakuumierte Fertigprodukte'!$E:$FI,2,FALSE)=0,"Vakuumierte Zipfel"),
IFERROR(IF(VLOOKUP(W612,[1]Wurste!$B:$C,2,FALSE)=0,"Räucherwürste"),
IFERROR(IF(VLOOKUP(W612,[1]Wurste!$E:$F,2,FALSE)=0,"URW/URGW Wurst"),
IFERROR(IF(VLOOKUP(W612,[1]Wurste!$H:$I,2,FALSE)=0,"HF-Wurst Vegan"),
IFERROR(IF(VLOOKUP(W612,[1]Wurste!$K:$L,2,FALSE)=0,"320er ohne Würste"),
IFERROR(IF(AND(OR(Abfalldokumentation!$I612="BU3",Abfalldokumentation!$I612="Verkauf"),Abfalldokumentation!$N612="Schimmel",Abfalldokumentation!$O612="keinen Abnehmer/kein Schälpersonal"),"Div. Zipfel, ES ohne Verwendung",VLOOKUP(Abfalldokumentation!$M612,Produktgruppen!A:B,2,FALSE)),"-")))))))))))))))))))))))</f>
        <v>Offen ungeschält ABS</v>
      </c>
      <c r="M612" s="81" t="str">
        <f>IFERROR(VLOOKUP(Abfalldokumentation!$W612,Artikel!A:C,3,FALSE),Abfalldokumentation!$W612)</f>
        <v>ABS PECO</v>
      </c>
      <c r="N612" s="81" t="str">
        <f>VLOOKUP(D612,'Liste Gründe'!A:D,2,FALSE)</f>
        <v>keinen Verwendungszweck</v>
      </c>
      <c r="O612" s="80" t="str">
        <f>IF(ISBLANK(F612),VLOOKUP(Abfalldokumentation!$X612,'Liste Gründe'!A:D,3,FALSE),F612)</f>
        <v>keinen Verwendungszweck</v>
      </c>
      <c r="P612" s="81" t="str">
        <f>IF(ISBLANK(Abfalldokumentation!$G612),"-",Abfalldokumentation!$G612)</f>
        <v>&lt;300kg/Monat</v>
      </c>
      <c r="Q612" s="81">
        <f t="shared" si="64"/>
        <v>38</v>
      </c>
      <c r="R612" s="81" t="str">
        <f t="shared" si="65"/>
        <v>Produkte</v>
      </c>
      <c r="S612" s="81" t="str">
        <f t="shared" si="66"/>
        <v>BUs</v>
      </c>
      <c r="T612" s="81" t="str">
        <f t="shared" si="67"/>
        <v>Symptome</v>
      </c>
      <c r="U612" s="81">
        <f>IFERROR(VLOOKUP(Abfalldokumentation!$W612,Kennzahlen!S:U,3,FALSE)*Abfalldokumentation!$J612,"0")</f>
        <v>89.705882352941188</v>
      </c>
      <c r="V612" s="81" t="str">
        <f>IF(ISBLANK(A612),VLOOKUP(Abfalldokumentation!$W612,'Linien - BU'!R:S,2,FALSE),A612)</f>
        <v>L23</v>
      </c>
      <c r="W612" s="77">
        <f t="shared" si="68"/>
        <v>29500891</v>
      </c>
      <c r="X612" s="77">
        <f t="shared" si="69"/>
        <v>61</v>
      </c>
    </row>
    <row r="613" spans="1:24" ht="30" customHeight="1" x14ac:dyDescent="0.25">
      <c r="A613" s="45" t="s">
        <v>132</v>
      </c>
      <c r="B613" s="46">
        <v>29500900</v>
      </c>
      <c r="C613" s="46">
        <v>61</v>
      </c>
      <c r="D613" s="46">
        <v>61</v>
      </c>
      <c r="E613" s="47">
        <v>44461</v>
      </c>
      <c r="F613" s="48" t="s">
        <v>17</v>
      </c>
      <c r="G613" s="46" t="s">
        <v>82</v>
      </c>
      <c r="H613" s="50" t="str">
        <f>IFERROR(VLOOKUP(Abfalldokumentation!$B613,Artikel!A:C,3,FALSE),Abfalldokumentation!$B613)</f>
        <v>ABS ROVIN</v>
      </c>
      <c r="I613" s="73" t="str">
        <f>VLOOKUP(V613,'Linien - BU'!A:B,2,FALSE)</f>
        <v>BU4</v>
      </c>
      <c r="J613" s="74">
        <f t="shared" si="63"/>
        <v>61</v>
      </c>
      <c r="K613" s="75">
        <f>Abfalldokumentation!$E613</f>
        <v>44461</v>
      </c>
      <c r="L613" s="74" t="str">
        <f>IFERROR(IF(VLOOKUP(W613,'[1]Rohware 230'!$B:$C,2,FALSE)=0,"Rohware"),
IFERROR(IF(VLOOKUP(W613,[1]Sammelnr.!$B:$C,2,FALSE)=0,"Sammelnr. ungeschält ABS"),
IFERROR(IF(VLOOKUP(W613,[1]Sammelnr.!$E:$F,2,FALSE)=0,"Sammelnr. ungeschält VS"),
IFERROR(IF(VLOOKUP(W613,[1]Sammelnr.!$H:$I,2,FALSE)=0,"Sammelnr. geschält"),
IFERROR(IF(VLOOKUP(W613,[1]Offen!$B:$C,2,FALSE)=0,"Offen ungeschält ABS"),
IFERROR(IF(VLOOKUP(W613,[1]Offen!$E:$F,2,FALSE)=0,"Offen ungeschält VOS"),
IFERROR(IF(VLOOKUP(W613,[1]Offen!$H:$I,2,FALSE)=0,"Offen geschält RW"),
IFERROR(IF(VLOOKUP(W613,[1]Offen!$K:$L,2,FALSE)=0,"Offen vegan"),
IFERROR(IF(VLOOKUP(W613,[1]Offen!$N:$O,2,FALSE)=0,"Offen Zipfel"),
IFERROR(IF(VLOOKUP(W613,[1]Offen!$Q:$R,2,FALSE)=0,"Offen Endstücke"),
IFERROR(IF(VLOOKUP(W613,[1]Vakuumiert!$B:$C,2,FALSE)=0,"Vakuumierter VOS ungeschält"),
IFERROR(IF(VLOOKUP(W613,[1]Vakuumiert!$E:$F,2,FALSE)=0,"Vakuumierter ABS ungeschält"),
IFERROR(IF(VLOOKUP(W613,[1]Vakuumiert!$H:$I,2,FALSE)=0,"Vakuumierter VOS geschält"),
IFERROR(IF(VLOOKUP(W613,[1]Vakuumiert!$K:$L,2,FALSE)=0,"Vakuumierter VOS vegan"),
IFERROR(IF(VLOOKUP(W613,[1]Vakuumiert!$N:$O,2,FALSE)=0,"Vakuumierter VOS Zipfel"),
IFERROR(IF(VLOOKUP(W613,[1]Vakuumiert!$Q:$R,2,FALSE)=0,"Vakuumiert geschält"),
IFERROR(IF(VLOOKUP(W613,'[1]vakuumierte Fertigprodukte'!$B:$C,2,FALSE)=0,"Fertigprodukte"),
IFERROR(IF(VLOOKUP(W613,'[1]vakuumierte Fertigprodukte'!$E:$FI,2,FALSE)=0,"Vakuumierte Zipfel"),
IFERROR(IF(VLOOKUP(W613,[1]Wurste!$B:$C,2,FALSE)=0,"Räucherwürste"),
IFERROR(IF(VLOOKUP(W613,[1]Wurste!$E:$F,2,FALSE)=0,"URW/URGW Wurst"),
IFERROR(IF(VLOOKUP(W613,[1]Wurste!$H:$I,2,FALSE)=0,"HF-Wurst Vegan"),
IFERROR(IF(VLOOKUP(W613,[1]Wurste!$K:$L,2,FALSE)=0,"320er ohne Würste"),
IFERROR(IF(AND(OR(Abfalldokumentation!$I613="BU3",Abfalldokumentation!$I613="Verkauf"),Abfalldokumentation!$N613="Schimmel",Abfalldokumentation!$O613="keinen Abnehmer/kein Schälpersonal"),"Div. Zipfel, ES ohne Verwendung",VLOOKUP(Abfalldokumentation!$M613,Produktgruppen!A:B,2,FALSE)),"-")))))))))))))))))))))))</f>
        <v>Offen ungeschält ABS</v>
      </c>
      <c r="M613" s="76" t="str">
        <f>IFERROR(VLOOKUP(Abfalldokumentation!$W613,Artikel!A:C,3,FALSE),Abfalldokumentation!$W613)</f>
        <v>ABS ROVIN</v>
      </c>
      <c r="N613" s="76" t="str">
        <f>VLOOKUP(D613,'Liste Gründe'!A:D,2,FALSE)</f>
        <v>keinen Verwendungszweck</v>
      </c>
      <c r="O613" s="75" t="str">
        <f>IF(ISBLANK(F613),VLOOKUP(Abfalldokumentation!$X613,'Liste Gründe'!A:D,3,FALSE),F613)</f>
        <v>keinen Verwendungszweck</v>
      </c>
      <c r="P613" s="76" t="str">
        <f>IF(ISBLANK(Abfalldokumentation!$G613),"-",Abfalldokumentation!$G613)</f>
        <v>&lt;300kg/Monat</v>
      </c>
      <c r="Q613" s="76">
        <f t="shared" si="64"/>
        <v>38</v>
      </c>
      <c r="R613" s="76" t="str">
        <f t="shared" si="65"/>
        <v>Produkte</v>
      </c>
      <c r="S613" s="76" t="str">
        <f t="shared" si="66"/>
        <v>BUs</v>
      </c>
      <c r="T613" s="76" t="str">
        <f t="shared" si="67"/>
        <v>Symptome</v>
      </c>
      <c r="U613" s="76">
        <f>IFERROR(VLOOKUP(Abfalldokumentation!$W613,Kennzahlen!S:U,3,FALSE)*Abfalldokumentation!$J613,"0")</f>
        <v>0.61</v>
      </c>
      <c r="V613" s="76" t="str">
        <f>IF(ISBLANK(A613),VLOOKUP(Abfalldokumentation!$W613,'Linien - BU'!R:S,2,FALSE),A613)</f>
        <v>L23</v>
      </c>
      <c r="W613" s="77">
        <f t="shared" si="68"/>
        <v>29500900</v>
      </c>
      <c r="X613" s="77">
        <f t="shared" si="69"/>
        <v>61</v>
      </c>
    </row>
    <row r="614" spans="1:24" ht="30" customHeight="1" x14ac:dyDescent="0.25">
      <c r="A614" s="39" t="s">
        <v>185</v>
      </c>
      <c r="B614" s="40">
        <v>29500910</v>
      </c>
      <c r="C614" s="40">
        <v>30</v>
      </c>
      <c r="D614" s="40">
        <v>22</v>
      </c>
      <c r="E614" s="41">
        <v>44461</v>
      </c>
      <c r="F614" s="42" t="s">
        <v>102</v>
      </c>
      <c r="G614" s="40" t="s">
        <v>102</v>
      </c>
      <c r="H614" s="44" t="str">
        <f>IFERROR(VLOOKUP(Abfalldokumentation!$B614,Artikel!A:C,3,FALSE),Abfalldokumentation!$B614)</f>
        <v>ABS Unser Blütenkäse</v>
      </c>
      <c r="I614" s="78" t="str">
        <f>VLOOKUP(V614,'Linien - BU'!A:B,2,FALSE)</f>
        <v>Rest</v>
      </c>
      <c r="J614" s="79">
        <f t="shared" si="63"/>
        <v>30</v>
      </c>
      <c r="K614" s="80">
        <f>Abfalldokumentation!$E614</f>
        <v>44461</v>
      </c>
      <c r="L614" s="79" t="str">
        <f>IFERROR(IF(VLOOKUP(W614,'[1]Rohware 230'!$B:$C,2,FALSE)=0,"Rohware"),
IFERROR(IF(VLOOKUP(W614,[1]Sammelnr.!$B:$C,2,FALSE)=0,"Sammelnr. ungeschält ABS"),
IFERROR(IF(VLOOKUP(W614,[1]Sammelnr.!$E:$F,2,FALSE)=0,"Sammelnr. ungeschält VS"),
IFERROR(IF(VLOOKUP(W614,[1]Sammelnr.!$H:$I,2,FALSE)=0,"Sammelnr. geschält"),
IFERROR(IF(VLOOKUP(W614,[1]Offen!$B:$C,2,FALSE)=0,"Offen ungeschält ABS"),
IFERROR(IF(VLOOKUP(W614,[1]Offen!$E:$F,2,FALSE)=0,"Offen ungeschält VOS"),
IFERROR(IF(VLOOKUP(W614,[1]Offen!$H:$I,2,FALSE)=0,"Offen geschält RW"),
IFERROR(IF(VLOOKUP(W614,[1]Offen!$K:$L,2,FALSE)=0,"Offen vegan"),
IFERROR(IF(VLOOKUP(W614,[1]Offen!$N:$O,2,FALSE)=0,"Offen Zipfel"),
IFERROR(IF(VLOOKUP(W614,[1]Offen!$Q:$R,2,FALSE)=0,"Offen Endstücke"),
IFERROR(IF(VLOOKUP(W614,[1]Vakuumiert!$B:$C,2,FALSE)=0,"Vakuumierter VOS ungeschält"),
IFERROR(IF(VLOOKUP(W614,[1]Vakuumiert!$E:$F,2,FALSE)=0,"Vakuumierter ABS ungeschält"),
IFERROR(IF(VLOOKUP(W614,[1]Vakuumiert!$H:$I,2,FALSE)=0,"Vakuumierter VOS geschält"),
IFERROR(IF(VLOOKUP(W614,[1]Vakuumiert!$K:$L,2,FALSE)=0,"Vakuumierter VOS vegan"),
IFERROR(IF(VLOOKUP(W614,[1]Vakuumiert!$N:$O,2,FALSE)=0,"Vakuumierter VOS Zipfel"),
IFERROR(IF(VLOOKUP(W614,[1]Vakuumiert!$Q:$R,2,FALSE)=0,"Vakuumiert geschält"),
IFERROR(IF(VLOOKUP(W614,'[1]vakuumierte Fertigprodukte'!$B:$C,2,FALSE)=0,"Fertigprodukte"),
IFERROR(IF(VLOOKUP(W614,'[1]vakuumierte Fertigprodukte'!$E:$FI,2,FALSE)=0,"Vakuumierte Zipfel"),
IFERROR(IF(VLOOKUP(W614,[1]Wurste!$B:$C,2,FALSE)=0,"Räucherwürste"),
IFERROR(IF(VLOOKUP(W614,[1]Wurste!$E:$F,2,FALSE)=0,"URW/URGW Wurst"),
IFERROR(IF(VLOOKUP(W614,[1]Wurste!$H:$I,2,FALSE)=0,"HF-Wurst Vegan"),
IFERROR(IF(VLOOKUP(W614,[1]Wurste!$K:$L,2,FALSE)=0,"320er ohne Würste"),
IFERROR(IF(AND(OR(Abfalldokumentation!$I614="BU3",Abfalldokumentation!$I614="Verkauf"),Abfalldokumentation!$N614="Schimmel",Abfalldokumentation!$O614="keinen Abnehmer/kein Schälpersonal"),"Div. Zipfel, ES ohne Verwendung",VLOOKUP(Abfalldokumentation!$M614,Produktgruppen!A:B,2,FALSE)),"-")))))))))))))))))))))))</f>
        <v>Offen ungeschält ABS</v>
      </c>
      <c r="M614" s="81" t="str">
        <f>IFERROR(VLOOKUP(Abfalldokumentation!$W614,Artikel!A:C,3,FALSE),Abfalldokumentation!$W614)</f>
        <v>ABS Unser Blütenkäse</v>
      </c>
      <c r="N614" s="81" t="str">
        <f>VLOOKUP(D614,'Liste Gründe'!A:D,2,FALSE)</f>
        <v>Rest</v>
      </c>
      <c r="O614" s="80" t="str">
        <f>IF(ISBLANK(F614),VLOOKUP(Abfalldokumentation!$X614,'Liste Gründe'!A:D,3,FALSE),F614)</f>
        <v>Retoure</v>
      </c>
      <c r="P614" s="81" t="str">
        <f>IF(ISBLANK(Abfalldokumentation!$G614),"-",Abfalldokumentation!$G614)</f>
        <v>Retoure</v>
      </c>
      <c r="Q614" s="81">
        <f t="shared" si="64"/>
        <v>38</v>
      </c>
      <c r="R614" s="81" t="str">
        <f t="shared" si="65"/>
        <v>Produkte</v>
      </c>
      <c r="S614" s="81" t="str">
        <f t="shared" si="66"/>
        <v>BUs</v>
      </c>
      <c r="T614" s="81" t="str">
        <f t="shared" si="67"/>
        <v>Symptome</v>
      </c>
      <c r="U614" s="81">
        <f>IFERROR(VLOOKUP(Abfalldokumentation!$W614,Kennzahlen!S:U,3,FALSE)*Abfalldokumentation!$J614,"0")</f>
        <v>0.3</v>
      </c>
      <c r="V614" s="81" t="str">
        <f>IF(ISBLANK(A614),VLOOKUP(Abfalldokumentation!$W614,'Linien - BU'!R:S,2,FALSE),A614)</f>
        <v>Externe</v>
      </c>
      <c r="W614" s="77">
        <f t="shared" si="68"/>
        <v>29500910</v>
      </c>
      <c r="X614" s="77">
        <f t="shared" si="69"/>
        <v>22</v>
      </c>
    </row>
    <row r="615" spans="1:24" ht="30" customHeight="1" x14ac:dyDescent="0.25">
      <c r="A615" s="45" t="s">
        <v>76</v>
      </c>
      <c r="B615" s="46">
        <v>29500910</v>
      </c>
      <c r="C615" s="46">
        <v>30</v>
      </c>
      <c r="D615" s="46">
        <v>61</v>
      </c>
      <c r="E615" s="47">
        <v>44461</v>
      </c>
      <c r="F615" s="48" t="s">
        <v>17</v>
      </c>
      <c r="G615" s="46" t="s">
        <v>156</v>
      </c>
      <c r="H615" s="50" t="str">
        <f>IFERROR(VLOOKUP(Abfalldokumentation!$B615,Artikel!A:C,3,FALSE),Abfalldokumentation!$B615)</f>
        <v>ABS Unser Blütenkäse</v>
      </c>
      <c r="I615" s="73" t="str">
        <f>VLOOKUP(V615,'Linien - BU'!A:B,2,FALSE)</f>
        <v>BU4</v>
      </c>
      <c r="J615" s="74">
        <f t="shared" si="63"/>
        <v>30</v>
      </c>
      <c r="K615" s="75">
        <f>Abfalldokumentation!$E615</f>
        <v>44461</v>
      </c>
      <c r="L615" s="74" t="str">
        <f>IFERROR(IF(VLOOKUP(W615,'[1]Rohware 230'!$B:$C,2,FALSE)=0,"Rohware"),
IFERROR(IF(VLOOKUP(W615,[1]Sammelnr.!$B:$C,2,FALSE)=0,"Sammelnr. ungeschält ABS"),
IFERROR(IF(VLOOKUP(W615,[1]Sammelnr.!$E:$F,2,FALSE)=0,"Sammelnr. ungeschält VS"),
IFERROR(IF(VLOOKUP(W615,[1]Sammelnr.!$H:$I,2,FALSE)=0,"Sammelnr. geschält"),
IFERROR(IF(VLOOKUP(W615,[1]Offen!$B:$C,2,FALSE)=0,"Offen ungeschält ABS"),
IFERROR(IF(VLOOKUP(W615,[1]Offen!$E:$F,2,FALSE)=0,"Offen ungeschält VOS"),
IFERROR(IF(VLOOKUP(W615,[1]Offen!$H:$I,2,FALSE)=0,"Offen geschält RW"),
IFERROR(IF(VLOOKUP(W615,[1]Offen!$K:$L,2,FALSE)=0,"Offen vegan"),
IFERROR(IF(VLOOKUP(W615,[1]Offen!$N:$O,2,FALSE)=0,"Offen Zipfel"),
IFERROR(IF(VLOOKUP(W615,[1]Offen!$Q:$R,2,FALSE)=0,"Offen Endstücke"),
IFERROR(IF(VLOOKUP(W615,[1]Vakuumiert!$B:$C,2,FALSE)=0,"Vakuumierter VOS ungeschält"),
IFERROR(IF(VLOOKUP(W615,[1]Vakuumiert!$E:$F,2,FALSE)=0,"Vakuumierter ABS ungeschält"),
IFERROR(IF(VLOOKUP(W615,[1]Vakuumiert!$H:$I,2,FALSE)=0,"Vakuumierter VOS geschält"),
IFERROR(IF(VLOOKUP(W615,[1]Vakuumiert!$K:$L,2,FALSE)=0,"Vakuumierter VOS vegan"),
IFERROR(IF(VLOOKUP(W615,[1]Vakuumiert!$N:$O,2,FALSE)=0,"Vakuumierter VOS Zipfel"),
IFERROR(IF(VLOOKUP(W615,[1]Vakuumiert!$Q:$R,2,FALSE)=0,"Vakuumiert geschält"),
IFERROR(IF(VLOOKUP(W615,'[1]vakuumierte Fertigprodukte'!$B:$C,2,FALSE)=0,"Fertigprodukte"),
IFERROR(IF(VLOOKUP(W615,'[1]vakuumierte Fertigprodukte'!$E:$FI,2,FALSE)=0,"Vakuumierte Zipfel"),
IFERROR(IF(VLOOKUP(W615,[1]Wurste!$B:$C,2,FALSE)=0,"Räucherwürste"),
IFERROR(IF(VLOOKUP(W615,[1]Wurste!$E:$F,2,FALSE)=0,"URW/URGW Wurst"),
IFERROR(IF(VLOOKUP(W615,[1]Wurste!$H:$I,2,FALSE)=0,"HF-Wurst Vegan"),
IFERROR(IF(VLOOKUP(W615,[1]Wurste!$K:$L,2,FALSE)=0,"320er ohne Würste"),
IFERROR(IF(AND(OR(Abfalldokumentation!$I615="BU3",Abfalldokumentation!$I615="Verkauf"),Abfalldokumentation!$N615="Schimmel",Abfalldokumentation!$O615="keinen Abnehmer/kein Schälpersonal"),"Div. Zipfel, ES ohne Verwendung",VLOOKUP(Abfalldokumentation!$M615,Produktgruppen!A:B,2,FALSE)),"-")))))))))))))))))))))))</f>
        <v>Offen ungeschält ABS</v>
      </c>
      <c r="M615" s="76" t="str">
        <f>IFERROR(VLOOKUP(Abfalldokumentation!$W615,Artikel!A:C,3,FALSE),Abfalldokumentation!$W615)</f>
        <v>ABS Unser Blütenkäse</v>
      </c>
      <c r="N615" s="76" t="str">
        <f>VLOOKUP(D615,'Liste Gründe'!A:D,2,FALSE)</f>
        <v>keinen Verwendungszweck</v>
      </c>
      <c r="O615" s="75" t="str">
        <f>IF(ISBLANK(F615),VLOOKUP(Abfalldokumentation!$X615,'Liste Gründe'!A:D,3,FALSE),F615)</f>
        <v>keinen Verwendungszweck</v>
      </c>
      <c r="P615" s="76" t="str">
        <f>IF(ISBLANK(Abfalldokumentation!$G615),"-",Abfalldokumentation!$G615)</f>
        <v>&lt;500kg/Monat</v>
      </c>
      <c r="Q615" s="76">
        <f t="shared" si="64"/>
        <v>38</v>
      </c>
      <c r="R615" s="76" t="str">
        <f t="shared" si="65"/>
        <v>Produkte</v>
      </c>
      <c r="S615" s="76" t="str">
        <f t="shared" si="66"/>
        <v>BUs</v>
      </c>
      <c r="T615" s="76" t="str">
        <f t="shared" si="67"/>
        <v>Symptome</v>
      </c>
      <c r="U615" s="76">
        <f>IFERROR(VLOOKUP(Abfalldokumentation!$W615,Kennzahlen!S:U,3,FALSE)*Abfalldokumentation!$J615,"0")</f>
        <v>0.3</v>
      </c>
      <c r="V615" s="76" t="str">
        <f>IF(ISBLANK(A615),VLOOKUP(Abfalldokumentation!$W615,'Linien - BU'!R:S,2,FALSE),A615)</f>
        <v>L22</v>
      </c>
      <c r="W615" s="77">
        <f t="shared" si="68"/>
        <v>29500910</v>
      </c>
      <c r="X615" s="77">
        <f t="shared" si="69"/>
        <v>61</v>
      </c>
    </row>
    <row r="616" spans="1:24" ht="30" customHeight="1" x14ac:dyDescent="0.25">
      <c r="A616" s="39" t="s">
        <v>81</v>
      </c>
      <c r="B616" s="40">
        <v>29500913</v>
      </c>
      <c r="C616" s="40">
        <v>6</v>
      </c>
      <c r="D616" s="40">
        <v>61</v>
      </c>
      <c r="E616" s="41">
        <v>44461</v>
      </c>
      <c r="F616" s="42" t="s">
        <v>17</v>
      </c>
      <c r="G616" s="40" t="s">
        <v>135</v>
      </c>
      <c r="H616" s="44" t="str">
        <f>IFERROR(VLOOKUP(Abfalldokumentation!$B616,Artikel!A:C,3,FALSE),Abfalldokumentation!$B616)</f>
        <v>ABS ZIEGENR</v>
      </c>
      <c r="I616" s="78" t="str">
        <f>VLOOKUP(V616,'Linien - BU'!A:B,2,FALSE)</f>
        <v>BU4</v>
      </c>
      <c r="J616" s="79">
        <f t="shared" si="63"/>
        <v>6</v>
      </c>
      <c r="K616" s="80">
        <f>Abfalldokumentation!$E616</f>
        <v>44461</v>
      </c>
      <c r="L616" s="79" t="str">
        <f>IFERROR(IF(VLOOKUP(W616,'[1]Rohware 230'!$B:$C,2,FALSE)=0,"Rohware"),
IFERROR(IF(VLOOKUP(W616,[1]Sammelnr.!$B:$C,2,FALSE)=0,"Sammelnr. ungeschält ABS"),
IFERROR(IF(VLOOKUP(W616,[1]Sammelnr.!$E:$F,2,FALSE)=0,"Sammelnr. ungeschält VS"),
IFERROR(IF(VLOOKUP(W616,[1]Sammelnr.!$H:$I,2,FALSE)=0,"Sammelnr. geschält"),
IFERROR(IF(VLOOKUP(W616,[1]Offen!$B:$C,2,FALSE)=0,"Offen ungeschält ABS"),
IFERROR(IF(VLOOKUP(W616,[1]Offen!$E:$F,2,FALSE)=0,"Offen ungeschält VOS"),
IFERROR(IF(VLOOKUP(W616,[1]Offen!$H:$I,2,FALSE)=0,"Offen geschält RW"),
IFERROR(IF(VLOOKUP(W616,[1]Offen!$K:$L,2,FALSE)=0,"Offen vegan"),
IFERROR(IF(VLOOKUP(W616,[1]Offen!$N:$O,2,FALSE)=0,"Offen Zipfel"),
IFERROR(IF(VLOOKUP(W616,[1]Offen!$Q:$R,2,FALSE)=0,"Offen Endstücke"),
IFERROR(IF(VLOOKUP(W616,[1]Vakuumiert!$B:$C,2,FALSE)=0,"Vakuumierter VOS ungeschält"),
IFERROR(IF(VLOOKUP(W616,[1]Vakuumiert!$E:$F,2,FALSE)=0,"Vakuumierter ABS ungeschält"),
IFERROR(IF(VLOOKUP(W616,[1]Vakuumiert!$H:$I,2,FALSE)=0,"Vakuumierter VOS geschält"),
IFERROR(IF(VLOOKUP(W616,[1]Vakuumiert!$K:$L,2,FALSE)=0,"Vakuumierter VOS vegan"),
IFERROR(IF(VLOOKUP(W616,[1]Vakuumiert!$N:$O,2,FALSE)=0,"Vakuumierter VOS Zipfel"),
IFERROR(IF(VLOOKUP(W616,[1]Vakuumiert!$Q:$R,2,FALSE)=0,"Vakuumiert geschält"),
IFERROR(IF(VLOOKUP(W616,'[1]vakuumierte Fertigprodukte'!$B:$C,2,FALSE)=0,"Fertigprodukte"),
IFERROR(IF(VLOOKUP(W616,'[1]vakuumierte Fertigprodukte'!$E:$FI,2,FALSE)=0,"Vakuumierte Zipfel"),
IFERROR(IF(VLOOKUP(W616,[1]Wurste!$B:$C,2,FALSE)=0,"Räucherwürste"),
IFERROR(IF(VLOOKUP(W616,[1]Wurste!$E:$F,2,FALSE)=0,"URW/URGW Wurst"),
IFERROR(IF(VLOOKUP(W616,[1]Wurste!$H:$I,2,FALSE)=0,"HF-Wurst Vegan"),
IFERROR(IF(VLOOKUP(W616,[1]Wurste!$K:$L,2,FALSE)=0,"320er ohne Würste"),
IFERROR(IF(AND(OR(Abfalldokumentation!$I616="BU3",Abfalldokumentation!$I616="Verkauf"),Abfalldokumentation!$N616="Schimmel",Abfalldokumentation!$O616="keinen Abnehmer/kein Schälpersonal"),"Div. Zipfel, ES ohne Verwendung",VLOOKUP(Abfalldokumentation!$M616,Produktgruppen!A:B,2,FALSE)),"-")))))))))))))))))))))))</f>
        <v>Offen ungeschält ABS</v>
      </c>
      <c r="M616" s="81" t="str">
        <f>IFERROR(VLOOKUP(Abfalldokumentation!$W616,Artikel!A:C,3,FALSE),Abfalldokumentation!$W616)</f>
        <v>ABS ZIEGENR</v>
      </c>
      <c r="N616" s="81" t="str">
        <f>VLOOKUP(D616,'Liste Gründe'!A:D,2,FALSE)</f>
        <v>keinen Verwendungszweck</v>
      </c>
      <c r="O616" s="80" t="str">
        <f>IF(ISBLANK(F616),VLOOKUP(Abfalldokumentation!$X616,'Liste Gründe'!A:D,3,FALSE),F616)</f>
        <v>keinen Verwendungszweck</v>
      </c>
      <c r="P616" s="81" t="str">
        <f>IF(ISBLANK(Abfalldokumentation!$G616),"-",Abfalldokumentation!$G616)</f>
        <v>&lt;100kg/Monat</v>
      </c>
      <c r="Q616" s="81">
        <f t="shared" si="64"/>
        <v>38</v>
      </c>
      <c r="R616" s="81" t="str">
        <f t="shared" si="65"/>
        <v>Produkte</v>
      </c>
      <c r="S616" s="81" t="str">
        <f t="shared" si="66"/>
        <v>BUs</v>
      </c>
      <c r="T616" s="81" t="str">
        <f t="shared" si="67"/>
        <v>Symptome</v>
      </c>
      <c r="U616" s="81">
        <f>IFERROR(VLOOKUP(Abfalldokumentation!$W616,Kennzahlen!S:U,3,FALSE)*Abfalldokumentation!$J616,"0")</f>
        <v>0.06</v>
      </c>
      <c r="V616" s="81" t="str">
        <f>IF(ISBLANK(A616),VLOOKUP(Abfalldokumentation!$W616,'Linien - BU'!R:S,2,FALSE),A616)</f>
        <v>L20</v>
      </c>
      <c r="W616" s="77">
        <f t="shared" si="68"/>
        <v>29500913</v>
      </c>
      <c r="X616" s="77">
        <f t="shared" si="69"/>
        <v>61</v>
      </c>
    </row>
    <row r="617" spans="1:24" ht="30" customHeight="1" x14ac:dyDescent="0.25">
      <c r="A617" s="45" t="s">
        <v>95</v>
      </c>
      <c r="B617" s="46">
        <v>29500917</v>
      </c>
      <c r="C617" s="46">
        <v>19</v>
      </c>
      <c r="D617" s="46">
        <v>22</v>
      </c>
      <c r="E617" s="47">
        <v>44461</v>
      </c>
      <c r="F617" s="48" t="s">
        <v>97</v>
      </c>
      <c r="G617" s="46" t="s">
        <v>98</v>
      </c>
      <c r="H617" s="50" t="str">
        <f>IFERROR(VLOOKUP(Abfalldokumentation!$B617,Artikel!A:C,3,FALSE),Abfalldokumentation!$B617)</f>
        <v>VOS-ABS ENTSORGUNG</v>
      </c>
      <c r="I617" s="73" t="str">
        <f>VLOOKUP(V617,'Linien - BU'!A:B,2,FALSE)</f>
        <v>BU1</v>
      </c>
      <c r="J617" s="74">
        <f t="shared" si="63"/>
        <v>19</v>
      </c>
      <c r="K617" s="75">
        <f>Abfalldokumentation!$E617</f>
        <v>44461</v>
      </c>
      <c r="L617" s="74" t="str">
        <f>IFERROR(IF(VLOOKUP(W617,'[1]Rohware 230'!$B:$C,2,FALSE)=0,"Rohware"),
IFERROR(IF(VLOOKUP(W617,[1]Sammelnr.!$B:$C,2,FALSE)=0,"Sammelnr. ungeschält ABS"),
IFERROR(IF(VLOOKUP(W617,[1]Sammelnr.!$E:$F,2,FALSE)=0,"Sammelnr. ungeschält VS"),
IFERROR(IF(VLOOKUP(W617,[1]Sammelnr.!$H:$I,2,FALSE)=0,"Sammelnr. geschält"),
IFERROR(IF(VLOOKUP(W617,[1]Offen!$B:$C,2,FALSE)=0,"Offen ungeschält ABS"),
IFERROR(IF(VLOOKUP(W617,[1]Offen!$E:$F,2,FALSE)=0,"Offen ungeschält VOS"),
IFERROR(IF(VLOOKUP(W617,[1]Offen!$H:$I,2,FALSE)=0,"Offen geschält RW"),
IFERROR(IF(VLOOKUP(W617,[1]Offen!$K:$L,2,FALSE)=0,"Offen vegan"),
IFERROR(IF(VLOOKUP(W617,[1]Offen!$N:$O,2,FALSE)=0,"Offen Zipfel"),
IFERROR(IF(VLOOKUP(W617,[1]Offen!$Q:$R,2,FALSE)=0,"Offen Endstücke"),
IFERROR(IF(VLOOKUP(W617,[1]Vakuumiert!$B:$C,2,FALSE)=0,"Vakuumierter VOS ungeschält"),
IFERROR(IF(VLOOKUP(W617,[1]Vakuumiert!$E:$F,2,FALSE)=0,"Vakuumierter ABS ungeschält"),
IFERROR(IF(VLOOKUP(W617,[1]Vakuumiert!$H:$I,2,FALSE)=0,"Vakuumierter VOS geschält"),
IFERROR(IF(VLOOKUP(W617,[1]Vakuumiert!$K:$L,2,FALSE)=0,"Vakuumierter VOS vegan"),
IFERROR(IF(VLOOKUP(W617,[1]Vakuumiert!$N:$O,2,FALSE)=0,"Vakuumierter VOS Zipfel"),
IFERROR(IF(VLOOKUP(W617,[1]Vakuumiert!$Q:$R,2,FALSE)=0,"Vakuumiert geschält"),
IFERROR(IF(VLOOKUP(W617,'[1]vakuumierte Fertigprodukte'!$B:$C,2,FALSE)=0,"Fertigprodukte"),
IFERROR(IF(VLOOKUP(W617,'[1]vakuumierte Fertigprodukte'!$E:$FI,2,FALSE)=0,"Vakuumierte Zipfel"),
IFERROR(IF(VLOOKUP(W617,[1]Wurste!$B:$C,2,FALSE)=0,"Räucherwürste"),
IFERROR(IF(VLOOKUP(W617,[1]Wurste!$E:$F,2,FALSE)=0,"URW/URGW Wurst"),
IFERROR(IF(VLOOKUP(W617,[1]Wurste!$H:$I,2,FALSE)=0,"HF-Wurst Vegan"),
IFERROR(IF(VLOOKUP(W617,[1]Wurste!$K:$L,2,FALSE)=0,"320er ohne Würste"),
IFERROR(IF(AND(OR(Abfalldokumentation!$I617="BU3",Abfalldokumentation!$I617="Verkauf"),Abfalldokumentation!$N617="Schimmel",Abfalldokumentation!$O617="keinen Abnehmer/kein Schälpersonal"),"Div. Zipfel, ES ohne Verwendung",VLOOKUP(Abfalldokumentation!$M617,Produktgruppen!A:B,2,FALSE)),"-")))))))))))))))))))))))</f>
        <v>Vorschmelz</v>
      </c>
      <c r="M617" s="76" t="str">
        <f>IFERROR(VLOOKUP(Abfalldokumentation!$W617,Artikel!A:C,3,FALSE),Abfalldokumentation!$W617)</f>
        <v>VOS-ABS ENTSORGUNG</v>
      </c>
      <c r="N617" s="76" t="str">
        <f>VLOOKUP(D617,'Liste Gründe'!A:D,2,FALSE)</f>
        <v>Rest</v>
      </c>
      <c r="O617" s="75" t="str">
        <f>IF(ISBLANK(F617),VLOOKUP(Abfalldokumentation!$X617,'Liste Gründe'!A:D,3,FALSE),F617)</f>
        <v>geschälte Rinde</v>
      </c>
      <c r="P617" s="76" t="str">
        <f>IF(ISBLANK(Abfalldokumentation!$G617),"-",Abfalldokumentation!$G617)</f>
        <v>keine Verwendung möglich</v>
      </c>
      <c r="Q617" s="76">
        <f t="shared" si="64"/>
        <v>38</v>
      </c>
      <c r="R617" s="76" t="str">
        <f t="shared" si="65"/>
        <v>Produkte</v>
      </c>
      <c r="S617" s="76" t="str">
        <f t="shared" si="66"/>
        <v>BUs</v>
      </c>
      <c r="T617" s="76" t="str">
        <f t="shared" si="67"/>
        <v>Symptome</v>
      </c>
      <c r="U617" s="76">
        <f>IFERROR(VLOOKUP(Abfalldokumentation!$W617,Kennzahlen!S:U,3,FALSE)*Abfalldokumentation!$J617,"0")</f>
        <v>0.19</v>
      </c>
      <c r="V617" s="76" t="str">
        <f>IF(ISBLANK(A617),VLOOKUP(Abfalldokumentation!$W617,'Linien - BU'!R:S,2,FALSE),A617)</f>
        <v>RWV</v>
      </c>
      <c r="W617" s="77">
        <f t="shared" si="68"/>
        <v>29500917</v>
      </c>
      <c r="X617" s="77">
        <f t="shared" si="69"/>
        <v>22</v>
      </c>
    </row>
    <row r="618" spans="1:24" ht="30" customHeight="1" x14ac:dyDescent="0.25">
      <c r="A618" s="39" t="s">
        <v>95</v>
      </c>
      <c r="B618" s="40">
        <v>29500917</v>
      </c>
      <c r="C618" s="40">
        <v>39</v>
      </c>
      <c r="D618" s="40">
        <v>22</v>
      </c>
      <c r="E618" s="41">
        <v>44461</v>
      </c>
      <c r="F618" s="42" t="s">
        <v>97</v>
      </c>
      <c r="G618" s="40" t="s">
        <v>98</v>
      </c>
      <c r="H618" s="44" t="str">
        <f>IFERROR(VLOOKUP(Abfalldokumentation!$B618,Artikel!A:C,3,FALSE),Abfalldokumentation!$B618)</f>
        <v>VOS-ABS ENTSORGUNG</v>
      </c>
      <c r="I618" s="78" t="str">
        <f>VLOOKUP(V618,'Linien - BU'!A:B,2,FALSE)</f>
        <v>BU1</v>
      </c>
      <c r="J618" s="79">
        <f t="shared" si="63"/>
        <v>39</v>
      </c>
      <c r="K618" s="80">
        <f>Abfalldokumentation!$E618</f>
        <v>44461</v>
      </c>
      <c r="L618" s="79" t="str">
        <f>IFERROR(IF(VLOOKUP(W618,'[1]Rohware 230'!$B:$C,2,FALSE)=0,"Rohware"),
IFERROR(IF(VLOOKUP(W618,[1]Sammelnr.!$B:$C,2,FALSE)=0,"Sammelnr. ungeschält ABS"),
IFERROR(IF(VLOOKUP(W618,[1]Sammelnr.!$E:$F,2,FALSE)=0,"Sammelnr. ungeschält VS"),
IFERROR(IF(VLOOKUP(W618,[1]Sammelnr.!$H:$I,2,FALSE)=0,"Sammelnr. geschält"),
IFERROR(IF(VLOOKUP(W618,[1]Offen!$B:$C,2,FALSE)=0,"Offen ungeschält ABS"),
IFERROR(IF(VLOOKUP(W618,[1]Offen!$E:$F,2,FALSE)=0,"Offen ungeschält VOS"),
IFERROR(IF(VLOOKUP(W618,[1]Offen!$H:$I,2,FALSE)=0,"Offen geschält RW"),
IFERROR(IF(VLOOKUP(W618,[1]Offen!$K:$L,2,FALSE)=0,"Offen vegan"),
IFERROR(IF(VLOOKUP(W618,[1]Offen!$N:$O,2,FALSE)=0,"Offen Zipfel"),
IFERROR(IF(VLOOKUP(W618,[1]Offen!$Q:$R,2,FALSE)=0,"Offen Endstücke"),
IFERROR(IF(VLOOKUP(W618,[1]Vakuumiert!$B:$C,2,FALSE)=0,"Vakuumierter VOS ungeschält"),
IFERROR(IF(VLOOKUP(W618,[1]Vakuumiert!$E:$F,2,FALSE)=0,"Vakuumierter ABS ungeschält"),
IFERROR(IF(VLOOKUP(W618,[1]Vakuumiert!$H:$I,2,FALSE)=0,"Vakuumierter VOS geschält"),
IFERROR(IF(VLOOKUP(W618,[1]Vakuumiert!$K:$L,2,FALSE)=0,"Vakuumierter VOS vegan"),
IFERROR(IF(VLOOKUP(W618,[1]Vakuumiert!$N:$O,2,FALSE)=0,"Vakuumierter VOS Zipfel"),
IFERROR(IF(VLOOKUP(W618,[1]Vakuumiert!$Q:$R,2,FALSE)=0,"Vakuumiert geschält"),
IFERROR(IF(VLOOKUP(W618,'[1]vakuumierte Fertigprodukte'!$B:$C,2,FALSE)=0,"Fertigprodukte"),
IFERROR(IF(VLOOKUP(W618,'[1]vakuumierte Fertigprodukte'!$E:$FI,2,FALSE)=0,"Vakuumierte Zipfel"),
IFERROR(IF(VLOOKUP(W618,[1]Wurste!$B:$C,2,FALSE)=0,"Räucherwürste"),
IFERROR(IF(VLOOKUP(W618,[1]Wurste!$E:$F,2,FALSE)=0,"URW/URGW Wurst"),
IFERROR(IF(VLOOKUP(W618,[1]Wurste!$H:$I,2,FALSE)=0,"HF-Wurst Vegan"),
IFERROR(IF(VLOOKUP(W618,[1]Wurste!$K:$L,2,FALSE)=0,"320er ohne Würste"),
IFERROR(IF(AND(OR(Abfalldokumentation!$I618="BU3",Abfalldokumentation!$I618="Verkauf"),Abfalldokumentation!$N618="Schimmel",Abfalldokumentation!$O618="keinen Abnehmer/kein Schälpersonal"),"Div. Zipfel, ES ohne Verwendung",VLOOKUP(Abfalldokumentation!$M618,Produktgruppen!A:B,2,FALSE)),"-")))))))))))))))))))))))</f>
        <v>Vorschmelz</v>
      </c>
      <c r="M618" s="81" t="str">
        <f>IFERROR(VLOOKUP(Abfalldokumentation!$W618,Artikel!A:C,3,FALSE),Abfalldokumentation!$W618)</f>
        <v>VOS-ABS ENTSORGUNG</v>
      </c>
      <c r="N618" s="81" t="str">
        <f>VLOOKUP(D618,'Liste Gründe'!A:D,2,FALSE)</f>
        <v>Rest</v>
      </c>
      <c r="O618" s="80" t="str">
        <f>IF(ISBLANK(F618),VLOOKUP(Abfalldokumentation!$X618,'Liste Gründe'!A:D,3,FALSE),F618)</f>
        <v>geschälte Rinde</v>
      </c>
      <c r="P618" s="81" t="str">
        <f>IF(ISBLANK(Abfalldokumentation!$G618),"-",Abfalldokumentation!$G618)</f>
        <v>keine Verwendung möglich</v>
      </c>
      <c r="Q618" s="81">
        <f t="shared" si="64"/>
        <v>38</v>
      </c>
      <c r="R618" s="81" t="str">
        <f t="shared" si="65"/>
        <v>Produkte</v>
      </c>
      <c r="S618" s="81" t="str">
        <f t="shared" si="66"/>
        <v>BUs</v>
      </c>
      <c r="T618" s="81" t="str">
        <f t="shared" si="67"/>
        <v>Symptome</v>
      </c>
      <c r="U618" s="81">
        <f>IFERROR(VLOOKUP(Abfalldokumentation!$W618,Kennzahlen!S:U,3,FALSE)*Abfalldokumentation!$J618,"0")</f>
        <v>0.39</v>
      </c>
      <c r="V618" s="81" t="str">
        <f>IF(ISBLANK(A618),VLOOKUP(Abfalldokumentation!$W618,'Linien - BU'!R:S,2,FALSE),A618)</f>
        <v>RWV</v>
      </c>
      <c r="W618" s="77">
        <f t="shared" si="68"/>
        <v>29500917</v>
      </c>
      <c r="X618" s="77">
        <f t="shared" si="69"/>
        <v>22</v>
      </c>
    </row>
    <row r="619" spans="1:24" ht="30" customHeight="1" x14ac:dyDescent="0.25">
      <c r="A619" s="45" t="s">
        <v>76</v>
      </c>
      <c r="B619" s="46">
        <v>29501039</v>
      </c>
      <c r="C619" s="46">
        <v>79</v>
      </c>
      <c r="D619" s="46">
        <v>61</v>
      </c>
      <c r="E619" s="47">
        <v>44461</v>
      </c>
      <c r="F619" s="48" t="s">
        <v>17</v>
      </c>
      <c r="G619" s="46" t="s">
        <v>136</v>
      </c>
      <c r="H619" s="50" t="str">
        <f>IFERROR(VLOOKUP(Abfalldokumentation!$B619,Artikel!A:C,3,FALSE),Abfalldokumentation!$B619)</f>
        <v>ABS OLD-AMSTERDAM</v>
      </c>
      <c r="I619" s="73" t="str">
        <f>VLOOKUP(V619,'Linien - BU'!A:B,2,FALSE)</f>
        <v>BU4</v>
      </c>
      <c r="J619" s="74">
        <f t="shared" si="63"/>
        <v>79</v>
      </c>
      <c r="K619" s="75">
        <f>Abfalldokumentation!$E619</f>
        <v>44461</v>
      </c>
      <c r="L619" s="74" t="str">
        <f>IFERROR(IF(VLOOKUP(W619,'[1]Rohware 230'!$B:$C,2,FALSE)=0,"Rohware"),
IFERROR(IF(VLOOKUP(W619,[1]Sammelnr.!$B:$C,2,FALSE)=0,"Sammelnr. ungeschält ABS"),
IFERROR(IF(VLOOKUP(W619,[1]Sammelnr.!$E:$F,2,FALSE)=0,"Sammelnr. ungeschält VS"),
IFERROR(IF(VLOOKUP(W619,[1]Sammelnr.!$H:$I,2,FALSE)=0,"Sammelnr. geschält"),
IFERROR(IF(VLOOKUP(W619,[1]Offen!$B:$C,2,FALSE)=0,"Offen ungeschält ABS"),
IFERROR(IF(VLOOKUP(W619,[1]Offen!$E:$F,2,FALSE)=0,"Offen ungeschält VOS"),
IFERROR(IF(VLOOKUP(W619,[1]Offen!$H:$I,2,FALSE)=0,"Offen geschält RW"),
IFERROR(IF(VLOOKUP(W619,[1]Offen!$K:$L,2,FALSE)=0,"Offen vegan"),
IFERROR(IF(VLOOKUP(W619,[1]Offen!$N:$O,2,FALSE)=0,"Offen Zipfel"),
IFERROR(IF(VLOOKUP(W619,[1]Offen!$Q:$R,2,FALSE)=0,"Offen Endstücke"),
IFERROR(IF(VLOOKUP(W619,[1]Vakuumiert!$B:$C,2,FALSE)=0,"Vakuumierter VOS ungeschält"),
IFERROR(IF(VLOOKUP(W619,[1]Vakuumiert!$E:$F,2,FALSE)=0,"Vakuumierter ABS ungeschält"),
IFERROR(IF(VLOOKUP(W619,[1]Vakuumiert!$H:$I,2,FALSE)=0,"Vakuumierter VOS geschält"),
IFERROR(IF(VLOOKUP(W619,[1]Vakuumiert!$K:$L,2,FALSE)=0,"Vakuumierter VOS vegan"),
IFERROR(IF(VLOOKUP(W619,[1]Vakuumiert!$N:$O,2,FALSE)=0,"Vakuumierter VOS Zipfel"),
IFERROR(IF(VLOOKUP(W619,[1]Vakuumiert!$Q:$R,2,FALSE)=0,"Vakuumiert geschält"),
IFERROR(IF(VLOOKUP(W619,'[1]vakuumierte Fertigprodukte'!$B:$C,2,FALSE)=0,"Fertigprodukte"),
IFERROR(IF(VLOOKUP(W619,'[1]vakuumierte Fertigprodukte'!$E:$FI,2,FALSE)=0,"Vakuumierte Zipfel"),
IFERROR(IF(VLOOKUP(W619,[1]Wurste!$B:$C,2,FALSE)=0,"Räucherwürste"),
IFERROR(IF(VLOOKUP(W619,[1]Wurste!$E:$F,2,FALSE)=0,"URW/URGW Wurst"),
IFERROR(IF(VLOOKUP(W619,[1]Wurste!$H:$I,2,FALSE)=0,"HF-Wurst Vegan"),
IFERROR(IF(VLOOKUP(W619,[1]Wurste!$K:$L,2,FALSE)=0,"320er ohne Würste"),
IFERROR(IF(AND(OR(Abfalldokumentation!$I619="BU3",Abfalldokumentation!$I619="Verkauf"),Abfalldokumentation!$N619="Schimmel",Abfalldokumentation!$O619="keinen Abnehmer/kein Schälpersonal"),"Div. Zipfel, ES ohne Verwendung",VLOOKUP(Abfalldokumentation!$M619,Produktgruppen!A:B,2,FALSE)),"-")))))))))))))))))))))))</f>
        <v>Offen ungeschält ABS</v>
      </c>
      <c r="M619" s="76" t="str">
        <f>IFERROR(VLOOKUP(Abfalldokumentation!$W619,Artikel!A:C,3,FALSE),Abfalldokumentation!$W619)</f>
        <v>ABS OLD-AMSTERDAM</v>
      </c>
      <c r="N619" s="76" t="str">
        <f>VLOOKUP(D619,'Liste Gründe'!A:D,2,FALSE)</f>
        <v>keinen Verwendungszweck</v>
      </c>
      <c r="O619" s="75" t="str">
        <f>IF(ISBLANK(F619),VLOOKUP(Abfalldokumentation!$X619,'Liste Gründe'!A:D,3,FALSE),F619)</f>
        <v>keinen Verwendungszweck</v>
      </c>
      <c r="P619" s="76" t="str">
        <f>IF(ISBLANK(Abfalldokumentation!$G619),"-",Abfalldokumentation!$G619)</f>
        <v>&lt;1000kg/Monat</v>
      </c>
      <c r="Q619" s="76">
        <f t="shared" si="64"/>
        <v>38</v>
      </c>
      <c r="R619" s="76" t="str">
        <f t="shared" si="65"/>
        <v>Produkte</v>
      </c>
      <c r="S619" s="76" t="str">
        <f t="shared" si="66"/>
        <v>BUs</v>
      </c>
      <c r="T619" s="76" t="str">
        <f t="shared" si="67"/>
        <v>Symptome</v>
      </c>
      <c r="U619" s="76">
        <f>IFERROR(VLOOKUP(Abfalldokumentation!$W619,Kennzahlen!S:U,3,FALSE)*Abfalldokumentation!$J619,"0")</f>
        <v>7.9000000000000008E-3</v>
      </c>
      <c r="V619" s="76" t="str">
        <f>IF(ISBLANK(A619),VLOOKUP(Abfalldokumentation!$W619,'Linien - BU'!R:S,2,FALSE),A619)</f>
        <v>L22</v>
      </c>
      <c r="W619" s="77">
        <f t="shared" si="68"/>
        <v>29501039</v>
      </c>
      <c r="X619" s="77">
        <f t="shared" si="69"/>
        <v>61</v>
      </c>
    </row>
    <row r="620" spans="1:24" ht="30" customHeight="1" x14ac:dyDescent="0.25">
      <c r="A620" s="39" t="s">
        <v>76</v>
      </c>
      <c r="B620" s="40">
        <v>29501039</v>
      </c>
      <c r="C620" s="40">
        <v>61</v>
      </c>
      <c r="D620" s="40">
        <v>61</v>
      </c>
      <c r="E620" s="41">
        <v>44461</v>
      </c>
      <c r="F620" s="42" t="s">
        <v>17</v>
      </c>
      <c r="G620" s="40" t="s">
        <v>136</v>
      </c>
      <c r="H620" s="44" t="str">
        <f>IFERROR(VLOOKUP(Abfalldokumentation!$B620,Artikel!A:C,3,FALSE),Abfalldokumentation!$B620)</f>
        <v>ABS OLD-AMSTERDAM</v>
      </c>
      <c r="I620" s="78" t="str">
        <f>VLOOKUP(V620,'Linien - BU'!A:B,2,FALSE)</f>
        <v>BU4</v>
      </c>
      <c r="J620" s="79">
        <f t="shared" si="63"/>
        <v>61</v>
      </c>
      <c r="K620" s="80">
        <f>Abfalldokumentation!$E620</f>
        <v>44461</v>
      </c>
      <c r="L620" s="79" t="str">
        <f>IFERROR(IF(VLOOKUP(W620,'[1]Rohware 230'!$B:$C,2,FALSE)=0,"Rohware"),
IFERROR(IF(VLOOKUP(W620,[1]Sammelnr.!$B:$C,2,FALSE)=0,"Sammelnr. ungeschält ABS"),
IFERROR(IF(VLOOKUP(W620,[1]Sammelnr.!$E:$F,2,FALSE)=0,"Sammelnr. ungeschält VS"),
IFERROR(IF(VLOOKUP(W620,[1]Sammelnr.!$H:$I,2,FALSE)=0,"Sammelnr. geschält"),
IFERROR(IF(VLOOKUP(W620,[1]Offen!$B:$C,2,FALSE)=0,"Offen ungeschält ABS"),
IFERROR(IF(VLOOKUP(W620,[1]Offen!$E:$F,2,FALSE)=0,"Offen ungeschält VOS"),
IFERROR(IF(VLOOKUP(W620,[1]Offen!$H:$I,2,FALSE)=0,"Offen geschält RW"),
IFERROR(IF(VLOOKUP(W620,[1]Offen!$K:$L,2,FALSE)=0,"Offen vegan"),
IFERROR(IF(VLOOKUP(W620,[1]Offen!$N:$O,2,FALSE)=0,"Offen Zipfel"),
IFERROR(IF(VLOOKUP(W620,[1]Offen!$Q:$R,2,FALSE)=0,"Offen Endstücke"),
IFERROR(IF(VLOOKUP(W620,[1]Vakuumiert!$B:$C,2,FALSE)=0,"Vakuumierter VOS ungeschält"),
IFERROR(IF(VLOOKUP(W620,[1]Vakuumiert!$E:$F,2,FALSE)=0,"Vakuumierter ABS ungeschält"),
IFERROR(IF(VLOOKUP(W620,[1]Vakuumiert!$H:$I,2,FALSE)=0,"Vakuumierter VOS geschält"),
IFERROR(IF(VLOOKUP(W620,[1]Vakuumiert!$K:$L,2,FALSE)=0,"Vakuumierter VOS vegan"),
IFERROR(IF(VLOOKUP(W620,[1]Vakuumiert!$N:$O,2,FALSE)=0,"Vakuumierter VOS Zipfel"),
IFERROR(IF(VLOOKUP(W620,[1]Vakuumiert!$Q:$R,2,FALSE)=0,"Vakuumiert geschält"),
IFERROR(IF(VLOOKUP(W620,'[1]vakuumierte Fertigprodukte'!$B:$C,2,FALSE)=0,"Fertigprodukte"),
IFERROR(IF(VLOOKUP(W620,'[1]vakuumierte Fertigprodukte'!$E:$FI,2,FALSE)=0,"Vakuumierte Zipfel"),
IFERROR(IF(VLOOKUP(W620,[1]Wurste!$B:$C,2,FALSE)=0,"Räucherwürste"),
IFERROR(IF(VLOOKUP(W620,[1]Wurste!$E:$F,2,FALSE)=0,"URW/URGW Wurst"),
IFERROR(IF(VLOOKUP(W620,[1]Wurste!$H:$I,2,FALSE)=0,"HF-Wurst Vegan"),
IFERROR(IF(VLOOKUP(W620,[1]Wurste!$K:$L,2,FALSE)=0,"320er ohne Würste"),
IFERROR(IF(AND(OR(Abfalldokumentation!$I620="BU3",Abfalldokumentation!$I620="Verkauf"),Abfalldokumentation!$N620="Schimmel",Abfalldokumentation!$O620="keinen Abnehmer/kein Schälpersonal"),"Div. Zipfel, ES ohne Verwendung",VLOOKUP(Abfalldokumentation!$M620,Produktgruppen!A:B,2,FALSE)),"-")))))))))))))))))))))))</f>
        <v>Offen ungeschält ABS</v>
      </c>
      <c r="M620" s="81" t="str">
        <f>IFERROR(VLOOKUP(Abfalldokumentation!$W620,Artikel!A:C,3,FALSE),Abfalldokumentation!$W620)</f>
        <v>ABS OLD-AMSTERDAM</v>
      </c>
      <c r="N620" s="81" t="str">
        <f>VLOOKUP(D620,'Liste Gründe'!A:D,2,FALSE)</f>
        <v>keinen Verwendungszweck</v>
      </c>
      <c r="O620" s="80" t="str">
        <f>IF(ISBLANK(F620),VLOOKUP(Abfalldokumentation!$X620,'Liste Gründe'!A:D,3,FALSE),F620)</f>
        <v>keinen Verwendungszweck</v>
      </c>
      <c r="P620" s="81" t="str">
        <f>IF(ISBLANK(Abfalldokumentation!$G620),"-",Abfalldokumentation!$G620)</f>
        <v>&lt;1000kg/Monat</v>
      </c>
      <c r="Q620" s="81">
        <f t="shared" si="64"/>
        <v>38</v>
      </c>
      <c r="R620" s="81" t="str">
        <f t="shared" si="65"/>
        <v>Produkte</v>
      </c>
      <c r="S620" s="81" t="str">
        <f t="shared" si="66"/>
        <v>BUs</v>
      </c>
      <c r="T620" s="81" t="str">
        <f t="shared" si="67"/>
        <v>Symptome</v>
      </c>
      <c r="U620" s="81">
        <f>IFERROR(VLOOKUP(Abfalldokumentation!$W620,Kennzahlen!S:U,3,FALSE)*Abfalldokumentation!$J620,"0")</f>
        <v>6.1000000000000004E-3</v>
      </c>
      <c r="V620" s="81" t="str">
        <f>IF(ISBLANK(A620),VLOOKUP(Abfalldokumentation!$W620,'Linien - BU'!R:S,2,FALSE),A620)</f>
        <v>L22</v>
      </c>
      <c r="W620" s="77">
        <f t="shared" si="68"/>
        <v>29501039</v>
      </c>
      <c r="X620" s="77">
        <f t="shared" si="69"/>
        <v>61</v>
      </c>
    </row>
    <row r="621" spans="1:24" ht="30" customHeight="1" x14ac:dyDescent="0.25">
      <c r="A621" s="45" t="s">
        <v>8</v>
      </c>
      <c r="B621" s="46">
        <v>29900002</v>
      </c>
      <c r="C621" s="46">
        <v>23</v>
      </c>
      <c r="D621" s="46">
        <v>12</v>
      </c>
      <c r="E621" s="47">
        <v>44461</v>
      </c>
      <c r="F621" s="48" t="s">
        <v>21</v>
      </c>
      <c r="G621" s="46"/>
      <c r="H621" s="50" t="str">
        <f>IFERROR(VLOOKUP(Abfalldokumentation!$B621,Artikel!A:C,3,FALSE),Abfalldokumentation!$B621)</f>
        <v>VOS VEG-SCH MILD</v>
      </c>
      <c r="I621" s="73" t="str">
        <f>VLOOKUP(V621,'Linien - BU'!A:B,2,FALSE)</f>
        <v>BU3</v>
      </c>
      <c r="J621" s="74">
        <f t="shared" si="63"/>
        <v>23</v>
      </c>
      <c r="K621" s="75">
        <f>Abfalldokumentation!$E621</f>
        <v>44461</v>
      </c>
      <c r="L621" s="74" t="str">
        <f>IFERROR(IF(VLOOKUP(W621,'[1]Rohware 230'!$B:$C,2,FALSE)=0,"Rohware"),
IFERROR(IF(VLOOKUP(W621,[1]Sammelnr.!$B:$C,2,FALSE)=0,"Sammelnr. ungeschält ABS"),
IFERROR(IF(VLOOKUP(W621,[1]Sammelnr.!$E:$F,2,FALSE)=0,"Sammelnr. ungeschält VS"),
IFERROR(IF(VLOOKUP(W621,[1]Sammelnr.!$H:$I,2,FALSE)=0,"Sammelnr. geschält"),
IFERROR(IF(VLOOKUP(W621,[1]Offen!$B:$C,2,FALSE)=0,"Offen ungeschält ABS"),
IFERROR(IF(VLOOKUP(W621,[1]Offen!$E:$F,2,FALSE)=0,"Offen ungeschält VOS"),
IFERROR(IF(VLOOKUP(W621,[1]Offen!$H:$I,2,FALSE)=0,"Offen geschält RW"),
IFERROR(IF(VLOOKUP(W621,[1]Offen!$K:$L,2,FALSE)=0,"Offen vegan"),
IFERROR(IF(VLOOKUP(W621,[1]Offen!$N:$O,2,FALSE)=0,"Offen Zipfel"),
IFERROR(IF(VLOOKUP(W621,[1]Offen!$Q:$R,2,FALSE)=0,"Offen Endstücke"),
IFERROR(IF(VLOOKUP(W621,[1]Vakuumiert!$B:$C,2,FALSE)=0,"Vakuumierter VOS ungeschält"),
IFERROR(IF(VLOOKUP(W621,[1]Vakuumiert!$E:$F,2,FALSE)=0,"Vakuumierter ABS ungeschält"),
IFERROR(IF(VLOOKUP(W621,[1]Vakuumiert!$H:$I,2,FALSE)=0,"Vakuumierter VOS geschält"),
IFERROR(IF(VLOOKUP(W621,[1]Vakuumiert!$K:$L,2,FALSE)=0,"Vakuumierter VOS vegan"),
IFERROR(IF(VLOOKUP(W621,[1]Vakuumiert!$N:$O,2,FALSE)=0,"Vakuumierter VOS Zipfel"),
IFERROR(IF(VLOOKUP(W621,[1]Vakuumiert!$Q:$R,2,FALSE)=0,"Vakuumiert geschält"),
IFERROR(IF(VLOOKUP(W621,'[1]vakuumierte Fertigprodukte'!$B:$C,2,FALSE)=0,"Fertigprodukte"),
IFERROR(IF(VLOOKUP(W621,'[1]vakuumierte Fertigprodukte'!$E:$FI,2,FALSE)=0,"Vakuumierte Zipfel"),
IFERROR(IF(VLOOKUP(W621,[1]Wurste!$B:$C,2,FALSE)=0,"Räucherwürste"),
IFERROR(IF(VLOOKUP(W621,[1]Wurste!$E:$F,2,FALSE)=0,"URW/URGW Wurst"),
IFERROR(IF(VLOOKUP(W621,[1]Wurste!$H:$I,2,FALSE)=0,"HF-Wurst Vegan"),
IFERROR(IF(VLOOKUP(W621,[1]Wurste!$K:$L,2,FALSE)=0,"320er ohne Würste"),
IFERROR(IF(AND(OR(Abfalldokumentation!$I621="BU3",Abfalldokumentation!$I621="Verkauf"),Abfalldokumentation!$N621="Schimmel",Abfalldokumentation!$O621="keinen Abnehmer/kein Schälpersonal"),"Div. Zipfel, ES ohne Verwendung",VLOOKUP(Abfalldokumentation!$M621,Produktgruppen!A:B,2,FALSE)),"-")))))))))))))))))))))))</f>
        <v>Offen vegan</v>
      </c>
      <c r="M621" s="76" t="str">
        <f>IFERROR(VLOOKUP(Abfalldokumentation!$W621,Artikel!A:C,3,FALSE),Abfalldokumentation!$W621)</f>
        <v>VOS VEG-SCH MILD</v>
      </c>
      <c r="N621" s="76" t="str">
        <f>VLOOKUP(D621,'Liste Gründe'!A:D,2,FALSE)</f>
        <v>Schimmel</v>
      </c>
      <c r="O621" s="75" t="str">
        <f>IF(ISBLANK(F621),VLOOKUP(Abfalldokumentation!$X621,'Liste Gründe'!A:D,3,FALSE),F621)</f>
        <v>VOS &gt; Einsatz</v>
      </c>
      <c r="P621" s="76" t="str">
        <f>IF(ISBLANK(Abfalldokumentation!$G621),"-",Abfalldokumentation!$G621)</f>
        <v>-</v>
      </c>
      <c r="Q621" s="76">
        <f t="shared" si="64"/>
        <v>38</v>
      </c>
      <c r="R621" s="76" t="str">
        <f t="shared" si="65"/>
        <v>Produkte</v>
      </c>
      <c r="S621" s="76" t="str">
        <f t="shared" si="66"/>
        <v>BUs</v>
      </c>
      <c r="T621" s="76" t="str">
        <f t="shared" si="67"/>
        <v>Symptome</v>
      </c>
      <c r="U621" s="76">
        <f>IFERROR(VLOOKUP(Abfalldokumentation!$W621,Kennzahlen!S:U,3,FALSE)*Abfalldokumentation!$J621,"0")</f>
        <v>11.5</v>
      </c>
      <c r="V621" s="76" t="str">
        <f>IF(ISBLANK(A621),VLOOKUP(Abfalldokumentation!$W621,'Linien - BU'!R:S,2,FALSE),A621)</f>
        <v>BU3</v>
      </c>
      <c r="W621" s="77">
        <f t="shared" si="68"/>
        <v>29900002</v>
      </c>
      <c r="X621" s="77">
        <f t="shared" si="69"/>
        <v>12</v>
      </c>
    </row>
    <row r="622" spans="1:24" ht="30" customHeight="1" x14ac:dyDescent="0.25">
      <c r="A622" s="39" t="s">
        <v>70</v>
      </c>
      <c r="B622" s="40">
        <v>31000083</v>
      </c>
      <c r="C622" s="40">
        <v>315.5</v>
      </c>
      <c r="D622" s="40">
        <v>31</v>
      </c>
      <c r="E622" s="41">
        <v>44461</v>
      </c>
      <c r="F622" s="42" t="s">
        <v>119</v>
      </c>
      <c r="G622" s="40" t="s">
        <v>137</v>
      </c>
      <c r="H622" s="44" t="str">
        <f>IFERROR(VLOOKUP(Abfalldokumentation!$B622,Artikel!A:C,3,FALSE),Abfalldokumentation!$B622)</f>
        <v>Würste 9300g Räucher na</v>
      </c>
      <c r="I622" s="78" t="str">
        <f>VLOOKUP(V622,'Linien - BU'!A:B,2,FALSE)</f>
        <v>BU1</v>
      </c>
      <c r="J622" s="79">
        <f t="shared" si="63"/>
        <v>315.5</v>
      </c>
      <c r="K622" s="80">
        <f>Abfalldokumentation!$E622</f>
        <v>44461</v>
      </c>
      <c r="L622" s="79" t="str">
        <f>IFERROR(IF(VLOOKUP(W622,'[1]Rohware 230'!$B:$C,2,FALSE)=0,"Rohware"),
IFERROR(IF(VLOOKUP(W622,[1]Sammelnr.!$B:$C,2,FALSE)=0,"Sammelnr. ungeschält ABS"),
IFERROR(IF(VLOOKUP(W622,[1]Sammelnr.!$E:$F,2,FALSE)=0,"Sammelnr. ungeschält VS"),
IFERROR(IF(VLOOKUP(W622,[1]Sammelnr.!$H:$I,2,FALSE)=0,"Sammelnr. geschält"),
IFERROR(IF(VLOOKUP(W622,[1]Offen!$B:$C,2,FALSE)=0,"Offen ungeschält ABS"),
IFERROR(IF(VLOOKUP(W622,[1]Offen!$E:$F,2,FALSE)=0,"Offen ungeschält VOS"),
IFERROR(IF(VLOOKUP(W622,[1]Offen!$H:$I,2,FALSE)=0,"Offen geschält RW"),
IFERROR(IF(VLOOKUP(W622,[1]Offen!$K:$L,2,FALSE)=0,"Offen vegan"),
IFERROR(IF(VLOOKUP(W622,[1]Offen!$N:$O,2,FALSE)=0,"Offen Zipfel"),
IFERROR(IF(VLOOKUP(W622,[1]Offen!$Q:$R,2,FALSE)=0,"Offen Endstücke"),
IFERROR(IF(VLOOKUP(W622,[1]Vakuumiert!$B:$C,2,FALSE)=0,"Vakuumierter VOS ungeschält"),
IFERROR(IF(VLOOKUP(W622,[1]Vakuumiert!$E:$F,2,FALSE)=0,"Vakuumierter ABS ungeschält"),
IFERROR(IF(VLOOKUP(W622,[1]Vakuumiert!$H:$I,2,FALSE)=0,"Vakuumierter VOS geschält"),
IFERROR(IF(VLOOKUP(W622,[1]Vakuumiert!$K:$L,2,FALSE)=0,"Vakuumierter VOS vegan"),
IFERROR(IF(VLOOKUP(W622,[1]Vakuumiert!$N:$O,2,FALSE)=0,"Vakuumierter VOS Zipfel"),
IFERROR(IF(VLOOKUP(W622,[1]Vakuumiert!$Q:$R,2,FALSE)=0,"Vakuumiert geschält"),
IFERROR(IF(VLOOKUP(W622,'[1]vakuumierte Fertigprodukte'!$B:$C,2,FALSE)=0,"Fertigprodukte"),
IFERROR(IF(VLOOKUP(W622,'[1]vakuumierte Fertigprodukte'!$E:$FI,2,FALSE)=0,"Vakuumierte Zipfel"),
IFERROR(IF(VLOOKUP(W622,[1]Wurste!$B:$C,2,FALSE)=0,"Räucherwürste"),
IFERROR(IF(VLOOKUP(W622,[1]Wurste!$E:$F,2,FALSE)=0,"URW/URGW Wurst"),
IFERROR(IF(VLOOKUP(W622,[1]Wurste!$H:$I,2,FALSE)=0,"HF-Wurst Vegan"),
IFERROR(IF(VLOOKUP(W622,[1]Wurste!$K:$L,2,FALSE)=0,"320er ohne Würste"),
IFERROR(IF(AND(OR(Abfalldokumentation!$I622="BU3",Abfalldokumentation!$I622="Verkauf"),Abfalldokumentation!$N622="Schimmel",Abfalldokumentation!$O622="keinen Abnehmer/kein Schälpersonal"),"Div. Zipfel, ES ohne Verwendung",VLOOKUP(Abfalldokumentation!$M622,Produktgruppen!A:B,2,FALSE)),"-")))))))))))))))))))))))</f>
        <v>ganze Würste</v>
      </c>
      <c r="M622" s="81" t="str">
        <f>IFERROR(VLOOKUP(Abfalldokumentation!$W622,Artikel!A:C,3,FALSE),Abfalldokumentation!$W622)</f>
        <v>Würste 9300g Räucher na</v>
      </c>
      <c r="N622" s="81" t="str">
        <f>VLOOKUP(D622,'Liste Gründe'!A:D,2,FALSE)</f>
        <v>Linienbezogen</v>
      </c>
      <c r="O622" s="80" t="str">
        <f>IF(ISBLANK(F622),VLOOKUP(Abfalldokumentation!$X622,'Liste Gründe'!A:D,3,FALSE),F622)</f>
        <v>Bodenabfall Abfüllung</v>
      </c>
      <c r="P622" s="81" t="str">
        <f>IF(ISBLANK(Abfalldokumentation!$G622),"-",Abfalldokumentation!$G622)</f>
        <v>Clip gerissen</v>
      </c>
      <c r="Q622" s="81">
        <f t="shared" si="64"/>
        <v>38</v>
      </c>
      <c r="R622" s="81" t="str">
        <f t="shared" si="65"/>
        <v>Produkte</v>
      </c>
      <c r="S622" s="81" t="str">
        <f t="shared" si="66"/>
        <v>BUs</v>
      </c>
      <c r="T622" s="81" t="str">
        <f t="shared" si="67"/>
        <v>Symptome</v>
      </c>
      <c r="U622" s="81" t="str">
        <f>IFERROR(VLOOKUP(Abfalldokumentation!$W622,Kennzahlen!S:U,3,FALSE)*Abfalldokumentation!$J622,"0")</f>
        <v>0</v>
      </c>
      <c r="V622" s="81" t="str">
        <f>IF(ISBLANK(A622),VLOOKUP(Abfalldokumentation!$W622,'Linien - BU'!R:S,2,FALSE),A622)</f>
        <v>Abfüllung</v>
      </c>
      <c r="W622" s="77">
        <f t="shared" si="68"/>
        <v>31000083</v>
      </c>
      <c r="X622" s="77">
        <f t="shared" si="69"/>
        <v>31</v>
      </c>
    </row>
    <row r="623" spans="1:24" ht="30" customHeight="1" x14ac:dyDescent="0.25">
      <c r="A623" s="45" t="s">
        <v>70</v>
      </c>
      <c r="B623" s="46">
        <v>32000049</v>
      </c>
      <c r="C623" s="46">
        <v>22</v>
      </c>
      <c r="D623" s="46">
        <v>31</v>
      </c>
      <c r="E623" s="47">
        <v>44461</v>
      </c>
      <c r="F623" s="48" t="s">
        <v>119</v>
      </c>
      <c r="G623" s="46" t="s">
        <v>137</v>
      </c>
      <c r="H623" s="50" t="str">
        <f>IFERROR(VLOOKUP(Abfalldokumentation!$B623,Artikel!A:C,3,FALSE),Abfalldokumentation!$B623)</f>
        <v>GRW NATUR 7,2KG</v>
      </c>
      <c r="I623" s="73" t="str">
        <f>VLOOKUP(V623,'Linien - BU'!A:B,2,FALSE)</f>
        <v>BU1</v>
      </c>
      <c r="J623" s="74">
        <f t="shared" si="63"/>
        <v>22</v>
      </c>
      <c r="K623" s="75">
        <f>Abfalldokumentation!$E623</f>
        <v>44461</v>
      </c>
      <c r="L623" s="74" t="str">
        <f>IFERROR(IF(VLOOKUP(W623,'[1]Rohware 230'!$B:$C,2,FALSE)=0,"Rohware"),
IFERROR(IF(VLOOKUP(W623,[1]Sammelnr.!$B:$C,2,FALSE)=0,"Sammelnr. ungeschält ABS"),
IFERROR(IF(VLOOKUP(W623,[1]Sammelnr.!$E:$F,2,FALSE)=0,"Sammelnr. ungeschält VS"),
IFERROR(IF(VLOOKUP(W623,[1]Sammelnr.!$H:$I,2,FALSE)=0,"Sammelnr. geschält"),
IFERROR(IF(VLOOKUP(W623,[1]Offen!$B:$C,2,FALSE)=0,"Offen ungeschält ABS"),
IFERROR(IF(VLOOKUP(W623,[1]Offen!$E:$F,2,FALSE)=0,"Offen ungeschält VOS"),
IFERROR(IF(VLOOKUP(W623,[1]Offen!$H:$I,2,FALSE)=0,"Offen geschält RW"),
IFERROR(IF(VLOOKUP(W623,[1]Offen!$K:$L,2,FALSE)=0,"Offen vegan"),
IFERROR(IF(VLOOKUP(W623,[1]Offen!$N:$O,2,FALSE)=0,"Offen Zipfel"),
IFERROR(IF(VLOOKUP(W623,[1]Offen!$Q:$R,2,FALSE)=0,"Offen Endstücke"),
IFERROR(IF(VLOOKUP(W623,[1]Vakuumiert!$B:$C,2,FALSE)=0,"Vakuumierter VOS ungeschält"),
IFERROR(IF(VLOOKUP(W623,[1]Vakuumiert!$E:$F,2,FALSE)=0,"Vakuumierter ABS ungeschält"),
IFERROR(IF(VLOOKUP(W623,[1]Vakuumiert!$H:$I,2,FALSE)=0,"Vakuumierter VOS geschält"),
IFERROR(IF(VLOOKUP(W623,[1]Vakuumiert!$K:$L,2,FALSE)=0,"Vakuumierter VOS vegan"),
IFERROR(IF(VLOOKUP(W623,[1]Vakuumiert!$N:$O,2,FALSE)=0,"Vakuumierter VOS Zipfel"),
IFERROR(IF(VLOOKUP(W623,[1]Vakuumiert!$Q:$R,2,FALSE)=0,"Vakuumiert geschält"),
IFERROR(IF(VLOOKUP(W623,'[1]vakuumierte Fertigprodukte'!$B:$C,2,FALSE)=0,"Fertigprodukte"),
IFERROR(IF(VLOOKUP(W623,'[1]vakuumierte Fertigprodukte'!$E:$FI,2,FALSE)=0,"Vakuumierte Zipfel"),
IFERROR(IF(VLOOKUP(W623,[1]Wurste!$B:$C,2,FALSE)=0,"Räucherwürste"),
IFERROR(IF(VLOOKUP(W623,[1]Wurste!$E:$F,2,FALSE)=0,"URW/URGW Wurst"),
IFERROR(IF(VLOOKUP(W623,[1]Wurste!$H:$I,2,FALSE)=0,"HF-Wurst Vegan"),
IFERROR(IF(VLOOKUP(W623,[1]Wurste!$K:$L,2,FALSE)=0,"320er ohne Würste"),
IFERROR(IF(AND(OR(Abfalldokumentation!$I623="BU3",Abfalldokumentation!$I623="Verkauf"),Abfalldokumentation!$N623="Schimmel",Abfalldokumentation!$O623="keinen Abnehmer/kein Schälpersonal"),"Div. Zipfel, ES ohne Verwendung",VLOOKUP(Abfalldokumentation!$M623,Produktgruppen!A:B,2,FALSE)),"-")))))))))))))))))))))))</f>
        <v>Räucherwürste</v>
      </c>
      <c r="M623" s="76" t="str">
        <f>IFERROR(VLOOKUP(Abfalldokumentation!$W623,Artikel!A:C,3,FALSE),Abfalldokumentation!$W623)</f>
        <v>GRW NATUR 7,2KG</v>
      </c>
      <c r="N623" s="76" t="str">
        <f>VLOOKUP(D623,'Liste Gründe'!A:D,2,FALSE)</f>
        <v>Linienbezogen</v>
      </c>
      <c r="O623" s="75" t="str">
        <f>IF(ISBLANK(F623),VLOOKUP(Abfalldokumentation!$X623,'Liste Gründe'!A:D,3,FALSE),F623)</f>
        <v>Bodenabfall Abfüllung</v>
      </c>
      <c r="P623" s="76" t="str">
        <f>IF(ISBLANK(Abfalldokumentation!$G623),"-",Abfalldokumentation!$G623)</f>
        <v>Clip gerissen</v>
      </c>
      <c r="Q623" s="76">
        <f t="shared" si="64"/>
        <v>38</v>
      </c>
      <c r="R623" s="76" t="str">
        <f t="shared" si="65"/>
        <v>Produkte</v>
      </c>
      <c r="S623" s="76" t="str">
        <f t="shared" si="66"/>
        <v>BUs</v>
      </c>
      <c r="T623" s="76" t="str">
        <f t="shared" si="67"/>
        <v>Symptome</v>
      </c>
      <c r="U623" s="76" t="str">
        <f>IFERROR(VLOOKUP(Abfalldokumentation!$W623,Kennzahlen!S:U,3,FALSE)*Abfalldokumentation!$J623,"0")</f>
        <v>0</v>
      </c>
      <c r="V623" s="76" t="str">
        <f>IF(ISBLANK(A623),VLOOKUP(Abfalldokumentation!$W623,'Linien - BU'!R:S,2,FALSE),A623)</f>
        <v>Abfüllung</v>
      </c>
      <c r="W623" s="77">
        <f t="shared" si="68"/>
        <v>32000049</v>
      </c>
      <c r="X623" s="77">
        <f t="shared" si="69"/>
        <v>31</v>
      </c>
    </row>
    <row r="624" spans="1:24" ht="30" customHeight="1" x14ac:dyDescent="0.25">
      <c r="A624" s="39" t="s">
        <v>99</v>
      </c>
      <c r="B624" s="40">
        <v>49500204</v>
      </c>
      <c r="C624" s="40">
        <v>32.5</v>
      </c>
      <c r="D624" s="40">
        <v>12</v>
      </c>
      <c r="E624" s="41">
        <v>44461</v>
      </c>
      <c r="F624" s="42" t="s">
        <v>21</v>
      </c>
      <c r="G624" s="40" t="s">
        <v>186</v>
      </c>
      <c r="H624" s="44" t="str">
        <f>IFERROR(VLOOKUP(Abfalldokumentation!$B624,Artikel!A:C,3,FALSE),Abfalldokumentation!$B624)</f>
        <v>VOS GRW-SCHI-NAT-VAKU</v>
      </c>
      <c r="I624" s="78" t="str">
        <f>VLOOKUP(V624,'Linien - BU'!A:B,2,FALSE)</f>
        <v>BU3</v>
      </c>
      <c r="J624" s="79">
        <f t="shared" si="63"/>
        <v>32.5</v>
      </c>
      <c r="K624" s="80">
        <f>Abfalldokumentation!$E624</f>
        <v>44461</v>
      </c>
      <c r="L624" s="79" t="str">
        <f>IFERROR(IF(VLOOKUP(W624,'[1]Rohware 230'!$B:$C,2,FALSE)=0,"Rohware"),
IFERROR(IF(VLOOKUP(W624,[1]Sammelnr.!$B:$C,2,FALSE)=0,"Sammelnr. ungeschält ABS"),
IFERROR(IF(VLOOKUP(W624,[1]Sammelnr.!$E:$F,2,FALSE)=0,"Sammelnr. ungeschält VS"),
IFERROR(IF(VLOOKUP(W624,[1]Sammelnr.!$H:$I,2,FALSE)=0,"Sammelnr. geschält"),
IFERROR(IF(VLOOKUP(W624,[1]Offen!$B:$C,2,FALSE)=0,"Offen ungeschält ABS"),
IFERROR(IF(VLOOKUP(W624,[1]Offen!$E:$F,2,FALSE)=0,"Offen ungeschält VOS"),
IFERROR(IF(VLOOKUP(W624,[1]Offen!$H:$I,2,FALSE)=0,"Offen geschält RW"),
IFERROR(IF(VLOOKUP(W624,[1]Offen!$K:$L,2,FALSE)=0,"Offen vegan"),
IFERROR(IF(VLOOKUP(W624,[1]Offen!$N:$O,2,FALSE)=0,"Offen Zipfel"),
IFERROR(IF(VLOOKUP(W624,[1]Offen!$Q:$R,2,FALSE)=0,"Offen Endstücke"),
IFERROR(IF(VLOOKUP(W624,[1]Vakuumiert!$B:$C,2,FALSE)=0,"Vakuumierter VOS ungeschält"),
IFERROR(IF(VLOOKUP(W624,[1]Vakuumiert!$E:$F,2,FALSE)=0,"Vakuumierter ABS ungeschält"),
IFERROR(IF(VLOOKUP(W624,[1]Vakuumiert!$H:$I,2,FALSE)=0,"Vakuumierter VOS geschält"),
IFERROR(IF(VLOOKUP(W624,[1]Vakuumiert!$K:$L,2,FALSE)=0,"Vakuumierter VOS vegan"),
IFERROR(IF(VLOOKUP(W624,[1]Vakuumiert!$N:$O,2,FALSE)=0,"Vakuumierter VOS Zipfel"),
IFERROR(IF(VLOOKUP(W624,[1]Vakuumiert!$Q:$R,2,FALSE)=0,"Vakuumiert geschält"),
IFERROR(IF(VLOOKUP(W624,'[1]vakuumierte Fertigprodukte'!$B:$C,2,FALSE)=0,"Fertigprodukte"),
IFERROR(IF(VLOOKUP(W624,'[1]vakuumierte Fertigprodukte'!$E:$FI,2,FALSE)=0,"Vakuumierte Zipfel"),
IFERROR(IF(VLOOKUP(W624,[1]Wurste!$B:$C,2,FALSE)=0,"Räucherwürste"),
IFERROR(IF(VLOOKUP(W624,[1]Wurste!$E:$F,2,FALSE)=0,"URW/URGW Wurst"),
IFERROR(IF(VLOOKUP(W624,[1]Wurste!$H:$I,2,FALSE)=0,"HF-Wurst Vegan"),
IFERROR(IF(VLOOKUP(W624,[1]Wurste!$K:$L,2,FALSE)=0,"320er ohne Würste"),
IFERROR(IF(AND(OR(Abfalldokumentation!$I624="BU3",Abfalldokumentation!$I624="Verkauf"),Abfalldokumentation!$N624="Schimmel",Abfalldokumentation!$O624="keinen Abnehmer/kein Schälpersonal"),"Div. Zipfel, ES ohne Verwendung",VLOOKUP(Abfalldokumentation!$M624,Produktgruppen!A:B,2,FALSE)),"-")))))))))))))))))))))))</f>
        <v>Vakuumierter VOS ungeschält</v>
      </c>
      <c r="M624" s="81" t="str">
        <f>IFERROR(VLOOKUP(Abfalldokumentation!$W624,Artikel!A:C,3,FALSE),Abfalldokumentation!$W624)</f>
        <v>VOS GRW-SCHI-NAT-VAKU</v>
      </c>
      <c r="N624" s="81" t="str">
        <f>VLOOKUP(D624,'Liste Gründe'!A:D,2,FALSE)</f>
        <v>Schimmel</v>
      </c>
      <c r="O624" s="80" t="str">
        <f>IF(ISBLANK(F624),VLOOKUP(Abfalldokumentation!$X624,'Liste Gründe'!A:D,3,FALSE),F624)</f>
        <v>VOS &gt; Einsatz</v>
      </c>
      <c r="P624" s="81" t="str">
        <f>IF(ISBLANK(Abfalldokumentation!$G624),"-",Abfalldokumentation!$G624)</f>
        <v>MHD abgelaufen, weils immer wieder verlängert wird. Mehr Abschnitte, als verbraucht wird</v>
      </c>
      <c r="Q624" s="81">
        <f t="shared" si="64"/>
        <v>38</v>
      </c>
      <c r="R624" s="81" t="str">
        <f t="shared" si="65"/>
        <v>Produkte</v>
      </c>
      <c r="S624" s="81" t="str">
        <f t="shared" si="66"/>
        <v>BUs</v>
      </c>
      <c r="T624" s="81" t="str">
        <f t="shared" si="67"/>
        <v>Symptome</v>
      </c>
      <c r="U624" s="81">
        <f>IFERROR(VLOOKUP(Abfalldokumentation!$W624,Kennzahlen!S:U,3,FALSE)*Abfalldokumentation!$J624,"0")</f>
        <v>16.705000000000002</v>
      </c>
      <c r="V624" s="81" t="str">
        <f>IF(ISBLANK(A624),VLOOKUP(Abfalldokumentation!$W624,'Linien - BU'!R:S,2,FALSE),A624)</f>
        <v>L33</v>
      </c>
      <c r="W624" s="77">
        <f t="shared" si="68"/>
        <v>49500204</v>
      </c>
      <c r="X624" s="77">
        <f t="shared" si="69"/>
        <v>12</v>
      </c>
    </row>
    <row r="625" spans="1:24" ht="30" customHeight="1" x14ac:dyDescent="0.25">
      <c r="A625" s="45" t="s">
        <v>7</v>
      </c>
      <c r="B625" s="46" t="s">
        <v>104</v>
      </c>
      <c r="C625" s="46">
        <v>30</v>
      </c>
      <c r="D625" s="46">
        <v>12</v>
      </c>
      <c r="E625" s="47">
        <v>44461</v>
      </c>
      <c r="F625" s="48" t="s">
        <v>26</v>
      </c>
      <c r="G625" s="49" t="s">
        <v>26</v>
      </c>
      <c r="H625" s="50" t="str">
        <f>IFERROR(VLOOKUP(Abfalldokumentation!$B625,Artikel!A:C,3,FALSE),Abfalldokumentation!$B625)</f>
        <v>Blöcke</v>
      </c>
      <c r="I625" s="73" t="str">
        <f>VLOOKUP(V625,'Linien - BU'!A:B,2,FALSE)</f>
        <v>BU2</v>
      </c>
      <c r="J625" s="74">
        <f t="shared" si="63"/>
        <v>30</v>
      </c>
      <c r="K625" s="75">
        <f>Abfalldokumentation!$E625</f>
        <v>44461</v>
      </c>
      <c r="L625" s="74" t="str">
        <f>IFERROR(IF(VLOOKUP(W625,'[1]Rohware 230'!$B:$C,2,FALSE)=0,"Rohware"),
IFERROR(IF(VLOOKUP(W625,[1]Sammelnr.!$B:$C,2,FALSE)=0,"Sammelnr. ungeschält ABS"),
IFERROR(IF(VLOOKUP(W625,[1]Sammelnr.!$E:$F,2,FALSE)=0,"Sammelnr. ungeschält VS"),
IFERROR(IF(VLOOKUP(W625,[1]Sammelnr.!$H:$I,2,FALSE)=0,"Sammelnr. geschält"),
IFERROR(IF(VLOOKUP(W625,[1]Offen!$B:$C,2,FALSE)=0,"Offen ungeschält ABS"),
IFERROR(IF(VLOOKUP(W625,[1]Offen!$E:$F,2,FALSE)=0,"Offen ungeschält VOS"),
IFERROR(IF(VLOOKUP(W625,[1]Offen!$H:$I,2,FALSE)=0,"Offen geschält RW"),
IFERROR(IF(VLOOKUP(W625,[1]Offen!$K:$L,2,FALSE)=0,"Offen vegan"),
IFERROR(IF(VLOOKUP(W625,[1]Offen!$N:$O,2,FALSE)=0,"Offen Zipfel"),
IFERROR(IF(VLOOKUP(W625,[1]Offen!$Q:$R,2,FALSE)=0,"Offen Endstücke"),
IFERROR(IF(VLOOKUP(W625,[1]Vakuumiert!$B:$C,2,FALSE)=0,"Vakuumierter VOS ungeschält"),
IFERROR(IF(VLOOKUP(W625,[1]Vakuumiert!$E:$F,2,FALSE)=0,"Vakuumierter ABS ungeschält"),
IFERROR(IF(VLOOKUP(W625,[1]Vakuumiert!$H:$I,2,FALSE)=0,"Vakuumierter VOS geschält"),
IFERROR(IF(VLOOKUP(W625,[1]Vakuumiert!$K:$L,2,FALSE)=0,"Vakuumierter VOS vegan"),
IFERROR(IF(VLOOKUP(W625,[1]Vakuumiert!$N:$O,2,FALSE)=0,"Vakuumierter VOS Zipfel"),
IFERROR(IF(VLOOKUP(W625,[1]Vakuumiert!$Q:$R,2,FALSE)=0,"Vakuumiert geschält"),
IFERROR(IF(VLOOKUP(W625,'[1]vakuumierte Fertigprodukte'!$B:$C,2,FALSE)=0,"Fertigprodukte"),
IFERROR(IF(VLOOKUP(W625,'[1]vakuumierte Fertigprodukte'!$E:$FI,2,FALSE)=0,"Vakuumierte Zipfel"),
IFERROR(IF(VLOOKUP(W625,[1]Wurste!$B:$C,2,FALSE)=0,"Räucherwürste"),
IFERROR(IF(VLOOKUP(W625,[1]Wurste!$E:$F,2,FALSE)=0,"URW/URGW Wurst"),
IFERROR(IF(VLOOKUP(W625,[1]Wurste!$H:$I,2,FALSE)=0,"HF-Wurst Vegan"),
IFERROR(IF(VLOOKUP(W625,[1]Wurste!$K:$L,2,FALSE)=0,"320er ohne Würste"),
IFERROR(IF(AND(OR(Abfalldokumentation!$I625="BU3",Abfalldokumentation!$I625="Verkauf"),Abfalldokumentation!$N625="Schimmel",Abfalldokumentation!$O625="keinen Abnehmer/kein Schälpersonal"),"Div. Zipfel, ES ohne Verwendung",VLOOKUP(Abfalldokumentation!$M625,Produktgruppen!A:B,2,FALSE)),"-")))))))))))))))))))))))</f>
        <v>Rohware</v>
      </c>
      <c r="M625" s="76" t="str">
        <f>IFERROR(VLOOKUP(Abfalldokumentation!$W625,Artikel!A:C,3,FALSE),Abfalldokumentation!$W625)</f>
        <v>Blöcke</v>
      </c>
      <c r="N625" s="76" t="str">
        <f>VLOOKUP(D625,'Liste Gründe'!A:D,2,FALSE)</f>
        <v>Schimmel</v>
      </c>
      <c r="O625" s="75" t="str">
        <f>IF(ISBLANK(F625),VLOOKUP(Abfalldokumentation!$X625,'Liste Gründe'!A:D,3,FALSE),F625)</f>
        <v>Luftzieher/Folienriss durch Transport</v>
      </c>
      <c r="P625" s="76" t="str">
        <f>IF(ISBLANK(Abfalldokumentation!$G625),"-",Abfalldokumentation!$G625)</f>
        <v>Luftzieher/Folienriss durch Transport</v>
      </c>
      <c r="Q625" s="76">
        <f t="shared" si="64"/>
        <v>38</v>
      </c>
      <c r="R625" s="76" t="str">
        <f t="shared" si="65"/>
        <v>Produkte</v>
      </c>
      <c r="S625" s="76" t="str">
        <f t="shared" si="66"/>
        <v>BUs</v>
      </c>
      <c r="T625" s="76" t="str">
        <f t="shared" si="67"/>
        <v>Symptome</v>
      </c>
      <c r="U625" s="76" t="str">
        <f>IFERROR(VLOOKUP(Abfalldokumentation!$W625,Kennzahlen!S:U,3,FALSE)*Abfalldokumentation!$J625,"0")</f>
        <v>0</v>
      </c>
      <c r="V625" s="76" t="str">
        <f>IF(ISBLANK(A625),VLOOKUP(Abfalldokumentation!$W625,'Linien - BU'!R:S,2,FALSE),A625)</f>
        <v>BU2</v>
      </c>
      <c r="W625" s="77" t="str">
        <f t="shared" si="68"/>
        <v>Blöcke</v>
      </c>
      <c r="X625" s="77">
        <f t="shared" si="69"/>
        <v>12</v>
      </c>
    </row>
    <row r="626" spans="1:24" ht="30" customHeight="1" x14ac:dyDescent="0.25">
      <c r="A626" s="39" t="s">
        <v>187</v>
      </c>
      <c r="B626" s="40" t="s">
        <v>150</v>
      </c>
      <c r="C626" s="40">
        <v>3.5</v>
      </c>
      <c r="D626" s="40">
        <v>30</v>
      </c>
      <c r="E626" s="41">
        <v>44461</v>
      </c>
      <c r="F626" s="42"/>
      <c r="G626" s="40"/>
      <c r="H626" s="44" t="str">
        <f>IFERROR(VLOOKUP(Abfalldokumentation!$B626,Artikel!A:C,3,FALSE),Abfalldokumentation!$B626)</f>
        <v>DIverses</v>
      </c>
      <c r="I626" s="78" t="str">
        <f>VLOOKUP(V626,'Linien - BU'!A:B,2,FALSE)</f>
        <v>BU3</v>
      </c>
      <c r="J626" s="79">
        <f t="shared" si="63"/>
        <v>3.5</v>
      </c>
      <c r="K626" s="80">
        <f>Abfalldokumentation!$E626</f>
        <v>44461</v>
      </c>
      <c r="L626" s="79" t="str">
        <f>IFERROR(IF(VLOOKUP(W626,'[1]Rohware 230'!$B:$C,2,FALSE)=0,"Rohware"),
IFERROR(IF(VLOOKUP(W626,[1]Sammelnr.!$B:$C,2,FALSE)=0,"Sammelnr. ungeschält ABS"),
IFERROR(IF(VLOOKUP(W626,[1]Sammelnr.!$E:$F,2,FALSE)=0,"Sammelnr. ungeschält VS"),
IFERROR(IF(VLOOKUP(W626,[1]Sammelnr.!$H:$I,2,FALSE)=0,"Sammelnr. geschält"),
IFERROR(IF(VLOOKUP(W626,[1]Offen!$B:$C,2,FALSE)=0,"Offen ungeschält ABS"),
IFERROR(IF(VLOOKUP(W626,[1]Offen!$E:$F,2,FALSE)=0,"Offen ungeschält VOS"),
IFERROR(IF(VLOOKUP(W626,[1]Offen!$H:$I,2,FALSE)=0,"Offen geschält RW"),
IFERROR(IF(VLOOKUP(W626,[1]Offen!$K:$L,2,FALSE)=0,"Offen vegan"),
IFERROR(IF(VLOOKUP(W626,[1]Offen!$N:$O,2,FALSE)=0,"Offen Zipfel"),
IFERROR(IF(VLOOKUP(W626,[1]Offen!$Q:$R,2,FALSE)=0,"Offen Endstücke"),
IFERROR(IF(VLOOKUP(W626,[1]Vakuumiert!$B:$C,2,FALSE)=0,"Vakuumierter VOS ungeschält"),
IFERROR(IF(VLOOKUP(W626,[1]Vakuumiert!$E:$F,2,FALSE)=0,"Vakuumierter ABS ungeschält"),
IFERROR(IF(VLOOKUP(W626,[1]Vakuumiert!$H:$I,2,FALSE)=0,"Vakuumierter VOS geschält"),
IFERROR(IF(VLOOKUP(W626,[1]Vakuumiert!$K:$L,2,FALSE)=0,"Vakuumierter VOS vegan"),
IFERROR(IF(VLOOKUP(W626,[1]Vakuumiert!$N:$O,2,FALSE)=0,"Vakuumierter VOS Zipfel"),
IFERROR(IF(VLOOKUP(W626,[1]Vakuumiert!$Q:$R,2,FALSE)=0,"Vakuumiert geschält"),
IFERROR(IF(VLOOKUP(W626,'[1]vakuumierte Fertigprodukte'!$B:$C,2,FALSE)=0,"Fertigprodukte"),
IFERROR(IF(VLOOKUP(W626,'[1]vakuumierte Fertigprodukte'!$E:$FI,2,FALSE)=0,"Vakuumierte Zipfel"),
IFERROR(IF(VLOOKUP(W626,[1]Wurste!$B:$C,2,FALSE)=0,"Räucherwürste"),
IFERROR(IF(VLOOKUP(W626,[1]Wurste!$E:$F,2,FALSE)=0,"URW/URGW Wurst"),
IFERROR(IF(VLOOKUP(W626,[1]Wurste!$H:$I,2,FALSE)=0,"HF-Wurst Vegan"),
IFERROR(IF(VLOOKUP(W626,[1]Wurste!$K:$L,2,FALSE)=0,"320er ohne Würste"),
IFERROR(IF(AND(OR(Abfalldokumentation!$I626="BU3",Abfalldokumentation!$I626="Verkauf"),Abfalldokumentation!$N626="Schimmel",Abfalldokumentation!$O626="keinen Abnehmer/kein Schälpersonal"),"Div. Zipfel, ES ohne Verwendung",VLOOKUP(Abfalldokumentation!$M626,Produktgruppen!A:B,2,FALSE)),"-")))))))))))))))))))))))</f>
        <v>Diverses</v>
      </c>
      <c r="M626" s="81" t="str">
        <f>IFERROR(VLOOKUP(Abfalldokumentation!$W626,Artikel!A:C,3,FALSE),Abfalldokumentation!$W626)</f>
        <v>DIverses</v>
      </c>
      <c r="N626" s="81" t="str">
        <f>VLOOKUP(D626,'Liste Gründe'!A:D,2,FALSE)</f>
        <v>Linienbezogen</v>
      </c>
      <c r="O626" s="80" t="str">
        <f>IF(ISBLANK(F626),VLOOKUP(Abfalldokumentation!$X626,'Liste Gründe'!A:D,3,FALSE),F626)</f>
        <v>Maschinenabfall</v>
      </c>
      <c r="P626" s="81" t="str">
        <f>IF(ISBLANK(Abfalldokumentation!$G626),"-",Abfalldokumentation!$G626)</f>
        <v>-</v>
      </c>
      <c r="Q626" s="81">
        <f t="shared" si="64"/>
        <v>38</v>
      </c>
      <c r="R626" s="81" t="str">
        <f t="shared" si="65"/>
        <v>Produkte</v>
      </c>
      <c r="S626" s="81" t="str">
        <f t="shared" si="66"/>
        <v>BUs</v>
      </c>
      <c r="T626" s="81" t="str">
        <f t="shared" si="67"/>
        <v>Symptome</v>
      </c>
      <c r="U626" s="81" t="str">
        <f>IFERROR(VLOOKUP(Abfalldokumentation!$W626,Kennzahlen!S:U,3,FALSE)*Abfalldokumentation!$J626,"0")</f>
        <v>0</v>
      </c>
      <c r="V626" s="81" t="str">
        <f>IF(ISBLANK(A626),VLOOKUP(Abfalldokumentation!$W626,'Linien - BU'!R:S,2,FALSE),A626)</f>
        <v>L3</v>
      </c>
      <c r="W626" s="77" t="str">
        <f t="shared" si="68"/>
        <v>DIverses</v>
      </c>
      <c r="X626" s="77">
        <f t="shared" si="69"/>
        <v>30</v>
      </c>
    </row>
    <row r="627" spans="1:24" ht="30" customHeight="1" x14ac:dyDescent="0.25">
      <c r="A627" s="45" t="s">
        <v>169</v>
      </c>
      <c r="B627" s="46" t="s">
        <v>85</v>
      </c>
      <c r="C627" s="46">
        <v>18</v>
      </c>
      <c r="D627" s="46">
        <v>30</v>
      </c>
      <c r="E627" s="47">
        <v>44461</v>
      </c>
      <c r="F627" s="48"/>
      <c r="G627" s="46"/>
      <c r="H627" s="50" t="str">
        <f>IFERROR(VLOOKUP(Abfalldokumentation!$B627,Artikel!A:C,3,FALSE),Abfalldokumentation!$B627)</f>
        <v>Diverses</v>
      </c>
      <c r="I627" s="73" t="str">
        <f>VLOOKUP(V627,'Linien - BU'!A:B,2,FALSE)</f>
        <v>BU3</v>
      </c>
      <c r="J627" s="74">
        <f t="shared" si="63"/>
        <v>18</v>
      </c>
      <c r="K627" s="75">
        <f>Abfalldokumentation!$E627</f>
        <v>44461</v>
      </c>
      <c r="L627" s="74" t="str">
        <f>IFERROR(IF(VLOOKUP(W627,'[1]Rohware 230'!$B:$C,2,FALSE)=0,"Rohware"),
IFERROR(IF(VLOOKUP(W627,[1]Sammelnr.!$B:$C,2,FALSE)=0,"Sammelnr. ungeschält ABS"),
IFERROR(IF(VLOOKUP(W627,[1]Sammelnr.!$E:$F,2,FALSE)=0,"Sammelnr. ungeschält VS"),
IFERROR(IF(VLOOKUP(W627,[1]Sammelnr.!$H:$I,2,FALSE)=0,"Sammelnr. geschält"),
IFERROR(IF(VLOOKUP(W627,[1]Offen!$B:$C,2,FALSE)=0,"Offen ungeschält ABS"),
IFERROR(IF(VLOOKUP(W627,[1]Offen!$E:$F,2,FALSE)=0,"Offen ungeschält VOS"),
IFERROR(IF(VLOOKUP(W627,[1]Offen!$H:$I,2,FALSE)=0,"Offen geschält RW"),
IFERROR(IF(VLOOKUP(W627,[1]Offen!$K:$L,2,FALSE)=0,"Offen vegan"),
IFERROR(IF(VLOOKUP(W627,[1]Offen!$N:$O,2,FALSE)=0,"Offen Zipfel"),
IFERROR(IF(VLOOKUP(W627,[1]Offen!$Q:$R,2,FALSE)=0,"Offen Endstücke"),
IFERROR(IF(VLOOKUP(W627,[1]Vakuumiert!$B:$C,2,FALSE)=0,"Vakuumierter VOS ungeschält"),
IFERROR(IF(VLOOKUP(W627,[1]Vakuumiert!$E:$F,2,FALSE)=0,"Vakuumierter ABS ungeschält"),
IFERROR(IF(VLOOKUP(W627,[1]Vakuumiert!$H:$I,2,FALSE)=0,"Vakuumierter VOS geschält"),
IFERROR(IF(VLOOKUP(W627,[1]Vakuumiert!$K:$L,2,FALSE)=0,"Vakuumierter VOS vegan"),
IFERROR(IF(VLOOKUP(W627,[1]Vakuumiert!$N:$O,2,FALSE)=0,"Vakuumierter VOS Zipfel"),
IFERROR(IF(VLOOKUP(W627,[1]Vakuumiert!$Q:$R,2,FALSE)=0,"Vakuumiert geschält"),
IFERROR(IF(VLOOKUP(W627,'[1]vakuumierte Fertigprodukte'!$B:$C,2,FALSE)=0,"Fertigprodukte"),
IFERROR(IF(VLOOKUP(W627,'[1]vakuumierte Fertigprodukte'!$E:$FI,2,FALSE)=0,"Vakuumierte Zipfel"),
IFERROR(IF(VLOOKUP(W627,[1]Wurste!$B:$C,2,FALSE)=0,"Räucherwürste"),
IFERROR(IF(VLOOKUP(W627,[1]Wurste!$E:$F,2,FALSE)=0,"URW/URGW Wurst"),
IFERROR(IF(VLOOKUP(W627,[1]Wurste!$H:$I,2,FALSE)=0,"HF-Wurst Vegan"),
IFERROR(IF(VLOOKUP(W627,[1]Wurste!$K:$L,2,FALSE)=0,"320er ohne Würste"),
IFERROR(IF(AND(OR(Abfalldokumentation!$I627="BU3",Abfalldokumentation!$I627="Verkauf"),Abfalldokumentation!$N627="Schimmel",Abfalldokumentation!$O627="keinen Abnehmer/kein Schälpersonal"),"Div. Zipfel, ES ohne Verwendung",VLOOKUP(Abfalldokumentation!$M627,Produktgruppen!A:B,2,FALSE)),"-")))))))))))))))))))))))</f>
        <v>Diverses</v>
      </c>
      <c r="M627" s="76" t="str">
        <f>IFERROR(VLOOKUP(Abfalldokumentation!$W627,Artikel!A:C,3,FALSE),Abfalldokumentation!$W627)</f>
        <v>Diverses</v>
      </c>
      <c r="N627" s="76" t="str">
        <f>VLOOKUP(D627,'Liste Gründe'!A:D,2,FALSE)</f>
        <v>Linienbezogen</v>
      </c>
      <c r="O627" s="75" t="str">
        <f>IF(ISBLANK(F627),VLOOKUP(Abfalldokumentation!$X627,'Liste Gründe'!A:D,3,FALSE),F627)</f>
        <v>Maschinenabfall</v>
      </c>
      <c r="P627" s="76" t="str">
        <f>IF(ISBLANK(Abfalldokumentation!$G627),"-",Abfalldokumentation!$G627)</f>
        <v>-</v>
      </c>
      <c r="Q627" s="76">
        <f t="shared" si="64"/>
        <v>38</v>
      </c>
      <c r="R627" s="76" t="str">
        <f t="shared" si="65"/>
        <v>Produkte</v>
      </c>
      <c r="S627" s="76" t="str">
        <f t="shared" si="66"/>
        <v>BUs</v>
      </c>
      <c r="T627" s="76" t="str">
        <f t="shared" si="67"/>
        <v>Symptome</v>
      </c>
      <c r="U627" s="76" t="str">
        <f>IFERROR(VLOOKUP(Abfalldokumentation!$W627,Kennzahlen!S:U,3,FALSE)*Abfalldokumentation!$J627,"0")</f>
        <v>0</v>
      </c>
      <c r="V627" s="76" t="str">
        <f>IF(ISBLANK(A627),VLOOKUP(Abfalldokumentation!$W627,'Linien - BU'!R:S,2,FALSE),A627)</f>
        <v>L36</v>
      </c>
      <c r="W627" s="77" t="str">
        <f t="shared" si="68"/>
        <v>Diverses</v>
      </c>
      <c r="X627" s="77">
        <f t="shared" si="69"/>
        <v>30</v>
      </c>
    </row>
    <row r="628" spans="1:24" ht="30" customHeight="1" x14ac:dyDescent="0.25">
      <c r="A628" s="39" t="s">
        <v>128</v>
      </c>
      <c r="B628" s="40" t="s">
        <v>85</v>
      </c>
      <c r="C628" s="40">
        <v>24</v>
      </c>
      <c r="D628" s="40">
        <v>30</v>
      </c>
      <c r="E628" s="41">
        <v>44461</v>
      </c>
      <c r="F628" s="42"/>
      <c r="G628" s="40"/>
      <c r="H628" s="44" t="str">
        <f>IFERROR(VLOOKUP(Abfalldokumentation!$B628,Artikel!A:C,3,FALSE),Abfalldokumentation!$B628)</f>
        <v>Diverses</v>
      </c>
      <c r="I628" s="78" t="str">
        <f>VLOOKUP(V628,'Linien - BU'!A:B,2,FALSE)</f>
        <v>BU3</v>
      </c>
      <c r="J628" s="79">
        <f t="shared" si="63"/>
        <v>24</v>
      </c>
      <c r="K628" s="80">
        <f>Abfalldokumentation!$E628</f>
        <v>44461</v>
      </c>
      <c r="L628" s="79" t="str">
        <f>IFERROR(IF(VLOOKUP(W628,'[1]Rohware 230'!$B:$C,2,FALSE)=0,"Rohware"),
IFERROR(IF(VLOOKUP(W628,[1]Sammelnr.!$B:$C,2,FALSE)=0,"Sammelnr. ungeschält ABS"),
IFERROR(IF(VLOOKUP(W628,[1]Sammelnr.!$E:$F,2,FALSE)=0,"Sammelnr. ungeschält VS"),
IFERROR(IF(VLOOKUP(W628,[1]Sammelnr.!$H:$I,2,FALSE)=0,"Sammelnr. geschält"),
IFERROR(IF(VLOOKUP(W628,[1]Offen!$B:$C,2,FALSE)=0,"Offen ungeschält ABS"),
IFERROR(IF(VLOOKUP(W628,[1]Offen!$E:$F,2,FALSE)=0,"Offen ungeschält VOS"),
IFERROR(IF(VLOOKUP(W628,[1]Offen!$H:$I,2,FALSE)=0,"Offen geschält RW"),
IFERROR(IF(VLOOKUP(W628,[1]Offen!$K:$L,2,FALSE)=0,"Offen vegan"),
IFERROR(IF(VLOOKUP(W628,[1]Offen!$N:$O,2,FALSE)=0,"Offen Zipfel"),
IFERROR(IF(VLOOKUP(W628,[1]Offen!$Q:$R,2,FALSE)=0,"Offen Endstücke"),
IFERROR(IF(VLOOKUP(W628,[1]Vakuumiert!$B:$C,2,FALSE)=0,"Vakuumierter VOS ungeschält"),
IFERROR(IF(VLOOKUP(W628,[1]Vakuumiert!$E:$F,2,FALSE)=0,"Vakuumierter ABS ungeschält"),
IFERROR(IF(VLOOKUP(W628,[1]Vakuumiert!$H:$I,2,FALSE)=0,"Vakuumierter VOS geschält"),
IFERROR(IF(VLOOKUP(W628,[1]Vakuumiert!$K:$L,2,FALSE)=0,"Vakuumierter VOS vegan"),
IFERROR(IF(VLOOKUP(W628,[1]Vakuumiert!$N:$O,2,FALSE)=0,"Vakuumierter VOS Zipfel"),
IFERROR(IF(VLOOKUP(W628,[1]Vakuumiert!$Q:$R,2,FALSE)=0,"Vakuumiert geschält"),
IFERROR(IF(VLOOKUP(W628,'[1]vakuumierte Fertigprodukte'!$B:$C,2,FALSE)=0,"Fertigprodukte"),
IFERROR(IF(VLOOKUP(W628,'[1]vakuumierte Fertigprodukte'!$E:$FI,2,FALSE)=0,"Vakuumierte Zipfel"),
IFERROR(IF(VLOOKUP(W628,[1]Wurste!$B:$C,2,FALSE)=0,"Räucherwürste"),
IFERROR(IF(VLOOKUP(W628,[1]Wurste!$E:$F,2,FALSE)=0,"URW/URGW Wurst"),
IFERROR(IF(VLOOKUP(W628,[1]Wurste!$H:$I,2,FALSE)=0,"HF-Wurst Vegan"),
IFERROR(IF(VLOOKUP(W628,[1]Wurste!$K:$L,2,FALSE)=0,"320er ohne Würste"),
IFERROR(IF(AND(OR(Abfalldokumentation!$I628="BU3",Abfalldokumentation!$I628="Verkauf"),Abfalldokumentation!$N628="Schimmel",Abfalldokumentation!$O628="keinen Abnehmer/kein Schälpersonal"),"Div. Zipfel, ES ohne Verwendung",VLOOKUP(Abfalldokumentation!$M628,Produktgruppen!A:B,2,FALSE)),"-")))))))))))))))))))))))</f>
        <v>Diverses</v>
      </c>
      <c r="M628" s="81" t="str">
        <f>IFERROR(VLOOKUP(Abfalldokumentation!$W628,Artikel!A:C,3,FALSE),Abfalldokumentation!$W628)</f>
        <v>Diverses</v>
      </c>
      <c r="N628" s="81" t="str">
        <f>VLOOKUP(D628,'Liste Gründe'!A:D,2,FALSE)</f>
        <v>Linienbezogen</v>
      </c>
      <c r="O628" s="80" t="str">
        <f>IF(ISBLANK(F628),VLOOKUP(Abfalldokumentation!$X628,'Liste Gründe'!A:D,3,FALSE),F628)</f>
        <v>Maschinenabfall</v>
      </c>
      <c r="P628" s="81" t="str">
        <f>IF(ISBLANK(Abfalldokumentation!$G628),"-",Abfalldokumentation!$G628)</f>
        <v>-</v>
      </c>
      <c r="Q628" s="81">
        <f t="shared" si="64"/>
        <v>38</v>
      </c>
      <c r="R628" s="81" t="str">
        <f t="shared" si="65"/>
        <v>Produkte</v>
      </c>
      <c r="S628" s="81" t="str">
        <f t="shared" si="66"/>
        <v>BUs</v>
      </c>
      <c r="T628" s="81" t="str">
        <f t="shared" si="67"/>
        <v>Symptome</v>
      </c>
      <c r="U628" s="81" t="str">
        <f>IFERROR(VLOOKUP(Abfalldokumentation!$W628,Kennzahlen!S:U,3,FALSE)*Abfalldokumentation!$J628,"0")</f>
        <v>0</v>
      </c>
      <c r="V628" s="81" t="str">
        <f>IF(ISBLANK(A628),VLOOKUP(Abfalldokumentation!$W628,'Linien - BU'!R:S,2,FALSE),A628)</f>
        <v>L18</v>
      </c>
      <c r="W628" s="77" t="str">
        <f t="shared" si="68"/>
        <v>Diverses</v>
      </c>
      <c r="X628" s="77">
        <f t="shared" si="69"/>
        <v>30</v>
      </c>
    </row>
    <row r="629" spans="1:24" ht="30" customHeight="1" x14ac:dyDescent="0.25">
      <c r="A629" s="45" t="s">
        <v>121</v>
      </c>
      <c r="B629" s="46" t="s">
        <v>85</v>
      </c>
      <c r="C629" s="46">
        <v>12</v>
      </c>
      <c r="D629" s="46">
        <v>22</v>
      </c>
      <c r="E629" s="47">
        <v>44461</v>
      </c>
      <c r="F629" s="48" t="s">
        <v>171</v>
      </c>
      <c r="G629" s="46" t="s">
        <v>36</v>
      </c>
      <c r="H629" s="50" t="str">
        <f>IFERROR(VLOOKUP(Abfalldokumentation!$B629,Artikel!A:C,3,FALSE),Abfalldokumentation!$B629)</f>
        <v>Diverses</v>
      </c>
      <c r="I629" s="73" t="str">
        <f>VLOOKUP(V629,'Linien - BU'!A:B,2,FALSE)</f>
        <v>BU1</v>
      </c>
      <c r="J629" s="74">
        <f t="shared" si="63"/>
        <v>12</v>
      </c>
      <c r="K629" s="75">
        <f>Abfalldokumentation!$E629</f>
        <v>44461</v>
      </c>
      <c r="L629" s="74" t="str">
        <f>IFERROR(IF(VLOOKUP(W629,'[1]Rohware 230'!$B:$C,2,FALSE)=0,"Rohware"),
IFERROR(IF(VLOOKUP(W629,[1]Sammelnr.!$B:$C,2,FALSE)=0,"Sammelnr. ungeschält ABS"),
IFERROR(IF(VLOOKUP(W629,[1]Sammelnr.!$E:$F,2,FALSE)=0,"Sammelnr. ungeschält VS"),
IFERROR(IF(VLOOKUP(W629,[1]Sammelnr.!$H:$I,2,FALSE)=0,"Sammelnr. geschält"),
IFERROR(IF(VLOOKUP(W629,[1]Offen!$B:$C,2,FALSE)=0,"Offen ungeschält ABS"),
IFERROR(IF(VLOOKUP(W629,[1]Offen!$E:$F,2,FALSE)=0,"Offen ungeschält VOS"),
IFERROR(IF(VLOOKUP(W629,[1]Offen!$H:$I,2,FALSE)=0,"Offen geschält RW"),
IFERROR(IF(VLOOKUP(W629,[1]Offen!$K:$L,2,FALSE)=0,"Offen vegan"),
IFERROR(IF(VLOOKUP(W629,[1]Offen!$N:$O,2,FALSE)=0,"Offen Zipfel"),
IFERROR(IF(VLOOKUP(W629,[1]Offen!$Q:$R,2,FALSE)=0,"Offen Endstücke"),
IFERROR(IF(VLOOKUP(W629,[1]Vakuumiert!$B:$C,2,FALSE)=0,"Vakuumierter VOS ungeschält"),
IFERROR(IF(VLOOKUP(W629,[1]Vakuumiert!$E:$F,2,FALSE)=0,"Vakuumierter ABS ungeschält"),
IFERROR(IF(VLOOKUP(W629,[1]Vakuumiert!$H:$I,2,FALSE)=0,"Vakuumierter VOS geschält"),
IFERROR(IF(VLOOKUP(W629,[1]Vakuumiert!$K:$L,2,FALSE)=0,"Vakuumierter VOS vegan"),
IFERROR(IF(VLOOKUP(W629,[1]Vakuumiert!$N:$O,2,FALSE)=0,"Vakuumierter VOS Zipfel"),
IFERROR(IF(VLOOKUP(W629,[1]Vakuumiert!$Q:$R,2,FALSE)=0,"Vakuumiert geschält"),
IFERROR(IF(VLOOKUP(W629,'[1]vakuumierte Fertigprodukte'!$B:$C,2,FALSE)=0,"Fertigprodukte"),
IFERROR(IF(VLOOKUP(W629,'[1]vakuumierte Fertigprodukte'!$E:$FI,2,FALSE)=0,"Vakuumierte Zipfel"),
IFERROR(IF(VLOOKUP(W629,[1]Wurste!$B:$C,2,FALSE)=0,"Räucherwürste"),
IFERROR(IF(VLOOKUP(W629,[1]Wurste!$E:$F,2,FALSE)=0,"URW/URGW Wurst"),
IFERROR(IF(VLOOKUP(W629,[1]Wurste!$H:$I,2,FALSE)=0,"HF-Wurst Vegan"),
IFERROR(IF(VLOOKUP(W629,[1]Wurste!$K:$L,2,FALSE)=0,"320er ohne Würste"),
IFERROR(IF(AND(OR(Abfalldokumentation!$I629="BU3",Abfalldokumentation!$I629="Verkauf"),Abfalldokumentation!$N629="Schimmel",Abfalldokumentation!$O629="keinen Abnehmer/kein Schälpersonal"),"Div. Zipfel, ES ohne Verwendung",VLOOKUP(Abfalldokumentation!$M629,Produktgruppen!A:B,2,FALSE)),"-")))))))))))))))))))))))</f>
        <v>Diverses</v>
      </c>
      <c r="M629" s="76" t="str">
        <f>IFERROR(VLOOKUP(Abfalldokumentation!$W629,Artikel!A:C,3,FALSE),Abfalldokumentation!$W629)</f>
        <v>Diverses</v>
      </c>
      <c r="N629" s="76" t="str">
        <f>VLOOKUP(D629,'Liste Gründe'!A:D,2,FALSE)</f>
        <v>Rest</v>
      </c>
      <c r="O629" s="75" t="str">
        <f>IF(ISBLANK(F629),VLOOKUP(Abfalldokumentation!$X629,'Liste Gründe'!A:D,3,FALSE),F629)</f>
        <v>Rohware zu weich</v>
      </c>
      <c r="P629" s="76" t="str">
        <f>IF(ISBLANK(Abfalldokumentation!$G629),"-",Abfalldokumentation!$G629)</f>
        <v>-</v>
      </c>
      <c r="Q629" s="76">
        <f t="shared" si="64"/>
        <v>38</v>
      </c>
      <c r="R629" s="76" t="str">
        <f t="shared" si="65"/>
        <v>Produkte</v>
      </c>
      <c r="S629" s="76" t="str">
        <f t="shared" si="66"/>
        <v>BUs</v>
      </c>
      <c r="T629" s="76" t="str">
        <f t="shared" si="67"/>
        <v>Symptome</v>
      </c>
      <c r="U629" s="76" t="str">
        <f>IFERROR(VLOOKUP(Abfalldokumentation!$W629,Kennzahlen!S:U,3,FALSE)*Abfalldokumentation!$J629,"0")</f>
        <v>0</v>
      </c>
      <c r="V629" s="76" t="str">
        <f>IF(ISBLANK(A629),VLOOKUP(Abfalldokumentation!$W629,'Linien - BU'!R:S,2,FALSE),A629)</f>
        <v>Strudelline</v>
      </c>
      <c r="W629" s="77" t="str">
        <f t="shared" si="68"/>
        <v>Diverses</v>
      </c>
      <c r="X629" s="77">
        <f t="shared" si="69"/>
        <v>22</v>
      </c>
    </row>
    <row r="630" spans="1:24" ht="30" customHeight="1" x14ac:dyDescent="0.25">
      <c r="A630" s="39" t="s">
        <v>7</v>
      </c>
      <c r="B630" s="40" t="s">
        <v>85</v>
      </c>
      <c r="C630" s="40">
        <v>38.5</v>
      </c>
      <c r="D630" s="40">
        <v>30</v>
      </c>
      <c r="E630" s="41">
        <v>44461</v>
      </c>
      <c r="F630" s="42"/>
      <c r="G630" s="40"/>
      <c r="H630" s="44" t="str">
        <f>IFERROR(VLOOKUP(Abfalldokumentation!$B630,Artikel!A:C,3,FALSE),Abfalldokumentation!$B630)</f>
        <v>Diverses</v>
      </c>
      <c r="I630" s="78" t="str">
        <f>VLOOKUP(V630,'Linien - BU'!A:B,2,FALSE)</f>
        <v>BU2</v>
      </c>
      <c r="J630" s="79">
        <f t="shared" si="63"/>
        <v>38.5</v>
      </c>
      <c r="K630" s="80">
        <f>Abfalldokumentation!$E630</f>
        <v>44461</v>
      </c>
      <c r="L630" s="79" t="str">
        <f>IFERROR(IF(VLOOKUP(W630,'[1]Rohware 230'!$B:$C,2,FALSE)=0,"Rohware"),
IFERROR(IF(VLOOKUP(W630,[1]Sammelnr.!$B:$C,2,FALSE)=0,"Sammelnr. ungeschält ABS"),
IFERROR(IF(VLOOKUP(W630,[1]Sammelnr.!$E:$F,2,FALSE)=0,"Sammelnr. ungeschält VS"),
IFERROR(IF(VLOOKUP(W630,[1]Sammelnr.!$H:$I,2,FALSE)=0,"Sammelnr. geschält"),
IFERROR(IF(VLOOKUP(W630,[1]Offen!$B:$C,2,FALSE)=0,"Offen ungeschält ABS"),
IFERROR(IF(VLOOKUP(W630,[1]Offen!$E:$F,2,FALSE)=0,"Offen ungeschält VOS"),
IFERROR(IF(VLOOKUP(W630,[1]Offen!$H:$I,2,FALSE)=0,"Offen geschält RW"),
IFERROR(IF(VLOOKUP(W630,[1]Offen!$K:$L,2,FALSE)=0,"Offen vegan"),
IFERROR(IF(VLOOKUP(W630,[1]Offen!$N:$O,2,FALSE)=0,"Offen Zipfel"),
IFERROR(IF(VLOOKUP(W630,[1]Offen!$Q:$R,2,FALSE)=0,"Offen Endstücke"),
IFERROR(IF(VLOOKUP(W630,[1]Vakuumiert!$B:$C,2,FALSE)=0,"Vakuumierter VOS ungeschält"),
IFERROR(IF(VLOOKUP(W630,[1]Vakuumiert!$E:$F,2,FALSE)=0,"Vakuumierter ABS ungeschält"),
IFERROR(IF(VLOOKUP(W630,[1]Vakuumiert!$H:$I,2,FALSE)=0,"Vakuumierter VOS geschält"),
IFERROR(IF(VLOOKUP(W630,[1]Vakuumiert!$K:$L,2,FALSE)=0,"Vakuumierter VOS vegan"),
IFERROR(IF(VLOOKUP(W630,[1]Vakuumiert!$N:$O,2,FALSE)=0,"Vakuumierter VOS Zipfel"),
IFERROR(IF(VLOOKUP(W630,[1]Vakuumiert!$Q:$R,2,FALSE)=0,"Vakuumiert geschält"),
IFERROR(IF(VLOOKUP(W630,'[1]vakuumierte Fertigprodukte'!$B:$C,2,FALSE)=0,"Fertigprodukte"),
IFERROR(IF(VLOOKUP(W630,'[1]vakuumierte Fertigprodukte'!$E:$FI,2,FALSE)=0,"Vakuumierte Zipfel"),
IFERROR(IF(VLOOKUP(W630,[1]Wurste!$B:$C,2,FALSE)=0,"Räucherwürste"),
IFERROR(IF(VLOOKUP(W630,[1]Wurste!$E:$F,2,FALSE)=0,"URW/URGW Wurst"),
IFERROR(IF(VLOOKUP(W630,[1]Wurste!$H:$I,2,FALSE)=0,"HF-Wurst Vegan"),
IFERROR(IF(VLOOKUP(W630,[1]Wurste!$K:$L,2,FALSE)=0,"320er ohne Würste"),
IFERROR(IF(AND(OR(Abfalldokumentation!$I630="BU3",Abfalldokumentation!$I630="Verkauf"),Abfalldokumentation!$N630="Schimmel",Abfalldokumentation!$O630="keinen Abnehmer/kein Schälpersonal"),"Div. Zipfel, ES ohne Verwendung",VLOOKUP(Abfalldokumentation!$M630,Produktgruppen!A:B,2,FALSE)),"-")))))))))))))))))))))))</f>
        <v>Diverses</v>
      </c>
      <c r="M630" s="81" t="str">
        <f>IFERROR(VLOOKUP(Abfalldokumentation!$W630,Artikel!A:C,3,FALSE),Abfalldokumentation!$W630)</f>
        <v>Diverses</v>
      </c>
      <c r="N630" s="81" t="str">
        <f>VLOOKUP(D630,'Liste Gründe'!A:D,2,FALSE)</f>
        <v>Linienbezogen</v>
      </c>
      <c r="O630" s="80" t="str">
        <f>IF(ISBLANK(F630),VLOOKUP(Abfalldokumentation!$X630,'Liste Gründe'!A:D,3,FALSE),F630)</f>
        <v>Maschinenabfall</v>
      </c>
      <c r="P630" s="81" t="str">
        <f>IF(ISBLANK(Abfalldokumentation!$G630),"-",Abfalldokumentation!$G630)</f>
        <v>-</v>
      </c>
      <c r="Q630" s="81">
        <f t="shared" si="64"/>
        <v>38</v>
      </c>
      <c r="R630" s="81" t="str">
        <f t="shared" si="65"/>
        <v>Produkte</v>
      </c>
      <c r="S630" s="81" t="str">
        <f t="shared" si="66"/>
        <v>BUs</v>
      </c>
      <c r="T630" s="81" t="str">
        <f t="shared" si="67"/>
        <v>Symptome</v>
      </c>
      <c r="U630" s="81" t="str">
        <f>IFERROR(VLOOKUP(Abfalldokumentation!$W630,Kennzahlen!S:U,3,FALSE)*Abfalldokumentation!$J630,"0")</f>
        <v>0</v>
      </c>
      <c r="V630" s="81" t="str">
        <f>IF(ISBLANK(A630),VLOOKUP(Abfalldokumentation!$W630,'Linien - BU'!R:S,2,FALSE),A630)</f>
        <v>BU2</v>
      </c>
      <c r="W630" s="77" t="str">
        <f t="shared" si="68"/>
        <v>Diverses</v>
      </c>
      <c r="X630" s="77">
        <f t="shared" si="69"/>
        <v>30</v>
      </c>
    </row>
    <row r="631" spans="1:24" ht="30" customHeight="1" x14ac:dyDescent="0.25">
      <c r="A631" s="45" t="s">
        <v>130</v>
      </c>
      <c r="B631" s="46" t="s">
        <v>85</v>
      </c>
      <c r="C631" s="46">
        <v>33</v>
      </c>
      <c r="D631" s="46">
        <v>30</v>
      </c>
      <c r="E631" s="47">
        <v>44461</v>
      </c>
      <c r="F631" s="48"/>
      <c r="G631" s="46"/>
      <c r="H631" s="50" t="str">
        <f>IFERROR(VLOOKUP(Abfalldokumentation!$B631,Artikel!A:C,3,FALSE),Abfalldokumentation!$B631)</f>
        <v>Diverses</v>
      </c>
      <c r="I631" s="73" t="str">
        <f>VLOOKUP(V631,'Linien - BU'!A:B,2,FALSE)</f>
        <v>BU2</v>
      </c>
      <c r="J631" s="74">
        <f t="shared" si="63"/>
        <v>33</v>
      </c>
      <c r="K631" s="75">
        <f>Abfalldokumentation!$E631</f>
        <v>44461</v>
      </c>
      <c r="L631" s="74" t="str">
        <f>IFERROR(IF(VLOOKUP(W631,'[1]Rohware 230'!$B:$C,2,FALSE)=0,"Rohware"),
IFERROR(IF(VLOOKUP(W631,[1]Sammelnr.!$B:$C,2,FALSE)=0,"Sammelnr. ungeschält ABS"),
IFERROR(IF(VLOOKUP(W631,[1]Sammelnr.!$E:$F,2,FALSE)=0,"Sammelnr. ungeschält VS"),
IFERROR(IF(VLOOKUP(W631,[1]Sammelnr.!$H:$I,2,FALSE)=0,"Sammelnr. geschält"),
IFERROR(IF(VLOOKUP(W631,[1]Offen!$B:$C,2,FALSE)=0,"Offen ungeschält ABS"),
IFERROR(IF(VLOOKUP(W631,[1]Offen!$E:$F,2,FALSE)=0,"Offen ungeschält VOS"),
IFERROR(IF(VLOOKUP(W631,[1]Offen!$H:$I,2,FALSE)=0,"Offen geschält RW"),
IFERROR(IF(VLOOKUP(W631,[1]Offen!$K:$L,2,FALSE)=0,"Offen vegan"),
IFERROR(IF(VLOOKUP(W631,[1]Offen!$N:$O,2,FALSE)=0,"Offen Zipfel"),
IFERROR(IF(VLOOKUP(W631,[1]Offen!$Q:$R,2,FALSE)=0,"Offen Endstücke"),
IFERROR(IF(VLOOKUP(W631,[1]Vakuumiert!$B:$C,2,FALSE)=0,"Vakuumierter VOS ungeschält"),
IFERROR(IF(VLOOKUP(W631,[1]Vakuumiert!$E:$F,2,FALSE)=0,"Vakuumierter ABS ungeschält"),
IFERROR(IF(VLOOKUP(W631,[1]Vakuumiert!$H:$I,2,FALSE)=0,"Vakuumierter VOS geschält"),
IFERROR(IF(VLOOKUP(W631,[1]Vakuumiert!$K:$L,2,FALSE)=0,"Vakuumierter VOS vegan"),
IFERROR(IF(VLOOKUP(W631,[1]Vakuumiert!$N:$O,2,FALSE)=0,"Vakuumierter VOS Zipfel"),
IFERROR(IF(VLOOKUP(W631,[1]Vakuumiert!$Q:$R,2,FALSE)=0,"Vakuumiert geschält"),
IFERROR(IF(VLOOKUP(W631,'[1]vakuumierte Fertigprodukte'!$B:$C,2,FALSE)=0,"Fertigprodukte"),
IFERROR(IF(VLOOKUP(W631,'[1]vakuumierte Fertigprodukte'!$E:$FI,2,FALSE)=0,"Vakuumierte Zipfel"),
IFERROR(IF(VLOOKUP(W631,[1]Wurste!$B:$C,2,FALSE)=0,"Räucherwürste"),
IFERROR(IF(VLOOKUP(W631,[1]Wurste!$E:$F,2,FALSE)=0,"URW/URGW Wurst"),
IFERROR(IF(VLOOKUP(W631,[1]Wurste!$H:$I,2,FALSE)=0,"HF-Wurst Vegan"),
IFERROR(IF(VLOOKUP(W631,[1]Wurste!$K:$L,2,FALSE)=0,"320er ohne Würste"),
IFERROR(IF(AND(OR(Abfalldokumentation!$I631="BU3",Abfalldokumentation!$I631="Verkauf"),Abfalldokumentation!$N631="Schimmel",Abfalldokumentation!$O631="keinen Abnehmer/kein Schälpersonal"),"Div. Zipfel, ES ohne Verwendung",VLOOKUP(Abfalldokumentation!$M631,Produktgruppen!A:B,2,FALSE)),"-")))))))))))))))))))))))</f>
        <v>Diverses</v>
      </c>
      <c r="M631" s="76" t="str">
        <f>IFERROR(VLOOKUP(Abfalldokumentation!$W631,Artikel!A:C,3,FALSE),Abfalldokumentation!$W631)</f>
        <v>Diverses</v>
      </c>
      <c r="N631" s="76" t="str">
        <f>VLOOKUP(D631,'Liste Gründe'!A:D,2,FALSE)</f>
        <v>Linienbezogen</v>
      </c>
      <c r="O631" s="75" t="str">
        <f>IF(ISBLANK(F631),VLOOKUP(Abfalldokumentation!$X631,'Liste Gründe'!A:D,3,FALSE),F631)</f>
        <v>Maschinenabfall</v>
      </c>
      <c r="P631" s="76" t="str">
        <f>IF(ISBLANK(Abfalldokumentation!$G631),"-",Abfalldokumentation!$G631)</f>
        <v>-</v>
      </c>
      <c r="Q631" s="76">
        <f t="shared" si="64"/>
        <v>38</v>
      </c>
      <c r="R631" s="76" t="str">
        <f t="shared" si="65"/>
        <v>Produkte</v>
      </c>
      <c r="S631" s="76" t="str">
        <f t="shared" si="66"/>
        <v>BUs</v>
      </c>
      <c r="T631" s="76" t="str">
        <f t="shared" si="67"/>
        <v>Symptome</v>
      </c>
      <c r="U631" s="76" t="str">
        <f>IFERROR(VLOOKUP(Abfalldokumentation!$W631,Kennzahlen!S:U,3,FALSE)*Abfalldokumentation!$J631,"0")</f>
        <v>0</v>
      </c>
      <c r="V631" s="76" t="str">
        <f>IF(ISBLANK(A631),VLOOKUP(Abfalldokumentation!$W631,'Linien - BU'!R:S,2,FALSE),A631)</f>
        <v>Bu2</v>
      </c>
      <c r="W631" s="77" t="str">
        <f t="shared" si="68"/>
        <v>Diverses</v>
      </c>
      <c r="X631" s="77">
        <f t="shared" si="69"/>
        <v>30</v>
      </c>
    </row>
    <row r="632" spans="1:24" ht="30" customHeight="1" x14ac:dyDescent="0.25">
      <c r="A632" s="39" t="s">
        <v>70</v>
      </c>
      <c r="B632" s="40" t="s">
        <v>86</v>
      </c>
      <c r="C632" s="40">
        <v>82</v>
      </c>
      <c r="D632" s="40">
        <v>30</v>
      </c>
      <c r="E632" s="41">
        <v>44461</v>
      </c>
      <c r="F632" s="42"/>
      <c r="G632" s="40"/>
      <c r="H632" s="44" t="str">
        <f>IFERROR(VLOOKUP(Abfalldokumentation!$B632,Artikel!A:C,3,FALSE),Abfalldokumentation!$B632)</f>
        <v>Diverses aus Abfüllung</v>
      </c>
      <c r="I632" s="78" t="str">
        <f>VLOOKUP(V632,'Linien - BU'!A:B,2,FALSE)</f>
        <v>BU1</v>
      </c>
      <c r="J632" s="79">
        <f t="shared" si="63"/>
        <v>82</v>
      </c>
      <c r="K632" s="80">
        <f>Abfalldokumentation!$E632</f>
        <v>44461</v>
      </c>
      <c r="L632" s="79" t="str">
        <f>IFERROR(IF(VLOOKUP(W632,'[1]Rohware 230'!$B:$C,2,FALSE)=0,"Rohware"),
IFERROR(IF(VLOOKUP(W632,[1]Sammelnr.!$B:$C,2,FALSE)=0,"Sammelnr. ungeschält ABS"),
IFERROR(IF(VLOOKUP(W632,[1]Sammelnr.!$E:$F,2,FALSE)=0,"Sammelnr. ungeschält VS"),
IFERROR(IF(VLOOKUP(W632,[1]Sammelnr.!$H:$I,2,FALSE)=0,"Sammelnr. geschält"),
IFERROR(IF(VLOOKUP(W632,[1]Offen!$B:$C,2,FALSE)=0,"Offen ungeschält ABS"),
IFERROR(IF(VLOOKUP(W632,[1]Offen!$E:$F,2,FALSE)=0,"Offen ungeschält VOS"),
IFERROR(IF(VLOOKUP(W632,[1]Offen!$H:$I,2,FALSE)=0,"Offen geschält RW"),
IFERROR(IF(VLOOKUP(W632,[1]Offen!$K:$L,2,FALSE)=0,"Offen vegan"),
IFERROR(IF(VLOOKUP(W632,[1]Offen!$N:$O,2,FALSE)=0,"Offen Zipfel"),
IFERROR(IF(VLOOKUP(W632,[1]Offen!$Q:$R,2,FALSE)=0,"Offen Endstücke"),
IFERROR(IF(VLOOKUP(W632,[1]Vakuumiert!$B:$C,2,FALSE)=0,"Vakuumierter VOS ungeschält"),
IFERROR(IF(VLOOKUP(W632,[1]Vakuumiert!$E:$F,2,FALSE)=0,"Vakuumierter ABS ungeschält"),
IFERROR(IF(VLOOKUP(W632,[1]Vakuumiert!$H:$I,2,FALSE)=0,"Vakuumierter VOS geschält"),
IFERROR(IF(VLOOKUP(W632,[1]Vakuumiert!$K:$L,2,FALSE)=0,"Vakuumierter VOS vegan"),
IFERROR(IF(VLOOKUP(W632,[1]Vakuumiert!$N:$O,2,FALSE)=0,"Vakuumierter VOS Zipfel"),
IFERROR(IF(VLOOKUP(W632,[1]Vakuumiert!$Q:$R,2,FALSE)=0,"Vakuumiert geschält"),
IFERROR(IF(VLOOKUP(W632,'[1]vakuumierte Fertigprodukte'!$B:$C,2,FALSE)=0,"Fertigprodukte"),
IFERROR(IF(VLOOKUP(W632,'[1]vakuumierte Fertigprodukte'!$E:$FI,2,FALSE)=0,"Vakuumierte Zipfel"),
IFERROR(IF(VLOOKUP(W632,[1]Wurste!$B:$C,2,FALSE)=0,"Räucherwürste"),
IFERROR(IF(VLOOKUP(W632,[1]Wurste!$E:$F,2,FALSE)=0,"URW/URGW Wurst"),
IFERROR(IF(VLOOKUP(W632,[1]Wurste!$H:$I,2,FALSE)=0,"HF-Wurst Vegan"),
IFERROR(IF(VLOOKUP(W632,[1]Wurste!$K:$L,2,FALSE)=0,"320er ohne Würste"),
IFERROR(IF(AND(OR(Abfalldokumentation!$I632="BU3",Abfalldokumentation!$I632="Verkauf"),Abfalldokumentation!$N632="Schimmel",Abfalldokumentation!$O632="keinen Abnehmer/kein Schälpersonal"),"Div. Zipfel, ES ohne Verwendung",VLOOKUP(Abfalldokumentation!$M632,Produktgruppen!A:B,2,FALSE)),"-")))))))))))))))))))))))</f>
        <v>Diverses</v>
      </c>
      <c r="M632" s="81" t="str">
        <f>IFERROR(VLOOKUP(Abfalldokumentation!$W632,Artikel!A:C,3,FALSE),Abfalldokumentation!$W632)</f>
        <v>Diverses aus Abfüllung</v>
      </c>
      <c r="N632" s="81" t="str">
        <f>VLOOKUP(D632,'Liste Gründe'!A:D,2,FALSE)</f>
        <v>Linienbezogen</v>
      </c>
      <c r="O632" s="80" t="str">
        <f>IF(ISBLANK(F632),VLOOKUP(Abfalldokumentation!$X632,'Liste Gründe'!A:D,3,FALSE),F632)</f>
        <v>Maschinenabfall</v>
      </c>
      <c r="P632" s="81" t="str">
        <f>IF(ISBLANK(Abfalldokumentation!$G632),"-",Abfalldokumentation!$G632)</f>
        <v>-</v>
      </c>
      <c r="Q632" s="81">
        <f t="shared" si="64"/>
        <v>38</v>
      </c>
      <c r="R632" s="81" t="str">
        <f t="shared" si="65"/>
        <v>Produkte</v>
      </c>
      <c r="S632" s="81" t="str">
        <f t="shared" si="66"/>
        <v>BUs</v>
      </c>
      <c r="T632" s="81" t="str">
        <f t="shared" si="67"/>
        <v>Symptome</v>
      </c>
      <c r="U632" s="81" t="str">
        <f>IFERROR(VLOOKUP(Abfalldokumentation!$W632,Kennzahlen!S:U,3,FALSE)*Abfalldokumentation!$J632,"0")</f>
        <v>0</v>
      </c>
      <c r="V632" s="81" t="str">
        <f>IF(ISBLANK(A632),VLOOKUP(Abfalldokumentation!$W632,'Linien - BU'!R:S,2,FALSE),A632)</f>
        <v>Abfüllung</v>
      </c>
      <c r="W632" s="77" t="str">
        <f t="shared" si="68"/>
        <v>Diverses aus Abfüllung</v>
      </c>
      <c r="X632" s="77">
        <f t="shared" si="69"/>
        <v>30</v>
      </c>
    </row>
    <row r="633" spans="1:24" ht="30" customHeight="1" x14ac:dyDescent="0.25">
      <c r="A633" s="45" t="s">
        <v>70</v>
      </c>
      <c r="B633" s="46" t="s">
        <v>86</v>
      </c>
      <c r="C633" s="46">
        <v>88.5</v>
      </c>
      <c r="D633" s="46">
        <v>30</v>
      </c>
      <c r="E633" s="47">
        <v>44461</v>
      </c>
      <c r="F633" s="48"/>
      <c r="G633" s="46"/>
      <c r="H633" s="50" t="str">
        <f>IFERROR(VLOOKUP(Abfalldokumentation!$B633,Artikel!A:C,3,FALSE),Abfalldokumentation!$B633)</f>
        <v>Diverses aus Abfüllung</v>
      </c>
      <c r="I633" s="73" t="str">
        <f>VLOOKUP(V633,'Linien - BU'!A:B,2,FALSE)</f>
        <v>BU1</v>
      </c>
      <c r="J633" s="74">
        <f t="shared" si="63"/>
        <v>88.5</v>
      </c>
      <c r="K633" s="75">
        <f>Abfalldokumentation!$E633</f>
        <v>44461</v>
      </c>
      <c r="L633" s="74" t="str">
        <f>IFERROR(IF(VLOOKUP(W633,'[1]Rohware 230'!$B:$C,2,FALSE)=0,"Rohware"),
IFERROR(IF(VLOOKUP(W633,[1]Sammelnr.!$B:$C,2,FALSE)=0,"Sammelnr. ungeschält ABS"),
IFERROR(IF(VLOOKUP(W633,[1]Sammelnr.!$E:$F,2,FALSE)=0,"Sammelnr. ungeschält VS"),
IFERROR(IF(VLOOKUP(W633,[1]Sammelnr.!$H:$I,2,FALSE)=0,"Sammelnr. geschält"),
IFERROR(IF(VLOOKUP(W633,[1]Offen!$B:$C,2,FALSE)=0,"Offen ungeschält ABS"),
IFERROR(IF(VLOOKUP(W633,[1]Offen!$E:$F,2,FALSE)=0,"Offen ungeschält VOS"),
IFERROR(IF(VLOOKUP(W633,[1]Offen!$H:$I,2,FALSE)=0,"Offen geschält RW"),
IFERROR(IF(VLOOKUP(W633,[1]Offen!$K:$L,2,FALSE)=0,"Offen vegan"),
IFERROR(IF(VLOOKUP(W633,[1]Offen!$N:$O,2,FALSE)=0,"Offen Zipfel"),
IFERROR(IF(VLOOKUP(W633,[1]Offen!$Q:$R,2,FALSE)=0,"Offen Endstücke"),
IFERROR(IF(VLOOKUP(W633,[1]Vakuumiert!$B:$C,2,FALSE)=0,"Vakuumierter VOS ungeschält"),
IFERROR(IF(VLOOKUP(W633,[1]Vakuumiert!$E:$F,2,FALSE)=0,"Vakuumierter ABS ungeschält"),
IFERROR(IF(VLOOKUP(W633,[1]Vakuumiert!$H:$I,2,FALSE)=0,"Vakuumierter VOS geschält"),
IFERROR(IF(VLOOKUP(W633,[1]Vakuumiert!$K:$L,2,FALSE)=0,"Vakuumierter VOS vegan"),
IFERROR(IF(VLOOKUP(W633,[1]Vakuumiert!$N:$O,2,FALSE)=0,"Vakuumierter VOS Zipfel"),
IFERROR(IF(VLOOKUP(W633,[1]Vakuumiert!$Q:$R,2,FALSE)=0,"Vakuumiert geschält"),
IFERROR(IF(VLOOKUP(W633,'[1]vakuumierte Fertigprodukte'!$B:$C,2,FALSE)=0,"Fertigprodukte"),
IFERROR(IF(VLOOKUP(W633,'[1]vakuumierte Fertigprodukte'!$E:$FI,2,FALSE)=0,"Vakuumierte Zipfel"),
IFERROR(IF(VLOOKUP(W633,[1]Wurste!$B:$C,2,FALSE)=0,"Räucherwürste"),
IFERROR(IF(VLOOKUP(W633,[1]Wurste!$E:$F,2,FALSE)=0,"URW/URGW Wurst"),
IFERROR(IF(VLOOKUP(W633,[1]Wurste!$H:$I,2,FALSE)=0,"HF-Wurst Vegan"),
IFERROR(IF(VLOOKUP(W633,[1]Wurste!$K:$L,2,FALSE)=0,"320er ohne Würste"),
IFERROR(IF(AND(OR(Abfalldokumentation!$I633="BU3",Abfalldokumentation!$I633="Verkauf"),Abfalldokumentation!$N633="Schimmel",Abfalldokumentation!$O633="keinen Abnehmer/kein Schälpersonal"),"Div. Zipfel, ES ohne Verwendung",VLOOKUP(Abfalldokumentation!$M633,Produktgruppen!A:B,2,FALSE)),"-")))))))))))))))))))))))</f>
        <v>Diverses</v>
      </c>
      <c r="M633" s="76" t="str">
        <f>IFERROR(VLOOKUP(Abfalldokumentation!$W633,Artikel!A:C,3,FALSE),Abfalldokumentation!$W633)</f>
        <v>Diverses aus Abfüllung</v>
      </c>
      <c r="N633" s="76" t="str">
        <f>VLOOKUP(D633,'Liste Gründe'!A:D,2,FALSE)</f>
        <v>Linienbezogen</v>
      </c>
      <c r="O633" s="75" t="str">
        <f>IF(ISBLANK(F633),VLOOKUP(Abfalldokumentation!$X633,'Liste Gründe'!A:D,3,FALSE),F633)</f>
        <v>Maschinenabfall</v>
      </c>
      <c r="P633" s="76" t="str">
        <f>IF(ISBLANK(Abfalldokumentation!$G633),"-",Abfalldokumentation!$G633)</f>
        <v>-</v>
      </c>
      <c r="Q633" s="76">
        <f t="shared" si="64"/>
        <v>38</v>
      </c>
      <c r="R633" s="76" t="str">
        <f t="shared" si="65"/>
        <v>Produkte</v>
      </c>
      <c r="S633" s="76" t="str">
        <f t="shared" si="66"/>
        <v>BUs</v>
      </c>
      <c r="T633" s="76" t="str">
        <f t="shared" si="67"/>
        <v>Symptome</v>
      </c>
      <c r="U633" s="76" t="str">
        <f>IFERROR(VLOOKUP(Abfalldokumentation!$W633,Kennzahlen!S:U,3,FALSE)*Abfalldokumentation!$J633,"0")</f>
        <v>0</v>
      </c>
      <c r="V633" s="76" t="str">
        <f>IF(ISBLANK(A633),VLOOKUP(Abfalldokumentation!$W633,'Linien - BU'!R:S,2,FALSE),A633)</f>
        <v>Abfüllung</v>
      </c>
      <c r="W633" s="77" t="str">
        <f t="shared" si="68"/>
        <v>Diverses aus Abfüllung</v>
      </c>
      <c r="X633" s="77">
        <f t="shared" si="69"/>
        <v>30</v>
      </c>
    </row>
    <row r="634" spans="1:24" ht="30" customHeight="1" x14ac:dyDescent="0.25">
      <c r="A634" s="39" t="s">
        <v>74</v>
      </c>
      <c r="B634" s="40" t="s">
        <v>107</v>
      </c>
      <c r="C634" s="40">
        <v>19.5</v>
      </c>
      <c r="D634" s="40">
        <v>22</v>
      </c>
      <c r="E634" s="41">
        <v>44461</v>
      </c>
      <c r="F634" s="42" t="s">
        <v>87</v>
      </c>
      <c r="G634" s="43" t="s">
        <v>188</v>
      </c>
      <c r="H634" s="44" t="str">
        <f>IFERROR(VLOOKUP(Abfalldokumentation!$B634,Artikel!A:C,3,FALSE),Abfalldokumentation!$B634)</f>
        <v>Diverses aus Schmelze</v>
      </c>
      <c r="I634" s="78" t="str">
        <f>VLOOKUP(V634,'Linien - BU'!A:B,2,FALSE)</f>
        <v>BU1</v>
      </c>
      <c r="J634" s="79">
        <f t="shared" si="63"/>
        <v>19.5</v>
      </c>
      <c r="K634" s="80">
        <f>Abfalldokumentation!$E634</f>
        <v>44461</v>
      </c>
      <c r="L634" s="79" t="str">
        <f>IFERROR(IF(VLOOKUP(W634,'[1]Rohware 230'!$B:$C,2,FALSE)=0,"Rohware"),
IFERROR(IF(VLOOKUP(W634,[1]Sammelnr.!$B:$C,2,FALSE)=0,"Sammelnr. ungeschält ABS"),
IFERROR(IF(VLOOKUP(W634,[1]Sammelnr.!$E:$F,2,FALSE)=0,"Sammelnr. ungeschält VS"),
IFERROR(IF(VLOOKUP(W634,[1]Sammelnr.!$H:$I,2,FALSE)=0,"Sammelnr. geschält"),
IFERROR(IF(VLOOKUP(W634,[1]Offen!$B:$C,2,FALSE)=0,"Offen ungeschält ABS"),
IFERROR(IF(VLOOKUP(W634,[1]Offen!$E:$F,2,FALSE)=0,"Offen ungeschält VOS"),
IFERROR(IF(VLOOKUP(W634,[1]Offen!$H:$I,2,FALSE)=0,"Offen geschält RW"),
IFERROR(IF(VLOOKUP(W634,[1]Offen!$K:$L,2,FALSE)=0,"Offen vegan"),
IFERROR(IF(VLOOKUP(W634,[1]Offen!$N:$O,2,FALSE)=0,"Offen Zipfel"),
IFERROR(IF(VLOOKUP(W634,[1]Offen!$Q:$R,2,FALSE)=0,"Offen Endstücke"),
IFERROR(IF(VLOOKUP(W634,[1]Vakuumiert!$B:$C,2,FALSE)=0,"Vakuumierter VOS ungeschält"),
IFERROR(IF(VLOOKUP(W634,[1]Vakuumiert!$E:$F,2,FALSE)=0,"Vakuumierter ABS ungeschält"),
IFERROR(IF(VLOOKUP(W634,[1]Vakuumiert!$H:$I,2,FALSE)=0,"Vakuumierter VOS geschält"),
IFERROR(IF(VLOOKUP(W634,[1]Vakuumiert!$K:$L,2,FALSE)=0,"Vakuumierter VOS vegan"),
IFERROR(IF(VLOOKUP(W634,[1]Vakuumiert!$N:$O,2,FALSE)=0,"Vakuumierter VOS Zipfel"),
IFERROR(IF(VLOOKUP(W634,[1]Vakuumiert!$Q:$R,2,FALSE)=0,"Vakuumiert geschält"),
IFERROR(IF(VLOOKUP(W634,'[1]vakuumierte Fertigprodukte'!$B:$C,2,FALSE)=0,"Fertigprodukte"),
IFERROR(IF(VLOOKUP(W634,'[1]vakuumierte Fertigprodukte'!$E:$FI,2,FALSE)=0,"Vakuumierte Zipfel"),
IFERROR(IF(VLOOKUP(W634,[1]Wurste!$B:$C,2,FALSE)=0,"Räucherwürste"),
IFERROR(IF(VLOOKUP(W634,[1]Wurste!$E:$F,2,FALSE)=0,"URW/URGW Wurst"),
IFERROR(IF(VLOOKUP(W634,[1]Wurste!$H:$I,2,FALSE)=0,"HF-Wurst Vegan"),
IFERROR(IF(VLOOKUP(W634,[1]Wurste!$K:$L,2,FALSE)=0,"320er ohne Würste"),
IFERROR(IF(AND(OR(Abfalldokumentation!$I634="BU3",Abfalldokumentation!$I634="Verkauf"),Abfalldokumentation!$N634="Schimmel",Abfalldokumentation!$O634="keinen Abnehmer/kein Schälpersonal"),"Div. Zipfel, ES ohne Verwendung",VLOOKUP(Abfalldokumentation!$M634,Produktgruppen!A:B,2,FALSE)),"-")))))))))))))))))))))))</f>
        <v>Diverses</v>
      </c>
      <c r="M634" s="81" t="str">
        <f>IFERROR(VLOOKUP(Abfalldokumentation!$W634,Artikel!A:C,3,FALSE),Abfalldokumentation!$W634)</f>
        <v>Diverses aus Schmelze</v>
      </c>
      <c r="N634" s="81" t="str">
        <f>VLOOKUP(D634,'Liste Gründe'!A:D,2,FALSE)</f>
        <v>Rest</v>
      </c>
      <c r="O634" s="80" t="str">
        <f>IF(ISBLANK(F634),VLOOKUP(Abfalldokumentation!$X634,'Liste Gründe'!A:D,3,FALSE),F634)</f>
        <v>Fremdkörper</v>
      </c>
      <c r="P634" s="81" t="str">
        <f>IF(ISBLANK(Abfalldokumentation!$G634),"-",Abfalldokumentation!$G634)</f>
        <v>Interleaver im Produkt von L34</v>
      </c>
      <c r="Q634" s="81">
        <f t="shared" si="64"/>
        <v>38</v>
      </c>
      <c r="R634" s="81" t="str">
        <f t="shared" si="65"/>
        <v>Produkte</v>
      </c>
      <c r="S634" s="81" t="str">
        <f t="shared" si="66"/>
        <v>BUs</v>
      </c>
      <c r="T634" s="81" t="str">
        <f t="shared" si="67"/>
        <v>Symptome</v>
      </c>
      <c r="U634" s="81" t="str">
        <f>IFERROR(VLOOKUP(Abfalldokumentation!$W634,Kennzahlen!S:U,3,FALSE)*Abfalldokumentation!$J634,"0")</f>
        <v>0</v>
      </c>
      <c r="V634" s="81" t="str">
        <f>IF(ISBLANK(A634),VLOOKUP(Abfalldokumentation!$W634,'Linien - BU'!R:S,2,FALSE),A634)</f>
        <v>Schmelze</v>
      </c>
      <c r="W634" s="77" t="str">
        <f t="shared" si="68"/>
        <v>Diverses aus Schmelze</v>
      </c>
      <c r="X634" s="77">
        <f t="shared" si="69"/>
        <v>22</v>
      </c>
    </row>
    <row r="635" spans="1:24" ht="30" customHeight="1" x14ac:dyDescent="0.25">
      <c r="A635" s="45" t="s">
        <v>89</v>
      </c>
      <c r="B635" s="46" t="s">
        <v>90</v>
      </c>
      <c r="C635" s="46">
        <v>7</v>
      </c>
      <c r="D635" s="46">
        <v>74</v>
      </c>
      <c r="E635" s="47">
        <v>44461</v>
      </c>
      <c r="F635" s="48" t="s">
        <v>91</v>
      </c>
      <c r="G635" s="46" t="s">
        <v>91</v>
      </c>
      <c r="H635" s="50" t="str">
        <f>IFERROR(VLOOKUP(Abfalldokumentation!$B635,Artikel!A:C,3,FALSE),Abfalldokumentation!$B635)</f>
        <v>Diverses QM</v>
      </c>
      <c r="I635" s="73" t="str">
        <f>VLOOKUP(V635,'Linien - BU'!A:B,2,FALSE)</f>
        <v>Rest</v>
      </c>
      <c r="J635" s="74">
        <f t="shared" si="63"/>
        <v>7</v>
      </c>
      <c r="K635" s="75">
        <f>Abfalldokumentation!$E635</f>
        <v>44461</v>
      </c>
      <c r="L635" s="74" t="str">
        <f>IFERROR(IF(VLOOKUP(W635,'[1]Rohware 230'!$B:$C,2,FALSE)=0,"Rohware"),
IFERROR(IF(VLOOKUP(W635,[1]Sammelnr.!$B:$C,2,FALSE)=0,"Sammelnr. ungeschält ABS"),
IFERROR(IF(VLOOKUP(W635,[1]Sammelnr.!$E:$F,2,FALSE)=0,"Sammelnr. ungeschält VS"),
IFERROR(IF(VLOOKUP(W635,[1]Sammelnr.!$H:$I,2,FALSE)=0,"Sammelnr. geschält"),
IFERROR(IF(VLOOKUP(W635,[1]Offen!$B:$C,2,FALSE)=0,"Offen ungeschält ABS"),
IFERROR(IF(VLOOKUP(W635,[1]Offen!$E:$F,2,FALSE)=0,"Offen ungeschält VOS"),
IFERROR(IF(VLOOKUP(W635,[1]Offen!$H:$I,2,FALSE)=0,"Offen geschält RW"),
IFERROR(IF(VLOOKUP(W635,[1]Offen!$K:$L,2,FALSE)=0,"Offen vegan"),
IFERROR(IF(VLOOKUP(W635,[1]Offen!$N:$O,2,FALSE)=0,"Offen Zipfel"),
IFERROR(IF(VLOOKUP(W635,[1]Offen!$Q:$R,2,FALSE)=0,"Offen Endstücke"),
IFERROR(IF(VLOOKUP(W635,[1]Vakuumiert!$B:$C,2,FALSE)=0,"Vakuumierter VOS ungeschält"),
IFERROR(IF(VLOOKUP(W635,[1]Vakuumiert!$E:$F,2,FALSE)=0,"Vakuumierter ABS ungeschält"),
IFERROR(IF(VLOOKUP(W635,[1]Vakuumiert!$H:$I,2,FALSE)=0,"Vakuumierter VOS geschält"),
IFERROR(IF(VLOOKUP(W635,[1]Vakuumiert!$K:$L,2,FALSE)=0,"Vakuumierter VOS vegan"),
IFERROR(IF(VLOOKUP(W635,[1]Vakuumiert!$N:$O,2,FALSE)=0,"Vakuumierter VOS Zipfel"),
IFERROR(IF(VLOOKUP(W635,[1]Vakuumiert!$Q:$R,2,FALSE)=0,"Vakuumiert geschält"),
IFERROR(IF(VLOOKUP(W635,'[1]vakuumierte Fertigprodukte'!$B:$C,2,FALSE)=0,"Fertigprodukte"),
IFERROR(IF(VLOOKUP(W635,'[1]vakuumierte Fertigprodukte'!$E:$FI,2,FALSE)=0,"Vakuumierte Zipfel"),
IFERROR(IF(VLOOKUP(W635,[1]Wurste!$B:$C,2,FALSE)=0,"Räucherwürste"),
IFERROR(IF(VLOOKUP(W635,[1]Wurste!$E:$F,2,FALSE)=0,"URW/URGW Wurst"),
IFERROR(IF(VLOOKUP(W635,[1]Wurste!$H:$I,2,FALSE)=0,"HF-Wurst Vegan"),
IFERROR(IF(VLOOKUP(W635,[1]Wurste!$K:$L,2,FALSE)=0,"320er ohne Würste"),
IFERROR(IF(AND(OR(Abfalldokumentation!$I635="BU3",Abfalldokumentation!$I635="Verkauf"),Abfalldokumentation!$N635="Schimmel",Abfalldokumentation!$O635="keinen Abnehmer/kein Schälpersonal"),"Div. Zipfel, ES ohne Verwendung",VLOOKUP(Abfalldokumentation!$M635,Produktgruppen!A:B,2,FALSE)),"-")))))))))))))))))))))))</f>
        <v>Qualitätssicherung</v>
      </c>
      <c r="M635" s="76" t="str">
        <f>IFERROR(VLOOKUP(Abfalldokumentation!$W635,Artikel!A:C,3,FALSE),Abfalldokumentation!$W635)</f>
        <v>Diverses QM</v>
      </c>
      <c r="N635" s="76" t="str">
        <f>VLOOKUP(D635,'Liste Gründe'!A:D,2,FALSE)</f>
        <v>Qualitätssicherung</v>
      </c>
      <c r="O635" s="75" t="str">
        <f>IF(ISBLANK(F635),VLOOKUP(Abfalldokumentation!$X635,'Liste Gründe'!A:D,3,FALSE),F635)</f>
        <v>Sensorik</v>
      </c>
      <c r="P635" s="76" t="str">
        <f>IF(ISBLANK(Abfalldokumentation!$G635),"-",Abfalldokumentation!$G635)</f>
        <v>Sensorik</v>
      </c>
      <c r="Q635" s="76">
        <f t="shared" si="64"/>
        <v>38</v>
      </c>
      <c r="R635" s="76" t="str">
        <f t="shared" si="65"/>
        <v>Produkte</v>
      </c>
      <c r="S635" s="76" t="str">
        <f t="shared" si="66"/>
        <v>BUs</v>
      </c>
      <c r="T635" s="76" t="str">
        <f t="shared" si="67"/>
        <v>Symptome</v>
      </c>
      <c r="U635" s="76" t="str">
        <f>IFERROR(VLOOKUP(Abfalldokumentation!$W635,Kennzahlen!S:U,3,FALSE)*Abfalldokumentation!$J635,"0")</f>
        <v>0</v>
      </c>
      <c r="V635" s="76" t="str">
        <f>IF(ISBLANK(A635),VLOOKUP(Abfalldokumentation!$W635,'Linien - BU'!R:S,2,FALSE),A635)</f>
        <v>QM</v>
      </c>
      <c r="W635" s="77" t="str">
        <f t="shared" si="68"/>
        <v>Diverses QM</v>
      </c>
      <c r="X635" s="77">
        <f t="shared" si="69"/>
        <v>74</v>
      </c>
    </row>
    <row r="636" spans="1:24" ht="30" customHeight="1" x14ac:dyDescent="0.25">
      <c r="A636" s="39" t="s">
        <v>9</v>
      </c>
      <c r="B636" s="40" t="s">
        <v>189</v>
      </c>
      <c r="C636" s="40">
        <v>23</v>
      </c>
      <c r="D636" s="40">
        <v>12</v>
      </c>
      <c r="E636" s="41">
        <v>44461</v>
      </c>
      <c r="F636" s="42" t="s">
        <v>22</v>
      </c>
      <c r="G636" s="40" t="s">
        <v>173</v>
      </c>
      <c r="H636" s="44" t="str">
        <f>IFERROR(VLOOKUP(Abfalldokumentation!$B636,Artikel!A:C,3,FALSE),Abfalldokumentation!$B636)</f>
        <v>Diverses Schimmel BU4</v>
      </c>
      <c r="I636" s="78" t="str">
        <f>VLOOKUP(V636,'Linien - BU'!A:B,2,FALSE)</f>
        <v>BU4</v>
      </c>
      <c r="J636" s="79">
        <f t="shared" si="63"/>
        <v>23</v>
      </c>
      <c r="K636" s="80">
        <f>Abfalldokumentation!$E636</f>
        <v>44461</v>
      </c>
      <c r="L636" s="79" t="str">
        <f>IFERROR(IF(VLOOKUP(W636,'[1]Rohware 230'!$B:$C,2,FALSE)=0,"Rohware"),
IFERROR(IF(VLOOKUP(W636,[1]Sammelnr.!$B:$C,2,FALSE)=0,"Sammelnr. ungeschält ABS"),
IFERROR(IF(VLOOKUP(W636,[1]Sammelnr.!$E:$F,2,FALSE)=0,"Sammelnr. ungeschält VS"),
IFERROR(IF(VLOOKUP(W636,[1]Sammelnr.!$H:$I,2,FALSE)=0,"Sammelnr. geschält"),
IFERROR(IF(VLOOKUP(W636,[1]Offen!$B:$C,2,FALSE)=0,"Offen ungeschält ABS"),
IFERROR(IF(VLOOKUP(W636,[1]Offen!$E:$F,2,FALSE)=0,"Offen ungeschält VOS"),
IFERROR(IF(VLOOKUP(W636,[1]Offen!$H:$I,2,FALSE)=0,"Offen geschält RW"),
IFERROR(IF(VLOOKUP(W636,[1]Offen!$K:$L,2,FALSE)=0,"Offen vegan"),
IFERROR(IF(VLOOKUP(W636,[1]Offen!$N:$O,2,FALSE)=0,"Offen Zipfel"),
IFERROR(IF(VLOOKUP(W636,[1]Offen!$Q:$R,2,FALSE)=0,"Offen Endstücke"),
IFERROR(IF(VLOOKUP(W636,[1]Vakuumiert!$B:$C,2,FALSE)=0,"Vakuumierter VOS ungeschält"),
IFERROR(IF(VLOOKUP(W636,[1]Vakuumiert!$E:$F,2,FALSE)=0,"Vakuumierter ABS ungeschält"),
IFERROR(IF(VLOOKUP(W636,[1]Vakuumiert!$H:$I,2,FALSE)=0,"Vakuumierter VOS geschält"),
IFERROR(IF(VLOOKUP(W636,[1]Vakuumiert!$K:$L,2,FALSE)=0,"Vakuumierter VOS vegan"),
IFERROR(IF(VLOOKUP(W636,[1]Vakuumiert!$N:$O,2,FALSE)=0,"Vakuumierter VOS Zipfel"),
IFERROR(IF(VLOOKUP(W636,[1]Vakuumiert!$Q:$R,2,FALSE)=0,"Vakuumiert geschält"),
IFERROR(IF(VLOOKUP(W636,'[1]vakuumierte Fertigprodukte'!$B:$C,2,FALSE)=0,"Fertigprodukte"),
IFERROR(IF(VLOOKUP(W636,'[1]vakuumierte Fertigprodukte'!$E:$FI,2,FALSE)=0,"Vakuumierte Zipfel"),
IFERROR(IF(VLOOKUP(W636,[1]Wurste!$B:$C,2,FALSE)=0,"Räucherwürste"),
IFERROR(IF(VLOOKUP(W636,[1]Wurste!$E:$F,2,FALSE)=0,"URW/URGW Wurst"),
IFERROR(IF(VLOOKUP(W636,[1]Wurste!$H:$I,2,FALSE)=0,"HF-Wurst Vegan"),
IFERROR(IF(VLOOKUP(W636,[1]Wurste!$K:$L,2,FALSE)=0,"320er ohne Würste"),
IFERROR(IF(AND(OR(Abfalldokumentation!$I636="BU3",Abfalldokumentation!$I636="Verkauf"),Abfalldokumentation!$N636="Schimmel",Abfalldokumentation!$O636="keinen Abnehmer/kein Schälpersonal"),"Div. Zipfel, ES ohne Verwendung",VLOOKUP(Abfalldokumentation!$M636,Produktgruppen!A:B,2,FALSE)),"-")))))))))))))))))))))))</f>
        <v>Diverses</v>
      </c>
      <c r="M636" s="81" t="str">
        <f>IFERROR(VLOOKUP(Abfalldokumentation!$W636,Artikel!A:C,3,FALSE),Abfalldokumentation!$W636)</f>
        <v>Diverses Schimmel BU4</v>
      </c>
      <c r="N636" s="81" t="str">
        <f>VLOOKUP(D636,'Liste Gründe'!A:D,2,FALSE)</f>
        <v>Schimmel</v>
      </c>
      <c r="O636" s="80" t="str">
        <f>IF(ISBLANK(F636),VLOOKUP(Abfalldokumentation!$X636,'Liste Gründe'!A:D,3,FALSE),F636)</f>
        <v>keine Verarbeitung</v>
      </c>
      <c r="P636" s="81" t="str">
        <f>IF(ISBLANK(Abfalldokumentation!$G636),"-",Abfalldokumentation!$G636)</f>
        <v>Keinen Einsatz</v>
      </c>
      <c r="Q636" s="81">
        <f t="shared" si="64"/>
        <v>38</v>
      </c>
      <c r="R636" s="81" t="str">
        <f t="shared" si="65"/>
        <v>Produkte</v>
      </c>
      <c r="S636" s="81" t="str">
        <f t="shared" si="66"/>
        <v>BUs</v>
      </c>
      <c r="T636" s="81" t="str">
        <f t="shared" si="67"/>
        <v>Symptome</v>
      </c>
      <c r="U636" s="81" t="str">
        <f>IFERROR(VLOOKUP(Abfalldokumentation!$W636,Kennzahlen!S:U,3,FALSE)*Abfalldokumentation!$J636,"0")</f>
        <v>0</v>
      </c>
      <c r="V636" s="81" t="str">
        <f>IF(ISBLANK(A636),VLOOKUP(Abfalldokumentation!$W636,'Linien - BU'!R:S,2,FALSE),A636)</f>
        <v>BU4</v>
      </c>
      <c r="W636" s="77" t="str">
        <f t="shared" si="68"/>
        <v>Diverses Schimmel BU4</v>
      </c>
      <c r="X636" s="77">
        <f t="shared" si="69"/>
        <v>12</v>
      </c>
    </row>
    <row r="637" spans="1:24" ht="30" customHeight="1" x14ac:dyDescent="0.25">
      <c r="A637" s="45" t="s">
        <v>123</v>
      </c>
      <c r="B637" s="46" t="s">
        <v>190</v>
      </c>
      <c r="C637" s="46">
        <v>345</v>
      </c>
      <c r="D637" s="46">
        <v>81</v>
      </c>
      <c r="E637" s="47">
        <v>44461</v>
      </c>
      <c r="F637" s="48"/>
      <c r="G637" s="49" t="s">
        <v>191</v>
      </c>
      <c r="H637" s="50" t="str">
        <f>IFERROR(VLOOKUP(Abfalldokumentation!$B637,Artikel!A:C,3,FALSE),Abfalldokumentation!$B637)</f>
        <v>gemischte Räucherstücke</v>
      </c>
      <c r="I637" s="73" t="str">
        <f>VLOOKUP(V637,'Linien - BU'!A:B,2,FALSE)</f>
        <v>BU3</v>
      </c>
      <c r="J637" s="74">
        <f t="shared" si="63"/>
        <v>345</v>
      </c>
      <c r="K637" s="75">
        <f>Abfalldokumentation!$E637</f>
        <v>44461</v>
      </c>
      <c r="L637" s="74" t="str">
        <f>IFERROR(IF(VLOOKUP(W637,'[1]Rohware 230'!$B:$C,2,FALSE)=0,"Rohware"),
IFERROR(IF(VLOOKUP(W637,[1]Sammelnr.!$B:$C,2,FALSE)=0,"Sammelnr. ungeschält ABS"),
IFERROR(IF(VLOOKUP(W637,[1]Sammelnr.!$E:$F,2,FALSE)=0,"Sammelnr. ungeschält VS"),
IFERROR(IF(VLOOKUP(W637,[1]Sammelnr.!$H:$I,2,FALSE)=0,"Sammelnr. geschält"),
IFERROR(IF(VLOOKUP(W637,[1]Offen!$B:$C,2,FALSE)=0,"Offen ungeschält ABS"),
IFERROR(IF(VLOOKUP(W637,[1]Offen!$E:$F,2,FALSE)=0,"Offen ungeschält VOS"),
IFERROR(IF(VLOOKUP(W637,[1]Offen!$H:$I,2,FALSE)=0,"Offen geschält RW"),
IFERROR(IF(VLOOKUP(W637,[1]Offen!$K:$L,2,FALSE)=0,"Offen vegan"),
IFERROR(IF(VLOOKUP(W637,[1]Offen!$N:$O,2,FALSE)=0,"Offen Zipfel"),
IFERROR(IF(VLOOKUP(W637,[1]Offen!$Q:$R,2,FALSE)=0,"Offen Endstücke"),
IFERROR(IF(VLOOKUP(W637,[1]Vakuumiert!$B:$C,2,FALSE)=0,"Vakuumierter VOS ungeschält"),
IFERROR(IF(VLOOKUP(W637,[1]Vakuumiert!$E:$F,2,FALSE)=0,"Vakuumierter ABS ungeschält"),
IFERROR(IF(VLOOKUP(W637,[1]Vakuumiert!$H:$I,2,FALSE)=0,"Vakuumierter VOS geschält"),
IFERROR(IF(VLOOKUP(W637,[1]Vakuumiert!$K:$L,2,FALSE)=0,"Vakuumierter VOS vegan"),
IFERROR(IF(VLOOKUP(W637,[1]Vakuumiert!$N:$O,2,FALSE)=0,"Vakuumierter VOS Zipfel"),
IFERROR(IF(VLOOKUP(W637,[1]Vakuumiert!$Q:$R,2,FALSE)=0,"Vakuumiert geschält"),
IFERROR(IF(VLOOKUP(W637,'[1]vakuumierte Fertigprodukte'!$B:$C,2,FALSE)=0,"Fertigprodukte"),
IFERROR(IF(VLOOKUP(W637,'[1]vakuumierte Fertigprodukte'!$E:$FI,2,FALSE)=0,"Vakuumierte Zipfel"),
IFERROR(IF(VLOOKUP(W637,[1]Wurste!$B:$C,2,FALSE)=0,"Räucherwürste"),
IFERROR(IF(VLOOKUP(W637,[1]Wurste!$E:$F,2,FALSE)=0,"URW/URGW Wurst"),
IFERROR(IF(VLOOKUP(W637,[1]Wurste!$H:$I,2,FALSE)=0,"HF-Wurst Vegan"),
IFERROR(IF(VLOOKUP(W637,[1]Wurste!$K:$L,2,FALSE)=0,"320er ohne Würste"),
IFERROR(IF(AND(OR(Abfalldokumentation!$I637="BU3",Abfalldokumentation!$I637="Verkauf"),Abfalldokumentation!$N637="Schimmel",Abfalldokumentation!$O637="keinen Abnehmer/kein Schälpersonal"),"Div. Zipfel, ES ohne Verwendung",VLOOKUP(Abfalldokumentation!$M637,Produktgruppen!A:B,2,FALSE)),"-")))))))))))))))))))))))</f>
        <v>Vorschmelz</v>
      </c>
      <c r="M637" s="76" t="str">
        <f>IFERROR(VLOOKUP(Abfalldokumentation!$W637,Artikel!A:C,3,FALSE),Abfalldokumentation!$W637)</f>
        <v>gemischte Räucherstücke</v>
      </c>
      <c r="N637" s="76" t="str">
        <f>VLOOKUP(D637,'Liste Gründe'!A:D,2,FALSE)</f>
        <v>Linienbezogen</v>
      </c>
      <c r="O637" s="75" t="str">
        <f>IF(ISBLANK(F637),VLOOKUP(Abfalldokumentation!$X637,'Liste Gründe'!A:D,3,FALSE),F637)</f>
        <v>gemischtes Produkt</v>
      </c>
      <c r="P637" s="76" t="str">
        <f>IF(ISBLANK(Abfalldokumentation!$G637),"-",Abfalldokumentation!$G637)</f>
        <v xml:space="preserve">gemischt, weil mehrere Produkte in einen Auftrag einfließen. VOS Trennung </v>
      </c>
      <c r="Q637" s="76">
        <f t="shared" si="64"/>
        <v>38</v>
      </c>
      <c r="R637" s="76" t="str">
        <f t="shared" si="65"/>
        <v>Produkte</v>
      </c>
      <c r="S637" s="76" t="str">
        <f t="shared" si="66"/>
        <v>BUs</v>
      </c>
      <c r="T637" s="76" t="str">
        <f t="shared" si="67"/>
        <v>Symptome</v>
      </c>
      <c r="U637" s="76" t="str">
        <f>IFERROR(VLOOKUP(Abfalldokumentation!$W637,Kennzahlen!S:U,3,FALSE)*Abfalldokumentation!$J637,"0")</f>
        <v>0</v>
      </c>
      <c r="V637" s="76" t="str">
        <f>IF(ISBLANK(A637),VLOOKUP(Abfalldokumentation!$W637,'Linien - BU'!R:S,2,FALSE),A637)</f>
        <v>L9</v>
      </c>
      <c r="W637" s="77" t="str">
        <f t="shared" si="68"/>
        <v>gemischte Räucherstücke</v>
      </c>
      <c r="X637" s="77">
        <f t="shared" si="69"/>
        <v>81</v>
      </c>
    </row>
    <row r="638" spans="1:24" ht="30" customHeight="1" x14ac:dyDescent="0.25">
      <c r="A638" s="39" t="s">
        <v>92</v>
      </c>
      <c r="B638" s="40" t="s">
        <v>93</v>
      </c>
      <c r="C638" s="40">
        <v>4.0999999999999996</v>
      </c>
      <c r="D638" s="51">
        <v>74</v>
      </c>
      <c r="E638" s="41">
        <v>44461</v>
      </c>
      <c r="F638" s="42" t="s">
        <v>91</v>
      </c>
      <c r="G638" s="43" t="s">
        <v>91</v>
      </c>
      <c r="H638" s="44" t="str">
        <f>IFERROR(VLOOKUP(Abfalldokumentation!$B638,Artikel!A:C,3,FALSE),Abfalldokumentation!$B638)</f>
        <v>Laborproben</v>
      </c>
      <c r="I638" s="78" t="str">
        <f>VLOOKUP(V638,'Linien - BU'!A:B,2,FALSE)</f>
        <v>Rest</v>
      </c>
      <c r="J638" s="79">
        <f t="shared" si="63"/>
        <v>4.0999999999999996</v>
      </c>
      <c r="K638" s="80">
        <f>Abfalldokumentation!$E638</f>
        <v>44461</v>
      </c>
      <c r="L638" s="79" t="str">
        <f>IFERROR(IF(VLOOKUP(W638,'[1]Rohware 230'!$B:$C,2,FALSE)=0,"Rohware"),
IFERROR(IF(VLOOKUP(W638,[1]Sammelnr.!$B:$C,2,FALSE)=0,"Sammelnr. ungeschält ABS"),
IFERROR(IF(VLOOKUP(W638,[1]Sammelnr.!$E:$F,2,FALSE)=0,"Sammelnr. ungeschält VS"),
IFERROR(IF(VLOOKUP(W638,[1]Sammelnr.!$H:$I,2,FALSE)=0,"Sammelnr. geschält"),
IFERROR(IF(VLOOKUP(W638,[1]Offen!$B:$C,2,FALSE)=0,"Offen ungeschält ABS"),
IFERROR(IF(VLOOKUP(W638,[1]Offen!$E:$F,2,FALSE)=0,"Offen ungeschält VOS"),
IFERROR(IF(VLOOKUP(W638,[1]Offen!$H:$I,2,FALSE)=0,"Offen geschält RW"),
IFERROR(IF(VLOOKUP(W638,[1]Offen!$K:$L,2,FALSE)=0,"Offen vegan"),
IFERROR(IF(VLOOKUP(W638,[1]Offen!$N:$O,2,FALSE)=0,"Offen Zipfel"),
IFERROR(IF(VLOOKUP(W638,[1]Offen!$Q:$R,2,FALSE)=0,"Offen Endstücke"),
IFERROR(IF(VLOOKUP(W638,[1]Vakuumiert!$B:$C,2,FALSE)=0,"Vakuumierter VOS ungeschält"),
IFERROR(IF(VLOOKUP(W638,[1]Vakuumiert!$E:$F,2,FALSE)=0,"Vakuumierter ABS ungeschält"),
IFERROR(IF(VLOOKUP(W638,[1]Vakuumiert!$H:$I,2,FALSE)=0,"Vakuumierter VOS geschält"),
IFERROR(IF(VLOOKUP(W638,[1]Vakuumiert!$K:$L,2,FALSE)=0,"Vakuumierter VOS vegan"),
IFERROR(IF(VLOOKUP(W638,[1]Vakuumiert!$N:$O,2,FALSE)=0,"Vakuumierter VOS Zipfel"),
IFERROR(IF(VLOOKUP(W638,[1]Vakuumiert!$Q:$R,2,FALSE)=0,"Vakuumiert geschält"),
IFERROR(IF(VLOOKUP(W638,'[1]vakuumierte Fertigprodukte'!$B:$C,2,FALSE)=0,"Fertigprodukte"),
IFERROR(IF(VLOOKUP(W638,'[1]vakuumierte Fertigprodukte'!$E:$FI,2,FALSE)=0,"Vakuumierte Zipfel"),
IFERROR(IF(VLOOKUP(W638,[1]Wurste!$B:$C,2,FALSE)=0,"Räucherwürste"),
IFERROR(IF(VLOOKUP(W638,[1]Wurste!$E:$F,2,FALSE)=0,"URW/URGW Wurst"),
IFERROR(IF(VLOOKUP(W638,[1]Wurste!$H:$I,2,FALSE)=0,"HF-Wurst Vegan"),
IFERROR(IF(VLOOKUP(W638,[1]Wurste!$K:$L,2,FALSE)=0,"320er ohne Würste"),
IFERROR(IF(AND(OR(Abfalldokumentation!$I638="BU3",Abfalldokumentation!$I638="Verkauf"),Abfalldokumentation!$N638="Schimmel",Abfalldokumentation!$O638="keinen Abnehmer/kein Schälpersonal"),"Div. Zipfel, ES ohne Verwendung",VLOOKUP(Abfalldokumentation!$M638,Produktgruppen!A:B,2,FALSE)),"-")))))))))))))))))))))))</f>
        <v>Qualitätssicherung</v>
      </c>
      <c r="M638" s="81" t="str">
        <f>IFERROR(VLOOKUP(Abfalldokumentation!$W638,Artikel!A:C,3,FALSE),Abfalldokumentation!$W638)</f>
        <v>Laborproben</v>
      </c>
      <c r="N638" s="81" t="str">
        <f>VLOOKUP(D638,'Liste Gründe'!A:D,2,FALSE)</f>
        <v>Qualitätssicherung</v>
      </c>
      <c r="O638" s="80" t="str">
        <f>IF(ISBLANK(F638),VLOOKUP(Abfalldokumentation!$X638,'Liste Gründe'!A:D,3,FALSE),F638)</f>
        <v>Sensorik</v>
      </c>
      <c r="P638" s="81" t="str">
        <f>IF(ISBLANK(Abfalldokumentation!$G638),"-",Abfalldokumentation!$G638)</f>
        <v>Sensorik</v>
      </c>
      <c r="Q638" s="81">
        <f t="shared" si="64"/>
        <v>38</v>
      </c>
      <c r="R638" s="81" t="str">
        <f t="shared" si="65"/>
        <v>Produkte</v>
      </c>
      <c r="S638" s="81" t="str">
        <f t="shared" si="66"/>
        <v>BUs</v>
      </c>
      <c r="T638" s="81" t="str">
        <f t="shared" si="67"/>
        <v>Symptome</v>
      </c>
      <c r="U638" s="81" t="str">
        <f>IFERROR(VLOOKUP(Abfalldokumentation!$W638,Kennzahlen!S:U,3,FALSE)*Abfalldokumentation!$J638,"0")</f>
        <v>0</v>
      </c>
      <c r="V638" s="81" t="str">
        <f>IF(ISBLANK(A638),VLOOKUP(Abfalldokumentation!$W638,'Linien - BU'!R:S,2,FALSE),A638)</f>
        <v>Labor</v>
      </c>
      <c r="W638" s="77" t="str">
        <f t="shared" si="68"/>
        <v>Laborproben</v>
      </c>
      <c r="X638" s="77">
        <f t="shared" si="69"/>
        <v>74</v>
      </c>
    </row>
    <row r="639" spans="1:24" ht="30" customHeight="1" x14ac:dyDescent="0.25">
      <c r="A639" s="45" t="s">
        <v>70</v>
      </c>
      <c r="B639" s="46" t="s">
        <v>192</v>
      </c>
      <c r="C639" s="46">
        <v>8</v>
      </c>
      <c r="D639" s="46">
        <v>12</v>
      </c>
      <c r="E639" s="47">
        <v>44461</v>
      </c>
      <c r="F639" s="48" t="s">
        <v>10</v>
      </c>
      <c r="G639" s="46" t="s">
        <v>193</v>
      </c>
      <c r="H639" s="50" t="str">
        <f>IFERROR(VLOOKUP(Abfalldokumentation!$B639,Artikel!A:C,3,FALSE),Abfalldokumentation!$B639)</f>
        <v>Schinken Stange</v>
      </c>
      <c r="I639" s="73" t="str">
        <f>VLOOKUP(V639,'Linien - BU'!A:B,2,FALSE)</f>
        <v>BU1</v>
      </c>
      <c r="J639" s="74">
        <f t="shared" si="63"/>
        <v>8</v>
      </c>
      <c r="K639" s="75">
        <f>Abfalldokumentation!$E639</f>
        <v>44461</v>
      </c>
      <c r="L639" s="74" t="str">
        <f>IFERROR(IF(VLOOKUP(W639,'[1]Rohware 230'!$B:$C,2,FALSE)=0,"Rohware"),
IFERROR(IF(VLOOKUP(W639,[1]Sammelnr.!$B:$C,2,FALSE)=0,"Sammelnr. ungeschält ABS"),
IFERROR(IF(VLOOKUP(W639,[1]Sammelnr.!$E:$F,2,FALSE)=0,"Sammelnr. ungeschält VS"),
IFERROR(IF(VLOOKUP(W639,[1]Sammelnr.!$H:$I,2,FALSE)=0,"Sammelnr. geschält"),
IFERROR(IF(VLOOKUP(W639,[1]Offen!$B:$C,2,FALSE)=0,"Offen ungeschält ABS"),
IFERROR(IF(VLOOKUP(W639,[1]Offen!$E:$F,2,FALSE)=0,"Offen ungeschält VOS"),
IFERROR(IF(VLOOKUP(W639,[1]Offen!$H:$I,2,FALSE)=0,"Offen geschält RW"),
IFERROR(IF(VLOOKUP(W639,[1]Offen!$K:$L,2,FALSE)=0,"Offen vegan"),
IFERROR(IF(VLOOKUP(W639,[1]Offen!$N:$O,2,FALSE)=0,"Offen Zipfel"),
IFERROR(IF(VLOOKUP(W639,[1]Offen!$Q:$R,2,FALSE)=0,"Offen Endstücke"),
IFERROR(IF(VLOOKUP(W639,[1]Vakuumiert!$B:$C,2,FALSE)=0,"Vakuumierter VOS ungeschält"),
IFERROR(IF(VLOOKUP(W639,[1]Vakuumiert!$E:$F,2,FALSE)=0,"Vakuumierter ABS ungeschält"),
IFERROR(IF(VLOOKUP(W639,[1]Vakuumiert!$H:$I,2,FALSE)=0,"Vakuumierter VOS geschält"),
IFERROR(IF(VLOOKUP(W639,[1]Vakuumiert!$K:$L,2,FALSE)=0,"Vakuumierter VOS vegan"),
IFERROR(IF(VLOOKUP(W639,[1]Vakuumiert!$N:$O,2,FALSE)=0,"Vakuumierter VOS Zipfel"),
IFERROR(IF(VLOOKUP(W639,[1]Vakuumiert!$Q:$R,2,FALSE)=0,"Vakuumiert geschält"),
IFERROR(IF(VLOOKUP(W639,'[1]vakuumierte Fertigprodukte'!$B:$C,2,FALSE)=0,"Fertigprodukte"),
IFERROR(IF(VLOOKUP(W639,'[1]vakuumierte Fertigprodukte'!$E:$FI,2,FALSE)=0,"Vakuumierte Zipfel"),
IFERROR(IF(VLOOKUP(W639,[1]Wurste!$B:$C,2,FALSE)=0,"Räucherwürste"),
IFERROR(IF(VLOOKUP(W639,[1]Wurste!$E:$F,2,FALSE)=0,"URW/URGW Wurst"),
IFERROR(IF(VLOOKUP(W639,[1]Wurste!$H:$I,2,FALSE)=0,"HF-Wurst Vegan"),
IFERROR(IF(VLOOKUP(W639,[1]Wurste!$K:$L,2,FALSE)=0,"320er ohne Würste"),
IFERROR(IF(AND(OR(Abfalldokumentation!$I639="BU3",Abfalldokumentation!$I639="Verkauf"),Abfalldokumentation!$N639="Schimmel",Abfalldokumentation!$O639="keinen Abnehmer/kein Schälpersonal"),"Div. Zipfel, ES ohne Verwendung",VLOOKUP(Abfalldokumentation!$M639,Produktgruppen!A:B,2,FALSE)),"-")))))))))))))))))))))))</f>
        <v>Rest</v>
      </c>
      <c r="M639" s="76" t="str">
        <f>IFERROR(VLOOKUP(Abfalldokumentation!$W639,Artikel!A:C,3,FALSE),Abfalldokumentation!$W639)</f>
        <v>Schinken Stange</v>
      </c>
      <c r="N639" s="76" t="str">
        <f>VLOOKUP(D639,'Liste Gründe'!A:D,2,FALSE)</f>
        <v>Schimmel</v>
      </c>
      <c r="O639" s="75" t="str">
        <f>IF(ISBLANK(F639),VLOOKUP(Abfalldokumentation!$X639,'Liste Gründe'!A:D,3,FALSE),F639)</f>
        <v>Rest</v>
      </c>
      <c r="P639" s="76" t="str">
        <f>IF(ISBLANK(Abfalldokumentation!$G639),"-",Abfalldokumentation!$G639)</f>
        <v>Schimmel, Reklamation QM</v>
      </c>
      <c r="Q639" s="76">
        <f t="shared" si="64"/>
        <v>38</v>
      </c>
      <c r="R639" s="76" t="str">
        <f t="shared" si="65"/>
        <v>Produkte</v>
      </c>
      <c r="S639" s="76" t="str">
        <f t="shared" si="66"/>
        <v>BUs</v>
      </c>
      <c r="T639" s="76" t="str">
        <f t="shared" si="67"/>
        <v>Symptome</v>
      </c>
      <c r="U639" s="76" t="str">
        <f>IFERROR(VLOOKUP(Abfalldokumentation!$W639,Kennzahlen!S:U,3,FALSE)*Abfalldokumentation!$J639,"0")</f>
        <v>0</v>
      </c>
      <c r="V639" s="76" t="str">
        <f>IF(ISBLANK(A639),VLOOKUP(Abfalldokumentation!$W639,'Linien - BU'!R:S,2,FALSE),A639)</f>
        <v>Abfüllung</v>
      </c>
      <c r="W639" s="77" t="str">
        <f t="shared" si="68"/>
        <v>Schinken Stange</v>
      </c>
      <c r="X639" s="77">
        <f t="shared" si="69"/>
        <v>12</v>
      </c>
    </row>
    <row r="640" spans="1:24" ht="30" customHeight="1" x14ac:dyDescent="0.25">
      <c r="A640" s="39" t="s">
        <v>95</v>
      </c>
      <c r="B640" s="40">
        <v>29500539</v>
      </c>
      <c r="C640" s="40">
        <v>57</v>
      </c>
      <c r="D640" s="40">
        <v>12</v>
      </c>
      <c r="E640" s="41">
        <v>44462</v>
      </c>
      <c r="F640" s="42" t="s">
        <v>22</v>
      </c>
      <c r="G640" s="40" t="s">
        <v>31</v>
      </c>
      <c r="H640" s="44" t="str">
        <f>IFERROR(VLOOKUP(Abfalldokumentation!$B640,Artikel!A:C,3,FALSE),Abfalldokumentation!$B640)</f>
        <v>VOS SKZ Mozzarella 40%</v>
      </c>
      <c r="I640" s="78" t="str">
        <f>VLOOKUP(V640,'Linien - BU'!A:B,2,FALSE)</f>
        <v>BU1</v>
      </c>
      <c r="J640" s="79">
        <f t="shared" si="63"/>
        <v>57</v>
      </c>
      <c r="K640" s="80">
        <f>Abfalldokumentation!$E640</f>
        <v>44462</v>
      </c>
      <c r="L640" s="79" t="str">
        <f>IFERROR(IF(VLOOKUP(W640,'[1]Rohware 230'!$B:$C,2,FALSE)=0,"Rohware"),
IFERROR(IF(VLOOKUP(W640,[1]Sammelnr.!$B:$C,2,FALSE)=0,"Sammelnr. ungeschält ABS"),
IFERROR(IF(VLOOKUP(W640,[1]Sammelnr.!$E:$F,2,FALSE)=0,"Sammelnr. ungeschält VS"),
IFERROR(IF(VLOOKUP(W640,[1]Sammelnr.!$H:$I,2,FALSE)=0,"Sammelnr. geschält"),
IFERROR(IF(VLOOKUP(W640,[1]Offen!$B:$C,2,FALSE)=0,"Offen ungeschält ABS"),
IFERROR(IF(VLOOKUP(W640,[1]Offen!$E:$F,2,FALSE)=0,"Offen ungeschält VOS"),
IFERROR(IF(VLOOKUP(W640,[1]Offen!$H:$I,2,FALSE)=0,"Offen geschält RW"),
IFERROR(IF(VLOOKUP(W640,[1]Offen!$K:$L,2,FALSE)=0,"Offen vegan"),
IFERROR(IF(VLOOKUP(W640,[1]Offen!$N:$O,2,FALSE)=0,"Offen Zipfel"),
IFERROR(IF(VLOOKUP(W640,[1]Offen!$Q:$R,2,FALSE)=0,"Offen Endstücke"),
IFERROR(IF(VLOOKUP(W640,[1]Vakuumiert!$B:$C,2,FALSE)=0,"Vakuumierter VOS ungeschält"),
IFERROR(IF(VLOOKUP(W640,[1]Vakuumiert!$E:$F,2,FALSE)=0,"Vakuumierter ABS ungeschält"),
IFERROR(IF(VLOOKUP(W640,[1]Vakuumiert!$H:$I,2,FALSE)=0,"Vakuumierter VOS geschält"),
IFERROR(IF(VLOOKUP(W640,[1]Vakuumiert!$K:$L,2,FALSE)=0,"Vakuumierter VOS vegan"),
IFERROR(IF(VLOOKUP(W640,[1]Vakuumiert!$N:$O,2,FALSE)=0,"Vakuumierter VOS Zipfel"),
IFERROR(IF(VLOOKUP(W640,[1]Vakuumiert!$Q:$R,2,FALSE)=0,"Vakuumiert geschält"),
IFERROR(IF(VLOOKUP(W640,'[1]vakuumierte Fertigprodukte'!$B:$C,2,FALSE)=0,"Fertigprodukte"),
IFERROR(IF(VLOOKUP(W640,'[1]vakuumierte Fertigprodukte'!$E:$FI,2,FALSE)=0,"Vakuumierte Zipfel"),
IFERROR(IF(VLOOKUP(W640,[1]Wurste!$B:$C,2,FALSE)=0,"Räucherwürste"),
IFERROR(IF(VLOOKUP(W640,[1]Wurste!$E:$F,2,FALSE)=0,"URW/URGW Wurst"),
IFERROR(IF(VLOOKUP(W640,[1]Wurste!$H:$I,2,FALSE)=0,"HF-Wurst Vegan"),
IFERROR(IF(VLOOKUP(W640,[1]Wurste!$K:$L,2,FALSE)=0,"320er ohne Würste"),
IFERROR(IF(AND(OR(Abfalldokumentation!$I640="BU3",Abfalldokumentation!$I640="Verkauf"),Abfalldokumentation!$N640="Schimmel",Abfalldokumentation!$O640="keinen Abnehmer/kein Schälpersonal"),"Div. Zipfel, ES ohne Verwendung",VLOOKUP(Abfalldokumentation!$M640,Produktgruppen!A:B,2,FALSE)),"-")))))))))))))))))))))))</f>
        <v>Offen ungeschält VOS</v>
      </c>
      <c r="M640" s="81" t="str">
        <f>IFERROR(VLOOKUP(Abfalldokumentation!$W640,Artikel!A:C,3,FALSE),Abfalldokumentation!$W640)</f>
        <v>VOS SKZ Mozzarella 40%</v>
      </c>
      <c r="N640" s="81" t="str">
        <f>VLOOKUP(D640,'Liste Gründe'!A:D,2,FALSE)</f>
        <v>Schimmel</v>
      </c>
      <c r="O640" s="80" t="str">
        <f>IF(ISBLANK(F640),VLOOKUP(Abfalldokumentation!$X640,'Liste Gründe'!A:D,3,FALSE),F640)</f>
        <v>keine Verarbeitung</v>
      </c>
      <c r="P640" s="81" t="str">
        <f>IF(ISBLANK(Abfalldokumentation!$G640),"-",Abfalldokumentation!$G640)</f>
        <v>MHD abgelaufen</v>
      </c>
      <c r="Q640" s="81">
        <f t="shared" si="64"/>
        <v>38</v>
      </c>
      <c r="R640" s="81" t="str">
        <f t="shared" si="65"/>
        <v>Produkte</v>
      </c>
      <c r="S640" s="81" t="str">
        <f t="shared" si="66"/>
        <v>BUs</v>
      </c>
      <c r="T640" s="81" t="str">
        <f t="shared" si="67"/>
        <v>Symptome</v>
      </c>
      <c r="U640" s="81">
        <f>IFERROR(VLOOKUP(Abfalldokumentation!$W640,Kennzahlen!S:U,3,FALSE)*Abfalldokumentation!$J640,"0")</f>
        <v>28.5</v>
      </c>
      <c r="V640" s="81" t="str">
        <f>IF(ISBLANK(A640),VLOOKUP(Abfalldokumentation!$W640,'Linien - BU'!R:S,2,FALSE),A640)</f>
        <v>RWV</v>
      </c>
      <c r="W640" s="77">
        <f t="shared" si="68"/>
        <v>29500539</v>
      </c>
      <c r="X640" s="77">
        <f t="shared" si="69"/>
        <v>12</v>
      </c>
    </row>
    <row r="641" spans="1:24" ht="30" customHeight="1" x14ac:dyDescent="0.25">
      <c r="A641" s="45" t="s">
        <v>128</v>
      </c>
      <c r="B641" s="46">
        <v>29500594</v>
      </c>
      <c r="C641" s="46">
        <v>431</v>
      </c>
      <c r="D641" s="46">
        <v>61</v>
      </c>
      <c r="E641" s="47">
        <v>44462</v>
      </c>
      <c r="F641" s="48" t="s">
        <v>144</v>
      </c>
      <c r="G641" s="46" t="s">
        <v>174</v>
      </c>
      <c r="H641" s="50" t="str">
        <f>IFERROR(VLOOKUP(Abfalldokumentation!$B641,Artikel!A:C,3,FALSE),Abfalldokumentation!$B641)</f>
        <v>VOS Früchte Blöcke</v>
      </c>
      <c r="I641" s="73" t="str">
        <f>VLOOKUP(V641,'Linien - BU'!A:B,2,FALSE)</f>
        <v>BU3</v>
      </c>
      <c r="J641" s="74">
        <f t="shared" si="63"/>
        <v>431</v>
      </c>
      <c r="K641" s="75">
        <f>Abfalldokumentation!$E641</f>
        <v>44462</v>
      </c>
      <c r="L641" s="74" t="str">
        <f>IFERROR(IF(VLOOKUP(W641,'[1]Rohware 230'!$B:$C,2,FALSE)=0,"Rohware"),
IFERROR(IF(VLOOKUP(W641,[1]Sammelnr.!$B:$C,2,FALSE)=0,"Sammelnr. ungeschält ABS"),
IFERROR(IF(VLOOKUP(W641,[1]Sammelnr.!$E:$F,2,FALSE)=0,"Sammelnr. ungeschält VS"),
IFERROR(IF(VLOOKUP(W641,[1]Sammelnr.!$H:$I,2,FALSE)=0,"Sammelnr. geschält"),
IFERROR(IF(VLOOKUP(W641,[1]Offen!$B:$C,2,FALSE)=0,"Offen ungeschält ABS"),
IFERROR(IF(VLOOKUP(W641,[1]Offen!$E:$F,2,FALSE)=0,"Offen ungeschält VOS"),
IFERROR(IF(VLOOKUP(W641,[1]Offen!$H:$I,2,FALSE)=0,"Offen geschält RW"),
IFERROR(IF(VLOOKUP(W641,[1]Offen!$K:$L,2,FALSE)=0,"Offen vegan"),
IFERROR(IF(VLOOKUP(W641,[1]Offen!$N:$O,2,FALSE)=0,"Offen Zipfel"),
IFERROR(IF(VLOOKUP(W641,[1]Offen!$Q:$R,2,FALSE)=0,"Offen Endstücke"),
IFERROR(IF(VLOOKUP(W641,[1]Vakuumiert!$B:$C,2,FALSE)=0,"Vakuumierter VOS ungeschält"),
IFERROR(IF(VLOOKUP(W641,[1]Vakuumiert!$E:$F,2,FALSE)=0,"Vakuumierter ABS ungeschält"),
IFERROR(IF(VLOOKUP(W641,[1]Vakuumiert!$H:$I,2,FALSE)=0,"Vakuumierter VOS geschält"),
IFERROR(IF(VLOOKUP(W641,[1]Vakuumiert!$K:$L,2,FALSE)=0,"Vakuumierter VOS vegan"),
IFERROR(IF(VLOOKUP(W641,[1]Vakuumiert!$N:$O,2,FALSE)=0,"Vakuumierter VOS Zipfel"),
IFERROR(IF(VLOOKUP(W641,[1]Vakuumiert!$Q:$R,2,FALSE)=0,"Vakuumiert geschält"),
IFERROR(IF(VLOOKUP(W641,'[1]vakuumierte Fertigprodukte'!$B:$C,2,FALSE)=0,"Fertigprodukte"),
IFERROR(IF(VLOOKUP(W641,'[1]vakuumierte Fertigprodukte'!$E:$FI,2,FALSE)=0,"Vakuumierte Zipfel"),
IFERROR(IF(VLOOKUP(W641,[1]Wurste!$B:$C,2,FALSE)=0,"Räucherwürste"),
IFERROR(IF(VLOOKUP(W641,[1]Wurste!$E:$F,2,FALSE)=0,"URW/URGW Wurst"),
IFERROR(IF(VLOOKUP(W641,[1]Wurste!$H:$I,2,FALSE)=0,"HF-Wurst Vegan"),
IFERROR(IF(VLOOKUP(W641,[1]Wurste!$K:$L,2,FALSE)=0,"320er ohne Würste"),
IFERROR(IF(AND(OR(Abfalldokumentation!$I641="BU3",Abfalldokumentation!$I641="Verkauf"),Abfalldokumentation!$N641="Schimmel",Abfalldokumentation!$O641="keinen Abnehmer/kein Schälpersonal"),"Div. Zipfel, ES ohne Verwendung",VLOOKUP(Abfalldokumentation!$M641,Produktgruppen!A:B,2,FALSE)),"-")))))))))))))))))))))))</f>
        <v>Offen ungeschält VOS</v>
      </c>
      <c r="M641" s="76" t="str">
        <f>IFERROR(VLOOKUP(Abfalldokumentation!$W641,Artikel!A:C,3,FALSE),Abfalldokumentation!$W641)</f>
        <v>VOS Früchte Blöcke</v>
      </c>
      <c r="N641" s="76" t="str">
        <f>VLOOKUP(D641,'Liste Gründe'!A:D,2,FALSE)</f>
        <v>keinen Verwendungszweck</v>
      </c>
      <c r="O641" s="75" t="str">
        <f>IF(ISBLANK(F641),VLOOKUP(Abfalldokumentation!$X641,'Liste Gründe'!A:D,3,FALSE),F641)</f>
        <v>keinen Verkauf, keinen Einsatz möglich</v>
      </c>
      <c r="P641" s="76" t="str">
        <f>IF(ISBLANK(Abfalldokumentation!$G641),"-",Abfalldokumentation!$G641)</f>
        <v>kein Verkauf, kein Einsatz möglich</v>
      </c>
      <c r="Q641" s="76">
        <f t="shared" si="64"/>
        <v>38</v>
      </c>
      <c r="R641" s="76" t="str">
        <f t="shared" si="65"/>
        <v>Produkte</v>
      </c>
      <c r="S641" s="76" t="str">
        <f t="shared" si="66"/>
        <v>BUs</v>
      </c>
      <c r="T641" s="76" t="str">
        <f t="shared" si="67"/>
        <v>Symptome</v>
      </c>
      <c r="U641" s="76">
        <f>IFERROR(VLOOKUP(Abfalldokumentation!$W641,Kennzahlen!S:U,3,FALSE)*Abfalldokumentation!$J641,"0")</f>
        <v>215.5</v>
      </c>
      <c r="V641" s="76" t="str">
        <f>IF(ISBLANK(A641),VLOOKUP(Abfalldokumentation!$W641,'Linien - BU'!R:S,2,FALSE),A641)</f>
        <v>L18</v>
      </c>
      <c r="W641" s="77">
        <f t="shared" si="68"/>
        <v>29500594</v>
      </c>
      <c r="X641" s="77">
        <f t="shared" si="69"/>
        <v>61</v>
      </c>
    </row>
    <row r="642" spans="1:24" ht="30" customHeight="1" x14ac:dyDescent="0.25">
      <c r="A642" s="39" t="s">
        <v>131</v>
      </c>
      <c r="B642" s="40">
        <v>29500886</v>
      </c>
      <c r="C642" s="40">
        <v>28</v>
      </c>
      <c r="D642" s="40">
        <v>61</v>
      </c>
      <c r="E642" s="41">
        <v>44462</v>
      </c>
      <c r="F642" s="42" t="s">
        <v>17</v>
      </c>
      <c r="G642" s="40" t="s">
        <v>156</v>
      </c>
      <c r="H642" s="44" t="str">
        <f>IFERROR(VLOOKUP(Abfalldokumentation!$B642,Artikel!A:C,3,FALSE),Abfalldokumentation!$B642)</f>
        <v>ABS MEDI-KRÄUK</v>
      </c>
      <c r="I642" s="78" t="str">
        <f>VLOOKUP(V642,'Linien - BU'!A:B,2,FALSE)</f>
        <v>BU4</v>
      </c>
      <c r="J642" s="79">
        <f t="shared" ref="J642:J705" si="70">C642</f>
        <v>28</v>
      </c>
      <c r="K642" s="80">
        <f>Abfalldokumentation!$E642</f>
        <v>44462</v>
      </c>
      <c r="L642" s="79" t="str">
        <f>IFERROR(IF(VLOOKUP(W642,'[1]Rohware 230'!$B:$C,2,FALSE)=0,"Rohware"),
IFERROR(IF(VLOOKUP(W642,[1]Sammelnr.!$B:$C,2,FALSE)=0,"Sammelnr. ungeschält ABS"),
IFERROR(IF(VLOOKUP(W642,[1]Sammelnr.!$E:$F,2,FALSE)=0,"Sammelnr. ungeschält VS"),
IFERROR(IF(VLOOKUP(W642,[1]Sammelnr.!$H:$I,2,FALSE)=0,"Sammelnr. geschält"),
IFERROR(IF(VLOOKUP(W642,[1]Offen!$B:$C,2,FALSE)=0,"Offen ungeschält ABS"),
IFERROR(IF(VLOOKUP(W642,[1]Offen!$E:$F,2,FALSE)=0,"Offen ungeschält VOS"),
IFERROR(IF(VLOOKUP(W642,[1]Offen!$H:$I,2,FALSE)=0,"Offen geschält RW"),
IFERROR(IF(VLOOKUP(W642,[1]Offen!$K:$L,2,FALSE)=0,"Offen vegan"),
IFERROR(IF(VLOOKUP(W642,[1]Offen!$N:$O,2,FALSE)=0,"Offen Zipfel"),
IFERROR(IF(VLOOKUP(W642,[1]Offen!$Q:$R,2,FALSE)=0,"Offen Endstücke"),
IFERROR(IF(VLOOKUP(W642,[1]Vakuumiert!$B:$C,2,FALSE)=0,"Vakuumierter VOS ungeschält"),
IFERROR(IF(VLOOKUP(W642,[1]Vakuumiert!$E:$F,2,FALSE)=0,"Vakuumierter ABS ungeschält"),
IFERROR(IF(VLOOKUP(W642,[1]Vakuumiert!$H:$I,2,FALSE)=0,"Vakuumierter VOS geschält"),
IFERROR(IF(VLOOKUP(W642,[1]Vakuumiert!$K:$L,2,FALSE)=0,"Vakuumierter VOS vegan"),
IFERROR(IF(VLOOKUP(W642,[1]Vakuumiert!$N:$O,2,FALSE)=0,"Vakuumierter VOS Zipfel"),
IFERROR(IF(VLOOKUP(W642,[1]Vakuumiert!$Q:$R,2,FALSE)=0,"Vakuumiert geschält"),
IFERROR(IF(VLOOKUP(W642,'[1]vakuumierte Fertigprodukte'!$B:$C,2,FALSE)=0,"Fertigprodukte"),
IFERROR(IF(VLOOKUP(W642,'[1]vakuumierte Fertigprodukte'!$E:$FI,2,FALSE)=0,"Vakuumierte Zipfel"),
IFERROR(IF(VLOOKUP(W642,[1]Wurste!$B:$C,2,FALSE)=0,"Räucherwürste"),
IFERROR(IF(VLOOKUP(W642,[1]Wurste!$E:$F,2,FALSE)=0,"URW/URGW Wurst"),
IFERROR(IF(VLOOKUP(W642,[1]Wurste!$H:$I,2,FALSE)=0,"HF-Wurst Vegan"),
IFERROR(IF(VLOOKUP(W642,[1]Wurste!$K:$L,2,FALSE)=0,"320er ohne Würste"),
IFERROR(IF(AND(OR(Abfalldokumentation!$I642="BU3",Abfalldokumentation!$I642="Verkauf"),Abfalldokumentation!$N642="Schimmel",Abfalldokumentation!$O642="keinen Abnehmer/kein Schälpersonal"),"Div. Zipfel, ES ohne Verwendung",VLOOKUP(Abfalldokumentation!$M642,Produktgruppen!A:B,2,FALSE)),"-")))))))))))))))))))))))</f>
        <v>Offen ungeschält ABS</v>
      </c>
      <c r="M642" s="81" t="str">
        <f>IFERROR(VLOOKUP(Abfalldokumentation!$W642,Artikel!A:C,3,FALSE),Abfalldokumentation!$W642)</f>
        <v>ABS MEDI-KRÄUK</v>
      </c>
      <c r="N642" s="81" t="str">
        <f>VLOOKUP(D642,'Liste Gründe'!A:D,2,FALSE)</f>
        <v>keinen Verwendungszweck</v>
      </c>
      <c r="O642" s="80" t="str">
        <f>IF(ISBLANK(F642),VLOOKUP(Abfalldokumentation!$X642,'Liste Gründe'!A:D,3,FALSE),F642)</f>
        <v>keinen Verwendungszweck</v>
      </c>
      <c r="P642" s="81" t="str">
        <f>IF(ISBLANK(Abfalldokumentation!$G642),"-",Abfalldokumentation!$G642)</f>
        <v>&lt;500kg/Monat</v>
      </c>
      <c r="Q642" s="81">
        <f t="shared" ref="Q642:Q705" si="71">_xlfn.ISOWEEKNUM(K642)</f>
        <v>38</v>
      </c>
      <c r="R642" s="81" t="str">
        <f t="shared" ref="R642:R705" si="72">"Produkte"</f>
        <v>Produkte</v>
      </c>
      <c r="S642" s="81" t="str">
        <f t="shared" ref="S642:S705" si="73">"BUs"</f>
        <v>BUs</v>
      </c>
      <c r="T642" s="81" t="str">
        <f t="shared" ref="T642:T705" si="74">"Symptome"</f>
        <v>Symptome</v>
      </c>
      <c r="U642" s="81">
        <f>IFERROR(VLOOKUP(Abfalldokumentation!$W642,Kennzahlen!S:U,3,FALSE)*Abfalldokumentation!$J642,"0")</f>
        <v>42</v>
      </c>
      <c r="V642" s="81" t="str">
        <f>IF(ISBLANK(A642),VLOOKUP(Abfalldokumentation!$W642,'Linien - BU'!R:S,2,FALSE),A642)</f>
        <v>L21</v>
      </c>
      <c r="W642" s="77">
        <f t="shared" ref="W642:W705" si="75">B642</f>
        <v>29500886</v>
      </c>
      <c r="X642" s="77">
        <f t="shared" ref="X642:X705" si="76">D642</f>
        <v>61</v>
      </c>
    </row>
    <row r="643" spans="1:24" ht="30" customHeight="1" x14ac:dyDescent="0.25">
      <c r="A643" s="45" t="s">
        <v>95</v>
      </c>
      <c r="B643" s="46">
        <v>29500917</v>
      </c>
      <c r="C643" s="46">
        <v>32</v>
      </c>
      <c r="D643" s="46">
        <v>22</v>
      </c>
      <c r="E643" s="47">
        <v>44462</v>
      </c>
      <c r="F643" s="48" t="s">
        <v>97</v>
      </c>
      <c r="G643" s="46" t="s">
        <v>98</v>
      </c>
      <c r="H643" s="50" t="str">
        <f>IFERROR(VLOOKUP(Abfalldokumentation!$B643,Artikel!A:C,3,FALSE),Abfalldokumentation!$B643)</f>
        <v>VOS-ABS ENTSORGUNG</v>
      </c>
      <c r="I643" s="73" t="str">
        <f>VLOOKUP(V643,'Linien - BU'!A:B,2,FALSE)</f>
        <v>BU1</v>
      </c>
      <c r="J643" s="74">
        <f t="shared" si="70"/>
        <v>32</v>
      </c>
      <c r="K643" s="75">
        <f>Abfalldokumentation!$E643</f>
        <v>44462</v>
      </c>
      <c r="L643" s="74" t="str">
        <f>IFERROR(IF(VLOOKUP(W643,'[1]Rohware 230'!$B:$C,2,FALSE)=0,"Rohware"),
IFERROR(IF(VLOOKUP(W643,[1]Sammelnr.!$B:$C,2,FALSE)=0,"Sammelnr. ungeschält ABS"),
IFERROR(IF(VLOOKUP(W643,[1]Sammelnr.!$E:$F,2,FALSE)=0,"Sammelnr. ungeschält VS"),
IFERROR(IF(VLOOKUP(W643,[1]Sammelnr.!$H:$I,2,FALSE)=0,"Sammelnr. geschält"),
IFERROR(IF(VLOOKUP(W643,[1]Offen!$B:$C,2,FALSE)=0,"Offen ungeschält ABS"),
IFERROR(IF(VLOOKUP(W643,[1]Offen!$E:$F,2,FALSE)=0,"Offen ungeschält VOS"),
IFERROR(IF(VLOOKUP(W643,[1]Offen!$H:$I,2,FALSE)=0,"Offen geschält RW"),
IFERROR(IF(VLOOKUP(W643,[1]Offen!$K:$L,2,FALSE)=0,"Offen vegan"),
IFERROR(IF(VLOOKUP(W643,[1]Offen!$N:$O,2,FALSE)=0,"Offen Zipfel"),
IFERROR(IF(VLOOKUP(W643,[1]Offen!$Q:$R,2,FALSE)=0,"Offen Endstücke"),
IFERROR(IF(VLOOKUP(W643,[1]Vakuumiert!$B:$C,2,FALSE)=0,"Vakuumierter VOS ungeschält"),
IFERROR(IF(VLOOKUP(W643,[1]Vakuumiert!$E:$F,2,FALSE)=0,"Vakuumierter ABS ungeschält"),
IFERROR(IF(VLOOKUP(W643,[1]Vakuumiert!$H:$I,2,FALSE)=0,"Vakuumierter VOS geschält"),
IFERROR(IF(VLOOKUP(W643,[1]Vakuumiert!$K:$L,2,FALSE)=0,"Vakuumierter VOS vegan"),
IFERROR(IF(VLOOKUP(W643,[1]Vakuumiert!$N:$O,2,FALSE)=0,"Vakuumierter VOS Zipfel"),
IFERROR(IF(VLOOKUP(W643,[1]Vakuumiert!$Q:$R,2,FALSE)=0,"Vakuumiert geschält"),
IFERROR(IF(VLOOKUP(W643,'[1]vakuumierte Fertigprodukte'!$B:$C,2,FALSE)=0,"Fertigprodukte"),
IFERROR(IF(VLOOKUP(W643,'[1]vakuumierte Fertigprodukte'!$E:$FI,2,FALSE)=0,"Vakuumierte Zipfel"),
IFERROR(IF(VLOOKUP(W643,[1]Wurste!$B:$C,2,FALSE)=0,"Räucherwürste"),
IFERROR(IF(VLOOKUP(W643,[1]Wurste!$E:$F,2,FALSE)=0,"URW/URGW Wurst"),
IFERROR(IF(VLOOKUP(W643,[1]Wurste!$H:$I,2,FALSE)=0,"HF-Wurst Vegan"),
IFERROR(IF(VLOOKUP(W643,[1]Wurste!$K:$L,2,FALSE)=0,"320er ohne Würste"),
IFERROR(IF(AND(OR(Abfalldokumentation!$I643="BU3",Abfalldokumentation!$I643="Verkauf"),Abfalldokumentation!$N643="Schimmel",Abfalldokumentation!$O643="keinen Abnehmer/kein Schälpersonal"),"Div. Zipfel, ES ohne Verwendung",VLOOKUP(Abfalldokumentation!$M643,Produktgruppen!A:B,2,FALSE)),"-")))))))))))))))))))))))</f>
        <v>Vorschmelz</v>
      </c>
      <c r="M643" s="76" t="str">
        <f>IFERROR(VLOOKUP(Abfalldokumentation!$W643,Artikel!A:C,3,FALSE),Abfalldokumentation!$W643)</f>
        <v>VOS-ABS ENTSORGUNG</v>
      </c>
      <c r="N643" s="76" t="str">
        <f>VLOOKUP(D643,'Liste Gründe'!A:D,2,FALSE)</f>
        <v>Rest</v>
      </c>
      <c r="O643" s="75" t="str">
        <f>IF(ISBLANK(F643),VLOOKUP(Abfalldokumentation!$X643,'Liste Gründe'!A:D,3,FALSE),F643)</f>
        <v>geschälte Rinde</v>
      </c>
      <c r="P643" s="76" t="str">
        <f>IF(ISBLANK(Abfalldokumentation!$G643),"-",Abfalldokumentation!$G643)</f>
        <v>keine Verwendung möglich</v>
      </c>
      <c r="Q643" s="76">
        <f t="shared" si="71"/>
        <v>38</v>
      </c>
      <c r="R643" s="76" t="str">
        <f t="shared" si="72"/>
        <v>Produkte</v>
      </c>
      <c r="S643" s="76" t="str">
        <f t="shared" si="73"/>
        <v>BUs</v>
      </c>
      <c r="T643" s="76" t="str">
        <f t="shared" si="74"/>
        <v>Symptome</v>
      </c>
      <c r="U643" s="76">
        <f>IFERROR(VLOOKUP(Abfalldokumentation!$W643,Kennzahlen!S:U,3,FALSE)*Abfalldokumentation!$J643,"0")</f>
        <v>0.32</v>
      </c>
      <c r="V643" s="76" t="str">
        <f>IF(ISBLANK(A643),VLOOKUP(Abfalldokumentation!$W643,'Linien - BU'!R:S,2,FALSE),A643)</f>
        <v>RWV</v>
      </c>
      <c r="W643" s="77">
        <f t="shared" si="75"/>
        <v>29500917</v>
      </c>
      <c r="X643" s="77">
        <f t="shared" si="76"/>
        <v>22</v>
      </c>
    </row>
    <row r="644" spans="1:24" ht="30" customHeight="1" x14ac:dyDescent="0.25">
      <c r="A644" s="39" t="s">
        <v>131</v>
      </c>
      <c r="B644" s="40">
        <v>29501009</v>
      </c>
      <c r="C644" s="40">
        <v>9</v>
      </c>
      <c r="D644" s="40">
        <v>61</v>
      </c>
      <c r="E644" s="41">
        <v>44462</v>
      </c>
      <c r="F644" s="42" t="s">
        <v>17</v>
      </c>
      <c r="G644" s="40" t="s">
        <v>82</v>
      </c>
      <c r="H644" s="44" t="str">
        <f>IFERROR(VLOOKUP(Abfalldokumentation!$B644,Artikel!A:C,3,FALSE),Abfalldokumentation!$B644)</f>
        <v>ABS Whisky-Nuts</v>
      </c>
      <c r="I644" s="78" t="str">
        <f>VLOOKUP(V644,'Linien - BU'!A:B,2,FALSE)</f>
        <v>BU4</v>
      </c>
      <c r="J644" s="79">
        <f t="shared" si="70"/>
        <v>9</v>
      </c>
      <c r="K644" s="80">
        <f>Abfalldokumentation!$E644</f>
        <v>44462</v>
      </c>
      <c r="L644" s="79" t="str">
        <f>IFERROR(IF(VLOOKUP(W644,'[1]Rohware 230'!$B:$C,2,FALSE)=0,"Rohware"),
IFERROR(IF(VLOOKUP(W644,[1]Sammelnr.!$B:$C,2,FALSE)=0,"Sammelnr. ungeschält ABS"),
IFERROR(IF(VLOOKUP(W644,[1]Sammelnr.!$E:$F,2,FALSE)=0,"Sammelnr. ungeschält VS"),
IFERROR(IF(VLOOKUP(W644,[1]Sammelnr.!$H:$I,2,FALSE)=0,"Sammelnr. geschält"),
IFERROR(IF(VLOOKUP(W644,[1]Offen!$B:$C,2,FALSE)=0,"Offen ungeschält ABS"),
IFERROR(IF(VLOOKUP(W644,[1]Offen!$E:$F,2,FALSE)=0,"Offen ungeschält VOS"),
IFERROR(IF(VLOOKUP(W644,[1]Offen!$H:$I,2,FALSE)=0,"Offen geschält RW"),
IFERROR(IF(VLOOKUP(W644,[1]Offen!$K:$L,2,FALSE)=0,"Offen vegan"),
IFERROR(IF(VLOOKUP(W644,[1]Offen!$N:$O,2,FALSE)=0,"Offen Zipfel"),
IFERROR(IF(VLOOKUP(W644,[1]Offen!$Q:$R,2,FALSE)=0,"Offen Endstücke"),
IFERROR(IF(VLOOKUP(W644,[1]Vakuumiert!$B:$C,2,FALSE)=0,"Vakuumierter VOS ungeschält"),
IFERROR(IF(VLOOKUP(W644,[1]Vakuumiert!$E:$F,2,FALSE)=0,"Vakuumierter ABS ungeschält"),
IFERROR(IF(VLOOKUP(W644,[1]Vakuumiert!$H:$I,2,FALSE)=0,"Vakuumierter VOS geschält"),
IFERROR(IF(VLOOKUP(W644,[1]Vakuumiert!$K:$L,2,FALSE)=0,"Vakuumierter VOS vegan"),
IFERROR(IF(VLOOKUP(W644,[1]Vakuumiert!$N:$O,2,FALSE)=0,"Vakuumierter VOS Zipfel"),
IFERROR(IF(VLOOKUP(W644,[1]Vakuumiert!$Q:$R,2,FALSE)=0,"Vakuumiert geschält"),
IFERROR(IF(VLOOKUP(W644,'[1]vakuumierte Fertigprodukte'!$B:$C,2,FALSE)=0,"Fertigprodukte"),
IFERROR(IF(VLOOKUP(W644,'[1]vakuumierte Fertigprodukte'!$E:$FI,2,FALSE)=0,"Vakuumierte Zipfel"),
IFERROR(IF(VLOOKUP(W644,[1]Wurste!$B:$C,2,FALSE)=0,"Räucherwürste"),
IFERROR(IF(VLOOKUP(W644,[1]Wurste!$E:$F,2,FALSE)=0,"URW/URGW Wurst"),
IFERROR(IF(VLOOKUP(W644,[1]Wurste!$H:$I,2,FALSE)=0,"HF-Wurst Vegan"),
IFERROR(IF(VLOOKUP(W644,[1]Wurste!$K:$L,2,FALSE)=0,"320er ohne Würste"),
IFERROR(IF(AND(OR(Abfalldokumentation!$I644="BU3",Abfalldokumentation!$I644="Verkauf"),Abfalldokumentation!$N644="Schimmel",Abfalldokumentation!$O644="keinen Abnehmer/kein Schälpersonal"),"Div. Zipfel, ES ohne Verwendung",VLOOKUP(Abfalldokumentation!$M644,Produktgruppen!A:B,2,FALSE)),"-")))))))))))))))))))))))</f>
        <v>Offen ungeschält ABS</v>
      </c>
      <c r="M644" s="81" t="str">
        <f>IFERROR(VLOOKUP(Abfalldokumentation!$W644,Artikel!A:C,3,FALSE),Abfalldokumentation!$W644)</f>
        <v>ABS Whisky-Nuts</v>
      </c>
      <c r="N644" s="81" t="str">
        <f>VLOOKUP(D644,'Liste Gründe'!A:D,2,FALSE)</f>
        <v>keinen Verwendungszweck</v>
      </c>
      <c r="O644" s="80" t="str">
        <f>IF(ISBLANK(F644),VLOOKUP(Abfalldokumentation!$X644,'Liste Gründe'!A:D,3,FALSE),F644)</f>
        <v>keinen Verwendungszweck</v>
      </c>
      <c r="P644" s="81" t="str">
        <f>IF(ISBLANK(Abfalldokumentation!$G644),"-",Abfalldokumentation!$G644)</f>
        <v>&lt;300kg/Monat</v>
      </c>
      <c r="Q644" s="81">
        <f t="shared" si="71"/>
        <v>38</v>
      </c>
      <c r="R644" s="81" t="str">
        <f t="shared" si="72"/>
        <v>Produkte</v>
      </c>
      <c r="S644" s="81" t="str">
        <f t="shared" si="73"/>
        <v>BUs</v>
      </c>
      <c r="T644" s="81" t="str">
        <f t="shared" si="74"/>
        <v>Symptome</v>
      </c>
      <c r="U644" s="81">
        <f>IFERROR(VLOOKUP(Abfalldokumentation!$W644,Kennzahlen!S:U,3,FALSE)*Abfalldokumentation!$J644,"0")</f>
        <v>13.5</v>
      </c>
      <c r="V644" s="81" t="str">
        <f>IF(ISBLANK(A644),VLOOKUP(Abfalldokumentation!$W644,'Linien - BU'!R:S,2,FALSE),A644)</f>
        <v>L21</v>
      </c>
      <c r="W644" s="77">
        <f t="shared" si="75"/>
        <v>29501009</v>
      </c>
      <c r="X644" s="77">
        <f t="shared" si="76"/>
        <v>61</v>
      </c>
    </row>
    <row r="645" spans="1:24" ht="30" customHeight="1" x14ac:dyDescent="0.25">
      <c r="A645" s="45" t="s">
        <v>131</v>
      </c>
      <c r="B645" s="46">
        <v>29501029</v>
      </c>
      <c r="C645" s="46">
        <v>36</v>
      </c>
      <c r="D645" s="46">
        <v>61</v>
      </c>
      <c r="E645" s="47">
        <v>44462</v>
      </c>
      <c r="F645" s="48" t="s">
        <v>17</v>
      </c>
      <c r="G645" s="46" t="s">
        <v>82</v>
      </c>
      <c r="H645" s="50" t="str">
        <f>IFERROR(VLOOKUP(Abfalldokumentation!$B645,Artikel!A:C,3,FALSE),Abfalldokumentation!$B645)</f>
        <v>ABS BRUSCHETTA</v>
      </c>
      <c r="I645" s="73" t="str">
        <f>VLOOKUP(V645,'Linien - BU'!A:B,2,FALSE)</f>
        <v>BU4</v>
      </c>
      <c r="J645" s="74">
        <f t="shared" si="70"/>
        <v>36</v>
      </c>
      <c r="K645" s="75">
        <f>Abfalldokumentation!$E645</f>
        <v>44462</v>
      </c>
      <c r="L645" s="74" t="str">
        <f>IFERROR(IF(VLOOKUP(W645,'[1]Rohware 230'!$B:$C,2,FALSE)=0,"Rohware"),
IFERROR(IF(VLOOKUP(W645,[1]Sammelnr.!$B:$C,2,FALSE)=0,"Sammelnr. ungeschält ABS"),
IFERROR(IF(VLOOKUP(W645,[1]Sammelnr.!$E:$F,2,FALSE)=0,"Sammelnr. ungeschält VS"),
IFERROR(IF(VLOOKUP(W645,[1]Sammelnr.!$H:$I,2,FALSE)=0,"Sammelnr. geschält"),
IFERROR(IF(VLOOKUP(W645,[1]Offen!$B:$C,2,FALSE)=0,"Offen ungeschält ABS"),
IFERROR(IF(VLOOKUP(W645,[1]Offen!$E:$F,2,FALSE)=0,"Offen ungeschält VOS"),
IFERROR(IF(VLOOKUP(W645,[1]Offen!$H:$I,2,FALSE)=0,"Offen geschält RW"),
IFERROR(IF(VLOOKUP(W645,[1]Offen!$K:$L,2,FALSE)=0,"Offen vegan"),
IFERROR(IF(VLOOKUP(W645,[1]Offen!$N:$O,2,FALSE)=0,"Offen Zipfel"),
IFERROR(IF(VLOOKUP(W645,[1]Offen!$Q:$R,2,FALSE)=0,"Offen Endstücke"),
IFERROR(IF(VLOOKUP(W645,[1]Vakuumiert!$B:$C,2,FALSE)=0,"Vakuumierter VOS ungeschält"),
IFERROR(IF(VLOOKUP(W645,[1]Vakuumiert!$E:$F,2,FALSE)=0,"Vakuumierter ABS ungeschält"),
IFERROR(IF(VLOOKUP(W645,[1]Vakuumiert!$H:$I,2,FALSE)=0,"Vakuumierter VOS geschält"),
IFERROR(IF(VLOOKUP(W645,[1]Vakuumiert!$K:$L,2,FALSE)=0,"Vakuumierter VOS vegan"),
IFERROR(IF(VLOOKUP(W645,[1]Vakuumiert!$N:$O,2,FALSE)=0,"Vakuumierter VOS Zipfel"),
IFERROR(IF(VLOOKUP(W645,[1]Vakuumiert!$Q:$R,2,FALSE)=0,"Vakuumiert geschält"),
IFERROR(IF(VLOOKUP(W645,'[1]vakuumierte Fertigprodukte'!$B:$C,2,FALSE)=0,"Fertigprodukte"),
IFERROR(IF(VLOOKUP(W645,'[1]vakuumierte Fertigprodukte'!$E:$FI,2,FALSE)=0,"Vakuumierte Zipfel"),
IFERROR(IF(VLOOKUP(W645,[1]Wurste!$B:$C,2,FALSE)=0,"Räucherwürste"),
IFERROR(IF(VLOOKUP(W645,[1]Wurste!$E:$F,2,FALSE)=0,"URW/URGW Wurst"),
IFERROR(IF(VLOOKUP(W645,[1]Wurste!$H:$I,2,FALSE)=0,"HF-Wurst Vegan"),
IFERROR(IF(VLOOKUP(W645,[1]Wurste!$K:$L,2,FALSE)=0,"320er ohne Würste"),
IFERROR(IF(AND(OR(Abfalldokumentation!$I645="BU3",Abfalldokumentation!$I645="Verkauf"),Abfalldokumentation!$N645="Schimmel",Abfalldokumentation!$O645="keinen Abnehmer/kein Schälpersonal"),"Div. Zipfel, ES ohne Verwendung",VLOOKUP(Abfalldokumentation!$M645,Produktgruppen!A:B,2,FALSE)),"-")))))))))))))))))))))))</f>
        <v>Offen ungeschält ABS</v>
      </c>
      <c r="M645" s="76" t="str">
        <f>IFERROR(VLOOKUP(Abfalldokumentation!$W645,Artikel!A:C,3,FALSE),Abfalldokumentation!$W645)</f>
        <v>ABS BRUSCHETTA</v>
      </c>
      <c r="N645" s="76" t="str">
        <f>VLOOKUP(D645,'Liste Gründe'!A:D,2,FALSE)</f>
        <v>keinen Verwendungszweck</v>
      </c>
      <c r="O645" s="75" t="str">
        <f>IF(ISBLANK(F645),VLOOKUP(Abfalldokumentation!$X645,'Liste Gründe'!A:D,3,FALSE),F645)</f>
        <v>keinen Verwendungszweck</v>
      </c>
      <c r="P645" s="76" t="str">
        <f>IF(ISBLANK(Abfalldokumentation!$G645),"-",Abfalldokumentation!$G645)</f>
        <v>&lt;300kg/Monat</v>
      </c>
      <c r="Q645" s="76">
        <f t="shared" si="71"/>
        <v>38</v>
      </c>
      <c r="R645" s="76" t="str">
        <f t="shared" si="72"/>
        <v>Produkte</v>
      </c>
      <c r="S645" s="76" t="str">
        <f t="shared" si="73"/>
        <v>BUs</v>
      </c>
      <c r="T645" s="76" t="str">
        <f t="shared" si="74"/>
        <v>Symptome</v>
      </c>
      <c r="U645" s="76">
        <f>IFERROR(VLOOKUP(Abfalldokumentation!$W645,Kennzahlen!S:U,3,FALSE)*Abfalldokumentation!$J645,"0")</f>
        <v>54</v>
      </c>
      <c r="V645" s="76" t="str">
        <f>IF(ISBLANK(A645),VLOOKUP(Abfalldokumentation!$W645,'Linien - BU'!R:S,2,FALSE),A645)</f>
        <v>L21</v>
      </c>
      <c r="W645" s="77">
        <f t="shared" si="75"/>
        <v>29501029</v>
      </c>
      <c r="X645" s="77">
        <f t="shared" si="76"/>
        <v>61</v>
      </c>
    </row>
    <row r="646" spans="1:24" ht="30" customHeight="1" x14ac:dyDescent="0.25">
      <c r="A646" s="39" t="s">
        <v>11</v>
      </c>
      <c r="B646" s="40">
        <v>29501060</v>
      </c>
      <c r="C646" s="40">
        <v>239</v>
      </c>
      <c r="D646" s="40">
        <v>12</v>
      </c>
      <c r="E646" s="41">
        <v>44462</v>
      </c>
      <c r="F646" s="42" t="s">
        <v>20</v>
      </c>
      <c r="G646" s="40" t="s">
        <v>84</v>
      </c>
      <c r="H646" s="44" t="str">
        <f>IFERROR(VLOOKUP(Abfalldokumentation!$B646,Artikel!A:C,3,FALSE),Abfalldokumentation!$B646)</f>
        <v>VOS RW-NATUR ZIPFEL 350</v>
      </c>
      <c r="I646" s="78" t="str">
        <f>VLOOKUP(V646,'Linien - BU'!A:B,2,FALSE)</f>
        <v>Verkauf</v>
      </c>
      <c r="J646" s="79">
        <f t="shared" si="70"/>
        <v>239</v>
      </c>
      <c r="K646" s="80">
        <f>Abfalldokumentation!$E646</f>
        <v>44462</v>
      </c>
      <c r="L646" s="79" t="str">
        <f>IFERROR(IF(VLOOKUP(W646,'[1]Rohware 230'!$B:$C,2,FALSE)=0,"Rohware"),
IFERROR(IF(VLOOKUP(W646,[1]Sammelnr.!$B:$C,2,FALSE)=0,"Sammelnr. ungeschält ABS"),
IFERROR(IF(VLOOKUP(W646,[1]Sammelnr.!$E:$F,2,FALSE)=0,"Sammelnr. ungeschält VS"),
IFERROR(IF(VLOOKUP(W646,[1]Sammelnr.!$H:$I,2,FALSE)=0,"Sammelnr. geschält"),
IFERROR(IF(VLOOKUP(W646,[1]Offen!$B:$C,2,FALSE)=0,"Offen ungeschält ABS"),
IFERROR(IF(VLOOKUP(W646,[1]Offen!$E:$F,2,FALSE)=0,"Offen ungeschält VOS"),
IFERROR(IF(VLOOKUP(W646,[1]Offen!$H:$I,2,FALSE)=0,"Offen geschält RW"),
IFERROR(IF(VLOOKUP(W646,[1]Offen!$K:$L,2,FALSE)=0,"Offen vegan"),
IFERROR(IF(VLOOKUP(W646,[1]Offen!$N:$O,2,FALSE)=0,"Offen Zipfel"),
IFERROR(IF(VLOOKUP(W646,[1]Offen!$Q:$R,2,FALSE)=0,"Offen Endstücke"),
IFERROR(IF(VLOOKUP(W646,[1]Vakuumiert!$B:$C,2,FALSE)=0,"Vakuumierter VOS ungeschält"),
IFERROR(IF(VLOOKUP(W646,[1]Vakuumiert!$E:$F,2,FALSE)=0,"Vakuumierter ABS ungeschält"),
IFERROR(IF(VLOOKUP(W646,[1]Vakuumiert!$H:$I,2,FALSE)=0,"Vakuumierter VOS geschält"),
IFERROR(IF(VLOOKUP(W646,[1]Vakuumiert!$K:$L,2,FALSE)=0,"Vakuumierter VOS vegan"),
IFERROR(IF(VLOOKUP(W646,[1]Vakuumiert!$N:$O,2,FALSE)=0,"Vakuumierter VOS Zipfel"),
IFERROR(IF(VLOOKUP(W646,[1]Vakuumiert!$Q:$R,2,FALSE)=0,"Vakuumiert geschält"),
IFERROR(IF(VLOOKUP(W646,'[1]vakuumierte Fertigprodukte'!$B:$C,2,FALSE)=0,"Fertigprodukte"),
IFERROR(IF(VLOOKUP(W646,'[1]vakuumierte Fertigprodukte'!$E:$FI,2,FALSE)=0,"Vakuumierte Zipfel"),
IFERROR(IF(VLOOKUP(W646,[1]Wurste!$B:$C,2,FALSE)=0,"Räucherwürste"),
IFERROR(IF(VLOOKUP(W646,[1]Wurste!$E:$F,2,FALSE)=0,"URW/URGW Wurst"),
IFERROR(IF(VLOOKUP(W646,[1]Wurste!$H:$I,2,FALSE)=0,"HF-Wurst Vegan"),
IFERROR(IF(VLOOKUP(W646,[1]Wurste!$K:$L,2,FALSE)=0,"320er ohne Würste"),
IFERROR(IF(AND(OR(Abfalldokumentation!$I646="BU3",Abfalldokumentation!$I646="Verkauf"),Abfalldokumentation!$N646="Schimmel",Abfalldokumentation!$O646="keinen Abnehmer/kein Schälpersonal"),"Div. Zipfel, ES ohne Verwendung",VLOOKUP(Abfalldokumentation!$M646,Produktgruppen!A:B,2,FALSE)),"-")))))))))))))))))))))))</f>
        <v>Offen Zipfel</v>
      </c>
      <c r="M646" s="81" t="str">
        <f>IFERROR(VLOOKUP(Abfalldokumentation!$W646,Artikel!A:C,3,FALSE),Abfalldokumentation!$W646)</f>
        <v>VOS RW-NATUR ZIPFEL 350</v>
      </c>
      <c r="N646" s="81" t="str">
        <f>VLOOKUP(D646,'Liste Gründe'!A:D,2,FALSE)</f>
        <v>Schimmel</v>
      </c>
      <c r="O646" s="80" t="str">
        <f>IF(ISBLANK(F646),VLOOKUP(Abfalldokumentation!$X646,'Liste Gründe'!A:D,3,FALSE),F646)</f>
        <v>keinen Abnehmer/kein Schälpersonal</v>
      </c>
      <c r="P646" s="81" t="str">
        <f>IF(ISBLANK(Abfalldokumentation!$G646),"-",Abfalldokumentation!$G646)</f>
        <v>keinen Abnehmer/Schälen</v>
      </c>
      <c r="Q646" s="81">
        <f t="shared" si="71"/>
        <v>38</v>
      </c>
      <c r="R646" s="81" t="str">
        <f t="shared" si="72"/>
        <v>Produkte</v>
      </c>
      <c r="S646" s="81" t="str">
        <f t="shared" si="73"/>
        <v>BUs</v>
      </c>
      <c r="T646" s="81" t="str">
        <f t="shared" si="74"/>
        <v>Symptome</v>
      </c>
      <c r="U646" s="81">
        <f>IFERROR(VLOOKUP(Abfalldokumentation!$W646,Kennzahlen!S:U,3,FALSE)*Abfalldokumentation!$J646,"0")</f>
        <v>119.5</v>
      </c>
      <c r="V646" s="81" t="str">
        <f>IF(ISBLANK(A646),VLOOKUP(Abfalldokumentation!$W646,'Linien - BU'!R:S,2,FALSE),A646)</f>
        <v>Verkauf</v>
      </c>
      <c r="W646" s="77">
        <f t="shared" si="75"/>
        <v>29501060</v>
      </c>
      <c r="X646" s="77">
        <f t="shared" si="76"/>
        <v>12</v>
      </c>
    </row>
    <row r="647" spans="1:24" ht="30" customHeight="1" x14ac:dyDescent="0.25">
      <c r="A647" s="45" t="s">
        <v>11</v>
      </c>
      <c r="B647" s="46">
        <v>29501061</v>
      </c>
      <c r="C647" s="46">
        <v>205</v>
      </c>
      <c r="D647" s="46">
        <v>12</v>
      </c>
      <c r="E647" s="47">
        <v>44462</v>
      </c>
      <c r="F647" s="48" t="s">
        <v>20</v>
      </c>
      <c r="G647" s="46" t="s">
        <v>84</v>
      </c>
      <c r="H647" s="50" t="str">
        <f>IFERROR(VLOOKUP(Abfalldokumentation!$B647,Artikel!A:C,3,FALSE),Abfalldokumentation!$B647)</f>
        <v>VOS RW-SCHI ZIPFEL 3500</v>
      </c>
      <c r="I647" s="73" t="str">
        <f>VLOOKUP(V647,'Linien - BU'!A:B,2,FALSE)</f>
        <v>Verkauf</v>
      </c>
      <c r="J647" s="74">
        <f t="shared" si="70"/>
        <v>205</v>
      </c>
      <c r="K647" s="75">
        <f>Abfalldokumentation!$E647</f>
        <v>44462</v>
      </c>
      <c r="L647" s="74" t="str">
        <f>IFERROR(IF(VLOOKUP(W647,'[1]Rohware 230'!$B:$C,2,FALSE)=0,"Rohware"),
IFERROR(IF(VLOOKUP(W647,[1]Sammelnr.!$B:$C,2,FALSE)=0,"Sammelnr. ungeschält ABS"),
IFERROR(IF(VLOOKUP(W647,[1]Sammelnr.!$E:$F,2,FALSE)=0,"Sammelnr. ungeschält VS"),
IFERROR(IF(VLOOKUP(W647,[1]Sammelnr.!$H:$I,2,FALSE)=0,"Sammelnr. geschält"),
IFERROR(IF(VLOOKUP(W647,[1]Offen!$B:$C,2,FALSE)=0,"Offen ungeschält ABS"),
IFERROR(IF(VLOOKUP(W647,[1]Offen!$E:$F,2,FALSE)=0,"Offen ungeschält VOS"),
IFERROR(IF(VLOOKUP(W647,[1]Offen!$H:$I,2,FALSE)=0,"Offen geschält RW"),
IFERROR(IF(VLOOKUP(W647,[1]Offen!$K:$L,2,FALSE)=0,"Offen vegan"),
IFERROR(IF(VLOOKUP(W647,[1]Offen!$N:$O,2,FALSE)=0,"Offen Zipfel"),
IFERROR(IF(VLOOKUP(W647,[1]Offen!$Q:$R,2,FALSE)=0,"Offen Endstücke"),
IFERROR(IF(VLOOKUP(W647,[1]Vakuumiert!$B:$C,2,FALSE)=0,"Vakuumierter VOS ungeschält"),
IFERROR(IF(VLOOKUP(W647,[1]Vakuumiert!$E:$F,2,FALSE)=0,"Vakuumierter ABS ungeschält"),
IFERROR(IF(VLOOKUP(W647,[1]Vakuumiert!$H:$I,2,FALSE)=0,"Vakuumierter VOS geschält"),
IFERROR(IF(VLOOKUP(W647,[1]Vakuumiert!$K:$L,2,FALSE)=0,"Vakuumierter VOS vegan"),
IFERROR(IF(VLOOKUP(W647,[1]Vakuumiert!$N:$O,2,FALSE)=0,"Vakuumierter VOS Zipfel"),
IFERROR(IF(VLOOKUP(W647,[1]Vakuumiert!$Q:$R,2,FALSE)=0,"Vakuumiert geschält"),
IFERROR(IF(VLOOKUP(W647,'[1]vakuumierte Fertigprodukte'!$B:$C,2,FALSE)=0,"Fertigprodukte"),
IFERROR(IF(VLOOKUP(W647,'[1]vakuumierte Fertigprodukte'!$E:$FI,2,FALSE)=0,"Vakuumierte Zipfel"),
IFERROR(IF(VLOOKUP(W647,[1]Wurste!$B:$C,2,FALSE)=0,"Räucherwürste"),
IFERROR(IF(VLOOKUP(W647,[1]Wurste!$E:$F,2,FALSE)=0,"URW/URGW Wurst"),
IFERROR(IF(VLOOKUP(W647,[1]Wurste!$H:$I,2,FALSE)=0,"HF-Wurst Vegan"),
IFERROR(IF(VLOOKUP(W647,[1]Wurste!$K:$L,2,FALSE)=0,"320er ohne Würste"),
IFERROR(IF(AND(OR(Abfalldokumentation!$I647="BU3",Abfalldokumentation!$I647="Verkauf"),Abfalldokumentation!$N647="Schimmel",Abfalldokumentation!$O647="keinen Abnehmer/kein Schälpersonal"),"Div. Zipfel, ES ohne Verwendung",VLOOKUP(Abfalldokumentation!$M647,Produktgruppen!A:B,2,FALSE)),"-")))))))))))))))))))))))</f>
        <v>Offen Zipfel</v>
      </c>
      <c r="M647" s="76" t="str">
        <f>IFERROR(VLOOKUP(Abfalldokumentation!$W647,Artikel!A:C,3,FALSE),Abfalldokumentation!$W647)</f>
        <v>VOS RW-SCHI ZIPFEL 3500</v>
      </c>
      <c r="N647" s="76" t="str">
        <f>VLOOKUP(D647,'Liste Gründe'!A:D,2,FALSE)</f>
        <v>Schimmel</v>
      </c>
      <c r="O647" s="75" t="str">
        <f>IF(ISBLANK(F647),VLOOKUP(Abfalldokumentation!$X647,'Liste Gründe'!A:D,3,FALSE),F647)</f>
        <v>keinen Abnehmer/kein Schälpersonal</v>
      </c>
      <c r="P647" s="76" t="str">
        <f>IF(ISBLANK(Abfalldokumentation!$G647),"-",Abfalldokumentation!$G647)</f>
        <v>keinen Abnehmer/Schälen</v>
      </c>
      <c r="Q647" s="76">
        <f t="shared" si="71"/>
        <v>38</v>
      </c>
      <c r="R647" s="76" t="str">
        <f t="shared" si="72"/>
        <v>Produkte</v>
      </c>
      <c r="S647" s="76" t="str">
        <f t="shared" si="73"/>
        <v>BUs</v>
      </c>
      <c r="T647" s="76" t="str">
        <f t="shared" si="74"/>
        <v>Symptome</v>
      </c>
      <c r="U647" s="76">
        <f>IFERROR(VLOOKUP(Abfalldokumentation!$W647,Kennzahlen!S:U,3,FALSE)*Abfalldokumentation!$J647,"0")</f>
        <v>102.5</v>
      </c>
      <c r="V647" s="76" t="str">
        <f>IF(ISBLANK(A647),VLOOKUP(Abfalldokumentation!$W647,'Linien - BU'!R:S,2,FALSE),A647)</f>
        <v>Verkauf</v>
      </c>
      <c r="W647" s="77">
        <f t="shared" si="75"/>
        <v>29501061</v>
      </c>
      <c r="X647" s="77">
        <f t="shared" si="76"/>
        <v>12</v>
      </c>
    </row>
    <row r="648" spans="1:24" ht="30" customHeight="1" x14ac:dyDescent="0.25">
      <c r="A648" s="39" t="s">
        <v>11</v>
      </c>
      <c r="B648" s="40">
        <v>29501079</v>
      </c>
      <c r="C648" s="40">
        <v>302</v>
      </c>
      <c r="D648" s="40">
        <v>12</v>
      </c>
      <c r="E648" s="41">
        <v>44462</v>
      </c>
      <c r="F648" s="42" t="s">
        <v>20</v>
      </c>
      <c r="G648" s="40" t="s">
        <v>84</v>
      </c>
      <c r="H648" s="44" t="str">
        <f>IFERROR(VLOOKUP(Abfalldokumentation!$B648,Artikel!A:C,3,FALSE),Abfalldokumentation!$B648)</f>
        <v>VOS GRW-CHILI-NAT ENDST</v>
      </c>
      <c r="I648" s="78" t="str">
        <f>VLOOKUP(V648,'Linien - BU'!A:B,2,FALSE)</f>
        <v>Verkauf</v>
      </c>
      <c r="J648" s="79">
        <f t="shared" si="70"/>
        <v>302</v>
      </c>
      <c r="K648" s="80">
        <f>Abfalldokumentation!$E648</f>
        <v>44462</v>
      </c>
      <c r="L648" s="79" t="str">
        <f>IFERROR(IF(VLOOKUP(W648,'[1]Rohware 230'!$B:$C,2,FALSE)=0,"Rohware"),
IFERROR(IF(VLOOKUP(W648,[1]Sammelnr.!$B:$C,2,FALSE)=0,"Sammelnr. ungeschält ABS"),
IFERROR(IF(VLOOKUP(W648,[1]Sammelnr.!$E:$F,2,FALSE)=0,"Sammelnr. ungeschält VS"),
IFERROR(IF(VLOOKUP(W648,[1]Sammelnr.!$H:$I,2,FALSE)=0,"Sammelnr. geschält"),
IFERROR(IF(VLOOKUP(W648,[1]Offen!$B:$C,2,FALSE)=0,"Offen ungeschält ABS"),
IFERROR(IF(VLOOKUP(W648,[1]Offen!$E:$F,2,FALSE)=0,"Offen ungeschält VOS"),
IFERROR(IF(VLOOKUP(W648,[1]Offen!$H:$I,2,FALSE)=0,"Offen geschält RW"),
IFERROR(IF(VLOOKUP(W648,[1]Offen!$K:$L,2,FALSE)=0,"Offen vegan"),
IFERROR(IF(VLOOKUP(W648,[1]Offen!$N:$O,2,FALSE)=0,"Offen Zipfel"),
IFERROR(IF(VLOOKUP(W648,[1]Offen!$Q:$R,2,FALSE)=0,"Offen Endstücke"),
IFERROR(IF(VLOOKUP(W648,[1]Vakuumiert!$B:$C,2,FALSE)=0,"Vakuumierter VOS ungeschält"),
IFERROR(IF(VLOOKUP(W648,[1]Vakuumiert!$E:$F,2,FALSE)=0,"Vakuumierter ABS ungeschält"),
IFERROR(IF(VLOOKUP(W648,[1]Vakuumiert!$H:$I,2,FALSE)=0,"Vakuumierter VOS geschält"),
IFERROR(IF(VLOOKUP(W648,[1]Vakuumiert!$K:$L,2,FALSE)=0,"Vakuumierter VOS vegan"),
IFERROR(IF(VLOOKUP(W648,[1]Vakuumiert!$N:$O,2,FALSE)=0,"Vakuumierter VOS Zipfel"),
IFERROR(IF(VLOOKUP(W648,[1]Vakuumiert!$Q:$R,2,FALSE)=0,"Vakuumiert geschält"),
IFERROR(IF(VLOOKUP(W648,'[1]vakuumierte Fertigprodukte'!$B:$C,2,FALSE)=0,"Fertigprodukte"),
IFERROR(IF(VLOOKUP(W648,'[1]vakuumierte Fertigprodukte'!$E:$FI,2,FALSE)=0,"Vakuumierte Zipfel"),
IFERROR(IF(VLOOKUP(W648,[1]Wurste!$B:$C,2,FALSE)=0,"Räucherwürste"),
IFERROR(IF(VLOOKUP(W648,[1]Wurste!$E:$F,2,FALSE)=0,"URW/URGW Wurst"),
IFERROR(IF(VLOOKUP(W648,[1]Wurste!$H:$I,2,FALSE)=0,"HF-Wurst Vegan"),
IFERROR(IF(VLOOKUP(W648,[1]Wurste!$K:$L,2,FALSE)=0,"320er ohne Würste"),
IFERROR(IF(AND(OR(Abfalldokumentation!$I648="BU3",Abfalldokumentation!$I648="Verkauf"),Abfalldokumentation!$N648="Schimmel",Abfalldokumentation!$O648="keinen Abnehmer/kein Schälpersonal"),"Div. Zipfel, ES ohne Verwendung",VLOOKUP(Abfalldokumentation!$M648,Produktgruppen!A:B,2,FALSE)),"-")))))))))))))))))))))))</f>
        <v>Offen Endstücke</v>
      </c>
      <c r="M648" s="81" t="str">
        <f>IFERROR(VLOOKUP(Abfalldokumentation!$W648,Artikel!A:C,3,FALSE),Abfalldokumentation!$W648)</f>
        <v>VOS GRW-CHILI-NAT ENDST</v>
      </c>
      <c r="N648" s="81" t="str">
        <f>VLOOKUP(D648,'Liste Gründe'!A:D,2,FALSE)</f>
        <v>Schimmel</v>
      </c>
      <c r="O648" s="80" t="str">
        <f>IF(ISBLANK(F648),VLOOKUP(Abfalldokumentation!$X648,'Liste Gründe'!A:D,3,FALSE),F648)</f>
        <v>keinen Abnehmer/kein Schälpersonal</v>
      </c>
      <c r="P648" s="81" t="str">
        <f>IF(ISBLANK(Abfalldokumentation!$G648),"-",Abfalldokumentation!$G648)</f>
        <v>keinen Abnehmer/Schälen</v>
      </c>
      <c r="Q648" s="81">
        <f t="shared" si="71"/>
        <v>38</v>
      </c>
      <c r="R648" s="81" t="str">
        <f t="shared" si="72"/>
        <v>Produkte</v>
      </c>
      <c r="S648" s="81" t="str">
        <f t="shared" si="73"/>
        <v>BUs</v>
      </c>
      <c r="T648" s="81" t="str">
        <f t="shared" si="74"/>
        <v>Symptome</v>
      </c>
      <c r="U648" s="81">
        <f>IFERROR(VLOOKUP(Abfalldokumentation!$W648,Kennzahlen!S:U,3,FALSE)*Abfalldokumentation!$J648,"0")</f>
        <v>151</v>
      </c>
      <c r="V648" s="81" t="str">
        <f>IF(ISBLANK(A648),VLOOKUP(Abfalldokumentation!$W648,'Linien - BU'!R:S,2,FALSE),A648)</f>
        <v>Verkauf</v>
      </c>
      <c r="W648" s="77">
        <f t="shared" si="75"/>
        <v>29501079</v>
      </c>
      <c r="X648" s="77">
        <f t="shared" si="76"/>
        <v>12</v>
      </c>
    </row>
    <row r="649" spans="1:24" ht="30" customHeight="1" x14ac:dyDescent="0.25">
      <c r="A649" s="45" t="s">
        <v>11</v>
      </c>
      <c r="B649" s="46">
        <v>29501082</v>
      </c>
      <c r="C649" s="46">
        <v>300</v>
      </c>
      <c r="D649" s="46">
        <v>12</v>
      </c>
      <c r="E649" s="47">
        <v>44462</v>
      </c>
      <c r="F649" s="48" t="s">
        <v>20</v>
      </c>
      <c r="G649" s="46" t="s">
        <v>84</v>
      </c>
      <c r="H649" s="50" t="str">
        <f>IFERROR(VLOOKUP(Abfalldokumentation!$B649,Artikel!A:C,3,FALSE),Abfalldokumentation!$B649)</f>
        <v>VOS RW-NATUR-EXTRA ZIPF</v>
      </c>
      <c r="I649" s="73" t="str">
        <f>VLOOKUP(V649,'Linien - BU'!A:B,2,FALSE)</f>
        <v>Verkauf</v>
      </c>
      <c r="J649" s="74">
        <f t="shared" si="70"/>
        <v>300</v>
      </c>
      <c r="K649" s="75">
        <f>Abfalldokumentation!$E649</f>
        <v>44462</v>
      </c>
      <c r="L649" s="74" t="str">
        <f>IFERROR(IF(VLOOKUP(W649,'[1]Rohware 230'!$B:$C,2,FALSE)=0,"Rohware"),
IFERROR(IF(VLOOKUP(W649,[1]Sammelnr.!$B:$C,2,FALSE)=0,"Sammelnr. ungeschält ABS"),
IFERROR(IF(VLOOKUP(W649,[1]Sammelnr.!$E:$F,2,FALSE)=0,"Sammelnr. ungeschält VS"),
IFERROR(IF(VLOOKUP(W649,[1]Sammelnr.!$H:$I,2,FALSE)=0,"Sammelnr. geschält"),
IFERROR(IF(VLOOKUP(W649,[1]Offen!$B:$C,2,FALSE)=0,"Offen ungeschält ABS"),
IFERROR(IF(VLOOKUP(W649,[1]Offen!$E:$F,2,FALSE)=0,"Offen ungeschält VOS"),
IFERROR(IF(VLOOKUP(W649,[1]Offen!$H:$I,2,FALSE)=0,"Offen geschält RW"),
IFERROR(IF(VLOOKUP(W649,[1]Offen!$K:$L,2,FALSE)=0,"Offen vegan"),
IFERROR(IF(VLOOKUP(W649,[1]Offen!$N:$O,2,FALSE)=0,"Offen Zipfel"),
IFERROR(IF(VLOOKUP(W649,[1]Offen!$Q:$R,2,FALSE)=0,"Offen Endstücke"),
IFERROR(IF(VLOOKUP(W649,[1]Vakuumiert!$B:$C,2,FALSE)=0,"Vakuumierter VOS ungeschält"),
IFERROR(IF(VLOOKUP(W649,[1]Vakuumiert!$E:$F,2,FALSE)=0,"Vakuumierter ABS ungeschält"),
IFERROR(IF(VLOOKUP(W649,[1]Vakuumiert!$H:$I,2,FALSE)=0,"Vakuumierter VOS geschält"),
IFERROR(IF(VLOOKUP(W649,[1]Vakuumiert!$K:$L,2,FALSE)=0,"Vakuumierter VOS vegan"),
IFERROR(IF(VLOOKUP(W649,[1]Vakuumiert!$N:$O,2,FALSE)=0,"Vakuumierter VOS Zipfel"),
IFERROR(IF(VLOOKUP(W649,[1]Vakuumiert!$Q:$R,2,FALSE)=0,"Vakuumiert geschält"),
IFERROR(IF(VLOOKUP(W649,'[1]vakuumierte Fertigprodukte'!$B:$C,2,FALSE)=0,"Fertigprodukte"),
IFERROR(IF(VLOOKUP(W649,'[1]vakuumierte Fertigprodukte'!$E:$FI,2,FALSE)=0,"Vakuumierte Zipfel"),
IFERROR(IF(VLOOKUP(W649,[1]Wurste!$B:$C,2,FALSE)=0,"Räucherwürste"),
IFERROR(IF(VLOOKUP(W649,[1]Wurste!$E:$F,2,FALSE)=0,"URW/URGW Wurst"),
IFERROR(IF(VLOOKUP(W649,[1]Wurste!$H:$I,2,FALSE)=0,"HF-Wurst Vegan"),
IFERROR(IF(VLOOKUP(W649,[1]Wurste!$K:$L,2,FALSE)=0,"320er ohne Würste"),
IFERROR(IF(AND(OR(Abfalldokumentation!$I649="BU3",Abfalldokumentation!$I649="Verkauf"),Abfalldokumentation!$N649="Schimmel",Abfalldokumentation!$O649="keinen Abnehmer/kein Schälpersonal"),"Div. Zipfel, ES ohne Verwendung",VLOOKUP(Abfalldokumentation!$M649,Produktgruppen!A:B,2,FALSE)),"-")))))))))))))))))))))))</f>
        <v>Offen Zipfel</v>
      </c>
      <c r="M649" s="76" t="str">
        <f>IFERROR(VLOOKUP(Abfalldokumentation!$W649,Artikel!A:C,3,FALSE),Abfalldokumentation!$W649)</f>
        <v>VOS RW-NATUR-EXTRA ZIPF</v>
      </c>
      <c r="N649" s="76" t="str">
        <f>VLOOKUP(D649,'Liste Gründe'!A:D,2,FALSE)</f>
        <v>Schimmel</v>
      </c>
      <c r="O649" s="75" t="str">
        <f>IF(ISBLANK(F649),VLOOKUP(Abfalldokumentation!$X649,'Liste Gründe'!A:D,3,FALSE),F649)</f>
        <v>keinen Abnehmer/kein Schälpersonal</v>
      </c>
      <c r="P649" s="76" t="str">
        <f>IF(ISBLANK(Abfalldokumentation!$G649),"-",Abfalldokumentation!$G649)</f>
        <v>keinen Abnehmer/Schälen</v>
      </c>
      <c r="Q649" s="76">
        <f t="shared" si="71"/>
        <v>38</v>
      </c>
      <c r="R649" s="76" t="str">
        <f t="shared" si="72"/>
        <v>Produkte</v>
      </c>
      <c r="S649" s="76" t="str">
        <f t="shared" si="73"/>
        <v>BUs</v>
      </c>
      <c r="T649" s="76" t="str">
        <f t="shared" si="74"/>
        <v>Symptome</v>
      </c>
      <c r="U649" s="76">
        <f>IFERROR(VLOOKUP(Abfalldokumentation!$W649,Kennzahlen!S:U,3,FALSE)*Abfalldokumentation!$J649,"0")</f>
        <v>150</v>
      </c>
      <c r="V649" s="76" t="str">
        <f>IF(ISBLANK(A649),VLOOKUP(Abfalldokumentation!$W649,'Linien - BU'!R:S,2,FALSE),A649)</f>
        <v>Verkauf</v>
      </c>
      <c r="W649" s="77">
        <f t="shared" si="75"/>
        <v>29501082</v>
      </c>
      <c r="X649" s="77">
        <f t="shared" si="76"/>
        <v>12</v>
      </c>
    </row>
    <row r="650" spans="1:24" ht="30" customHeight="1" x14ac:dyDescent="0.25">
      <c r="A650" s="39" t="s">
        <v>70</v>
      </c>
      <c r="B650" s="40">
        <v>31000083</v>
      </c>
      <c r="C650" s="40">
        <v>20.6</v>
      </c>
      <c r="D650" s="40">
        <v>34</v>
      </c>
      <c r="E650" s="41">
        <v>44462</v>
      </c>
      <c r="F650" s="42" t="s">
        <v>119</v>
      </c>
      <c r="G650" s="40" t="s">
        <v>120</v>
      </c>
      <c r="H650" s="44" t="str">
        <f>IFERROR(VLOOKUP(Abfalldokumentation!$B650,Artikel!A:C,3,FALSE),Abfalldokumentation!$B650)</f>
        <v>Würste 9300g Räucher na</v>
      </c>
      <c r="I650" s="78" t="str">
        <f>VLOOKUP(V650,'Linien - BU'!A:B,2,FALSE)</f>
        <v>BU1</v>
      </c>
      <c r="J650" s="79">
        <f t="shared" si="70"/>
        <v>20.6</v>
      </c>
      <c r="K650" s="80">
        <f>Abfalldokumentation!$E650</f>
        <v>44462</v>
      </c>
      <c r="L650" s="79" t="str">
        <f>IFERROR(IF(VLOOKUP(W650,'[1]Rohware 230'!$B:$C,2,FALSE)=0,"Rohware"),
IFERROR(IF(VLOOKUP(W650,[1]Sammelnr.!$B:$C,2,FALSE)=0,"Sammelnr. ungeschält ABS"),
IFERROR(IF(VLOOKUP(W650,[1]Sammelnr.!$E:$F,2,FALSE)=0,"Sammelnr. ungeschält VS"),
IFERROR(IF(VLOOKUP(W650,[1]Sammelnr.!$H:$I,2,FALSE)=0,"Sammelnr. geschält"),
IFERROR(IF(VLOOKUP(W650,[1]Offen!$B:$C,2,FALSE)=0,"Offen ungeschält ABS"),
IFERROR(IF(VLOOKUP(W650,[1]Offen!$E:$F,2,FALSE)=0,"Offen ungeschält VOS"),
IFERROR(IF(VLOOKUP(W650,[1]Offen!$H:$I,2,FALSE)=0,"Offen geschält RW"),
IFERROR(IF(VLOOKUP(W650,[1]Offen!$K:$L,2,FALSE)=0,"Offen vegan"),
IFERROR(IF(VLOOKUP(W650,[1]Offen!$N:$O,2,FALSE)=0,"Offen Zipfel"),
IFERROR(IF(VLOOKUP(W650,[1]Offen!$Q:$R,2,FALSE)=0,"Offen Endstücke"),
IFERROR(IF(VLOOKUP(W650,[1]Vakuumiert!$B:$C,2,FALSE)=0,"Vakuumierter VOS ungeschält"),
IFERROR(IF(VLOOKUP(W650,[1]Vakuumiert!$E:$F,2,FALSE)=0,"Vakuumierter ABS ungeschält"),
IFERROR(IF(VLOOKUP(W650,[1]Vakuumiert!$H:$I,2,FALSE)=0,"Vakuumierter VOS geschält"),
IFERROR(IF(VLOOKUP(W650,[1]Vakuumiert!$K:$L,2,FALSE)=0,"Vakuumierter VOS vegan"),
IFERROR(IF(VLOOKUP(W650,[1]Vakuumiert!$N:$O,2,FALSE)=0,"Vakuumierter VOS Zipfel"),
IFERROR(IF(VLOOKUP(W650,[1]Vakuumiert!$Q:$R,2,FALSE)=0,"Vakuumiert geschält"),
IFERROR(IF(VLOOKUP(W650,'[1]vakuumierte Fertigprodukte'!$B:$C,2,FALSE)=0,"Fertigprodukte"),
IFERROR(IF(VLOOKUP(W650,'[1]vakuumierte Fertigprodukte'!$E:$FI,2,FALSE)=0,"Vakuumierte Zipfel"),
IFERROR(IF(VLOOKUP(W650,[1]Wurste!$B:$C,2,FALSE)=0,"Räucherwürste"),
IFERROR(IF(VLOOKUP(W650,[1]Wurste!$E:$F,2,FALSE)=0,"URW/URGW Wurst"),
IFERROR(IF(VLOOKUP(W650,[1]Wurste!$H:$I,2,FALSE)=0,"HF-Wurst Vegan"),
IFERROR(IF(VLOOKUP(W650,[1]Wurste!$K:$L,2,FALSE)=0,"320er ohne Würste"),
IFERROR(IF(AND(OR(Abfalldokumentation!$I650="BU3",Abfalldokumentation!$I650="Verkauf"),Abfalldokumentation!$N650="Schimmel",Abfalldokumentation!$O650="keinen Abnehmer/kein Schälpersonal"),"Div. Zipfel, ES ohne Verwendung",VLOOKUP(Abfalldokumentation!$M650,Produktgruppen!A:B,2,FALSE)),"-")))))))))))))))))))))))</f>
        <v>ganze Würste</v>
      </c>
      <c r="M650" s="81" t="str">
        <f>IFERROR(VLOOKUP(Abfalldokumentation!$W650,Artikel!A:C,3,FALSE),Abfalldokumentation!$W650)</f>
        <v>Würste 9300g Räucher na</v>
      </c>
      <c r="N650" s="81" t="str">
        <f>VLOOKUP(D650,'Liste Gründe'!A:D,2,FALSE)</f>
        <v>Linienbezogen</v>
      </c>
      <c r="O650" s="80" t="str">
        <f>IF(ISBLANK(F650),VLOOKUP(Abfalldokumentation!$X650,'Liste Gründe'!A:D,3,FALSE),F650)</f>
        <v>Bodenabfall Abfüllung</v>
      </c>
      <c r="P650" s="81" t="str">
        <f>IF(ISBLANK(Abfalldokumentation!$G650),"-",Abfalldokumentation!$G650)</f>
        <v>Darm geplatzt</v>
      </c>
      <c r="Q650" s="81">
        <f t="shared" si="71"/>
        <v>38</v>
      </c>
      <c r="R650" s="81" t="str">
        <f t="shared" si="72"/>
        <v>Produkte</v>
      </c>
      <c r="S650" s="81" t="str">
        <f t="shared" si="73"/>
        <v>BUs</v>
      </c>
      <c r="T650" s="81" t="str">
        <f t="shared" si="74"/>
        <v>Symptome</v>
      </c>
      <c r="U650" s="81" t="str">
        <f>IFERROR(VLOOKUP(Abfalldokumentation!$W650,Kennzahlen!S:U,3,FALSE)*Abfalldokumentation!$J650,"0")</f>
        <v>0</v>
      </c>
      <c r="V650" s="81" t="str">
        <f>IF(ISBLANK(A650),VLOOKUP(Abfalldokumentation!$W650,'Linien - BU'!R:S,2,FALSE),A650)</f>
        <v>Abfüllung</v>
      </c>
      <c r="W650" s="77">
        <f t="shared" si="75"/>
        <v>31000083</v>
      </c>
      <c r="X650" s="77">
        <f t="shared" si="76"/>
        <v>34</v>
      </c>
    </row>
    <row r="651" spans="1:24" ht="30" customHeight="1" x14ac:dyDescent="0.25">
      <c r="A651" s="45" t="s">
        <v>106</v>
      </c>
      <c r="B651" s="46">
        <v>49500034</v>
      </c>
      <c r="C651" s="46">
        <v>82</v>
      </c>
      <c r="D651" s="46">
        <v>12</v>
      </c>
      <c r="E651" s="47">
        <v>44462</v>
      </c>
      <c r="F651" s="48" t="s">
        <v>10</v>
      </c>
      <c r="G651" s="46" t="s">
        <v>159</v>
      </c>
      <c r="H651" s="50" t="str">
        <f>IFERROR(VLOOKUP(Abfalldokumentation!$B651,Artikel!A:C,3,FALSE),Abfalldokumentation!$B651)</f>
        <v>ABS GOU VAKU-OGT</v>
      </c>
      <c r="I651" s="73" t="str">
        <f>VLOOKUP(V651,'Linien - BU'!A:B,2,FALSE)</f>
        <v>BU3</v>
      </c>
      <c r="J651" s="74">
        <f t="shared" si="70"/>
        <v>82</v>
      </c>
      <c r="K651" s="75">
        <f>Abfalldokumentation!$E651</f>
        <v>44462</v>
      </c>
      <c r="L651" s="74" t="str">
        <f>IFERROR(IF(VLOOKUP(W651,'[1]Rohware 230'!$B:$C,2,FALSE)=0,"Rohware"),
IFERROR(IF(VLOOKUP(W651,[1]Sammelnr.!$B:$C,2,FALSE)=0,"Sammelnr. ungeschält ABS"),
IFERROR(IF(VLOOKUP(W651,[1]Sammelnr.!$E:$F,2,FALSE)=0,"Sammelnr. ungeschält VS"),
IFERROR(IF(VLOOKUP(W651,[1]Sammelnr.!$H:$I,2,FALSE)=0,"Sammelnr. geschält"),
IFERROR(IF(VLOOKUP(W651,[1]Offen!$B:$C,2,FALSE)=0,"Offen ungeschält ABS"),
IFERROR(IF(VLOOKUP(W651,[1]Offen!$E:$F,2,FALSE)=0,"Offen ungeschält VOS"),
IFERROR(IF(VLOOKUP(W651,[1]Offen!$H:$I,2,FALSE)=0,"Offen geschält RW"),
IFERROR(IF(VLOOKUP(W651,[1]Offen!$K:$L,2,FALSE)=0,"Offen vegan"),
IFERROR(IF(VLOOKUP(W651,[1]Offen!$N:$O,2,FALSE)=0,"Offen Zipfel"),
IFERROR(IF(VLOOKUP(W651,[1]Offen!$Q:$R,2,FALSE)=0,"Offen Endstücke"),
IFERROR(IF(VLOOKUP(W651,[1]Vakuumiert!$B:$C,2,FALSE)=0,"Vakuumierter VOS ungeschält"),
IFERROR(IF(VLOOKUP(W651,[1]Vakuumiert!$E:$F,2,FALSE)=0,"Vakuumierter ABS ungeschält"),
IFERROR(IF(VLOOKUP(W651,[1]Vakuumiert!$H:$I,2,FALSE)=0,"Vakuumierter VOS geschält"),
IFERROR(IF(VLOOKUP(W651,[1]Vakuumiert!$K:$L,2,FALSE)=0,"Vakuumierter VOS vegan"),
IFERROR(IF(VLOOKUP(W651,[1]Vakuumiert!$N:$O,2,FALSE)=0,"Vakuumierter VOS Zipfel"),
IFERROR(IF(VLOOKUP(W651,[1]Vakuumiert!$Q:$R,2,FALSE)=0,"Vakuumiert geschält"),
IFERROR(IF(VLOOKUP(W651,'[1]vakuumierte Fertigprodukte'!$B:$C,2,FALSE)=0,"Fertigprodukte"),
IFERROR(IF(VLOOKUP(W651,'[1]vakuumierte Fertigprodukte'!$E:$FI,2,FALSE)=0,"Vakuumierte Zipfel"),
IFERROR(IF(VLOOKUP(W651,[1]Wurste!$B:$C,2,FALSE)=0,"Räucherwürste"),
IFERROR(IF(VLOOKUP(W651,[1]Wurste!$E:$F,2,FALSE)=0,"URW/URGW Wurst"),
IFERROR(IF(VLOOKUP(W651,[1]Wurste!$H:$I,2,FALSE)=0,"HF-Wurst Vegan"),
IFERROR(IF(VLOOKUP(W651,[1]Wurste!$K:$L,2,FALSE)=0,"320er ohne Würste"),
IFERROR(IF(AND(OR(Abfalldokumentation!$I651="BU3",Abfalldokumentation!$I651="Verkauf"),Abfalldokumentation!$N651="Schimmel",Abfalldokumentation!$O651="keinen Abnehmer/kein Schälpersonal"),"Div. Zipfel, ES ohne Verwendung",VLOOKUP(Abfalldokumentation!$M651,Produktgruppen!A:B,2,FALSE)),"-")))))))))))))))))))))))</f>
        <v>Vakuumierter ABS ungeschält</v>
      </c>
      <c r="M651" s="76" t="str">
        <f>IFERROR(VLOOKUP(Abfalldokumentation!$W651,Artikel!A:C,3,FALSE),Abfalldokumentation!$W651)</f>
        <v>ABS GOU VAKU-OGT</v>
      </c>
      <c r="N651" s="76" t="str">
        <f>VLOOKUP(D651,'Liste Gründe'!A:D,2,FALSE)</f>
        <v>Schimmel</v>
      </c>
      <c r="O651" s="75" t="str">
        <f>IF(ISBLANK(F651),VLOOKUP(Abfalldokumentation!$X651,'Liste Gründe'!A:D,3,FALSE),F651)</f>
        <v>Rest</v>
      </c>
      <c r="P651" s="76" t="str">
        <f>IF(ISBLANK(Abfalldokumentation!$G651),"-",Abfalldokumentation!$G651)</f>
        <v>wurde nicht eingesetzt</v>
      </c>
      <c r="Q651" s="76">
        <f t="shared" si="71"/>
        <v>38</v>
      </c>
      <c r="R651" s="76" t="str">
        <f t="shared" si="72"/>
        <v>Produkte</v>
      </c>
      <c r="S651" s="76" t="str">
        <f t="shared" si="73"/>
        <v>BUs</v>
      </c>
      <c r="T651" s="76" t="str">
        <f t="shared" si="74"/>
        <v>Symptome</v>
      </c>
      <c r="U651" s="76" t="str">
        <f>IFERROR(VLOOKUP(Abfalldokumentation!$W651,Kennzahlen!S:U,3,FALSE)*Abfalldokumentation!$J651,"0")</f>
        <v>0</v>
      </c>
      <c r="V651" s="76" t="str">
        <f>IF(ISBLANK(A651),VLOOKUP(Abfalldokumentation!$W651,'Linien - BU'!R:S,2,FALSE),A651)</f>
        <v>Bu3</v>
      </c>
      <c r="W651" s="77">
        <f t="shared" si="75"/>
        <v>49500034</v>
      </c>
      <c r="X651" s="77">
        <f t="shared" si="76"/>
        <v>12</v>
      </c>
    </row>
    <row r="652" spans="1:24" ht="30" customHeight="1" x14ac:dyDescent="0.25">
      <c r="A652" s="39" t="s">
        <v>11</v>
      </c>
      <c r="B652" s="40">
        <v>49500084</v>
      </c>
      <c r="C652" s="40">
        <v>284</v>
      </c>
      <c r="D652" s="40">
        <v>12</v>
      </c>
      <c r="E652" s="41">
        <v>44462</v>
      </c>
      <c r="F652" s="42" t="s">
        <v>20</v>
      </c>
      <c r="G652" s="40" t="s">
        <v>84</v>
      </c>
      <c r="H652" s="44" t="str">
        <f>IFERROR(VLOOKUP(Abfalldokumentation!$B652,Artikel!A:C,3,FALSE),Abfalldokumentation!$B652)</f>
        <v>VOS GRW-KRÄU-VAKU</v>
      </c>
      <c r="I652" s="78" t="str">
        <f>VLOOKUP(V652,'Linien - BU'!A:B,2,FALSE)</f>
        <v>Verkauf</v>
      </c>
      <c r="J652" s="79">
        <f t="shared" si="70"/>
        <v>284</v>
      </c>
      <c r="K652" s="80">
        <f>Abfalldokumentation!$E652</f>
        <v>44462</v>
      </c>
      <c r="L652" s="79" t="str">
        <f>IFERROR(IF(VLOOKUP(W652,'[1]Rohware 230'!$B:$C,2,FALSE)=0,"Rohware"),
IFERROR(IF(VLOOKUP(W652,[1]Sammelnr.!$B:$C,2,FALSE)=0,"Sammelnr. ungeschält ABS"),
IFERROR(IF(VLOOKUP(W652,[1]Sammelnr.!$E:$F,2,FALSE)=0,"Sammelnr. ungeschält VS"),
IFERROR(IF(VLOOKUP(W652,[1]Sammelnr.!$H:$I,2,FALSE)=0,"Sammelnr. geschält"),
IFERROR(IF(VLOOKUP(W652,[1]Offen!$B:$C,2,FALSE)=0,"Offen ungeschält ABS"),
IFERROR(IF(VLOOKUP(W652,[1]Offen!$E:$F,2,FALSE)=0,"Offen ungeschält VOS"),
IFERROR(IF(VLOOKUP(W652,[1]Offen!$H:$I,2,FALSE)=0,"Offen geschält RW"),
IFERROR(IF(VLOOKUP(W652,[1]Offen!$K:$L,2,FALSE)=0,"Offen vegan"),
IFERROR(IF(VLOOKUP(W652,[1]Offen!$N:$O,2,FALSE)=0,"Offen Zipfel"),
IFERROR(IF(VLOOKUP(W652,[1]Offen!$Q:$R,2,FALSE)=0,"Offen Endstücke"),
IFERROR(IF(VLOOKUP(W652,[1]Vakuumiert!$B:$C,2,FALSE)=0,"Vakuumierter VOS ungeschält"),
IFERROR(IF(VLOOKUP(W652,[1]Vakuumiert!$E:$F,2,FALSE)=0,"Vakuumierter ABS ungeschält"),
IFERROR(IF(VLOOKUP(W652,[1]Vakuumiert!$H:$I,2,FALSE)=0,"Vakuumierter VOS geschält"),
IFERROR(IF(VLOOKUP(W652,[1]Vakuumiert!$K:$L,2,FALSE)=0,"Vakuumierter VOS vegan"),
IFERROR(IF(VLOOKUP(W652,[1]Vakuumiert!$N:$O,2,FALSE)=0,"Vakuumierter VOS Zipfel"),
IFERROR(IF(VLOOKUP(W652,[1]Vakuumiert!$Q:$R,2,FALSE)=0,"Vakuumiert geschält"),
IFERROR(IF(VLOOKUP(W652,'[1]vakuumierte Fertigprodukte'!$B:$C,2,FALSE)=0,"Fertigprodukte"),
IFERROR(IF(VLOOKUP(W652,'[1]vakuumierte Fertigprodukte'!$E:$FI,2,FALSE)=0,"Vakuumierte Zipfel"),
IFERROR(IF(VLOOKUP(W652,[1]Wurste!$B:$C,2,FALSE)=0,"Räucherwürste"),
IFERROR(IF(VLOOKUP(W652,[1]Wurste!$E:$F,2,FALSE)=0,"URW/URGW Wurst"),
IFERROR(IF(VLOOKUP(W652,[1]Wurste!$H:$I,2,FALSE)=0,"HF-Wurst Vegan"),
IFERROR(IF(VLOOKUP(W652,[1]Wurste!$K:$L,2,FALSE)=0,"320er ohne Würste"),
IFERROR(IF(AND(OR(Abfalldokumentation!$I652="BU3",Abfalldokumentation!$I652="Verkauf"),Abfalldokumentation!$N652="Schimmel",Abfalldokumentation!$O652="keinen Abnehmer/kein Schälpersonal"),"Div. Zipfel, ES ohne Verwendung",VLOOKUP(Abfalldokumentation!$M652,Produktgruppen!A:B,2,FALSE)),"-")))))))))))))))))))))))</f>
        <v>Vakuumierter VOS ungeschält</v>
      </c>
      <c r="M652" s="81" t="str">
        <f>IFERROR(VLOOKUP(Abfalldokumentation!$W652,Artikel!A:C,3,FALSE),Abfalldokumentation!$W652)</f>
        <v>VOS GRW-KRÄU-VAKU</v>
      </c>
      <c r="N652" s="81" t="str">
        <f>VLOOKUP(D652,'Liste Gründe'!A:D,2,FALSE)</f>
        <v>Schimmel</v>
      </c>
      <c r="O652" s="80" t="str">
        <f>IF(ISBLANK(F652),VLOOKUP(Abfalldokumentation!$X652,'Liste Gründe'!A:D,3,FALSE),F652)</f>
        <v>keinen Abnehmer/kein Schälpersonal</v>
      </c>
      <c r="P652" s="81" t="str">
        <f>IF(ISBLANK(Abfalldokumentation!$G652),"-",Abfalldokumentation!$G652)</f>
        <v>keinen Abnehmer/Schälen</v>
      </c>
      <c r="Q652" s="81">
        <f t="shared" si="71"/>
        <v>38</v>
      </c>
      <c r="R652" s="81" t="str">
        <f t="shared" si="72"/>
        <v>Produkte</v>
      </c>
      <c r="S652" s="81" t="str">
        <f t="shared" si="73"/>
        <v>BUs</v>
      </c>
      <c r="T652" s="81" t="str">
        <f t="shared" si="74"/>
        <v>Symptome</v>
      </c>
      <c r="U652" s="81">
        <f>IFERROR(VLOOKUP(Abfalldokumentation!$W652,Kennzahlen!S:U,3,FALSE)*Abfalldokumentation!$J652,"0")</f>
        <v>145.976</v>
      </c>
      <c r="V652" s="81" t="str">
        <f>IF(ISBLANK(A652),VLOOKUP(Abfalldokumentation!$W652,'Linien - BU'!R:S,2,FALSE),A652)</f>
        <v>Verkauf</v>
      </c>
      <c r="W652" s="77">
        <f t="shared" si="75"/>
        <v>49500084</v>
      </c>
      <c r="X652" s="77">
        <f t="shared" si="76"/>
        <v>12</v>
      </c>
    </row>
    <row r="653" spans="1:24" ht="30" customHeight="1" x14ac:dyDescent="0.25">
      <c r="A653" s="45" t="s">
        <v>110</v>
      </c>
      <c r="B653" s="46">
        <v>49500089</v>
      </c>
      <c r="C653" s="46">
        <v>171</v>
      </c>
      <c r="D653" s="46">
        <v>12</v>
      </c>
      <c r="E653" s="47">
        <v>44462</v>
      </c>
      <c r="F653" s="48" t="s">
        <v>21</v>
      </c>
      <c r="G653" s="46" t="s">
        <v>36</v>
      </c>
      <c r="H653" s="50" t="str">
        <f>IFERROR(VLOOKUP(Abfalldokumentation!$B653,Artikel!A:C,3,FALSE),Abfalldokumentation!$B653)</f>
        <v>VOS RW-NATUR-NAT-VAKU</v>
      </c>
      <c r="I653" s="73" t="str">
        <f>VLOOKUP(V653,'Linien - BU'!A:B,2,FALSE)</f>
        <v>BU3</v>
      </c>
      <c r="J653" s="74">
        <f t="shared" si="70"/>
        <v>171</v>
      </c>
      <c r="K653" s="75">
        <f>Abfalldokumentation!$E653</f>
        <v>44462</v>
      </c>
      <c r="L653" s="74" t="str">
        <f>IFERROR(IF(VLOOKUP(W653,'[1]Rohware 230'!$B:$C,2,FALSE)=0,"Rohware"),
IFERROR(IF(VLOOKUP(W653,[1]Sammelnr.!$B:$C,2,FALSE)=0,"Sammelnr. ungeschält ABS"),
IFERROR(IF(VLOOKUP(W653,[1]Sammelnr.!$E:$F,2,FALSE)=0,"Sammelnr. ungeschält VS"),
IFERROR(IF(VLOOKUP(W653,[1]Sammelnr.!$H:$I,2,FALSE)=0,"Sammelnr. geschält"),
IFERROR(IF(VLOOKUP(W653,[1]Offen!$B:$C,2,FALSE)=0,"Offen ungeschält ABS"),
IFERROR(IF(VLOOKUP(W653,[1]Offen!$E:$F,2,FALSE)=0,"Offen ungeschält VOS"),
IFERROR(IF(VLOOKUP(W653,[1]Offen!$H:$I,2,FALSE)=0,"Offen geschält RW"),
IFERROR(IF(VLOOKUP(W653,[1]Offen!$K:$L,2,FALSE)=0,"Offen vegan"),
IFERROR(IF(VLOOKUP(W653,[1]Offen!$N:$O,2,FALSE)=0,"Offen Zipfel"),
IFERROR(IF(VLOOKUP(W653,[1]Offen!$Q:$R,2,FALSE)=0,"Offen Endstücke"),
IFERROR(IF(VLOOKUP(W653,[1]Vakuumiert!$B:$C,2,FALSE)=0,"Vakuumierter VOS ungeschält"),
IFERROR(IF(VLOOKUP(W653,[1]Vakuumiert!$E:$F,2,FALSE)=0,"Vakuumierter ABS ungeschält"),
IFERROR(IF(VLOOKUP(W653,[1]Vakuumiert!$H:$I,2,FALSE)=0,"Vakuumierter VOS geschält"),
IFERROR(IF(VLOOKUP(W653,[1]Vakuumiert!$K:$L,2,FALSE)=0,"Vakuumierter VOS vegan"),
IFERROR(IF(VLOOKUP(W653,[1]Vakuumiert!$N:$O,2,FALSE)=0,"Vakuumierter VOS Zipfel"),
IFERROR(IF(VLOOKUP(W653,[1]Vakuumiert!$Q:$R,2,FALSE)=0,"Vakuumiert geschält"),
IFERROR(IF(VLOOKUP(W653,'[1]vakuumierte Fertigprodukte'!$B:$C,2,FALSE)=0,"Fertigprodukte"),
IFERROR(IF(VLOOKUP(W653,'[1]vakuumierte Fertigprodukte'!$E:$FI,2,FALSE)=0,"Vakuumierte Zipfel"),
IFERROR(IF(VLOOKUP(W653,[1]Wurste!$B:$C,2,FALSE)=0,"Räucherwürste"),
IFERROR(IF(VLOOKUP(W653,[1]Wurste!$E:$F,2,FALSE)=0,"URW/URGW Wurst"),
IFERROR(IF(VLOOKUP(W653,[1]Wurste!$H:$I,2,FALSE)=0,"HF-Wurst Vegan"),
IFERROR(IF(VLOOKUP(W653,[1]Wurste!$K:$L,2,FALSE)=0,"320er ohne Würste"),
IFERROR(IF(AND(OR(Abfalldokumentation!$I653="BU3",Abfalldokumentation!$I653="Verkauf"),Abfalldokumentation!$N653="Schimmel",Abfalldokumentation!$O653="keinen Abnehmer/kein Schälpersonal"),"Div. Zipfel, ES ohne Verwendung",VLOOKUP(Abfalldokumentation!$M653,Produktgruppen!A:B,2,FALSE)),"-")))))))))))))))))))))))</f>
        <v>Vakuumierter VOS ungeschält</v>
      </c>
      <c r="M653" s="76" t="str">
        <f>IFERROR(VLOOKUP(Abfalldokumentation!$W653,Artikel!A:C,3,FALSE),Abfalldokumentation!$W653)</f>
        <v>VOS RW-NATUR-NAT-VAKU</v>
      </c>
      <c r="N653" s="76" t="str">
        <f>VLOOKUP(D653,'Liste Gründe'!A:D,2,FALSE)</f>
        <v>Schimmel</v>
      </c>
      <c r="O653" s="75" t="str">
        <f>IF(ISBLANK(F653),VLOOKUP(Abfalldokumentation!$X653,'Liste Gründe'!A:D,3,FALSE),F653)</f>
        <v>VOS &gt; Einsatz</v>
      </c>
      <c r="P653" s="76" t="str">
        <f>IF(ISBLANK(Abfalldokumentation!$G653),"-",Abfalldokumentation!$G653)</f>
        <v>-</v>
      </c>
      <c r="Q653" s="76">
        <f t="shared" si="71"/>
        <v>38</v>
      </c>
      <c r="R653" s="76" t="str">
        <f t="shared" si="72"/>
        <v>Produkte</v>
      </c>
      <c r="S653" s="76" t="str">
        <f t="shared" si="73"/>
        <v>BUs</v>
      </c>
      <c r="T653" s="76" t="str">
        <f t="shared" si="74"/>
        <v>Symptome</v>
      </c>
      <c r="U653" s="76">
        <f>IFERROR(VLOOKUP(Abfalldokumentation!$W653,Kennzahlen!S:U,3,FALSE)*Abfalldokumentation!$J653,"0")</f>
        <v>87.894000000000005</v>
      </c>
      <c r="V653" s="76" t="str">
        <f>IF(ISBLANK(A653),VLOOKUP(Abfalldokumentation!$W653,'Linien - BU'!R:S,2,FALSE),A653)</f>
        <v>L16</v>
      </c>
      <c r="W653" s="77">
        <f t="shared" si="75"/>
        <v>49500089</v>
      </c>
      <c r="X653" s="77">
        <f t="shared" si="76"/>
        <v>12</v>
      </c>
    </row>
    <row r="654" spans="1:24" ht="30" customHeight="1" x14ac:dyDescent="0.25">
      <c r="A654" s="39" t="s">
        <v>110</v>
      </c>
      <c r="B654" s="40">
        <v>49500090</v>
      </c>
      <c r="C654" s="40">
        <v>213</v>
      </c>
      <c r="D654" s="40">
        <v>12</v>
      </c>
      <c r="E654" s="41">
        <v>44462</v>
      </c>
      <c r="F654" s="42" t="s">
        <v>21</v>
      </c>
      <c r="G654" s="40" t="s">
        <v>36</v>
      </c>
      <c r="H654" s="44" t="str">
        <f>IFERROR(VLOOKUP(Abfalldokumentation!$B654,Artikel!A:C,3,FALSE),Abfalldokumentation!$B654)</f>
        <v>VOS RW-SCHI-NAT-VAKU</v>
      </c>
      <c r="I654" s="78" t="str">
        <f>VLOOKUP(V654,'Linien - BU'!A:B,2,FALSE)</f>
        <v>BU3</v>
      </c>
      <c r="J654" s="79">
        <f t="shared" si="70"/>
        <v>213</v>
      </c>
      <c r="K654" s="80">
        <f>Abfalldokumentation!$E654</f>
        <v>44462</v>
      </c>
      <c r="L654" s="79" t="str">
        <f>IFERROR(IF(VLOOKUP(W654,'[1]Rohware 230'!$B:$C,2,FALSE)=0,"Rohware"),
IFERROR(IF(VLOOKUP(W654,[1]Sammelnr.!$B:$C,2,FALSE)=0,"Sammelnr. ungeschält ABS"),
IFERROR(IF(VLOOKUP(W654,[1]Sammelnr.!$E:$F,2,FALSE)=0,"Sammelnr. ungeschält VS"),
IFERROR(IF(VLOOKUP(W654,[1]Sammelnr.!$H:$I,2,FALSE)=0,"Sammelnr. geschält"),
IFERROR(IF(VLOOKUP(W654,[1]Offen!$B:$C,2,FALSE)=0,"Offen ungeschält ABS"),
IFERROR(IF(VLOOKUP(W654,[1]Offen!$E:$F,2,FALSE)=0,"Offen ungeschält VOS"),
IFERROR(IF(VLOOKUP(W654,[1]Offen!$H:$I,2,FALSE)=0,"Offen geschält RW"),
IFERROR(IF(VLOOKUP(W654,[1]Offen!$K:$L,2,FALSE)=0,"Offen vegan"),
IFERROR(IF(VLOOKUP(W654,[1]Offen!$N:$O,2,FALSE)=0,"Offen Zipfel"),
IFERROR(IF(VLOOKUP(W654,[1]Offen!$Q:$R,2,FALSE)=0,"Offen Endstücke"),
IFERROR(IF(VLOOKUP(W654,[1]Vakuumiert!$B:$C,2,FALSE)=0,"Vakuumierter VOS ungeschält"),
IFERROR(IF(VLOOKUP(W654,[1]Vakuumiert!$E:$F,2,FALSE)=0,"Vakuumierter ABS ungeschält"),
IFERROR(IF(VLOOKUP(W654,[1]Vakuumiert!$H:$I,2,FALSE)=0,"Vakuumierter VOS geschält"),
IFERROR(IF(VLOOKUP(W654,[1]Vakuumiert!$K:$L,2,FALSE)=0,"Vakuumierter VOS vegan"),
IFERROR(IF(VLOOKUP(W654,[1]Vakuumiert!$N:$O,2,FALSE)=0,"Vakuumierter VOS Zipfel"),
IFERROR(IF(VLOOKUP(W654,[1]Vakuumiert!$Q:$R,2,FALSE)=0,"Vakuumiert geschält"),
IFERROR(IF(VLOOKUP(W654,'[1]vakuumierte Fertigprodukte'!$B:$C,2,FALSE)=0,"Fertigprodukte"),
IFERROR(IF(VLOOKUP(W654,'[1]vakuumierte Fertigprodukte'!$E:$FI,2,FALSE)=0,"Vakuumierte Zipfel"),
IFERROR(IF(VLOOKUP(W654,[1]Wurste!$B:$C,2,FALSE)=0,"Räucherwürste"),
IFERROR(IF(VLOOKUP(W654,[1]Wurste!$E:$F,2,FALSE)=0,"URW/URGW Wurst"),
IFERROR(IF(VLOOKUP(W654,[1]Wurste!$H:$I,2,FALSE)=0,"HF-Wurst Vegan"),
IFERROR(IF(VLOOKUP(W654,[1]Wurste!$K:$L,2,FALSE)=0,"320er ohne Würste"),
IFERROR(IF(AND(OR(Abfalldokumentation!$I654="BU3",Abfalldokumentation!$I654="Verkauf"),Abfalldokumentation!$N654="Schimmel",Abfalldokumentation!$O654="keinen Abnehmer/kein Schälpersonal"),"Div. Zipfel, ES ohne Verwendung",VLOOKUP(Abfalldokumentation!$M654,Produktgruppen!A:B,2,FALSE)),"-")))))))))))))))))))))))</f>
        <v>Vakuumierter VOS ungeschält</v>
      </c>
      <c r="M654" s="81" t="str">
        <f>IFERROR(VLOOKUP(Abfalldokumentation!$W654,Artikel!A:C,3,FALSE),Abfalldokumentation!$W654)</f>
        <v>VOS RW-SCHI-NAT-VAKU</v>
      </c>
      <c r="N654" s="81" t="str">
        <f>VLOOKUP(D654,'Liste Gründe'!A:D,2,FALSE)</f>
        <v>Schimmel</v>
      </c>
      <c r="O654" s="80" t="str">
        <f>IF(ISBLANK(F654),VLOOKUP(Abfalldokumentation!$X654,'Liste Gründe'!A:D,3,FALSE),F654)</f>
        <v>VOS &gt; Einsatz</v>
      </c>
      <c r="P654" s="81" t="str">
        <f>IF(ISBLANK(Abfalldokumentation!$G654),"-",Abfalldokumentation!$G654)</f>
        <v>-</v>
      </c>
      <c r="Q654" s="81">
        <f t="shared" si="71"/>
        <v>38</v>
      </c>
      <c r="R654" s="81" t="str">
        <f t="shared" si="72"/>
        <v>Produkte</v>
      </c>
      <c r="S654" s="81" t="str">
        <f t="shared" si="73"/>
        <v>BUs</v>
      </c>
      <c r="T654" s="81" t="str">
        <f t="shared" si="74"/>
        <v>Symptome</v>
      </c>
      <c r="U654" s="81">
        <f>IFERROR(VLOOKUP(Abfalldokumentation!$W654,Kennzahlen!S:U,3,FALSE)*Abfalldokumentation!$J654,"0")</f>
        <v>109.482</v>
      </c>
      <c r="V654" s="81" t="str">
        <f>IF(ISBLANK(A654),VLOOKUP(Abfalldokumentation!$W654,'Linien - BU'!R:S,2,FALSE),A654)</f>
        <v>L16</v>
      </c>
      <c r="W654" s="77">
        <f t="shared" si="75"/>
        <v>49500090</v>
      </c>
      <c r="X654" s="77">
        <f t="shared" si="76"/>
        <v>12</v>
      </c>
    </row>
    <row r="655" spans="1:24" ht="30" customHeight="1" x14ac:dyDescent="0.25">
      <c r="A655" s="45" t="s">
        <v>172</v>
      </c>
      <c r="B655" s="46">
        <v>49500091</v>
      </c>
      <c r="C655" s="46">
        <v>345</v>
      </c>
      <c r="D655" s="46">
        <v>12</v>
      </c>
      <c r="E655" s="47">
        <v>44462</v>
      </c>
      <c r="F655" s="48" t="s">
        <v>21</v>
      </c>
      <c r="G655" s="46" t="s">
        <v>36</v>
      </c>
      <c r="H655" s="50" t="str">
        <f>IFERROR(VLOOKUP(Abfalldokumentation!$B655,Artikel!A:C,3,FALSE),Abfalldokumentation!$B655)</f>
        <v>VOS RW-JAL-NAT-VAKU</v>
      </c>
      <c r="I655" s="73" t="str">
        <f>VLOOKUP(V655,'Linien - BU'!A:B,2,FALSE)</f>
        <v>BU3</v>
      </c>
      <c r="J655" s="74">
        <f t="shared" si="70"/>
        <v>345</v>
      </c>
      <c r="K655" s="75">
        <f>Abfalldokumentation!$E655</f>
        <v>44462</v>
      </c>
      <c r="L655" s="74" t="str">
        <f>IFERROR(IF(VLOOKUP(W655,'[1]Rohware 230'!$B:$C,2,FALSE)=0,"Rohware"),
IFERROR(IF(VLOOKUP(W655,[1]Sammelnr.!$B:$C,2,FALSE)=0,"Sammelnr. ungeschält ABS"),
IFERROR(IF(VLOOKUP(W655,[1]Sammelnr.!$E:$F,2,FALSE)=0,"Sammelnr. ungeschält VS"),
IFERROR(IF(VLOOKUP(W655,[1]Sammelnr.!$H:$I,2,FALSE)=0,"Sammelnr. geschält"),
IFERROR(IF(VLOOKUP(W655,[1]Offen!$B:$C,2,FALSE)=0,"Offen ungeschält ABS"),
IFERROR(IF(VLOOKUP(W655,[1]Offen!$E:$F,2,FALSE)=0,"Offen ungeschält VOS"),
IFERROR(IF(VLOOKUP(W655,[1]Offen!$H:$I,2,FALSE)=0,"Offen geschält RW"),
IFERROR(IF(VLOOKUP(W655,[1]Offen!$K:$L,2,FALSE)=0,"Offen vegan"),
IFERROR(IF(VLOOKUP(W655,[1]Offen!$N:$O,2,FALSE)=0,"Offen Zipfel"),
IFERROR(IF(VLOOKUP(W655,[1]Offen!$Q:$R,2,FALSE)=0,"Offen Endstücke"),
IFERROR(IF(VLOOKUP(W655,[1]Vakuumiert!$B:$C,2,FALSE)=0,"Vakuumierter VOS ungeschält"),
IFERROR(IF(VLOOKUP(W655,[1]Vakuumiert!$E:$F,2,FALSE)=0,"Vakuumierter ABS ungeschält"),
IFERROR(IF(VLOOKUP(W655,[1]Vakuumiert!$H:$I,2,FALSE)=0,"Vakuumierter VOS geschält"),
IFERROR(IF(VLOOKUP(W655,[1]Vakuumiert!$K:$L,2,FALSE)=0,"Vakuumierter VOS vegan"),
IFERROR(IF(VLOOKUP(W655,[1]Vakuumiert!$N:$O,2,FALSE)=0,"Vakuumierter VOS Zipfel"),
IFERROR(IF(VLOOKUP(W655,[1]Vakuumiert!$Q:$R,2,FALSE)=0,"Vakuumiert geschält"),
IFERROR(IF(VLOOKUP(W655,'[1]vakuumierte Fertigprodukte'!$B:$C,2,FALSE)=0,"Fertigprodukte"),
IFERROR(IF(VLOOKUP(W655,'[1]vakuumierte Fertigprodukte'!$E:$FI,2,FALSE)=0,"Vakuumierte Zipfel"),
IFERROR(IF(VLOOKUP(W655,[1]Wurste!$B:$C,2,FALSE)=0,"Räucherwürste"),
IFERROR(IF(VLOOKUP(W655,[1]Wurste!$E:$F,2,FALSE)=0,"URW/URGW Wurst"),
IFERROR(IF(VLOOKUP(W655,[1]Wurste!$H:$I,2,FALSE)=0,"HF-Wurst Vegan"),
IFERROR(IF(VLOOKUP(W655,[1]Wurste!$K:$L,2,FALSE)=0,"320er ohne Würste"),
IFERROR(IF(AND(OR(Abfalldokumentation!$I655="BU3",Abfalldokumentation!$I655="Verkauf"),Abfalldokumentation!$N655="Schimmel",Abfalldokumentation!$O655="keinen Abnehmer/kein Schälpersonal"),"Div. Zipfel, ES ohne Verwendung",VLOOKUP(Abfalldokumentation!$M655,Produktgruppen!A:B,2,FALSE)),"-")))))))))))))))))))))))</f>
        <v>Vakuumierter VOS ungeschält</v>
      </c>
      <c r="M655" s="76" t="str">
        <f>IFERROR(VLOOKUP(Abfalldokumentation!$W655,Artikel!A:C,3,FALSE),Abfalldokumentation!$W655)</f>
        <v>VOS RW-JAL-NAT-VAKU</v>
      </c>
      <c r="N655" s="76" t="str">
        <f>VLOOKUP(D655,'Liste Gründe'!A:D,2,FALSE)</f>
        <v>Schimmel</v>
      </c>
      <c r="O655" s="75" t="str">
        <f>IF(ISBLANK(F655),VLOOKUP(Abfalldokumentation!$X655,'Liste Gründe'!A:D,3,FALSE),F655)</f>
        <v>VOS &gt; Einsatz</v>
      </c>
      <c r="P655" s="76" t="str">
        <f>IF(ISBLANK(Abfalldokumentation!$G655),"-",Abfalldokumentation!$G655)</f>
        <v>-</v>
      </c>
      <c r="Q655" s="76">
        <f t="shared" si="71"/>
        <v>38</v>
      </c>
      <c r="R655" s="76" t="str">
        <f t="shared" si="72"/>
        <v>Produkte</v>
      </c>
      <c r="S655" s="76" t="str">
        <f t="shared" si="73"/>
        <v>BUs</v>
      </c>
      <c r="T655" s="76" t="str">
        <f t="shared" si="74"/>
        <v>Symptome</v>
      </c>
      <c r="U655" s="76">
        <f>IFERROR(VLOOKUP(Abfalldokumentation!$W655,Kennzahlen!S:U,3,FALSE)*Abfalldokumentation!$J655,"0")</f>
        <v>177.33</v>
      </c>
      <c r="V655" s="76" t="str">
        <f>IF(ISBLANK(A655),VLOOKUP(Abfalldokumentation!$W655,'Linien - BU'!R:S,2,FALSE),A655)</f>
        <v>L11</v>
      </c>
      <c r="W655" s="77">
        <f t="shared" si="75"/>
        <v>49500091</v>
      </c>
      <c r="X655" s="77">
        <f t="shared" si="76"/>
        <v>12</v>
      </c>
    </row>
    <row r="656" spans="1:24" ht="30" customHeight="1" x14ac:dyDescent="0.25">
      <c r="A656" s="39" t="s">
        <v>11</v>
      </c>
      <c r="B656" s="40">
        <v>49500092</v>
      </c>
      <c r="C656" s="40">
        <v>243</v>
      </c>
      <c r="D656" s="40">
        <v>12</v>
      </c>
      <c r="E656" s="41">
        <v>44462</v>
      </c>
      <c r="F656" s="42" t="s">
        <v>20</v>
      </c>
      <c r="G656" s="40" t="s">
        <v>84</v>
      </c>
      <c r="H656" s="44" t="str">
        <f>IFERROR(VLOOKUP(Abfalldokumentation!$B656,Artikel!A:C,3,FALSE),Abfalldokumentation!$B656)</f>
        <v>VOS RW-NATUR-EXTRA-VAKU</v>
      </c>
      <c r="I656" s="78" t="str">
        <f>VLOOKUP(V656,'Linien - BU'!A:B,2,FALSE)</f>
        <v>Verkauf</v>
      </c>
      <c r="J656" s="79">
        <f t="shared" si="70"/>
        <v>243</v>
      </c>
      <c r="K656" s="80">
        <f>Abfalldokumentation!$E656</f>
        <v>44462</v>
      </c>
      <c r="L656" s="79" t="str">
        <f>IFERROR(IF(VLOOKUP(W656,'[1]Rohware 230'!$B:$C,2,FALSE)=0,"Rohware"),
IFERROR(IF(VLOOKUP(W656,[1]Sammelnr.!$B:$C,2,FALSE)=0,"Sammelnr. ungeschält ABS"),
IFERROR(IF(VLOOKUP(W656,[1]Sammelnr.!$E:$F,2,FALSE)=0,"Sammelnr. ungeschält VS"),
IFERROR(IF(VLOOKUP(W656,[1]Sammelnr.!$H:$I,2,FALSE)=0,"Sammelnr. geschält"),
IFERROR(IF(VLOOKUP(W656,[1]Offen!$B:$C,2,FALSE)=0,"Offen ungeschält ABS"),
IFERROR(IF(VLOOKUP(W656,[1]Offen!$E:$F,2,FALSE)=0,"Offen ungeschält VOS"),
IFERROR(IF(VLOOKUP(W656,[1]Offen!$H:$I,2,FALSE)=0,"Offen geschält RW"),
IFERROR(IF(VLOOKUP(W656,[1]Offen!$K:$L,2,FALSE)=0,"Offen vegan"),
IFERROR(IF(VLOOKUP(W656,[1]Offen!$N:$O,2,FALSE)=0,"Offen Zipfel"),
IFERROR(IF(VLOOKUP(W656,[1]Offen!$Q:$R,2,FALSE)=0,"Offen Endstücke"),
IFERROR(IF(VLOOKUP(W656,[1]Vakuumiert!$B:$C,2,FALSE)=0,"Vakuumierter VOS ungeschält"),
IFERROR(IF(VLOOKUP(W656,[1]Vakuumiert!$E:$F,2,FALSE)=0,"Vakuumierter ABS ungeschält"),
IFERROR(IF(VLOOKUP(W656,[1]Vakuumiert!$H:$I,2,FALSE)=0,"Vakuumierter VOS geschält"),
IFERROR(IF(VLOOKUP(W656,[1]Vakuumiert!$K:$L,2,FALSE)=0,"Vakuumierter VOS vegan"),
IFERROR(IF(VLOOKUP(W656,[1]Vakuumiert!$N:$O,2,FALSE)=0,"Vakuumierter VOS Zipfel"),
IFERROR(IF(VLOOKUP(W656,[1]Vakuumiert!$Q:$R,2,FALSE)=0,"Vakuumiert geschält"),
IFERROR(IF(VLOOKUP(W656,'[1]vakuumierte Fertigprodukte'!$B:$C,2,FALSE)=0,"Fertigprodukte"),
IFERROR(IF(VLOOKUP(W656,'[1]vakuumierte Fertigprodukte'!$E:$FI,2,FALSE)=0,"Vakuumierte Zipfel"),
IFERROR(IF(VLOOKUP(W656,[1]Wurste!$B:$C,2,FALSE)=0,"Räucherwürste"),
IFERROR(IF(VLOOKUP(W656,[1]Wurste!$E:$F,2,FALSE)=0,"URW/URGW Wurst"),
IFERROR(IF(VLOOKUP(W656,[1]Wurste!$H:$I,2,FALSE)=0,"HF-Wurst Vegan"),
IFERROR(IF(VLOOKUP(W656,[1]Wurste!$K:$L,2,FALSE)=0,"320er ohne Würste"),
IFERROR(IF(AND(OR(Abfalldokumentation!$I656="BU3",Abfalldokumentation!$I656="Verkauf"),Abfalldokumentation!$N656="Schimmel",Abfalldokumentation!$O656="keinen Abnehmer/kein Schälpersonal"),"Div. Zipfel, ES ohne Verwendung",VLOOKUP(Abfalldokumentation!$M656,Produktgruppen!A:B,2,FALSE)),"-")))))))))))))))))))))))</f>
        <v>Div. Zipfel, ES ohne Verwendung</v>
      </c>
      <c r="M656" s="81" t="str">
        <f>IFERROR(VLOOKUP(Abfalldokumentation!$W656,Artikel!A:C,3,FALSE),Abfalldokumentation!$W656)</f>
        <v>VOS RW-NATUR-EXTRA-VAKU</v>
      </c>
      <c r="N656" s="81" t="str">
        <f>VLOOKUP(D656,'Liste Gründe'!A:D,2,FALSE)</f>
        <v>Schimmel</v>
      </c>
      <c r="O656" s="80" t="str">
        <f>IF(ISBLANK(F656),VLOOKUP(Abfalldokumentation!$X656,'Liste Gründe'!A:D,3,FALSE),F656)</f>
        <v>keinen Abnehmer/kein Schälpersonal</v>
      </c>
      <c r="P656" s="81" t="str">
        <f>IF(ISBLANK(Abfalldokumentation!$G656),"-",Abfalldokumentation!$G656)</f>
        <v>keinen Abnehmer/Schälen</v>
      </c>
      <c r="Q656" s="81">
        <f t="shared" si="71"/>
        <v>38</v>
      </c>
      <c r="R656" s="81" t="str">
        <f t="shared" si="72"/>
        <v>Produkte</v>
      </c>
      <c r="S656" s="81" t="str">
        <f t="shared" si="73"/>
        <v>BUs</v>
      </c>
      <c r="T656" s="81" t="str">
        <f t="shared" si="74"/>
        <v>Symptome</v>
      </c>
      <c r="U656" s="81" t="str">
        <f>IFERROR(VLOOKUP(Abfalldokumentation!$W656,Kennzahlen!S:U,3,FALSE)*Abfalldokumentation!$J656,"0")</f>
        <v>0</v>
      </c>
      <c r="V656" s="81" t="str">
        <f>IF(ISBLANK(A656),VLOOKUP(Abfalldokumentation!$W656,'Linien - BU'!R:S,2,FALSE),A656)</f>
        <v>Verkauf</v>
      </c>
      <c r="W656" s="77">
        <f t="shared" si="75"/>
        <v>49500092</v>
      </c>
      <c r="X656" s="77">
        <f t="shared" si="76"/>
        <v>12</v>
      </c>
    </row>
    <row r="657" spans="1:24" ht="30" customHeight="1" x14ac:dyDescent="0.25">
      <c r="A657" s="45" t="s">
        <v>11</v>
      </c>
      <c r="B657" s="46">
        <v>49500144</v>
      </c>
      <c r="C657" s="46">
        <v>102</v>
      </c>
      <c r="D657" s="46">
        <v>12</v>
      </c>
      <c r="E657" s="47">
        <v>44462</v>
      </c>
      <c r="F657" s="48" t="s">
        <v>20</v>
      </c>
      <c r="G657" s="46" t="s">
        <v>84</v>
      </c>
      <c r="H657" s="50" t="str">
        <f>IFERROR(VLOOKUP(Abfalldokumentation!$B657,Artikel!A:C,3,FALSE),Abfalldokumentation!$B657)</f>
        <v>VOS GRW-SCHI-VAKU /Ersa</v>
      </c>
      <c r="I657" s="73" t="str">
        <f>VLOOKUP(V657,'Linien - BU'!A:B,2,FALSE)</f>
        <v>Verkauf</v>
      </c>
      <c r="J657" s="74">
        <f t="shared" si="70"/>
        <v>102</v>
      </c>
      <c r="K657" s="75">
        <f>Abfalldokumentation!$E657</f>
        <v>44462</v>
      </c>
      <c r="L657" s="74" t="str">
        <f>IFERROR(IF(VLOOKUP(W657,'[1]Rohware 230'!$B:$C,2,FALSE)=0,"Rohware"),
IFERROR(IF(VLOOKUP(W657,[1]Sammelnr.!$B:$C,2,FALSE)=0,"Sammelnr. ungeschält ABS"),
IFERROR(IF(VLOOKUP(W657,[1]Sammelnr.!$E:$F,2,FALSE)=0,"Sammelnr. ungeschält VS"),
IFERROR(IF(VLOOKUP(W657,[1]Sammelnr.!$H:$I,2,FALSE)=0,"Sammelnr. geschält"),
IFERROR(IF(VLOOKUP(W657,[1]Offen!$B:$C,2,FALSE)=0,"Offen ungeschält ABS"),
IFERROR(IF(VLOOKUP(W657,[1]Offen!$E:$F,2,FALSE)=0,"Offen ungeschält VOS"),
IFERROR(IF(VLOOKUP(W657,[1]Offen!$H:$I,2,FALSE)=0,"Offen geschält RW"),
IFERROR(IF(VLOOKUP(W657,[1]Offen!$K:$L,2,FALSE)=0,"Offen vegan"),
IFERROR(IF(VLOOKUP(W657,[1]Offen!$N:$O,2,FALSE)=0,"Offen Zipfel"),
IFERROR(IF(VLOOKUP(W657,[1]Offen!$Q:$R,2,FALSE)=0,"Offen Endstücke"),
IFERROR(IF(VLOOKUP(W657,[1]Vakuumiert!$B:$C,2,FALSE)=0,"Vakuumierter VOS ungeschält"),
IFERROR(IF(VLOOKUP(W657,[1]Vakuumiert!$E:$F,2,FALSE)=0,"Vakuumierter ABS ungeschält"),
IFERROR(IF(VLOOKUP(W657,[1]Vakuumiert!$H:$I,2,FALSE)=0,"Vakuumierter VOS geschält"),
IFERROR(IF(VLOOKUP(W657,[1]Vakuumiert!$K:$L,2,FALSE)=0,"Vakuumierter VOS vegan"),
IFERROR(IF(VLOOKUP(W657,[1]Vakuumiert!$N:$O,2,FALSE)=0,"Vakuumierter VOS Zipfel"),
IFERROR(IF(VLOOKUP(W657,[1]Vakuumiert!$Q:$R,2,FALSE)=0,"Vakuumiert geschält"),
IFERROR(IF(VLOOKUP(W657,'[1]vakuumierte Fertigprodukte'!$B:$C,2,FALSE)=0,"Fertigprodukte"),
IFERROR(IF(VLOOKUP(W657,'[1]vakuumierte Fertigprodukte'!$E:$FI,2,FALSE)=0,"Vakuumierte Zipfel"),
IFERROR(IF(VLOOKUP(W657,[1]Wurste!$B:$C,2,FALSE)=0,"Räucherwürste"),
IFERROR(IF(VLOOKUP(W657,[1]Wurste!$E:$F,2,FALSE)=0,"URW/URGW Wurst"),
IFERROR(IF(VLOOKUP(W657,[1]Wurste!$H:$I,2,FALSE)=0,"HF-Wurst Vegan"),
IFERROR(IF(VLOOKUP(W657,[1]Wurste!$K:$L,2,FALSE)=0,"320er ohne Würste"),
IFERROR(IF(AND(OR(Abfalldokumentation!$I657="BU3",Abfalldokumentation!$I657="Verkauf"),Abfalldokumentation!$N657="Schimmel",Abfalldokumentation!$O657="keinen Abnehmer/kein Schälpersonal"),"Div. Zipfel, ES ohne Verwendung",VLOOKUP(Abfalldokumentation!$M657,Produktgruppen!A:B,2,FALSE)),"-")))))))))))))))))))))))</f>
        <v>Div. Zipfel, ES ohne Verwendung</v>
      </c>
      <c r="M657" s="76" t="str">
        <f>IFERROR(VLOOKUP(Abfalldokumentation!$W657,Artikel!A:C,3,FALSE),Abfalldokumentation!$W657)</f>
        <v>VOS GRW-SCHI-VAKU /Ersa</v>
      </c>
      <c r="N657" s="76" t="str">
        <f>VLOOKUP(D657,'Liste Gründe'!A:D,2,FALSE)</f>
        <v>Schimmel</v>
      </c>
      <c r="O657" s="75" t="str">
        <f>IF(ISBLANK(F657),VLOOKUP(Abfalldokumentation!$X657,'Liste Gründe'!A:D,3,FALSE),F657)</f>
        <v>keinen Abnehmer/kein Schälpersonal</v>
      </c>
      <c r="P657" s="76" t="str">
        <f>IF(ISBLANK(Abfalldokumentation!$G657),"-",Abfalldokumentation!$G657)</f>
        <v>keinen Abnehmer/Schälen</v>
      </c>
      <c r="Q657" s="76">
        <f t="shared" si="71"/>
        <v>38</v>
      </c>
      <c r="R657" s="76" t="str">
        <f t="shared" si="72"/>
        <v>Produkte</v>
      </c>
      <c r="S657" s="76" t="str">
        <f t="shared" si="73"/>
        <v>BUs</v>
      </c>
      <c r="T657" s="76" t="str">
        <f t="shared" si="74"/>
        <v>Symptome</v>
      </c>
      <c r="U657" s="76">
        <f>IFERROR(VLOOKUP(Abfalldokumentation!$W657,Kennzahlen!S:U,3,FALSE)*Abfalldokumentation!$J657,"0")</f>
        <v>52.428000000000004</v>
      </c>
      <c r="V657" s="76" t="str">
        <f>IF(ISBLANK(A657),VLOOKUP(Abfalldokumentation!$W657,'Linien - BU'!R:S,2,FALSE),A657)</f>
        <v>Verkauf</v>
      </c>
      <c r="W657" s="77">
        <f t="shared" si="75"/>
        <v>49500144</v>
      </c>
      <c r="X657" s="77">
        <f t="shared" si="76"/>
        <v>12</v>
      </c>
    </row>
    <row r="658" spans="1:24" ht="30" customHeight="1" x14ac:dyDescent="0.25">
      <c r="A658" s="39" t="s">
        <v>9</v>
      </c>
      <c r="B658" s="40" t="s">
        <v>85</v>
      </c>
      <c r="C658" s="40">
        <v>46</v>
      </c>
      <c r="D658" s="40">
        <v>30</v>
      </c>
      <c r="E658" s="41">
        <v>44462</v>
      </c>
      <c r="F658" s="42"/>
      <c r="G658" s="40"/>
      <c r="H658" s="44" t="str">
        <f>IFERROR(VLOOKUP(Abfalldokumentation!$B658,Artikel!A:C,3,FALSE),Abfalldokumentation!$B658)</f>
        <v>Diverses</v>
      </c>
      <c r="I658" s="78" t="str">
        <f>VLOOKUP(V658,'Linien - BU'!A:B,2,FALSE)</f>
        <v>BU4</v>
      </c>
      <c r="J658" s="79">
        <f t="shared" si="70"/>
        <v>46</v>
      </c>
      <c r="K658" s="80">
        <f>Abfalldokumentation!$E658</f>
        <v>44462</v>
      </c>
      <c r="L658" s="79" t="str">
        <f>IFERROR(IF(VLOOKUP(W658,'[1]Rohware 230'!$B:$C,2,FALSE)=0,"Rohware"),
IFERROR(IF(VLOOKUP(W658,[1]Sammelnr.!$B:$C,2,FALSE)=0,"Sammelnr. ungeschält ABS"),
IFERROR(IF(VLOOKUP(W658,[1]Sammelnr.!$E:$F,2,FALSE)=0,"Sammelnr. ungeschält VS"),
IFERROR(IF(VLOOKUP(W658,[1]Sammelnr.!$H:$I,2,FALSE)=0,"Sammelnr. geschält"),
IFERROR(IF(VLOOKUP(W658,[1]Offen!$B:$C,2,FALSE)=0,"Offen ungeschält ABS"),
IFERROR(IF(VLOOKUP(W658,[1]Offen!$E:$F,2,FALSE)=0,"Offen ungeschält VOS"),
IFERROR(IF(VLOOKUP(W658,[1]Offen!$H:$I,2,FALSE)=0,"Offen geschält RW"),
IFERROR(IF(VLOOKUP(W658,[1]Offen!$K:$L,2,FALSE)=0,"Offen vegan"),
IFERROR(IF(VLOOKUP(W658,[1]Offen!$N:$O,2,FALSE)=0,"Offen Zipfel"),
IFERROR(IF(VLOOKUP(W658,[1]Offen!$Q:$R,2,FALSE)=0,"Offen Endstücke"),
IFERROR(IF(VLOOKUP(W658,[1]Vakuumiert!$B:$C,2,FALSE)=0,"Vakuumierter VOS ungeschält"),
IFERROR(IF(VLOOKUP(W658,[1]Vakuumiert!$E:$F,2,FALSE)=0,"Vakuumierter ABS ungeschält"),
IFERROR(IF(VLOOKUP(W658,[1]Vakuumiert!$H:$I,2,FALSE)=0,"Vakuumierter VOS geschält"),
IFERROR(IF(VLOOKUP(W658,[1]Vakuumiert!$K:$L,2,FALSE)=0,"Vakuumierter VOS vegan"),
IFERROR(IF(VLOOKUP(W658,[1]Vakuumiert!$N:$O,2,FALSE)=0,"Vakuumierter VOS Zipfel"),
IFERROR(IF(VLOOKUP(W658,[1]Vakuumiert!$Q:$R,2,FALSE)=0,"Vakuumiert geschält"),
IFERROR(IF(VLOOKUP(W658,'[1]vakuumierte Fertigprodukte'!$B:$C,2,FALSE)=0,"Fertigprodukte"),
IFERROR(IF(VLOOKUP(W658,'[1]vakuumierte Fertigprodukte'!$E:$FI,2,FALSE)=0,"Vakuumierte Zipfel"),
IFERROR(IF(VLOOKUP(W658,[1]Wurste!$B:$C,2,FALSE)=0,"Räucherwürste"),
IFERROR(IF(VLOOKUP(W658,[1]Wurste!$E:$F,2,FALSE)=0,"URW/URGW Wurst"),
IFERROR(IF(VLOOKUP(W658,[1]Wurste!$H:$I,2,FALSE)=0,"HF-Wurst Vegan"),
IFERROR(IF(VLOOKUP(W658,[1]Wurste!$K:$L,2,FALSE)=0,"320er ohne Würste"),
IFERROR(IF(AND(OR(Abfalldokumentation!$I658="BU3",Abfalldokumentation!$I658="Verkauf"),Abfalldokumentation!$N658="Schimmel",Abfalldokumentation!$O658="keinen Abnehmer/kein Schälpersonal"),"Div. Zipfel, ES ohne Verwendung",VLOOKUP(Abfalldokumentation!$M658,Produktgruppen!A:B,2,FALSE)),"-")))))))))))))))))))))))</f>
        <v>Diverses</v>
      </c>
      <c r="M658" s="81" t="str">
        <f>IFERROR(VLOOKUP(Abfalldokumentation!$W658,Artikel!A:C,3,FALSE),Abfalldokumentation!$W658)</f>
        <v>Diverses</v>
      </c>
      <c r="N658" s="81" t="str">
        <f>VLOOKUP(D658,'Liste Gründe'!A:D,2,FALSE)</f>
        <v>Linienbezogen</v>
      </c>
      <c r="O658" s="80" t="str">
        <f>IF(ISBLANK(F658),VLOOKUP(Abfalldokumentation!$X658,'Liste Gründe'!A:D,3,FALSE),F658)</f>
        <v>Maschinenabfall</v>
      </c>
      <c r="P658" s="81" t="str">
        <f>IF(ISBLANK(Abfalldokumentation!$G658),"-",Abfalldokumentation!$G658)</f>
        <v>-</v>
      </c>
      <c r="Q658" s="81">
        <f t="shared" si="71"/>
        <v>38</v>
      </c>
      <c r="R658" s="81" t="str">
        <f t="shared" si="72"/>
        <v>Produkte</v>
      </c>
      <c r="S658" s="81" t="str">
        <f t="shared" si="73"/>
        <v>BUs</v>
      </c>
      <c r="T658" s="81" t="str">
        <f t="shared" si="74"/>
        <v>Symptome</v>
      </c>
      <c r="U658" s="81" t="str">
        <f>IFERROR(VLOOKUP(Abfalldokumentation!$W658,Kennzahlen!S:U,3,FALSE)*Abfalldokumentation!$J658,"0")</f>
        <v>0</v>
      </c>
      <c r="V658" s="81" t="str">
        <f>IF(ISBLANK(A658),VLOOKUP(Abfalldokumentation!$W658,'Linien - BU'!R:S,2,FALSE),A658)</f>
        <v>BU4</v>
      </c>
      <c r="W658" s="77" t="str">
        <f t="shared" si="75"/>
        <v>Diverses</v>
      </c>
      <c r="X658" s="77">
        <f t="shared" si="76"/>
        <v>30</v>
      </c>
    </row>
    <row r="659" spans="1:24" ht="30" customHeight="1" x14ac:dyDescent="0.25">
      <c r="A659" s="45" t="s">
        <v>70</v>
      </c>
      <c r="B659" s="46" t="s">
        <v>86</v>
      </c>
      <c r="C659" s="46">
        <v>40.4</v>
      </c>
      <c r="D659" s="46">
        <v>32</v>
      </c>
      <c r="E659" s="47">
        <v>44462</v>
      </c>
      <c r="F659" s="48" t="s">
        <v>119</v>
      </c>
      <c r="G659" s="46" t="s">
        <v>177</v>
      </c>
      <c r="H659" s="50" t="str">
        <f>IFERROR(VLOOKUP(Abfalldokumentation!$B659,Artikel!A:C,3,FALSE),Abfalldokumentation!$B659)</f>
        <v>Diverses aus Abfüllung</v>
      </c>
      <c r="I659" s="73" t="str">
        <f>VLOOKUP(V659,'Linien - BU'!A:B,2,FALSE)</f>
        <v>BU1</v>
      </c>
      <c r="J659" s="74">
        <f t="shared" si="70"/>
        <v>40.4</v>
      </c>
      <c r="K659" s="75">
        <f>Abfalldokumentation!$E659</f>
        <v>44462</v>
      </c>
      <c r="L659" s="74" t="str">
        <f>IFERROR(IF(VLOOKUP(W659,'[1]Rohware 230'!$B:$C,2,FALSE)=0,"Rohware"),
IFERROR(IF(VLOOKUP(W659,[1]Sammelnr.!$B:$C,2,FALSE)=0,"Sammelnr. ungeschält ABS"),
IFERROR(IF(VLOOKUP(W659,[1]Sammelnr.!$E:$F,2,FALSE)=0,"Sammelnr. ungeschält VS"),
IFERROR(IF(VLOOKUP(W659,[1]Sammelnr.!$H:$I,2,FALSE)=0,"Sammelnr. geschält"),
IFERROR(IF(VLOOKUP(W659,[1]Offen!$B:$C,2,FALSE)=0,"Offen ungeschält ABS"),
IFERROR(IF(VLOOKUP(W659,[1]Offen!$E:$F,2,FALSE)=0,"Offen ungeschält VOS"),
IFERROR(IF(VLOOKUP(W659,[1]Offen!$H:$I,2,FALSE)=0,"Offen geschält RW"),
IFERROR(IF(VLOOKUP(W659,[1]Offen!$K:$L,2,FALSE)=0,"Offen vegan"),
IFERROR(IF(VLOOKUP(W659,[1]Offen!$N:$O,2,FALSE)=0,"Offen Zipfel"),
IFERROR(IF(VLOOKUP(W659,[1]Offen!$Q:$R,2,FALSE)=0,"Offen Endstücke"),
IFERROR(IF(VLOOKUP(W659,[1]Vakuumiert!$B:$C,2,FALSE)=0,"Vakuumierter VOS ungeschält"),
IFERROR(IF(VLOOKUP(W659,[1]Vakuumiert!$E:$F,2,FALSE)=0,"Vakuumierter ABS ungeschält"),
IFERROR(IF(VLOOKUP(W659,[1]Vakuumiert!$H:$I,2,FALSE)=0,"Vakuumierter VOS geschält"),
IFERROR(IF(VLOOKUP(W659,[1]Vakuumiert!$K:$L,2,FALSE)=0,"Vakuumierter VOS vegan"),
IFERROR(IF(VLOOKUP(W659,[1]Vakuumiert!$N:$O,2,FALSE)=0,"Vakuumierter VOS Zipfel"),
IFERROR(IF(VLOOKUP(W659,[1]Vakuumiert!$Q:$R,2,FALSE)=0,"Vakuumiert geschält"),
IFERROR(IF(VLOOKUP(W659,'[1]vakuumierte Fertigprodukte'!$B:$C,2,FALSE)=0,"Fertigprodukte"),
IFERROR(IF(VLOOKUP(W659,'[1]vakuumierte Fertigprodukte'!$E:$FI,2,FALSE)=0,"Vakuumierte Zipfel"),
IFERROR(IF(VLOOKUP(W659,[1]Wurste!$B:$C,2,FALSE)=0,"Räucherwürste"),
IFERROR(IF(VLOOKUP(W659,[1]Wurste!$E:$F,2,FALSE)=0,"URW/URGW Wurst"),
IFERROR(IF(VLOOKUP(W659,[1]Wurste!$H:$I,2,FALSE)=0,"HF-Wurst Vegan"),
IFERROR(IF(VLOOKUP(W659,[1]Wurste!$K:$L,2,FALSE)=0,"320er ohne Würste"),
IFERROR(IF(AND(OR(Abfalldokumentation!$I659="BU3",Abfalldokumentation!$I659="Verkauf"),Abfalldokumentation!$N659="Schimmel",Abfalldokumentation!$O659="keinen Abnehmer/kein Schälpersonal"),"Div. Zipfel, ES ohne Verwendung",VLOOKUP(Abfalldokumentation!$M659,Produktgruppen!A:B,2,FALSE)),"-")))))))))))))))))))))))</f>
        <v>Diverses</v>
      </c>
      <c r="M659" s="76" t="str">
        <f>IFERROR(VLOOKUP(Abfalldokumentation!$W659,Artikel!A:C,3,FALSE),Abfalldokumentation!$W659)</f>
        <v>Diverses aus Abfüllung</v>
      </c>
      <c r="N659" s="76" t="str">
        <f>VLOOKUP(D659,'Liste Gründe'!A:D,2,FALSE)</f>
        <v>Linienbezogen</v>
      </c>
      <c r="O659" s="75" t="str">
        <f>IF(ISBLANK(F659),VLOOKUP(Abfalldokumentation!$X659,'Liste Gründe'!A:D,3,FALSE),F659)</f>
        <v>Bodenabfall Abfüllung</v>
      </c>
      <c r="P659" s="76" t="str">
        <f>IF(ISBLANK(Abfalldokumentation!$G659),"-",Abfalldokumentation!$G659)</f>
        <v>aus der Hand gerutscht</v>
      </c>
      <c r="Q659" s="76">
        <f t="shared" si="71"/>
        <v>38</v>
      </c>
      <c r="R659" s="76" t="str">
        <f t="shared" si="72"/>
        <v>Produkte</v>
      </c>
      <c r="S659" s="76" t="str">
        <f t="shared" si="73"/>
        <v>BUs</v>
      </c>
      <c r="T659" s="76" t="str">
        <f t="shared" si="74"/>
        <v>Symptome</v>
      </c>
      <c r="U659" s="76" t="str">
        <f>IFERROR(VLOOKUP(Abfalldokumentation!$W659,Kennzahlen!S:U,3,FALSE)*Abfalldokumentation!$J659,"0")</f>
        <v>0</v>
      </c>
      <c r="V659" s="76" t="str">
        <f>IF(ISBLANK(A659),VLOOKUP(Abfalldokumentation!$W659,'Linien - BU'!R:S,2,FALSE),A659)</f>
        <v>Abfüllung</v>
      </c>
      <c r="W659" s="77" t="str">
        <f t="shared" si="75"/>
        <v>Diverses aus Abfüllung</v>
      </c>
      <c r="X659" s="77">
        <f t="shared" si="76"/>
        <v>32</v>
      </c>
    </row>
    <row r="660" spans="1:24" ht="30" customHeight="1" x14ac:dyDescent="0.25">
      <c r="A660" s="39" t="s">
        <v>70</v>
      </c>
      <c r="B660" s="40" t="s">
        <v>86</v>
      </c>
      <c r="C660" s="40">
        <v>113</v>
      </c>
      <c r="D660" s="40">
        <v>30</v>
      </c>
      <c r="E660" s="41">
        <v>44462</v>
      </c>
      <c r="F660" s="42"/>
      <c r="G660" s="40"/>
      <c r="H660" s="44" t="str">
        <f>IFERROR(VLOOKUP(Abfalldokumentation!$B660,Artikel!A:C,3,FALSE),Abfalldokumentation!$B660)</f>
        <v>Diverses aus Abfüllung</v>
      </c>
      <c r="I660" s="78" t="str">
        <f>VLOOKUP(V660,'Linien - BU'!A:B,2,FALSE)</f>
        <v>BU1</v>
      </c>
      <c r="J660" s="79">
        <f t="shared" si="70"/>
        <v>113</v>
      </c>
      <c r="K660" s="80">
        <f>Abfalldokumentation!$E660</f>
        <v>44462</v>
      </c>
      <c r="L660" s="79" t="str">
        <f>IFERROR(IF(VLOOKUP(W660,'[1]Rohware 230'!$B:$C,2,FALSE)=0,"Rohware"),
IFERROR(IF(VLOOKUP(W660,[1]Sammelnr.!$B:$C,2,FALSE)=0,"Sammelnr. ungeschält ABS"),
IFERROR(IF(VLOOKUP(W660,[1]Sammelnr.!$E:$F,2,FALSE)=0,"Sammelnr. ungeschält VS"),
IFERROR(IF(VLOOKUP(W660,[1]Sammelnr.!$H:$I,2,FALSE)=0,"Sammelnr. geschält"),
IFERROR(IF(VLOOKUP(W660,[1]Offen!$B:$C,2,FALSE)=0,"Offen ungeschält ABS"),
IFERROR(IF(VLOOKUP(W660,[1]Offen!$E:$F,2,FALSE)=0,"Offen ungeschält VOS"),
IFERROR(IF(VLOOKUP(W660,[1]Offen!$H:$I,2,FALSE)=0,"Offen geschält RW"),
IFERROR(IF(VLOOKUP(W660,[1]Offen!$K:$L,2,FALSE)=0,"Offen vegan"),
IFERROR(IF(VLOOKUP(W660,[1]Offen!$N:$O,2,FALSE)=0,"Offen Zipfel"),
IFERROR(IF(VLOOKUP(W660,[1]Offen!$Q:$R,2,FALSE)=0,"Offen Endstücke"),
IFERROR(IF(VLOOKUP(W660,[1]Vakuumiert!$B:$C,2,FALSE)=0,"Vakuumierter VOS ungeschält"),
IFERROR(IF(VLOOKUP(W660,[1]Vakuumiert!$E:$F,2,FALSE)=0,"Vakuumierter ABS ungeschält"),
IFERROR(IF(VLOOKUP(W660,[1]Vakuumiert!$H:$I,2,FALSE)=0,"Vakuumierter VOS geschält"),
IFERROR(IF(VLOOKUP(W660,[1]Vakuumiert!$K:$L,2,FALSE)=0,"Vakuumierter VOS vegan"),
IFERROR(IF(VLOOKUP(W660,[1]Vakuumiert!$N:$O,2,FALSE)=0,"Vakuumierter VOS Zipfel"),
IFERROR(IF(VLOOKUP(W660,[1]Vakuumiert!$Q:$R,2,FALSE)=0,"Vakuumiert geschält"),
IFERROR(IF(VLOOKUP(W660,'[1]vakuumierte Fertigprodukte'!$B:$C,2,FALSE)=0,"Fertigprodukte"),
IFERROR(IF(VLOOKUP(W660,'[1]vakuumierte Fertigprodukte'!$E:$FI,2,FALSE)=0,"Vakuumierte Zipfel"),
IFERROR(IF(VLOOKUP(W660,[1]Wurste!$B:$C,2,FALSE)=0,"Räucherwürste"),
IFERROR(IF(VLOOKUP(W660,[1]Wurste!$E:$F,2,FALSE)=0,"URW/URGW Wurst"),
IFERROR(IF(VLOOKUP(W660,[1]Wurste!$H:$I,2,FALSE)=0,"HF-Wurst Vegan"),
IFERROR(IF(VLOOKUP(W660,[1]Wurste!$K:$L,2,FALSE)=0,"320er ohne Würste"),
IFERROR(IF(AND(OR(Abfalldokumentation!$I660="BU3",Abfalldokumentation!$I660="Verkauf"),Abfalldokumentation!$N660="Schimmel",Abfalldokumentation!$O660="keinen Abnehmer/kein Schälpersonal"),"Div. Zipfel, ES ohne Verwendung",VLOOKUP(Abfalldokumentation!$M660,Produktgruppen!A:B,2,FALSE)),"-")))))))))))))))))))))))</f>
        <v>Diverses</v>
      </c>
      <c r="M660" s="81" t="str">
        <f>IFERROR(VLOOKUP(Abfalldokumentation!$W660,Artikel!A:C,3,FALSE),Abfalldokumentation!$W660)</f>
        <v>Diverses aus Abfüllung</v>
      </c>
      <c r="N660" s="81" t="str">
        <f>VLOOKUP(D660,'Liste Gründe'!A:D,2,FALSE)</f>
        <v>Linienbezogen</v>
      </c>
      <c r="O660" s="80" t="str">
        <f>IF(ISBLANK(F660),VLOOKUP(Abfalldokumentation!$X660,'Liste Gründe'!A:D,3,FALSE),F660)</f>
        <v>Maschinenabfall</v>
      </c>
      <c r="P660" s="81" t="str">
        <f>IF(ISBLANK(Abfalldokumentation!$G660),"-",Abfalldokumentation!$G660)</f>
        <v>-</v>
      </c>
      <c r="Q660" s="81">
        <f t="shared" si="71"/>
        <v>38</v>
      </c>
      <c r="R660" s="81" t="str">
        <f t="shared" si="72"/>
        <v>Produkte</v>
      </c>
      <c r="S660" s="81" t="str">
        <f t="shared" si="73"/>
        <v>BUs</v>
      </c>
      <c r="T660" s="81" t="str">
        <f t="shared" si="74"/>
        <v>Symptome</v>
      </c>
      <c r="U660" s="81" t="str">
        <f>IFERROR(VLOOKUP(Abfalldokumentation!$W660,Kennzahlen!S:U,3,FALSE)*Abfalldokumentation!$J660,"0")</f>
        <v>0</v>
      </c>
      <c r="V660" s="81" t="str">
        <f>IF(ISBLANK(A660),VLOOKUP(Abfalldokumentation!$W660,'Linien - BU'!R:S,2,FALSE),A660)</f>
        <v>Abfüllung</v>
      </c>
      <c r="W660" s="77" t="str">
        <f t="shared" si="75"/>
        <v>Diverses aus Abfüllung</v>
      </c>
      <c r="X660" s="77">
        <f t="shared" si="76"/>
        <v>30</v>
      </c>
    </row>
    <row r="661" spans="1:24" ht="30" customHeight="1" x14ac:dyDescent="0.25">
      <c r="A661" s="45" t="s">
        <v>139</v>
      </c>
      <c r="B661" s="46" t="s">
        <v>194</v>
      </c>
      <c r="C661" s="46">
        <v>84</v>
      </c>
      <c r="D661" s="46">
        <v>72</v>
      </c>
      <c r="E661" s="47">
        <v>44462</v>
      </c>
      <c r="F661" s="48" t="s">
        <v>139</v>
      </c>
      <c r="G661" s="46" t="s">
        <v>139</v>
      </c>
      <c r="H661" s="50" t="str">
        <f>IFERROR(VLOOKUP(Abfalldokumentation!$B661,Artikel!A:C,3,FALSE),Abfalldokumentation!$B661)</f>
        <v>Diverses Muster</v>
      </c>
      <c r="I661" s="73" t="str">
        <f>VLOOKUP(V661,'Linien - BU'!A:B,2,FALSE)</f>
        <v>Rest</v>
      </c>
      <c r="J661" s="74">
        <f t="shared" si="70"/>
        <v>84</v>
      </c>
      <c r="K661" s="75">
        <f>Abfalldokumentation!$E661</f>
        <v>44462</v>
      </c>
      <c r="L661" s="74" t="str">
        <f>IFERROR(IF(VLOOKUP(W661,'[1]Rohware 230'!$B:$C,2,FALSE)=0,"Rohware"),
IFERROR(IF(VLOOKUP(W661,[1]Sammelnr.!$B:$C,2,FALSE)=0,"Sammelnr. ungeschält ABS"),
IFERROR(IF(VLOOKUP(W661,[1]Sammelnr.!$E:$F,2,FALSE)=0,"Sammelnr. ungeschält VS"),
IFERROR(IF(VLOOKUP(W661,[1]Sammelnr.!$H:$I,2,FALSE)=0,"Sammelnr. geschält"),
IFERROR(IF(VLOOKUP(W661,[1]Offen!$B:$C,2,FALSE)=0,"Offen ungeschält ABS"),
IFERROR(IF(VLOOKUP(W661,[1]Offen!$E:$F,2,FALSE)=0,"Offen ungeschält VOS"),
IFERROR(IF(VLOOKUP(W661,[1]Offen!$H:$I,2,FALSE)=0,"Offen geschält RW"),
IFERROR(IF(VLOOKUP(W661,[1]Offen!$K:$L,2,FALSE)=0,"Offen vegan"),
IFERROR(IF(VLOOKUP(W661,[1]Offen!$N:$O,2,FALSE)=0,"Offen Zipfel"),
IFERROR(IF(VLOOKUP(W661,[1]Offen!$Q:$R,2,FALSE)=0,"Offen Endstücke"),
IFERROR(IF(VLOOKUP(W661,[1]Vakuumiert!$B:$C,2,FALSE)=0,"Vakuumierter VOS ungeschält"),
IFERROR(IF(VLOOKUP(W661,[1]Vakuumiert!$E:$F,2,FALSE)=0,"Vakuumierter ABS ungeschält"),
IFERROR(IF(VLOOKUP(W661,[1]Vakuumiert!$H:$I,2,FALSE)=0,"Vakuumierter VOS geschält"),
IFERROR(IF(VLOOKUP(W661,[1]Vakuumiert!$K:$L,2,FALSE)=0,"Vakuumierter VOS vegan"),
IFERROR(IF(VLOOKUP(W661,[1]Vakuumiert!$N:$O,2,FALSE)=0,"Vakuumierter VOS Zipfel"),
IFERROR(IF(VLOOKUP(W661,[1]Vakuumiert!$Q:$R,2,FALSE)=0,"Vakuumiert geschält"),
IFERROR(IF(VLOOKUP(W661,'[1]vakuumierte Fertigprodukte'!$B:$C,2,FALSE)=0,"Fertigprodukte"),
IFERROR(IF(VLOOKUP(W661,'[1]vakuumierte Fertigprodukte'!$E:$FI,2,FALSE)=0,"Vakuumierte Zipfel"),
IFERROR(IF(VLOOKUP(W661,[1]Wurste!$B:$C,2,FALSE)=0,"Räucherwürste"),
IFERROR(IF(VLOOKUP(W661,[1]Wurste!$E:$F,2,FALSE)=0,"URW/URGW Wurst"),
IFERROR(IF(VLOOKUP(W661,[1]Wurste!$H:$I,2,FALSE)=0,"HF-Wurst Vegan"),
IFERROR(IF(VLOOKUP(W661,[1]Wurste!$K:$L,2,FALSE)=0,"320er ohne Würste"),
IFERROR(IF(AND(OR(Abfalldokumentation!$I661="BU3",Abfalldokumentation!$I661="Verkauf"),Abfalldokumentation!$N661="Schimmel",Abfalldokumentation!$O661="keinen Abnehmer/kein Schälpersonal"),"Div. Zipfel, ES ohne Verwendung",VLOOKUP(Abfalldokumentation!$M661,Produktgruppen!A:B,2,FALSE)),"-")))))))))))))))))))))))</f>
        <v>Diverses</v>
      </c>
      <c r="M661" s="76" t="str">
        <f>IFERROR(VLOOKUP(Abfalldokumentation!$W661,Artikel!A:C,3,FALSE),Abfalldokumentation!$W661)</f>
        <v>Diverses Muster</v>
      </c>
      <c r="N661" s="76" t="str">
        <f>VLOOKUP(D661,'Liste Gründe'!A:D,2,FALSE)</f>
        <v>Qualitätssicherung</v>
      </c>
      <c r="O661" s="75" t="str">
        <f>IF(ISBLANK(F661),VLOOKUP(Abfalldokumentation!$X661,'Liste Gründe'!A:D,3,FALSE),F661)</f>
        <v>Muster</v>
      </c>
      <c r="P661" s="76" t="str">
        <f>IF(ISBLANK(Abfalldokumentation!$G661),"-",Abfalldokumentation!$G661)</f>
        <v>Muster</v>
      </c>
      <c r="Q661" s="76">
        <f t="shared" si="71"/>
        <v>38</v>
      </c>
      <c r="R661" s="76" t="str">
        <f t="shared" si="72"/>
        <v>Produkte</v>
      </c>
      <c r="S661" s="76" t="str">
        <f t="shared" si="73"/>
        <v>BUs</v>
      </c>
      <c r="T661" s="76" t="str">
        <f t="shared" si="74"/>
        <v>Symptome</v>
      </c>
      <c r="U661" s="76" t="str">
        <f>IFERROR(VLOOKUP(Abfalldokumentation!$W661,Kennzahlen!S:U,3,FALSE)*Abfalldokumentation!$J661,"0")</f>
        <v>0</v>
      </c>
      <c r="V661" s="76" t="str">
        <f>IF(ISBLANK(A661),VLOOKUP(Abfalldokumentation!$W661,'Linien - BU'!R:S,2,FALSE),A661)</f>
        <v>Muster</v>
      </c>
      <c r="W661" s="77" t="str">
        <f t="shared" si="75"/>
        <v>Diverses Muster</v>
      </c>
      <c r="X661" s="77">
        <f t="shared" si="76"/>
        <v>72</v>
      </c>
    </row>
    <row r="662" spans="1:24" ht="30" customHeight="1" x14ac:dyDescent="0.25">
      <c r="A662" s="39" t="s">
        <v>89</v>
      </c>
      <c r="B662" s="40" t="s">
        <v>90</v>
      </c>
      <c r="C662" s="40">
        <v>9</v>
      </c>
      <c r="D662" s="40">
        <v>74</v>
      </c>
      <c r="E662" s="41">
        <v>44462</v>
      </c>
      <c r="F662" s="42" t="s">
        <v>91</v>
      </c>
      <c r="G662" s="40" t="s">
        <v>91</v>
      </c>
      <c r="H662" s="44" t="str">
        <f>IFERROR(VLOOKUP(Abfalldokumentation!$B662,Artikel!A:C,3,FALSE),Abfalldokumentation!$B662)</f>
        <v>Diverses QM</v>
      </c>
      <c r="I662" s="78" t="str">
        <f>VLOOKUP(V662,'Linien - BU'!A:B,2,FALSE)</f>
        <v>Rest</v>
      </c>
      <c r="J662" s="79">
        <f t="shared" si="70"/>
        <v>9</v>
      </c>
      <c r="K662" s="80">
        <f>Abfalldokumentation!$E662</f>
        <v>44462</v>
      </c>
      <c r="L662" s="79" t="str">
        <f>IFERROR(IF(VLOOKUP(W662,'[1]Rohware 230'!$B:$C,2,FALSE)=0,"Rohware"),
IFERROR(IF(VLOOKUP(W662,[1]Sammelnr.!$B:$C,2,FALSE)=0,"Sammelnr. ungeschält ABS"),
IFERROR(IF(VLOOKUP(W662,[1]Sammelnr.!$E:$F,2,FALSE)=0,"Sammelnr. ungeschält VS"),
IFERROR(IF(VLOOKUP(W662,[1]Sammelnr.!$H:$I,2,FALSE)=0,"Sammelnr. geschält"),
IFERROR(IF(VLOOKUP(W662,[1]Offen!$B:$C,2,FALSE)=0,"Offen ungeschält ABS"),
IFERROR(IF(VLOOKUP(W662,[1]Offen!$E:$F,2,FALSE)=0,"Offen ungeschält VOS"),
IFERROR(IF(VLOOKUP(W662,[1]Offen!$H:$I,2,FALSE)=0,"Offen geschält RW"),
IFERROR(IF(VLOOKUP(W662,[1]Offen!$K:$L,2,FALSE)=0,"Offen vegan"),
IFERROR(IF(VLOOKUP(W662,[1]Offen!$N:$O,2,FALSE)=0,"Offen Zipfel"),
IFERROR(IF(VLOOKUP(W662,[1]Offen!$Q:$R,2,FALSE)=0,"Offen Endstücke"),
IFERROR(IF(VLOOKUP(W662,[1]Vakuumiert!$B:$C,2,FALSE)=0,"Vakuumierter VOS ungeschält"),
IFERROR(IF(VLOOKUP(W662,[1]Vakuumiert!$E:$F,2,FALSE)=0,"Vakuumierter ABS ungeschält"),
IFERROR(IF(VLOOKUP(W662,[1]Vakuumiert!$H:$I,2,FALSE)=0,"Vakuumierter VOS geschält"),
IFERROR(IF(VLOOKUP(W662,[1]Vakuumiert!$K:$L,2,FALSE)=0,"Vakuumierter VOS vegan"),
IFERROR(IF(VLOOKUP(W662,[1]Vakuumiert!$N:$O,2,FALSE)=0,"Vakuumierter VOS Zipfel"),
IFERROR(IF(VLOOKUP(W662,[1]Vakuumiert!$Q:$R,2,FALSE)=0,"Vakuumiert geschält"),
IFERROR(IF(VLOOKUP(W662,'[1]vakuumierte Fertigprodukte'!$B:$C,2,FALSE)=0,"Fertigprodukte"),
IFERROR(IF(VLOOKUP(W662,'[1]vakuumierte Fertigprodukte'!$E:$FI,2,FALSE)=0,"Vakuumierte Zipfel"),
IFERROR(IF(VLOOKUP(W662,[1]Wurste!$B:$C,2,FALSE)=0,"Räucherwürste"),
IFERROR(IF(VLOOKUP(W662,[1]Wurste!$E:$F,2,FALSE)=0,"URW/URGW Wurst"),
IFERROR(IF(VLOOKUP(W662,[1]Wurste!$H:$I,2,FALSE)=0,"HF-Wurst Vegan"),
IFERROR(IF(VLOOKUP(W662,[1]Wurste!$K:$L,2,FALSE)=0,"320er ohne Würste"),
IFERROR(IF(AND(OR(Abfalldokumentation!$I662="BU3",Abfalldokumentation!$I662="Verkauf"),Abfalldokumentation!$N662="Schimmel",Abfalldokumentation!$O662="keinen Abnehmer/kein Schälpersonal"),"Div. Zipfel, ES ohne Verwendung",VLOOKUP(Abfalldokumentation!$M662,Produktgruppen!A:B,2,FALSE)),"-")))))))))))))))))))))))</f>
        <v>Qualitätssicherung</v>
      </c>
      <c r="M662" s="81" t="str">
        <f>IFERROR(VLOOKUP(Abfalldokumentation!$W662,Artikel!A:C,3,FALSE),Abfalldokumentation!$W662)</f>
        <v>Diverses QM</v>
      </c>
      <c r="N662" s="81" t="str">
        <f>VLOOKUP(D662,'Liste Gründe'!A:D,2,FALSE)</f>
        <v>Qualitätssicherung</v>
      </c>
      <c r="O662" s="80" t="str">
        <f>IF(ISBLANK(F662),VLOOKUP(Abfalldokumentation!$X662,'Liste Gründe'!A:D,3,FALSE),F662)</f>
        <v>Sensorik</v>
      </c>
      <c r="P662" s="81" t="str">
        <f>IF(ISBLANK(Abfalldokumentation!$G662),"-",Abfalldokumentation!$G662)</f>
        <v>Sensorik</v>
      </c>
      <c r="Q662" s="81">
        <f t="shared" si="71"/>
        <v>38</v>
      </c>
      <c r="R662" s="81" t="str">
        <f t="shared" si="72"/>
        <v>Produkte</v>
      </c>
      <c r="S662" s="81" t="str">
        <f t="shared" si="73"/>
        <v>BUs</v>
      </c>
      <c r="T662" s="81" t="str">
        <f t="shared" si="74"/>
        <v>Symptome</v>
      </c>
      <c r="U662" s="81" t="str">
        <f>IFERROR(VLOOKUP(Abfalldokumentation!$W662,Kennzahlen!S:U,3,FALSE)*Abfalldokumentation!$J662,"0")</f>
        <v>0</v>
      </c>
      <c r="V662" s="81" t="str">
        <f>IF(ISBLANK(A662),VLOOKUP(Abfalldokumentation!$W662,'Linien - BU'!R:S,2,FALSE),A662)</f>
        <v>QM</v>
      </c>
      <c r="W662" s="77" t="str">
        <f t="shared" si="75"/>
        <v>Diverses QM</v>
      </c>
      <c r="X662" s="77">
        <f t="shared" si="76"/>
        <v>74</v>
      </c>
    </row>
    <row r="663" spans="1:24" ht="30" customHeight="1" x14ac:dyDescent="0.25">
      <c r="A663" s="45" t="s">
        <v>123</v>
      </c>
      <c r="B663" s="46" t="s">
        <v>190</v>
      </c>
      <c r="C663" s="46">
        <v>206</v>
      </c>
      <c r="D663" s="46">
        <v>81</v>
      </c>
      <c r="E663" s="47">
        <v>44462</v>
      </c>
      <c r="F663" s="48"/>
      <c r="G663" s="49" t="s">
        <v>191</v>
      </c>
      <c r="H663" s="50" t="str">
        <f>IFERROR(VLOOKUP(Abfalldokumentation!$B663,Artikel!A:C,3,FALSE),Abfalldokumentation!$B663)</f>
        <v>gemischte Räucherstücke</v>
      </c>
      <c r="I663" s="73" t="str">
        <f>VLOOKUP(V663,'Linien - BU'!A:B,2,FALSE)</f>
        <v>BU3</v>
      </c>
      <c r="J663" s="74">
        <f t="shared" si="70"/>
        <v>206</v>
      </c>
      <c r="K663" s="75">
        <f>Abfalldokumentation!$E663</f>
        <v>44462</v>
      </c>
      <c r="L663" s="74" t="str">
        <f>IFERROR(IF(VLOOKUP(W663,'[1]Rohware 230'!$B:$C,2,FALSE)=0,"Rohware"),
IFERROR(IF(VLOOKUP(W663,[1]Sammelnr.!$B:$C,2,FALSE)=0,"Sammelnr. ungeschält ABS"),
IFERROR(IF(VLOOKUP(W663,[1]Sammelnr.!$E:$F,2,FALSE)=0,"Sammelnr. ungeschält VS"),
IFERROR(IF(VLOOKUP(W663,[1]Sammelnr.!$H:$I,2,FALSE)=0,"Sammelnr. geschält"),
IFERROR(IF(VLOOKUP(W663,[1]Offen!$B:$C,2,FALSE)=0,"Offen ungeschält ABS"),
IFERROR(IF(VLOOKUP(W663,[1]Offen!$E:$F,2,FALSE)=0,"Offen ungeschält VOS"),
IFERROR(IF(VLOOKUP(W663,[1]Offen!$H:$I,2,FALSE)=0,"Offen geschält RW"),
IFERROR(IF(VLOOKUP(W663,[1]Offen!$K:$L,2,FALSE)=0,"Offen vegan"),
IFERROR(IF(VLOOKUP(W663,[1]Offen!$N:$O,2,FALSE)=0,"Offen Zipfel"),
IFERROR(IF(VLOOKUP(W663,[1]Offen!$Q:$R,2,FALSE)=0,"Offen Endstücke"),
IFERROR(IF(VLOOKUP(W663,[1]Vakuumiert!$B:$C,2,FALSE)=0,"Vakuumierter VOS ungeschält"),
IFERROR(IF(VLOOKUP(W663,[1]Vakuumiert!$E:$F,2,FALSE)=0,"Vakuumierter ABS ungeschält"),
IFERROR(IF(VLOOKUP(W663,[1]Vakuumiert!$H:$I,2,FALSE)=0,"Vakuumierter VOS geschält"),
IFERROR(IF(VLOOKUP(W663,[1]Vakuumiert!$K:$L,2,FALSE)=0,"Vakuumierter VOS vegan"),
IFERROR(IF(VLOOKUP(W663,[1]Vakuumiert!$N:$O,2,FALSE)=0,"Vakuumierter VOS Zipfel"),
IFERROR(IF(VLOOKUP(W663,[1]Vakuumiert!$Q:$R,2,FALSE)=0,"Vakuumiert geschält"),
IFERROR(IF(VLOOKUP(W663,'[1]vakuumierte Fertigprodukte'!$B:$C,2,FALSE)=0,"Fertigprodukte"),
IFERROR(IF(VLOOKUP(W663,'[1]vakuumierte Fertigprodukte'!$E:$FI,2,FALSE)=0,"Vakuumierte Zipfel"),
IFERROR(IF(VLOOKUP(W663,[1]Wurste!$B:$C,2,FALSE)=0,"Räucherwürste"),
IFERROR(IF(VLOOKUP(W663,[1]Wurste!$E:$F,2,FALSE)=0,"URW/URGW Wurst"),
IFERROR(IF(VLOOKUP(W663,[1]Wurste!$H:$I,2,FALSE)=0,"HF-Wurst Vegan"),
IFERROR(IF(VLOOKUP(W663,[1]Wurste!$K:$L,2,FALSE)=0,"320er ohne Würste"),
IFERROR(IF(AND(OR(Abfalldokumentation!$I663="BU3",Abfalldokumentation!$I663="Verkauf"),Abfalldokumentation!$N663="Schimmel",Abfalldokumentation!$O663="keinen Abnehmer/kein Schälpersonal"),"Div. Zipfel, ES ohne Verwendung",VLOOKUP(Abfalldokumentation!$M663,Produktgruppen!A:B,2,FALSE)),"-")))))))))))))))))))))))</f>
        <v>Vorschmelz</v>
      </c>
      <c r="M663" s="76" t="str">
        <f>IFERROR(VLOOKUP(Abfalldokumentation!$W663,Artikel!A:C,3,FALSE),Abfalldokumentation!$W663)</f>
        <v>gemischte Räucherstücke</v>
      </c>
      <c r="N663" s="76" t="str">
        <f>VLOOKUP(D663,'Liste Gründe'!A:D,2,FALSE)</f>
        <v>Linienbezogen</v>
      </c>
      <c r="O663" s="75" t="str">
        <f>IF(ISBLANK(F663),VLOOKUP(Abfalldokumentation!$X663,'Liste Gründe'!A:D,3,FALSE),F663)</f>
        <v>gemischtes Produkt</v>
      </c>
      <c r="P663" s="76" t="str">
        <f>IF(ISBLANK(Abfalldokumentation!$G663),"-",Abfalldokumentation!$G663)</f>
        <v xml:space="preserve">gemischt, weil mehrere Produkte in einen Auftrag einfließen. VOS Trennung </v>
      </c>
      <c r="Q663" s="76">
        <f t="shared" si="71"/>
        <v>38</v>
      </c>
      <c r="R663" s="76" t="str">
        <f t="shared" si="72"/>
        <v>Produkte</v>
      </c>
      <c r="S663" s="76" t="str">
        <f t="shared" si="73"/>
        <v>BUs</v>
      </c>
      <c r="T663" s="76" t="str">
        <f t="shared" si="74"/>
        <v>Symptome</v>
      </c>
      <c r="U663" s="76" t="str">
        <f>IFERROR(VLOOKUP(Abfalldokumentation!$W663,Kennzahlen!S:U,3,FALSE)*Abfalldokumentation!$J663,"0")</f>
        <v>0</v>
      </c>
      <c r="V663" s="76" t="str">
        <f>IF(ISBLANK(A663),VLOOKUP(Abfalldokumentation!$W663,'Linien - BU'!R:S,2,FALSE),A663)</f>
        <v>L9</v>
      </c>
      <c r="W663" s="77" t="str">
        <f t="shared" si="75"/>
        <v>gemischte Räucherstücke</v>
      </c>
      <c r="X663" s="77">
        <f t="shared" si="76"/>
        <v>81</v>
      </c>
    </row>
    <row r="664" spans="1:24" ht="30" customHeight="1" x14ac:dyDescent="0.25">
      <c r="A664" s="39" t="s">
        <v>123</v>
      </c>
      <c r="B664" s="40" t="s">
        <v>190</v>
      </c>
      <c r="C664" s="40">
        <v>70.599999999999994</v>
      </c>
      <c r="D664" s="40">
        <v>81</v>
      </c>
      <c r="E664" s="41">
        <v>44462</v>
      </c>
      <c r="F664" s="42"/>
      <c r="G664" s="43" t="s">
        <v>191</v>
      </c>
      <c r="H664" s="44" t="str">
        <f>IFERROR(VLOOKUP(Abfalldokumentation!$B664,Artikel!A:C,3,FALSE),Abfalldokumentation!$B664)</f>
        <v>gemischte Räucherstücke</v>
      </c>
      <c r="I664" s="78" t="str">
        <f>VLOOKUP(V664,'Linien - BU'!A:B,2,FALSE)</f>
        <v>BU3</v>
      </c>
      <c r="J664" s="79">
        <f t="shared" si="70"/>
        <v>70.599999999999994</v>
      </c>
      <c r="K664" s="80">
        <f>Abfalldokumentation!$E664</f>
        <v>44462</v>
      </c>
      <c r="L664" s="79" t="str">
        <f>IFERROR(IF(VLOOKUP(W664,'[1]Rohware 230'!$B:$C,2,FALSE)=0,"Rohware"),
IFERROR(IF(VLOOKUP(W664,[1]Sammelnr.!$B:$C,2,FALSE)=0,"Sammelnr. ungeschält ABS"),
IFERROR(IF(VLOOKUP(W664,[1]Sammelnr.!$E:$F,2,FALSE)=0,"Sammelnr. ungeschält VS"),
IFERROR(IF(VLOOKUP(W664,[1]Sammelnr.!$H:$I,2,FALSE)=0,"Sammelnr. geschält"),
IFERROR(IF(VLOOKUP(W664,[1]Offen!$B:$C,2,FALSE)=0,"Offen ungeschält ABS"),
IFERROR(IF(VLOOKUP(W664,[1]Offen!$E:$F,2,FALSE)=0,"Offen ungeschält VOS"),
IFERROR(IF(VLOOKUP(W664,[1]Offen!$H:$I,2,FALSE)=0,"Offen geschält RW"),
IFERROR(IF(VLOOKUP(W664,[1]Offen!$K:$L,2,FALSE)=0,"Offen vegan"),
IFERROR(IF(VLOOKUP(W664,[1]Offen!$N:$O,2,FALSE)=0,"Offen Zipfel"),
IFERROR(IF(VLOOKUP(W664,[1]Offen!$Q:$R,2,FALSE)=0,"Offen Endstücke"),
IFERROR(IF(VLOOKUP(W664,[1]Vakuumiert!$B:$C,2,FALSE)=0,"Vakuumierter VOS ungeschält"),
IFERROR(IF(VLOOKUP(W664,[1]Vakuumiert!$E:$F,2,FALSE)=0,"Vakuumierter ABS ungeschält"),
IFERROR(IF(VLOOKUP(W664,[1]Vakuumiert!$H:$I,2,FALSE)=0,"Vakuumierter VOS geschält"),
IFERROR(IF(VLOOKUP(W664,[1]Vakuumiert!$K:$L,2,FALSE)=0,"Vakuumierter VOS vegan"),
IFERROR(IF(VLOOKUP(W664,[1]Vakuumiert!$N:$O,2,FALSE)=0,"Vakuumierter VOS Zipfel"),
IFERROR(IF(VLOOKUP(W664,[1]Vakuumiert!$Q:$R,2,FALSE)=0,"Vakuumiert geschält"),
IFERROR(IF(VLOOKUP(W664,'[1]vakuumierte Fertigprodukte'!$B:$C,2,FALSE)=0,"Fertigprodukte"),
IFERROR(IF(VLOOKUP(W664,'[1]vakuumierte Fertigprodukte'!$E:$FI,2,FALSE)=0,"Vakuumierte Zipfel"),
IFERROR(IF(VLOOKUP(W664,[1]Wurste!$B:$C,2,FALSE)=0,"Räucherwürste"),
IFERROR(IF(VLOOKUP(W664,[1]Wurste!$E:$F,2,FALSE)=0,"URW/URGW Wurst"),
IFERROR(IF(VLOOKUP(W664,[1]Wurste!$H:$I,2,FALSE)=0,"HF-Wurst Vegan"),
IFERROR(IF(VLOOKUP(W664,[1]Wurste!$K:$L,2,FALSE)=0,"320er ohne Würste"),
IFERROR(IF(AND(OR(Abfalldokumentation!$I664="BU3",Abfalldokumentation!$I664="Verkauf"),Abfalldokumentation!$N664="Schimmel",Abfalldokumentation!$O664="keinen Abnehmer/kein Schälpersonal"),"Div. Zipfel, ES ohne Verwendung",VLOOKUP(Abfalldokumentation!$M664,Produktgruppen!A:B,2,FALSE)),"-")))))))))))))))))))))))</f>
        <v>Vorschmelz</v>
      </c>
      <c r="M664" s="81" t="str">
        <f>IFERROR(VLOOKUP(Abfalldokumentation!$W664,Artikel!A:C,3,FALSE),Abfalldokumentation!$W664)</f>
        <v>gemischte Räucherstücke</v>
      </c>
      <c r="N664" s="81" t="str">
        <f>VLOOKUP(D664,'Liste Gründe'!A:D,2,FALSE)</f>
        <v>Linienbezogen</v>
      </c>
      <c r="O664" s="80" t="str">
        <f>IF(ISBLANK(F664),VLOOKUP(Abfalldokumentation!$X664,'Liste Gründe'!A:D,3,FALSE),F664)</f>
        <v>gemischtes Produkt</v>
      </c>
      <c r="P664" s="81" t="str">
        <f>IF(ISBLANK(Abfalldokumentation!$G664),"-",Abfalldokumentation!$G664)</f>
        <v xml:space="preserve">gemischt, weil mehrere Produkte in einen Auftrag einfließen. VOS Trennung </v>
      </c>
      <c r="Q664" s="81">
        <f t="shared" si="71"/>
        <v>38</v>
      </c>
      <c r="R664" s="81" t="str">
        <f t="shared" si="72"/>
        <v>Produkte</v>
      </c>
      <c r="S664" s="81" t="str">
        <f t="shared" si="73"/>
        <v>BUs</v>
      </c>
      <c r="T664" s="81" t="str">
        <f t="shared" si="74"/>
        <v>Symptome</v>
      </c>
      <c r="U664" s="81" t="str">
        <f>IFERROR(VLOOKUP(Abfalldokumentation!$W664,Kennzahlen!S:U,3,FALSE)*Abfalldokumentation!$J664,"0")</f>
        <v>0</v>
      </c>
      <c r="V664" s="81" t="str">
        <f>IF(ISBLANK(A664),VLOOKUP(Abfalldokumentation!$W664,'Linien - BU'!R:S,2,FALSE),A664)</f>
        <v>L9</v>
      </c>
      <c r="W664" s="77" t="str">
        <f t="shared" si="75"/>
        <v>gemischte Räucherstücke</v>
      </c>
      <c r="X664" s="77">
        <f t="shared" si="76"/>
        <v>81</v>
      </c>
    </row>
    <row r="665" spans="1:24" ht="30" customHeight="1" x14ac:dyDescent="0.25">
      <c r="A665" s="45" t="s">
        <v>92</v>
      </c>
      <c r="B665" s="46" t="s">
        <v>93</v>
      </c>
      <c r="C665" s="46">
        <v>22.5</v>
      </c>
      <c r="D665" s="52">
        <v>73</v>
      </c>
      <c r="E665" s="47">
        <v>44462</v>
      </c>
      <c r="F665" s="48" t="s">
        <v>94</v>
      </c>
      <c r="G665" s="46" t="s">
        <v>94</v>
      </c>
      <c r="H665" s="50" t="str">
        <f>IFERROR(VLOOKUP(Abfalldokumentation!$B665,Artikel!A:C,3,FALSE),Abfalldokumentation!$B665)</f>
        <v>Laborproben</v>
      </c>
      <c r="I665" s="73" t="str">
        <f>VLOOKUP(V665,'Linien - BU'!A:B,2,FALSE)</f>
        <v>Rest</v>
      </c>
      <c r="J665" s="74">
        <f t="shared" si="70"/>
        <v>22.5</v>
      </c>
      <c r="K665" s="75">
        <f>Abfalldokumentation!$E665</f>
        <v>44462</v>
      </c>
      <c r="L665" s="74" t="str">
        <f>IFERROR(IF(VLOOKUP(W665,'[1]Rohware 230'!$B:$C,2,FALSE)=0,"Rohware"),
IFERROR(IF(VLOOKUP(W665,[1]Sammelnr.!$B:$C,2,FALSE)=0,"Sammelnr. ungeschält ABS"),
IFERROR(IF(VLOOKUP(W665,[1]Sammelnr.!$E:$F,2,FALSE)=0,"Sammelnr. ungeschält VS"),
IFERROR(IF(VLOOKUP(W665,[1]Sammelnr.!$H:$I,2,FALSE)=0,"Sammelnr. geschält"),
IFERROR(IF(VLOOKUP(W665,[1]Offen!$B:$C,2,FALSE)=0,"Offen ungeschält ABS"),
IFERROR(IF(VLOOKUP(W665,[1]Offen!$E:$F,2,FALSE)=0,"Offen ungeschält VOS"),
IFERROR(IF(VLOOKUP(W665,[1]Offen!$H:$I,2,FALSE)=0,"Offen geschält RW"),
IFERROR(IF(VLOOKUP(W665,[1]Offen!$K:$L,2,FALSE)=0,"Offen vegan"),
IFERROR(IF(VLOOKUP(W665,[1]Offen!$N:$O,2,FALSE)=0,"Offen Zipfel"),
IFERROR(IF(VLOOKUP(W665,[1]Offen!$Q:$R,2,FALSE)=0,"Offen Endstücke"),
IFERROR(IF(VLOOKUP(W665,[1]Vakuumiert!$B:$C,2,FALSE)=0,"Vakuumierter VOS ungeschält"),
IFERROR(IF(VLOOKUP(W665,[1]Vakuumiert!$E:$F,2,FALSE)=0,"Vakuumierter ABS ungeschält"),
IFERROR(IF(VLOOKUP(W665,[1]Vakuumiert!$H:$I,2,FALSE)=0,"Vakuumierter VOS geschält"),
IFERROR(IF(VLOOKUP(W665,[1]Vakuumiert!$K:$L,2,FALSE)=0,"Vakuumierter VOS vegan"),
IFERROR(IF(VLOOKUP(W665,[1]Vakuumiert!$N:$O,2,FALSE)=0,"Vakuumierter VOS Zipfel"),
IFERROR(IF(VLOOKUP(W665,[1]Vakuumiert!$Q:$R,2,FALSE)=0,"Vakuumiert geschält"),
IFERROR(IF(VLOOKUP(W665,'[1]vakuumierte Fertigprodukte'!$B:$C,2,FALSE)=0,"Fertigprodukte"),
IFERROR(IF(VLOOKUP(W665,'[1]vakuumierte Fertigprodukte'!$E:$FI,2,FALSE)=0,"Vakuumierte Zipfel"),
IFERROR(IF(VLOOKUP(W665,[1]Wurste!$B:$C,2,FALSE)=0,"Räucherwürste"),
IFERROR(IF(VLOOKUP(W665,[1]Wurste!$E:$F,2,FALSE)=0,"URW/URGW Wurst"),
IFERROR(IF(VLOOKUP(W665,[1]Wurste!$H:$I,2,FALSE)=0,"HF-Wurst Vegan"),
IFERROR(IF(VLOOKUP(W665,[1]Wurste!$K:$L,2,FALSE)=0,"320er ohne Würste"),
IFERROR(IF(AND(OR(Abfalldokumentation!$I665="BU3",Abfalldokumentation!$I665="Verkauf"),Abfalldokumentation!$N665="Schimmel",Abfalldokumentation!$O665="keinen Abnehmer/kein Schälpersonal"),"Div. Zipfel, ES ohne Verwendung",VLOOKUP(Abfalldokumentation!$M665,Produktgruppen!A:B,2,FALSE)),"-")))))))))))))))))))))))</f>
        <v>Qualitätssicherung</v>
      </c>
      <c r="M665" s="76" t="str">
        <f>IFERROR(VLOOKUP(Abfalldokumentation!$W665,Artikel!A:C,3,FALSE),Abfalldokumentation!$W665)</f>
        <v>Laborproben</v>
      </c>
      <c r="N665" s="76" t="str">
        <f>VLOOKUP(D665,'Liste Gründe'!A:D,2,FALSE)</f>
        <v>Qualitätssicherung</v>
      </c>
      <c r="O665" s="75" t="str">
        <f>IF(ISBLANK(F665),VLOOKUP(Abfalldokumentation!$X665,'Liste Gründe'!A:D,3,FALSE),F665)</f>
        <v>Laborprobe</v>
      </c>
      <c r="P665" s="76" t="str">
        <f>IF(ISBLANK(Abfalldokumentation!$G665),"-",Abfalldokumentation!$G665)</f>
        <v>Laborprobe</v>
      </c>
      <c r="Q665" s="76">
        <f t="shared" si="71"/>
        <v>38</v>
      </c>
      <c r="R665" s="76" t="str">
        <f t="shared" si="72"/>
        <v>Produkte</v>
      </c>
      <c r="S665" s="76" t="str">
        <f t="shared" si="73"/>
        <v>BUs</v>
      </c>
      <c r="T665" s="76" t="str">
        <f t="shared" si="74"/>
        <v>Symptome</v>
      </c>
      <c r="U665" s="76" t="str">
        <f>IFERROR(VLOOKUP(Abfalldokumentation!$W665,Kennzahlen!S:U,3,FALSE)*Abfalldokumentation!$J665,"0")</f>
        <v>0</v>
      </c>
      <c r="V665" s="76" t="str">
        <f>IF(ISBLANK(A665),VLOOKUP(Abfalldokumentation!$W665,'Linien - BU'!R:S,2,FALSE),A665)</f>
        <v>Labor</v>
      </c>
      <c r="W665" s="77" t="str">
        <f t="shared" si="75"/>
        <v>Laborproben</v>
      </c>
      <c r="X665" s="77">
        <f t="shared" si="76"/>
        <v>73</v>
      </c>
    </row>
    <row r="666" spans="1:24" ht="30" customHeight="1" x14ac:dyDescent="0.25">
      <c r="A666" s="39" t="s">
        <v>92</v>
      </c>
      <c r="B666" s="40" t="s">
        <v>93</v>
      </c>
      <c r="C666" s="40">
        <v>30.5</v>
      </c>
      <c r="D666" s="51">
        <v>73</v>
      </c>
      <c r="E666" s="41">
        <v>44462</v>
      </c>
      <c r="F666" s="42" t="s">
        <v>94</v>
      </c>
      <c r="G666" s="40" t="s">
        <v>94</v>
      </c>
      <c r="H666" s="44" t="str">
        <f>IFERROR(VLOOKUP(Abfalldokumentation!$B666,Artikel!A:C,3,FALSE),Abfalldokumentation!$B666)</f>
        <v>Laborproben</v>
      </c>
      <c r="I666" s="78" t="str">
        <f>VLOOKUP(V666,'Linien - BU'!A:B,2,FALSE)</f>
        <v>Rest</v>
      </c>
      <c r="J666" s="79">
        <f t="shared" si="70"/>
        <v>30.5</v>
      </c>
      <c r="K666" s="80">
        <f>Abfalldokumentation!$E666</f>
        <v>44462</v>
      </c>
      <c r="L666" s="79" t="str">
        <f>IFERROR(IF(VLOOKUP(W666,'[1]Rohware 230'!$B:$C,2,FALSE)=0,"Rohware"),
IFERROR(IF(VLOOKUP(W666,[1]Sammelnr.!$B:$C,2,FALSE)=0,"Sammelnr. ungeschält ABS"),
IFERROR(IF(VLOOKUP(W666,[1]Sammelnr.!$E:$F,2,FALSE)=0,"Sammelnr. ungeschält VS"),
IFERROR(IF(VLOOKUP(W666,[1]Sammelnr.!$H:$I,2,FALSE)=0,"Sammelnr. geschält"),
IFERROR(IF(VLOOKUP(W666,[1]Offen!$B:$C,2,FALSE)=0,"Offen ungeschält ABS"),
IFERROR(IF(VLOOKUP(W666,[1]Offen!$E:$F,2,FALSE)=0,"Offen ungeschält VOS"),
IFERROR(IF(VLOOKUP(W666,[1]Offen!$H:$I,2,FALSE)=0,"Offen geschält RW"),
IFERROR(IF(VLOOKUP(W666,[1]Offen!$K:$L,2,FALSE)=0,"Offen vegan"),
IFERROR(IF(VLOOKUP(W666,[1]Offen!$N:$O,2,FALSE)=0,"Offen Zipfel"),
IFERROR(IF(VLOOKUP(W666,[1]Offen!$Q:$R,2,FALSE)=0,"Offen Endstücke"),
IFERROR(IF(VLOOKUP(W666,[1]Vakuumiert!$B:$C,2,FALSE)=0,"Vakuumierter VOS ungeschält"),
IFERROR(IF(VLOOKUP(W666,[1]Vakuumiert!$E:$F,2,FALSE)=0,"Vakuumierter ABS ungeschält"),
IFERROR(IF(VLOOKUP(W666,[1]Vakuumiert!$H:$I,2,FALSE)=0,"Vakuumierter VOS geschält"),
IFERROR(IF(VLOOKUP(W666,[1]Vakuumiert!$K:$L,2,FALSE)=0,"Vakuumierter VOS vegan"),
IFERROR(IF(VLOOKUP(W666,[1]Vakuumiert!$N:$O,2,FALSE)=0,"Vakuumierter VOS Zipfel"),
IFERROR(IF(VLOOKUP(W666,[1]Vakuumiert!$Q:$R,2,FALSE)=0,"Vakuumiert geschält"),
IFERROR(IF(VLOOKUP(W666,'[1]vakuumierte Fertigprodukte'!$B:$C,2,FALSE)=0,"Fertigprodukte"),
IFERROR(IF(VLOOKUP(W666,'[1]vakuumierte Fertigprodukte'!$E:$FI,2,FALSE)=0,"Vakuumierte Zipfel"),
IFERROR(IF(VLOOKUP(W666,[1]Wurste!$B:$C,2,FALSE)=0,"Räucherwürste"),
IFERROR(IF(VLOOKUP(W666,[1]Wurste!$E:$F,2,FALSE)=0,"URW/URGW Wurst"),
IFERROR(IF(VLOOKUP(W666,[1]Wurste!$H:$I,2,FALSE)=0,"HF-Wurst Vegan"),
IFERROR(IF(VLOOKUP(W666,[1]Wurste!$K:$L,2,FALSE)=0,"320er ohne Würste"),
IFERROR(IF(AND(OR(Abfalldokumentation!$I666="BU3",Abfalldokumentation!$I666="Verkauf"),Abfalldokumentation!$N666="Schimmel",Abfalldokumentation!$O666="keinen Abnehmer/kein Schälpersonal"),"Div. Zipfel, ES ohne Verwendung",VLOOKUP(Abfalldokumentation!$M666,Produktgruppen!A:B,2,FALSE)),"-")))))))))))))))))))))))</f>
        <v>Qualitätssicherung</v>
      </c>
      <c r="M666" s="81" t="str">
        <f>IFERROR(VLOOKUP(Abfalldokumentation!$W666,Artikel!A:C,3,FALSE),Abfalldokumentation!$W666)</f>
        <v>Laborproben</v>
      </c>
      <c r="N666" s="81" t="str">
        <f>VLOOKUP(D666,'Liste Gründe'!A:D,2,FALSE)</f>
        <v>Qualitätssicherung</v>
      </c>
      <c r="O666" s="80" t="str">
        <f>IF(ISBLANK(F666),VLOOKUP(Abfalldokumentation!$X666,'Liste Gründe'!A:D,3,FALSE),F666)</f>
        <v>Laborprobe</v>
      </c>
      <c r="P666" s="81" t="str">
        <f>IF(ISBLANK(Abfalldokumentation!$G666),"-",Abfalldokumentation!$G666)</f>
        <v>Laborprobe</v>
      </c>
      <c r="Q666" s="81">
        <f t="shared" si="71"/>
        <v>38</v>
      </c>
      <c r="R666" s="81" t="str">
        <f t="shared" si="72"/>
        <v>Produkte</v>
      </c>
      <c r="S666" s="81" t="str">
        <f t="shared" si="73"/>
        <v>BUs</v>
      </c>
      <c r="T666" s="81" t="str">
        <f t="shared" si="74"/>
        <v>Symptome</v>
      </c>
      <c r="U666" s="81" t="str">
        <f>IFERROR(VLOOKUP(Abfalldokumentation!$W666,Kennzahlen!S:U,3,FALSE)*Abfalldokumentation!$J666,"0")</f>
        <v>0</v>
      </c>
      <c r="V666" s="81" t="str">
        <f>IF(ISBLANK(A666),VLOOKUP(Abfalldokumentation!$W666,'Linien - BU'!R:S,2,FALSE),A666)</f>
        <v>Labor</v>
      </c>
      <c r="W666" s="77" t="str">
        <f t="shared" si="75"/>
        <v>Laborproben</v>
      </c>
      <c r="X666" s="77">
        <f t="shared" si="76"/>
        <v>73</v>
      </c>
    </row>
    <row r="667" spans="1:24" ht="30" customHeight="1" x14ac:dyDescent="0.25">
      <c r="A667" s="45" t="s">
        <v>92</v>
      </c>
      <c r="B667" s="48" t="s">
        <v>108</v>
      </c>
      <c r="C667" s="46">
        <v>97.5</v>
      </c>
      <c r="D667" s="52">
        <v>70</v>
      </c>
      <c r="E667" s="47">
        <v>44462</v>
      </c>
      <c r="F667" s="48"/>
      <c r="G667" s="46"/>
      <c r="H667" s="50" t="str">
        <f>IFERROR(VLOOKUP(Abfalldokumentation!$B667,Artikel!A:C,3,FALSE),Abfalldokumentation!$B667)</f>
        <v>Rückstellproben</v>
      </c>
      <c r="I667" s="73" t="str">
        <f>VLOOKUP(V667,'Linien - BU'!A:B,2,FALSE)</f>
        <v>Rest</v>
      </c>
      <c r="J667" s="74">
        <f t="shared" si="70"/>
        <v>97.5</v>
      </c>
      <c r="K667" s="75">
        <f>Abfalldokumentation!$E667</f>
        <v>44462</v>
      </c>
      <c r="L667" s="74" t="str">
        <f>IFERROR(IF(VLOOKUP(W667,'[1]Rohware 230'!$B:$C,2,FALSE)=0,"Rohware"),
IFERROR(IF(VLOOKUP(W667,[1]Sammelnr.!$B:$C,2,FALSE)=0,"Sammelnr. ungeschält ABS"),
IFERROR(IF(VLOOKUP(W667,[1]Sammelnr.!$E:$F,2,FALSE)=0,"Sammelnr. ungeschält VS"),
IFERROR(IF(VLOOKUP(W667,[1]Sammelnr.!$H:$I,2,FALSE)=0,"Sammelnr. geschält"),
IFERROR(IF(VLOOKUP(W667,[1]Offen!$B:$C,2,FALSE)=0,"Offen ungeschält ABS"),
IFERROR(IF(VLOOKUP(W667,[1]Offen!$E:$F,2,FALSE)=0,"Offen ungeschält VOS"),
IFERROR(IF(VLOOKUP(W667,[1]Offen!$H:$I,2,FALSE)=0,"Offen geschält RW"),
IFERROR(IF(VLOOKUP(W667,[1]Offen!$K:$L,2,FALSE)=0,"Offen vegan"),
IFERROR(IF(VLOOKUP(W667,[1]Offen!$N:$O,2,FALSE)=0,"Offen Zipfel"),
IFERROR(IF(VLOOKUP(W667,[1]Offen!$Q:$R,2,FALSE)=0,"Offen Endstücke"),
IFERROR(IF(VLOOKUP(W667,[1]Vakuumiert!$B:$C,2,FALSE)=0,"Vakuumierter VOS ungeschält"),
IFERROR(IF(VLOOKUP(W667,[1]Vakuumiert!$E:$F,2,FALSE)=0,"Vakuumierter ABS ungeschält"),
IFERROR(IF(VLOOKUP(W667,[1]Vakuumiert!$H:$I,2,FALSE)=0,"Vakuumierter VOS geschält"),
IFERROR(IF(VLOOKUP(W667,[1]Vakuumiert!$K:$L,2,FALSE)=0,"Vakuumierter VOS vegan"),
IFERROR(IF(VLOOKUP(W667,[1]Vakuumiert!$N:$O,2,FALSE)=0,"Vakuumierter VOS Zipfel"),
IFERROR(IF(VLOOKUP(W667,[1]Vakuumiert!$Q:$R,2,FALSE)=0,"Vakuumiert geschält"),
IFERROR(IF(VLOOKUP(W667,'[1]vakuumierte Fertigprodukte'!$B:$C,2,FALSE)=0,"Fertigprodukte"),
IFERROR(IF(VLOOKUP(W667,'[1]vakuumierte Fertigprodukte'!$E:$FI,2,FALSE)=0,"Vakuumierte Zipfel"),
IFERROR(IF(VLOOKUP(W667,[1]Wurste!$B:$C,2,FALSE)=0,"Räucherwürste"),
IFERROR(IF(VLOOKUP(W667,[1]Wurste!$E:$F,2,FALSE)=0,"URW/URGW Wurst"),
IFERROR(IF(VLOOKUP(W667,[1]Wurste!$H:$I,2,FALSE)=0,"HF-Wurst Vegan"),
IFERROR(IF(VLOOKUP(W667,[1]Wurste!$K:$L,2,FALSE)=0,"320er ohne Würste"),
IFERROR(IF(AND(OR(Abfalldokumentation!$I667="BU3",Abfalldokumentation!$I667="Verkauf"),Abfalldokumentation!$N667="Schimmel",Abfalldokumentation!$O667="keinen Abnehmer/kein Schälpersonal"),"Div. Zipfel, ES ohne Verwendung",VLOOKUP(Abfalldokumentation!$M667,Produktgruppen!A:B,2,FALSE)),"-")))))))))))))))))))))))</f>
        <v>Qualitätssicherung</v>
      </c>
      <c r="M667" s="76" t="str">
        <f>IFERROR(VLOOKUP(Abfalldokumentation!$W667,Artikel!A:C,3,FALSE),Abfalldokumentation!$W667)</f>
        <v>Rückstellproben</v>
      </c>
      <c r="N667" s="76" t="str">
        <f>VLOOKUP(D667,'Liste Gründe'!A:D,2,FALSE)</f>
        <v>Qualitätssicherung</v>
      </c>
      <c r="O667" s="75" t="str">
        <f>IF(ISBLANK(F667),VLOOKUP(Abfalldokumentation!$X667,'Liste Gründe'!A:D,3,FALSE),F667)</f>
        <v>Rückstellproben</v>
      </c>
      <c r="P667" s="76" t="str">
        <f>IF(ISBLANK(Abfalldokumentation!$G667),"-",Abfalldokumentation!$G667)</f>
        <v>-</v>
      </c>
      <c r="Q667" s="76">
        <f t="shared" si="71"/>
        <v>38</v>
      </c>
      <c r="R667" s="76" t="str">
        <f t="shared" si="72"/>
        <v>Produkte</v>
      </c>
      <c r="S667" s="76" t="str">
        <f t="shared" si="73"/>
        <v>BUs</v>
      </c>
      <c r="T667" s="76" t="str">
        <f t="shared" si="74"/>
        <v>Symptome</v>
      </c>
      <c r="U667" s="76" t="str">
        <f>IFERROR(VLOOKUP(Abfalldokumentation!$W667,Kennzahlen!S:U,3,FALSE)*Abfalldokumentation!$J667,"0")</f>
        <v>0</v>
      </c>
      <c r="V667" s="76" t="str">
        <f>IF(ISBLANK(A667),VLOOKUP(Abfalldokumentation!$W667,'Linien - BU'!R:S,2,FALSE),A667)</f>
        <v>Labor</v>
      </c>
      <c r="W667" s="77" t="str">
        <f t="shared" si="75"/>
        <v>Rückstellproben</v>
      </c>
      <c r="X667" s="77">
        <f t="shared" si="76"/>
        <v>70</v>
      </c>
    </row>
    <row r="668" spans="1:24" ht="30" customHeight="1" x14ac:dyDescent="0.25">
      <c r="A668" s="39" t="s">
        <v>172</v>
      </c>
      <c r="B668" s="40">
        <v>29500613</v>
      </c>
      <c r="C668" s="40">
        <v>77</v>
      </c>
      <c r="D668" s="40">
        <v>12</v>
      </c>
      <c r="E668" s="41">
        <v>44463</v>
      </c>
      <c r="F668" s="42" t="s">
        <v>21</v>
      </c>
      <c r="G668" s="40" t="s">
        <v>36</v>
      </c>
      <c r="H668" s="44" t="str">
        <f>IFERROR(VLOOKUP(Abfalldokumentation!$B668,Artikel!A:C,3,FALSE),Abfalldokumentation!$B668)</f>
        <v>VOS Räucher extra natri</v>
      </c>
      <c r="I668" s="78" t="str">
        <f>VLOOKUP(V668,'Linien - BU'!A:B,2,FALSE)</f>
        <v>BU3</v>
      </c>
      <c r="J668" s="79">
        <f t="shared" si="70"/>
        <v>77</v>
      </c>
      <c r="K668" s="80">
        <f>Abfalldokumentation!$E668</f>
        <v>44463</v>
      </c>
      <c r="L668" s="79" t="str">
        <f>IFERROR(IF(VLOOKUP(W668,'[1]Rohware 230'!$B:$C,2,FALSE)=0,"Rohware"),
IFERROR(IF(VLOOKUP(W668,[1]Sammelnr.!$B:$C,2,FALSE)=0,"Sammelnr. ungeschält ABS"),
IFERROR(IF(VLOOKUP(W668,[1]Sammelnr.!$E:$F,2,FALSE)=0,"Sammelnr. ungeschält VS"),
IFERROR(IF(VLOOKUP(W668,[1]Sammelnr.!$H:$I,2,FALSE)=0,"Sammelnr. geschält"),
IFERROR(IF(VLOOKUP(W668,[1]Offen!$B:$C,2,FALSE)=0,"Offen ungeschält ABS"),
IFERROR(IF(VLOOKUP(W668,[1]Offen!$E:$F,2,FALSE)=0,"Offen ungeschält VOS"),
IFERROR(IF(VLOOKUP(W668,[1]Offen!$H:$I,2,FALSE)=0,"Offen geschält RW"),
IFERROR(IF(VLOOKUP(W668,[1]Offen!$K:$L,2,FALSE)=0,"Offen vegan"),
IFERROR(IF(VLOOKUP(W668,[1]Offen!$N:$O,2,FALSE)=0,"Offen Zipfel"),
IFERROR(IF(VLOOKUP(W668,[1]Offen!$Q:$R,2,FALSE)=0,"Offen Endstücke"),
IFERROR(IF(VLOOKUP(W668,[1]Vakuumiert!$B:$C,2,FALSE)=0,"Vakuumierter VOS ungeschält"),
IFERROR(IF(VLOOKUP(W668,[1]Vakuumiert!$E:$F,2,FALSE)=0,"Vakuumierter ABS ungeschält"),
IFERROR(IF(VLOOKUP(W668,[1]Vakuumiert!$H:$I,2,FALSE)=0,"Vakuumierter VOS geschält"),
IFERROR(IF(VLOOKUP(W668,[1]Vakuumiert!$K:$L,2,FALSE)=0,"Vakuumierter VOS vegan"),
IFERROR(IF(VLOOKUP(W668,[1]Vakuumiert!$N:$O,2,FALSE)=0,"Vakuumierter VOS Zipfel"),
IFERROR(IF(VLOOKUP(W668,[1]Vakuumiert!$Q:$R,2,FALSE)=0,"Vakuumiert geschält"),
IFERROR(IF(VLOOKUP(W668,'[1]vakuumierte Fertigprodukte'!$B:$C,2,FALSE)=0,"Fertigprodukte"),
IFERROR(IF(VLOOKUP(W668,'[1]vakuumierte Fertigprodukte'!$E:$FI,2,FALSE)=0,"Vakuumierte Zipfel"),
IFERROR(IF(VLOOKUP(W668,[1]Wurste!$B:$C,2,FALSE)=0,"Räucherwürste"),
IFERROR(IF(VLOOKUP(W668,[1]Wurste!$E:$F,2,FALSE)=0,"URW/URGW Wurst"),
IFERROR(IF(VLOOKUP(W668,[1]Wurste!$H:$I,2,FALSE)=0,"HF-Wurst Vegan"),
IFERROR(IF(VLOOKUP(W668,[1]Wurste!$K:$L,2,FALSE)=0,"320er ohne Würste"),
IFERROR(IF(AND(OR(Abfalldokumentation!$I668="BU3",Abfalldokumentation!$I668="Verkauf"),Abfalldokumentation!$N668="Schimmel",Abfalldokumentation!$O668="keinen Abnehmer/kein Schälpersonal"),"Div. Zipfel, ES ohne Verwendung",VLOOKUP(Abfalldokumentation!$M668,Produktgruppen!A:B,2,FALSE)),"-")))))))))))))))))))))))</f>
        <v>Offen ungeschält VOS</v>
      </c>
      <c r="M668" s="81" t="str">
        <f>IFERROR(VLOOKUP(Abfalldokumentation!$W668,Artikel!A:C,3,FALSE),Abfalldokumentation!$W668)</f>
        <v>VOS Räucher extra natri</v>
      </c>
      <c r="N668" s="81" t="str">
        <f>VLOOKUP(D668,'Liste Gründe'!A:D,2,FALSE)</f>
        <v>Schimmel</v>
      </c>
      <c r="O668" s="80" t="str">
        <f>IF(ISBLANK(F668),VLOOKUP(Abfalldokumentation!$X668,'Liste Gründe'!A:D,3,FALSE),F668)</f>
        <v>VOS &gt; Einsatz</v>
      </c>
      <c r="P668" s="81" t="str">
        <f>IF(ISBLANK(Abfalldokumentation!$G668),"-",Abfalldokumentation!$G668)</f>
        <v>-</v>
      </c>
      <c r="Q668" s="81">
        <f t="shared" si="71"/>
        <v>38</v>
      </c>
      <c r="R668" s="81" t="str">
        <f t="shared" si="72"/>
        <v>Produkte</v>
      </c>
      <c r="S668" s="81" t="str">
        <f t="shared" si="73"/>
        <v>BUs</v>
      </c>
      <c r="T668" s="81" t="str">
        <f t="shared" si="74"/>
        <v>Symptome</v>
      </c>
      <c r="U668" s="81">
        <f>IFERROR(VLOOKUP(Abfalldokumentation!$W668,Kennzahlen!S:U,3,FALSE)*Abfalldokumentation!$J668,"0")</f>
        <v>38.5</v>
      </c>
      <c r="V668" s="81" t="str">
        <f>IF(ISBLANK(A668),VLOOKUP(Abfalldokumentation!$W668,'Linien - BU'!R:S,2,FALSE),A668)</f>
        <v>L11</v>
      </c>
      <c r="W668" s="77">
        <f t="shared" si="75"/>
        <v>29500613</v>
      </c>
      <c r="X668" s="77">
        <f t="shared" si="76"/>
        <v>12</v>
      </c>
    </row>
    <row r="669" spans="1:24" ht="30" customHeight="1" x14ac:dyDescent="0.25">
      <c r="A669" s="45" t="s">
        <v>70</v>
      </c>
      <c r="B669" s="46">
        <v>29500816</v>
      </c>
      <c r="C669" s="46">
        <v>85.5</v>
      </c>
      <c r="D669" s="46">
        <v>12</v>
      </c>
      <c r="E669" s="47">
        <v>44463</v>
      </c>
      <c r="F669" s="48" t="s">
        <v>22</v>
      </c>
      <c r="G669" s="46" t="s">
        <v>173</v>
      </c>
      <c r="H669" s="50" t="str">
        <f>IFERROR(VLOOKUP(Abfalldokumentation!$B669,Artikel!A:C,3,FALSE),Abfalldokumentation!$B669)</f>
        <v>ABS Gouda 48% OGT</v>
      </c>
      <c r="I669" s="73" t="str">
        <f>VLOOKUP(V669,'Linien - BU'!A:B,2,FALSE)</f>
        <v>BU1</v>
      </c>
      <c r="J669" s="74">
        <f t="shared" si="70"/>
        <v>85.5</v>
      </c>
      <c r="K669" s="75">
        <f>Abfalldokumentation!$E669</f>
        <v>44463</v>
      </c>
      <c r="L669" s="74" t="str">
        <f>IFERROR(IF(VLOOKUP(W669,'[1]Rohware 230'!$B:$C,2,FALSE)=0,"Rohware"),
IFERROR(IF(VLOOKUP(W669,[1]Sammelnr.!$B:$C,2,FALSE)=0,"Sammelnr. ungeschält ABS"),
IFERROR(IF(VLOOKUP(W669,[1]Sammelnr.!$E:$F,2,FALSE)=0,"Sammelnr. ungeschält VS"),
IFERROR(IF(VLOOKUP(W669,[1]Sammelnr.!$H:$I,2,FALSE)=0,"Sammelnr. geschält"),
IFERROR(IF(VLOOKUP(W669,[1]Offen!$B:$C,2,FALSE)=0,"Offen ungeschält ABS"),
IFERROR(IF(VLOOKUP(W669,[1]Offen!$E:$F,2,FALSE)=0,"Offen ungeschält VOS"),
IFERROR(IF(VLOOKUP(W669,[1]Offen!$H:$I,2,FALSE)=0,"Offen geschält RW"),
IFERROR(IF(VLOOKUP(W669,[1]Offen!$K:$L,2,FALSE)=0,"Offen vegan"),
IFERROR(IF(VLOOKUP(W669,[1]Offen!$N:$O,2,FALSE)=0,"Offen Zipfel"),
IFERROR(IF(VLOOKUP(W669,[1]Offen!$Q:$R,2,FALSE)=0,"Offen Endstücke"),
IFERROR(IF(VLOOKUP(W669,[1]Vakuumiert!$B:$C,2,FALSE)=0,"Vakuumierter VOS ungeschält"),
IFERROR(IF(VLOOKUP(W669,[1]Vakuumiert!$E:$F,2,FALSE)=0,"Vakuumierter ABS ungeschält"),
IFERROR(IF(VLOOKUP(W669,[1]Vakuumiert!$H:$I,2,FALSE)=0,"Vakuumierter VOS geschält"),
IFERROR(IF(VLOOKUP(W669,[1]Vakuumiert!$K:$L,2,FALSE)=0,"Vakuumierter VOS vegan"),
IFERROR(IF(VLOOKUP(W669,[1]Vakuumiert!$N:$O,2,FALSE)=0,"Vakuumierter VOS Zipfel"),
IFERROR(IF(VLOOKUP(W669,[1]Vakuumiert!$Q:$R,2,FALSE)=0,"Vakuumiert geschält"),
IFERROR(IF(VLOOKUP(W669,'[1]vakuumierte Fertigprodukte'!$B:$C,2,FALSE)=0,"Fertigprodukte"),
IFERROR(IF(VLOOKUP(W669,'[1]vakuumierte Fertigprodukte'!$E:$FI,2,FALSE)=0,"Vakuumierte Zipfel"),
IFERROR(IF(VLOOKUP(W669,[1]Wurste!$B:$C,2,FALSE)=0,"Räucherwürste"),
IFERROR(IF(VLOOKUP(W669,[1]Wurste!$E:$F,2,FALSE)=0,"URW/URGW Wurst"),
IFERROR(IF(VLOOKUP(W669,[1]Wurste!$H:$I,2,FALSE)=0,"HF-Wurst Vegan"),
IFERROR(IF(VLOOKUP(W669,[1]Wurste!$K:$L,2,FALSE)=0,"320er ohne Würste"),
IFERROR(IF(AND(OR(Abfalldokumentation!$I669="BU3",Abfalldokumentation!$I669="Verkauf"),Abfalldokumentation!$N669="Schimmel",Abfalldokumentation!$O669="keinen Abnehmer/kein Schälpersonal"),"Div. Zipfel, ES ohne Verwendung",VLOOKUP(Abfalldokumentation!$M669,Produktgruppen!A:B,2,FALSE)),"-")))))))))))))))))))))))</f>
        <v>Offen ungeschält ABS</v>
      </c>
      <c r="M669" s="76" t="str">
        <f>IFERROR(VLOOKUP(Abfalldokumentation!$W669,Artikel!A:C,3,FALSE),Abfalldokumentation!$W669)</f>
        <v>ABS Gouda 48% OGT</v>
      </c>
      <c r="N669" s="76" t="str">
        <f>VLOOKUP(D669,'Liste Gründe'!A:D,2,FALSE)</f>
        <v>Schimmel</v>
      </c>
      <c r="O669" s="75" t="str">
        <f>IF(ISBLANK(F669),VLOOKUP(Abfalldokumentation!$X669,'Liste Gründe'!A:D,3,FALSE),F669)</f>
        <v>keine Verarbeitung</v>
      </c>
      <c r="P669" s="76" t="str">
        <f>IF(ISBLANK(Abfalldokumentation!$G669),"-",Abfalldokumentation!$G669)</f>
        <v>Keinen Einsatz</v>
      </c>
      <c r="Q669" s="76">
        <f t="shared" si="71"/>
        <v>38</v>
      </c>
      <c r="R669" s="76" t="str">
        <f t="shared" si="72"/>
        <v>Produkte</v>
      </c>
      <c r="S669" s="76" t="str">
        <f t="shared" si="73"/>
        <v>BUs</v>
      </c>
      <c r="T669" s="76" t="str">
        <f t="shared" si="74"/>
        <v>Symptome</v>
      </c>
      <c r="U669" s="76" t="str">
        <f>IFERROR(VLOOKUP(Abfalldokumentation!$W669,Kennzahlen!S:U,3,FALSE)*Abfalldokumentation!$J669,"0")</f>
        <v>0</v>
      </c>
      <c r="V669" s="76" t="str">
        <f>IF(ISBLANK(A669),VLOOKUP(Abfalldokumentation!$W669,'Linien - BU'!R:S,2,FALSE),A669)</f>
        <v>Abfüllung</v>
      </c>
      <c r="W669" s="77">
        <f t="shared" si="75"/>
        <v>29500816</v>
      </c>
      <c r="X669" s="77">
        <f t="shared" si="76"/>
        <v>12</v>
      </c>
    </row>
    <row r="670" spans="1:24" ht="30" customHeight="1" x14ac:dyDescent="0.25">
      <c r="A670" s="39" t="s">
        <v>95</v>
      </c>
      <c r="B670" s="40">
        <v>29500917</v>
      </c>
      <c r="C670" s="40">
        <v>27</v>
      </c>
      <c r="D670" s="40">
        <v>22</v>
      </c>
      <c r="E670" s="41">
        <v>44463</v>
      </c>
      <c r="F670" s="42" t="s">
        <v>97</v>
      </c>
      <c r="G670" s="40" t="s">
        <v>98</v>
      </c>
      <c r="H670" s="44" t="str">
        <f>IFERROR(VLOOKUP(Abfalldokumentation!$B670,Artikel!A:C,3,FALSE),Abfalldokumentation!$B670)</f>
        <v>VOS-ABS ENTSORGUNG</v>
      </c>
      <c r="I670" s="78" t="str">
        <f>VLOOKUP(V670,'Linien - BU'!A:B,2,FALSE)</f>
        <v>BU1</v>
      </c>
      <c r="J670" s="79">
        <f t="shared" si="70"/>
        <v>27</v>
      </c>
      <c r="K670" s="80">
        <f>Abfalldokumentation!$E670</f>
        <v>44463</v>
      </c>
      <c r="L670" s="79" t="str">
        <f>IFERROR(IF(VLOOKUP(W670,'[1]Rohware 230'!$B:$C,2,FALSE)=0,"Rohware"),
IFERROR(IF(VLOOKUP(W670,[1]Sammelnr.!$B:$C,2,FALSE)=0,"Sammelnr. ungeschält ABS"),
IFERROR(IF(VLOOKUP(W670,[1]Sammelnr.!$E:$F,2,FALSE)=0,"Sammelnr. ungeschält VS"),
IFERROR(IF(VLOOKUP(W670,[1]Sammelnr.!$H:$I,2,FALSE)=0,"Sammelnr. geschält"),
IFERROR(IF(VLOOKUP(W670,[1]Offen!$B:$C,2,FALSE)=0,"Offen ungeschält ABS"),
IFERROR(IF(VLOOKUP(W670,[1]Offen!$E:$F,2,FALSE)=0,"Offen ungeschält VOS"),
IFERROR(IF(VLOOKUP(W670,[1]Offen!$H:$I,2,FALSE)=0,"Offen geschält RW"),
IFERROR(IF(VLOOKUP(W670,[1]Offen!$K:$L,2,FALSE)=0,"Offen vegan"),
IFERROR(IF(VLOOKUP(W670,[1]Offen!$N:$O,2,FALSE)=0,"Offen Zipfel"),
IFERROR(IF(VLOOKUP(W670,[1]Offen!$Q:$R,2,FALSE)=0,"Offen Endstücke"),
IFERROR(IF(VLOOKUP(W670,[1]Vakuumiert!$B:$C,2,FALSE)=0,"Vakuumierter VOS ungeschält"),
IFERROR(IF(VLOOKUP(W670,[1]Vakuumiert!$E:$F,2,FALSE)=0,"Vakuumierter ABS ungeschält"),
IFERROR(IF(VLOOKUP(W670,[1]Vakuumiert!$H:$I,2,FALSE)=0,"Vakuumierter VOS geschält"),
IFERROR(IF(VLOOKUP(W670,[1]Vakuumiert!$K:$L,2,FALSE)=0,"Vakuumierter VOS vegan"),
IFERROR(IF(VLOOKUP(W670,[1]Vakuumiert!$N:$O,2,FALSE)=0,"Vakuumierter VOS Zipfel"),
IFERROR(IF(VLOOKUP(W670,[1]Vakuumiert!$Q:$R,2,FALSE)=0,"Vakuumiert geschält"),
IFERROR(IF(VLOOKUP(W670,'[1]vakuumierte Fertigprodukte'!$B:$C,2,FALSE)=0,"Fertigprodukte"),
IFERROR(IF(VLOOKUP(W670,'[1]vakuumierte Fertigprodukte'!$E:$FI,2,FALSE)=0,"Vakuumierte Zipfel"),
IFERROR(IF(VLOOKUP(W670,[1]Wurste!$B:$C,2,FALSE)=0,"Räucherwürste"),
IFERROR(IF(VLOOKUP(W670,[1]Wurste!$E:$F,2,FALSE)=0,"URW/URGW Wurst"),
IFERROR(IF(VLOOKUP(W670,[1]Wurste!$H:$I,2,FALSE)=0,"HF-Wurst Vegan"),
IFERROR(IF(VLOOKUP(W670,[1]Wurste!$K:$L,2,FALSE)=0,"320er ohne Würste"),
IFERROR(IF(AND(OR(Abfalldokumentation!$I670="BU3",Abfalldokumentation!$I670="Verkauf"),Abfalldokumentation!$N670="Schimmel",Abfalldokumentation!$O670="keinen Abnehmer/kein Schälpersonal"),"Div. Zipfel, ES ohne Verwendung",VLOOKUP(Abfalldokumentation!$M670,Produktgruppen!A:B,2,FALSE)),"-")))))))))))))))))))))))</f>
        <v>Vorschmelz</v>
      </c>
      <c r="M670" s="81" t="str">
        <f>IFERROR(VLOOKUP(Abfalldokumentation!$W670,Artikel!A:C,3,FALSE),Abfalldokumentation!$W670)</f>
        <v>VOS-ABS ENTSORGUNG</v>
      </c>
      <c r="N670" s="81" t="str">
        <f>VLOOKUP(D670,'Liste Gründe'!A:D,2,FALSE)</f>
        <v>Rest</v>
      </c>
      <c r="O670" s="80" t="str">
        <f>IF(ISBLANK(F670),VLOOKUP(Abfalldokumentation!$X670,'Liste Gründe'!A:D,3,FALSE),F670)</f>
        <v>geschälte Rinde</v>
      </c>
      <c r="P670" s="81" t="str">
        <f>IF(ISBLANK(Abfalldokumentation!$G670),"-",Abfalldokumentation!$G670)</f>
        <v>keine Verwendung möglich</v>
      </c>
      <c r="Q670" s="81">
        <f t="shared" si="71"/>
        <v>38</v>
      </c>
      <c r="R670" s="81" t="str">
        <f t="shared" si="72"/>
        <v>Produkte</v>
      </c>
      <c r="S670" s="81" t="str">
        <f t="shared" si="73"/>
        <v>BUs</v>
      </c>
      <c r="T670" s="81" t="str">
        <f t="shared" si="74"/>
        <v>Symptome</v>
      </c>
      <c r="U670" s="81">
        <f>IFERROR(VLOOKUP(Abfalldokumentation!$W670,Kennzahlen!S:U,3,FALSE)*Abfalldokumentation!$J670,"0")</f>
        <v>0.27</v>
      </c>
      <c r="V670" s="81" t="str">
        <f>IF(ISBLANK(A670),VLOOKUP(Abfalldokumentation!$W670,'Linien - BU'!R:S,2,FALSE),A670)</f>
        <v>RWV</v>
      </c>
      <c r="W670" s="77">
        <f t="shared" si="75"/>
        <v>29500917</v>
      </c>
      <c r="X670" s="77">
        <f t="shared" si="76"/>
        <v>22</v>
      </c>
    </row>
    <row r="671" spans="1:24" ht="30" customHeight="1" x14ac:dyDescent="0.25">
      <c r="A671" s="45" t="s">
        <v>74</v>
      </c>
      <c r="B671" s="46">
        <v>29500945</v>
      </c>
      <c r="C671" s="46">
        <v>26.5</v>
      </c>
      <c r="D671" s="46">
        <v>12</v>
      </c>
      <c r="E671" s="47">
        <v>44463</v>
      </c>
      <c r="F671" s="48" t="s">
        <v>22</v>
      </c>
      <c r="G671" s="46" t="s">
        <v>75</v>
      </c>
      <c r="H671" s="50" t="str">
        <f>IFERROR(VLOOKUP(Abfalldokumentation!$B671,Artikel!A:C,3,FALSE),Abfalldokumentation!$B671)</f>
        <v>VOS URW-SCHI-NAT</v>
      </c>
      <c r="I671" s="73" t="str">
        <f>VLOOKUP(V671,'Linien - BU'!A:B,2,FALSE)</f>
        <v>BU1</v>
      </c>
      <c r="J671" s="74">
        <f t="shared" si="70"/>
        <v>26.5</v>
      </c>
      <c r="K671" s="75">
        <f>Abfalldokumentation!$E671</f>
        <v>44463</v>
      </c>
      <c r="L671" s="74" t="str">
        <f>IFERROR(IF(VLOOKUP(W671,'[1]Rohware 230'!$B:$C,2,FALSE)=0,"Rohware"),
IFERROR(IF(VLOOKUP(W671,[1]Sammelnr.!$B:$C,2,FALSE)=0,"Sammelnr. ungeschält ABS"),
IFERROR(IF(VLOOKUP(W671,[1]Sammelnr.!$E:$F,2,FALSE)=0,"Sammelnr. ungeschält VS"),
IFERROR(IF(VLOOKUP(W671,[1]Sammelnr.!$H:$I,2,FALSE)=0,"Sammelnr. geschält"),
IFERROR(IF(VLOOKUP(W671,[1]Offen!$B:$C,2,FALSE)=0,"Offen ungeschält ABS"),
IFERROR(IF(VLOOKUP(W671,[1]Offen!$E:$F,2,FALSE)=0,"Offen ungeschält VOS"),
IFERROR(IF(VLOOKUP(W671,[1]Offen!$H:$I,2,FALSE)=0,"Offen geschält RW"),
IFERROR(IF(VLOOKUP(W671,[1]Offen!$K:$L,2,FALSE)=0,"Offen vegan"),
IFERROR(IF(VLOOKUP(W671,[1]Offen!$N:$O,2,FALSE)=0,"Offen Zipfel"),
IFERROR(IF(VLOOKUP(W671,[1]Offen!$Q:$R,2,FALSE)=0,"Offen Endstücke"),
IFERROR(IF(VLOOKUP(W671,[1]Vakuumiert!$B:$C,2,FALSE)=0,"Vakuumierter VOS ungeschält"),
IFERROR(IF(VLOOKUP(W671,[1]Vakuumiert!$E:$F,2,FALSE)=0,"Vakuumierter ABS ungeschält"),
IFERROR(IF(VLOOKUP(W671,[1]Vakuumiert!$H:$I,2,FALSE)=0,"Vakuumierter VOS geschält"),
IFERROR(IF(VLOOKUP(W671,[1]Vakuumiert!$K:$L,2,FALSE)=0,"Vakuumierter VOS vegan"),
IFERROR(IF(VLOOKUP(W671,[1]Vakuumiert!$N:$O,2,FALSE)=0,"Vakuumierter VOS Zipfel"),
IFERROR(IF(VLOOKUP(W671,[1]Vakuumiert!$Q:$R,2,FALSE)=0,"Vakuumiert geschält"),
IFERROR(IF(VLOOKUP(W671,'[1]vakuumierte Fertigprodukte'!$B:$C,2,FALSE)=0,"Fertigprodukte"),
IFERROR(IF(VLOOKUP(W671,'[1]vakuumierte Fertigprodukte'!$E:$FI,2,FALSE)=0,"Vakuumierte Zipfel"),
IFERROR(IF(VLOOKUP(W671,[1]Wurste!$B:$C,2,FALSE)=0,"Räucherwürste"),
IFERROR(IF(VLOOKUP(W671,[1]Wurste!$E:$F,2,FALSE)=0,"URW/URGW Wurst"),
IFERROR(IF(VLOOKUP(W671,[1]Wurste!$H:$I,2,FALSE)=0,"HF-Wurst Vegan"),
IFERROR(IF(VLOOKUP(W671,[1]Wurste!$K:$L,2,FALSE)=0,"320er ohne Würste"),
IFERROR(IF(AND(OR(Abfalldokumentation!$I671="BU3",Abfalldokumentation!$I671="Verkauf"),Abfalldokumentation!$N671="Schimmel",Abfalldokumentation!$O671="keinen Abnehmer/kein Schälpersonal"),"Div. Zipfel, ES ohne Verwendung",VLOOKUP(Abfalldokumentation!$M671,Produktgruppen!A:B,2,FALSE)),"-")))))))))))))))))))))))</f>
        <v>Offen ungeschält VOS</v>
      </c>
      <c r="M671" s="76" t="str">
        <f>IFERROR(VLOOKUP(Abfalldokumentation!$W671,Artikel!A:C,3,FALSE),Abfalldokumentation!$W671)</f>
        <v>VOS URW-SCHI-NAT</v>
      </c>
      <c r="N671" s="76" t="str">
        <f>VLOOKUP(D671,'Liste Gründe'!A:D,2,FALSE)</f>
        <v>Schimmel</v>
      </c>
      <c r="O671" s="75" t="str">
        <f>IF(ISBLANK(F671),VLOOKUP(Abfalldokumentation!$X671,'Liste Gründe'!A:D,3,FALSE),F671)</f>
        <v>keine Verarbeitung</v>
      </c>
      <c r="P671" s="76" t="str">
        <f>IF(ISBLANK(Abfalldokumentation!$G671),"-",Abfalldokumentation!$G671)</f>
        <v>Aufgrund Konsistenz nicht genommen. Zu wenig VOS verarbeitet. Vom Warmen ins Kalte -&gt; Schimmel</v>
      </c>
      <c r="Q671" s="76">
        <f t="shared" si="71"/>
        <v>38</v>
      </c>
      <c r="R671" s="76" t="str">
        <f t="shared" si="72"/>
        <v>Produkte</v>
      </c>
      <c r="S671" s="76" t="str">
        <f t="shared" si="73"/>
        <v>BUs</v>
      </c>
      <c r="T671" s="76" t="str">
        <f t="shared" si="74"/>
        <v>Symptome</v>
      </c>
      <c r="U671" s="76">
        <f>IFERROR(VLOOKUP(Abfalldokumentation!$W671,Kennzahlen!S:U,3,FALSE)*Abfalldokumentation!$J671,"0")</f>
        <v>13.25</v>
      </c>
      <c r="V671" s="76" t="str">
        <f>IF(ISBLANK(A671),VLOOKUP(Abfalldokumentation!$W671,'Linien - BU'!R:S,2,FALSE),A671)</f>
        <v>Schmelze</v>
      </c>
      <c r="W671" s="77">
        <f t="shared" si="75"/>
        <v>29500945</v>
      </c>
      <c r="X671" s="77">
        <f t="shared" si="76"/>
        <v>12</v>
      </c>
    </row>
    <row r="672" spans="1:24" ht="30" customHeight="1" x14ac:dyDescent="0.25">
      <c r="A672" s="39" t="s">
        <v>70</v>
      </c>
      <c r="B672" s="40">
        <v>31000083</v>
      </c>
      <c r="C672" s="40">
        <v>28.5</v>
      </c>
      <c r="D672" s="40">
        <v>31</v>
      </c>
      <c r="E672" s="41">
        <v>44463</v>
      </c>
      <c r="F672" s="42" t="s">
        <v>119</v>
      </c>
      <c r="G672" s="40" t="s">
        <v>137</v>
      </c>
      <c r="H672" s="44" t="str">
        <f>IFERROR(VLOOKUP(Abfalldokumentation!$B672,Artikel!A:C,3,FALSE),Abfalldokumentation!$B672)</f>
        <v>Würste 9300g Räucher na</v>
      </c>
      <c r="I672" s="78" t="str">
        <f>VLOOKUP(V672,'Linien - BU'!A:B,2,FALSE)</f>
        <v>BU1</v>
      </c>
      <c r="J672" s="79">
        <f t="shared" si="70"/>
        <v>28.5</v>
      </c>
      <c r="K672" s="80">
        <f>Abfalldokumentation!$E672</f>
        <v>44463</v>
      </c>
      <c r="L672" s="79" t="str">
        <f>IFERROR(IF(VLOOKUP(W672,'[1]Rohware 230'!$B:$C,2,FALSE)=0,"Rohware"),
IFERROR(IF(VLOOKUP(W672,[1]Sammelnr.!$B:$C,2,FALSE)=0,"Sammelnr. ungeschält ABS"),
IFERROR(IF(VLOOKUP(W672,[1]Sammelnr.!$E:$F,2,FALSE)=0,"Sammelnr. ungeschält VS"),
IFERROR(IF(VLOOKUP(W672,[1]Sammelnr.!$H:$I,2,FALSE)=0,"Sammelnr. geschält"),
IFERROR(IF(VLOOKUP(W672,[1]Offen!$B:$C,2,FALSE)=0,"Offen ungeschält ABS"),
IFERROR(IF(VLOOKUP(W672,[1]Offen!$E:$F,2,FALSE)=0,"Offen ungeschält VOS"),
IFERROR(IF(VLOOKUP(W672,[1]Offen!$H:$I,2,FALSE)=0,"Offen geschält RW"),
IFERROR(IF(VLOOKUP(W672,[1]Offen!$K:$L,2,FALSE)=0,"Offen vegan"),
IFERROR(IF(VLOOKUP(W672,[1]Offen!$N:$O,2,FALSE)=0,"Offen Zipfel"),
IFERROR(IF(VLOOKUP(W672,[1]Offen!$Q:$R,2,FALSE)=0,"Offen Endstücke"),
IFERROR(IF(VLOOKUP(W672,[1]Vakuumiert!$B:$C,2,FALSE)=0,"Vakuumierter VOS ungeschält"),
IFERROR(IF(VLOOKUP(W672,[1]Vakuumiert!$E:$F,2,FALSE)=0,"Vakuumierter ABS ungeschält"),
IFERROR(IF(VLOOKUP(W672,[1]Vakuumiert!$H:$I,2,FALSE)=0,"Vakuumierter VOS geschält"),
IFERROR(IF(VLOOKUP(W672,[1]Vakuumiert!$K:$L,2,FALSE)=0,"Vakuumierter VOS vegan"),
IFERROR(IF(VLOOKUP(W672,[1]Vakuumiert!$N:$O,2,FALSE)=0,"Vakuumierter VOS Zipfel"),
IFERROR(IF(VLOOKUP(W672,[1]Vakuumiert!$Q:$R,2,FALSE)=0,"Vakuumiert geschält"),
IFERROR(IF(VLOOKUP(W672,'[1]vakuumierte Fertigprodukte'!$B:$C,2,FALSE)=0,"Fertigprodukte"),
IFERROR(IF(VLOOKUP(W672,'[1]vakuumierte Fertigprodukte'!$E:$FI,2,FALSE)=0,"Vakuumierte Zipfel"),
IFERROR(IF(VLOOKUP(W672,[1]Wurste!$B:$C,2,FALSE)=0,"Räucherwürste"),
IFERROR(IF(VLOOKUP(W672,[1]Wurste!$E:$F,2,FALSE)=0,"URW/URGW Wurst"),
IFERROR(IF(VLOOKUP(W672,[1]Wurste!$H:$I,2,FALSE)=0,"HF-Wurst Vegan"),
IFERROR(IF(VLOOKUP(W672,[1]Wurste!$K:$L,2,FALSE)=0,"320er ohne Würste"),
IFERROR(IF(AND(OR(Abfalldokumentation!$I672="BU3",Abfalldokumentation!$I672="Verkauf"),Abfalldokumentation!$N672="Schimmel",Abfalldokumentation!$O672="keinen Abnehmer/kein Schälpersonal"),"Div. Zipfel, ES ohne Verwendung",VLOOKUP(Abfalldokumentation!$M672,Produktgruppen!A:B,2,FALSE)),"-")))))))))))))))))))))))</f>
        <v>ganze Würste</v>
      </c>
      <c r="M672" s="81" t="str">
        <f>IFERROR(VLOOKUP(Abfalldokumentation!$W672,Artikel!A:C,3,FALSE),Abfalldokumentation!$W672)</f>
        <v>Würste 9300g Räucher na</v>
      </c>
      <c r="N672" s="81" t="str">
        <f>VLOOKUP(D672,'Liste Gründe'!A:D,2,FALSE)</f>
        <v>Linienbezogen</v>
      </c>
      <c r="O672" s="80" t="str">
        <f>IF(ISBLANK(F672),VLOOKUP(Abfalldokumentation!$X672,'Liste Gründe'!A:D,3,FALSE),F672)</f>
        <v>Bodenabfall Abfüllung</v>
      </c>
      <c r="P672" s="81" t="str">
        <f>IF(ISBLANK(Abfalldokumentation!$G672),"-",Abfalldokumentation!$G672)</f>
        <v>Clip gerissen</v>
      </c>
      <c r="Q672" s="81">
        <f t="shared" si="71"/>
        <v>38</v>
      </c>
      <c r="R672" s="81" t="str">
        <f t="shared" si="72"/>
        <v>Produkte</v>
      </c>
      <c r="S672" s="81" t="str">
        <f t="shared" si="73"/>
        <v>BUs</v>
      </c>
      <c r="T672" s="81" t="str">
        <f t="shared" si="74"/>
        <v>Symptome</v>
      </c>
      <c r="U672" s="81" t="str">
        <f>IFERROR(VLOOKUP(Abfalldokumentation!$W672,Kennzahlen!S:U,3,FALSE)*Abfalldokumentation!$J672,"0")</f>
        <v>0</v>
      </c>
      <c r="V672" s="81" t="str">
        <f>IF(ISBLANK(A672),VLOOKUP(Abfalldokumentation!$W672,'Linien - BU'!R:S,2,FALSE),A672)</f>
        <v>Abfüllung</v>
      </c>
      <c r="W672" s="77">
        <f t="shared" si="75"/>
        <v>31000083</v>
      </c>
      <c r="X672" s="77">
        <f t="shared" si="76"/>
        <v>31</v>
      </c>
    </row>
    <row r="673" spans="1:24" ht="30" customHeight="1" x14ac:dyDescent="0.25">
      <c r="A673" s="45" t="s">
        <v>70</v>
      </c>
      <c r="B673" s="46">
        <v>32000049</v>
      </c>
      <c r="C673" s="46">
        <v>22</v>
      </c>
      <c r="D673" s="46">
        <v>31</v>
      </c>
      <c r="E673" s="47">
        <v>44463</v>
      </c>
      <c r="F673" s="48" t="s">
        <v>119</v>
      </c>
      <c r="G673" s="46" t="s">
        <v>137</v>
      </c>
      <c r="H673" s="50" t="str">
        <f>IFERROR(VLOOKUP(Abfalldokumentation!$B673,Artikel!A:C,3,FALSE),Abfalldokumentation!$B673)</f>
        <v>GRW NATUR 7,2KG</v>
      </c>
      <c r="I673" s="73" t="str">
        <f>VLOOKUP(V673,'Linien - BU'!A:B,2,FALSE)</f>
        <v>BU1</v>
      </c>
      <c r="J673" s="74">
        <f t="shared" si="70"/>
        <v>22</v>
      </c>
      <c r="K673" s="75">
        <f>Abfalldokumentation!$E673</f>
        <v>44463</v>
      </c>
      <c r="L673" s="74" t="str">
        <f>IFERROR(IF(VLOOKUP(W673,'[1]Rohware 230'!$B:$C,2,FALSE)=0,"Rohware"),
IFERROR(IF(VLOOKUP(W673,[1]Sammelnr.!$B:$C,2,FALSE)=0,"Sammelnr. ungeschält ABS"),
IFERROR(IF(VLOOKUP(W673,[1]Sammelnr.!$E:$F,2,FALSE)=0,"Sammelnr. ungeschält VS"),
IFERROR(IF(VLOOKUP(W673,[1]Sammelnr.!$H:$I,2,FALSE)=0,"Sammelnr. geschält"),
IFERROR(IF(VLOOKUP(W673,[1]Offen!$B:$C,2,FALSE)=0,"Offen ungeschält ABS"),
IFERROR(IF(VLOOKUP(W673,[1]Offen!$E:$F,2,FALSE)=0,"Offen ungeschält VOS"),
IFERROR(IF(VLOOKUP(W673,[1]Offen!$H:$I,2,FALSE)=0,"Offen geschält RW"),
IFERROR(IF(VLOOKUP(W673,[1]Offen!$K:$L,2,FALSE)=0,"Offen vegan"),
IFERROR(IF(VLOOKUP(W673,[1]Offen!$N:$O,2,FALSE)=0,"Offen Zipfel"),
IFERROR(IF(VLOOKUP(W673,[1]Offen!$Q:$R,2,FALSE)=0,"Offen Endstücke"),
IFERROR(IF(VLOOKUP(W673,[1]Vakuumiert!$B:$C,2,FALSE)=0,"Vakuumierter VOS ungeschält"),
IFERROR(IF(VLOOKUP(W673,[1]Vakuumiert!$E:$F,2,FALSE)=0,"Vakuumierter ABS ungeschält"),
IFERROR(IF(VLOOKUP(W673,[1]Vakuumiert!$H:$I,2,FALSE)=0,"Vakuumierter VOS geschält"),
IFERROR(IF(VLOOKUP(W673,[1]Vakuumiert!$K:$L,2,FALSE)=0,"Vakuumierter VOS vegan"),
IFERROR(IF(VLOOKUP(W673,[1]Vakuumiert!$N:$O,2,FALSE)=0,"Vakuumierter VOS Zipfel"),
IFERROR(IF(VLOOKUP(W673,[1]Vakuumiert!$Q:$R,2,FALSE)=0,"Vakuumiert geschält"),
IFERROR(IF(VLOOKUP(W673,'[1]vakuumierte Fertigprodukte'!$B:$C,2,FALSE)=0,"Fertigprodukte"),
IFERROR(IF(VLOOKUP(W673,'[1]vakuumierte Fertigprodukte'!$E:$FI,2,FALSE)=0,"Vakuumierte Zipfel"),
IFERROR(IF(VLOOKUP(W673,[1]Wurste!$B:$C,2,FALSE)=0,"Räucherwürste"),
IFERROR(IF(VLOOKUP(W673,[1]Wurste!$E:$F,2,FALSE)=0,"URW/URGW Wurst"),
IFERROR(IF(VLOOKUP(W673,[1]Wurste!$H:$I,2,FALSE)=0,"HF-Wurst Vegan"),
IFERROR(IF(VLOOKUP(W673,[1]Wurste!$K:$L,2,FALSE)=0,"320er ohne Würste"),
IFERROR(IF(AND(OR(Abfalldokumentation!$I673="BU3",Abfalldokumentation!$I673="Verkauf"),Abfalldokumentation!$N673="Schimmel",Abfalldokumentation!$O673="keinen Abnehmer/kein Schälpersonal"),"Div. Zipfel, ES ohne Verwendung",VLOOKUP(Abfalldokumentation!$M673,Produktgruppen!A:B,2,FALSE)),"-")))))))))))))))))))))))</f>
        <v>Räucherwürste</v>
      </c>
      <c r="M673" s="76" t="str">
        <f>IFERROR(VLOOKUP(Abfalldokumentation!$W673,Artikel!A:C,3,FALSE),Abfalldokumentation!$W673)</f>
        <v>GRW NATUR 7,2KG</v>
      </c>
      <c r="N673" s="76" t="str">
        <f>VLOOKUP(D673,'Liste Gründe'!A:D,2,FALSE)</f>
        <v>Linienbezogen</v>
      </c>
      <c r="O673" s="75" t="str">
        <f>IF(ISBLANK(F673),VLOOKUP(Abfalldokumentation!$X673,'Liste Gründe'!A:D,3,FALSE),F673)</f>
        <v>Bodenabfall Abfüllung</v>
      </c>
      <c r="P673" s="76" t="str">
        <f>IF(ISBLANK(Abfalldokumentation!$G673),"-",Abfalldokumentation!$G673)</f>
        <v>Clip gerissen</v>
      </c>
      <c r="Q673" s="76">
        <f t="shared" si="71"/>
        <v>38</v>
      </c>
      <c r="R673" s="76" t="str">
        <f t="shared" si="72"/>
        <v>Produkte</v>
      </c>
      <c r="S673" s="76" t="str">
        <f t="shared" si="73"/>
        <v>BUs</v>
      </c>
      <c r="T673" s="76" t="str">
        <f t="shared" si="74"/>
        <v>Symptome</v>
      </c>
      <c r="U673" s="76" t="str">
        <f>IFERROR(VLOOKUP(Abfalldokumentation!$W673,Kennzahlen!S:U,3,FALSE)*Abfalldokumentation!$J673,"0")</f>
        <v>0</v>
      </c>
      <c r="V673" s="76" t="str">
        <f>IF(ISBLANK(A673),VLOOKUP(Abfalldokumentation!$W673,'Linien - BU'!R:S,2,FALSE),A673)</f>
        <v>Abfüllung</v>
      </c>
      <c r="W673" s="77">
        <f t="shared" si="75"/>
        <v>32000049</v>
      </c>
      <c r="X673" s="77">
        <f t="shared" si="76"/>
        <v>31</v>
      </c>
    </row>
    <row r="674" spans="1:24" ht="30" customHeight="1" x14ac:dyDescent="0.25">
      <c r="A674" s="39" t="s">
        <v>185</v>
      </c>
      <c r="B674" s="40">
        <v>57000277</v>
      </c>
      <c r="C674" s="40">
        <v>3546</v>
      </c>
      <c r="D674" s="40">
        <v>22</v>
      </c>
      <c r="E674" s="41">
        <v>44463</v>
      </c>
      <c r="F674" s="42" t="s">
        <v>102</v>
      </c>
      <c r="G674" s="40" t="s">
        <v>114</v>
      </c>
      <c r="H674" s="44" t="str">
        <f>IFERROR(VLOOKUP(Abfalldokumentation!$B674,Artikel!A:C,3,FALSE),Abfalldokumentation!$B674)</f>
        <v>Black Forest Räucherkäs</v>
      </c>
      <c r="I674" s="78" t="str">
        <f>VLOOKUP(V674,'Linien - BU'!A:B,2,FALSE)</f>
        <v>Rest</v>
      </c>
      <c r="J674" s="79">
        <f t="shared" si="70"/>
        <v>3546</v>
      </c>
      <c r="K674" s="80">
        <f>Abfalldokumentation!$E674</f>
        <v>44463</v>
      </c>
      <c r="L674" s="79" t="str">
        <f>IFERROR(IF(VLOOKUP(W674,'[1]Rohware 230'!$B:$C,2,FALSE)=0,"Rohware"),
IFERROR(IF(VLOOKUP(W674,[1]Sammelnr.!$B:$C,2,FALSE)=0,"Sammelnr. ungeschält ABS"),
IFERROR(IF(VLOOKUP(W674,[1]Sammelnr.!$E:$F,2,FALSE)=0,"Sammelnr. ungeschält VS"),
IFERROR(IF(VLOOKUP(W674,[1]Sammelnr.!$H:$I,2,FALSE)=0,"Sammelnr. geschält"),
IFERROR(IF(VLOOKUP(W674,[1]Offen!$B:$C,2,FALSE)=0,"Offen ungeschält ABS"),
IFERROR(IF(VLOOKUP(W674,[1]Offen!$E:$F,2,FALSE)=0,"Offen ungeschält VOS"),
IFERROR(IF(VLOOKUP(W674,[1]Offen!$H:$I,2,FALSE)=0,"Offen geschält RW"),
IFERROR(IF(VLOOKUP(W674,[1]Offen!$K:$L,2,FALSE)=0,"Offen vegan"),
IFERROR(IF(VLOOKUP(W674,[1]Offen!$N:$O,2,FALSE)=0,"Offen Zipfel"),
IFERROR(IF(VLOOKUP(W674,[1]Offen!$Q:$R,2,FALSE)=0,"Offen Endstücke"),
IFERROR(IF(VLOOKUP(W674,[1]Vakuumiert!$B:$C,2,FALSE)=0,"Vakuumierter VOS ungeschält"),
IFERROR(IF(VLOOKUP(W674,[1]Vakuumiert!$E:$F,2,FALSE)=0,"Vakuumierter ABS ungeschält"),
IFERROR(IF(VLOOKUP(W674,[1]Vakuumiert!$H:$I,2,FALSE)=0,"Vakuumierter VOS geschält"),
IFERROR(IF(VLOOKUP(W674,[1]Vakuumiert!$K:$L,2,FALSE)=0,"Vakuumierter VOS vegan"),
IFERROR(IF(VLOOKUP(W674,[1]Vakuumiert!$N:$O,2,FALSE)=0,"Vakuumierter VOS Zipfel"),
IFERROR(IF(VLOOKUP(W674,[1]Vakuumiert!$Q:$R,2,FALSE)=0,"Vakuumiert geschält"),
IFERROR(IF(VLOOKUP(W674,'[1]vakuumierte Fertigprodukte'!$B:$C,2,FALSE)=0,"Fertigprodukte"),
IFERROR(IF(VLOOKUP(W674,'[1]vakuumierte Fertigprodukte'!$E:$FI,2,FALSE)=0,"Vakuumierte Zipfel"),
IFERROR(IF(VLOOKUP(W674,[1]Wurste!$B:$C,2,FALSE)=0,"Räucherwürste"),
IFERROR(IF(VLOOKUP(W674,[1]Wurste!$E:$F,2,FALSE)=0,"URW/URGW Wurst"),
IFERROR(IF(VLOOKUP(W674,[1]Wurste!$H:$I,2,FALSE)=0,"HF-Wurst Vegan"),
IFERROR(IF(VLOOKUP(W674,[1]Wurste!$K:$L,2,FALSE)=0,"320er ohne Würste"),
IFERROR(IF(AND(OR(Abfalldokumentation!$I674="BU3",Abfalldokumentation!$I674="Verkauf"),Abfalldokumentation!$N674="Schimmel",Abfalldokumentation!$O674="keinen Abnehmer/kein Schälpersonal"),"Div. Zipfel, ES ohne Verwendung",VLOOKUP(Abfalldokumentation!$M674,Produktgruppen!A:B,2,FALSE)),"-")))))))))))))))))))))))</f>
        <v>Fertigware</v>
      </c>
      <c r="M674" s="81" t="str">
        <f>IFERROR(VLOOKUP(Abfalldokumentation!$W674,Artikel!A:C,3,FALSE),Abfalldokumentation!$W674)</f>
        <v>Black Forest Räucherkäs</v>
      </c>
      <c r="N674" s="81" t="str">
        <f>VLOOKUP(D674,'Liste Gründe'!A:D,2,FALSE)</f>
        <v>Rest</v>
      </c>
      <c r="O674" s="80" t="str">
        <f>IF(ISBLANK(F674),VLOOKUP(Abfalldokumentation!$X674,'Liste Gründe'!A:D,3,FALSE),F674)</f>
        <v>Retoure</v>
      </c>
      <c r="P674" s="81" t="str">
        <f>IF(ISBLANK(Abfalldokumentation!$G674),"-",Abfalldokumentation!$G674)</f>
        <v>Rückrufaktion</v>
      </c>
      <c r="Q674" s="81">
        <f t="shared" si="71"/>
        <v>38</v>
      </c>
      <c r="R674" s="81" t="str">
        <f t="shared" si="72"/>
        <v>Produkte</v>
      </c>
      <c r="S674" s="81" t="str">
        <f t="shared" si="73"/>
        <v>BUs</v>
      </c>
      <c r="T674" s="81" t="str">
        <f t="shared" si="74"/>
        <v>Symptome</v>
      </c>
      <c r="U674" s="81" t="str">
        <f>IFERROR(VLOOKUP(Abfalldokumentation!$W674,Kennzahlen!S:U,3,FALSE)*Abfalldokumentation!$J674,"0")</f>
        <v>0</v>
      </c>
      <c r="V674" s="81" t="str">
        <f>IF(ISBLANK(A674),VLOOKUP(Abfalldokumentation!$W674,'Linien - BU'!R:S,2,FALSE),A674)</f>
        <v>Externe</v>
      </c>
      <c r="W674" s="77">
        <f t="shared" si="75"/>
        <v>57000277</v>
      </c>
      <c r="X674" s="77">
        <f t="shared" si="76"/>
        <v>22</v>
      </c>
    </row>
    <row r="675" spans="1:24" ht="30" customHeight="1" x14ac:dyDescent="0.25">
      <c r="A675" s="45" t="s">
        <v>7</v>
      </c>
      <c r="B675" s="46" t="s">
        <v>104</v>
      </c>
      <c r="C675" s="46">
        <v>60</v>
      </c>
      <c r="D675" s="46">
        <v>12</v>
      </c>
      <c r="E675" s="47">
        <v>44463</v>
      </c>
      <c r="F675" s="48" t="s">
        <v>26</v>
      </c>
      <c r="G675" s="46" t="s">
        <v>26</v>
      </c>
      <c r="H675" s="50" t="str">
        <f>IFERROR(VLOOKUP(Abfalldokumentation!$B675,Artikel!A:C,3,FALSE),Abfalldokumentation!$B675)</f>
        <v>Blöcke</v>
      </c>
      <c r="I675" s="73" t="str">
        <f>VLOOKUP(V675,'Linien - BU'!A:B,2,FALSE)</f>
        <v>BU2</v>
      </c>
      <c r="J675" s="74">
        <f t="shared" si="70"/>
        <v>60</v>
      </c>
      <c r="K675" s="75">
        <f>Abfalldokumentation!$E675</f>
        <v>44463</v>
      </c>
      <c r="L675" s="74" t="str">
        <f>IFERROR(IF(VLOOKUP(W675,'[1]Rohware 230'!$B:$C,2,FALSE)=0,"Rohware"),
IFERROR(IF(VLOOKUP(W675,[1]Sammelnr.!$B:$C,2,FALSE)=0,"Sammelnr. ungeschält ABS"),
IFERROR(IF(VLOOKUP(W675,[1]Sammelnr.!$E:$F,2,FALSE)=0,"Sammelnr. ungeschält VS"),
IFERROR(IF(VLOOKUP(W675,[1]Sammelnr.!$H:$I,2,FALSE)=0,"Sammelnr. geschält"),
IFERROR(IF(VLOOKUP(W675,[1]Offen!$B:$C,2,FALSE)=0,"Offen ungeschält ABS"),
IFERROR(IF(VLOOKUP(W675,[1]Offen!$E:$F,2,FALSE)=0,"Offen ungeschält VOS"),
IFERROR(IF(VLOOKUP(W675,[1]Offen!$H:$I,2,FALSE)=0,"Offen geschält RW"),
IFERROR(IF(VLOOKUP(W675,[1]Offen!$K:$L,2,FALSE)=0,"Offen vegan"),
IFERROR(IF(VLOOKUP(W675,[1]Offen!$N:$O,2,FALSE)=0,"Offen Zipfel"),
IFERROR(IF(VLOOKUP(W675,[1]Offen!$Q:$R,2,FALSE)=0,"Offen Endstücke"),
IFERROR(IF(VLOOKUP(W675,[1]Vakuumiert!$B:$C,2,FALSE)=0,"Vakuumierter VOS ungeschält"),
IFERROR(IF(VLOOKUP(W675,[1]Vakuumiert!$E:$F,2,FALSE)=0,"Vakuumierter ABS ungeschält"),
IFERROR(IF(VLOOKUP(W675,[1]Vakuumiert!$H:$I,2,FALSE)=0,"Vakuumierter VOS geschält"),
IFERROR(IF(VLOOKUP(W675,[1]Vakuumiert!$K:$L,2,FALSE)=0,"Vakuumierter VOS vegan"),
IFERROR(IF(VLOOKUP(W675,[1]Vakuumiert!$N:$O,2,FALSE)=0,"Vakuumierter VOS Zipfel"),
IFERROR(IF(VLOOKUP(W675,[1]Vakuumiert!$Q:$R,2,FALSE)=0,"Vakuumiert geschält"),
IFERROR(IF(VLOOKUP(W675,'[1]vakuumierte Fertigprodukte'!$B:$C,2,FALSE)=0,"Fertigprodukte"),
IFERROR(IF(VLOOKUP(W675,'[1]vakuumierte Fertigprodukte'!$E:$FI,2,FALSE)=0,"Vakuumierte Zipfel"),
IFERROR(IF(VLOOKUP(W675,[1]Wurste!$B:$C,2,FALSE)=0,"Räucherwürste"),
IFERROR(IF(VLOOKUP(W675,[1]Wurste!$E:$F,2,FALSE)=0,"URW/URGW Wurst"),
IFERROR(IF(VLOOKUP(W675,[1]Wurste!$H:$I,2,FALSE)=0,"HF-Wurst Vegan"),
IFERROR(IF(VLOOKUP(W675,[1]Wurste!$K:$L,2,FALSE)=0,"320er ohne Würste"),
IFERROR(IF(AND(OR(Abfalldokumentation!$I675="BU3",Abfalldokumentation!$I675="Verkauf"),Abfalldokumentation!$N675="Schimmel",Abfalldokumentation!$O675="keinen Abnehmer/kein Schälpersonal"),"Div. Zipfel, ES ohne Verwendung",VLOOKUP(Abfalldokumentation!$M675,Produktgruppen!A:B,2,FALSE)),"-")))))))))))))))))))))))</f>
        <v>Rohware</v>
      </c>
      <c r="M675" s="76" t="str">
        <f>IFERROR(VLOOKUP(Abfalldokumentation!$W675,Artikel!A:C,3,FALSE),Abfalldokumentation!$W675)</f>
        <v>Blöcke</v>
      </c>
      <c r="N675" s="76" t="str">
        <f>VLOOKUP(D675,'Liste Gründe'!A:D,2,FALSE)</f>
        <v>Schimmel</v>
      </c>
      <c r="O675" s="75" t="str">
        <f>IF(ISBLANK(F675),VLOOKUP(Abfalldokumentation!$X675,'Liste Gründe'!A:D,3,FALSE),F675)</f>
        <v>Luftzieher/Folienriss durch Transport</v>
      </c>
      <c r="P675" s="76" t="str">
        <f>IF(ISBLANK(Abfalldokumentation!$G675),"-",Abfalldokumentation!$G675)</f>
        <v>Luftzieher/Folienriss durch Transport</v>
      </c>
      <c r="Q675" s="76">
        <f t="shared" si="71"/>
        <v>38</v>
      </c>
      <c r="R675" s="76" t="str">
        <f t="shared" si="72"/>
        <v>Produkte</v>
      </c>
      <c r="S675" s="76" t="str">
        <f t="shared" si="73"/>
        <v>BUs</v>
      </c>
      <c r="T675" s="76" t="str">
        <f t="shared" si="74"/>
        <v>Symptome</v>
      </c>
      <c r="U675" s="76" t="str">
        <f>IFERROR(VLOOKUP(Abfalldokumentation!$W675,Kennzahlen!S:U,3,FALSE)*Abfalldokumentation!$J675,"0")</f>
        <v>0</v>
      </c>
      <c r="V675" s="76" t="str">
        <f>IF(ISBLANK(A675),VLOOKUP(Abfalldokumentation!$W675,'Linien - BU'!R:S,2,FALSE),A675)</f>
        <v>BU2</v>
      </c>
      <c r="W675" s="77" t="str">
        <f t="shared" si="75"/>
        <v>Blöcke</v>
      </c>
      <c r="X675" s="77">
        <f t="shared" si="76"/>
        <v>12</v>
      </c>
    </row>
    <row r="676" spans="1:24" ht="30" customHeight="1" x14ac:dyDescent="0.25">
      <c r="A676" s="39" t="s">
        <v>106</v>
      </c>
      <c r="B676" s="40" t="s">
        <v>83</v>
      </c>
      <c r="C676" s="40">
        <v>33</v>
      </c>
      <c r="D676" s="40">
        <v>30</v>
      </c>
      <c r="E676" s="41">
        <v>44463</v>
      </c>
      <c r="F676" s="42" t="s">
        <v>116</v>
      </c>
      <c r="G676" s="40" t="s">
        <v>117</v>
      </c>
      <c r="H676" s="44" t="str">
        <f>IFERROR(VLOOKUP(Abfalldokumentation!$B676,Artikel!A:C,3,FALSE),Abfalldokumentation!$B676)</f>
        <v>Div. Zipfel, Endstücke</v>
      </c>
      <c r="I676" s="78" t="str">
        <f>VLOOKUP(V676,'Linien - BU'!A:B,2,FALSE)</f>
        <v>BU3</v>
      </c>
      <c r="J676" s="79">
        <f t="shared" si="70"/>
        <v>33</v>
      </c>
      <c r="K676" s="80">
        <f>Abfalldokumentation!$E676</f>
        <v>44463</v>
      </c>
      <c r="L676" s="79" t="str">
        <f>IFERROR(IF(VLOOKUP(W676,'[1]Rohware 230'!$B:$C,2,FALSE)=0,"Rohware"),
IFERROR(IF(VLOOKUP(W676,[1]Sammelnr.!$B:$C,2,FALSE)=0,"Sammelnr. ungeschält ABS"),
IFERROR(IF(VLOOKUP(W676,[1]Sammelnr.!$E:$F,2,FALSE)=0,"Sammelnr. ungeschält VS"),
IFERROR(IF(VLOOKUP(W676,[1]Sammelnr.!$H:$I,2,FALSE)=0,"Sammelnr. geschält"),
IFERROR(IF(VLOOKUP(W676,[1]Offen!$B:$C,2,FALSE)=0,"Offen ungeschält ABS"),
IFERROR(IF(VLOOKUP(W676,[1]Offen!$E:$F,2,FALSE)=0,"Offen ungeschält VOS"),
IFERROR(IF(VLOOKUP(W676,[1]Offen!$H:$I,2,FALSE)=0,"Offen geschält RW"),
IFERROR(IF(VLOOKUP(W676,[1]Offen!$K:$L,2,FALSE)=0,"Offen vegan"),
IFERROR(IF(VLOOKUP(W676,[1]Offen!$N:$O,2,FALSE)=0,"Offen Zipfel"),
IFERROR(IF(VLOOKUP(W676,[1]Offen!$Q:$R,2,FALSE)=0,"Offen Endstücke"),
IFERROR(IF(VLOOKUP(W676,[1]Vakuumiert!$B:$C,2,FALSE)=0,"Vakuumierter VOS ungeschält"),
IFERROR(IF(VLOOKUP(W676,[1]Vakuumiert!$E:$F,2,FALSE)=0,"Vakuumierter ABS ungeschält"),
IFERROR(IF(VLOOKUP(W676,[1]Vakuumiert!$H:$I,2,FALSE)=0,"Vakuumierter VOS geschält"),
IFERROR(IF(VLOOKUP(W676,[1]Vakuumiert!$K:$L,2,FALSE)=0,"Vakuumierter VOS vegan"),
IFERROR(IF(VLOOKUP(W676,[1]Vakuumiert!$N:$O,2,FALSE)=0,"Vakuumierter VOS Zipfel"),
IFERROR(IF(VLOOKUP(W676,[1]Vakuumiert!$Q:$R,2,FALSE)=0,"Vakuumiert geschält"),
IFERROR(IF(VLOOKUP(W676,'[1]vakuumierte Fertigprodukte'!$B:$C,2,FALSE)=0,"Fertigprodukte"),
IFERROR(IF(VLOOKUP(W676,'[1]vakuumierte Fertigprodukte'!$E:$FI,2,FALSE)=0,"Vakuumierte Zipfel"),
IFERROR(IF(VLOOKUP(W676,[1]Wurste!$B:$C,2,FALSE)=0,"Räucherwürste"),
IFERROR(IF(VLOOKUP(W676,[1]Wurste!$E:$F,2,FALSE)=0,"URW/URGW Wurst"),
IFERROR(IF(VLOOKUP(W676,[1]Wurste!$H:$I,2,FALSE)=0,"HF-Wurst Vegan"),
IFERROR(IF(VLOOKUP(W676,[1]Wurste!$K:$L,2,FALSE)=0,"320er ohne Würste"),
IFERROR(IF(AND(OR(Abfalldokumentation!$I676="BU3",Abfalldokumentation!$I676="Verkauf"),Abfalldokumentation!$N676="Schimmel",Abfalldokumentation!$O676="keinen Abnehmer/kein Schälpersonal"),"Div. Zipfel, ES ohne Verwendung",VLOOKUP(Abfalldokumentation!$M676,Produktgruppen!A:B,2,FALSE)),"-")))))))))))))))))))))))</f>
        <v>-</v>
      </c>
      <c r="M676" s="81" t="str">
        <f>IFERROR(VLOOKUP(Abfalldokumentation!$W676,Artikel!A:C,3,FALSE),Abfalldokumentation!$W676)</f>
        <v>Div. Zipfel, Endstücke</v>
      </c>
      <c r="N676" s="81" t="str">
        <f>VLOOKUP(D676,'Liste Gründe'!A:D,2,FALSE)</f>
        <v>Linienbezogen</v>
      </c>
      <c r="O676" s="80" t="str">
        <f>IF(ISBLANK(F676),VLOOKUP(Abfalldokumentation!$X676,'Liste Gründe'!A:D,3,FALSE),F676)</f>
        <v>Maschinenabfall</v>
      </c>
      <c r="P676" s="81" t="str">
        <f>IF(ISBLANK(Abfalldokumentation!$G676),"-",Abfalldokumentation!$G676)</f>
        <v>nicht eindeutig</v>
      </c>
      <c r="Q676" s="81">
        <f t="shared" si="71"/>
        <v>38</v>
      </c>
      <c r="R676" s="81" t="str">
        <f t="shared" si="72"/>
        <v>Produkte</v>
      </c>
      <c r="S676" s="81" t="str">
        <f t="shared" si="73"/>
        <v>BUs</v>
      </c>
      <c r="T676" s="81" t="str">
        <f t="shared" si="74"/>
        <v>Symptome</v>
      </c>
      <c r="U676" s="81" t="str">
        <f>IFERROR(VLOOKUP(Abfalldokumentation!$W676,Kennzahlen!S:U,3,FALSE)*Abfalldokumentation!$J676,"0")</f>
        <v>0</v>
      </c>
      <c r="V676" s="81" t="str">
        <f>IF(ISBLANK(A676),VLOOKUP(Abfalldokumentation!$W676,'Linien - BU'!R:S,2,FALSE),A676)</f>
        <v>Bu3</v>
      </c>
      <c r="W676" s="77" t="str">
        <f t="shared" si="75"/>
        <v>Div. Zipfel, Endstücke</v>
      </c>
      <c r="X676" s="77">
        <f t="shared" si="76"/>
        <v>30</v>
      </c>
    </row>
    <row r="677" spans="1:24" ht="30" customHeight="1" x14ac:dyDescent="0.25">
      <c r="A677" s="45" t="s">
        <v>106</v>
      </c>
      <c r="B677" s="46" t="s">
        <v>83</v>
      </c>
      <c r="C677" s="46">
        <v>91.5</v>
      </c>
      <c r="D677" s="46">
        <v>30</v>
      </c>
      <c r="E677" s="47">
        <v>44463</v>
      </c>
      <c r="F677" s="48" t="s">
        <v>116</v>
      </c>
      <c r="G677" s="46" t="s">
        <v>117</v>
      </c>
      <c r="H677" s="50" t="str">
        <f>IFERROR(VLOOKUP(Abfalldokumentation!$B677,Artikel!A:C,3,FALSE),Abfalldokumentation!$B677)</f>
        <v>Div. Zipfel, Endstücke</v>
      </c>
      <c r="I677" s="73" t="str">
        <f>VLOOKUP(V677,'Linien - BU'!A:B,2,FALSE)</f>
        <v>BU3</v>
      </c>
      <c r="J677" s="74">
        <f t="shared" si="70"/>
        <v>91.5</v>
      </c>
      <c r="K677" s="75">
        <f>Abfalldokumentation!$E677</f>
        <v>44463</v>
      </c>
      <c r="L677" s="74" t="str">
        <f>IFERROR(IF(VLOOKUP(W677,'[1]Rohware 230'!$B:$C,2,FALSE)=0,"Rohware"),
IFERROR(IF(VLOOKUP(W677,[1]Sammelnr.!$B:$C,2,FALSE)=0,"Sammelnr. ungeschält ABS"),
IFERROR(IF(VLOOKUP(W677,[1]Sammelnr.!$E:$F,2,FALSE)=0,"Sammelnr. ungeschält VS"),
IFERROR(IF(VLOOKUP(W677,[1]Sammelnr.!$H:$I,2,FALSE)=0,"Sammelnr. geschält"),
IFERROR(IF(VLOOKUP(W677,[1]Offen!$B:$C,2,FALSE)=0,"Offen ungeschält ABS"),
IFERROR(IF(VLOOKUP(W677,[1]Offen!$E:$F,2,FALSE)=0,"Offen ungeschält VOS"),
IFERROR(IF(VLOOKUP(W677,[1]Offen!$H:$I,2,FALSE)=0,"Offen geschält RW"),
IFERROR(IF(VLOOKUP(W677,[1]Offen!$K:$L,2,FALSE)=0,"Offen vegan"),
IFERROR(IF(VLOOKUP(W677,[1]Offen!$N:$O,2,FALSE)=0,"Offen Zipfel"),
IFERROR(IF(VLOOKUP(W677,[1]Offen!$Q:$R,2,FALSE)=0,"Offen Endstücke"),
IFERROR(IF(VLOOKUP(W677,[1]Vakuumiert!$B:$C,2,FALSE)=0,"Vakuumierter VOS ungeschält"),
IFERROR(IF(VLOOKUP(W677,[1]Vakuumiert!$E:$F,2,FALSE)=0,"Vakuumierter ABS ungeschält"),
IFERROR(IF(VLOOKUP(W677,[1]Vakuumiert!$H:$I,2,FALSE)=0,"Vakuumierter VOS geschält"),
IFERROR(IF(VLOOKUP(W677,[1]Vakuumiert!$K:$L,2,FALSE)=0,"Vakuumierter VOS vegan"),
IFERROR(IF(VLOOKUP(W677,[1]Vakuumiert!$N:$O,2,FALSE)=0,"Vakuumierter VOS Zipfel"),
IFERROR(IF(VLOOKUP(W677,[1]Vakuumiert!$Q:$R,2,FALSE)=0,"Vakuumiert geschält"),
IFERROR(IF(VLOOKUP(W677,'[1]vakuumierte Fertigprodukte'!$B:$C,2,FALSE)=0,"Fertigprodukte"),
IFERROR(IF(VLOOKUP(W677,'[1]vakuumierte Fertigprodukte'!$E:$FI,2,FALSE)=0,"Vakuumierte Zipfel"),
IFERROR(IF(VLOOKUP(W677,[1]Wurste!$B:$C,2,FALSE)=0,"Räucherwürste"),
IFERROR(IF(VLOOKUP(W677,[1]Wurste!$E:$F,2,FALSE)=0,"URW/URGW Wurst"),
IFERROR(IF(VLOOKUP(W677,[1]Wurste!$H:$I,2,FALSE)=0,"HF-Wurst Vegan"),
IFERROR(IF(VLOOKUP(W677,[1]Wurste!$K:$L,2,FALSE)=0,"320er ohne Würste"),
IFERROR(IF(AND(OR(Abfalldokumentation!$I677="BU3",Abfalldokumentation!$I677="Verkauf"),Abfalldokumentation!$N677="Schimmel",Abfalldokumentation!$O677="keinen Abnehmer/kein Schälpersonal"),"Div. Zipfel, ES ohne Verwendung",VLOOKUP(Abfalldokumentation!$M677,Produktgruppen!A:B,2,FALSE)),"-")))))))))))))))))))))))</f>
        <v>-</v>
      </c>
      <c r="M677" s="76" t="str">
        <f>IFERROR(VLOOKUP(Abfalldokumentation!$W677,Artikel!A:C,3,FALSE),Abfalldokumentation!$W677)</f>
        <v>Div. Zipfel, Endstücke</v>
      </c>
      <c r="N677" s="76" t="str">
        <f>VLOOKUP(D677,'Liste Gründe'!A:D,2,FALSE)</f>
        <v>Linienbezogen</v>
      </c>
      <c r="O677" s="75" t="str">
        <f>IF(ISBLANK(F677),VLOOKUP(Abfalldokumentation!$X677,'Liste Gründe'!A:D,3,FALSE),F677)</f>
        <v>Maschinenabfall</v>
      </c>
      <c r="P677" s="76" t="str">
        <f>IF(ISBLANK(Abfalldokumentation!$G677),"-",Abfalldokumentation!$G677)</f>
        <v>nicht eindeutig</v>
      </c>
      <c r="Q677" s="76">
        <f t="shared" si="71"/>
        <v>38</v>
      </c>
      <c r="R677" s="76" t="str">
        <f t="shared" si="72"/>
        <v>Produkte</v>
      </c>
      <c r="S677" s="76" t="str">
        <f t="shared" si="73"/>
        <v>BUs</v>
      </c>
      <c r="T677" s="76" t="str">
        <f t="shared" si="74"/>
        <v>Symptome</v>
      </c>
      <c r="U677" s="76" t="str">
        <f>IFERROR(VLOOKUP(Abfalldokumentation!$W677,Kennzahlen!S:U,3,FALSE)*Abfalldokumentation!$J677,"0")</f>
        <v>0</v>
      </c>
      <c r="V677" s="76" t="str">
        <f>IF(ISBLANK(A677),VLOOKUP(Abfalldokumentation!$W677,'Linien - BU'!R:S,2,FALSE),A677)</f>
        <v>Bu3</v>
      </c>
      <c r="W677" s="77" t="str">
        <f t="shared" si="75"/>
        <v>Div. Zipfel, Endstücke</v>
      </c>
      <c r="X677" s="77">
        <f t="shared" si="76"/>
        <v>30</v>
      </c>
    </row>
    <row r="678" spans="1:24" ht="30" customHeight="1" x14ac:dyDescent="0.25">
      <c r="A678" s="39" t="s">
        <v>9</v>
      </c>
      <c r="B678" s="40" t="s">
        <v>85</v>
      </c>
      <c r="C678" s="40">
        <v>63.5</v>
      </c>
      <c r="D678" s="40">
        <v>30</v>
      </c>
      <c r="E678" s="41">
        <v>44463</v>
      </c>
      <c r="F678" s="42"/>
      <c r="G678" s="40"/>
      <c r="H678" s="44" t="str">
        <f>IFERROR(VLOOKUP(Abfalldokumentation!$B678,Artikel!A:C,3,FALSE),Abfalldokumentation!$B678)</f>
        <v>Diverses</v>
      </c>
      <c r="I678" s="78" t="str">
        <f>VLOOKUP(V678,'Linien - BU'!A:B,2,FALSE)</f>
        <v>BU4</v>
      </c>
      <c r="J678" s="79">
        <f t="shared" si="70"/>
        <v>63.5</v>
      </c>
      <c r="K678" s="80">
        <f>Abfalldokumentation!$E678</f>
        <v>44463</v>
      </c>
      <c r="L678" s="79" t="str">
        <f>IFERROR(IF(VLOOKUP(W678,'[1]Rohware 230'!$B:$C,2,FALSE)=0,"Rohware"),
IFERROR(IF(VLOOKUP(W678,[1]Sammelnr.!$B:$C,2,FALSE)=0,"Sammelnr. ungeschält ABS"),
IFERROR(IF(VLOOKUP(W678,[1]Sammelnr.!$E:$F,2,FALSE)=0,"Sammelnr. ungeschält VS"),
IFERROR(IF(VLOOKUP(W678,[1]Sammelnr.!$H:$I,2,FALSE)=0,"Sammelnr. geschält"),
IFERROR(IF(VLOOKUP(W678,[1]Offen!$B:$C,2,FALSE)=0,"Offen ungeschält ABS"),
IFERROR(IF(VLOOKUP(W678,[1]Offen!$E:$F,2,FALSE)=0,"Offen ungeschält VOS"),
IFERROR(IF(VLOOKUP(W678,[1]Offen!$H:$I,2,FALSE)=0,"Offen geschält RW"),
IFERROR(IF(VLOOKUP(W678,[1]Offen!$K:$L,2,FALSE)=0,"Offen vegan"),
IFERROR(IF(VLOOKUP(W678,[1]Offen!$N:$O,2,FALSE)=0,"Offen Zipfel"),
IFERROR(IF(VLOOKUP(W678,[1]Offen!$Q:$R,2,FALSE)=0,"Offen Endstücke"),
IFERROR(IF(VLOOKUP(W678,[1]Vakuumiert!$B:$C,2,FALSE)=0,"Vakuumierter VOS ungeschält"),
IFERROR(IF(VLOOKUP(W678,[1]Vakuumiert!$E:$F,2,FALSE)=0,"Vakuumierter ABS ungeschält"),
IFERROR(IF(VLOOKUP(W678,[1]Vakuumiert!$H:$I,2,FALSE)=0,"Vakuumierter VOS geschält"),
IFERROR(IF(VLOOKUP(W678,[1]Vakuumiert!$K:$L,2,FALSE)=0,"Vakuumierter VOS vegan"),
IFERROR(IF(VLOOKUP(W678,[1]Vakuumiert!$N:$O,2,FALSE)=0,"Vakuumierter VOS Zipfel"),
IFERROR(IF(VLOOKUP(W678,[1]Vakuumiert!$Q:$R,2,FALSE)=0,"Vakuumiert geschält"),
IFERROR(IF(VLOOKUP(W678,'[1]vakuumierte Fertigprodukte'!$B:$C,2,FALSE)=0,"Fertigprodukte"),
IFERROR(IF(VLOOKUP(W678,'[1]vakuumierte Fertigprodukte'!$E:$FI,2,FALSE)=0,"Vakuumierte Zipfel"),
IFERROR(IF(VLOOKUP(W678,[1]Wurste!$B:$C,2,FALSE)=0,"Räucherwürste"),
IFERROR(IF(VLOOKUP(W678,[1]Wurste!$E:$F,2,FALSE)=0,"URW/URGW Wurst"),
IFERROR(IF(VLOOKUP(W678,[1]Wurste!$H:$I,2,FALSE)=0,"HF-Wurst Vegan"),
IFERROR(IF(VLOOKUP(W678,[1]Wurste!$K:$L,2,FALSE)=0,"320er ohne Würste"),
IFERROR(IF(AND(OR(Abfalldokumentation!$I678="BU3",Abfalldokumentation!$I678="Verkauf"),Abfalldokumentation!$N678="Schimmel",Abfalldokumentation!$O678="keinen Abnehmer/kein Schälpersonal"),"Div. Zipfel, ES ohne Verwendung",VLOOKUP(Abfalldokumentation!$M678,Produktgruppen!A:B,2,FALSE)),"-")))))))))))))))))))))))</f>
        <v>Diverses</v>
      </c>
      <c r="M678" s="81" t="str">
        <f>IFERROR(VLOOKUP(Abfalldokumentation!$W678,Artikel!A:C,3,FALSE),Abfalldokumentation!$W678)</f>
        <v>Diverses</v>
      </c>
      <c r="N678" s="81" t="str">
        <f>VLOOKUP(D678,'Liste Gründe'!A:D,2,FALSE)</f>
        <v>Linienbezogen</v>
      </c>
      <c r="O678" s="80" t="str">
        <f>IF(ISBLANK(F678),VLOOKUP(Abfalldokumentation!$X678,'Liste Gründe'!A:D,3,FALSE),F678)</f>
        <v>Maschinenabfall</v>
      </c>
      <c r="P678" s="81" t="str">
        <f>IF(ISBLANK(Abfalldokumentation!$G678),"-",Abfalldokumentation!$G678)</f>
        <v>-</v>
      </c>
      <c r="Q678" s="81">
        <f t="shared" si="71"/>
        <v>38</v>
      </c>
      <c r="R678" s="81" t="str">
        <f t="shared" si="72"/>
        <v>Produkte</v>
      </c>
      <c r="S678" s="81" t="str">
        <f t="shared" si="73"/>
        <v>BUs</v>
      </c>
      <c r="T678" s="81" t="str">
        <f t="shared" si="74"/>
        <v>Symptome</v>
      </c>
      <c r="U678" s="81" t="str">
        <f>IFERROR(VLOOKUP(Abfalldokumentation!$W678,Kennzahlen!S:U,3,FALSE)*Abfalldokumentation!$J678,"0")</f>
        <v>0</v>
      </c>
      <c r="V678" s="81" t="str">
        <f>IF(ISBLANK(A678),VLOOKUP(Abfalldokumentation!$W678,'Linien - BU'!R:S,2,FALSE),A678)</f>
        <v>BU4</v>
      </c>
      <c r="W678" s="77" t="str">
        <f t="shared" si="75"/>
        <v>Diverses</v>
      </c>
      <c r="X678" s="77">
        <f t="shared" si="76"/>
        <v>30</v>
      </c>
    </row>
    <row r="679" spans="1:24" ht="30" customHeight="1" x14ac:dyDescent="0.25">
      <c r="A679" s="45" t="s">
        <v>7</v>
      </c>
      <c r="B679" s="46" t="s">
        <v>85</v>
      </c>
      <c r="C679" s="46">
        <v>74</v>
      </c>
      <c r="D679" s="46">
        <v>30</v>
      </c>
      <c r="E679" s="47">
        <v>44463</v>
      </c>
      <c r="F679" s="48"/>
      <c r="G679" s="46"/>
      <c r="H679" s="50" t="str">
        <f>IFERROR(VLOOKUP(Abfalldokumentation!$B679,Artikel!A:C,3,FALSE),Abfalldokumentation!$B679)</f>
        <v>Diverses</v>
      </c>
      <c r="I679" s="73" t="str">
        <f>VLOOKUP(V679,'Linien - BU'!A:B,2,FALSE)</f>
        <v>BU2</v>
      </c>
      <c r="J679" s="74">
        <f t="shared" si="70"/>
        <v>74</v>
      </c>
      <c r="K679" s="75">
        <f>Abfalldokumentation!$E679</f>
        <v>44463</v>
      </c>
      <c r="L679" s="74" t="str">
        <f>IFERROR(IF(VLOOKUP(W679,'[1]Rohware 230'!$B:$C,2,FALSE)=0,"Rohware"),
IFERROR(IF(VLOOKUP(W679,[1]Sammelnr.!$B:$C,2,FALSE)=0,"Sammelnr. ungeschält ABS"),
IFERROR(IF(VLOOKUP(W679,[1]Sammelnr.!$E:$F,2,FALSE)=0,"Sammelnr. ungeschält VS"),
IFERROR(IF(VLOOKUP(W679,[1]Sammelnr.!$H:$I,2,FALSE)=0,"Sammelnr. geschält"),
IFERROR(IF(VLOOKUP(W679,[1]Offen!$B:$C,2,FALSE)=0,"Offen ungeschält ABS"),
IFERROR(IF(VLOOKUP(W679,[1]Offen!$E:$F,2,FALSE)=0,"Offen ungeschält VOS"),
IFERROR(IF(VLOOKUP(W679,[1]Offen!$H:$I,2,FALSE)=0,"Offen geschält RW"),
IFERROR(IF(VLOOKUP(W679,[1]Offen!$K:$L,2,FALSE)=0,"Offen vegan"),
IFERROR(IF(VLOOKUP(W679,[1]Offen!$N:$O,2,FALSE)=0,"Offen Zipfel"),
IFERROR(IF(VLOOKUP(W679,[1]Offen!$Q:$R,2,FALSE)=0,"Offen Endstücke"),
IFERROR(IF(VLOOKUP(W679,[1]Vakuumiert!$B:$C,2,FALSE)=0,"Vakuumierter VOS ungeschält"),
IFERROR(IF(VLOOKUP(W679,[1]Vakuumiert!$E:$F,2,FALSE)=0,"Vakuumierter ABS ungeschält"),
IFERROR(IF(VLOOKUP(W679,[1]Vakuumiert!$H:$I,2,FALSE)=0,"Vakuumierter VOS geschält"),
IFERROR(IF(VLOOKUP(W679,[1]Vakuumiert!$K:$L,2,FALSE)=0,"Vakuumierter VOS vegan"),
IFERROR(IF(VLOOKUP(W679,[1]Vakuumiert!$N:$O,2,FALSE)=0,"Vakuumierter VOS Zipfel"),
IFERROR(IF(VLOOKUP(W679,[1]Vakuumiert!$Q:$R,2,FALSE)=0,"Vakuumiert geschält"),
IFERROR(IF(VLOOKUP(W679,'[1]vakuumierte Fertigprodukte'!$B:$C,2,FALSE)=0,"Fertigprodukte"),
IFERROR(IF(VLOOKUP(W679,'[1]vakuumierte Fertigprodukte'!$E:$FI,2,FALSE)=0,"Vakuumierte Zipfel"),
IFERROR(IF(VLOOKUP(W679,[1]Wurste!$B:$C,2,FALSE)=0,"Räucherwürste"),
IFERROR(IF(VLOOKUP(W679,[1]Wurste!$E:$F,2,FALSE)=0,"URW/URGW Wurst"),
IFERROR(IF(VLOOKUP(W679,[1]Wurste!$H:$I,2,FALSE)=0,"HF-Wurst Vegan"),
IFERROR(IF(VLOOKUP(W679,[1]Wurste!$K:$L,2,FALSE)=0,"320er ohne Würste"),
IFERROR(IF(AND(OR(Abfalldokumentation!$I679="BU3",Abfalldokumentation!$I679="Verkauf"),Abfalldokumentation!$N679="Schimmel",Abfalldokumentation!$O679="keinen Abnehmer/kein Schälpersonal"),"Div. Zipfel, ES ohne Verwendung",VLOOKUP(Abfalldokumentation!$M679,Produktgruppen!A:B,2,FALSE)),"-")))))))))))))))))))))))</f>
        <v>Diverses</v>
      </c>
      <c r="M679" s="76" t="str">
        <f>IFERROR(VLOOKUP(Abfalldokumentation!$W679,Artikel!A:C,3,FALSE),Abfalldokumentation!$W679)</f>
        <v>Diverses</v>
      </c>
      <c r="N679" s="76" t="str">
        <f>VLOOKUP(D679,'Liste Gründe'!A:D,2,FALSE)</f>
        <v>Linienbezogen</v>
      </c>
      <c r="O679" s="75" t="str">
        <f>IF(ISBLANK(F679),VLOOKUP(Abfalldokumentation!$X679,'Liste Gründe'!A:D,3,FALSE),F679)</f>
        <v>Maschinenabfall</v>
      </c>
      <c r="P679" s="76" t="str">
        <f>IF(ISBLANK(Abfalldokumentation!$G679),"-",Abfalldokumentation!$G679)</f>
        <v>-</v>
      </c>
      <c r="Q679" s="76">
        <f t="shared" si="71"/>
        <v>38</v>
      </c>
      <c r="R679" s="76" t="str">
        <f t="shared" si="72"/>
        <v>Produkte</v>
      </c>
      <c r="S679" s="76" t="str">
        <f t="shared" si="73"/>
        <v>BUs</v>
      </c>
      <c r="T679" s="76" t="str">
        <f t="shared" si="74"/>
        <v>Symptome</v>
      </c>
      <c r="U679" s="76" t="str">
        <f>IFERROR(VLOOKUP(Abfalldokumentation!$W679,Kennzahlen!S:U,3,FALSE)*Abfalldokumentation!$J679,"0")</f>
        <v>0</v>
      </c>
      <c r="V679" s="76" t="str">
        <f>IF(ISBLANK(A679),VLOOKUP(Abfalldokumentation!$W679,'Linien - BU'!R:S,2,FALSE),A679)</f>
        <v>BU2</v>
      </c>
      <c r="W679" s="77" t="str">
        <f t="shared" si="75"/>
        <v>Diverses</v>
      </c>
      <c r="X679" s="77">
        <f t="shared" si="76"/>
        <v>30</v>
      </c>
    </row>
    <row r="680" spans="1:24" ht="30" customHeight="1" x14ac:dyDescent="0.25">
      <c r="A680" s="39" t="s">
        <v>70</v>
      </c>
      <c r="B680" s="40" t="s">
        <v>86</v>
      </c>
      <c r="C680" s="40">
        <v>89.5</v>
      </c>
      <c r="D680" s="40">
        <v>30</v>
      </c>
      <c r="E680" s="41">
        <v>44463</v>
      </c>
      <c r="F680" s="42"/>
      <c r="G680" s="40"/>
      <c r="H680" s="44" t="str">
        <f>IFERROR(VLOOKUP(Abfalldokumentation!$B680,Artikel!A:C,3,FALSE),Abfalldokumentation!$B680)</f>
        <v>Diverses aus Abfüllung</v>
      </c>
      <c r="I680" s="78" t="str">
        <f>VLOOKUP(V680,'Linien - BU'!A:B,2,FALSE)</f>
        <v>BU1</v>
      </c>
      <c r="J680" s="79">
        <f t="shared" si="70"/>
        <v>89.5</v>
      </c>
      <c r="K680" s="80">
        <f>Abfalldokumentation!$E680</f>
        <v>44463</v>
      </c>
      <c r="L680" s="79" t="str">
        <f>IFERROR(IF(VLOOKUP(W680,'[1]Rohware 230'!$B:$C,2,FALSE)=0,"Rohware"),
IFERROR(IF(VLOOKUP(W680,[1]Sammelnr.!$B:$C,2,FALSE)=0,"Sammelnr. ungeschält ABS"),
IFERROR(IF(VLOOKUP(W680,[1]Sammelnr.!$E:$F,2,FALSE)=0,"Sammelnr. ungeschält VS"),
IFERROR(IF(VLOOKUP(W680,[1]Sammelnr.!$H:$I,2,FALSE)=0,"Sammelnr. geschält"),
IFERROR(IF(VLOOKUP(W680,[1]Offen!$B:$C,2,FALSE)=0,"Offen ungeschält ABS"),
IFERROR(IF(VLOOKUP(W680,[1]Offen!$E:$F,2,FALSE)=0,"Offen ungeschält VOS"),
IFERROR(IF(VLOOKUP(W680,[1]Offen!$H:$I,2,FALSE)=0,"Offen geschält RW"),
IFERROR(IF(VLOOKUP(W680,[1]Offen!$K:$L,2,FALSE)=0,"Offen vegan"),
IFERROR(IF(VLOOKUP(W680,[1]Offen!$N:$O,2,FALSE)=0,"Offen Zipfel"),
IFERROR(IF(VLOOKUP(W680,[1]Offen!$Q:$R,2,FALSE)=0,"Offen Endstücke"),
IFERROR(IF(VLOOKUP(W680,[1]Vakuumiert!$B:$C,2,FALSE)=0,"Vakuumierter VOS ungeschält"),
IFERROR(IF(VLOOKUP(W680,[1]Vakuumiert!$E:$F,2,FALSE)=0,"Vakuumierter ABS ungeschält"),
IFERROR(IF(VLOOKUP(W680,[1]Vakuumiert!$H:$I,2,FALSE)=0,"Vakuumierter VOS geschält"),
IFERROR(IF(VLOOKUP(W680,[1]Vakuumiert!$K:$L,2,FALSE)=0,"Vakuumierter VOS vegan"),
IFERROR(IF(VLOOKUP(W680,[1]Vakuumiert!$N:$O,2,FALSE)=0,"Vakuumierter VOS Zipfel"),
IFERROR(IF(VLOOKUP(W680,[1]Vakuumiert!$Q:$R,2,FALSE)=0,"Vakuumiert geschält"),
IFERROR(IF(VLOOKUP(W680,'[1]vakuumierte Fertigprodukte'!$B:$C,2,FALSE)=0,"Fertigprodukte"),
IFERROR(IF(VLOOKUP(W680,'[1]vakuumierte Fertigprodukte'!$E:$FI,2,FALSE)=0,"Vakuumierte Zipfel"),
IFERROR(IF(VLOOKUP(W680,[1]Wurste!$B:$C,2,FALSE)=0,"Räucherwürste"),
IFERROR(IF(VLOOKUP(W680,[1]Wurste!$E:$F,2,FALSE)=0,"URW/URGW Wurst"),
IFERROR(IF(VLOOKUP(W680,[1]Wurste!$H:$I,2,FALSE)=0,"HF-Wurst Vegan"),
IFERROR(IF(VLOOKUP(W680,[1]Wurste!$K:$L,2,FALSE)=0,"320er ohne Würste"),
IFERROR(IF(AND(OR(Abfalldokumentation!$I680="BU3",Abfalldokumentation!$I680="Verkauf"),Abfalldokumentation!$N680="Schimmel",Abfalldokumentation!$O680="keinen Abnehmer/kein Schälpersonal"),"Div. Zipfel, ES ohne Verwendung",VLOOKUP(Abfalldokumentation!$M680,Produktgruppen!A:B,2,FALSE)),"-")))))))))))))))))))))))</f>
        <v>Diverses</v>
      </c>
      <c r="M680" s="81" t="str">
        <f>IFERROR(VLOOKUP(Abfalldokumentation!$W680,Artikel!A:C,3,FALSE),Abfalldokumentation!$W680)</f>
        <v>Diverses aus Abfüllung</v>
      </c>
      <c r="N680" s="81" t="str">
        <f>VLOOKUP(D680,'Liste Gründe'!A:D,2,FALSE)</f>
        <v>Linienbezogen</v>
      </c>
      <c r="O680" s="80" t="str">
        <f>IF(ISBLANK(F680),VLOOKUP(Abfalldokumentation!$X680,'Liste Gründe'!A:D,3,FALSE),F680)</f>
        <v>Maschinenabfall</v>
      </c>
      <c r="P680" s="81" t="str">
        <f>IF(ISBLANK(Abfalldokumentation!$G680),"-",Abfalldokumentation!$G680)</f>
        <v>-</v>
      </c>
      <c r="Q680" s="81">
        <f t="shared" si="71"/>
        <v>38</v>
      </c>
      <c r="R680" s="81" t="str">
        <f t="shared" si="72"/>
        <v>Produkte</v>
      </c>
      <c r="S680" s="81" t="str">
        <f t="shared" si="73"/>
        <v>BUs</v>
      </c>
      <c r="T680" s="81" t="str">
        <f t="shared" si="74"/>
        <v>Symptome</v>
      </c>
      <c r="U680" s="81" t="str">
        <f>IFERROR(VLOOKUP(Abfalldokumentation!$W680,Kennzahlen!S:U,3,FALSE)*Abfalldokumentation!$J680,"0")</f>
        <v>0</v>
      </c>
      <c r="V680" s="81" t="str">
        <f>IF(ISBLANK(A680),VLOOKUP(Abfalldokumentation!$W680,'Linien - BU'!R:S,2,FALSE),A680)</f>
        <v>Abfüllung</v>
      </c>
      <c r="W680" s="77" t="str">
        <f t="shared" si="75"/>
        <v>Diverses aus Abfüllung</v>
      </c>
      <c r="X680" s="77">
        <f t="shared" si="76"/>
        <v>30</v>
      </c>
    </row>
    <row r="681" spans="1:24" ht="30" customHeight="1" x14ac:dyDescent="0.25">
      <c r="A681" s="45" t="s">
        <v>70</v>
      </c>
      <c r="B681" s="46" t="s">
        <v>86</v>
      </c>
      <c r="C681" s="46">
        <v>95</v>
      </c>
      <c r="D681" s="46">
        <v>30</v>
      </c>
      <c r="E681" s="47">
        <v>44463</v>
      </c>
      <c r="F681" s="48"/>
      <c r="G681" s="46"/>
      <c r="H681" s="50" t="str">
        <f>IFERROR(VLOOKUP(Abfalldokumentation!$B681,Artikel!A:C,3,FALSE),Abfalldokumentation!$B681)</f>
        <v>Diverses aus Abfüllung</v>
      </c>
      <c r="I681" s="73" t="str">
        <f>VLOOKUP(V681,'Linien - BU'!A:B,2,FALSE)</f>
        <v>BU1</v>
      </c>
      <c r="J681" s="74">
        <f t="shared" si="70"/>
        <v>95</v>
      </c>
      <c r="K681" s="75">
        <f>Abfalldokumentation!$E681</f>
        <v>44463</v>
      </c>
      <c r="L681" s="74" t="str">
        <f>IFERROR(IF(VLOOKUP(W681,'[1]Rohware 230'!$B:$C,2,FALSE)=0,"Rohware"),
IFERROR(IF(VLOOKUP(W681,[1]Sammelnr.!$B:$C,2,FALSE)=0,"Sammelnr. ungeschält ABS"),
IFERROR(IF(VLOOKUP(W681,[1]Sammelnr.!$E:$F,2,FALSE)=0,"Sammelnr. ungeschält VS"),
IFERROR(IF(VLOOKUP(W681,[1]Sammelnr.!$H:$I,2,FALSE)=0,"Sammelnr. geschält"),
IFERROR(IF(VLOOKUP(W681,[1]Offen!$B:$C,2,FALSE)=0,"Offen ungeschält ABS"),
IFERROR(IF(VLOOKUP(W681,[1]Offen!$E:$F,2,FALSE)=0,"Offen ungeschält VOS"),
IFERROR(IF(VLOOKUP(W681,[1]Offen!$H:$I,2,FALSE)=0,"Offen geschält RW"),
IFERROR(IF(VLOOKUP(W681,[1]Offen!$K:$L,2,FALSE)=0,"Offen vegan"),
IFERROR(IF(VLOOKUP(W681,[1]Offen!$N:$O,2,FALSE)=0,"Offen Zipfel"),
IFERROR(IF(VLOOKUP(W681,[1]Offen!$Q:$R,2,FALSE)=0,"Offen Endstücke"),
IFERROR(IF(VLOOKUP(W681,[1]Vakuumiert!$B:$C,2,FALSE)=0,"Vakuumierter VOS ungeschält"),
IFERROR(IF(VLOOKUP(W681,[1]Vakuumiert!$E:$F,2,FALSE)=0,"Vakuumierter ABS ungeschält"),
IFERROR(IF(VLOOKUP(W681,[1]Vakuumiert!$H:$I,2,FALSE)=0,"Vakuumierter VOS geschält"),
IFERROR(IF(VLOOKUP(W681,[1]Vakuumiert!$K:$L,2,FALSE)=0,"Vakuumierter VOS vegan"),
IFERROR(IF(VLOOKUP(W681,[1]Vakuumiert!$N:$O,2,FALSE)=0,"Vakuumierter VOS Zipfel"),
IFERROR(IF(VLOOKUP(W681,[1]Vakuumiert!$Q:$R,2,FALSE)=0,"Vakuumiert geschält"),
IFERROR(IF(VLOOKUP(W681,'[1]vakuumierte Fertigprodukte'!$B:$C,2,FALSE)=0,"Fertigprodukte"),
IFERROR(IF(VLOOKUP(W681,'[1]vakuumierte Fertigprodukte'!$E:$FI,2,FALSE)=0,"Vakuumierte Zipfel"),
IFERROR(IF(VLOOKUP(W681,[1]Wurste!$B:$C,2,FALSE)=0,"Räucherwürste"),
IFERROR(IF(VLOOKUP(W681,[1]Wurste!$E:$F,2,FALSE)=0,"URW/URGW Wurst"),
IFERROR(IF(VLOOKUP(W681,[1]Wurste!$H:$I,2,FALSE)=0,"HF-Wurst Vegan"),
IFERROR(IF(VLOOKUP(W681,[1]Wurste!$K:$L,2,FALSE)=0,"320er ohne Würste"),
IFERROR(IF(AND(OR(Abfalldokumentation!$I681="BU3",Abfalldokumentation!$I681="Verkauf"),Abfalldokumentation!$N681="Schimmel",Abfalldokumentation!$O681="keinen Abnehmer/kein Schälpersonal"),"Div. Zipfel, ES ohne Verwendung",VLOOKUP(Abfalldokumentation!$M681,Produktgruppen!A:B,2,FALSE)),"-")))))))))))))))))))))))</f>
        <v>Diverses</v>
      </c>
      <c r="M681" s="76" t="str">
        <f>IFERROR(VLOOKUP(Abfalldokumentation!$W681,Artikel!A:C,3,FALSE),Abfalldokumentation!$W681)</f>
        <v>Diverses aus Abfüllung</v>
      </c>
      <c r="N681" s="76" t="str">
        <f>VLOOKUP(D681,'Liste Gründe'!A:D,2,FALSE)</f>
        <v>Linienbezogen</v>
      </c>
      <c r="O681" s="75" t="str">
        <f>IF(ISBLANK(F681),VLOOKUP(Abfalldokumentation!$X681,'Liste Gründe'!A:D,3,FALSE),F681)</f>
        <v>Maschinenabfall</v>
      </c>
      <c r="P681" s="76" t="str">
        <f>IF(ISBLANK(Abfalldokumentation!$G681),"-",Abfalldokumentation!$G681)</f>
        <v>-</v>
      </c>
      <c r="Q681" s="76">
        <f t="shared" si="71"/>
        <v>38</v>
      </c>
      <c r="R681" s="76" t="str">
        <f t="shared" si="72"/>
        <v>Produkte</v>
      </c>
      <c r="S681" s="76" t="str">
        <f t="shared" si="73"/>
        <v>BUs</v>
      </c>
      <c r="T681" s="76" t="str">
        <f t="shared" si="74"/>
        <v>Symptome</v>
      </c>
      <c r="U681" s="76" t="str">
        <f>IFERROR(VLOOKUP(Abfalldokumentation!$W681,Kennzahlen!S:U,3,FALSE)*Abfalldokumentation!$J681,"0")</f>
        <v>0</v>
      </c>
      <c r="V681" s="76" t="str">
        <f>IF(ISBLANK(A681),VLOOKUP(Abfalldokumentation!$W681,'Linien - BU'!R:S,2,FALSE),A681)</f>
        <v>Abfüllung</v>
      </c>
      <c r="W681" s="77" t="str">
        <f t="shared" si="75"/>
        <v>Diverses aus Abfüllung</v>
      </c>
      <c r="X681" s="77">
        <f t="shared" si="76"/>
        <v>30</v>
      </c>
    </row>
    <row r="682" spans="1:24" ht="30" customHeight="1" x14ac:dyDescent="0.25">
      <c r="A682" s="39" t="s">
        <v>139</v>
      </c>
      <c r="B682" s="40" t="s">
        <v>194</v>
      </c>
      <c r="C682" s="40">
        <v>75</v>
      </c>
      <c r="D682" s="40">
        <v>72</v>
      </c>
      <c r="E682" s="41">
        <v>44463</v>
      </c>
      <c r="F682" s="42" t="s">
        <v>139</v>
      </c>
      <c r="G682" s="40" t="s">
        <v>139</v>
      </c>
      <c r="H682" s="44" t="str">
        <f>IFERROR(VLOOKUP(Abfalldokumentation!$B682,Artikel!A:C,3,FALSE),Abfalldokumentation!$B682)</f>
        <v>Diverses Muster</v>
      </c>
      <c r="I682" s="78" t="str">
        <f>VLOOKUP(V682,'Linien - BU'!A:B,2,FALSE)</f>
        <v>Rest</v>
      </c>
      <c r="J682" s="79">
        <f t="shared" si="70"/>
        <v>75</v>
      </c>
      <c r="K682" s="80">
        <f>Abfalldokumentation!$E682</f>
        <v>44463</v>
      </c>
      <c r="L682" s="79" t="str">
        <f>IFERROR(IF(VLOOKUP(W682,'[1]Rohware 230'!$B:$C,2,FALSE)=0,"Rohware"),
IFERROR(IF(VLOOKUP(W682,[1]Sammelnr.!$B:$C,2,FALSE)=0,"Sammelnr. ungeschält ABS"),
IFERROR(IF(VLOOKUP(W682,[1]Sammelnr.!$E:$F,2,FALSE)=0,"Sammelnr. ungeschält VS"),
IFERROR(IF(VLOOKUP(W682,[1]Sammelnr.!$H:$I,2,FALSE)=0,"Sammelnr. geschält"),
IFERROR(IF(VLOOKUP(W682,[1]Offen!$B:$C,2,FALSE)=0,"Offen ungeschält ABS"),
IFERROR(IF(VLOOKUP(W682,[1]Offen!$E:$F,2,FALSE)=0,"Offen ungeschält VOS"),
IFERROR(IF(VLOOKUP(W682,[1]Offen!$H:$I,2,FALSE)=0,"Offen geschält RW"),
IFERROR(IF(VLOOKUP(W682,[1]Offen!$K:$L,2,FALSE)=0,"Offen vegan"),
IFERROR(IF(VLOOKUP(W682,[1]Offen!$N:$O,2,FALSE)=0,"Offen Zipfel"),
IFERROR(IF(VLOOKUP(W682,[1]Offen!$Q:$R,2,FALSE)=0,"Offen Endstücke"),
IFERROR(IF(VLOOKUP(W682,[1]Vakuumiert!$B:$C,2,FALSE)=0,"Vakuumierter VOS ungeschält"),
IFERROR(IF(VLOOKUP(W682,[1]Vakuumiert!$E:$F,2,FALSE)=0,"Vakuumierter ABS ungeschält"),
IFERROR(IF(VLOOKUP(W682,[1]Vakuumiert!$H:$I,2,FALSE)=0,"Vakuumierter VOS geschält"),
IFERROR(IF(VLOOKUP(W682,[1]Vakuumiert!$K:$L,2,FALSE)=0,"Vakuumierter VOS vegan"),
IFERROR(IF(VLOOKUP(W682,[1]Vakuumiert!$N:$O,2,FALSE)=0,"Vakuumierter VOS Zipfel"),
IFERROR(IF(VLOOKUP(W682,[1]Vakuumiert!$Q:$R,2,FALSE)=0,"Vakuumiert geschält"),
IFERROR(IF(VLOOKUP(W682,'[1]vakuumierte Fertigprodukte'!$B:$C,2,FALSE)=0,"Fertigprodukte"),
IFERROR(IF(VLOOKUP(W682,'[1]vakuumierte Fertigprodukte'!$E:$FI,2,FALSE)=0,"Vakuumierte Zipfel"),
IFERROR(IF(VLOOKUP(W682,[1]Wurste!$B:$C,2,FALSE)=0,"Räucherwürste"),
IFERROR(IF(VLOOKUP(W682,[1]Wurste!$E:$F,2,FALSE)=0,"URW/URGW Wurst"),
IFERROR(IF(VLOOKUP(W682,[1]Wurste!$H:$I,2,FALSE)=0,"HF-Wurst Vegan"),
IFERROR(IF(VLOOKUP(W682,[1]Wurste!$K:$L,2,FALSE)=0,"320er ohne Würste"),
IFERROR(IF(AND(OR(Abfalldokumentation!$I682="BU3",Abfalldokumentation!$I682="Verkauf"),Abfalldokumentation!$N682="Schimmel",Abfalldokumentation!$O682="keinen Abnehmer/kein Schälpersonal"),"Div. Zipfel, ES ohne Verwendung",VLOOKUP(Abfalldokumentation!$M682,Produktgruppen!A:B,2,FALSE)),"-")))))))))))))))))))))))</f>
        <v>Diverses</v>
      </c>
      <c r="M682" s="81" t="str">
        <f>IFERROR(VLOOKUP(Abfalldokumentation!$W682,Artikel!A:C,3,FALSE),Abfalldokumentation!$W682)</f>
        <v>Diverses Muster</v>
      </c>
      <c r="N682" s="81" t="str">
        <f>VLOOKUP(D682,'Liste Gründe'!A:D,2,FALSE)</f>
        <v>Qualitätssicherung</v>
      </c>
      <c r="O682" s="80" t="str">
        <f>IF(ISBLANK(F682),VLOOKUP(Abfalldokumentation!$X682,'Liste Gründe'!A:D,3,FALSE),F682)</f>
        <v>Muster</v>
      </c>
      <c r="P682" s="81" t="str">
        <f>IF(ISBLANK(Abfalldokumentation!$G682),"-",Abfalldokumentation!$G682)</f>
        <v>Muster</v>
      </c>
      <c r="Q682" s="81">
        <f t="shared" si="71"/>
        <v>38</v>
      </c>
      <c r="R682" s="81" t="str">
        <f t="shared" si="72"/>
        <v>Produkte</v>
      </c>
      <c r="S682" s="81" t="str">
        <f t="shared" si="73"/>
        <v>BUs</v>
      </c>
      <c r="T682" s="81" t="str">
        <f t="shared" si="74"/>
        <v>Symptome</v>
      </c>
      <c r="U682" s="81" t="str">
        <f>IFERROR(VLOOKUP(Abfalldokumentation!$W682,Kennzahlen!S:U,3,FALSE)*Abfalldokumentation!$J682,"0")</f>
        <v>0</v>
      </c>
      <c r="V682" s="81" t="str">
        <f>IF(ISBLANK(A682),VLOOKUP(Abfalldokumentation!$W682,'Linien - BU'!R:S,2,FALSE),A682)</f>
        <v>Muster</v>
      </c>
      <c r="W682" s="77" t="str">
        <f t="shared" si="75"/>
        <v>Diverses Muster</v>
      </c>
      <c r="X682" s="77">
        <f t="shared" si="76"/>
        <v>72</v>
      </c>
    </row>
    <row r="683" spans="1:24" ht="30" customHeight="1" x14ac:dyDescent="0.25">
      <c r="A683" s="45" t="s">
        <v>89</v>
      </c>
      <c r="B683" s="46" t="s">
        <v>90</v>
      </c>
      <c r="C683" s="46">
        <v>7.5</v>
      </c>
      <c r="D683" s="46">
        <v>74</v>
      </c>
      <c r="E683" s="47">
        <v>44463</v>
      </c>
      <c r="F683" s="48" t="s">
        <v>91</v>
      </c>
      <c r="G683" s="46" t="s">
        <v>91</v>
      </c>
      <c r="H683" s="50" t="str">
        <f>IFERROR(VLOOKUP(Abfalldokumentation!$B683,Artikel!A:C,3,FALSE),Abfalldokumentation!$B683)</f>
        <v>Diverses QM</v>
      </c>
      <c r="I683" s="73" t="str">
        <f>VLOOKUP(V683,'Linien - BU'!A:B,2,FALSE)</f>
        <v>Rest</v>
      </c>
      <c r="J683" s="74">
        <f t="shared" si="70"/>
        <v>7.5</v>
      </c>
      <c r="K683" s="75">
        <f>Abfalldokumentation!$E683</f>
        <v>44463</v>
      </c>
      <c r="L683" s="74" t="str">
        <f>IFERROR(IF(VLOOKUP(W683,'[1]Rohware 230'!$B:$C,2,FALSE)=0,"Rohware"),
IFERROR(IF(VLOOKUP(W683,[1]Sammelnr.!$B:$C,2,FALSE)=0,"Sammelnr. ungeschält ABS"),
IFERROR(IF(VLOOKUP(W683,[1]Sammelnr.!$E:$F,2,FALSE)=0,"Sammelnr. ungeschält VS"),
IFERROR(IF(VLOOKUP(W683,[1]Sammelnr.!$H:$I,2,FALSE)=0,"Sammelnr. geschält"),
IFERROR(IF(VLOOKUP(W683,[1]Offen!$B:$C,2,FALSE)=0,"Offen ungeschält ABS"),
IFERROR(IF(VLOOKUP(W683,[1]Offen!$E:$F,2,FALSE)=0,"Offen ungeschält VOS"),
IFERROR(IF(VLOOKUP(W683,[1]Offen!$H:$I,2,FALSE)=0,"Offen geschält RW"),
IFERROR(IF(VLOOKUP(W683,[1]Offen!$K:$L,2,FALSE)=0,"Offen vegan"),
IFERROR(IF(VLOOKUP(W683,[1]Offen!$N:$O,2,FALSE)=0,"Offen Zipfel"),
IFERROR(IF(VLOOKUP(W683,[1]Offen!$Q:$R,2,FALSE)=0,"Offen Endstücke"),
IFERROR(IF(VLOOKUP(W683,[1]Vakuumiert!$B:$C,2,FALSE)=0,"Vakuumierter VOS ungeschält"),
IFERROR(IF(VLOOKUP(W683,[1]Vakuumiert!$E:$F,2,FALSE)=0,"Vakuumierter ABS ungeschält"),
IFERROR(IF(VLOOKUP(W683,[1]Vakuumiert!$H:$I,2,FALSE)=0,"Vakuumierter VOS geschält"),
IFERROR(IF(VLOOKUP(W683,[1]Vakuumiert!$K:$L,2,FALSE)=0,"Vakuumierter VOS vegan"),
IFERROR(IF(VLOOKUP(W683,[1]Vakuumiert!$N:$O,2,FALSE)=0,"Vakuumierter VOS Zipfel"),
IFERROR(IF(VLOOKUP(W683,[1]Vakuumiert!$Q:$R,2,FALSE)=0,"Vakuumiert geschält"),
IFERROR(IF(VLOOKUP(W683,'[1]vakuumierte Fertigprodukte'!$B:$C,2,FALSE)=0,"Fertigprodukte"),
IFERROR(IF(VLOOKUP(W683,'[1]vakuumierte Fertigprodukte'!$E:$FI,2,FALSE)=0,"Vakuumierte Zipfel"),
IFERROR(IF(VLOOKUP(W683,[1]Wurste!$B:$C,2,FALSE)=0,"Räucherwürste"),
IFERROR(IF(VLOOKUP(W683,[1]Wurste!$E:$F,2,FALSE)=0,"URW/URGW Wurst"),
IFERROR(IF(VLOOKUP(W683,[1]Wurste!$H:$I,2,FALSE)=0,"HF-Wurst Vegan"),
IFERROR(IF(VLOOKUP(W683,[1]Wurste!$K:$L,2,FALSE)=0,"320er ohne Würste"),
IFERROR(IF(AND(OR(Abfalldokumentation!$I683="BU3",Abfalldokumentation!$I683="Verkauf"),Abfalldokumentation!$N683="Schimmel",Abfalldokumentation!$O683="keinen Abnehmer/kein Schälpersonal"),"Div. Zipfel, ES ohne Verwendung",VLOOKUP(Abfalldokumentation!$M683,Produktgruppen!A:B,2,FALSE)),"-")))))))))))))))))))))))</f>
        <v>Qualitätssicherung</v>
      </c>
      <c r="M683" s="76" t="str">
        <f>IFERROR(VLOOKUP(Abfalldokumentation!$W683,Artikel!A:C,3,FALSE),Abfalldokumentation!$W683)</f>
        <v>Diverses QM</v>
      </c>
      <c r="N683" s="76" t="str">
        <f>VLOOKUP(D683,'Liste Gründe'!A:D,2,FALSE)</f>
        <v>Qualitätssicherung</v>
      </c>
      <c r="O683" s="75" t="str">
        <f>IF(ISBLANK(F683),VLOOKUP(Abfalldokumentation!$X683,'Liste Gründe'!A:D,3,FALSE),F683)</f>
        <v>Sensorik</v>
      </c>
      <c r="P683" s="76" t="str">
        <f>IF(ISBLANK(Abfalldokumentation!$G683),"-",Abfalldokumentation!$G683)</f>
        <v>Sensorik</v>
      </c>
      <c r="Q683" s="76">
        <f t="shared" si="71"/>
        <v>38</v>
      </c>
      <c r="R683" s="76" t="str">
        <f t="shared" si="72"/>
        <v>Produkte</v>
      </c>
      <c r="S683" s="76" t="str">
        <f t="shared" si="73"/>
        <v>BUs</v>
      </c>
      <c r="T683" s="76" t="str">
        <f t="shared" si="74"/>
        <v>Symptome</v>
      </c>
      <c r="U683" s="76" t="str">
        <f>IFERROR(VLOOKUP(Abfalldokumentation!$W683,Kennzahlen!S:U,3,FALSE)*Abfalldokumentation!$J683,"0")</f>
        <v>0</v>
      </c>
      <c r="V683" s="76" t="str">
        <f>IF(ISBLANK(A683),VLOOKUP(Abfalldokumentation!$W683,'Linien - BU'!R:S,2,FALSE),A683)</f>
        <v>QM</v>
      </c>
      <c r="W683" s="77" t="str">
        <f t="shared" si="75"/>
        <v>Diverses QM</v>
      </c>
      <c r="X683" s="77">
        <f t="shared" si="76"/>
        <v>74</v>
      </c>
    </row>
    <row r="684" spans="1:24" ht="30" customHeight="1" x14ac:dyDescent="0.25">
      <c r="A684" s="39" t="s">
        <v>123</v>
      </c>
      <c r="B684" s="40" t="s">
        <v>190</v>
      </c>
      <c r="C684" s="40">
        <v>392</v>
      </c>
      <c r="D684" s="40">
        <v>81</v>
      </c>
      <c r="E684" s="41">
        <v>44463</v>
      </c>
      <c r="F684" s="42"/>
      <c r="G684" s="43" t="s">
        <v>191</v>
      </c>
      <c r="H684" s="44" t="str">
        <f>IFERROR(VLOOKUP(Abfalldokumentation!$B684,Artikel!A:C,3,FALSE),Abfalldokumentation!$B684)</f>
        <v>gemischte Räucherstücke</v>
      </c>
      <c r="I684" s="78" t="str">
        <f>VLOOKUP(V684,'Linien - BU'!A:B,2,FALSE)</f>
        <v>BU3</v>
      </c>
      <c r="J684" s="79">
        <f t="shared" si="70"/>
        <v>392</v>
      </c>
      <c r="K684" s="80">
        <f>Abfalldokumentation!$E684</f>
        <v>44463</v>
      </c>
      <c r="L684" s="79" t="str">
        <f>IFERROR(IF(VLOOKUP(W684,'[1]Rohware 230'!$B:$C,2,FALSE)=0,"Rohware"),
IFERROR(IF(VLOOKUP(W684,[1]Sammelnr.!$B:$C,2,FALSE)=0,"Sammelnr. ungeschält ABS"),
IFERROR(IF(VLOOKUP(W684,[1]Sammelnr.!$E:$F,2,FALSE)=0,"Sammelnr. ungeschält VS"),
IFERROR(IF(VLOOKUP(W684,[1]Sammelnr.!$H:$I,2,FALSE)=0,"Sammelnr. geschält"),
IFERROR(IF(VLOOKUP(W684,[1]Offen!$B:$C,2,FALSE)=0,"Offen ungeschält ABS"),
IFERROR(IF(VLOOKUP(W684,[1]Offen!$E:$F,2,FALSE)=0,"Offen ungeschält VOS"),
IFERROR(IF(VLOOKUP(W684,[1]Offen!$H:$I,2,FALSE)=0,"Offen geschält RW"),
IFERROR(IF(VLOOKUP(W684,[1]Offen!$K:$L,2,FALSE)=0,"Offen vegan"),
IFERROR(IF(VLOOKUP(W684,[1]Offen!$N:$O,2,FALSE)=0,"Offen Zipfel"),
IFERROR(IF(VLOOKUP(W684,[1]Offen!$Q:$R,2,FALSE)=0,"Offen Endstücke"),
IFERROR(IF(VLOOKUP(W684,[1]Vakuumiert!$B:$C,2,FALSE)=0,"Vakuumierter VOS ungeschält"),
IFERROR(IF(VLOOKUP(W684,[1]Vakuumiert!$E:$F,2,FALSE)=0,"Vakuumierter ABS ungeschält"),
IFERROR(IF(VLOOKUP(W684,[1]Vakuumiert!$H:$I,2,FALSE)=0,"Vakuumierter VOS geschält"),
IFERROR(IF(VLOOKUP(W684,[1]Vakuumiert!$K:$L,2,FALSE)=0,"Vakuumierter VOS vegan"),
IFERROR(IF(VLOOKUP(W684,[1]Vakuumiert!$N:$O,2,FALSE)=0,"Vakuumierter VOS Zipfel"),
IFERROR(IF(VLOOKUP(W684,[1]Vakuumiert!$Q:$R,2,FALSE)=0,"Vakuumiert geschält"),
IFERROR(IF(VLOOKUP(W684,'[1]vakuumierte Fertigprodukte'!$B:$C,2,FALSE)=0,"Fertigprodukte"),
IFERROR(IF(VLOOKUP(W684,'[1]vakuumierte Fertigprodukte'!$E:$FI,2,FALSE)=0,"Vakuumierte Zipfel"),
IFERROR(IF(VLOOKUP(W684,[1]Wurste!$B:$C,2,FALSE)=0,"Räucherwürste"),
IFERROR(IF(VLOOKUP(W684,[1]Wurste!$E:$F,2,FALSE)=0,"URW/URGW Wurst"),
IFERROR(IF(VLOOKUP(W684,[1]Wurste!$H:$I,2,FALSE)=0,"HF-Wurst Vegan"),
IFERROR(IF(VLOOKUP(W684,[1]Wurste!$K:$L,2,FALSE)=0,"320er ohne Würste"),
IFERROR(IF(AND(OR(Abfalldokumentation!$I684="BU3",Abfalldokumentation!$I684="Verkauf"),Abfalldokumentation!$N684="Schimmel",Abfalldokumentation!$O684="keinen Abnehmer/kein Schälpersonal"),"Div. Zipfel, ES ohne Verwendung",VLOOKUP(Abfalldokumentation!$M684,Produktgruppen!A:B,2,FALSE)),"-")))))))))))))))))))))))</f>
        <v>Vorschmelz</v>
      </c>
      <c r="M684" s="81" t="str">
        <f>IFERROR(VLOOKUP(Abfalldokumentation!$W684,Artikel!A:C,3,FALSE),Abfalldokumentation!$W684)</f>
        <v>gemischte Räucherstücke</v>
      </c>
      <c r="N684" s="81" t="str">
        <f>VLOOKUP(D684,'Liste Gründe'!A:D,2,FALSE)</f>
        <v>Linienbezogen</v>
      </c>
      <c r="O684" s="80" t="str">
        <f>IF(ISBLANK(F684),VLOOKUP(Abfalldokumentation!$X684,'Liste Gründe'!A:D,3,FALSE),F684)</f>
        <v>gemischtes Produkt</v>
      </c>
      <c r="P684" s="81" t="str">
        <f>IF(ISBLANK(Abfalldokumentation!$G684),"-",Abfalldokumentation!$G684)</f>
        <v xml:space="preserve">gemischt, weil mehrere Produkte in einen Auftrag einfließen. VOS Trennung </v>
      </c>
      <c r="Q684" s="81">
        <f t="shared" si="71"/>
        <v>38</v>
      </c>
      <c r="R684" s="81" t="str">
        <f t="shared" si="72"/>
        <v>Produkte</v>
      </c>
      <c r="S684" s="81" t="str">
        <f t="shared" si="73"/>
        <v>BUs</v>
      </c>
      <c r="T684" s="81" t="str">
        <f t="shared" si="74"/>
        <v>Symptome</v>
      </c>
      <c r="U684" s="81" t="str">
        <f>IFERROR(VLOOKUP(Abfalldokumentation!$W684,Kennzahlen!S:U,3,FALSE)*Abfalldokumentation!$J684,"0")</f>
        <v>0</v>
      </c>
      <c r="V684" s="81" t="str">
        <f>IF(ISBLANK(A684),VLOOKUP(Abfalldokumentation!$W684,'Linien - BU'!R:S,2,FALSE),A684)</f>
        <v>L9</v>
      </c>
      <c r="W684" s="77" t="str">
        <f t="shared" si="75"/>
        <v>gemischte Räucherstücke</v>
      </c>
      <c r="X684" s="77">
        <f t="shared" si="76"/>
        <v>81</v>
      </c>
    </row>
    <row r="685" spans="1:24" ht="30" customHeight="1" x14ac:dyDescent="0.25">
      <c r="A685" s="45" t="s">
        <v>123</v>
      </c>
      <c r="B685" s="46" t="s">
        <v>190</v>
      </c>
      <c r="C685" s="46">
        <v>148</v>
      </c>
      <c r="D685" s="46">
        <v>81</v>
      </c>
      <c r="E685" s="47">
        <v>44463</v>
      </c>
      <c r="F685" s="48"/>
      <c r="G685" s="49" t="s">
        <v>191</v>
      </c>
      <c r="H685" s="50" t="str">
        <f>IFERROR(VLOOKUP(Abfalldokumentation!$B685,Artikel!A:C,3,FALSE),Abfalldokumentation!$B685)</f>
        <v>gemischte Räucherstücke</v>
      </c>
      <c r="I685" s="73" t="str">
        <f>VLOOKUP(V685,'Linien - BU'!A:B,2,FALSE)</f>
        <v>BU3</v>
      </c>
      <c r="J685" s="74">
        <f t="shared" si="70"/>
        <v>148</v>
      </c>
      <c r="K685" s="75">
        <f>Abfalldokumentation!$E685</f>
        <v>44463</v>
      </c>
      <c r="L685" s="74" t="str">
        <f>IFERROR(IF(VLOOKUP(W685,'[1]Rohware 230'!$B:$C,2,FALSE)=0,"Rohware"),
IFERROR(IF(VLOOKUP(W685,[1]Sammelnr.!$B:$C,2,FALSE)=0,"Sammelnr. ungeschält ABS"),
IFERROR(IF(VLOOKUP(W685,[1]Sammelnr.!$E:$F,2,FALSE)=0,"Sammelnr. ungeschält VS"),
IFERROR(IF(VLOOKUP(W685,[1]Sammelnr.!$H:$I,2,FALSE)=0,"Sammelnr. geschält"),
IFERROR(IF(VLOOKUP(W685,[1]Offen!$B:$C,2,FALSE)=0,"Offen ungeschält ABS"),
IFERROR(IF(VLOOKUP(W685,[1]Offen!$E:$F,2,FALSE)=0,"Offen ungeschält VOS"),
IFERROR(IF(VLOOKUP(W685,[1]Offen!$H:$I,2,FALSE)=0,"Offen geschält RW"),
IFERROR(IF(VLOOKUP(W685,[1]Offen!$K:$L,2,FALSE)=0,"Offen vegan"),
IFERROR(IF(VLOOKUP(W685,[1]Offen!$N:$O,2,FALSE)=0,"Offen Zipfel"),
IFERROR(IF(VLOOKUP(W685,[1]Offen!$Q:$R,2,FALSE)=0,"Offen Endstücke"),
IFERROR(IF(VLOOKUP(W685,[1]Vakuumiert!$B:$C,2,FALSE)=0,"Vakuumierter VOS ungeschält"),
IFERROR(IF(VLOOKUP(W685,[1]Vakuumiert!$E:$F,2,FALSE)=0,"Vakuumierter ABS ungeschält"),
IFERROR(IF(VLOOKUP(W685,[1]Vakuumiert!$H:$I,2,FALSE)=0,"Vakuumierter VOS geschält"),
IFERROR(IF(VLOOKUP(W685,[1]Vakuumiert!$K:$L,2,FALSE)=0,"Vakuumierter VOS vegan"),
IFERROR(IF(VLOOKUP(W685,[1]Vakuumiert!$N:$O,2,FALSE)=0,"Vakuumierter VOS Zipfel"),
IFERROR(IF(VLOOKUP(W685,[1]Vakuumiert!$Q:$R,2,FALSE)=0,"Vakuumiert geschält"),
IFERROR(IF(VLOOKUP(W685,'[1]vakuumierte Fertigprodukte'!$B:$C,2,FALSE)=0,"Fertigprodukte"),
IFERROR(IF(VLOOKUP(W685,'[1]vakuumierte Fertigprodukte'!$E:$FI,2,FALSE)=0,"Vakuumierte Zipfel"),
IFERROR(IF(VLOOKUP(W685,[1]Wurste!$B:$C,2,FALSE)=0,"Räucherwürste"),
IFERROR(IF(VLOOKUP(W685,[1]Wurste!$E:$F,2,FALSE)=0,"URW/URGW Wurst"),
IFERROR(IF(VLOOKUP(W685,[1]Wurste!$H:$I,2,FALSE)=0,"HF-Wurst Vegan"),
IFERROR(IF(VLOOKUP(W685,[1]Wurste!$K:$L,2,FALSE)=0,"320er ohne Würste"),
IFERROR(IF(AND(OR(Abfalldokumentation!$I685="BU3",Abfalldokumentation!$I685="Verkauf"),Abfalldokumentation!$N685="Schimmel",Abfalldokumentation!$O685="keinen Abnehmer/kein Schälpersonal"),"Div. Zipfel, ES ohne Verwendung",VLOOKUP(Abfalldokumentation!$M685,Produktgruppen!A:B,2,FALSE)),"-")))))))))))))))))))))))</f>
        <v>Vorschmelz</v>
      </c>
      <c r="M685" s="76" t="str">
        <f>IFERROR(VLOOKUP(Abfalldokumentation!$W685,Artikel!A:C,3,FALSE),Abfalldokumentation!$W685)</f>
        <v>gemischte Räucherstücke</v>
      </c>
      <c r="N685" s="76" t="str">
        <f>VLOOKUP(D685,'Liste Gründe'!A:D,2,FALSE)</f>
        <v>Linienbezogen</v>
      </c>
      <c r="O685" s="75" t="str">
        <f>IF(ISBLANK(F685),VLOOKUP(Abfalldokumentation!$X685,'Liste Gründe'!A:D,3,FALSE),F685)</f>
        <v>gemischtes Produkt</v>
      </c>
      <c r="P685" s="76" t="str">
        <f>IF(ISBLANK(Abfalldokumentation!$G685),"-",Abfalldokumentation!$G685)</f>
        <v xml:space="preserve">gemischt, weil mehrere Produkte in einen Auftrag einfließen. VOS Trennung </v>
      </c>
      <c r="Q685" s="76">
        <f t="shared" si="71"/>
        <v>38</v>
      </c>
      <c r="R685" s="76" t="str">
        <f t="shared" si="72"/>
        <v>Produkte</v>
      </c>
      <c r="S685" s="76" t="str">
        <f t="shared" si="73"/>
        <v>BUs</v>
      </c>
      <c r="T685" s="76" t="str">
        <f t="shared" si="74"/>
        <v>Symptome</v>
      </c>
      <c r="U685" s="76" t="str">
        <f>IFERROR(VLOOKUP(Abfalldokumentation!$W685,Kennzahlen!S:U,3,FALSE)*Abfalldokumentation!$J685,"0")</f>
        <v>0</v>
      </c>
      <c r="V685" s="76" t="str">
        <f>IF(ISBLANK(A685),VLOOKUP(Abfalldokumentation!$W685,'Linien - BU'!R:S,2,FALSE),A685)</f>
        <v>L9</v>
      </c>
      <c r="W685" s="77" t="str">
        <f t="shared" si="75"/>
        <v>gemischte Räucherstücke</v>
      </c>
      <c r="X685" s="77">
        <f t="shared" si="76"/>
        <v>81</v>
      </c>
    </row>
    <row r="686" spans="1:24" ht="30" customHeight="1" x14ac:dyDescent="0.25">
      <c r="A686" s="39" t="s">
        <v>92</v>
      </c>
      <c r="B686" s="40" t="s">
        <v>93</v>
      </c>
      <c r="C686" s="40">
        <v>84</v>
      </c>
      <c r="D686" s="51">
        <v>73</v>
      </c>
      <c r="E686" s="41">
        <v>44463</v>
      </c>
      <c r="F686" s="42" t="s">
        <v>94</v>
      </c>
      <c r="G686" s="40" t="s">
        <v>94</v>
      </c>
      <c r="H686" s="44" t="str">
        <f>IFERROR(VLOOKUP(Abfalldokumentation!$B686,Artikel!A:C,3,FALSE),Abfalldokumentation!$B686)</f>
        <v>Laborproben</v>
      </c>
      <c r="I686" s="78" t="str">
        <f>VLOOKUP(V686,'Linien - BU'!A:B,2,FALSE)</f>
        <v>Rest</v>
      </c>
      <c r="J686" s="79">
        <f t="shared" si="70"/>
        <v>84</v>
      </c>
      <c r="K686" s="80">
        <f>Abfalldokumentation!$E686</f>
        <v>44463</v>
      </c>
      <c r="L686" s="79" t="str">
        <f>IFERROR(IF(VLOOKUP(W686,'[1]Rohware 230'!$B:$C,2,FALSE)=0,"Rohware"),
IFERROR(IF(VLOOKUP(W686,[1]Sammelnr.!$B:$C,2,FALSE)=0,"Sammelnr. ungeschält ABS"),
IFERROR(IF(VLOOKUP(W686,[1]Sammelnr.!$E:$F,2,FALSE)=0,"Sammelnr. ungeschält VS"),
IFERROR(IF(VLOOKUP(W686,[1]Sammelnr.!$H:$I,2,FALSE)=0,"Sammelnr. geschält"),
IFERROR(IF(VLOOKUP(W686,[1]Offen!$B:$C,2,FALSE)=0,"Offen ungeschält ABS"),
IFERROR(IF(VLOOKUP(W686,[1]Offen!$E:$F,2,FALSE)=0,"Offen ungeschält VOS"),
IFERROR(IF(VLOOKUP(W686,[1]Offen!$H:$I,2,FALSE)=0,"Offen geschält RW"),
IFERROR(IF(VLOOKUP(W686,[1]Offen!$K:$L,2,FALSE)=0,"Offen vegan"),
IFERROR(IF(VLOOKUP(W686,[1]Offen!$N:$O,2,FALSE)=0,"Offen Zipfel"),
IFERROR(IF(VLOOKUP(W686,[1]Offen!$Q:$R,2,FALSE)=0,"Offen Endstücke"),
IFERROR(IF(VLOOKUP(W686,[1]Vakuumiert!$B:$C,2,FALSE)=0,"Vakuumierter VOS ungeschält"),
IFERROR(IF(VLOOKUP(W686,[1]Vakuumiert!$E:$F,2,FALSE)=0,"Vakuumierter ABS ungeschält"),
IFERROR(IF(VLOOKUP(W686,[1]Vakuumiert!$H:$I,2,FALSE)=0,"Vakuumierter VOS geschält"),
IFERROR(IF(VLOOKUP(W686,[1]Vakuumiert!$K:$L,2,FALSE)=0,"Vakuumierter VOS vegan"),
IFERROR(IF(VLOOKUP(W686,[1]Vakuumiert!$N:$O,2,FALSE)=0,"Vakuumierter VOS Zipfel"),
IFERROR(IF(VLOOKUP(W686,[1]Vakuumiert!$Q:$R,2,FALSE)=0,"Vakuumiert geschält"),
IFERROR(IF(VLOOKUP(W686,'[1]vakuumierte Fertigprodukte'!$B:$C,2,FALSE)=0,"Fertigprodukte"),
IFERROR(IF(VLOOKUP(W686,'[1]vakuumierte Fertigprodukte'!$E:$FI,2,FALSE)=0,"Vakuumierte Zipfel"),
IFERROR(IF(VLOOKUP(W686,[1]Wurste!$B:$C,2,FALSE)=0,"Räucherwürste"),
IFERROR(IF(VLOOKUP(W686,[1]Wurste!$E:$F,2,FALSE)=0,"URW/URGW Wurst"),
IFERROR(IF(VLOOKUP(W686,[1]Wurste!$H:$I,2,FALSE)=0,"HF-Wurst Vegan"),
IFERROR(IF(VLOOKUP(W686,[1]Wurste!$K:$L,2,FALSE)=0,"320er ohne Würste"),
IFERROR(IF(AND(OR(Abfalldokumentation!$I686="BU3",Abfalldokumentation!$I686="Verkauf"),Abfalldokumentation!$N686="Schimmel",Abfalldokumentation!$O686="keinen Abnehmer/kein Schälpersonal"),"Div. Zipfel, ES ohne Verwendung",VLOOKUP(Abfalldokumentation!$M686,Produktgruppen!A:B,2,FALSE)),"-")))))))))))))))))))))))</f>
        <v>Qualitätssicherung</v>
      </c>
      <c r="M686" s="81" t="str">
        <f>IFERROR(VLOOKUP(Abfalldokumentation!$W686,Artikel!A:C,3,FALSE),Abfalldokumentation!$W686)</f>
        <v>Laborproben</v>
      </c>
      <c r="N686" s="81" t="str">
        <f>VLOOKUP(D686,'Liste Gründe'!A:D,2,FALSE)</f>
        <v>Qualitätssicherung</v>
      </c>
      <c r="O686" s="80" t="str">
        <f>IF(ISBLANK(F686),VLOOKUP(Abfalldokumentation!$X686,'Liste Gründe'!A:D,3,FALSE),F686)</f>
        <v>Laborprobe</v>
      </c>
      <c r="P686" s="81" t="str">
        <f>IF(ISBLANK(Abfalldokumentation!$G686),"-",Abfalldokumentation!$G686)</f>
        <v>Laborprobe</v>
      </c>
      <c r="Q686" s="81">
        <f t="shared" si="71"/>
        <v>38</v>
      </c>
      <c r="R686" s="81" t="str">
        <f t="shared" si="72"/>
        <v>Produkte</v>
      </c>
      <c r="S686" s="81" t="str">
        <f t="shared" si="73"/>
        <v>BUs</v>
      </c>
      <c r="T686" s="81" t="str">
        <f t="shared" si="74"/>
        <v>Symptome</v>
      </c>
      <c r="U686" s="81" t="str">
        <f>IFERROR(VLOOKUP(Abfalldokumentation!$W686,Kennzahlen!S:U,3,FALSE)*Abfalldokumentation!$J686,"0")</f>
        <v>0</v>
      </c>
      <c r="V686" s="81" t="str">
        <f>IF(ISBLANK(A686),VLOOKUP(Abfalldokumentation!$W686,'Linien - BU'!R:S,2,FALSE),A686)</f>
        <v>Labor</v>
      </c>
      <c r="W686" s="77" t="str">
        <f t="shared" si="75"/>
        <v>Laborproben</v>
      </c>
      <c r="X686" s="77">
        <f t="shared" si="76"/>
        <v>73</v>
      </c>
    </row>
    <row r="687" spans="1:24" ht="30" customHeight="1" x14ac:dyDescent="0.25">
      <c r="A687" s="45" t="s">
        <v>92</v>
      </c>
      <c r="B687" s="46" t="s">
        <v>93</v>
      </c>
      <c r="C687" s="46">
        <v>2</v>
      </c>
      <c r="D687" s="52">
        <v>74</v>
      </c>
      <c r="E687" s="47">
        <v>44463</v>
      </c>
      <c r="F687" s="48" t="s">
        <v>91</v>
      </c>
      <c r="G687" s="46" t="s">
        <v>91</v>
      </c>
      <c r="H687" s="50" t="str">
        <f>IFERROR(VLOOKUP(Abfalldokumentation!$B687,Artikel!A:C,3,FALSE),Abfalldokumentation!$B687)</f>
        <v>Laborproben</v>
      </c>
      <c r="I687" s="73" t="str">
        <f>VLOOKUP(V687,'Linien - BU'!A:B,2,FALSE)</f>
        <v>Rest</v>
      </c>
      <c r="J687" s="74">
        <f t="shared" si="70"/>
        <v>2</v>
      </c>
      <c r="K687" s="75">
        <f>Abfalldokumentation!$E687</f>
        <v>44463</v>
      </c>
      <c r="L687" s="74" t="str">
        <f>IFERROR(IF(VLOOKUP(W687,'[1]Rohware 230'!$B:$C,2,FALSE)=0,"Rohware"),
IFERROR(IF(VLOOKUP(W687,[1]Sammelnr.!$B:$C,2,FALSE)=0,"Sammelnr. ungeschält ABS"),
IFERROR(IF(VLOOKUP(W687,[1]Sammelnr.!$E:$F,2,FALSE)=0,"Sammelnr. ungeschält VS"),
IFERROR(IF(VLOOKUP(W687,[1]Sammelnr.!$H:$I,2,FALSE)=0,"Sammelnr. geschält"),
IFERROR(IF(VLOOKUP(W687,[1]Offen!$B:$C,2,FALSE)=0,"Offen ungeschält ABS"),
IFERROR(IF(VLOOKUP(W687,[1]Offen!$E:$F,2,FALSE)=0,"Offen ungeschält VOS"),
IFERROR(IF(VLOOKUP(W687,[1]Offen!$H:$I,2,FALSE)=0,"Offen geschält RW"),
IFERROR(IF(VLOOKUP(W687,[1]Offen!$K:$L,2,FALSE)=0,"Offen vegan"),
IFERROR(IF(VLOOKUP(W687,[1]Offen!$N:$O,2,FALSE)=0,"Offen Zipfel"),
IFERROR(IF(VLOOKUP(W687,[1]Offen!$Q:$R,2,FALSE)=0,"Offen Endstücke"),
IFERROR(IF(VLOOKUP(W687,[1]Vakuumiert!$B:$C,2,FALSE)=0,"Vakuumierter VOS ungeschält"),
IFERROR(IF(VLOOKUP(W687,[1]Vakuumiert!$E:$F,2,FALSE)=0,"Vakuumierter ABS ungeschält"),
IFERROR(IF(VLOOKUP(W687,[1]Vakuumiert!$H:$I,2,FALSE)=0,"Vakuumierter VOS geschält"),
IFERROR(IF(VLOOKUP(W687,[1]Vakuumiert!$K:$L,2,FALSE)=0,"Vakuumierter VOS vegan"),
IFERROR(IF(VLOOKUP(W687,[1]Vakuumiert!$N:$O,2,FALSE)=0,"Vakuumierter VOS Zipfel"),
IFERROR(IF(VLOOKUP(W687,[1]Vakuumiert!$Q:$R,2,FALSE)=0,"Vakuumiert geschält"),
IFERROR(IF(VLOOKUP(W687,'[1]vakuumierte Fertigprodukte'!$B:$C,2,FALSE)=0,"Fertigprodukte"),
IFERROR(IF(VLOOKUP(W687,'[1]vakuumierte Fertigprodukte'!$E:$FI,2,FALSE)=0,"Vakuumierte Zipfel"),
IFERROR(IF(VLOOKUP(W687,[1]Wurste!$B:$C,2,FALSE)=0,"Räucherwürste"),
IFERROR(IF(VLOOKUP(W687,[1]Wurste!$E:$F,2,FALSE)=0,"URW/URGW Wurst"),
IFERROR(IF(VLOOKUP(W687,[1]Wurste!$H:$I,2,FALSE)=0,"HF-Wurst Vegan"),
IFERROR(IF(VLOOKUP(W687,[1]Wurste!$K:$L,2,FALSE)=0,"320er ohne Würste"),
IFERROR(IF(AND(OR(Abfalldokumentation!$I687="BU3",Abfalldokumentation!$I687="Verkauf"),Abfalldokumentation!$N687="Schimmel",Abfalldokumentation!$O687="keinen Abnehmer/kein Schälpersonal"),"Div. Zipfel, ES ohne Verwendung",VLOOKUP(Abfalldokumentation!$M687,Produktgruppen!A:B,2,FALSE)),"-")))))))))))))))))))))))</f>
        <v>Qualitätssicherung</v>
      </c>
      <c r="M687" s="76" t="str">
        <f>IFERROR(VLOOKUP(Abfalldokumentation!$W687,Artikel!A:C,3,FALSE),Abfalldokumentation!$W687)</f>
        <v>Laborproben</v>
      </c>
      <c r="N687" s="76" t="str">
        <f>VLOOKUP(D687,'Liste Gründe'!A:D,2,FALSE)</f>
        <v>Qualitätssicherung</v>
      </c>
      <c r="O687" s="75" t="str">
        <f>IF(ISBLANK(F687),VLOOKUP(Abfalldokumentation!$X687,'Liste Gründe'!A:D,3,FALSE),F687)</f>
        <v>Sensorik</v>
      </c>
      <c r="P687" s="76" t="str">
        <f>IF(ISBLANK(Abfalldokumentation!$G687),"-",Abfalldokumentation!$G687)</f>
        <v>Sensorik</v>
      </c>
      <c r="Q687" s="76">
        <f t="shared" si="71"/>
        <v>38</v>
      </c>
      <c r="R687" s="76" t="str">
        <f t="shared" si="72"/>
        <v>Produkte</v>
      </c>
      <c r="S687" s="76" t="str">
        <f t="shared" si="73"/>
        <v>BUs</v>
      </c>
      <c r="T687" s="76" t="str">
        <f t="shared" si="74"/>
        <v>Symptome</v>
      </c>
      <c r="U687" s="76" t="str">
        <f>IFERROR(VLOOKUP(Abfalldokumentation!$W687,Kennzahlen!S:U,3,FALSE)*Abfalldokumentation!$J687,"0")</f>
        <v>0</v>
      </c>
      <c r="V687" s="76" t="str">
        <f>IF(ISBLANK(A687),VLOOKUP(Abfalldokumentation!$W687,'Linien - BU'!R:S,2,FALSE),A687)</f>
        <v>Labor</v>
      </c>
      <c r="W687" s="77" t="str">
        <f t="shared" si="75"/>
        <v>Laborproben</v>
      </c>
      <c r="X687" s="77">
        <f t="shared" si="76"/>
        <v>74</v>
      </c>
    </row>
    <row r="688" spans="1:24" ht="30" customHeight="1" x14ac:dyDescent="0.25">
      <c r="A688" s="39" t="s">
        <v>92</v>
      </c>
      <c r="B688" s="40" t="s">
        <v>93</v>
      </c>
      <c r="C688" s="40">
        <v>2.5</v>
      </c>
      <c r="D688" s="51">
        <v>74</v>
      </c>
      <c r="E688" s="41">
        <v>44463</v>
      </c>
      <c r="F688" s="42" t="s">
        <v>91</v>
      </c>
      <c r="G688" s="40" t="s">
        <v>91</v>
      </c>
      <c r="H688" s="44" t="str">
        <f>IFERROR(VLOOKUP(Abfalldokumentation!$B688,Artikel!A:C,3,FALSE),Abfalldokumentation!$B688)</f>
        <v>Laborproben</v>
      </c>
      <c r="I688" s="78" t="str">
        <f>VLOOKUP(V688,'Linien - BU'!A:B,2,FALSE)</f>
        <v>Rest</v>
      </c>
      <c r="J688" s="79">
        <f t="shared" si="70"/>
        <v>2.5</v>
      </c>
      <c r="K688" s="80">
        <f>Abfalldokumentation!$E688</f>
        <v>44463</v>
      </c>
      <c r="L688" s="79" t="str">
        <f>IFERROR(IF(VLOOKUP(W688,'[1]Rohware 230'!$B:$C,2,FALSE)=0,"Rohware"),
IFERROR(IF(VLOOKUP(W688,[1]Sammelnr.!$B:$C,2,FALSE)=0,"Sammelnr. ungeschält ABS"),
IFERROR(IF(VLOOKUP(W688,[1]Sammelnr.!$E:$F,2,FALSE)=0,"Sammelnr. ungeschält VS"),
IFERROR(IF(VLOOKUP(W688,[1]Sammelnr.!$H:$I,2,FALSE)=0,"Sammelnr. geschält"),
IFERROR(IF(VLOOKUP(W688,[1]Offen!$B:$C,2,FALSE)=0,"Offen ungeschält ABS"),
IFERROR(IF(VLOOKUP(W688,[1]Offen!$E:$F,2,FALSE)=0,"Offen ungeschält VOS"),
IFERROR(IF(VLOOKUP(W688,[1]Offen!$H:$I,2,FALSE)=0,"Offen geschält RW"),
IFERROR(IF(VLOOKUP(W688,[1]Offen!$K:$L,2,FALSE)=0,"Offen vegan"),
IFERROR(IF(VLOOKUP(W688,[1]Offen!$N:$O,2,FALSE)=0,"Offen Zipfel"),
IFERROR(IF(VLOOKUP(W688,[1]Offen!$Q:$R,2,FALSE)=0,"Offen Endstücke"),
IFERROR(IF(VLOOKUP(W688,[1]Vakuumiert!$B:$C,2,FALSE)=0,"Vakuumierter VOS ungeschält"),
IFERROR(IF(VLOOKUP(W688,[1]Vakuumiert!$E:$F,2,FALSE)=0,"Vakuumierter ABS ungeschält"),
IFERROR(IF(VLOOKUP(W688,[1]Vakuumiert!$H:$I,2,FALSE)=0,"Vakuumierter VOS geschält"),
IFERROR(IF(VLOOKUP(W688,[1]Vakuumiert!$K:$L,2,FALSE)=0,"Vakuumierter VOS vegan"),
IFERROR(IF(VLOOKUP(W688,[1]Vakuumiert!$N:$O,2,FALSE)=0,"Vakuumierter VOS Zipfel"),
IFERROR(IF(VLOOKUP(W688,[1]Vakuumiert!$Q:$R,2,FALSE)=0,"Vakuumiert geschält"),
IFERROR(IF(VLOOKUP(W688,'[1]vakuumierte Fertigprodukte'!$B:$C,2,FALSE)=0,"Fertigprodukte"),
IFERROR(IF(VLOOKUP(W688,'[1]vakuumierte Fertigprodukte'!$E:$FI,2,FALSE)=0,"Vakuumierte Zipfel"),
IFERROR(IF(VLOOKUP(W688,[1]Wurste!$B:$C,2,FALSE)=0,"Räucherwürste"),
IFERROR(IF(VLOOKUP(W688,[1]Wurste!$E:$F,2,FALSE)=0,"URW/URGW Wurst"),
IFERROR(IF(VLOOKUP(W688,[1]Wurste!$H:$I,2,FALSE)=0,"HF-Wurst Vegan"),
IFERROR(IF(VLOOKUP(W688,[1]Wurste!$K:$L,2,FALSE)=0,"320er ohne Würste"),
IFERROR(IF(AND(OR(Abfalldokumentation!$I688="BU3",Abfalldokumentation!$I688="Verkauf"),Abfalldokumentation!$N688="Schimmel",Abfalldokumentation!$O688="keinen Abnehmer/kein Schälpersonal"),"Div. Zipfel, ES ohne Verwendung",VLOOKUP(Abfalldokumentation!$M688,Produktgruppen!A:B,2,FALSE)),"-")))))))))))))))))))))))</f>
        <v>Qualitätssicherung</v>
      </c>
      <c r="M688" s="81" t="str">
        <f>IFERROR(VLOOKUP(Abfalldokumentation!$W688,Artikel!A:C,3,FALSE),Abfalldokumentation!$W688)</f>
        <v>Laborproben</v>
      </c>
      <c r="N688" s="81" t="str">
        <f>VLOOKUP(D688,'Liste Gründe'!A:D,2,FALSE)</f>
        <v>Qualitätssicherung</v>
      </c>
      <c r="O688" s="80" t="str">
        <f>IF(ISBLANK(F688),VLOOKUP(Abfalldokumentation!$X688,'Liste Gründe'!A:D,3,FALSE),F688)</f>
        <v>Sensorik</v>
      </c>
      <c r="P688" s="81" t="str">
        <f>IF(ISBLANK(Abfalldokumentation!$G688),"-",Abfalldokumentation!$G688)</f>
        <v>Sensorik</v>
      </c>
      <c r="Q688" s="81">
        <f t="shared" si="71"/>
        <v>38</v>
      </c>
      <c r="R688" s="81" t="str">
        <f t="shared" si="72"/>
        <v>Produkte</v>
      </c>
      <c r="S688" s="81" t="str">
        <f t="shared" si="73"/>
        <v>BUs</v>
      </c>
      <c r="T688" s="81" t="str">
        <f t="shared" si="74"/>
        <v>Symptome</v>
      </c>
      <c r="U688" s="81" t="str">
        <f>IFERROR(VLOOKUP(Abfalldokumentation!$W688,Kennzahlen!S:U,3,FALSE)*Abfalldokumentation!$J688,"0")</f>
        <v>0</v>
      </c>
      <c r="V688" s="81" t="str">
        <f>IF(ISBLANK(A688),VLOOKUP(Abfalldokumentation!$W688,'Linien - BU'!R:S,2,FALSE),A688)</f>
        <v>Labor</v>
      </c>
      <c r="W688" s="77" t="str">
        <f t="shared" si="75"/>
        <v>Laborproben</v>
      </c>
      <c r="X688" s="77">
        <f t="shared" si="76"/>
        <v>74</v>
      </c>
    </row>
    <row r="689" spans="1:24" ht="30" customHeight="1" x14ac:dyDescent="0.25">
      <c r="A689" s="45" t="s">
        <v>95</v>
      </c>
      <c r="B689" s="46">
        <v>29500539</v>
      </c>
      <c r="C689" s="46">
        <v>23</v>
      </c>
      <c r="D689" s="46">
        <v>12</v>
      </c>
      <c r="E689" s="47">
        <v>44466</v>
      </c>
      <c r="F689" s="48" t="s">
        <v>22</v>
      </c>
      <c r="G689" s="46" t="s">
        <v>31</v>
      </c>
      <c r="H689" s="50" t="str">
        <f>IFERROR(VLOOKUP(Abfalldokumentation!$B689,Artikel!A:C,3,FALSE),Abfalldokumentation!$B689)</f>
        <v>VOS SKZ Mozzarella 40%</v>
      </c>
      <c r="I689" s="73" t="str">
        <f>VLOOKUP(V689,'Linien - BU'!A:B,2,FALSE)</f>
        <v>BU1</v>
      </c>
      <c r="J689" s="74">
        <f t="shared" si="70"/>
        <v>23</v>
      </c>
      <c r="K689" s="75">
        <f>Abfalldokumentation!$E689</f>
        <v>44466</v>
      </c>
      <c r="L689" s="74" t="str">
        <f>IFERROR(IF(VLOOKUP(W689,'[1]Rohware 230'!$B:$C,2,FALSE)=0,"Rohware"),
IFERROR(IF(VLOOKUP(W689,[1]Sammelnr.!$B:$C,2,FALSE)=0,"Sammelnr. ungeschält ABS"),
IFERROR(IF(VLOOKUP(W689,[1]Sammelnr.!$E:$F,2,FALSE)=0,"Sammelnr. ungeschält VS"),
IFERROR(IF(VLOOKUP(W689,[1]Sammelnr.!$H:$I,2,FALSE)=0,"Sammelnr. geschält"),
IFERROR(IF(VLOOKUP(W689,[1]Offen!$B:$C,2,FALSE)=0,"Offen ungeschält ABS"),
IFERROR(IF(VLOOKUP(W689,[1]Offen!$E:$F,2,FALSE)=0,"Offen ungeschält VOS"),
IFERROR(IF(VLOOKUP(W689,[1]Offen!$H:$I,2,FALSE)=0,"Offen geschält RW"),
IFERROR(IF(VLOOKUP(W689,[1]Offen!$K:$L,2,FALSE)=0,"Offen vegan"),
IFERROR(IF(VLOOKUP(W689,[1]Offen!$N:$O,2,FALSE)=0,"Offen Zipfel"),
IFERROR(IF(VLOOKUP(W689,[1]Offen!$Q:$R,2,FALSE)=0,"Offen Endstücke"),
IFERROR(IF(VLOOKUP(W689,[1]Vakuumiert!$B:$C,2,FALSE)=0,"Vakuumierter VOS ungeschält"),
IFERROR(IF(VLOOKUP(W689,[1]Vakuumiert!$E:$F,2,FALSE)=0,"Vakuumierter ABS ungeschält"),
IFERROR(IF(VLOOKUP(W689,[1]Vakuumiert!$H:$I,2,FALSE)=0,"Vakuumierter VOS geschält"),
IFERROR(IF(VLOOKUP(W689,[1]Vakuumiert!$K:$L,2,FALSE)=0,"Vakuumierter VOS vegan"),
IFERROR(IF(VLOOKUP(W689,[1]Vakuumiert!$N:$O,2,FALSE)=0,"Vakuumierter VOS Zipfel"),
IFERROR(IF(VLOOKUP(W689,[1]Vakuumiert!$Q:$R,2,FALSE)=0,"Vakuumiert geschält"),
IFERROR(IF(VLOOKUP(W689,'[1]vakuumierte Fertigprodukte'!$B:$C,2,FALSE)=0,"Fertigprodukte"),
IFERROR(IF(VLOOKUP(W689,'[1]vakuumierte Fertigprodukte'!$E:$FI,2,FALSE)=0,"Vakuumierte Zipfel"),
IFERROR(IF(VLOOKUP(W689,[1]Wurste!$B:$C,2,FALSE)=0,"Räucherwürste"),
IFERROR(IF(VLOOKUP(W689,[1]Wurste!$E:$F,2,FALSE)=0,"URW/URGW Wurst"),
IFERROR(IF(VLOOKUP(W689,[1]Wurste!$H:$I,2,FALSE)=0,"HF-Wurst Vegan"),
IFERROR(IF(VLOOKUP(W689,[1]Wurste!$K:$L,2,FALSE)=0,"320er ohne Würste"),
IFERROR(IF(AND(OR(Abfalldokumentation!$I689="BU3",Abfalldokumentation!$I689="Verkauf"),Abfalldokumentation!$N689="Schimmel",Abfalldokumentation!$O689="keinen Abnehmer/kein Schälpersonal"),"Div. Zipfel, ES ohne Verwendung",VLOOKUP(Abfalldokumentation!$M689,Produktgruppen!A:B,2,FALSE)),"-")))))))))))))))))))))))</f>
        <v>Offen ungeschält VOS</v>
      </c>
      <c r="M689" s="76" t="str">
        <f>IFERROR(VLOOKUP(Abfalldokumentation!$W689,Artikel!A:C,3,FALSE),Abfalldokumentation!$W689)</f>
        <v>VOS SKZ Mozzarella 40%</v>
      </c>
      <c r="N689" s="76" t="str">
        <f>VLOOKUP(D689,'Liste Gründe'!A:D,2,FALSE)</f>
        <v>Schimmel</v>
      </c>
      <c r="O689" s="75" t="str">
        <f>IF(ISBLANK(F689),VLOOKUP(Abfalldokumentation!$X689,'Liste Gründe'!A:D,3,FALSE),F689)</f>
        <v>keine Verarbeitung</v>
      </c>
      <c r="P689" s="76" t="str">
        <f>IF(ISBLANK(Abfalldokumentation!$G689),"-",Abfalldokumentation!$G689)</f>
        <v>MHD abgelaufen</v>
      </c>
      <c r="Q689" s="76">
        <f t="shared" si="71"/>
        <v>39</v>
      </c>
      <c r="R689" s="76" t="str">
        <f t="shared" si="72"/>
        <v>Produkte</v>
      </c>
      <c r="S689" s="76" t="str">
        <f t="shared" si="73"/>
        <v>BUs</v>
      </c>
      <c r="T689" s="76" t="str">
        <f t="shared" si="74"/>
        <v>Symptome</v>
      </c>
      <c r="U689" s="76">
        <f>IFERROR(VLOOKUP(Abfalldokumentation!$W689,Kennzahlen!S:U,3,FALSE)*Abfalldokumentation!$J689,"0")</f>
        <v>11.5</v>
      </c>
      <c r="V689" s="76" t="str">
        <f>IF(ISBLANK(A689),VLOOKUP(Abfalldokumentation!$W689,'Linien - BU'!R:S,2,FALSE),A689)</f>
        <v>RWV</v>
      </c>
      <c r="W689" s="77">
        <f t="shared" si="75"/>
        <v>29500539</v>
      </c>
      <c r="X689" s="77">
        <f t="shared" si="76"/>
        <v>12</v>
      </c>
    </row>
    <row r="690" spans="1:24" ht="30" customHeight="1" x14ac:dyDescent="0.25">
      <c r="A690" s="39" t="s">
        <v>95</v>
      </c>
      <c r="B690" s="40">
        <v>29500917</v>
      </c>
      <c r="C690" s="40">
        <v>28</v>
      </c>
      <c r="D690" s="40">
        <v>22</v>
      </c>
      <c r="E690" s="41">
        <v>44466</v>
      </c>
      <c r="F690" s="42" t="s">
        <v>97</v>
      </c>
      <c r="G690" s="40" t="s">
        <v>98</v>
      </c>
      <c r="H690" s="44" t="str">
        <f>IFERROR(VLOOKUP(Abfalldokumentation!$B690,Artikel!A:C,3,FALSE),Abfalldokumentation!$B690)</f>
        <v>VOS-ABS ENTSORGUNG</v>
      </c>
      <c r="I690" s="78" t="str">
        <f>VLOOKUP(V690,'Linien - BU'!A:B,2,FALSE)</f>
        <v>BU1</v>
      </c>
      <c r="J690" s="79">
        <f t="shared" si="70"/>
        <v>28</v>
      </c>
      <c r="K690" s="80">
        <f>Abfalldokumentation!$E690</f>
        <v>44466</v>
      </c>
      <c r="L690" s="79" t="str">
        <f>IFERROR(IF(VLOOKUP(W690,'[1]Rohware 230'!$B:$C,2,FALSE)=0,"Rohware"),
IFERROR(IF(VLOOKUP(W690,[1]Sammelnr.!$B:$C,2,FALSE)=0,"Sammelnr. ungeschält ABS"),
IFERROR(IF(VLOOKUP(W690,[1]Sammelnr.!$E:$F,2,FALSE)=0,"Sammelnr. ungeschält VS"),
IFERROR(IF(VLOOKUP(W690,[1]Sammelnr.!$H:$I,2,FALSE)=0,"Sammelnr. geschält"),
IFERROR(IF(VLOOKUP(W690,[1]Offen!$B:$C,2,FALSE)=0,"Offen ungeschält ABS"),
IFERROR(IF(VLOOKUP(W690,[1]Offen!$E:$F,2,FALSE)=0,"Offen ungeschält VOS"),
IFERROR(IF(VLOOKUP(W690,[1]Offen!$H:$I,2,FALSE)=0,"Offen geschält RW"),
IFERROR(IF(VLOOKUP(W690,[1]Offen!$K:$L,2,FALSE)=0,"Offen vegan"),
IFERROR(IF(VLOOKUP(W690,[1]Offen!$N:$O,2,FALSE)=0,"Offen Zipfel"),
IFERROR(IF(VLOOKUP(W690,[1]Offen!$Q:$R,2,FALSE)=0,"Offen Endstücke"),
IFERROR(IF(VLOOKUP(W690,[1]Vakuumiert!$B:$C,2,FALSE)=0,"Vakuumierter VOS ungeschält"),
IFERROR(IF(VLOOKUP(W690,[1]Vakuumiert!$E:$F,2,FALSE)=0,"Vakuumierter ABS ungeschält"),
IFERROR(IF(VLOOKUP(W690,[1]Vakuumiert!$H:$I,2,FALSE)=0,"Vakuumierter VOS geschält"),
IFERROR(IF(VLOOKUP(W690,[1]Vakuumiert!$K:$L,2,FALSE)=0,"Vakuumierter VOS vegan"),
IFERROR(IF(VLOOKUP(W690,[1]Vakuumiert!$N:$O,2,FALSE)=0,"Vakuumierter VOS Zipfel"),
IFERROR(IF(VLOOKUP(W690,[1]Vakuumiert!$Q:$R,2,FALSE)=0,"Vakuumiert geschält"),
IFERROR(IF(VLOOKUP(W690,'[1]vakuumierte Fertigprodukte'!$B:$C,2,FALSE)=0,"Fertigprodukte"),
IFERROR(IF(VLOOKUP(W690,'[1]vakuumierte Fertigprodukte'!$E:$FI,2,FALSE)=0,"Vakuumierte Zipfel"),
IFERROR(IF(VLOOKUP(W690,[1]Wurste!$B:$C,2,FALSE)=0,"Räucherwürste"),
IFERROR(IF(VLOOKUP(W690,[1]Wurste!$E:$F,2,FALSE)=0,"URW/URGW Wurst"),
IFERROR(IF(VLOOKUP(W690,[1]Wurste!$H:$I,2,FALSE)=0,"HF-Wurst Vegan"),
IFERROR(IF(VLOOKUP(W690,[1]Wurste!$K:$L,2,FALSE)=0,"320er ohne Würste"),
IFERROR(IF(AND(OR(Abfalldokumentation!$I690="BU3",Abfalldokumentation!$I690="Verkauf"),Abfalldokumentation!$N690="Schimmel",Abfalldokumentation!$O690="keinen Abnehmer/kein Schälpersonal"),"Div. Zipfel, ES ohne Verwendung",VLOOKUP(Abfalldokumentation!$M690,Produktgruppen!A:B,2,FALSE)),"-")))))))))))))))))))))))</f>
        <v>Vorschmelz</v>
      </c>
      <c r="M690" s="81" t="str">
        <f>IFERROR(VLOOKUP(Abfalldokumentation!$W690,Artikel!A:C,3,FALSE),Abfalldokumentation!$W690)</f>
        <v>VOS-ABS ENTSORGUNG</v>
      </c>
      <c r="N690" s="81" t="str">
        <f>VLOOKUP(D690,'Liste Gründe'!A:D,2,FALSE)</f>
        <v>Rest</v>
      </c>
      <c r="O690" s="80" t="str">
        <f>IF(ISBLANK(F690),VLOOKUP(Abfalldokumentation!$X690,'Liste Gründe'!A:D,3,FALSE),F690)</f>
        <v>geschälte Rinde</v>
      </c>
      <c r="P690" s="81" t="str">
        <f>IF(ISBLANK(Abfalldokumentation!$G690),"-",Abfalldokumentation!$G690)</f>
        <v>keine Verwendung möglich</v>
      </c>
      <c r="Q690" s="81">
        <f t="shared" si="71"/>
        <v>39</v>
      </c>
      <c r="R690" s="81" t="str">
        <f t="shared" si="72"/>
        <v>Produkte</v>
      </c>
      <c r="S690" s="81" t="str">
        <f t="shared" si="73"/>
        <v>BUs</v>
      </c>
      <c r="T690" s="81" t="str">
        <f t="shared" si="74"/>
        <v>Symptome</v>
      </c>
      <c r="U690" s="81">
        <f>IFERROR(VLOOKUP(Abfalldokumentation!$W690,Kennzahlen!S:U,3,FALSE)*Abfalldokumentation!$J690,"0")</f>
        <v>0.28000000000000003</v>
      </c>
      <c r="V690" s="81" t="str">
        <f>IF(ISBLANK(A690),VLOOKUP(Abfalldokumentation!$W690,'Linien - BU'!R:S,2,FALSE),A690)</f>
        <v>RWV</v>
      </c>
      <c r="W690" s="77">
        <f t="shared" si="75"/>
        <v>29500917</v>
      </c>
      <c r="X690" s="77">
        <f t="shared" si="76"/>
        <v>22</v>
      </c>
    </row>
    <row r="691" spans="1:24" ht="30" customHeight="1" x14ac:dyDescent="0.25">
      <c r="A691" s="45" t="s">
        <v>74</v>
      </c>
      <c r="B691" s="46">
        <v>29500918</v>
      </c>
      <c r="C691" s="46">
        <v>92</v>
      </c>
      <c r="D691" s="46">
        <v>12</v>
      </c>
      <c r="E691" s="47">
        <v>44466</v>
      </c>
      <c r="F691" s="48" t="s">
        <v>22</v>
      </c>
      <c r="G691" s="46" t="s">
        <v>75</v>
      </c>
      <c r="H691" s="50" t="str">
        <f>IFERROR(VLOOKUP(Abfalldokumentation!$B691,Artikel!A:C,3,FALSE),Abfalldokumentation!$B691)</f>
        <v>VOS SKZ-GOU</v>
      </c>
      <c r="I691" s="73" t="str">
        <f>VLOOKUP(V691,'Linien - BU'!A:B,2,FALSE)</f>
        <v>BU1</v>
      </c>
      <c r="J691" s="74">
        <f t="shared" si="70"/>
        <v>92</v>
      </c>
      <c r="K691" s="75">
        <f>Abfalldokumentation!$E691</f>
        <v>44466</v>
      </c>
      <c r="L691" s="74" t="str">
        <f>IFERROR(IF(VLOOKUP(W691,'[1]Rohware 230'!$B:$C,2,FALSE)=0,"Rohware"),
IFERROR(IF(VLOOKUP(W691,[1]Sammelnr.!$B:$C,2,FALSE)=0,"Sammelnr. ungeschält ABS"),
IFERROR(IF(VLOOKUP(W691,[1]Sammelnr.!$E:$F,2,FALSE)=0,"Sammelnr. ungeschält VS"),
IFERROR(IF(VLOOKUP(W691,[1]Sammelnr.!$H:$I,2,FALSE)=0,"Sammelnr. geschält"),
IFERROR(IF(VLOOKUP(W691,[1]Offen!$B:$C,2,FALSE)=0,"Offen ungeschält ABS"),
IFERROR(IF(VLOOKUP(W691,[1]Offen!$E:$F,2,FALSE)=0,"Offen ungeschält VOS"),
IFERROR(IF(VLOOKUP(W691,[1]Offen!$H:$I,2,FALSE)=0,"Offen geschält RW"),
IFERROR(IF(VLOOKUP(W691,[1]Offen!$K:$L,2,FALSE)=0,"Offen vegan"),
IFERROR(IF(VLOOKUP(W691,[1]Offen!$N:$O,2,FALSE)=0,"Offen Zipfel"),
IFERROR(IF(VLOOKUP(W691,[1]Offen!$Q:$R,2,FALSE)=0,"Offen Endstücke"),
IFERROR(IF(VLOOKUP(W691,[1]Vakuumiert!$B:$C,2,FALSE)=0,"Vakuumierter VOS ungeschält"),
IFERROR(IF(VLOOKUP(W691,[1]Vakuumiert!$E:$F,2,FALSE)=0,"Vakuumierter ABS ungeschält"),
IFERROR(IF(VLOOKUP(W691,[1]Vakuumiert!$H:$I,2,FALSE)=0,"Vakuumierter VOS geschält"),
IFERROR(IF(VLOOKUP(W691,[1]Vakuumiert!$K:$L,2,FALSE)=0,"Vakuumierter VOS vegan"),
IFERROR(IF(VLOOKUP(W691,[1]Vakuumiert!$N:$O,2,FALSE)=0,"Vakuumierter VOS Zipfel"),
IFERROR(IF(VLOOKUP(W691,[1]Vakuumiert!$Q:$R,2,FALSE)=0,"Vakuumiert geschält"),
IFERROR(IF(VLOOKUP(W691,'[1]vakuumierte Fertigprodukte'!$B:$C,2,FALSE)=0,"Fertigprodukte"),
IFERROR(IF(VLOOKUP(W691,'[1]vakuumierte Fertigprodukte'!$E:$FI,2,FALSE)=0,"Vakuumierte Zipfel"),
IFERROR(IF(VLOOKUP(W691,[1]Wurste!$B:$C,2,FALSE)=0,"Räucherwürste"),
IFERROR(IF(VLOOKUP(W691,[1]Wurste!$E:$F,2,FALSE)=0,"URW/URGW Wurst"),
IFERROR(IF(VLOOKUP(W691,[1]Wurste!$H:$I,2,FALSE)=0,"HF-Wurst Vegan"),
IFERROR(IF(VLOOKUP(W691,[1]Wurste!$K:$L,2,FALSE)=0,"320er ohne Würste"),
IFERROR(IF(AND(OR(Abfalldokumentation!$I691="BU3",Abfalldokumentation!$I691="Verkauf"),Abfalldokumentation!$N691="Schimmel",Abfalldokumentation!$O691="keinen Abnehmer/kein Schälpersonal"),"Div. Zipfel, ES ohne Verwendung",VLOOKUP(Abfalldokumentation!$M691,Produktgruppen!A:B,2,FALSE)),"-")))))))))))))))))))))))</f>
        <v>Offen ungeschält VOS</v>
      </c>
      <c r="M691" s="76" t="str">
        <f>IFERROR(VLOOKUP(Abfalldokumentation!$W691,Artikel!A:C,3,FALSE),Abfalldokumentation!$W691)</f>
        <v>VOS SKZ-GOU</v>
      </c>
      <c r="N691" s="76" t="str">
        <f>VLOOKUP(D691,'Liste Gründe'!A:D,2,FALSE)</f>
        <v>Schimmel</v>
      </c>
      <c r="O691" s="75" t="str">
        <f>IF(ISBLANK(F691),VLOOKUP(Abfalldokumentation!$X691,'Liste Gründe'!A:D,3,FALSE),F691)</f>
        <v>keine Verarbeitung</v>
      </c>
      <c r="P691" s="76" t="str">
        <f>IF(ISBLANK(Abfalldokumentation!$G691),"-",Abfalldokumentation!$G691)</f>
        <v>Aufgrund Konsistenz nicht genommen. Zu wenig VOS verarbeitet. Vom Warmen ins Kalte -&gt; Schimmel</v>
      </c>
      <c r="Q691" s="76">
        <f t="shared" si="71"/>
        <v>39</v>
      </c>
      <c r="R691" s="76" t="str">
        <f t="shared" si="72"/>
        <v>Produkte</v>
      </c>
      <c r="S691" s="76" t="str">
        <f t="shared" si="73"/>
        <v>BUs</v>
      </c>
      <c r="T691" s="76" t="str">
        <f t="shared" si="74"/>
        <v>Symptome</v>
      </c>
      <c r="U691" s="76">
        <f>IFERROR(VLOOKUP(Abfalldokumentation!$W691,Kennzahlen!S:U,3,FALSE)*Abfalldokumentation!$J691,"0")</f>
        <v>46</v>
      </c>
      <c r="V691" s="76" t="str">
        <f>IF(ISBLANK(A691),VLOOKUP(Abfalldokumentation!$W691,'Linien - BU'!R:S,2,FALSE),A691)</f>
        <v>Schmelze</v>
      </c>
      <c r="W691" s="77">
        <f t="shared" si="75"/>
        <v>29500918</v>
      </c>
      <c r="X691" s="77">
        <f t="shared" si="76"/>
        <v>12</v>
      </c>
    </row>
    <row r="692" spans="1:24" ht="30" customHeight="1" x14ac:dyDescent="0.25">
      <c r="A692" s="39" t="s">
        <v>99</v>
      </c>
      <c r="B692" s="40">
        <v>29501003</v>
      </c>
      <c r="C692" s="40">
        <v>117</v>
      </c>
      <c r="D692" s="40">
        <v>81</v>
      </c>
      <c r="E692" s="41">
        <v>44466</v>
      </c>
      <c r="F692" s="42" t="s">
        <v>109</v>
      </c>
      <c r="G692" s="43"/>
      <c r="H692" s="44" t="str">
        <f>IFERROR(VLOOKUP(Abfalldokumentation!$B692,Artikel!A:C,3,FALSE),Abfalldokumentation!$B692)</f>
        <v>ABS CHED-PF-KRÄUK gemis</v>
      </c>
      <c r="I692" s="78" t="str">
        <f>VLOOKUP(V692,'Linien - BU'!A:B,2,FALSE)</f>
        <v>BU3</v>
      </c>
      <c r="J692" s="79">
        <f t="shared" si="70"/>
        <v>117</v>
      </c>
      <c r="K692" s="80">
        <f>Abfalldokumentation!$E692</f>
        <v>44466</v>
      </c>
      <c r="L692" s="79" t="str">
        <f>IFERROR(IF(VLOOKUP(W692,'[1]Rohware 230'!$B:$C,2,FALSE)=0,"Rohware"),
IFERROR(IF(VLOOKUP(W692,[1]Sammelnr.!$B:$C,2,FALSE)=0,"Sammelnr. ungeschält ABS"),
IFERROR(IF(VLOOKUP(W692,[1]Sammelnr.!$E:$F,2,FALSE)=0,"Sammelnr. ungeschält VS"),
IFERROR(IF(VLOOKUP(W692,[1]Sammelnr.!$H:$I,2,FALSE)=0,"Sammelnr. geschält"),
IFERROR(IF(VLOOKUP(W692,[1]Offen!$B:$C,2,FALSE)=0,"Offen ungeschält ABS"),
IFERROR(IF(VLOOKUP(W692,[1]Offen!$E:$F,2,FALSE)=0,"Offen ungeschält VOS"),
IFERROR(IF(VLOOKUP(W692,[1]Offen!$H:$I,2,FALSE)=0,"Offen geschält RW"),
IFERROR(IF(VLOOKUP(W692,[1]Offen!$K:$L,2,FALSE)=0,"Offen vegan"),
IFERROR(IF(VLOOKUP(W692,[1]Offen!$N:$O,2,FALSE)=0,"Offen Zipfel"),
IFERROR(IF(VLOOKUP(W692,[1]Offen!$Q:$R,2,FALSE)=0,"Offen Endstücke"),
IFERROR(IF(VLOOKUP(W692,[1]Vakuumiert!$B:$C,2,FALSE)=0,"Vakuumierter VOS ungeschält"),
IFERROR(IF(VLOOKUP(W692,[1]Vakuumiert!$E:$F,2,FALSE)=0,"Vakuumierter ABS ungeschält"),
IFERROR(IF(VLOOKUP(W692,[1]Vakuumiert!$H:$I,2,FALSE)=0,"Vakuumierter VOS geschält"),
IFERROR(IF(VLOOKUP(W692,[1]Vakuumiert!$K:$L,2,FALSE)=0,"Vakuumierter VOS vegan"),
IFERROR(IF(VLOOKUP(W692,[1]Vakuumiert!$N:$O,2,FALSE)=0,"Vakuumierter VOS Zipfel"),
IFERROR(IF(VLOOKUP(W692,[1]Vakuumiert!$Q:$R,2,FALSE)=0,"Vakuumiert geschält"),
IFERROR(IF(VLOOKUP(W692,'[1]vakuumierte Fertigprodukte'!$B:$C,2,FALSE)=0,"Fertigprodukte"),
IFERROR(IF(VLOOKUP(W692,'[1]vakuumierte Fertigprodukte'!$E:$FI,2,FALSE)=0,"Vakuumierte Zipfel"),
IFERROR(IF(VLOOKUP(W692,[1]Wurste!$B:$C,2,FALSE)=0,"Räucherwürste"),
IFERROR(IF(VLOOKUP(W692,[1]Wurste!$E:$F,2,FALSE)=0,"URW/URGW Wurst"),
IFERROR(IF(VLOOKUP(W692,[1]Wurste!$H:$I,2,FALSE)=0,"HF-Wurst Vegan"),
IFERROR(IF(VLOOKUP(W692,[1]Wurste!$K:$L,2,FALSE)=0,"320er ohne Würste"),
IFERROR(IF(AND(OR(Abfalldokumentation!$I692="BU3",Abfalldokumentation!$I692="Verkauf"),Abfalldokumentation!$N692="Schimmel",Abfalldokumentation!$O692="keinen Abnehmer/kein Schälpersonal"),"Div. Zipfel, ES ohne Verwendung",VLOOKUP(Abfalldokumentation!$M692,Produktgruppen!A:B,2,FALSE)),"-")))))))))))))))))))))))</f>
        <v>Offen ungeschält ABS</v>
      </c>
      <c r="M692" s="81" t="str">
        <f>IFERROR(VLOOKUP(Abfalldokumentation!$W692,Artikel!A:C,3,FALSE),Abfalldokumentation!$W692)</f>
        <v>ABS CHED-PF-KRÄUK gemis</v>
      </c>
      <c r="N692" s="81" t="str">
        <f>VLOOKUP(D692,'Liste Gründe'!A:D,2,FALSE)</f>
        <v>Linienbezogen</v>
      </c>
      <c r="O692" s="80" t="str">
        <f>IF(ISBLANK(F692),VLOOKUP(Abfalldokumentation!$X692,'Liste Gründe'!A:D,3,FALSE),F692)</f>
        <v>gemischtes Produkt</v>
      </c>
      <c r="P692" s="81" t="str">
        <f>IF(ISBLANK(Abfalldokumentation!$G692),"-",Abfalldokumentation!$G692)</f>
        <v>-</v>
      </c>
      <c r="Q692" s="81">
        <f t="shared" si="71"/>
        <v>39</v>
      </c>
      <c r="R692" s="81" t="str">
        <f t="shared" si="72"/>
        <v>Produkte</v>
      </c>
      <c r="S692" s="81" t="str">
        <f t="shared" si="73"/>
        <v>BUs</v>
      </c>
      <c r="T692" s="81" t="str">
        <f t="shared" si="74"/>
        <v>Symptome</v>
      </c>
      <c r="U692" s="81">
        <f>IFERROR(VLOOKUP(Abfalldokumentation!$W692,Kennzahlen!S:U,3,FALSE)*Abfalldokumentation!$J692,"0")</f>
        <v>117</v>
      </c>
      <c r="V692" s="81" t="str">
        <f>IF(ISBLANK(A692),VLOOKUP(Abfalldokumentation!$W692,'Linien - BU'!R:S,2,FALSE),A692)</f>
        <v>L33</v>
      </c>
      <c r="W692" s="77">
        <f t="shared" si="75"/>
        <v>29501003</v>
      </c>
      <c r="X692" s="77">
        <f t="shared" si="76"/>
        <v>81</v>
      </c>
    </row>
    <row r="693" spans="1:24" ht="30" customHeight="1" x14ac:dyDescent="0.25">
      <c r="A693" s="45" t="s">
        <v>11</v>
      </c>
      <c r="B693" s="46">
        <v>29501053</v>
      </c>
      <c r="C693" s="46">
        <v>375</v>
      </c>
      <c r="D693" s="46">
        <v>12</v>
      </c>
      <c r="E693" s="47">
        <v>44466</v>
      </c>
      <c r="F693" s="48" t="s">
        <v>20</v>
      </c>
      <c r="G693" s="46" t="s">
        <v>84</v>
      </c>
      <c r="H693" s="50" t="str">
        <f>IFERROR(VLOOKUP(Abfalldokumentation!$B693,Artikel!A:C,3,FALSE),Abfalldokumentation!$B693)</f>
        <v>VOS RW-ROT-CHEDD 8,1KG</v>
      </c>
      <c r="I693" s="73" t="str">
        <f>VLOOKUP(V693,'Linien - BU'!A:B,2,FALSE)</f>
        <v>Verkauf</v>
      </c>
      <c r="J693" s="74">
        <f t="shared" si="70"/>
        <v>375</v>
      </c>
      <c r="K693" s="75">
        <f>Abfalldokumentation!$E693</f>
        <v>44466</v>
      </c>
      <c r="L693" s="74" t="str">
        <f>IFERROR(IF(VLOOKUP(W693,'[1]Rohware 230'!$B:$C,2,FALSE)=0,"Rohware"),
IFERROR(IF(VLOOKUP(W693,[1]Sammelnr.!$B:$C,2,FALSE)=0,"Sammelnr. ungeschält ABS"),
IFERROR(IF(VLOOKUP(W693,[1]Sammelnr.!$E:$F,2,FALSE)=0,"Sammelnr. ungeschält VS"),
IFERROR(IF(VLOOKUP(W693,[1]Sammelnr.!$H:$I,2,FALSE)=0,"Sammelnr. geschält"),
IFERROR(IF(VLOOKUP(W693,[1]Offen!$B:$C,2,FALSE)=0,"Offen ungeschält ABS"),
IFERROR(IF(VLOOKUP(W693,[1]Offen!$E:$F,2,FALSE)=0,"Offen ungeschält VOS"),
IFERROR(IF(VLOOKUP(W693,[1]Offen!$H:$I,2,FALSE)=0,"Offen geschält RW"),
IFERROR(IF(VLOOKUP(W693,[1]Offen!$K:$L,2,FALSE)=0,"Offen vegan"),
IFERROR(IF(VLOOKUP(W693,[1]Offen!$N:$O,2,FALSE)=0,"Offen Zipfel"),
IFERROR(IF(VLOOKUP(W693,[1]Offen!$Q:$R,2,FALSE)=0,"Offen Endstücke"),
IFERROR(IF(VLOOKUP(W693,[1]Vakuumiert!$B:$C,2,FALSE)=0,"Vakuumierter VOS ungeschält"),
IFERROR(IF(VLOOKUP(W693,[1]Vakuumiert!$E:$F,2,FALSE)=0,"Vakuumierter ABS ungeschält"),
IFERROR(IF(VLOOKUP(W693,[1]Vakuumiert!$H:$I,2,FALSE)=0,"Vakuumierter VOS geschält"),
IFERROR(IF(VLOOKUP(W693,[1]Vakuumiert!$K:$L,2,FALSE)=0,"Vakuumierter VOS vegan"),
IFERROR(IF(VLOOKUP(W693,[1]Vakuumiert!$N:$O,2,FALSE)=0,"Vakuumierter VOS Zipfel"),
IFERROR(IF(VLOOKUP(W693,[1]Vakuumiert!$Q:$R,2,FALSE)=0,"Vakuumiert geschält"),
IFERROR(IF(VLOOKUP(W693,'[1]vakuumierte Fertigprodukte'!$B:$C,2,FALSE)=0,"Fertigprodukte"),
IFERROR(IF(VLOOKUP(W693,'[1]vakuumierte Fertigprodukte'!$E:$FI,2,FALSE)=0,"Vakuumierte Zipfel"),
IFERROR(IF(VLOOKUP(W693,[1]Wurste!$B:$C,2,FALSE)=0,"Räucherwürste"),
IFERROR(IF(VLOOKUP(W693,[1]Wurste!$E:$F,2,FALSE)=0,"URW/URGW Wurst"),
IFERROR(IF(VLOOKUP(W693,[1]Wurste!$H:$I,2,FALSE)=0,"HF-Wurst Vegan"),
IFERROR(IF(VLOOKUP(W693,[1]Wurste!$K:$L,2,FALSE)=0,"320er ohne Würste"),
IFERROR(IF(AND(OR(Abfalldokumentation!$I693="BU3",Abfalldokumentation!$I693="Verkauf"),Abfalldokumentation!$N693="Schimmel",Abfalldokumentation!$O693="keinen Abnehmer/kein Schälpersonal"),"Div. Zipfel, ES ohne Verwendung",VLOOKUP(Abfalldokumentation!$M693,Produktgruppen!A:B,2,FALSE)),"-")))))))))))))))))))))))</f>
        <v>Offen ungeschält VOS</v>
      </c>
      <c r="M693" s="76" t="str">
        <f>IFERROR(VLOOKUP(Abfalldokumentation!$W693,Artikel!A:C,3,FALSE),Abfalldokumentation!$W693)</f>
        <v>VOS RW-ROT-CHEDD 8,1KG</v>
      </c>
      <c r="N693" s="76" t="str">
        <f>VLOOKUP(D693,'Liste Gründe'!A:D,2,FALSE)</f>
        <v>Schimmel</v>
      </c>
      <c r="O693" s="75" t="str">
        <f>IF(ISBLANK(F693),VLOOKUP(Abfalldokumentation!$X693,'Liste Gründe'!A:D,3,FALSE),F693)</f>
        <v>keinen Abnehmer/kein Schälpersonal</v>
      </c>
      <c r="P693" s="76" t="str">
        <f>IF(ISBLANK(Abfalldokumentation!$G693),"-",Abfalldokumentation!$G693)</f>
        <v>keinen Abnehmer/Schälen</v>
      </c>
      <c r="Q693" s="76">
        <f t="shared" si="71"/>
        <v>39</v>
      </c>
      <c r="R693" s="76" t="str">
        <f t="shared" si="72"/>
        <v>Produkte</v>
      </c>
      <c r="S693" s="76" t="str">
        <f t="shared" si="73"/>
        <v>BUs</v>
      </c>
      <c r="T693" s="76" t="str">
        <f t="shared" si="74"/>
        <v>Symptome</v>
      </c>
      <c r="U693" s="76">
        <f>IFERROR(VLOOKUP(Abfalldokumentation!$W693,Kennzahlen!S:U,3,FALSE)*Abfalldokumentation!$J693,"0")</f>
        <v>187.5</v>
      </c>
      <c r="V693" s="76" t="str">
        <f>IF(ISBLANK(A693),VLOOKUP(Abfalldokumentation!$W693,'Linien - BU'!R:S,2,FALSE),A693)</f>
        <v>Verkauf</v>
      </c>
      <c r="W693" s="77">
        <f t="shared" si="75"/>
        <v>29501053</v>
      </c>
      <c r="X693" s="77">
        <f t="shared" si="76"/>
        <v>12</v>
      </c>
    </row>
    <row r="694" spans="1:24" ht="30" customHeight="1" x14ac:dyDescent="0.25">
      <c r="A694" s="39" t="s">
        <v>74</v>
      </c>
      <c r="B694" s="40">
        <v>29501054</v>
      </c>
      <c r="C694" s="40">
        <v>52</v>
      </c>
      <c r="D694" s="40">
        <v>12</v>
      </c>
      <c r="E694" s="41">
        <v>44466</v>
      </c>
      <c r="F694" s="42" t="s">
        <v>22</v>
      </c>
      <c r="G694" s="40" t="s">
        <v>75</v>
      </c>
      <c r="H694" s="44" t="str">
        <f>IFERROR(VLOOKUP(Abfalldokumentation!$B694,Artikel!A:C,3,FALSE),Abfalldokumentation!$B694)</f>
        <v>VOS URW BUN-PF</v>
      </c>
      <c r="I694" s="78" t="str">
        <f>VLOOKUP(V694,'Linien - BU'!A:B,2,FALSE)</f>
        <v>BU1</v>
      </c>
      <c r="J694" s="79">
        <f t="shared" si="70"/>
        <v>52</v>
      </c>
      <c r="K694" s="80">
        <f>Abfalldokumentation!$E694</f>
        <v>44466</v>
      </c>
      <c r="L694" s="79" t="str">
        <f>IFERROR(IF(VLOOKUP(W694,'[1]Rohware 230'!$B:$C,2,FALSE)=0,"Rohware"),
IFERROR(IF(VLOOKUP(W694,[1]Sammelnr.!$B:$C,2,FALSE)=0,"Sammelnr. ungeschält ABS"),
IFERROR(IF(VLOOKUP(W694,[1]Sammelnr.!$E:$F,2,FALSE)=0,"Sammelnr. ungeschält VS"),
IFERROR(IF(VLOOKUP(W694,[1]Sammelnr.!$H:$I,2,FALSE)=0,"Sammelnr. geschält"),
IFERROR(IF(VLOOKUP(W694,[1]Offen!$B:$C,2,FALSE)=0,"Offen ungeschält ABS"),
IFERROR(IF(VLOOKUP(W694,[1]Offen!$E:$F,2,FALSE)=0,"Offen ungeschält VOS"),
IFERROR(IF(VLOOKUP(W694,[1]Offen!$H:$I,2,FALSE)=0,"Offen geschält RW"),
IFERROR(IF(VLOOKUP(W694,[1]Offen!$K:$L,2,FALSE)=0,"Offen vegan"),
IFERROR(IF(VLOOKUP(W694,[1]Offen!$N:$O,2,FALSE)=0,"Offen Zipfel"),
IFERROR(IF(VLOOKUP(W694,[1]Offen!$Q:$R,2,FALSE)=0,"Offen Endstücke"),
IFERROR(IF(VLOOKUP(W694,[1]Vakuumiert!$B:$C,2,FALSE)=0,"Vakuumierter VOS ungeschält"),
IFERROR(IF(VLOOKUP(W694,[1]Vakuumiert!$E:$F,2,FALSE)=0,"Vakuumierter ABS ungeschält"),
IFERROR(IF(VLOOKUP(W694,[1]Vakuumiert!$H:$I,2,FALSE)=0,"Vakuumierter VOS geschält"),
IFERROR(IF(VLOOKUP(W694,[1]Vakuumiert!$K:$L,2,FALSE)=0,"Vakuumierter VOS vegan"),
IFERROR(IF(VLOOKUP(W694,[1]Vakuumiert!$N:$O,2,FALSE)=0,"Vakuumierter VOS Zipfel"),
IFERROR(IF(VLOOKUP(W694,[1]Vakuumiert!$Q:$R,2,FALSE)=0,"Vakuumiert geschält"),
IFERROR(IF(VLOOKUP(W694,'[1]vakuumierte Fertigprodukte'!$B:$C,2,FALSE)=0,"Fertigprodukte"),
IFERROR(IF(VLOOKUP(W694,'[1]vakuumierte Fertigprodukte'!$E:$FI,2,FALSE)=0,"Vakuumierte Zipfel"),
IFERROR(IF(VLOOKUP(W694,[1]Wurste!$B:$C,2,FALSE)=0,"Räucherwürste"),
IFERROR(IF(VLOOKUP(W694,[1]Wurste!$E:$F,2,FALSE)=0,"URW/URGW Wurst"),
IFERROR(IF(VLOOKUP(W694,[1]Wurste!$H:$I,2,FALSE)=0,"HF-Wurst Vegan"),
IFERROR(IF(VLOOKUP(W694,[1]Wurste!$K:$L,2,FALSE)=0,"320er ohne Würste"),
IFERROR(IF(AND(OR(Abfalldokumentation!$I694="BU3",Abfalldokumentation!$I694="Verkauf"),Abfalldokumentation!$N694="Schimmel",Abfalldokumentation!$O694="keinen Abnehmer/kein Schälpersonal"),"Div. Zipfel, ES ohne Verwendung",VLOOKUP(Abfalldokumentation!$M694,Produktgruppen!A:B,2,FALSE)),"-")))))))))))))))))))))))</f>
        <v>Offen ungeschält VOS</v>
      </c>
      <c r="M694" s="81" t="str">
        <f>IFERROR(VLOOKUP(Abfalldokumentation!$W694,Artikel!A:C,3,FALSE),Abfalldokumentation!$W694)</f>
        <v>VOS URW BUN-PF</v>
      </c>
      <c r="N694" s="81" t="str">
        <f>VLOOKUP(D694,'Liste Gründe'!A:D,2,FALSE)</f>
        <v>Schimmel</v>
      </c>
      <c r="O694" s="80" t="str">
        <f>IF(ISBLANK(F694),VLOOKUP(Abfalldokumentation!$X694,'Liste Gründe'!A:D,3,FALSE),F694)</f>
        <v>keine Verarbeitung</v>
      </c>
      <c r="P694" s="81" t="str">
        <f>IF(ISBLANK(Abfalldokumentation!$G694),"-",Abfalldokumentation!$G694)</f>
        <v>Aufgrund Konsistenz nicht genommen. Zu wenig VOS verarbeitet. Vom Warmen ins Kalte -&gt; Schimmel</v>
      </c>
      <c r="Q694" s="81">
        <f t="shared" si="71"/>
        <v>39</v>
      </c>
      <c r="R694" s="81" t="str">
        <f t="shared" si="72"/>
        <v>Produkte</v>
      </c>
      <c r="S694" s="81" t="str">
        <f t="shared" si="73"/>
        <v>BUs</v>
      </c>
      <c r="T694" s="81" t="str">
        <f t="shared" si="74"/>
        <v>Symptome</v>
      </c>
      <c r="U694" s="81">
        <f>IFERROR(VLOOKUP(Abfalldokumentation!$W694,Kennzahlen!S:U,3,FALSE)*Abfalldokumentation!$J694,"0")</f>
        <v>26</v>
      </c>
      <c r="V694" s="81" t="str">
        <f>IF(ISBLANK(A694),VLOOKUP(Abfalldokumentation!$W694,'Linien - BU'!R:S,2,FALSE),A694)</f>
        <v>Schmelze</v>
      </c>
      <c r="W694" s="77">
        <f t="shared" si="75"/>
        <v>29501054</v>
      </c>
      <c r="X694" s="77">
        <f t="shared" si="76"/>
        <v>12</v>
      </c>
    </row>
    <row r="695" spans="1:24" ht="30" customHeight="1" x14ac:dyDescent="0.25">
      <c r="A695" s="45" t="s">
        <v>74</v>
      </c>
      <c r="B695" s="46">
        <v>29501057</v>
      </c>
      <c r="C695" s="46">
        <v>50</v>
      </c>
      <c r="D695" s="46">
        <v>12</v>
      </c>
      <c r="E695" s="47">
        <v>44466</v>
      </c>
      <c r="F695" s="48" t="s">
        <v>22</v>
      </c>
      <c r="G695" s="46" t="s">
        <v>75</v>
      </c>
      <c r="H695" s="50" t="str">
        <f>IFERROR(VLOOKUP(Abfalldokumentation!$B695,Artikel!A:C,3,FALSE),Abfalldokumentation!$B695)</f>
        <v>VOS URGW CHILI-NATRIUMA</v>
      </c>
      <c r="I695" s="73" t="str">
        <f>VLOOKUP(V695,'Linien - BU'!A:B,2,FALSE)</f>
        <v>BU1</v>
      </c>
      <c r="J695" s="74">
        <f t="shared" si="70"/>
        <v>50</v>
      </c>
      <c r="K695" s="75">
        <f>Abfalldokumentation!$E695</f>
        <v>44466</v>
      </c>
      <c r="L695" s="74" t="str">
        <f>IFERROR(IF(VLOOKUP(W695,'[1]Rohware 230'!$B:$C,2,FALSE)=0,"Rohware"),
IFERROR(IF(VLOOKUP(W695,[1]Sammelnr.!$B:$C,2,FALSE)=0,"Sammelnr. ungeschält ABS"),
IFERROR(IF(VLOOKUP(W695,[1]Sammelnr.!$E:$F,2,FALSE)=0,"Sammelnr. ungeschält VS"),
IFERROR(IF(VLOOKUP(W695,[1]Sammelnr.!$H:$I,2,FALSE)=0,"Sammelnr. geschält"),
IFERROR(IF(VLOOKUP(W695,[1]Offen!$B:$C,2,FALSE)=0,"Offen ungeschält ABS"),
IFERROR(IF(VLOOKUP(W695,[1]Offen!$E:$F,2,FALSE)=0,"Offen ungeschält VOS"),
IFERROR(IF(VLOOKUP(W695,[1]Offen!$H:$I,2,FALSE)=0,"Offen geschält RW"),
IFERROR(IF(VLOOKUP(W695,[1]Offen!$K:$L,2,FALSE)=0,"Offen vegan"),
IFERROR(IF(VLOOKUP(W695,[1]Offen!$N:$O,2,FALSE)=0,"Offen Zipfel"),
IFERROR(IF(VLOOKUP(W695,[1]Offen!$Q:$R,2,FALSE)=0,"Offen Endstücke"),
IFERROR(IF(VLOOKUP(W695,[1]Vakuumiert!$B:$C,2,FALSE)=0,"Vakuumierter VOS ungeschält"),
IFERROR(IF(VLOOKUP(W695,[1]Vakuumiert!$E:$F,2,FALSE)=0,"Vakuumierter ABS ungeschält"),
IFERROR(IF(VLOOKUP(W695,[1]Vakuumiert!$H:$I,2,FALSE)=0,"Vakuumierter VOS geschält"),
IFERROR(IF(VLOOKUP(W695,[1]Vakuumiert!$K:$L,2,FALSE)=0,"Vakuumierter VOS vegan"),
IFERROR(IF(VLOOKUP(W695,[1]Vakuumiert!$N:$O,2,FALSE)=0,"Vakuumierter VOS Zipfel"),
IFERROR(IF(VLOOKUP(W695,[1]Vakuumiert!$Q:$R,2,FALSE)=0,"Vakuumiert geschält"),
IFERROR(IF(VLOOKUP(W695,'[1]vakuumierte Fertigprodukte'!$B:$C,2,FALSE)=0,"Fertigprodukte"),
IFERROR(IF(VLOOKUP(W695,'[1]vakuumierte Fertigprodukte'!$E:$FI,2,FALSE)=0,"Vakuumierte Zipfel"),
IFERROR(IF(VLOOKUP(W695,[1]Wurste!$B:$C,2,FALSE)=0,"Räucherwürste"),
IFERROR(IF(VLOOKUP(W695,[1]Wurste!$E:$F,2,FALSE)=0,"URW/URGW Wurst"),
IFERROR(IF(VLOOKUP(W695,[1]Wurste!$H:$I,2,FALSE)=0,"HF-Wurst Vegan"),
IFERROR(IF(VLOOKUP(W695,[1]Wurste!$K:$L,2,FALSE)=0,"320er ohne Würste"),
IFERROR(IF(AND(OR(Abfalldokumentation!$I695="BU3",Abfalldokumentation!$I695="Verkauf"),Abfalldokumentation!$N695="Schimmel",Abfalldokumentation!$O695="keinen Abnehmer/kein Schälpersonal"),"Div. Zipfel, ES ohne Verwendung",VLOOKUP(Abfalldokumentation!$M695,Produktgruppen!A:B,2,FALSE)),"-")))))))))))))))))))))))</f>
        <v>Offen ungeschält VOS</v>
      </c>
      <c r="M695" s="76" t="str">
        <f>IFERROR(VLOOKUP(Abfalldokumentation!$W695,Artikel!A:C,3,FALSE),Abfalldokumentation!$W695)</f>
        <v>VOS URGW CHILI-NATRIUMA</v>
      </c>
      <c r="N695" s="76" t="str">
        <f>VLOOKUP(D695,'Liste Gründe'!A:D,2,FALSE)</f>
        <v>Schimmel</v>
      </c>
      <c r="O695" s="75" t="str">
        <f>IF(ISBLANK(F695),VLOOKUP(Abfalldokumentation!$X695,'Liste Gründe'!A:D,3,FALSE),F695)</f>
        <v>keine Verarbeitung</v>
      </c>
      <c r="P695" s="76" t="str">
        <f>IF(ISBLANK(Abfalldokumentation!$G695),"-",Abfalldokumentation!$G695)</f>
        <v>Aufgrund Konsistenz nicht genommen. Zu wenig VOS verarbeitet. Vom Warmen ins Kalte -&gt; Schimmel</v>
      </c>
      <c r="Q695" s="76">
        <f t="shared" si="71"/>
        <v>39</v>
      </c>
      <c r="R695" s="76" t="str">
        <f t="shared" si="72"/>
        <v>Produkte</v>
      </c>
      <c r="S695" s="76" t="str">
        <f t="shared" si="73"/>
        <v>BUs</v>
      </c>
      <c r="T695" s="76" t="str">
        <f t="shared" si="74"/>
        <v>Symptome</v>
      </c>
      <c r="U695" s="76">
        <f>IFERROR(VLOOKUP(Abfalldokumentation!$W695,Kennzahlen!S:U,3,FALSE)*Abfalldokumentation!$J695,"0")</f>
        <v>25</v>
      </c>
      <c r="V695" s="76" t="str">
        <f>IF(ISBLANK(A695),VLOOKUP(Abfalldokumentation!$W695,'Linien - BU'!R:S,2,FALSE),A695)</f>
        <v>Schmelze</v>
      </c>
      <c r="W695" s="77">
        <f t="shared" si="75"/>
        <v>29501057</v>
      </c>
      <c r="X695" s="77">
        <f t="shared" si="76"/>
        <v>12</v>
      </c>
    </row>
    <row r="696" spans="1:24" ht="30" customHeight="1" x14ac:dyDescent="0.25">
      <c r="A696" s="39" t="s">
        <v>11</v>
      </c>
      <c r="B696" s="40">
        <v>29501064</v>
      </c>
      <c r="C696" s="40">
        <v>427</v>
      </c>
      <c r="D696" s="40">
        <v>12</v>
      </c>
      <c r="E696" s="41">
        <v>44466</v>
      </c>
      <c r="F696" s="42" t="s">
        <v>20</v>
      </c>
      <c r="G696" s="40" t="s">
        <v>84</v>
      </c>
      <c r="H696" s="44" t="str">
        <f>IFERROR(VLOOKUP(Abfalldokumentation!$B696,Artikel!A:C,3,FALSE),Abfalldokumentation!$B696)</f>
        <v>VOS GRW-SCHI ZIPFEL 350</v>
      </c>
      <c r="I696" s="78" t="str">
        <f>VLOOKUP(V696,'Linien - BU'!A:B,2,FALSE)</f>
        <v>Verkauf</v>
      </c>
      <c r="J696" s="79">
        <f t="shared" si="70"/>
        <v>427</v>
      </c>
      <c r="K696" s="80">
        <f>Abfalldokumentation!$E696</f>
        <v>44466</v>
      </c>
      <c r="L696" s="79" t="str">
        <f>IFERROR(IF(VLOOKUP(W696,'[1]Rohware 230'!$B:$C,2,FALSE)=0,"Rohware"),
IFERROR(IF(VLOOKUP(W696,[1]Sammelnr.!$B:$C,2,FALSE)=0,"Sammelnr. ungeschält ABS"),
IFERROR(IF(VLOOKUP(W696,[1]Sammelnr.!$E:$F,2,FALSE)=0,"Sammelnr. ungeschält VS"),
IFERROR(IF(VLOOKUP(W696,[1]Sammelnr.!$H:$I,2,FALSE)=0,"Sammelnr. geschält"),
IFERROR(IF(VLOOKUP(W696,[1]Offen!$B:$C,2,FALSE)=0,"Offen ungeschält ABS"),
IFERROR(IF(VLOOKUP(W696,[1]Offen!$E:$F,2,FALSE)=0,"Offen ungeschält VOS"),
IFERROR(IF(VLOOKUP(W696,[1]Offen!$H:$I,2,FALSE)=0,"Offen geschält RW"),
IFERROR(IF(VLOOKUP(W696,[1]Offen!$K:$L,2,FALSE)=0,"Offen vegan"),
IFERROR(IF(VLOOKUP(W696,[1]Offen!$N:$O,2,FALSE)=0,"Offen Zipfel"),
IFERROR(IF(VLOOKUP(W696,[1]Offen!$Q:$R,2,FALSE)=0,"Offen Endstücke"),
IFERROR(IF(VLOOKUP(W696,[1]Vakuumiert!$B:$C,2,FALSE)=0,"Vakuumierter VOS ungeschält"),
IFERROR(IF(VLOOKUP(W696,[1]Vakuumiert!$E:$F,2,FALSE)=0,"Vakuumierter ABS ungeschält"),
IFERROR(IF(VLOOKUP(W696,[1]Vakuumiert!$H:$I,2,FALSE)=0,"Vakuumierter VOS geschält"),
IFERROR(IF(VLOOKUP(W696,[1]Vakuumiert!$K:$L,2,FALSE)=0,"Vakuumierter VOS vegan"),
IFERROR(IF(VLOOKUP(W696,[1]Vakuumiert!$N:$O,2,FALSE)=0,"Vakuumierter VOS Zipfel"),
IFERROR(IF(VLOOKUP(W696,[1]Vakuumiert!$Q:$R,2,FALSE)=0,"Vakuumiert geschält"),
IFERROR(IF(VLOOKUP(W696,'[1]vakuumierte Fertigprodukte'!$B:$C,2,FALSE)=0,"Fertigprodukte"),
IFERROR(IF(VLOOKUP(W696,'[1]vakuumierte Fertigprodukte'!$E:$FI,2,FALSE)=0,"Vakuumierte Zipfel"),
IFERROR(IF(VLOOKUP(W696,[1]Wurste!$B:$C,2,FALSE)=0,"Räucherwürste"),
IFERROR(IF(VLOOKUP(W696,[1]Wurste!$E:$F,2,FALSE)=0,"URW/URGW Wurst"),
IFERROR(IF(VLOOKUP(W696,[1]Wurste!$H:$I,2,FALSE)=0,"HF-Wurst Vegan"),
IFERROR(IF(VLOOKUP(W696,[1]Wurste!$K:$L,2,FALSE)=0,"320er ohne Würste"),
IFERROR(IF(AND(OR(Abfalldokumentation!$I696="BU3",Abfalldokumentation!$I696="Verkauf"),Abfalldokumentation!$N696="Schimmel",Abfalldokumentation!$O696="keinen Abnehmer/kein Schälpersonal"),"Div. Zipfel, ES ohne Verwendung",VLOOKUP(Abfalldokumentation!$M696,Produktgruppen!A:B,2,FALSE)),"-")))))))))))))))))))))))</f>
        <v>Offen Zipfel</v>
      </c>
      <c r="M696" s="81" t="str">
        <f>IFERROR(VLOOKUP(Abfalldokumentation!$W696,Artikel!A:C,3,FALSE),Abfalldokumentation!$W696)</f>
        <v>VOS GRW-SCHI ZIPFEL 350</v>
      </c>
      <c r="N696" s="81" t="str">
        <f>VLOOKUP(D696,'Liste Gründe'!A:D,2,FALSE)</f>
        <v>Schimmel</v>
      </c>
      <c r="O696" s="80" t="str">
        <f>IF(ISBLANK(F696),VLOOKUP(Abfalldokumentation!$X696,'Liste Gründe'!A:D,3,FALSE),F696)</f>
        <v>keinen Abnehmer/kein Schälpersonal</v>
      </c>
      <c r="P696" s="81" t="str">
        <f>IF(ISBLANK(Abfalldokumentation!$G696),"-",Abfalldokumentation!$G696)</f>
        <v>keinen Abnehmer/Schälen</v>
      </c>
      <c r="Q696" s="81">
        <f t="shared" si="71"/>
        <v>39</v>
      </c>
      <c r="R696" s="81" t="str">
        <f t="shared" si="72"/>
        <v>Produkte</v>
      </c>
      <c r="S696" s="81" t="str">
        <f t="shared" si="73"/>
        <v>BUs</v>
      </c>
      <c r="T696" s="81" t="str">
        <f t="shared" si="74"/>
        <v>Symptome</v>
      </c>
      <c r="U696" s="81">
        <f>IFERROR(VLOOKUP(Abfalldokumentation!$W696,Kennzahlen!S:U,3,FALSE)*Abfalldokumentation!$J696,"0")</f>
        <v>213.5</v>
      </c>
      <c r="V696" s="81" t="str">
        <f>IF(ISBLANK(A696),VLOOKUP(Abfalldokumentation!$W696,'Linien - BU'!R:S,2,FALSE),A696)</f>
        <v>Verkauf</v>
      </c>
      <c r="W696" s="77">
        <f t="shared" si="75"/>
        <v>29501064</v>
      </c>
      <c r="X696" s="77">
        <f t="shared" si="76"/>
        <v>12</v>
      </c>
    </row>
    <row r="697" spans="1:24" ht="30" customHeight="1" x14ac:dyDescent="0.25">
      <c r="A697" s="45" t="s">
        <v>11</v>
      </c>
      <c r="B697" s="46">
        <v>29501064</v>
      </c>
      <c r="C697" s="46">
        <v>613</v>
      </c>
      <c r="D697" s="46">
        <v>12</v>
      </c>
      <c r="E697" s="47">
        <v>44466</v>
      </c>
      <c r="F697" s="48" t="s">
        <v>20</v>
      </c>
      <c r="G697" s="46" t="s">
        <v>84</v>
      </c>
      <c r="H697" s="50" t="str">
        <f>IFERROR(VLOOKUP(Abfalldokumentation!$B697,Artikel!A:C,3,FALSE),Abfalldokumentation!$B697)</f>
        <v>VOS GRW-SCHI ZIPFEL 350</v>
      </c>
      <c r="I697" s="73" t="str">
        <f>VLOOKUP(V697,'Linien - BU'!A:B,2,FALSE)</f>
        <v>Verkauf</v>
      </c>
      <c r="J697" s="74">
        <f t="shared" si="70"/>
        <v>613</v>
      </c>
      <c r="K697" s="75">
        <f>Abfalldokumentation!$E697</f>
        <v>44466</v>
      </c>
      <c r="L697" s="74" t="str">
        <f>IFERROR(IF(VLOOKUP(W697,'[1]Rohware 230'!$B:$C,2,FALSE)=0,"Rohware"),
IFERROR(IF(VLOOKUP(W697,[1]Sammelnr.!$B:$C,2,FALSE)=0,"Sammelnr. ungeschält ABS"),
IFERROR(IF(VLOOKUP(W697,[1]Sammelnr.!$E:$F,2,FALSE)=0,"Sammelnr. ungeschält VS"),
IFERROR(IF(VLOOKUP(W697,[1]Sammelnr.!$H:$I,2,FALSE)=0,"Sammelnr. geschält"),
IFERROR(IF(VLOOKUP(W697,[1]Offen!$B:$C,2,FALSE)=0,"Offen ungeschält ABS"),
IFERROR(IF(VLOOKUP(W697,[1]Offen!$E:$F,2,FALSE)=0,"Offen ungeschält VOS"),
IFERROR(IF(VLOOKUP(W697,[1]Offen!$H:$I,2,FALSE)=0,"Offen geschält RW"),
IFERROR(IF(VLOOKUP(W697,[1]Offen!$K:$L,2,FALSE)=0,"Offen vegan"),
IFERROR(IF(VLOOKUP(W697,[1]Offen!$N:$O,2,FALSE)=0,"Offen Zipfel"),
IFERROR(IF(VLOOKUP(W697,[1]Offen!$Q:$R,2,FALSE)=0,"Offen Endstücke"),
IFERROR(IF(VLOOKUP(W697,[1]Vakuumiert!$B:$C,2,FALSE)=0,"Vakuumierter VOS ungeschält"),
IFERROR(IF(VLOOKUP(W697,[1]Vakuumiert!$E:$F,2,FALSE)=0,"Vakuumierter ABS ungeschält"),
IFERROR(IF(VLOOKUP(W697,[1]Vakuumiert!$H:$I,2,FALSE)=0,"Vakuumierter VOS geschält"),
IFERROR(IF(VLOOKUP(W697,[1]Vakuumiert!$K:$L,2,FALSE)=0,"Vakuumierter VOS vegan"),
IFERROR(IF(VLOOKUP(W697,[1]Vakuumiert!$N:$O,2,FALSE)=0,"Vakuumierter VOS Zipfel"),
IFERROR(IF(VLOOKUP(W697,[1]Vakuumiert!$Q:$R,2,FALSE)=0,"Vakuumiert geschält"),
IFERROR(IF(VLOOKUP(W697,'[1]vakuumierte Fertigprodukte'!$B:$C,2,FALSE)=0,"Fertigprodukte"),
IFERROR(IF(VLOOKUP(W697,'[1]vakuumierte Fertigprodukte'!$E:$FI,2,FALSE)=0,"Vakuumierte Zipfel"),
IFERROR(IF(VLOOKUP(W697,[1]Wurste!$B:$C,2,FALSE)=0,"Räucherwürste"),
IFERROR(IF(VLOOKUP(W697,[1]Wurste!$E:$F,2,FALSE)=0,"URW/URGW Wurst"),
IFERROR(IF(VLOOKUP(W697,[1]Wurste!$H:$I,2,FALSE)=0,"HF-Wurst Vegan"),
IFERROR(IF(VLOOKUP(W697,[1]Wurste!$K:$L,2,FALSE)=0,"320er ohne Würste"),
IFERROR(IF(AND(OR(Abfalldokumentation!$I697="BU3",Abfalldokumentation!$I697="Verkauf"),Abfalldokumentation!$N697="Schimmel",Abfalldokumentation!$O697="keinen Abnehmer/kein Schälpersonal"),"Div. Zipfel, ES ohne Verwendung",VLOOKUP(Abfalldokumentation!$M697,Produktgruppen!A:B,2,FALSE)),"-")))))))))))))))))))))))</f>
        <v>Offen Zipfel</v>
      </c>
      <c r="M697" s="76" t="str">
        <f>IFERROR(VLOOKUP(Abfalldokumentation!$W697,Artikel!A:C,3,FALSE),Abfalldokumentation!$W697)</f>
        <v>VOS GRW-SCHI ZIPFEL 350</v>
      </c>
      <c r="N697" s="76" t="str">
        <f>VLOOKUP(D697,'Liste Gründe'!A:D,2,FALSE)</f>
        <v>Schimmel</v>
      </c>
      <c r="O697" s="75" t="str">
        <f>IF(ISBLANK(F697),VLOOKUP(Abfalldokumentation!$X697,'Liste Gründe'!A:D,3,FALSE),F697)</f>
        <v>keinen Abnehmer/kein Schälpersonal</v>
      </c>
      <c r="P697" s="76" t="str">
        <f>IF(ISBLANK(Abfalldokumentation!$G697),"-",Abfalldokumentation!$G697)</f>
        <v>keinen Abnehmer/Schälen</v>
      </c>
      <c r="Q697" s="76">
        <f t="shared" si="71"/>
        <v>39</v>
      </c>
      <c r="R697" s="76" t="str">
        <f t="shared" si="72"/>
        <v>Produkte</v>
      </c>
      <c r="S697" s="76" t="str">
        <f t="shared" si="73"/>
        <v>BUs</v>
      </c>
      <c r="T697" s="76" t="str">
        <f t="shared" si="74"/>
        <v>Symptome</v>
      </c>
      <c r="U697" s="76">
        <f>IFERROR(VLOOKUP(Abfalldokumentation!$W697,Kennzahlen!S:U,3,FALSE)*Abfalldokumentation!$J697,"0")</f>
        <v>306.5</v>
      </c>
      <c r="V697" s="76" t="str">
        <f>IF(ISBLANK(A697),VLOOKUP(Abfalldokumentation!$W697,'Linien - BU'!R:S,2,FALSE),A697)</f>
        <v>Verkauf</v>
      </c>
      <c r="W697" s="77">
        <f t="shared" si="75"/>
        <v>29501064</v>
      </c>
      <c r="X697" s="77">
        <f t="shared" si="76"/>
        <v>12</v>
      </c>
    </row>
    <row r="698" spans="1:24" ht="30" customHeight="1" x14ac:dyDescent="0.25">
      <c r="A698" s="39" t="s">
        <v>11</v>
      </c>
      <c r="B698" s="40">
        <v>29501069</v>
      </c>
      <c r="C698" s="40">
        <v>477</v>
      </c>
      <c r="D698" s="40">
        <v>12</v>
      </c>
      <c r="E698" s="41">
        <v>44466</v>
      </c>
      <c r="F698" s="42" t="s">
        <v>20</v>
      </c>
      <c r="G698" s="40" t="s">
        <v>84</v>
      </c>
      <c r="H698" s="44" t="str">
        <f>IFERROR(VLOOKUP(Abfalldokumentation!$B698,Artikel!A:C,3,FALSE),Abfalldokumentation!$B698)</f>
        <v>VOS GRW-NATUR ENDSTÜCK</v>
      </c>
      <c r="I698" s="78" t="str">
        <f>VLOOKUP(V698,'Linien - BU'!A:B,2,FALSE)</f>
        <v>Verkauf</v>
      </c>
      <c r="J698" s="79">
        <f t="shared" si="70"/>
        <v>477</v>
      </c>
      <c r="K698" s="80">
        <f>Abfalldokumentation!$E698</f>
        <v>44466</v>
      </c>
      <c r="L698" s="79" t="str">
        <f>IFERROR(IF(VLOOKUP(W698,'[1]Rohware 230'!$B:$C,2,FALSE)=0,"Rohware"),
IFERROR(IF(VLOOKUP(W698,[1]Sammelnr.!$B:$C,2,FALSE)=0,"Sammelnr. ungeschält ABS"),
IFERROR(IF(VLOOKUP(W698,[1]Sammelnr.!$E:$F,2,FALSE)=0,"Sammelnr. ungeschält VS"),
IFERROR(IF(VLOOKUP(W698,[1]Sammelnr.!$H:$I,2,FALSE)=0,"Sammelnr. geschält"),
IFERROR(IF(VLOOKUP(W698,[1]Offen!$B:$C,2,FALSE)=0,"Offen ungeschält ABS"),
IFERROR(IF(VLOOKUP(W698,[1]Offen!$E:$F,2,FALSE)=0,"Offen ungeschält VOS"),
IFERROR(IF(VLOOKUP(W698,[1]Offen!$H:$I,2,FALSE)=0,"Offen geschält RW"),
IFERROR(IF(VLOOKUP(W698,[1]Offen!$K:$L,2,FALSE)=0,"Offen vegan"),
IFERROR(IF(VLOOKUP(W698,[1]Offen!$N:$O,2,FALSE)=0,"Offen Zipfel"),
IFERROR(IF(VLOOKUP(W698,[1]Offen!$Q:$R,2,FALSE)=0,"Offen Endstücke"),
IFERROR(IF(VLOOKUP(W698,[1]Vakuumiert!$B:$C,2,FALSE)=0,"Vakuumierter VOS ungeschält"),
IFERROR(IF(VLOOKUP(W698,[1]Vakuumiert!$E:$F,2,FALSE)=0,"Vakuumierter ABS ungeschält"),
IFERROR(IF(VLOOKUP(W698,[1]Vakuumiert!$H:$I,2,FALSE)=0,"Vakuumierter VOS geschält"),
IFERROR(IF(VLOOKUP(W698,[1]Vakuumiert!$K:$L,2,FALSE)=0,"Vakuumierter VOS vegan"),
IFERROR(IF(VLOOKUP(W698,[1]Vakuumiert!$N:$O,2,FALSE)=0,"Vakuumierter VOS Zipfel"),
IFERROR(IF(VLOOKUP(W698,[1]Vakuumiert!$Q:$R,2,FALSE)=0,"Vakuumiert geschält"),
IFERROR(IF(VLOOKUP(W698,'[1]vakuumierte Fertigprodukte'!$B:$C,2,FALSE)=0,"Fertigprodukte"),
IFERROR(IF(VLOOKUP(W698,'[1]vakuumierte Fertigprodukte'!$E:$FI,2,FALSE)=0,"Vakuumierte Zipfel"),
IFERROR(IF(VLOOKUP(W698,[1]Wurste!$B:$C,2,FALSE)=0,"Räucherwürste"),
IFERROR(IF(VLOOKUP(W698,[1]Wurste!$E:$F,2,FALSE)=0,"URW/URGW Wurst"),
IFERROR(IF(VLOOKUP(W698,[1]Wurste!$H:$I,2,FALSE)=0,"HF-Wurst Vegan"),
IFERROR(IF(VLOOKUP(W698,[1]Wurste!$K:$L,2,FALSE)=0,"320er ohne Würste"),
IFERROR(IF(AND(OR(Abfalldokumentation!$I698="BU3",Abfalldokumentation!$I698="Verkauf"),Abfalldokumentation!$N698="Schimmel",Abfalldokumentation!$O698="keinen Abnehmer/kein Schälpersonal"),"Div. Zipfel, ES ohne Verwendung",VLOOKUP(Abfalldokumentation!$M698,Produktgruppen!A:B,2,FALSE)),"-")))))))))))))))))))))))</f>
        <v>Offen Endstücke</v>
      </c>
      <c r="M698" s="81" t="str">
        <f>IFERROR(VLOOKUP(Abfalldokumentation!$W698,Artikel!A:C,3,FALSE),Abfalldokumentation!$W698)</f>
        <v>VOS GRW-NATUR ENDSTÜCK</v>
      </c>
      <c r="N698" s="81" t="str">
        <f>VLOOKUP(D698,'Liste Gründe'!A:D,2,FALSE)</f>
        <v>Schimmel</v>
      </c>
      <c r="O698" s="80" t="str">
        <f>IF(ISBLANK(F698),VLOOKUP(Abfalldokumentation!$X698,'Liste Gründe'!A:D,3,FALSE),F698)</f>
        <v>keinen Abnehmer/kein Schälpersonal</v>
      </c>
      <c r="P698" s="81" t="str">
        <f>IF(ISBLANK(Abfalldokumentation!$G698),"-",Abfalldokumentation!$G698)</f>
        <v>keinen Abnehmer/Schälen</v>
      </c>
      <c r="Q698" s="81">
        <f t="shared" si="71"/>
        <v>39</v>
      </c>
      <c r="R698" s="81" t="str">
        <f t="shared" si="72"/>
        <v>Produkte</v>
      </c>
      <c r="S698" s="81" t="str">
        <f t="shared" si="73"/>
        <v>BUs</v>
      </c>
      <c r="T698" s="81" t="str">
        <f t="shared" si="74"/>
        <v>Symptome</v>
      </c>
      <c r="U698" s="81">
        <f>IFERROR(VLOOKUP(Abfalldokumentation!$W698,Kennzahlen!S:U,3,FALSE)*Abfalldokumentation!$J698,"0")</f>
        <v>238.5</v>
      </c>
      <c r="V698" s="81" t="str">
        <f>IF(ISBLANK(A698),VLOOKUP(Abfalldokumentation!$W698,'Linien - BU'!R:S,2,FALSE),A698)</f>
        <v>Verkauf</v>
      </c>
      <c r="W698" s="77">
        <f t="shared" si="75"/>
        <v>29501069</v>
      </c>
      <c r="X698" s="77">
        <f t="shared" si="76"/>
        <v>12</v>
      </c>
    </row>
    <row r="699" spans="1:24" ht="30" customHeight="1" x14ac:dyDescent="0.25">
      <c r="A699" s="45" t="s">
        <v>11</v>
      </c>
      <c r="B699" s="46">
        <v>29501070</v>
      </c>
      <c r="C699" s="46">
        <v>419</v>
      </c>
      <c r="D699" s="46">
        <v>12</v>
      </c>
      <c r="E699" s="47">
        <v>44466</v>
      </c>
      <c r="F699" s="48" t="s">
        <v>20</v>
      </c>
      <c r="G699" s="46" t="s">
        <v>84</v>
      </c>
      <c r="H699" s="50" t="str">
        <f>IFERROR(VLOOKUP(Abfalldokumentation!$B699,Artikel!A:C,3,FALSE),Abfalldokumentation!$B699)</f>
        <v>VOS GRW-SCHI-NAT ENDSTÜ</v>
      </c>
      <c r="I699" s="73" t="str">
        <f>VLOOKUP(V699,'Linien - BU'!A:B,2,FALSE)</f>
        <v>Verkauf</v>
      </c>
      <c r="J699" s="74">
        <f t="shared" si="70"/>
        <v>419</v>
      </c>
      <c r="K699" s="75">
        <f>Abfalldokumentation!$E699</f>
        <v>44466</v>
      </c>
      <c r="L699" s="74" t="str">
        <f>IFERROR(IF(VLOOKUP(W699,'[1]Rohware 230'!$B:$C,2,FALSE)=0,"Rohware"),
IFERROR(IF(VLOOKUP(W699,[1]Sammelnr.!$B:$C,2,FALSE)=0,"Sammelnr. ungeschält ABS"),
IFERROR(IF(VLOOKUP(W699,[1]Sammelnr.!$E:$F,2,FALSE)=0,"Sammelnr. ungeschält VS"),
IFERROR(IF(VLOOKUP(W699,[1]Sammelnr.!$H:$I,2,FALSE)=0,"Sammelnr. geschält"),
IFERROR(IF(VLOOKUP(W699,[1]Offen!$B:$C,2,FALSE)=0,"Offen ungeschält ABS"),
IFERROR(IF(VLOOKUP(W699,[1]Offen!$E:$F,2,FALSE)=0,"Offen ungeschält VOS"),
IFERROR(IF(VLOOKUP(W699,[1]Offen!$H:$I,2,FALSE)=0,"Offen geschält RW"),
IFERROR(IF(VLOOKUP(W699,[1]Offen!$K:$L,2,FALSE)=0,"Offen vegan"),
IFERROR(IF(VLOOKUP(W699,[1]Offen!$N:$O,2,FALSE)=0,"Offen Zipfel"),
IFERROR(IF(VLOOKUP(W699,[1]Offen!$Q:$R,2,FALSE)=0,"Offen Endstücke"),
IFERROR(IF(VLOOKUP(W699,[1]Vakuumiert!$B:$C,2,FALSE)=0,"Vakuumierter VOS ungeschält"),
IFERROR(IF(VLOOKUP(W699,[1]Vakuumiert!$E:$F,2,FALSE)=0,"Vakuumierter ABS ungeschält"),
IFERROR(IF(VLOOKUP(W699,[1]Vakuumiert!$H:$I,2,FALSE)=0,"Vakuumierter VOS geschält"),
IFERROR(IF(VLOOKUP(W699,[1]Vakuumiert!$K:$L,2,FALSE)=0,"Vakuumierter VOS vegan"),
IFERROR(IF(VLOOKUP(W699,[1]Vakuumiert!$N:$O,2,FALSE)=0,"Vakuumierter VOS Zipfel"),
IFERROR(IF(VLOOKUP(W699,[1]Vakuumiert!$Q:$R,2,FALSE)=0,"Vakuumiert geschält"),
IFERROR(IF(VLOOKUP(W699,'[1]vakuumierte Fertigprodukte'!$B:$C,2,FALSE)=0,"Fertigprodukte"),
IFERROR(IF(VLOOKUP(W699,'[1]vakuumierte Fertigprodukte'!$E:$FI,2,FALSE)=0,"Vakuumierte Zipfel"),
IFERROR(IF(VLOOKUP(W699,[1]Wurste!$B:$C,2,FALSE)=0,"Räucherwürste"),
IFERROR(IF(VLOOKUP(W699,[1]Wurste!$E:$F,2,FALSE)=0,"URW/URGW Wurst"),
IFERROR(IF(VLOOKUP(W699,[1]Wurste!$H:$I,2,FALSE)=0,"HF-Wurst Vegan"),
IFERROR(IF(VLOOKUP(W699,[1]Wurste!$K:$L,2,FALSE)=0,"320er ohne Würste"),
IFERROR(IF(AND(OR(Abfalldokumentation!$I699="BU3",Abfalldokumentation!$I699="Verkauf"),Abfalldokumentation!$N699="Schimmel",Abfalldokumentation!$O699="keinen Abnehmer/kein Schälpersonal"),"Div. Zipfel, ES ohne Verwendung",VLOOKUP(Abfalldokumentation!$M699,Produktgruppen!A:B,2,FALSE)),"-")))))))))))))))))))))))</f>
        <v>Offen Endstücke</v>
      </c>
      <c r="M699" s="76" t="str">
        <f>IFERROR(VLOOKUP(Abfalldokumentation!$W699,Artikel!A:C,3,FALSE),Abfalldokumentation!$W699)</f>
        <v>VOS GRW-SCHI-NAT ENDSTÜ</v>
      </c>
      <c r="N699" s="76" t="str">
        <f>VLOOKUP(D699,'Liste Gründe'!A:D,2,FALSE)</f>
        <v>Schimmel</v>
      </c>
      <c r="O699" s="75" t="str">
        <f>IF(ISBLANK(F699),VLOOKUP(Abfalldokumentation!$X699,'Liste Gründe'!A:D,3,FALSE),F699)</f>
        <v>keinen Abnehmer/kein Schälpersonal</v>
      </c>
      <c r="P699" s="76" t="str">
        <f>IF(ISBLANK(Abfalldokumentation!$G699),"-",Abfalldokumentation!$G699)</f>
        <v>keinen Abnehmer/Schälen</v>
      </c>
      <c r="Q699" s="76">
        <f t="shared" si="71"/>
        <v>39</v>
      </c>
      <c r="R699" s="76" t="str">
        <f t="shared" si="72"/>
        <v>Produkte</v>
      </c>
      <c r="S699" s="76" t="str">
        <f t="shared" si="73"/>
        <v>BUs</v>
      </c>
      <c r="T699" s="76" t="str">
        <f t="shared" si="74"/>
        <v>Symptome</v>
      </c>
      <c r="U699" s="76">
        <f>IFERROR(VLOOKUP(Abfalldokumentation!$W699,Kennzahlen!S:U,3,FALSE)*Abfalldokumentation!$J699,"0")</f>
        <v>209.5</v>
      </c>
      <c r="V699" s="76" t="str">
        <f>IF(ISBLANK(A699),VLOOKUP(Abfalldokumentation!$W699,'Linien - BU'!R:S,2,FALSE),A699)</f>
        <v>Verkauf</v>
      </c>
      <c r="W699" s="77">
        <f t="shared" si="75"/>
        <v>29501070</v>
      </c>
      <c r="X699" s="77">
        <f t="shared" si="76"/>
        <v>12</v>
      </c>
    </row>
    <row r="700" spans="1:24" ht="30" customHeight="1" x14ac:dyDescent="0.25">
      <c r="A700" s="39" t="s">
        <v>11</v>
      </c>
      <c r="B700" s="40">
        <v>29501079</v>
      </c>
      <c r="C700" s="40">
        <v>230</v>
      </c>
      <c r="D700" s="40">
        <v>12</v>
      </c>
      <c r="E700" s="41">
        <v>44466</v>
      </c>
      <c r="F700" s="42" t="s">
        <v>20</v>
      </c>
      <c r="G700" s="40" t="s">
        <v>84</v>
      </c>
      <c r="H700" s="44" t="str">
        <f>IFERROR(VLOOKUP(Abfalldokumentation!$B700,Artikel!A:C,3,FALSE),Abfalldokumentation!$B700)</f>
        <v>VOS GRW-CHILI-NAT ENDST</v>
      </c>
      <c r="I700" s="78" t="str">
        <f>VLOOKUP(V700,'Linien - BU'!A:B,2,FALSE)</f>
        <v>Verkauf</v>
      </c>
      <c r="J700" s="79">
        <f t="shared" si="70"/>
        <v>230</v>
      </c>
      <c r="K700" s="80">
        <f>Abfalldokumentation!$E700</f>
        <v>44466</v>
      </c>
      <c r="L700" s="79" t="str">
        <f>IFERROR(IF(VLOOKUP(W700,'[1]Rohware 230'!$B:$C,2,FALSE)=0,"Rohware"),
IFERROR(IF(VLOOKUP(W700,[1]Sammelnr.!$B:$C,2,FALSE)=0,"Sammelnr. ungeschält ABS"),
IFERROR(IF(VLOOKUP(W700,[1]Sammelnr.!$E:$F,2,FALSE)=0,"Sammelnr. ungeschält VS"),
IFERROR(IF(VLOOKUP(W700,[1]Sammelnr.!$H:$I,2,FALSE)=0,"Sammelnr. geschält"),
IFERROR(IF(VLOOKUP(W700,[1]Offen!$B:$C,2,FALSE)=0,"Offen ungeschält ABS"),
IFERROR(IF(VLOOKUP(W700,[1]Offen!$E:$F,2,FALSE)=0,"Offen ungeschält VOS"),
IFERROR(IF(VLOOKUP(W700,[1]Offen!$H:$I,2,FALSE)=0,"Offen geschält RW"),
IFERROR(IF(VLOOKUP(W700,[1]Offen!$K:$L,2,FALSE)=0,"Offen vegan"),
IFERROR(IF(VLOOKUP(W700,[1]Offen!$N:$O,2,FALSE)=0,"Offen Zipfel"),
IFERROR(IF(VLOOKUP(W700,[1]Offen!$Q:$R,2,FALSE)=0,"Offen Endstücke"),
IFERROR(IF(VLOOKUP(W700,[1]Vakuumiert!$B:$C,2,FALSE)=0,"Vakuumierter VOS ungeschält"),
IFERROR(IF(VLOOKUP(W700,[1]Vakuumiert!$E:$F,2,FALSE)=0,"Vakuumierter ABS ungeschält"),
IFERROR(IF(VLOOKUP(W700,[1]Vakuumiert!$H:$I,2,FALSE)=0,"Vakuumierter VOS geschält"),
IFERROR(IF(VLOOKUP(W700,[1]Vakuumiert!$K:$L,2,FALSE)=0,"Vakuumierter VOS vegan"),
IFERROR(IF(VLOOKUP(W700,[1]Vakuumiert!$N:$O,2,FALSE)=0,"Vakuumierter VOS Zipfel"),
IFERROR(IF(VLOOKUP(W700,[1]Vakuumiert!$Q:$R,2,FALSE)=0,"Vakuumiert geschält"),
IFERROR(IF(VLOOKUP(W700,'[1]vakuumierte Fertigprodukte'!$B:$C,2,FALSE)=0,"Fertigprodukte"),
IFERROR(IF(VLOOKUP(W700,'[1]vakuumierte Fertigprodukte'!$E:$FI,2,FALSE)=0,"Vakuumierte Zipfel"),
IFERROR(IF(VLOOKUP(W700,[1]Wurste!$B:$C,2,FALSE)=0,"Räucherwürste"),
IFERROR(IF(VLOOKUP(W700,[1]Wurste!$E:$F,2,FALSE)=0,"URW/URGW Wurst"),
IFERROR(IF(VLOOKUP(W700,[1]Wurste!$H:$I,2,FALSE)=0,"HF-Wurst Vegan"),
IFERROR(IF(VLOOKUP(W700,[1]Wurste!$K:$L,2,FALSE)=0,"320er ohne Würste"),
IFERROR(IF(AND(OR(Abfalldokumentation!$I700="BU3",Abfalldokumentation!$I700="Verkauf"),Abfalldokumentation!$N700="Schimmel",Abfalldokumentation!$O700="keinen Abnehmer/kein Schälpersonal"),"Div. Zipfel, ES ohne Verwendung",VLOOKUP(Abfalldokumentation!$M700,Produktgruppen!A:B,2,FALSE)),"-")))))))))))))))))))))))</f>
        <v>Offen Endstücke</v>
      </c>
      <c r="M700" s="81" t="str">
        <f>IFERROR(VLOOKUP(Abfalldokumentation!$W700,Artikel!A:C,3,FALSE),Abfalldokumentation!$W700)</f>
        <v>VOS GRW-CHILI-NAT ENDST</v>
      </c>
      <c r="N700" s="81" t="str">
        <f>VLOOKUP(D700,'Liste Gründe'!A:D,2,FALSE)</f>
        <v>Schimmel</v>
      </c>
      <c r="O700" s="80" t="str">
        <f>IF(ISBLANK(F700),VLOOKUP(Abfalldokumentation!$X700,'Liste Gründe'!A:D,3,FALSE),F700)</f>
        <v>keinen Abnehmer/kein Schälpersonal</v>
      </c>
      <c r="P700" s="81" t="str">
        <f>IF(ISBLANK(Abfalldokumentation!$G700),"-",Abfalldokumentation!$G700)</f>
        <v>keinen Abnehmer/Schälen</v>
      </c>
      <c r="Q700" s="81">
        <f t="shared" si="71"/>
        <v>39</v>
      </c>
      <c r="R700" s="81" t="str">
        <f t="shared" si="72"/>
        <v>Produkte</v>
      </c>
      <c r="S700" s="81" t="str">
        <f t="shared" si="73"/>
        <v>BUs</v>
      </c>
      <c r="T700" s="81" t="str">
        <f t="shared" si="74"/>
        <v>Symptome</v>
      </c>
      <c r="U700" s="81">
        <f>IFERROR(VLOOKUP(Abfalldokumentation!$W700,Kennzahlen!S:U,3,FALSE)*Abfalldokumentation!$J700,"0")</f>
        <v>115</v>
      </c>
      <c r="V700" s="81" t="str">
        <f>IF(ISBLANK(A700),VLOOKUP(Abfalldokumentation!$W700,'Linien - BU'!R:S,2,FALSE),A700)</f>
        <v>Verkauf</v>
      </c>
      <c r="W700" s="77">
        <f t="shared" si="75"/>
        <v>29501079</v>
      </c>
      <c r="X700" s="77">
        <f t="shared" si="76"/>
        <v>12</v>
      </c>
    </row>
    <row r="701" spans="1:24" ht="30" customHeight="1" x14ac:dyDescent="0.25">
      <c r="A701" s="45" t="s">
        <v>74</v>
      </c>
      <c r="B701" s="46">
        <v>29600002</v>
      </c>
      <c r="C701" s="46">
        <v>120</v>
      </c>
      <c r="D701" s="46">
        <v>12</v>
      </c>
      <c r="E701" s="47">
        <v>44466</v>
      </c>
      <c r="F701" s="48" t="s">
        <v>22</v>
      </c>
      <c r="G701" s="46" t="s">
        <v>75</v>
      </c>
      <c r="H701" s="50" t="str">
        <f>IFERROR(VLOOKUP(Abfalldokumentation!$B701,Artikel!A:C,3,FALSE),Abfalldokumentation!$B701)</f>
        <v>ABS 40-45% Konventionel</v>
      </c>
      <c r="I701" s="73" t="str">
        <f>VLOOKUP(V701,'Linien - BU'!A:B,2,FALSE)</f>
        <v>BU1</v>
      </c>
      <c r="J701" s="74">
        <f t="shared" si="70"/>
        <v>120</v>
      </c>
      <c r="K701" s="75">
        <f>Abfalldokumentation!$E701</f>
        <v>44466</v>
      </c>
      <c r="L701" s="74" t="str">
        <f>IFERROR(IF(VLOOKUP(W701,'[1]Rohware 230'!$B:$C,2,FALSE)=0,"Rohware"),
IFERROR(IF(VLOOKUP(W701,[1]Sammelnr.!$B:$C,2,FALSE)=0,"Sammelnr. ungeschält ABS"),
IFERROR(IF(VLOOKUP(W701,[1]Sammelnr.!$E:$F,2,FALSE)=0,"Sammelnr. ungeschält VS"),
IFERROR(IF(VLOOKUP(W701,[1]Sammelnr.!$H:$I,2,FALSE)=0,"Sammelnr. geschält"),
IFERROR(IF(VLOOKUP(W701,[1]Offen!$B:$C,2,FALSE)=0,"Offen ungeschält ABS"),
IFERROR(IF(VLOOKUP(W701,[1]Offen!$E:$F,2,FALSE)=0,"Offen ungeschält VOS"),
IFERROR(IF(VLOOKUP(W701,[1]Offen!$H:$I,2,FALSE)=0,"Offen geschält RW"),
IFERROR(IF(VLOOKUP(W701,[1]Offen!$K:$L,2,FALSE)=0,"Offen vegan"),
IFERROR(IF(VLOOKUP(W701,[1]Offen!$N:$O,2,FALSE)=0,"Offen Zipfel"),
IFERROR(IF(VLOOKUP(W701,[1]Offen!$Q:$R,2,FALSE)=0,"Offen Endstücke"),
IFERROR(IF(VLOOKUP(W701,[1]Vakuumiert!$B:$C,2,FALSE)=0,"Vakuumierter VOS ungeschält"),
IFERROR(IF(VLOOKUP(W701,[1]Vakuumiert!$E:$F,2,FALSE)=0,"Vakuumierter ABS ungeschält"),
IFERROR(IF(VLOOKUP(W701,[1]Vakuumiert!$H:$I,2,FALSE)=0,"Vakuumierter VOS geschält"),
IFERROR(IF(VLOOKUP(W701,[1]Vakuumiert!$K:$L,2,FALSE)=0,"Vakuumierter VOS vegan"),
IFERROR(IF(VLOOKUP(W701,[1]Vakuumiert!$N:$O,2,FALSE)=0,"Vakuumierter VOS Zipfel"),
IFERROR(IF(VLOOKUP(W701,[1]Vakuumiert!$Q:$R,2,FALSE)=0,"Vakuumiert geschält"),
IFERROR(IF(VLOOKUP(W701,'[1]vakuumierte Fertigprodukte'!$B:$C,2,FALSE)=0,"Fertigprodukte"),
IFERROR(IF(VLOOKUP(W701,'[1]vakuumierte Fertigprodukte'!$E:$FI,2,FALSE)=0,"Vakuumierte Zipfel"),
IFERROR(IF(VLOOKUP(W701,[1]Wurste!$B:$C,2,FALSE)=0,"Räucherwürste"),
IFERROR(IF(VLOOKUP(W701,[1]Wurste!$E:$F,2,FALSE)=0,"URW/URGW Wurst"),
IFERROR(IF(VLOOKUP(W701,[1]Wurste!$H:$I,2,FALSE)=0,"HF-Wurst Vegan"),
IFERROR(IF(VLOOKUP(W701,[1]Wurste!$K:$L,2,FALSE)=0,"320er ohne Würste"),
IFERROR(IF(AND(OR(Abfalldokumentation!$I701="BU3",Abfalldokumentation!$I701="Verkauf"),Abfalldokumentation!$N701="Schimmel",Abfalldokumentation!$O701="keinen Abnehmer/kein Schälpersonal"),"Div. Zipfel, ES ohne Verwendung",VLOOKUP(Abfalldokumentation!$M701,Produktgruppen!A:B,2,FALSE)),"-")))))))))))))))))))))))</f>
        <v>Sammelnr. ungeschält ABS</v>
      </c>
      <c r="M701" s="76" t="str">
        <f>IFERROR(VLOOKUP(Abfalldokumentation!$W701,Artikel!A:C,3,FALSE),Abfalldokumentation!$W701)</f>
        <v>ABS 40-45% Konventionel</v>
      </c>
      <c r="N701" s="76" t="str">
        <f>VLOOKUP(D701,'Liste Gründe'!A:D,2,FALSE)</f>
        <v>Schimmel</v>
      </c>
      <c r="O701" s="75" t="str">
        <f>IF(ISBLANK(F701),VLOOKUP(Abfalldokumentation!$X701,'Liste Gründe'!A:D,3,FALSE),F701)</f>
        <v>keine Verarbeitung</v>
      </c>
      <c r="P701" s="76" t="str">
        <f>IF(ISBLANK(Abfalldokumentation!$G701),"-",Abfalldokumentation!$G701)</f>
        <v>Aufgrund Konsistenz nicht genommen. Zu wenig VOS verarbeitet. Vom Warmen ins Kalte -&gt; Schimmel</v>
      </c>
      <c r="Q701" s="76">
        <f t="shared" si="71"/>
        <v>39</v>
      </c>
      <c r="R701" s="76" t="str">
        <f t="shared" si="72"/>
        <v>Produkte</v>
      </c>
      <c r="S701" s="76" t="str">
        <f t="shared" si="73"/>
        <v>BUs</v>
      </c>
      <c r="T701" s="76" t="str">
        <f t="shared" si="74"/>
        <v>Symptome</v>
      </c>
      <c r="U701" s="76">
        <f>IFERROR(VLOOKUP(Abfalldokumentation!$W701,Kennzahlen!S:U,3,FALSE)*Abfalldokumentation!$J701,"0")</f>
        <v>240</v>
      </c>
      <c r="V701" s="76" t="str">
        <f>IF(ISBLANK(A701),VLOOKUP(Abfalldokumentation!$W701,'Linien - BU'!R:S,2,FALSE),A701)</f>
        <v>Schmelze</v>
      </c>
      <c r="W701" s="77">
        <f t="shared" si="75"/>
        <v>29600002</v>
      </c>
      <c r="X701" s="77">
        <f t="shared" si="76"/>
        <v>12</v>
      </c>
    </row>
    <row r="702" spans="1:24" ht="30" customHeight="1" x14ac:dyDescent="0.25">
      <c r="A702" s="39" t="s">
        <v>74</v>
      </c>
      <c r="B702" s="40">
        <v>29600023</v>
      </c>
      <c r="C702" s="40">
        <v>7</v>
      </c>
      <c r="D702" s="40">
        <v>12</v>
      </c>
      <c r="E702" s="41">
        <v>44466</v>
      </c>
      <c r="F702" s="42" t="s">
        <v>22</v>
      </c>
      <c r="G702" s="40" t="s">
        <v>75</v>
      </c>
      <c r="H702" s="44" t="str">
        <f>IFERROR(VLOOKUP(Abfalldokumentation!$B702,Artikel!A:C,3,FALSE),Abfalldokumentation!$B702)</f>
        <v>VS Natur geschält</v>
      </c>
      <c r="I702" s="78" t="str">
        <f>VLOOKUP(V702,'Linien - BU'!A:B,2,FALSE)</f>
        <v>BU1</v>
      </c>
      <c r="J702" s="79">
        <f t="shared" si="70"/>
        <v>7</v>
      </c>
      <c r="K702" s="80">
        <f>Abfalldokumentation!$E702</f>
        <v>44466</v>
      </c>
      <c r="L702" s="79" t="str">
        <f>IFERROR(IF(VLOOKUP(W702,'[1]Rohware 230'!$B:$C,2,FALSE)=0,"Rohware"),
IFERROR(IF(VLOOKUP(W702,[1]Sammelnr.!$B:$C,2,FALSE)=0,"Sammelnr. ungeschält ABS"),
IFERROR(IF(VLOOKUP(W702,[1]Sammelnr.!$E:$F,2,FALSE)=0,"Sammelnr. ungeschält VS"),
IFERROR(IF(VLOOKUP(W702,[1]Sammelnr.!$H:$I,2,FALSE)=0,"Sammelnr. geschält"),
IFERROR(IF(VLOOKUP(W702,[1]Offen!$B:$C,2,FALSE)=0,"Offen ungeschält ABS"),
IFERROR(IF(VLOOKUP(W702,[1]Offen!$E:$F,2,FALSE)=0,"Offen ungeschält VOS"),
IFERROR(IF(VLOOKUP(W702,[1]Offen!$H:$I,2,FALSE)=0,"Offen geschält RW"),
IFERROR(IF(VLOOKUP(W702,[1]Offen!$K:$L,2,FALSE)=0,"Offen vegan"),
IFERROR(IF(VLOOKUP(W702,[1]Offen!$N:$O,2,FALSE)=0,"Offen Zipfel"),
IFERROR(IF(VLOOKUP(W702,[1]Offen!$Q:$R,2,FALSE)=0,"Offen Endstücke"),
IFERROR(IF(VLOOKUP(W702,[1]Vakuumiert!$B:$C,2,FALSE)=0,"Vakuumierter VOS ungeschält"),
IFERROR(IF(VLOOKUP(W702,[1]Vakuumiert!$E:$F,2,FALSE)=0,"Vakuumierter ABS ungeschält"),
IFERROR(IF(VLOOKUP(W702,[1]Vakuumiert!$H:$I,2,FALSE)=0,"Vakuumierter VOS geschält"),
IFERROR(IF(VLOOKUP(W702,[1]Vakuumiert!$K:$L,2,FALSE)=0,"Vakuumierter VOS vegan"),
IFERROR(IF(VLOOKUP(W702,[1]Vakuumiert!$N:$O,2,FALSE)=0,"Vakuumierter VOS Zipfel"),
IFERROR(IF(VLOOKUP(W702,[1]Vakuumiert!$Q:$R,2,FALSE)=0,"Vakuumiert geschält"),
IFERROR(IF(VLOOKUP(W702,'[1]vakuumierte Fertigprodukte'!$B:$C,2,FALSE)=0,"Fertigprodukte"),
IFERROR(IF(VLOOKUP(W702,'[1]vakuumierte Fertigprodukte'!$E:$FI,2,FALSE)=0,"Vakuumierte Zipfel"),
IFERROR(IF(VLOOKUP(W702,[1]Wurste!$B:$C,2,FALSE)=0,"Räucherwürste"),
IFERROR(IF(VLOOKUP(W702,[1]Wurste!$E:$F,2,FALSE)=0,"URW/URGW Wurst"),
IFERROR(IF(VLOOKUP(W702,[1]Wurste!$H:$I,2,FALSE)=0,"HF-Wurst Vegan"),
IFERROR(IF(VLOOKUP(W702,[1]Wurste!$K:$L,2,FALSE)=0,"320er ohne Würste"),
IFERROR(IF(AND(OR(Abfalldokumentation!$I702="BU3",Abfalldokumentation!$I702="Verkauf"),Abfalldokumentation!$N702="Schimmel",Abfalldokumentation!$O702="keinen Abnehmer/kein Schälpersonal"),"Div. Zipfel, ES ohne Verwendung",VLOOKUP(Abfalldokumentation!$M702,Produktgruppen!A:B,2,FALSE)),"-")))))))))))))))))))))))</f>
        <v>Sammelnr. geschält</v>
      </c>
      <c r="M702" s="81" t="str">
        <f>IFERROR(VLOOKUP(Abfalldokumentation!$W702,Artikel!A:C,3,FALSE),Abfalldokumentation!$W702)</f>
        <v>VS Natur geschält</v>
      </c>
      <c r="N702" s="81" t="str">
        <f>VLOOKUP(D702,'Liste Gründe'!A:D,2,FALSE)</f>
        <v>Schimmel</v>
      </c>
      <c r="O702" s="80" t="str">
        <f>IF(ISBLANK(F702),VLOOKUP(Abfalldokumentation!$X702,'Liste Gründe'!A:D,3,FALSE),F702)</f>
        <v>keine Verarbeitung</v>
      </c>
      <c r="P702" s="81" t="str">
        <f>IF(ISBLANK(Abfalldokumentation!$G702),"-",Abfalldokumentation!$G702)</f>
        <v>Aufgrund Konsistenz nicht genommen. Zu wenig VOS verarbeitet. Vom Warmen ins Kalte -&gt; Schimmel</v>
      </c>
      <c r="Q702" s="81">
        <f t="shared" si="71"/>
        <v>39</v>
      </c>
      <c r="R702" s="81" t="str">
        <f t="shared" si="72"/>
        <v>Produkte</v>
      </c>
      <c r="S702" s="81" t="str">
        <f t="shared" si="73"/>
        <v>BUs</v>
      </c>
      <c r="T702" s="81" t="str">
        <f t="shared" si="74"/>
        <v>Symptome</v>
      </c>
      <c r="U702" s="81">
        <f>IFERROR(VLOOKUP(Abfalldokumentation!$W702,Kennzahlen!S:U,3,FALSE)*Abfalldokumentation!$J702,"0")</f>
        <v>6.8599999999999994</v>
      </c>
      <c r="V702" s="81" t="str">
        <f>IF(ISBLANK(A702),VLOOKUP(Abfalldokumentation!$W702,'Linien - BU'!R:S,2,FALSE),A702)</f>
        <v>Schmelze</v>
      </c>
      <c r="W702" s="77">
        <f t="shared" si="75"/>
        <v>29600023</v>
      </c>
      <c r="X702" s="77">
        <f t="shared" si="76"/>
        <v>12</v>
      </c>
    </row>
    <row r="703" spans="1:24" ht="30" customHeight="1" x14ac:dyDescent="0.25">
      <c r="A703" s="45" t="s">
        <v>74</v>
      </c>
      <c r="B703" s="46">
        <v>29600025</v>
      </c>
      <c r="C703" s="46">
        <v>26</v>
      </c>
      <c r="D703" s="46">
        <v>12</v>
      </c>
      <c r="E703" s="47">
        <v>44466</v>
      </c>
      <c r="F703" s="48" t="s">
        <v>22</v>
      </c>
      <c r="G703" s="46" t="s">
        <v>75</v>
      </c>
      <c r="H703" s="50" t="str">
        <f>IFERROR(VLOOKUP(Abfalldokumentation!$B703,Artikel!A:C,3,FALSE),Abfalldokumentation!$B703)</f>
        <v>VS Schinken geschält</v>
      </c>
      <c r="I703" s="73" t="str">
        <f>VLOOKUP(V703,'Linien - BU'!A:B,2,FALSE)</f>
        <v>BU1</v>
      </c>
      <c r="J703" s="74">
        <f t="shared" si="70"/>
        <v>26</v>
      </c>
      <c r="K703" s="75">
        <f>Abfalldokumentation!$E703</f>
        <v>44466</v>
      </c>
      <c r="L703" s="74" t="str">
        <f>IFERROR(IF(VLOOKUP(W703,'[1]Rohware 230'!$B:$C,2,FALSE)=0,"Rohware"),
IFERROR(IF(VLOOKUP(W703,[1]Sammelnr.!$B:$C,2,FALSE)=0,"Sammelnr. ungeschält ABS"),
IFERROR(IF(VLOOKUP(W703,[1]Sammelnr.!$E:$F,2,FALSE)=0,"Sammelnr. ungeschält VS"),
IFERROR(IF(VLOOKUP(W703,[1]Sammelnr.!$H:$I,2,FALSE)=0,"Sammelnr. geschält"),
IFERROR(IF(VLOOKUP(W703,[1]Offen!$B:$C,2,FALSE)=0,"Offen ungeschält ABS"),
IFERROR(IF(VLOOKUP(W703,[1]Offen!$E:$F,2,FALSE)=0,"Offen ungeschält VOS"),
IFERROR(IF(VLOOKUP(W703,[1]Offen!$H:$I,2,FALSE)=0,"Offen geschält RW"),
IFERROR(IF(VLOOKUP(W703,[1]Offen!$K:$L,2,FALSE)=0,"Offen vegan"),
IFERROR(IF(VLOOKUP(W703,[1]Offen!$N:$O,2,FALSE)=0,"Offen Zipfel"),
IFERROR(IF(VLOOKUP(W703,[1]Offen!$Q:$R,2,FALSE)=0,"Offen Endstücke"),
IFERROR(IF(VLOOKUP(W703,[1]Vakuumiert!$B:$C,2,FALSE)=0,"Vakuumierter VOS ungeschält"),
IFERROR(IF(VLOOKUP(W703,[1]Vakuumiert!$E:$F,2,FALSE)=0,"Vakuumierter ABS ungeschält"),
IFERROR(IF(VLOOKUP(W703,[1]Vakuumiert!$H:$I,2,FALSE)=0,"Vakuumierter VOS geschält"),
IFERROR(IF(VLOOKUP(W703,[1]Vakuumiert!$K:$L,2,FALSE)=0,"Vakuumierter VOS vegan"),
IFERROR(IF(VLOOKUP(W703,[1]Vakuumiert!$N:$O,2,FALSE)=0,"Vakuumierter VOS Zipfel"),
IFERROR(IF(VLOOKUP(W703,[1]Vakuumiert!$Q:$R,2,FALSE)=0,"Vakuumiert geschält"),
IFERROR(IF(VLOOKUP(W703,'[1]vakuumierte Fertigprodukte'!$B:$C,2,FALSE)=0,"Fertigprodukte"),
IFERROR(IF(VLOOKUP(W703,'[1]vakuumierte Fertigprodukte'!$E:$FI,2,FALSE)=0,"Vakuumierte Zipfel"),
IFERROR(IF(VLOOKUP(W703,[1]Wurste!$B:$C,2,FALSE)=0,"Räucherwürste"),
IFERROR(IF(VLOOKUP(W703,[1]Wurste!$E:$F,2,FALSE)=0,"URW/URGW Wurst"),
IFERROR(IF(VLOOKUP(W703,[1]Wurste!$H:$I,2,FALSE)=0,"HF-Wurst Vegan"),
IFERROR(IF(VLOOKUP(W703,[1]Wurste!$K:$L,2,FALSE)=0,"320er ohne Würste"),
IFERROR(IF(AND(OR(Abfalldokumentation!$I703="BU3",Abfalldokumentation!$I703="Verkauf"),Abfalldokumentation!$N703="Schimmel",Abfalldokumentation!$O703="keinen Abnehmer/kein Schälpersonal"),"Div. Zipfel, ES ohne Verwendung",VLOOKUP(Abfalldokumentation!$M703,Produktgruppen!A:B,2,FALSE)),"-")))))))))))))))))))))))</f>
        <v>Sammelnr. geschält</v>
      </c>
      <c r="M703" s="76" t="str">
        <f>IFERROR(VLOOKUP(Abfalldokumentation!$W703,Artikel!A:C,3,FALSE),Abfalldokumentation!$W703)</f>
        <v>VS Schinken geschält</v>
      </c>
      <c r="N703" s="76" t="str">
        <f>VLOOKUP(D703,'Liste Gründe'!A:D,2,FALSE)</f>
        <v>Schimmel</v>
      </c>
      <c r="O703" s="75" t="str">
        <f>IF(ISBLANK(F703),VLOOKUP(Abfalldokumentation!$X703,'Liste Gründe'!A:D,3,FALSE),F703)</f>
        <v>keine Verarbeitung</v>
      </c>
      <c r="P703" s="76" t="str">
        <f>IF(ISBLANK(Abfalldokumentation!$G703),"-",Abfalldokumentation!$G703)</f>
        <v>Aufgrund Konsistenz nicht genommen. Zu wenig VOS verarbeitet. Vom Warmen ins Kalte -&gt; Schimmel</v>
      </c>
      <c r="Q703" s="76">
        <f t="shared" si="71"/>
        <v>39</v>
      </c>
      <c r="R703" s="76" t="str">
        <f t="shared" si="72"/>
        <v>Produkte</v>
      </c>
      <c r="S703" s="76" t="str">
        <f t="shared" si="73"/>
        <v>BUs</v>
      </c>
      <c r="T703" s="76" t="str">
        <f t="shared" si="74"/>
        <v>Symptome</v>
      </c>
      <c r="U703" s="76">
        <f>IFERROR(VLOOKUP(Abfalldokumentation!$W703,Kennzahlen!S:U,3,FALSE)*Abfalldokumentation!$J703,"0")</f>
        <v>24.434799999999999</v>
      </c>
      <c r="V703" s="76" t="str">
        <f>IF(ISBLANK(A703),VLOOKUP(Abfalldokumentation!$W703,'Linien - BU'!R:S,2,FALSE),A703)</f>
        <v>Schmelze</v>
      </c>
      <c r="W703" s="77">
        <f t="shared" si="75"/>
        <v>29600025</v>
      </c>
      <c r="X703" s="77">
        <f t="shared" si="76"/>
        <v>12</v>
      </c>
    </row>
    <row r="704" spans="1:24" ht="30" customHeight="1" x14ac:dyDescent="0.25">
      <c r="A704" s="39" t="s">
        <v>70</v>
      </c>
      <c r="B704" s="40">
        <v>32000107</v>
      </c>
      <c r="C704" s="40">
        <v>43.5</v>
      </c>
      <c r="D704" s="40">
        <v>34</v>
      </c>
      <c r="E704" s="41">
        <v>44466</v>
      </c>
      <c r="F704" s="42" t="s">
        <v>119</v>
      </c>
      <c r="G704" s="40" t="s">
        <v>120</v>
      </c>
      <c r="H704" s="44" t="str">
        <f>IFERROR(VLOOKUP(Abfalldokumentation!$B704,Artikel!A:C,3,FALSE),Abfalldokumentation!$B704)</f>
        <v>GRW CHILI-NAT 7,2GK NEU</v>
      </c>
      <c r="I704" s="78" t="str">
        <f>VLOOKUP(V704,'Linien - BU'!A:B,2,FALSE)</f>
        <v>BU1</v>
      </c>
      <c r="J704" s="79">
        <f t="shared" si="70"/>
        <v>43.5</v>
      </c>
      <c r="K704" s="80">
        <f>Abfalldokumentation!$E704</f>
        <v>44466</v>
      </c>
      <c r="L704" s="79" t="str">
        <f>IFERROR(IF(VLOOKUP(W704,'[1]Rohware 230'!$B:$C,2,FALSE)=0,"Rohware"),
IFERROR(IF(VLOOKUP(W704,[1]Sammelnr.!$B:$C,2,FALSE)=0,"Sammelnr. ungeschält ABS"),
IFERROR(IF(VLOOKUP(W704,[1]Sammelnr.!$E:$F,2,FALSE)=0,"Sammelnr. ungeschält VS"),
IFERROR(IF(VLOOKUP(W704,[1]Sammelnr.!$H:$I,2,FALSE)=0,"Sammelnr. geschält"),
IFERROR(IF(VLOOKUP(W704,[1]Offen!$B:$C,2,FALSE)=0,"Offen ungeschält ABS"),
IFERROR(IF(VLOOKUP(W704,[1]Offen!$E:$F,2,FALSE)=0,"Offen ungeschält VOS"),
IFERROR(IF(VLOOKUP(W704,[1]Offen!$H:$I,2,FALSE)=0,"Offen geschält RW"),
IFERROR(IF(VLOOKUP(W704,[1]Offen!$K:$L,2,FALSE)=0,"Offen vegan"),
IFERROR(IF(VLOOKUP(W704,[1]Offen!$N:$O,2,FALSE)=0,"Offen Zipfel"),
IFERROR(IF(VLOOKUP(W704,[1]Offen!$Q:$R,2,FALSE)=0,"Offen Endstücke"),
IFERROR(IF(VLOOKUP(W704,[1]Vakuumiert!$B:$C,2,FALSE)=0,"Vakuumierter VOS ungeschält"),
IFERROR(IF(VLOOKUP(W704,[1]Vakuumiert!$E:$F,2,FALSE)=0,"Vakuumierter ABS ungeschält"),
IFERROR(IF(VLOOKUP(W704,[1]Vakuumiert!$H:$I,2,FALSE)=0,"Vakuumierter VOS geschält"),
IFERROR(IF(VLOOKUP(W704,[1]Vakuumiert!$K:$L,2,FALSE)=0,"Vakuumierter VOS vegan"),
IFERROR(IF(VLOOKUP(W704,[1]Vakuumiert!$N:$O,2,FALSE)=0,"Vakuumierter VOS Zipfel"),
IFERROR(IF(VLOOKUP(W704,[1]Vakuumiert!$Q:$R,2,FALSE)=0,"Vakuumiert geschält"),
IFERROR(IF(VLOOKUP(W704,'[1]vakuumierte Fertigprodukte'!$B:$C,2,FALSE)=0,"Fertigprodukte"),
IFERROR(IF(VLOOKUP(W704,'[1]vakuumierte Fertigprodukte'!$E:$FI,2,FALSE)=0,"Vakuumierte Zipfel"),
IFERROR(IF(VLOOKUP(W704,[1]Wurste!$B:$C,2,FALSE)=0,"Räucherwürste"),
IFERROR(IF(VLOOKUP(W704,[1]Wurste!$E:$F,2,FALSE)=0,"URW/URGW Wurst"),
IFERROR(IF(VLOOKUP(W704,[1]Wurste!$H:$I,2,FALSE)=0,"HF-Wurst Vegan"),
IFERROR(IF(VLOOKUP(W704,[1]Wurste!$K:$L,2,FALSE)=0,"320er ohne Würste"),
IFERROR(IF(AND(OR(Abfalldokumentation!$I704="BU3",Abfalldokumentation!$I704="Verkauf"),Abfalldokumentation!$N704="Schimmel",Abfalldokumentation!$O704="keinen Abnehmer/kein Schälpersonal"),"Div. Zipfel, ES ohne Verwendung",VLOOKUP(Abfalldokumentation!$M704,Produktgruppen!A:B,2,FALSE)),"-")))))))))))))))))))))))</f>
        <v>Räucherwürste</v>
      </c>
      <c r="M704" s="81" t="str">
        <f>IFERROR(VLOOKUP(Abfalldokumentation!$W704,Artikel!A:C,3,FALSE),Abfalldokumentation!$W704)</f>
        <v>GRW CHILI-NAT 7,2GK NEU</v>
      </c>
      <c r="N704" s="81" t="str">
        <f>VLOOKUP(D704,'Liste Gründe'!A:D,2,FALSE)</f>
        <v>Linienbezogen</v>
      </c>
      <c r="O704" s="80" t="str">
        <f>IF(ISBLANK(F704),VLOOKUP(Abfalldokumentation!$X704,'Liste Gründe'!A:D,3,FALSE),F704)</f>
        <v>Bodenabfall Abfüllung</v>
      </c>
      <c r="P704" s="81" t="str">
        <f>IF(ISBLANK(Abfalldokumentation!$G704),"-",Abfalldokumentation!$G704)</f>
        <v>Darm geplatzt</v>
      </c>
      <c r="Q704" s="81">
        <f t="shared" si="71"/>
        <v>39</v>
      </c>
      <c r="R704" s="81" t="str">
        <f t="shared" si="72"/>
        <v>Produkte</v>
      </c>
      <c r="S704" s="81" t="str">
        <f t="shared" si="73"/>
        <v>BUs</v>
      </c>
      <c r="T704" s="81" t="str">
        <f t="shared" si="74"/>
        <v>Symptome</v>
      </c>
      <c r="U704" s="81" t="str">
        <f>IFERROR(VLOOKUP(Abfalldokumentation!$W704,Kennzahlen!S:U,3,FALSE)*Abfalldokumentation!$J704,"0")</f>
        <v>0</v>
      </c>
      <c r="V704" s="81" t="str">
        <f>IF(ISBLANK(A704),VLOOKUP(Abfalldokumentation!$W704,'Linien - BU'!R:S,2,FALSE),A704)</f>
        <v>Abfüllung</v>
      </c>
      <c r="W704" s="77">
        <f t="shared" si="75"/>
        <v>32000107</v>
      </c>
      <c r="X704" s="77">
        <f t="shared" si="76"/>
        <v>34</v>
      </c>
    </row>
    <row r="705" spans="1:24" ht="30" customHeight="1" x14ac:dyDescent="0.25">
      <c r="A705" s="45" t="s">
        <v>79</v>
      </c>
      <c r="B705" s="46" t="s">
        <v>195</v>
      </c>
      <c r="C705" s="46">
        <v>120</v>
      </c>
      <c r="D705" s="46">
        <v>22</v>
      </c>
      <c r="E705" s="47">
        <v>44466</v>
      </c>
      <c r="F705" s="48" t="s">
        <v>87</v>
      </c>
      <c r="G705" s="49" t="s">
        <v>175</v>
      </c>
      <c r="H705" s="50" t="str">
        <f>IFERROR(VLOOKUP(Abfalldokumentation!$B705,Artikel!A:C,3,FALSE),Abfalldokumentation!$B705)</f>
        <v>ABS Tilster</v>
      </c>
      <c r="I705" s="73" t="str">
        <f>VLOOKUP(V705,'Linien - BU'!A:B,2,FALSE)</f>
        <v>BU3</v>
      </c>
      <c r="J705" s="74">
        <f t="shared" si="70"/>
        <v>120</v>
      </c>
      <c r="K705" s="75">
        <f>Abfalldokumentation!$E705</f>
        <v>44466</v>
      </c>
      <c r="L705" s="74" t="str">
        <f>IFERROR(IF(VLOOKUP(W705,'[1]Rohware 230'!$B:$C,2,FALSE)=0,"Rohware"),
IFERROR(IF(VLOOKUP(W705,[1]Sammelnr.!$B:$C,2,FALSE)=0,"Sammelnr. ungeschält ABS"),
IFERROR(IF(VLOOKUP(W705,[1]Sammelnr.!$E:$F,2,FALSE)=0,"Sammelnr. ungeschält VS"),
IFERROR(IF(VLOOKUP(W705,[1]Sammelnr.!$H:$I,2,FALSE)=0,"Sammelnr. geschält"),
IFERROR(IF(VLOOKUP(W705,[1]Offen!$B:$C,2,FALSE)=0,"Offen ungeschält ABS"),
IFERROR(IF(VLOOKUP(W705,[1]Offen!$E:$F,2,FALSE)=0,"Offen ungeschält VOS"),
IFERROR(IF(VLOOKUP(W705,[1]Offen!$H:$I,2,FALSE)=0,"Offen geschält RW"),
IFERROR(IF(VLOOKUP(W705,[1]Offen!$K:$L,2,FALSE)=0,"Offen vegan"),
IFERROR(IF(VLOOKUP(W705,[1]Offen!$N:$O,2,FALSE)=0,"Offen Zipfel"),
IFERROR(IF(VLOOKUP(W705,[1]Offen!$Q:$R,2,FALSE)=0,"Offen Endstücke"),
IFERROR(IF(VLOOKUP(W705,[1]Vakuumiert!$B:$C,2,FALSE)=0,"Vakuumierter VOS ungeschält"),
IFERROR(IF(VLOOKUP(W705,[1]Vakuumiert!$E:$F,2,FALSE)=0,"Vakuumierter ABS ungeschält"),
IFERROR(IF(VLOOKUP(W705,[1]Vakuumiert!$H:$I,2,FALSE)=0,"Vakuumierter VOS geschält"),
IFERROR(IF(VLOOKUP(W705,[1]Vakuumiert!$K:$L,2,FALSE)=0,"Vakuumierter VOS vegan"),
IFERROR(IF(VLOOKUP(W705,[1]Vakuumiert!$N:$O,2,FALSE)=0,"Vakuumierter VOS Zipfel"),
IFERROR(IF(VLOOKUP(W705,[1]Vakuumiert!$Q:$R,2,FALSE)=0,"Vakuumiert geschält"),
IFERROR(IF(VLOOKUP(W705,'[1]vakuumierte Fertigprodukte'!$B:$C,2,FALSE)=0,"Fertigprodukte"),
IFERROR(IF(VLOOKUP(W705,'[1]vakuumierte Fertigprodukte'!$E:$FI,2,FALSE)=0,"Vakuumierte Zipfel"),
IFERROR(IF(VLOOKUP(W705,[1]Wurste!$B:$C,2,FALSE)=0,"Räucherwürste"),
IFERROR(IF(VLOOKUP(W705,[1]Wurste!$E:$F,2,FALSE)=0,"URW/URGW Wurst"),
IFERROR(IF(VLOOKUP(W705,[1]Wurste!$H:$I,2,FALSE)=0,"HF-Wurst Vegan"),
IFERROR(IF(VLOOKUP(W705,[1]Wurste!$K:$L,2,FALSE)=0,"320er ohne Würste"),
IFERROR(IF(AND(OR(Abfalldokumentation!$I705="BU3",Abfalldokumentation!$I705="Verkauf"),Abfalldokumentation!$N705="Schimmel",Abfalldokumentation!$O705="keinen Abnehmer/kein Schälpersonal"),"Div. Zipfel, ES ohne Verwendung",VLOOKUP(Abfalldokumentation!$M705,Produktgruppen!A:B,2,FALSE)),"-")))))))))))))))))))))))</f>
        <v>ABS</v>
      </c>
      <c r="M705" s="76" t="str">
        <f>IFERROR(VLOOKUP(Abfalldokumentation!$W705,Artikel!A:C,3,FALSE),Abfalldokumentation!$W705)</f>
        <v>ABS Tilster</v>
      </c>
      <c r="N705" s="76" t="str">
        <f>VLOOKUP(D705,'Liste Gründe'!A:D,2,FALSE)</f>
        <v>Rest</v>
      </c>
      <c r="O705" s="75" t="str">
        <f>IF(ISBLANK(F705),VLOOKUP(Abfalldokumentation!$X705,'Liste Gründe'!A:D,3,FALSE),F705)</f>
        <v>Fremdkörper</v>
      </c>
      <c r="P705" s="76" t="str">
        <f>IF(ISBLANK(Abfalldokumentation!$G705),"-",Abfalldokumentation!$G705)</f>
        <v>Kunststoff</v>
      </c>
      <c r="Q705" s="76">
        <f t="shared" si="71"/>
        <v>39</v>
      </c>
      <c r="R705" s="76" t="str">
        <f t="shared" si="72"/>
        <v>Produkte</v>
      </c>
      <c r="S705" s="76" t="str">
        <f t="shared" si="73"/>
        <v>BUs</v>
      </c>
      <c r="T705" s="76" t="str">
        <f t="shared" si="74"/>
        <v>Symptome</v>
      </c>
      <c r="U705" s="76" t="str">
        <f>IFERROR(VLOOKUP(Abfalldokumentation!$W705,Kennzahlen!S:U,3,FALSE)*Abfalldokumentation!$J705,"0")</f>
        <v>0</v>
      </c>
      <c r="V705" s="76" t="str">
        <f>IF(ISBLANK(A705),VLOOKUP(Abfalldokumentation!$W705,'Linien - BU'!R:S,2,FALSE),A705)</f>
        <v>L1</v>
      </c>
      <c r="W705" s="77" t="str">
        <f t="shared" si="75"/>
        <v>ABS Tilster</v>
      </c>
      <c r="X705" s="77">
        <f t="shared" si="76"/>
        <v>22</v>
      </c>
    </row>
    <row r="706" spans="1:24" ht="30" customHeight="1" x14ac:dyDescent="0.25">
      <c r="A706" s="39" t="s">
        <v>106</v>
      </c>
      <c r="B706" s="40" t="s">
        <v>83</v>
      </c>
      <c r="C706" s="40">
        <v>191</v>
      </c>
      <c r="D706" s="40">
        <v>30</v>
      </c>
      <c r="E706" s="41">
        <v>44466</v>
      </c>
      <c r="F706" s="42" t="s">
        <v>116</v>
      </c>
      <c r="G706" s="40" t="s">
        <v>117</v>
      </c>
      <c r="H706" s="44" t="str">
        <f>IFERROR(VLOOKUP(Abfalldokumentation!$B706,Artikel!A:C,3,FALSE),Abfalldokumentation!$B706)</f>
        <v>Div. Zipfel, Endstücke</v>
      </c>
      <c r="I706" s="78" t="str">
        <f>VLOOKUP(V706,'Linien - BU'!A:B,2,FALSE)</f>
        <v>BU3</v>
      </c>
      <c r="J706" s="79">
        <f t="shared" ref="J706:J769" si="77">C706</f>
        <v>191</v>
      </c>
      <c r="K706" s="80">
        <f>Abfalldokumentation!$E706</f>
        <v>44466</v>
      </c>
      <c r="L706" s="79" t="str">
        <f>IFERROR(IF(VLOOKUP(W706,'[1]Rohware 230'!$B:$C,2,FALSE)=0,"Rohware"),
IFERROR(IF(VLOOKUP(W706,[1]Sammelnr.!$B:$C,2,FALSE)=0,"Sammelnr. ungeschält ABS"),
IFERROR(IF(VLOOKUP(W706,[1]Sammelnr.!$E:$F,2,FALSE)=0,"Sammelnr. ungeschält VS"),
IFERROR(IF(VLOOKUP(W706,[1]Sammelnr.!$H:$I,2,FALSE)=0,"Sammelnr. geschält"),
IFERROR(IF(VLOOKUP(W706,[1]Offen!$B:$C,2,FALSE)=0,"Offen ungeschält ABS"),
IFERROR(IF(VLOOKUP(W706,[1]Offen!$E:$F,2,FALSE)=0,"Offen ungeschält VOS"),
IFERROR(IF(VLOOKUP(W706,[1]Offen!$H:$I,2,FALSE)=0,"Offen geschält RW"),
IFERROR(IF(VLOOKUP(W706,[1]Offen!$K:$L,2,FALSE)=0,"Offen vegan"),
IFERROR(IF(VLOOKUP(W706,[1]Offen!$N:$O,2,FALSE)=0,"Offen Zipfel"),
IFERROR(IF(VLOOKUP(W706,[1]Offen!$Q:$R,2,FALSE)=0,"Offen Endstücke"),
IFERROR(IF(VLOOKUP(W706,[1]Vakuumiert!$B:$C,2,FALSE)=0,"Vakuumierter VOS ungeschält"),
IFERROR(IF(VLOOKUP(W706,[1]Vakuumiert!$E:$F,2,FALSE)=0,"Vakuumierter ABS ungeschält"),
IFERROR(IF(VLOOKUP(W706,[1]Vakuumiert!$H:$I,2,FALSE)=0,"Vakuumierter VOS geschält"),
IFERROR(IF(VLOOKUP(W706,[1]Vakuumiert!$K:$L,2,FALSE)=0,"Vakuumierter VOS vegan"),
IFERROR(IF(VLOOKUP(W706,[1]Vakuumiert!$N:$O,2,FALSE)=0,"Vakuumierter VOS Zipfel"),
IFERROR(IF(VLOOKUP(W706,[1]Vakuumiert!$Q:$R,2,FALSE)=0,"Vakuumiert geschält"),
IFERROR(IF(VLOOKUP(W706,'[1]vakuumierte Fertigprodukte'!$B:$C,2,FALSE)=0,"Fertigprodukte"),
IFERROR(IF(VLOOKUP(W706,'[1]vakuumierte Fertigprodukte'!$E:$FI,2,FALSE)=0,"Vakuumierte Zipfel"),
IFERROR(IF(VLOOKUP(W706,[1]Wurste!$B:$C,2,FALSE)=0,"Räucherwürste"),
IFERROR(IF(VLOOKUP(W706,[1]Wurste!$E:$F,2,FALSE)=0,"URW/URGW Wurst"),
IFERROR(IF(VLOOKUP(W706,[1]Wurste!$H:$I,2,FALSE)=0,"HF-Wurst Vegan"),
IFERROR(IF(VLOOKUP(W706,[1]Wurste!$K:$L,2,FALSE)=0,"320er ohne Würste"),
IFERROR(IF(AND(OR(Abfalldokumentation!$I706="BU3",Abfalldokumentation!$I706="Verkauf"),Abfalldokumentation!$N706="Schimmel",Abfalldokumentation!$O706="keinen Abnehmer/kein Schälpersonal"),"Div. Zipfel, ES ohne Verwendung",VLOOKUP(Abfalldokumentation!$M706,Produktgruppen!A:B,2,FALSE)),"-")))))))))))))))))))))))</f>
        <v>-</v>
      </c>
      <c r="M706" s="81" t="str">
        <f>IFERROR(VLOOKUP(Abfalldokumentation!$W706,Artikel!A:C,3,FALSE),Abfalldokumentation!$W706)</f>
        <v>Div. Zipfel, Endstücke</v>
      </c>
      <c r="N706" s="81" t="str">
        <f>VLOOKUP(D706,'Liste Gründe'!A:D,2,FALSE)</f>
        <v>Linienbezogen</v>
      </c>
      <c r="O706" s="80" t="str">
        <f>IF(ISBLANK(F706),VLOOKUP(Abfalldokumentation!$X706,'Liste Gründe'!A:D,3,FALSE),F706)</f>
        <v>Maschinenabfall</v>
      </c>
      <c r="P706" s="81" t="str">
        <f>IF(ISBLANK(Abfalldokumentation!$G706),"-",Abfalldokumentation!$G706)</f>
        <v>nicht eindeutig</v>
      </c>
      <c r="Q706" s="81">
        <f t="shared" ref="Q706:Q769" si="78">_xlfn.ISOWEEKNUM(K706)</f>
        <v>39</v>
      </c>
      <c r="R706" s="81" t="str">
        <f t="shared" ref="R706:R769" si="79">"Produkte"</f>
        <v>Produkte</v>
      </c>
      <c r="S706" s="81" t="str">
        <f t="shared" ref="S706:S769" si="80">"BUs"</f>
        <v>BUs</v>
      </c>
      <c r="T706" s="81" t="str">
        <f t="shared" ref="T706:T769" si="81">"Symptome"</f>
        <v>Symptome</v>
      </c>
      <c r="U706" s="81" t="str">
        <f>IFERROR(VLOOKUP(Abfalldokumentation!$W706,Kennzahlen!S:U,3,FALSE)*Abfalldokumentation!$J706,"0")</f>
        <v>0</v>
      </c>
      <c r="V706" s="81" t="str">
        <f>IF(ISBLANK(A706),VLOOKUP(Abfalldokumentation!$W706,'Linien - BU'!R:S,2,FALSE),A706)</f>
        <v>Bu3</v>
      </c>
      <c r="W706" s="77" t="str">
        <f t="shared" ref="W706:W769" si="82">B706</f>
        <v>Div. Zipfel, Endstücke</v>
      </c>
      <c r="X706" s="77">
        <f t="shared" ref="X706:X769" si="83">D706</f>
        <v>30</v>
      </c>
    </row>
    <row r="707" spans="1:24" ht="30" customHeight="1" x14ac:dyDescent="0.25">
      <c r="A707" s="45" t="s">
        <v>106</v>
      </c>
      <c r="B707" s="46" t="s">
        <v>85</v>
      </c>
      <c r="C707" s="46">
        <v>40</v>
      </c>
      <c r="D707" s="46">
        <v>30</v>
      </c>
      <c r="E707" s="47">
        <v>44466</v>
      </c>
      <c r="F707" s="48"/>
      <c r="G707" s="46"/>
      <c r="H707" s="50" t="str">
        <f>IFERROR(VLOOKUP(Abfalldokumentation!$B707,Artikel!A:C,3,FALSE),Abfalldokumentation!$B707)</f>
        <v>Diverses</v>
      </c>
      <c r="I707" s="73" t="str">
        <f>VLOOKUP(V707,'Linien - BU'!A:B,2,FALSE)</f>
        <v>BU3</v>
      </c>
      <c r="J707" s="74">
        <f t="shared" si="77"/>
        <v>40</v>
      </c>
      <c r="K707" s="75">
        <f>Abfalldokumentation!$E707</f>
        <v>44466</v>
      </c>
      <c r="L707" s="74" t="str">
        <f>IFERROR(IF(VLOOKUP(W707,'[1]Rohware 230'!$B:$C,2,FALSE)=0,"Rohware"),
IFERROR(IF(VLOOKUP(W707,[1]Sammelnr.!$B:$C,2,FALSE)=0,"Sammelnr. ungeschält ABS"),
IFERROR(IF(VLOOKUP(W707,[1]Sammelnr.!$E:$F,2,FALSE)=0,"Sammelnr. ungeschält VS"),
IFERROR(IF(VLOOKUP(W707,[1]Sammelnr.!$H:$I,2,FALSE)=0,"Sammelnr. geschält"),
IFERROR(IF(VLOOKUP(W707,[1]Offen!$B:$C,2,FALSE)=0,"Offen ungeschält ABS"),
IFERROR(IF(VLOOKUP(W707,[1]Offen!$E:$F,2,FALSE)=0,"Offen ungeschält VOS"),
IFERROR(IF(VLOOKUP(W707,[1]Offen!$H:$I,2,FALSE)=0,"Offen geschält RW"),
IFERROR(IF(VLOOKUP(W707,[1]Offen!$K:$L,2,FALSE)=0,"Offen vegan"),
IFERROR(IF(VLOOKUP(W707,[1]Offen!$N:$O,2,FALSE)=0,"Offen Zipfel"),
IFERROR(IF(VLOOKUP(W707,[1]Offen!$Q:$R,2,FALSE)=0,"Offen Endstücke"),
IFERROR(IF(VLOOKUP(W707,[1]Vakuumiert!$B:$C,2,FALSE)=0,"Vakuumierter VOS ungeschält"),
IFERROR(IF(VLOOKUP(W707,[1]Vakuumiert!$E:$F,2,FALSE)=0,"Vakuumierter ABS ungeschält"),
IFERROR(IF(VLOOKUP(W707,[1]Vakuumiert!$H:$I,2,FALSE)=0,"Vakuumierter VOS geschält"),
IFERROR(IF(VLOOKUP(W707,[1]Vakuumiert!$K:$L,2,FALSE)=0,"Vakuumierter VOS vegan"),
IFERROR(IF(VLOOKUP(W707,[1]Vakuumiert!$N:$O,2,FALSE)=0,"Vakuumierter VOS Zipfel"),
IFERROR(IF(VLOOKUP(W707,[1]Vakuumiert!$Q:$R,2,FALSE)=0,"Vakuumiert geschält"),
IFERROR(IF(VLOOKUP(W707,'[1]vakuumierte Fertigprodukte'!$B:$C,2,FALSE)=0,"Fertigprodukte"),
IFERROR(IF(VLOOKUP(W707,'[1]vakuumierte Fertigprodukte'!$E:$FI,2,FALSE)=0,"Vakuumierte Zipfel"),
IFERROR(IF(VLOOKUP(W707,[1]Wurste!$B:$C,2,FALSE)=0,"Räucherwürste"),
IFERROR(IF(VLOOKUP(W707,[1]Wurste!$E:$F,2,FALSE)=0,"URW/URGW Wurst"),
IFERROR(IF(VLOOKUP(W707,[1]Wurste!$H:$I,2,FALSE)=0,"HF-Wurst Vegan"),
IFERROR(IF(VLOOKUP(W707,[1]Wurste!$K:$L,2,FALSE)=0,"320er ohne Würste"),
IFERROR(IF(AND(OR(Abfalldokumentation!$I707="BU3",Abfalldokumentation!$I707="Verkauf"),Abfalldokumentation!$N707="Schimmel",Abfalldokumentation!$O707="keinen Abnehmer/kein Schälpersonal"),"Div. Zipfel, ES ohne Verwendung",VLOOKUP(Abfalldokumentation!$M707,Produktgruppen!A:B,2,FALSE)),"-")))))))))))))))))))))))</f>
        <v>Diverses</v>
      </c>
      <c r="M707" s="76" t="str">
        <f>IFERROR(VLOOKUP(Abfalldokumentation!$W707,Artikel!A:C,3,FALSE),Abfalldokumentation!$W707)</f>
        <v>Diverses</v>
      </c>
      <c r="N707" s="76" t="str">
        <f>VLOOKUP(D707,'Liste Gründe'!A:D,2,FALSE)</f>
        <v>Linienbezogen</v>
      </c>
      <c r="O707" s="75" t="str">
        <f>IF(ISBLANK(F707),VLOOKUP(Abfalldokumentation!$X707,'Liste Gründe'!A:D,3,FALSE),F707)</f>
        <v>Maschinenabfall</v>
      </c>
      <c r="P707" s="76" t="str">
        <f>IF(ISBLANK(Abfalldokumentation!$G707),"-",Abfalldokumentation!$G707)</f>
        <v>-</v>
      </c>
      <c r="Q707" s="76">
        <f t="shared" si="78"/>
        <v>39</v>
      </c>
      <c r="R707" s="76" t="str">
        <f t="shared" si="79"/>
        <v>Produkte</v>
      </c>
      <c r="S707" s="76" t="str">
        <f t="shared" si="80"/>
        <v>BUs</v>
      </c>
      <c r="T707" s="76" t="str">
        <f t="shared" si="81"/>
        <v>Symptome</v>
      </c>
      <c r="U707" s="76" t="str">
        <f>IFERROR(VLOOKUP(Abfalldokumentation!$W707,Kennzahlen!S:U,3,FALSE)*Abfalldokumentation!$J707,"0")</f>
        <v>0</v>
      </c>
      <c r="V707" s="76" t="str">
        <f>IF(ISBLANK(A707),VLOOKUP(Abfalldokumentation!$W707,'Linien - BU'!R:S,2,FALSE),A707)</f>
        <v>Bu3</v>
      </c>
      <c r="W707" s="77" t="str">
        <f t="shared" si="82"/>
        <v>Diverses</v>
      </c>
      <c r="X707" s="77">
        <f t="shared" si="83"/>
        <v>30</v>
      </c>
    </row>
    <row r="708" spans="1:24" ht="30" customHeight="1" x14ac:dyDescent="0.25">
      <c r="A708" s="39" t="s">
        <v>7</v>
      </c>
      <c r="B708" s="40" t="s">
        <v>85</v>
      </c>
      <c r="C708" s="40">
        <v>130</v>
      </c>
      <c r="D708" s="40">
        <v>30</v>
      </c>
      <c r="E708" s="41">
        <v>44466</v>
      </c>
      <c r="F708" s="42"/>
      <c r="G708" s="40"/>
      <c r="H708" s="44" t="str">
        <f>IFERROR(VLOOKUP(Abfalldokumentation!$B708,Artikel!A:C,3,FALSE),Abfalldokumentation!$B708)</f>
        <v>Diverses</v>
      </c>
      <c r="I708" s="78" t="str">
        <f>VLOOKUP(V708,'Linien - BU'!A:B,2,FALSE)</f>
        <v>BU2</v>
      </c>
      <c r="J708" s="79">
        <f t="shared" si="77"/>
        <v>130</v>
      </c>
      <c r="K708" s="80">
        <f>Abfalldokumentation!$E708</f>
        <v>44466</v>
      </c>
      <c r="L708" s="79" t="str">
        <f>IFERROR(IF(VLOOKUP(W708,'[1]Rohware 230'!$B:$C,2,FALSE)=0,"Rohware"),
IFERROR(IF(VLOOKUP(W708,[1]Sammelnr.!$B:$C,2,FALSE)=0,"Sammelnr. ungeschält ABS"),
IFERROR(IF(VLOOKUP(W708,[1]Sammelnr.!$E:$F,2,FALSE)=0,"Sammelnr. ungeschält VS"),
IFERROR(IF(VLOOKUP(W708,[1]Sammelnr.!$H:$I,2,FALSE)=0,"Sammelnr. geschält"),
IFERROR(IF(VLOOKUP(W708,[1]Offen!$B:$C,2,FALSE)=0,"Offen ungeschält ABS"),
IFERROR(IF(VLOOKUP(W708,[1]Offen!$E:$F,2,FALSE)=0,"Offen ungeschält VOS"),
IFERROR(IF(VLOOKUP(W708,[1]Offen!$H:$I,2,FALSE)=0,"Offen geschält RW"),
IFERROR(IF(VLOOKUP(W708,[1]Offen!$K:$L,2,FALSE)=0,"Offen vegan"),
IFERROR(IF(VLOOKUP(W708,[1]Offen!$N:$O,2,FALSE)=0,"Offen Zipfel"),
IFERROR(IF(VLOOKUP(W708,[1]Offen!$Q:$R,2,FALSE)=0,"Offen Endstücke"),
IFERROR(IF(VLOOKUP(W708,[1]Vakuumiert!$B:$C,2,FALSE)=0,"Vakuumierter VOS ungeschält"),
IFERROR(IF(VLOOKUP(W708,[1]Vakuumiert!$E:$F,2,FALSE)=0,"Vakuumierter ABS ungeschält"),
IFERROR(IF(VLOOKUP(W708,[1]Vakuumiert!$H:$I,2,FALSE)=0,"Vakuumierter VOS geschält"),
IFERROR(IF(VLOOKUP(W708,[1]Vakuumiert!$K:$L,2,FALSE)=0,"Vakuumierter VOS vegan"),
IFERROR(IF(VLOOKUP(W708,[1]Vakuumiert!$N:$O,2,FALSE)=0,"Vakuumierter VOS Zipfel"),
IFERROR(IF(VLOOKUP(W708,[1]Vakuumiert!$Q:$R,2,FALSE)=0,"Vakuumiert geschält"),
IFERROR(IF(VLOOKUP(W708,'[1]vakuumierte Fertigprodukte'!$B:$C,2,FALSE)=0,"Fertigprodukte"),
IFERROR(IF(VLOOKUP(W708,'[1]vakuumierte Fertigprodukte'!$E:$FI,2,FALSE)=0,"Vakuumierte Zipfel"),
IFERROR(IF(VLOOKUP(W708,[1]Wurste!$B:$C,2,FALSE)=0,"Räucherwürste"),
IFERROR(IF(VLOOKUP(W708,[1]Wurste!$E:$F,2,FALSE)=0,"URW/URGW Wurst"),
IFERROR(IF(VLOOKUP(W708,[1]Wurste!$H:$I,2,FALSE)=0,"HF-Wurst Vegan"),
IFERROR(IF(VLOOKUP(W708,[1]Wurste!$K:$L,2,FALSE)=0,"320er ohne Würste"),
IFERROR(IF(AND(OR(Abfalldokumentation!$I708="BU3",Abfalldokumentation!$I708="Verkauf"),Abfalldokumentation!$N708="Schimmel",Abfalldokumentation!$O708="keinen Abnehmer/kein Schälpersonal"),"Div. Zipfel, ES ohne Verwendung",VLOOKUP(Abfalldokumentation!$M708,Produktgruppen!A:B,2,FALSE)),"-")))))))))))))))))))))))</f>
        <v>Diverses</v>
      </c>
      <c r="M708" s="81" t="str">
        <f>IFERROR(VLOOKUP(Abfalldokumentation!$W708,Artikel!A:C,3,FALSE),Abfalldokumentation!$W708)</f>
        <v>Diverses</v>
      </c>
      <c r="N708" s="81" t="str">
        <f>VLOOKUP(D708,'Liste Gründe'!A:D,2,FALSE)</f>
        <v>Linienbezogen</v>
      </c>
      <c r="O708" s="80" t="str">
        <f>IF(ISBLANK(F708),VLOOKUP(Abfalldokumentation!$X708,'Liste Gründe'!A:D,3,FALSE),F708)</f>
        <v>Maschinenabfall</v>
      </c>
      <c r="P708" s="81" t="str">
        <f>IF(ISBLANK(Abfalldokumentation!$G708),"-",Abfalldokumentation!$G708)</f>
        <v>-</v>
      </c>
      <c r="Q708" s="81">
        <f t="shared" si="78"/>
        <v>39</v>
      </c>
      <c r="R708" s="81" t="str">
        <f t="shared" si="79"/>
        <v>Produkte</v>
      </c>
      <c r="S708" s="81" t="str">
        <f t="shared" si="80"/>
        <v>BUs</v>
      </c>
      <c r="T708" s="81" t="str">
        <f t="shared" si="81"/>
        <v>Symptome</v>
      </c>
      <c r="U708" s="81" t="str">
        <f>IFERROR(VLOOKUP(Abfalldokumentation!$W708,Kennzahlen!S:U,3,FALSE)*Abfalldokumentation!$J708,"0")</f>
        <v>0</v>
      </c>
      <c r="V708" s="81" t="str">
        <f>IF(ISBLANK(A708),VLOOKUP(Abfalldokumentation!$W708,'Linien - BU'!R:S,2,FALSE),A708)</f>
        <v>BU2</v>
      </c>
      <c r="W708" s="77" t="str">
        <f t="shared" si="82"/>
        <v>Diverses</v>
      </c>
      <c r="X708" s="77">
        <f t="shared" si="83"/>
        <v>30</v>
      </c>
    </row>
    <row r="709" spans="1:24" ht="30" customHeight="1" x14ac:dyDescent="0.25">
      <c r="A709" s="45" t="s">
        <v>9</v>
      </c>
      <c r="B709" s="46" t="s">
        <v>126</v>
      </c>
      <c r="C709" s="46">
        <v>110</v>
      </c>
      <c r="D709" s="46">
        <v>10</v>
      </c>
      <c r="E709" s="47">
        <v>44466</v>
      </c>
      <c r="F709" s="48"/>
      <c r="G709" s="49"/>
      <c r="H709" s="50" t="str">
        <f>IFERROR(VLOOKUP(Abfalldokumentation!$B709,Artikel!A:C,3,FALSE),Abfalldokumentation!$B709)</f>
        <v xml:space="preserve">Diverses </v>
      </c>
      <c r="I709" s="73" t="str">
        <f>VLOOKUP(V709,'Linien - BU'!A:B,2,FALSE)</f>
        <v>BU4</v>
      </c>
      <c r="J709" s="74">
        <f t="shared" si="77"/>
        <v>110</v>
      </c>
      <c r="K709" s="75">
        <f>Abfalldokumentation!$E709</f>
        <v>44466</v>
      </c>
      <c r="L709" s="74" t="str">
        <f>IFERROR(IF(VLOOKUP(W709,'[1]Rohware 230'!$B:$C,2,FALSE)=0,"Rohware"),
IFERROR(IF(VLOOKUP(W709,[1]Sammelnr.!$B:$C,2,FALSE)=0,"Sammelnr. ungeschält ABS"),
IFERROR(IF(VLOOKUP(W709,[1]Sammelnr.!$E:$F,2,FALSE)=0,"Sammelnr. ungeschält VS"),
IFERROR(IF(VLOOKUP(W709,[1]Sammelnr.!$H:$I,2,FALSE)=0,"Sammelnr. geschält"),
IFERROR(IF(VLOOKUP(W709,[1]Offen!$B:$C,2,FALSE)=0,"Offen ungeschält ABS"),
IFERROR(IF(VLOOKUP(W709,[1]Offen!$E:$F,2,FALSE)=0,"Offen ungeschält VOS"),
IFERROR(IF(VLOOKUP(W709,[1]Offen!$H:$I,2,FALSE)=0,"Offen geschält RW"),
IFERROR(IF(VLOOKUP(W709,[1]Offen!$K:$L,2,FALSE)=0,"Offen vegan"),
IFERROR(IF(VLOOKUP(W709,[1]Offen!$N:$O,2,FALSE)=0,"Offen Zipfel"),
IFERROR(IF(VLOOKUP(W709,[1]Offen!$Q:$R,2,FALSE)=0,"Offen Endstücke"),
IFERROR(IF(VLOOKUP(W709,[1]Vakuumiert!$B:$C,2,FALSE)=0,"Vakuumierter VOS ungeschält"),
IFERROR(IF(VLOOKUP(W709,[1]Vakuumiert!$E:$F,2,FALSE)=0,"Vakuumierter ABS ungeschält"),
IFERROR(IF(VLOOKUP(W709,[1]Vakuumiert!$H:$I,2,FALSE)=0,"Vakuumierter VOS geschält"),
IFERROR(IF(VLOOKUP(W709,[1]Vakuumiert!$K:$L,2,FALSE)=0,"Vakuumierter VOS vegan"),
IFERROR(IF(VLOOKUP(W709,[1]Vakuumiert!$N:$O,2,FALSE)=0,"Vakuumierter VOS Zipfel"),
IFERROR(IF(VLOOKUP(W709,[1]Vakuumiert!$Q:$R,2,FALSE)=0,"Vakuumiert geschält"),
IFERROR(IF(VLOOKUP(W709,'[1]vakuumierte Fertigprodukte'!$B:$C,2,FALSE)=0,"Fertigprodukte"),
IFERROR(IF(VLOOKUP(W709,'[1]vakuumierte Fertigprodukte'!$E:$FI,2,FALSE)=0,"Vakuumierte Zipfel"),
IFERROR(IF(VLOOKUP(W709,[1]Wurste!$B:$C,2,FALSE)=0,"Räucherwürste"),
IFERROR(IF(VLOOKUP(W709,[1]Wurste!$E:$F,2,FALSE)=0,"URW/URGW Wurst"),
IFERROR(IF(VLOOKUP(W709,[1]Wurste!$H:$I,2,FALSE)=0,"HF-Wurst Vegan"),
IFERROR(IF(VLOOKUP(W709,[1]Wurste!$K:$L,2,FALSE)=0,"320er ohne Würste"),
IFERROR(IF(AND(OR(Abfalldokumentation!$I709="BU3",Abfalldokumentation!$I709="Verkauf"),Abfalldokumentation!$N709="Schimmel",Abfalldokumentation!$O709="keinen Abnehmer/kein Schälpersonal"),"Div. Zipfel, ES ohne Verwendung",VLOOKUP(Abfalldokumentation!$M709,Produktgruppen!A:B,2,FALSE)),"-")))))))))))))))))))))))</f>
        <v>-</v>
      </c>
      <c r="M709" s="76" t="str">
        <f>IFERROR(VLOOKUP(Abfalldokumentation!$W709,Artikel!A:C,3,FALSE),Abfalldokumentation!$W709)</f>
        <v xml:space="preserve">Diverses </v>
      </c>
      <c r="N709" s="76" t="str">
        <f>VLOOKUP(D709,'Liste Gründe'!A:D,2,FALSE)</f>
        <v>Linienbezogen</v>
      </c>
      <c r="O709" s="75" t="str">
        <f>IF(ISBLANK(F709),VLOOKUP(Abfalldokumentation!$X709,'Liste Gründe'!A:D,3,FALSE),F709)</f>
        <v>Reinigung</v>
      </c>
      <c r="P709" s="76" t="str">
        <f>IF(ISBLANK(Abfalldokumentation!$G709),"-",Abfalldokumentation!$G709)</f>
        <v>-</v>
      </c>
      <c r="Q709" s="76">
        <f t="shared" si="78"/>
        <v>39</v>
      </c>
      <c r="R709" s="76" t="str">
        <f t="shared" si="79"/>
        <v>Produkte</v>
      </c>
      <c r="S709" s="76" t="str">
        <f t="shared" si="80"/>
        <v>BUs</v>
      </c>
      <c r="T709" s="76" t="str">
        <f t="shared" si="81"/>
        <v>Symptome</v>
      </c>
      <c r="U709" s="76" t="str">
        <f>IFERROR(VLOOKUP(Abfalldokumentation!$W709,Kennzahlen!S:U,3,FALSE)*Abfalldokumentation!$J709,"0")</f>
        <v>0</v>
      </c>
      <c r="V709" s="76" t="str">
        <f>IF(ISBLANK(A709),VLOOKUP(Abfalldokumentation!$W709,'Linien - BU'!R:S,2,FALSE),A709)</f>
        <v>BU4</v>
      </c>
      <c r="W709" s="77" t="str">
        <f t="shared" si="82"/>
        <v xml:space="preserve">Diverses </v>
      </c>
      <c r="X709" s="77">
        <f t="shared" si="83"/>
        <v>10</v>
      </c>
    </row>
    <row r="710" spans="1:24" ht="30" customHeight="1" x14ac:dyDescent="0.25">
      <c r="A710" s="39" t="s">
        <v>99</v>
      </c>
      <c r="B710" s="40" t="s">
        <v>126</v>
      </c>
      <c r="C710" s="40">
        <v>90</v>
      </c>
      <c r="D710" s="40">
        <v>10</v>
      </c>
      <c r="E710" s="41">
        <v>44466</v>
      </c>
      <c r="F710" s="42"/>
      <c r="G710" s="40"/>
      <c r="H710" s="44" t="str">
        <f>IFERROR(VLOOKUP(Abfalldokumentation!$B710,Artikel!A:C,3,FALSE),Abfalldokumentation!$B710)</f>
        <v xml:space="preserve">Diverses </v>
      </c>
      <c r="I710" s="78" t="str">
        <f>VLOOKUP(V710,'Linien - BU'!A:B,2,FALSE)</f>
        <v>BU3</v>
      </c>
      <c r="J710" s="79">
        <f t="shared" si="77"/>
        <v>90</v>
      </c>
      <c r="K710" s="80">
        <f>Abfalldokumentation!$E710</f>
        <v>44466</v>
      </c>
      <c r="L710" s="79" t="str">
        <f>IFERROR(IF(VLOOKUP(W710,'[1]Rohware 230'!$B:$C,2,FALSE)=0,"Rohware"),
IFERROR(IF(VLOOKUP(W710,[1]Sammelnr.!$B:$C,2,FALSE)=0,"Sammelnr. ungeschält ABS"),
IFERROR(IF(VLOOKUP(W710,[1]Sammelnr.!$E:$F,2,FALSE)=0,"Sammelnr. ungeschält VS"),
IFERROR(IF(VLOOKUP(W710,[1]Sammelnr.!$H:$I,2,FALSE)=0,"Sammelnr. geschält"),
IFERROR(IF(VLOOKUP(W710,[1]Offen!$B:$C,2,FALSE)=0,"Offen ungeschält ABS"),
IFERROR(IF(VLOOKUP(W710,[1]Offen!$E:$F,2,FALSE)=0,"Offen ungeschält VOS"),
IFERROR(IF(VLOOKUP(W710,[1]Offen!$H:$I,2,FALSE)=0,"Offen geschält RW"),
IFERROR(IF(VLOOKUP(W710,[1]Offen!$K:$L,2,FALSE)=0,"Offen vegan"),
IFERROR(IF(VLOOKUP(W710,[1]Offen!$N:$O,2,FALSE)=0,"Offen Zipfel"),
IFERROR(IF(VLOOKUP(W710,[1]Offen!$Q:$R,2,FALSE)=0,"Offen Endstücke"),
IFERROR(IF(VLOOKUP(W710,[1]Vakuumiert!$B:$C,2,FALSE)=0,"Vakuumierter VOS ungeschält"),
IFERROR(IF(VLOOKUP(W710,[1]Vakuumiert!$E:$F,2,FALSE)=0,"Vakuumierter ABS ungeschält"),
IFERROR(IF(VLOOKUP(W710,[1]Vakuumiert!$H:$I,2,FALSE)=0,"Vakuumierter VOS geschält"),
IFERROR(IF(VLOOKUP(W710,[1]Vakuumiert!$K:$L,2,FALSE)=0,"Vakuumierter VOS vegan"),
IFERROR(IF(VLOOKUP(W710,[1]Vakuumiert!$N:$O,2,FALSE)=0,"Vakuumierter VOS Zipfel"),
IFERROR(IF(VLOOKUP(W710,[1]Vakuumiert!$Q:$R,2,FALSE)=0,"Vakuumiert geschält"),
IFERROR(IF(VLOOKUP(W710,'[1]vakuumierte Fertigprodukte'!$B:$C,2,FALSE)=0,"Fertigprodukte"),
IFERROR(IF(VLOOKUP(W710,'[1]vakuumierte Fertigprodukte'!$E:$FI,2,FALSE)=0,"Vakuumierte Zipfel"),
IFERROR(IF(VLOOKUP(W710,[1]Wurste!$B:$C,2,FALSE)=0,"Räucherwürste"),
IFERROR(IF(VLOOKUP(W710,[1]Wurste!$E:$F,2,FALSE)=0,"URW/URGW Wurst"),
IFERROR(IF(VLOOKUP(W710,[1]Wurste!$H:$I,2,FALSE)=0,"HF-Wurst Vegan"),
IFERROR(IF(VLOOKUP(W710,[1]Wurste!$K:$L,2,FALSE)=0,"320er ohne Würste"),
IFERROR(IF(AND(OR(Abfalldokumentation!$I710="BU3",Abfalldokumentation!$I710="Verkauf"),Abfalldokumentation!$N710="Schimmel",Abfalldokumentation!$O710="keinen Abnehmer/kein Schälpersonal"),"Div. Zipfel, ES ohne Verwendung",VLOOKUP(Abfalldokumentation!$M710,Produktgruppen!A:B,2,FALSE)),"-")))))))))))))))))))))))</f>
        <v>-</v>
      </c>
      <c r="M710" s="81" t="str">
        <f>IFERROR(VLOOKUP(Abfalldokumentation!$W710,Artikel!A:C,3,FALSE),Abfalldokumentation!$W710)</f>
        <v xml:space="preserve">Diverses </v>
      </c>
      <c r="N710" s="81" t="str">
        <f>VLOOKUP(D710,'Liste Gründe'!A:D,2,FALSE)</f>
        <v>Linienbezogen</v>
      </c>
      <c r="O710" s="80" t="str">
        <f>IF(ISBLANK(F710),VLOOKUP(Abfalldokumentation!$X710,'Liste Gründe'!A:D,3,FALSE),F710)</f>
        <v>Reinigung</v>
      </c>
      <c r="P710" s="81" t="str">
        <f>IF(ISBLANK(Abfalldokumentation!$G710),"-",Abfalldokumentation!$G710)</f>
        <v>-</v>
      </c>
      <c r="Q710" s="81">
        <f t="shared" si="78"/>
        <v>39</v>
      </c>
      <c r="R710" s="81" t="str">
        <f t="shared" si="79"/>
        <v>Produkte</v>
      </c>
      <c r="S710" s="81" t="str">
        <f t="shared" si="80"/>
        <v>BUs</v>
      </c>
      <c r="T710" s="81" t="str">
        <f t="shared" si="81"/>
        <v>Symptome</v>
      </c>
      <c r="U710" s="81" t="str">
        <f>IFERROR(VLOOKUP(Abfalldokumentation!$W710,Kennzahlen!S:U,3,FALSE)*Abfalldokumentation!$J710,"0")</f>
        <v>0</v>
      </c>
      <c r="V710" s="81" t="str">
        <f>IF(ISBLANK(A710),VLOOKUP(Abfalldokumentation!$W710,'Linien - BU'!R:S,2,FALSE),A710)</f>
        <v>L33</v>
      </c>
      <c r="W710" s="77" t="str">
        <f t="shared" si="82"/>
        <v xml:space="preserve">Diverses </v>
      </c>
      <c r="X710" s="77">
        <f t="shared" si="83"/>
        <v>10</v>
      </c>
    </row>
    <row r="711" spans="1:24" ht="30" customHeight="1" x14ac:dyDescent="0.25">
      <c r="A711" s="45" t="s">
        <v>70</v>
      </c>
      <c r="B711" s="46" t="s">
        <v>86</v>
      </c>
      <c r="C711" s="46">
        <v>132.5</v>
      </c>
      <c r="D711" s="46">
        <v>30</v>
      </c>
      <c r="E711" s="47">
        <v>44466</v>
      </c>
      <c r="F711" s="48"/>
      <c r="G711" s="46"/>
      <c r="H711" s="50" t="str">
        <f>IFERROR(VLOOKUP(Abfalldokumentation!$B711,Artikel!A:C,3,FALSE),Abfalldokumentation!$B711)</f>
        <v>Diverses aus Abfüllung</v>
      </c>
      <c r="I711" s="73" t="str">
        <f>VLOOKUP(V711,'Linien - BU'!A:B,2,FALSE)</f>
        <v>BU1</v>
      </c>
      <c r="J711" s="74">
        <f t="shared" si="77"/>
        <v>132.5</v>
      </c>
      <c r="K711" s="75">
        <f>Abfalldokumentation!$E711</f>
        <v>44466</v>
      </c>
      <c r="L711" s="74" t="str">
        <f>IFERROR(IF(VLOOKUP(W711,'[1]Rohware 230'!$B:$C,2,FALSE)=0,"Rohware"),
IFERROR(IF(VLOOKUP(W711,[1]Sammelnr.!$B:$C,2,FALSE)=0,"Sammelnr. ungeschält ABS"),
IFERROR(IF(VLOOKUP(W711,[1]Sammelnr.!$E:$F,2,FALSE)=0,"Sammelnr. ungeschält VS"),
IFERROR(IF(VLOOKUP(W711,[1]Sammelnr.!$H:$I,2,FALSE)=0,"Sammelnr. geschält"),
IFERROR(IF(VLOOKUP(W711,[1]Offen!$B:$C,2,FALSE)=0,"Offen ungeschält ABS"),
IFERROR(IF(VLOOKUP(W711,[1]Offen!$E:$F,2,FALSE)=0,"Offen ungeschält VOS"),
IFERROR(IF(VLOOKUP(W711,[1]Offen!$H:$I,2,FALSE)=0,"Offen geschält RW"),
IFERROR(IF(VLOOKUP(W711,[1]Offen!$K:$L,2,FALSE)=0,"Offen vegan"),
IFERROR(IF(VLOOKUP(W711,[1]Offen!$N:$O,2,FALSE)=0,"Offen Zipfel"),
IFERROR(IF(VLOOKUP(W711,[1]Offen!$Q:$R,2,FALSE)=0,"Offen Endstücke"),
IFERROR(IF(VLOOKUP(W711,[1]Vakuumiert!$B:$C,2,FALSE)=0,"Vakuumierter VOS ungeschält"),
IFERROR(IF(VLOOKUP(W711,[1]Vakuumiert!$E:$F,2,FALSE)=0,"Vakuumierter ABS ungeschält"),
IFERROR(IF(VLOOKUP(W711,[1]Vakuumiert!$H:$I,2,FALSE)=0,"Vakuumierter VOS geschält"),
IFERROR(IF(VLOOKUP(W711,[1]Vakuumiert!$K:$L,2,FALSE)=0,"Vakuumierter VOS vegan"),
IFERROR(IF(VLOOKUP(W711,[1]Vakuumiert!$N:$O,2,FALSE)=0,"Vakuumierter VOS Zipfel"),
IFERROR(IF(VLOOKUP(W711,[1]Vakuumiert!$Q:$R,2,FALSE)=0,"Vakuumiert geschält"),
IFERROR(IF(VLOOKUP(W711,'[1]vakuumierte Fertigprodukte'!$B:$C,2,FALSE)=0,"Fertigprodukte"),
IFERROR(IF(VLOOKUP(W711,'[1]vakuumierte Fertigprodukte'!$E:$FI,2,FALSE)=0,"Vakuumierte Zipfel"),
IFERROR(IF(VLOOKUP(W711,[1]Wurste!$B:$C,2,FALSE)=0,"Räucherwürste"),
IFERROR(IF(VLOOKUP(W711,[1]Wurste!$E:$F,2,FALSE)=0,"URW/URGW Wurst"),
IFERROR(IF(VLOOKUP(W711,[1]Wurste!$H:$I,2,FALSE)=0,"HF-Wurst Vegan"),
IFERROR(IF(VLOOKUP(W711,[1]Wurste!$K:$L,2,FALSE)=0,"320er ohne Würste"),
IFERROR(IF(AND(OR(Abfalldokumentation!$I711="BU3",Abfalldokumentation!$I711="Verkauf"),Abfalldokumentation!$N711="Schimmel",Abfalldokumentation!$O711="keinen Abnehmer/kein Schälpersonal"),"Div. Zipfel, ES ohne Verwendung",VLOOKUP(Abfalldokumentation!$M711,Produktgruppen!A:B,2,FALSE)),"-")))))))))))))))))))))))</f>
        <v>Diverses</v>
      </c>
      <c r="M711" s="76" t="str">
        <f>IFERROR(VLOOKUP(Abfalldokumentation!$W711,Artikel!A:C,3,FALSE),Abfalldokumentation!$W711)</f>
        <v>Diverses aus Abfüllung</v>
      </c>
      <c r="N711" s="76" t="str">
        <f>VLOOKUP(D711,'Liste Gründe'!A:D,2,FALSE)</f>
        <v>Linienbezogen</v>
      </c>
      <c r="O711" s="75" t="str">
        <f>IF(ISBLANK(F711),VLOOKUP(Abfalldokumentation!$X711,'Liste Gründe'!A:D,3,FALSE),F711)</f>
        <v>Maschinenabfall</v>
      </c>
      <c r="P711" s="76" t="str">
        <f>IF(ISBLANK(Abfalldokumentation!$G711),"-",Abfalldokumentation!$G711)</f>
        <v>-</v>
      </c>
      <c r="Q711" s="76">
        <f t="shared" si="78"/>
        <v>39</v>
      </c>
      <c r="R711" s="76" t="str">
        <f t="shared" si="79"/>
        <v>Produkte</v>
      </c>
      <c r="S711" s="76" t="str">
        <f t="shared" si="80"/>
        <v>BUs</v>
      </c>
      <c r="T711" s="76" t="str">
        <f t="shared" si="81"/>
        <v>Symptome</v>
      </c>
      <c r="U711" s="76" t="str">
        <f>IFERROR(VLOOKUP(Abfalldokumentation!$W711,Kennzahlen!S:U,3,FALSE)*Abfalldokumentation!$J711,"0")</f>
        <v>0</v>
      </c>
      <c r="V711" s="76" t="str">
        <f>IF(ISBLANK(A711),VLOOKUP(Abfalldokumentation!$W711,'Linien - BU'!R:S,2,FALSE),A711)</f>
        <v>Abfüllung</v>
      </c>
      <c r="W711" s="77" t="str">
        <f t="shared" si="82"/>
        <v>Diverses aus Abfüllung</v>
      </c>
      <c r="X711" s="77">
        <f t="shared" si="83"/>
        <v>30</v>
      </c>
    </row>
    <row r="712" spans="1:24" ht="30" customHeight="1" x14ac:dyDescent="0.25">
      <c r="A712" s="39" t="s">
        <v>123</v>
      </c>
      <c r="B712" s="40" t="s">
        <v>190</v>
      </c>
      <c r="C712" s="40">
        <v>62</v>
      </c>
      <c r="D712" s="40">
        <v>81</v>
      </c>
      <c r="E712" s="41">
        <v>44466</v>
      </c>
      <c r="F712" s="42"/>
      <c r="G712" s="43" t="s">
        <v>191</v>
      </c>
      <c r="H712" s="44" t="str">
        <f>IFERROR(VLOOKUP(Abfalldokumentation!$B712,Artikel!A:C,3,FALSE),Abfalldokumentation!$B712)</f>
        <v>gemischte Räucherstücke</v>
      </c>
      <c r="I712" s="78" t="str">
        <f>VLOOKUP(V712,'Linien - BU'!A:B,2,FALSE)</f>
        <v>BU3</v>
      </c>
      <c r="J712" s="79">
        <f t="shared" si="77"/>
        <v>62</v>
      </c>
      <c r="K712" s="80">
        <f>Abfalldokumentation!$E712</f>
        <v>44466</v>
      </c>
      <c r="L712" s="79" t="str">
        <f>IFERROR(IF(VLOOKUP(W712,'[1]Rohware 230'!$B:$C,2,FALSE)=0,"Rohware"),
IFERROR(IF(VLOOKUP(W712,[1]Sammelnr.!$B:$C,2,FALSE)=0,"Sammelnr. ungeschält ABS"),
IFERROR(IF(VLOOKUP(W712,[1]Sammelnr.!$E:$F,2,FALSE)=0,"Sammelnr. ungeschält VS"),
IFERROR(IF(VLOOKUP(W712,[1]Sammelnr.!$H:$I,2,FALSE)=0,"Sammelnr. geschält"),
IFERROR(IF(VLOOKUP(W712,[1]Offen!$B:$C,2,FALSE)=0,"Offen ungeschält ABS"),
IFERROR(IF(VLOOKUP(W712,[1]Offen!$E:$F,2,FALSE)=0,"Offen ungeschält VOS"),
IFERROR(IF(VLOOKUP(W712,[1]Offen!$H:$I,2,FALSE)=0,"Offen geschält RW"),
IFERROR(IF(VLOOKUP(W712,[1]Offen!$K:$L,2,FALSE)=0,"Offen vegan"),
IFERROR(IF(VLOOKUP(W712,[1]Offen!$N:$O,2,FALSE)=0,"Offen Zipfel"),
IFERROR(IF(VLOOKUP(W712,[1]Offen!$Q:$R,2,FALSE)=0,"Offen Endstücke"),
IFERROR(IF(VLOOKUP(W712,[1]Vakuumiert!$B:$C,2,FALSE)=0,"Vakuumierter VOS ungeschält"),
IFERROR(IF(VLOOKUP(W712,[1]Vakuumiert!$E:$F,2,FALSE)=0,"Vakuumierter ABS ungeschält"),
IFERROR(IF(VLOOKUP(W712,[1]Vakuumiert!$H:$I,2,FALSE)=0,"Vakuumierter VOS geschält"),
IFERROR(IF(VLOOKUP(W712,[1]Vakuumiert!$K:$L,2,FALSE)=0,"Vakuumierter VOS vegan"),
IFERROR(IF(VLOOKUP(W712,[1]Vakuumiert!$N:$O,2,FALSE)=0,"Vakuumierter VOS Zipfel"),
IFERROR(IF(VLOOKUP(W712,[1]Vakuumiert!$Q:$R,2,FALSE)=0,"Vakuumiert geschält"),
IFERROR(IF(VLOOKUP(W712,'[1]vakuumierte Fertigprodukte'!$B:$C,2,FALSE)=0,"Fertigprodukte"),
IFERROR(IF(VLOOKUP(W712,'[1]vakuumierte Fertigprodukte'!$E:$FI,2,FALSE)=0,"Vakuumierte Zipfel"),
IFERROR(IF(VLOOKUP(W712,[1]Wurste!$B:$C,2,FALSE)=0,"Räucherwürste"),
IFERROR(IF(VLOOKUP(W712,[1]Wurste!$E:$F,2,FALSE)=0,"URW/URGW Wurst"),
IFERROR(IF(VLOOKUP(W712,[1]Wurste!$H:$I,2,FALSE)=0,"HF-Wurst Vegan"),
IFERROR(IF(VLOOKUP(W712,[1]Wurste!$K:$L,2,FALSE)=0,"320er ohne Würste"),
IFERROR(IF(AND(OR(Abfalldokumentation!$I712="BU3",Abfalldokumentation!$I712="Verkauf"),Abfalldokumentation!$N712="Schimmel",Abfalldokumentation!$O712="keinen Abnehmer/kein Schälpersonal"),"Div. Zipfel, ES ohne Verwendung",VLOOKUP(Abfalldokumentation!$M712,Produktgruppen!A:B,2,FALSE)),"-")))))))))))))))))))))))</f>
        <v>Vorschmelz</v>
      </c>
      <c r="M712" s="81" t="str">
        <f>IFERROR(VLOOKUP(Abfalldokumentation!$W712,Artikel!A:C,3,FALSE),Abfalldokumentation!$W712)</f>
        <v>gemischte Räucherstücke</v>
      </c>
      <c r="N712" s="81" t="str">
        <f>VLOOKUP(D712,'Liste Gründe'!A:D,2,FALSE)</f>
        <v>Linienbezogen</v>
      </c>
      <c r="O712" s="80" t="str">
        <f>IF(ISBLANK(F712),VLOOKUP(Abfalldokumentation!$X712,'Liste Gründe'!A:D,3,FALSE),F712)</f>
        <v>gemischtes Produkt</v>
      </c>
      <c r="P712" s="81" t="str">
        <f>IF(ISBLANK(Abfalldokumentation!$G712),"-",Abfalldokumentation!$G712)</f>
        <v xml:space="preserve">gemischt, weil mehrere Produkte in einen Auftrag einfließen. VOS Trennung </v>
      </c>
      <c r="Q712" s="81">
        <f t="shared" si="78"/>
        <v>39</v>
      </c>
      <c r="R712" s="81" t="str">
        <f t="shared" si="79"/>
        <v>Produkte</v>
      </c>
      <c r="S712" s="81" t="str">
        <f t="shared" si="80"/>
        <v>BUs</v>
      </c>
      <c r="T712" s="81" t="str">
        <f t="shared" si="81"/>
        <v>Symptome</v>
      </c>
      <c r="U712" s="81" t="str">
        <f>IFERROR(VLOOKUP(Abfalldokumentation!$W712,Kennzahlen!S:U,3,FALSE)*Abfalldokumentation!$J712,"0")</f>
        <v>0</v>
      </c>
      <c r="V712" s="81" t="str">
        <f>IF(ISBLANK(A712),VLOOKUP(Abfalldokumentation!$W712,'Linien - BU'!R:S,2,FALSE),A712)</f>
        <v>L9</v>
      </c>
      <c r="W712" s="77" t="str">
        <f t="shared" si="82"/>
        <v>gemischte Räucherstücke</v>
      </c>
      <c r="X712" s="77">
        <f t="shared" si="83"/>
        <v>81</v>
      </c>
    </row>
    <row r="713" spans="1:24" ht="30" customHeight="1" x14ac:dyDescent="0.25">
      <c r="A713" s="45" t="s">
        <v>92</v>
      </c>
      <c r="B713" s="46" t="s">
        <v>93</v>
      </c>
      <c r="C713" s="46">
        <v>3.8</v>
      </c>
      <c r="D713" s="52">
        <v>74</v>
      </c>
      <c r="E713" s="47">
        <v>44466</v>
      </c>
      <c r="F713" s="48" t="s">
        <v>91</v>
      </c>
      <c r="G713" s="46" t="s">
        <v>91</v>
      </c>
      <c r="H713" s="50" t="str">
        <f>IFERROR(VLOOKUP(Abfalldokumentation!$B713,Artikel!A:C,3,FALSE),Abfalldokumentation!$B713)</f>
        <v>Laborproben</v>
      </c>
      <c r="I713" s="73" t="str">
        <f>VLOOKUP(V713,'Linien - BU'!A:B,2,FALSE)</f>
        <v>Rest</v>
      </c>
      <c r="J713" s="74">
        <f t="shared" si="77"/>
        <v>3.8</v>
      </c>
      <c r="K713" s="75">
        <f>Abfalldokumentation!$E713</f>
        <v>44466</v>
      </c>
      <c r="L713" s="74" t="str">
        <f>IFERROR(IF(VLOOKUP(W713,'[1]Rohware 230'!$B:$C,2,FALSE)=0,"Rohware"),
IFERROR(IF(VLOOKUP(W713,[1]Sammelnr.!$B:$C,2,FALSE)=0,"Sammelnr. ungeschält ABS"),
IFERROR(IF(VLOOKUP(W713,[1]Sammelnr.!$E:$F,2,FALSE)=0,"Sammelnr. ungeschält VS"),
IFERROR(IF(VLOOKUP(W713,[1]Sammelnr.!$H:$I,2,FALSE)=0,"Sammelnr. geschält"),
IFERROR(IF(VLOOKUP(W713,[1]Offen!$B:$C,2,FALSE)=0,"Offen ungeschält ABS"),
IFERROR(IF(VLOOKUP(W713,[1]Offen!$E:$F,2,FALSE)=0,"Offen ungeschält VOS"),
IFERROR(IF(VLOOKUP(W713,[1]Offen!$H:$I,2,FALSE)=0,"Offen geschält RW"),
IFERROR(IF(VLOOKUP(W713,[1]Offen!$K:$L,2,FALSE)=0,"Offen vegan"),
IFERROR(IF(VLOOKUP(W713,[1]Offen!$N:$O,2,FALSE)=0,"Offen Zipfel"),
IFERROR(IF(VLOOKUP(W713,[1]Offen!$Q:$R,2,FALSE)=0,"Offen Endstücke"),
IFERROR(IF(VLOOKUP(W713,[1]Vakuumiert!$B:$C,2,FALSE)=0,"Vakuumierter VOS ungeschält"),
IFERROR(IF(VLOOKUP(W713,[1]Vakuumiert!$E:$F,2,FALSE)=0,"Vakuumierter ABS ungeschält"),
IFERROR(IF(VLOOKUP(W713,[1]Vakuumiert!$H:$I,2,FALSE)=0,"Vakuumierter VOS geschält"),
IFERROR(IF(VLOOKUP(W713,[1]Vakuumiert!$K:$L,2,FALSE)=0,"Vakuumierter VOS vegan"),
IFERROR(IF(VLOOKUP(W713,[1]Vakuumiert!$N:$O,2,FALSE)=0,"Vakuumierter VOS Zipfel"),
IFERROR(IF(VLOOKUP(W713,[1]Vakuumiert!$Q:$R,2,FALSE)=0,"Vakuumiert geschält"),
IFERROR(IF(VLOOKUP(W713,'[1]vakuumierte Fertigprodukte'!$B:$C,2,FALSE)=0,"Fertigprodukte"),
IFERROR(IF(VLOOKUP(W713,'[1]vakuumierte Fertigprodukte'!$E:$FI,2,FALSE)=0,"Vakuumierte Zipfel"),
IFERROR(IF(VLOOKUP(W713,[1]Wurste!$B:$C,2,FALSE)=0,"Räucherwürste"),
IFERROR(IF(VLOOKUP(W713,[1]Wurste!$E:$F,2,FALSE)=0,"URW/URGW Wurst"),
IFERROR(IF(VLOOKUP(W713,[1]Wurste!$H:$I,2,FALSE)=0,"HF-Wurst Vegan"),
IFERROR(IF(VLOOKUP(W713,[1]Wurste!$K:$L,2,FALSE)=0,"320er ohne Würste"),
IFERROR(IF(AND(OR(Abfalldokumentation!$I713="BU3",Abfalldokumentation!$I713="Verkauf"),Abfalldokumentation!$N713="Schimmel",Abfalldokumentation!$O713="keinen Abnehmer/kein Schälpersonal"),"Div. Zipfel, ES ohne Verwendung",VLOOKUP(Abfalldokumentation!$M713,Produktgruppen!A:B,2,FALSE)),"-")))))))))))))))))))))))</f>
        <v>Qualitätssicherung</v>
      </c>
      <c r="M713" s="76" t="str">
        <f>IFERROR(VLOOKUP(Abfalldokumentation!$W713,Artikel!A:C,3,FALSE),Abfalldokumentation!$W713)</f>
        <v>Laborproben</v>
      </c>
      <c r="N713" s="76" t="str">
        <f>VLOOKUP(D713,'Liste Gründe'!A:D,2,FALSE)</f>
        <v>Qualitätssicherung</v>
      </c>
      <c r="O713" s="75" t="str">
        <f>IF(ISBLANK(F713),VLOOKUP(Abfalldokumentation!$X713,'Liste Gründe'!A:D,3,FALSE),F713)</f>
        <v>Sensorik</v>
      </c>
      <c r="P713" s="76" t="str">
        <f>IF(ISBLANK(Abfalldokumentation!$G713),"-",Abfalldokumentation!$G713)</f>
        <v>Sensorik</v>
      </c>
      <c r="Q713" s="76">
        <f t="shared" si="78"/>
        <v>39</v>
      </c>
      <c r="R713" s="76" t="str">
        <f t="shared" si="79"/>
        <v>Produkte</v>
      </c>
      <c r="S713" s="76" t="str">
        <f t="shared" si="80"/>
        <v>BUs</v>
      </c>
      <c r="T713" s="76" t="str">
        <f t="shared" si="81"/>
        <v>Symptome</v>
      </c>
      <c r="U713" s="76" t="str">
        <f>IFERROR(VLOOKUP(Abfalldokumentation!$W713,Kennzahlen!S:U,3,FALSE)*Abfalldokumentation!$J713,"0")</f>
        <v>0</v>
      </c>
      <c r="V713" s="76" t="str">
        <f>IF(ISBLANK(A713),VLOOKUP(Abfalldokumentation!$W713,'Linien - BU'!R:S,2,FALSE),A713)</f>
        <v>Labor</v>
      </c>
      <c r="W713" s="77" t="str">
        <f t="shared" si="82"/>
        <v>Laborproben</v>
      </c>
      <c r="X713" s="77">
        <f t="shared" si="83"/>
        <v>74</v>
      </c>
    </row>
    <row r="714" spans="1:24" ht="30" customHeight="1" x14ac:dyDescent="0.25">
      <c r="A714" s="39" t="s">
        <v>70</v>
      </c>
      <c r="B714" s="40" t="s">
        <v>196</v>
      </c>
      <c r="C714" s="40">
        <v>382</v>
      </c>
      <c r="D714" s="40">
        <v>30</v>
      </c>
      <c r="E714" s="41">
        <v>44466</v>
      </c>
      <c r="F714" s="42"/>
      <c r="G714" s="40"/>
      <c r="H714" s="44" t="str">
        <f>IFERROR(VLOOKUP(Abfalldokumentation!$B714,Artikel!A:C,3,FALSE),Abfalldokumentation!$B714)</f>
        <v>Natur</v>
      </c>
      <c r="I714" s="78" t="str">
        <f>VLOOKUP(V714,'Linien - BU'!A:B,2,FALSE)</f>
        <v>BU1</v>
      </c>
      <c r="J714" s="79">
        <f t="shared" si="77"/>
        <v>382</v>
      </c>
      <c r="K714" s="80">
        <f>Abfalldokumentation!$E714</f>
        <v>44466</v>
      </c>
      <c r="L714" s="79" t="str">
        <f>IFERROR(IF(VLOOKUP(W714,'[1]Rohware 230'!$B:$C,2,FALSE)=0,"Rohware"),
IFERROR(IF(VLOOKUP(W714,[1]Sammelnr.!$B:$C,2,FALSE)=0,"Sammelnr. ungeschält ABS"),
IFERROR(IF(VLOOKUP(W714,[1]Sammelnr.!$E:$F,2,FALSE)=0,"Sammelnr. ungeschält VS"),
IFERROR(IF(VLOOKUP(W714,[1]Sammelnr.!$H:$I,2,FALSE)=0,"Sammelnr. geschält"),
IFERROR(IF(VLOOKUP(W714,[1]Offen!$B:$C,2,FALSE)=0,"Offen ungeschält ABS"),
IFERROR(IF(VLOOKUP(W714,[1]Offen!$E:$F,2,FALSE)=0,"Offen ungeschält VOS"),
IFERROR(IF(VLOOKUP(W714,[1]Offen!$H:$I,2,FALSE)=0,"Offen geschält RW"),
IFERROR(IF(VLOOKUP(W714,[1]Offen!$K:$L,2,FALSE)=0,"Offen vegan"),
IFERROR(IF(VLOOKUP(W714,[1]Offen!$N:$O,2,FALSE)=0,"Offen Zipfel"),
IFERROR(IF(VLOOKUP(W714,[1]Offen!$Q:$R,2,FALSE)=0,"Offen Endstücke"),
IFERROR(IF(VLOOKUP(W714,[1]Vakuumiert!$B:$C,2,FALSE)=0,"Vakuumierter VOS ungeschält"),
IFERROR(IF(VLOOKUP(W714,[1]Vakuumiert!$E:$F,2,FALSE)=0,"Vakuumierter ABS ungeschält"),
IFERROR(IF(VLOOKUP(W714,[1]Vakuumiert!$H:$I,2,FALSE)=0,"Vakuumierter VOS geschält"),
IFERROR(IF(VLOOKUP(W714,[1]Vakuumiert!$K:$L,2,FALSE)=0,"Vakuumierter VOS vegan"),
IFERROR(IF(VLOOKUP(W714,[1]Vakuumiert!$N:$O,2,FALSE)=0,"Vakuumierter VOS Zipfel"),
IFERROR(IF(VLOOKUP(W714,[1]Vakuumiert!$Q:$R,2,FALSE)=0,"Vakuumiert geschält"),
IFERROR(IF(VLOOKUP(W714,'[1]vakuumierte Fertigprodukte'!$B:$C,2,FALSE)=0,"Fertigprodukte"),
IFERROR(IF(VLOOKUP(W714,'[1]vakuumierte Fertigprodukte'!$E:$FI,2,FALSE)=0,"Vakuumierte Zipfel"),
IFERROR(IF(VLOOKUP(W714,[1]Wurste!$B:$C,2,FALSE)=0,"Räucherwürste"),
IFERROR(IF(VLOOKUP(W714,[1]Wurste!$E:$F,2,FALSE)=0,"URW/URGW Wurst"),
IFERROR(IF(VLOOKUP(W714,[1]Wurste!$H:$I,2,FALSE)=0,"HF-Wurst Vegan"),
IFERROR(IF(VLOOKUP(W714,[1]Wurste!$K:$L,2,FALSE)=0,"320er ohne Würste"),
IFERROR(IF(AND(OR(Abfalldokumentation!$I714="BU3",Abfalldokumentation!$I714="Verkauf"),Abfalldokumentation!$N714="Schimmel",Abfalldokumentation!$O714="keinen Abnehmer/kein Schälpersonal"),"Div. Zipfel, ES ohne Verwendung",VLOOKUP(Abfalldokumentation!$M714,Produktgruppen!A:B,2,FALSE)),"-")))))))))))))))))))))))</f>
        <v>RW</v>
      </c>
      <c r="M714" s="81" t="str">
        <f>IFERROR(VLOOKUP(Abfalldokumentation!$W714,Artikel!A:C,3,FALSE),Abfalldokumentation!$W714)</f>
        <v>Natur</v>
      </c>
      <c r="N714" s="81" t="str">
        <f>VLOOKUP(D714,'Liste Gründe'!A:D,2,FALSE)</f>
        <v>Linienbezogen</v>
      </c>
      <c r="O714" s="80" t="str">
        <f>IF(ISBLANK(F714),VLOOKUP(Abfalldokumentation!$X714,'Liste Gründe'!A:D,3,FALSE),F714)</f>
        <v>Maschinenabfall</v>
      </c>
      <c r="P714" s="81" t="str">
        <f>IF(ISBLANK(Abfalldokumentation!$G714),"-",Abfalldokumentation!$G714)</f>
        <v>-</v>
      </c>
      <c r="Q714" s="81">
        <f t="shared" si="78"/>
        <v>39</v>
      </c>
      <c r="R714" s="81" t="str">
        <f t="shared" si="79"/>
        <v>Produkte</v>
      </c>
      <c r="S714" s="81" t="str">
        <f t="shared" si="80"/>
        <v>BUs</v>
      </c>
      <c r="T714" s="81" t="str">
        <f t="shared" si="81"/>
        <v>Symptome</v>
      </c>
      <c r="U714" s="81" t="str">
        <f>IFERROR(VLOOKUP(Abfalldokumentation!$W714,Kennzahlen!S:U,3,FALSE)*Abfalldokumentation!$J714,"0")</f>
        <v>0</v>
      </c>
      <c r="V714" s="81" t="str">
        <f>IF(ISBLANK(A714),VLOOKUP(Abfalldokumentation!$W714,'Linien - BU'!R:S,2,FALSE),A714)</f>
        <v>Abfüllung</v>
      </c>
      <c r="W714" s="77" t="str">
        <f t="shared" si="82"/>
        <v>Natur</v>
      </c>
      <c r="X714" s="77">
        <f t="shared" si="83"/>
        <v>30</v>
      </c>
    </row>
    <row r="715" spans="1:24" ht="30" customHeight="1" x14ac:dyDescent="0.25">
      <c r="A715" s="45" t="s">
        <v>105</v>
      </c>
      <c r="B715" s="46" t="s">
        <v>161</v>
      </c>
      <c r="C715" s="46">
        <v>80</v>
      </c>
      <c r="D715" s="46">
        <v>61</v>
      </c>
      <c r="E715" s="47">
        <v>44466</v>
      </c>
      <c r="F715" s="48" t="s">
        <v>162</v>
      </c>
      <c r="G715" s="46" t="s">
        <v>162</v>
      </c>
      <c r="H715" s="50" t="str">
        <f>IFERROR(VLOOKUP(Abfalldokumentation!$B715,Artikel!A:C,3,FALSE),Abfalldokumentation!$B715)</f>
        <v>Reste Zipfel</v>
      </c>
      <c r="I715" s="73" t="str">
        <f>VLOOKUP(V715,'Linien - BU'!A:B,2,FALSE)</f>
        <v>BU3</v>
      </c>
      <c r="J715" s="74">
        <f t="shared" si="77"/>
        <v>80</v>
      </c>
      <c r="K715" s="75">
        <f>Abfalldokumentation!$E715</f>
        <v>44466</v>
      </c>
      <c r="L715" s="74" t="str">
        <f>IFERROR(IF(VLOOKUP(W715,'[1]Rohware 230'!$B:$C,2,FALSE)=0,"Rohware"),
IFERROR(IF(VLOOKUP(W715,[1]Sammelnr.!$B:$C,2,FALSE)=0,"Sammelnr. ungeschält ABS"),
IFERROR(IF(VLOOKUP(W715,[1]Sammelnr.!$E:$F,2,FALSE)=0,"Sammelnr. ungeschält VS"),
IFERROR(IF(VLOOKUP(W715,[1]Sammelnr.!$H:$I,2,FALSE)=0,"Sammelnr. geschält"),
IFERROR(IF(VLOOKUP(W715,[1]Offen!$B:$C,2,FALSE)=0,"Offen ungeschält ABS"),
IFERROR(IF(VLOOKUP(W715,[1]Offen!$E:$F,2,FALSE)=0,"Offen ungeschält VOS"),
IFERROR(IF(VLOOKUP(W715,[1]Offen!$H:$I,2,FALSE)=0,"Offen geschält RW"),
IFERROR(IF(VLOOKUP(W715,[1]Offen!$K:$L,2,FALSE)=0,"Offen vegan"),
IFERROR(IF(VLOOKUP(W715,[1]Offen!$N:$O,2,FALSE)=0,"Offen Zipfel"),
IFERROR(IF(VLOOKUP(W715,[1]Offen!$Q:$R,2,FALSE)=0,"Offen Endstücke"),
IFERROR(IF(VLOOKUP(W715,[1]Vakuumiert!$B:$C,2,FALSE)=0,"Vakuumierter VOS ungeschält"),
IFERROR(IF(VLOOKUP(W715,[1]Vakuumiert!$E:$F,2,FALSE)=0,"Vakuumierter ABS ungeschält"),
IFERROR(IF(VLOOKUP(W715,[1]Vakuumiert!$H:$I,2,FALSE)=0,"Vakuumierter VOS geschält"),
IFERROR(IF(VLOOKUP(W715,[1]Vakuumiert!$K:$L,2,FALSE)=0,"Vakuumierter VOS vegan"),
IFERROR(IF(VLOOKUP(W715,[1]Vakuumiert!$N:$O,2,FALSE)=0,"Vakuumierter VOS Zipfel"),
IFERROR(IF(VLOOKUP(W715,[1]Vakuumiert!$Q:$R,2,FALSE)=0,"Vakuumiert geschält"),
IFERROR(IF(VLOOKUP(W715,'[1]vakuumierte Fertigprodukte'!$B:$C,2,FALSE)=0,"Fertigprodukte"),
IFERROR(IF(VLOOKUP(W715,'[1]vakuumierte Fertigprodukte'!$E:$FI,2,FALSE)=0,"Vakuumierte Zipfel"),
IFERROR(IF(VLOOKUP(W715,[1]Wurste!$B:$C,2,FALSE)=0,"Räucherwürste"),
IFERROR(IF(VLOOKUP(W715,[1]Wurste!$E:$F,2,FALSE)=0,"URW/URGW Wurst"),
IFERROR(IF(VLOOKUP(W715,[1]Wurste!$H:$I,2,FALSE)=0,"HF-Wurst Vegan"),
IFERROR(IF(VLOOKUP(W715,[1]Wurste!$K:$L,2,FALSE)=0,"320er ohne Würste"),
IFERROR(IF(AND(OR(Abfalldokumentation!$I715="BU3",Abfalldokumentation!$I715="Verkauf"),Abfalldokumentation!$N715="Schimmel",Abfalldokumentation!$O715="keinen Abnehmer/kein Schälpersonal"),"Div. Zipfel, ES ohne Verwendung",VLOOKUP(Abfalldokumentation!$M715,Produktgruppen!A:B,2,FALSE)),"-")))))))))))))))))))))))</f>
        <v>Rest</v>
      </c>
      <c r="M715" s="76" t="str">
        <f>IFERROR(VLOOKUP(Abfalldokumentation!$W715,Artikel!A:C,3,FALSE),Abfalldokumentation!$W715)</f>
        <v>Reste Zipfel</v>
      </c>
      <c r="N715" s="76" t="str">
        <f>VLOOKUP(D715,'Liste Gründe'!A:D,2,FALSE)</f>
        <v>keinen Verwendungszweck</v>
      </c>
      <c r="O715" s="75" t="str">
        <f>IF(ISBLANK(F715),VLOOKUP(Abfalldokumentation!$X715,'Liste Gründe'!A:D,3,FALSE),F715)</f>
        <v>Reste von Würste beim Köpfen</v>
      </c>
      <c r="P715" s="76" t="str">
        <f>IF(ISBLANK(Abfalldokumentation!$G715),"-",Abfalldokumentation!$G715)</f>
        <v>Reste von Würste beim Köpfen</v>
      </c>
      <c r="Q715" s="76">
        <f t="shared" si="78"/>
        <v>39</v>
      </c>
      <c r="R715" s="76" t="str">
        <f t="shared" si="79"/>
        <v>Produkte</v>
      </c>
      <c r="S715" s="76" t="str">
        <f t="shared" si="80"/>
        <v>BUs</v>
      </c>
      <c r="T715" s="76" t="str">
        <f t="shared" si="81"/>
        <v>Symptome</v>
      </c>
      <c r="U715" s="76" t="str">
        <f>IFERROR(VLOOKUP(Abfalldokumentation!$W715,Kennzahlen!S:U,3,FALSE)*Abfalldokumentation!$J715,"0")</f>
        <v>0</v>
      </c>
      <c r="V715" s="76" t="str">
        <f>IF(ISBLANK(A715),VLOOKUP(Abfalldokumentation!$W715,'Linien - BU'!R:S,2,FALSE),A715)</f>
        <v>WVP</v>
      </c>
      <c r="W715" s="77" t="str">
        <f t="shared" si="82"/>
        <v>Reste Zipfel</v>
      </c>
      <c r="X715" s="77">
        <f t="shared" si="83"/>
        <v>61</v>
      </c>
    </row>
    <row r="716" spans="1:24" ht="30" customHeight="1" x14ac:dyDescent="0.25">
      <c r="A716" s="39" t="s">
        <v>76</v>
      </c>
      <c r="B716" s="40">
        <v>29500482</v>
      </c>
      <c r="C716" s="40">
        <v>11</v>
      </c>
      <c r="D716" s="40">
        <v>61</v>
      </c>
      <c r="E716" s="41">
        <v>44467</v>
      </c>
      <c r="F716" s="42" t="s">
        <v>17</v>
      </c>
      <c r="G716" s="40" t="s">
        <v>17</v>
      </c>
      <c r="H716" s="44" t="str">
        <f>IFERROR(VLOOKUP(Abfalldokumentation!$B716,Artikel!A:C,3,FALSE),Abfalldokumentation!$B716)</f>
        <v>VOS Schwarzer Pfeffer R</v>
      </c>
      <c r="I716" s="78" t="str">
        <f>VLOOKUP(V716,'Linien - BU'!A:B,2,FALSE)</f>
        <v>BU4</v>
      </c>
      <c r="J716" s="79">
        <f t="shared" si="77"/>
        <v>11</v>
      </c>
      <c r="K716" s="80">
        <f>Abfalldokumentation!$E716</f>
        <v>44467</v>
      </c>
      <c r="L716" s="79" t="str">
        <f>IFERROR(IF(VLOOKUP(W716,'[1]Rohware 230'!$B:$C,2,FALSE)=0,"Rohware"),
IFERROR(IF(VLOOKUP(W716,[1]Sammelnr.!$B:$C,2,FALSE)=0,"Sammelnr. ungeschält ABS"),
IFERROR(IF(VLOOKUP(W716,[1]Sammelnr.!$E:$F,2,FALSE)=0,"Sammelnr. ungeschält VS"),
IFERROR(IF(VLOOKUP(W716,[1]Sammelnr.!$H:$I,2,FALSE)=0,"Sammelnr. geschält"),
IFERROR(IF(VLOOKUP(W716,[1]Offen!$B:$C,2,FALSE)=0,"Offen ungeschält ABS"),
IFERROR(IF(VLOOKUP(W716,[1]Offen!$E:$F,2,FALSE)=0,"Offen ungeschält VOS"),
IFERROR(IF(VLOOKUP(W716,[1]Offen!$H:$I,2,FALSE)=0,"Offen geschält RW"),
IFERROR(IF(VLOOKUP(W716,[1]Offen!$K:$L,2,FALSE)=0,"Offen vegan"),
IFERROR(IF(VLOOKUP(W716,[1]Offen!$N:$O,2,FALSE)=0,"Offen Zipfel"),
IFERROR(IF(VLOOKUP(W716,[1]Offen!$Q:$R,2,FALSE)=0,"Offen Endstücke"),
IFERROR(IF(VLOOKUP(W716,[1]Vakuumiert!$B:$C,2,FALSE)=0,"Vakuumierter VOS ungeschält"),
IFERROR(IF(VLOOKUP(W716,[1]Vakuumiert!$E:$F,2,FALSE)=0,"Vakuumierter ABS ungeschält"),
IFERROR(IF(VLOOKUP(W716,[1]Vakuumiert!$H:$I,2,FALSE)=0,"Vakuumierter VOS geschält"),
IFERROR(IF(VLOOKUP(W716,[1]Vakuumiert!$K:$L,2,FALSE)=0,"Vakuumierter VOS vegan"),
IFERROR(IF(VLOOKUP(W716,[1]Vakuumiert!$N:$O,2,FALSE)=0,"Vakuumierter VOS Zipfel"),
IFERROR(IF(VLOOKUP(W716,[1]Vakuumiert!$Q:$R,2,FALSE)=0,"Vakuumiert geschält"),
IFERROR(IF(VLOOKUP(W716,'[1]vakuumierte Fertigprodukte'!$B:$C,2,FALSE)=0,"Fertigprodukte"),
IFERROR(IF(VLOOKUP(W716,'[1]vakuumierte Fertigprodukte'!$E:$FI,2,FALSE)=0,"Vakuumierte Zipfel"),
IFERROR(IF(VLOOKUP(W716,[1]Wurste!$B:$C,2,FALSE)=0,"Räucherwürste"),
IFERROR(IF(VLOOKUP(W716,[1]Wurste!$E:$F,2,FALSE)=0,"URW/URGW Wurst"),
IFERROR(IF(VLOOKUP(W716,[1]Wurste!$H:$I,2,FALSE)=0,"HF-Wurst Vegan"),
IFERROR(IF(VLOOKUP(W716,[1]Wurste!$K:$L,2,FALSE)=0,"320er ohne Würste"),
IFERROR(IF(AND(OR(Abfalldokumentation!$I716="BU3",Abfalldokumentation!$I716="Verkauf"),Abfalldokumentation!$N716="Schimmel",Abfalldokumentation!$O716="keinen Abnehmer/kein Schälpersonal"),"Div. Zipfel, ES ohne Verwendung",VLOOKUP(Abfalldokumentation!$M716,Produktgruppen!A:B,2,FALSE)),"-")))))))))))))))))))))))</f>
        <v>Offen ungeschält VOS</v>
      </c>
      <c r="M716" s="81" t="str">
        <f>IFERROR(VLOOKUP(Abfalldokumentation!$W716,Artikel!A:C,3,FALSE),Abfalldokumentation!$W716)</f>
        <v>VOS Schwarzer Pfeffer R</v>
      </c>
      <c r="N716" s="81" t="str">
        <f>VLOOKUP(D716,'Liste Gründe'!A:D,2,FALSE)</f>
        <v>keinen Verwendungszweck</v>
      </c>
      <c r="O716" s="80" t="str">
        <f>IF(ISBLANK(F716),VLOOKUP(Abfalldokumentation!$X716,'Liste Gründe'!A:D,3,FALSE),F716)</f>
        <v>keinen Verwendungszweck</v>
      </c>
      <c r="P716" s="81" t="str">
        <f>IF(ISBLANK(Abfalldokumentation!$G716),"-",Abfalldokumentation!$G716)</f>
        <v>keinen Verwendungszweck</v>
      </c>
      <c r="Q716" s="81">
        <f t="shared" si="78"/>
        <v>39</v>
      </c>
      <c r="R716" s="81" t="str">
        <f t="shared" si="79"/>
        <v>Produkte</v>
      </c>
      <c r="S716" s="81" t="str">
        <f t="shared" si="80"/>
        <v>BUs</v>
      </c>
      <c r="T716" s="81" t="str">
        <f t="shared" si="81"/>
        <v>Symptome</v>
      </c>
      <c r="U716" s="81">
        <f>IFERROR(VLOOKUP(Abfalldokumentation!$W716,Kennzahlen!S:U,3,FALSE)*Abfalldokumentation!$J716,"0")</f>
        <v>5.5</v>
      </c>
      <c r="V716" s="81" t="str">
        <f>IF(ISBLANK(A716),VLOOKUP(Abfalldokumentation!$W716,'Linien - BU'!R:S,2,FALSE),A716)</f>
        <v>L22</v>
      </c>
      <c r="W716" s="77">
        <f t="shared" si="82"/>
        <v>29500482</v>
      </c>
      <c r="X716" s="77">
        <f t="shared" si="83"/>
        <v>61</v>
      </c>
    </row>
    <row r="717" spans="1:24" ht="30" customHeight="1" x14ac:dyDescent="0.25">
      <c r="A717" s="45" t="s">
        <v>149</v>
      </c>
      <c r="B717" s="46">
        <v>29500482</v>
      </c>
      <c r="C717" s="46">
        <v>7</v>
      </c>
      <c r="D717" s="46">
        <v>61</v>
      </c>
      <c r="E717" s="47">
        <v>44467</v>
      </c>
      <c r="F717" s="48" t="s">
        <v>17</v>
      </c>
      <c r="G717" s="46" t="s">
        <v>17</v>
      </c>
      <c r="H717" s="50" t="str">
        <f>IFERROR(VLOOKUP(Abfalldokumentation!$B717,Artikel!A:C,3,FALSE),Abfalldokumentation!$B717)</f>
        <v>VOS Schwarzer Pfeffer R</v>
      </c>
      <c r="I717" s="73" t="str">
        <f>VLOOKUP(V717,'Linien - BU'!A:B,2,FALSE)</f>
        <v>BU4</v>
      </c>
      <c r="J717" s="74">
        <f t="shared" si="77"/>
        <v>7</v>
      </c>
      <c r="K717" s="75">
        <f>Abfalldokumentation!$E717</f>
        <v>44467</v>
      </c>
      <c r="L717" s="74" t="str">
        <f>IFERROR(IF(VLOOKUP(W717,'[1]Rohware 230'!$B:$C,2,FALSE)=0,"Rohware"),
IFERROR(IF(VLOOKUP(W717,[1]Sammelnr.!$B:$C,2,FALSE)=0,"Sammelnr. ungeschält ABS"),
IFERROR(IF(VLOOKUP(W717,[1]Sammelnr.!$E:$F,2,FALSE)=0,"Sammelnr. ungeschält VS"),
IFERROR(IF(VLOOKUP(W717,[1]Sammelnr.!$H:$I,2,FALSE)=0,"Sammelnr. geschält"),
IFERROR(IF(VLOOKUP(W717,[1]Offen!$B:$C,2,FALSE)=0,"Offen ungeschält ABS"),
IFERROR(IF(VLOOKUP(W717,[1]Offen!$E:$F,2,FALSE)=0,"Offen ungeschält VOS"),
IFERROR(IF(VLOOKUP(W717,[1]Offen!$H:$I,2,FALSE)=0,"Offen geschält RW"),
IFERROR(IF(VLOOKUP(W717,[1]Offen!$K:$L,2,FALSE)=0,"Offen vegan"),
IFERROR(IF(VLOOKUP(W717,[1]Offen!$N:$O,2,FALSE)=0,"Offen Zipfel"),
IFERROR(IF(VLOOKUP(W717,[1]Offen!$Q:$R,2,FALSE)=0,"Offen Endstücke"),
IFERROR(IF(VLOOKUP(W717,[1]Vakuumiert!$B:$C,2,FALSE)=0,"Vakuumierter VOS ungeschält"),
IFERROR(IF(VLOOKUP(W717,[1]Vakuumiert!$E:$F,2,FALSE)=0,"Vakuumierter ABS ungeschält"),
IFERROR(IF(VLOOKUP(W717,[1]Vakuumiert!$H:$I,2,FALSE)=0,"Vakuumierter VOS geschält"),
IFERROR(IF(VLOOKUP(W717,[1]Vakuumiert!$K:$L,2,FALSE)=0,"Vakuumierter VOS vegan"),
IFERROR(IF(VLOOKUP(W717,[1]Vakuumiert!$N:$O,2,FALSE)=0,"Vakuumierter VOS Zipfel"),
IFERROR(IF(VLOOKUP(W717,[1]Vakuumiert!$Q:$R,2,FALSE)=0,"Vakuumiert geschält"),
IFERROR(IF(VLOOKUP(W717,'[1]vakuumierte Fertigprodukte'!$B:$C,2,FALSE)=0,"Fertigprodukte"),
IFERROR(IF(VLOOKUP(W717,'[1]vakuumierte Fertigprodukte'!$E:$FI,2,FALSE)=0,"Vakuumierte Zipfel"),
IFERROR(IF(VLOOKUP(W717,[1]Wurste!$B:$C,2,FALSE)=0,"Räucherwürste"),
IFERROR(IF(VLOOKUP(W717,[1]Wurste!$E:$F,2,FALSE)=0,"URW/URGW Wurst"),
IFERROR(IF(VLOOKUP(W717,[1]Wurste!$H:$I,2,FALSE)=0,"HF-Wurst Vegan"),
IFERROR(IF(VLOOKUP(W717,[1]Wurste!$K:$L,2,FALSE)=0,"320er ohne Würste"),
IFERROR(IF(AND(OR(Abfalldokumentation!$I717="BU3",Abfalldokumentation!$I717="Verkauf"),Abfalldokumentation!$N717="Schimmel",Abfalldokumentation!$O717="keinen Abnehmer/kein Schälpersonal"),"Div. Zipfel, ES ohne Verwendung",VLOOKUP(Abfalldokumentation!$M717,Produktgruppen!A:B,2,FALSE)),"-")))))))))))))))))))))))</f>
        <v>Offen ungeschält VOS</v>
      </c>
      <c r="M717" s="76" t="str">
        <f>IFERROR(VLOOKUP(Abfalldokumentation!$W717,Artikel!A:C,3,FALSE),Abfalldokumentation!$W717)</f>
        <v>VOS Schwarzer Pfeffer R</v>
      </c>
      <c r="N717" s="76" t="str">
        <f>VLOOKUP(D717,'Liste Gründe'!A:D,2,FALSE)</f>
        <v>keinen Verwendungszweck</v>
      </c>
      <c r="O717" s="75" t="str">
        <f>IF(ISBLANK(F717),VLOOKUP(Abfalldokumentation!$X717,'Liste Gründe'!A:D,3,FALSE),F717)</f>
        <v>keinen Verwendungszweck</v>
      </c>
      <c r="P717" s="76" t="str">
        <f>IF(ISBLANK(Abfalldokumentation!$G717),"-",Abfalldokumentation!$G717)</f>
        <v>keinen Verwendungszweck</v>
      </c>
      <c r="Q717" s="76">
        <f t="shared" si="78"/>
        <v>39</v>
      </c>
      <c r="R717" s="76" t="str">
        <f t="shared" si="79"/>
        <v>Produkte</v>
      </c>
      <c r="S717" s="76" t="str">
        <f t="shared" si="80"/>
        <v>BUs</v>
      </c>
      <c r="T717" s="76" t="str">
        <f t="shared" si="81"/>
        <v>Symptome</v>
      </c>
      <c r="U717" s="76">
        <f>IFERROR(VLOOKUP(Abfalldokumentation!$W717,Kennzahlen!S:U,3,FALSE)*Abfalldokumentation!$J717,"0")</f>
        <v>3.5</v>
      </c>
      <c r="V717" s="76" t="str">
        <f>IF(ISBLANK(A717),VLOOKUP(Abfalldokumentation!$W717,'Linien - BU'!R:S,2,FALSE),A717)</f>
        <v>Bu4</v>
      </c>
      <c r="W717" s="77">
        <f t="shared" si="82"/>
        <v>29500482</v>
      </c>
      <c r="X717" s="77">
        <f t="shared" si="83"/>
        <v>61</v>
      </c>
    </row>
    <row r="718" spans="1:24" ht="30" customHeight="1" x14ac:dyDescent="0.25">
      <c r="A718" s="39" t="s">
        <v>128</v>
      </c>
      <c r="B718" s="40">
        <v>29500594</v>
      </c>
      <c r="C718" s="40">
        <v>541</v>
      </c>
      <c r="D718" s="40">
        <v>61</v>
      </c>
      <c r="E718" s="41">
        <v>44467</v>
      </c>
      <c r="F718" s="42" t="s">
        <v>144</v>
      </c>
      <c r="G718" s="40" t="s">
        <v>174</v>
      </c>
      <c r="H718" s="44" t="str">
        <f>IFERROR(VLOOKUP(Abfalldokumentation!$B718,Artikel!A:C,3,FALSE),Abfalldokumentation!$B718)</f>
        <v>VOS Früchte Blöcke</v>
      </c>
      <c r="I718" s="78" t="str">
        <f>VLOOKUP(V718,'Linien - BU'!A:B,2,FALSE)</f>
        <v>BU3</v>
      </c>
      <c r="J718" s="79">
        <f t="shared" si="77"/>
        <v>541</v>
      </c>
      <c r="K718" s="80">
        <f>Abfalldokumentation!$E718</f>
        <v>44467</v>
      </c>
      <c r="L718" s="79" t="str">
        <f>IFERROR(IF(VLOOKUP(W718,'[1]Rohware 230'!$B:$C,2,FALSE)=0,"Rohware"),
IFERROR(IF(VLOOKUP(W718,[1]Sammelnr.!$B:$C,2,FALSE)=0,"Sammelnr. ungeschält ABS"),
IFERROR(IF(VLOOKUP(W718,[1]Sammelnr.!$E:$F,2,FALSE)=0,"Sammelnr. ungeschält VS"),
IFERROR(IF(VLOOKUP(W718,[1]Sammelnr.!$H:$I,2,FALSE)=0,"Sammelnr. geschält"),
IFERROR(IF(VLOOKUP(W718,[1]Offen!$B:$C,2,FALSE)=0,"Offen ungeschält ABS"),
IFERROR(IF(VLOOKUP(W718,[1]Offen!$E:$F,2,FALSE)=0,"Offen ungeschält VOS"),
IFERROR(IF(VLOOKUP(W718,[1]Offen!$H:$I,2,FALSE)=0,"Offen geschält RW"),
IFERROR(IF(VLOOKUP(W718,[1]Offen!$K:$L,2,FALSE)=0,"Offen vegan"),
IFERROR(IF(VLOOKUP(W718,[1]Offen!$N:$O,2,FALSE)=0,"Offen Zipfel"),
IFERROR(IF(VLOOKUP(W718,[1]Offen!$Q:$R,2,FALSE)=0,"Offen Endstücke"),
IFERROR(IF(VLOOKUP(W718,[1]Vakuumiert!$B:$C,2,FALSE)=0,"Vakuumierter VOS ungeschält"),
IFERROR(IF(VLOOKUP(W718,[1]Vakuumiert!$E:$F,2,FALSE)=0,"Vakuumierter ABS ungeschält"),
IFERROR(IF(VLOOKUP(W718,[1]Vakuumiert!$H:$I,2,FALSE)=0,"Vakuumierter VOS geschält"),
IFERROR(IF(VLOOKUP(W718,[1]Vakuumiert!$K:$L,2,FALSE)=0,"Vakuumierter VOS vegan"),
IFERROR(IF(VLOOKUP(W718,[1]Vakuumiert!$N:$O,2,FALSE)=0,"Vakuumierter VOS Zipfel"),
IFERROR(IF(VLOOKUP(W718,[1]Vakuumiert!$Q:$R,2,FALSE)=0,"Vakuumiert geschält"),
IFERROR(IF(VLOOKUP(W718,'[1]vakuumierte Fertigprodukte'!$B:$C,2,FALSE)=0,"Fertigprodukte"),
IFERROR(IF(VLOOKUP(W718,'[1]vakuumierte Fertigprodukte'!$E:$FI,2,FALSE)=0,"Vakuumierte Zipfel"),
IFERROR(IF(VLOOKUP(W718,[1]Wurste!$B:$C,2,FALSE)=0,"Räucherwürste"),
IFERROR(IF(VLOOKUP(W718,[1]Wurste!$E:$F,2,FALSE)=0,"URW/URGW Wurst"),
IFERROR(IF(VLOOKUP(W718,[1]Wurste!$H:$I,2,FALSE)=0,"HF-Wurst Vegan"),
IFERROR(IF(VLOOKUP(W718,[1]Wurste!$K:$L,2,FALSE)=0,"320er ohne Würste"),
IFERROR(IF(AND(OR(Abfalldokumentation!$I718="BU3",Abfalldokumentation!$I718="Verkauf"),Abfalldokumentation!$N718="Schimmel",Abfalldokumentation!$O718="keinen Abnehmer/kein Schälpersonal"),"Div. Zipfel, ES ohne Verwendung",VLOOKUP(Abfalldokumentation!$M718,Produktgruppen!A:B,2,FALSE)),"-")))))))))))))))))))))))</f>
        <v>Offen ungeschält VOS</v>
      </c>
      <c r="M718" s="81" t="str">
        <f>IFERROR(VLOOKUP(Abfalldokumentation!$W718,Artikel!A:C,3,FALSE),Abfalldokumentation!$W718)</f>
        <v>VOS Früchte Blöcke</v>
      </c>
      <c r="N718" s="81" t="str">
        <f>VLOOKUP(D718,'Liste Gründe'!A:D,2,FALSE)</f>
        <v>keinen Verwendungszweck</v>
      </c>
      <c r="O718" s="80" t="str">
        <f>IF(ISBLANK(F718),VLOOKUP(Abfalldokumentation!$X718,'Liste Gründe'!A:D,3,FALSE),F718)</f>
        <v>keinen Verkauf, keinen Einsatz möglich</v>
      </c>
      <c r="P718" s="81" t="str">
        <f>IF(ISBLANK(Abfalldokumentation!$G718),"-",Abfalldokumentation!$G718)</f>
        <v>kein Verkauf, kein Einsatz möglich</v>
      </c>
      <c r="Q718" s="81">
        <f t="shared" si="78"/>
        <v>39</v>
      </c>
      <c r="R718" s="81" t="str">
        <f t="shared" si="79"/>
        <v>Produkte</v>
      </c>
      <c r="S718" s="81" t="str">
        <f t="shared" si="80"/>
        <v>BUs</v>
      </c>
      <c r="T718" s="81" t="str">
        <f t="shared" si="81"/>
        <v>Symptome</v>
      </c>
      <c r="U718" s="81">
        <f>IFERROR(VLOOKUP(Abfalldokumentation!$W718,Kennzahlen!S:U,3,FALSE)*Abfalldokumentation!$J718,"0")</f>
        <v>270.5</v>
      </c>
      <c r="V718" s="81" t="str">
        <f>IF(ISBLANK(A718),VLOOKUP(Abfalldokumentation!$W718,'Linien - BU'!R:S,2,FALSE),A718)</f>
        <v>L18</v>
      </c>
      <c r="W718" s="77">
        <f t="shared" si="82"/>
        <v>29500594</v>
      </c>
      <c r="X718" s="77">
        <f t="shared" si="83"/>
        <v>61</v>
      </c>
    </row>
    <row r="719" spans="1:24" ht="30" customHeight="1" x14ac:dyDescent="0.25">
      <c r="A719" s="45" t="s">
        <v>131</v>
      </c>
      <c r="B719" s="46">
        <v>29500886</v>
      </c>
      <c r="C719" s="46">
        <v>15</v>
      </c>
      <c r="D719" s="46">
        <v>61</v>
      </c>
      <c r="E719" s="47">
        <v>44467</v>
      </c>
      <c r="F719" s="48" t="s">
        <v>17</v>
      </c>
      <c r="G719" s="46" t="s">
        <v>156</v>
      </c>
      <c r="H719" s="50" t="str">
        <f>IFERROR(VLOOKUP(Abfalldokumentation!$B719,Artikel!A:C,3,FALSE),Abfalldokumentation!$B719)</f>
        <v>ABS MEDI-KRÄUK</v>
      </c>
      <c r="I719" s="73" t="str">
        <f>VLOOKUP(V719,'Linien - BU'!A:B,2,FALSE)</f>
        <v>BU4</v>
      </c>
      <c r="J719" s="74">
        <f t="shared" si="77"/>
        <v>15</v>
      </c>
      <c r="K719" s="75">
        <f>Abfalldokumentation!$E719</f>
        <v>44467</v>
      </c>
      <c r="L719" s="74" t="str">
        <f>IFERROR(IF(VLOOKUP(W719,'[1]Rohware 230'!$B:$C,2,FALSE)=0,"Rohware"),
IFERROR(IF(VLOOKUP(W719,[1]Sammelnr.!$B:$C,2,FALSE)=0,"Sammelnr. ungeschält ABS"),
IFERROR(IF(VLOOKUP(W719,[1]Sammelnr.!$E:$F,2,FALSE)=0,"Sammelnr. ungeschält VS"),
IFERROR(IF(VLOOKUP(W719,[1]Sammelnr.!$H:$I,2,FALSE)=0,"Sammelnr. geschält"),
IFERROR(IF(VLOOKUP(W719,[1]Offen!$B:$C,2,FALSE)=0,"Offen ungeschält ABS"),
IFERROR(IF(VLOOKUP(W719,[1]Offen!$E:$F,2,FALSE)=0,"Offen ungeschält VOS"),
IFERROR(IF(VLOOKUP(W719,[1]Offen!$H:$I,2,FALSE)=0,"Offen geschält RW"),
IFERROR(IF(VLOOKUP(W719,[1]Offen!$K:$L,2,FALSE)=0,"Offen vegan"),
IFERROR(IF(VLOOKUP(W719,[1]Offen!$N:$O,2,FALSE)=0,"Offen Zipfel"),
IFERROR(IF(VLOOKUP(W719,[1]Offen!$Q:$R,2,FALSE)=0,"Offen Endstücke"),
IFERROR(IF(VLOOKUP(W719,[1]Vakuumiert!$B:$C,2,FALSE)=0,"Vakuumierter VOS ungeschält"),
IFERROR(IF(VLOOKUP(W719,[1]Vakuumiert!$E:$F,2,FALSE)=0,"Vakuumierter ABS ungeschält"),
IFERROR(IF(VLOOKUP(W719,[1]Vakuumiert!$H:$I,2,FALSE)=0,"Vakuumierter VOS geschält"),
IFERROR(IF(VLOOKUP(W719,[1]Vakuumiert!$K:$L,2,FALSE)=0,"Vakuumierter VOS vegan"),
IFERROR(IF(VLOOKUP(W719,[1]Vakuumiert!$N:$O,2,FALSE)=0,"Vakuumierter VOS Zipfel"),
IFERROR(IF(VLOOKUP(W719,[1]Vakuumiert!$Q:$R,2,FALSE)=0,"Vakuumiert geschält"),
IFERROR(IF(VLOOKUP(W719,'[1]vakuumierte Fertigprodukte'!$B:$C,2,FALSE)=0,"Fertigprodukte"),
IFERROR(IF(VLOOKUP(W719,'[1]vakuumierte Fertigprodukte'!$E:$FI,2,FALSE)=0,"Vakuumierte Zipfel"),
IFERROR(IF(VLOOKUP(W719,[1]Wurste!$B:$C,2,FALSE)=0,"Räucherwürste"),
IFERROR(IF(VLOOKUP(W719,[1]Wurste!$E:$F,2,FALSE)=0,"URW/URGW Wurst"),
IFERROR(IF(VLOOKUP(W719,[1]Wurste!$H:$I,2,FALSE)=0,"HF-Wurst Vegan"),
IFERROR(IF(VLOOKUP(W719,[1]Wurste!$K:$L,2,FALSE)=0,"320er ohne Würste"),
IFERROR(IF(AND(OR(Abfalldokumentation!$I719="BU3",Abfalldokumentation!$I719="Verkauf"),Abfalldokumentation!$N719="Schimmel",Abfalldokumentation!$O719="keinen Abnehmer/kein Schälpersonal"),"Div. Zipfel, ES ohne Verwendung",VLOOKUP(Abfalldokumentation!$M719,Produktgruppen!A:B,2,FALSE)),"-")))))))))))))))))))))))</f>
        <v>Offen ungeschält ABS</v>
      </c>
      <c r="M719" s="76" t="str">
        <f>IFERROR(VLOOKUP(Abfalldokumentation!$W719,Artikel!A:C,3,FALSE),Abfalldokumentation!$W719)</f>
        <v>ABS MEDI-KRÄUK</v>
      </c>
      <c r="N719" s="76" t="str">
        <f>VLOOKUP(D719,'Liste Gründe'!A:D,2,FALSE)</f>
        <v>keinen Verwendungszweck</v>
      </c>
      <c r="O719" s="75" t="str">
        <f>IF(ISBLANK(F719),VLOOKUP(Abfalldokumentation!$X719,'Liste Gründe'!A:D,3,FALSE),F719)</f>
        <v>keinen Verwendungszweck</v>
      </c>
      <c r="P719" s="76" t="str">
        <f>IF(ISBLANK(Abfalldokumentation!$G719),"-",Abfalldokumentation!$G719)</f>
        <v>&lt;500kg/Monat</v>
      </c>
      <c r="Q719" s="76">
        <f t="shared" si="78"/>
        <v>39</v>
      </c>
      <c r="R719" s="76" t="str">
        <f t="shared" si="79"/>
        <v>Produkte</v>
      </c>
      <c r="S719" s="76" t="str">
        <f t="shared" si="80"/>
        <v>BUs</v>
      </c>
      <c r="T719" s="76" t="str">
        <f t="shared" si="81"/>
        <v>Symptome</v>
      </c>
      <c r="U719" s="76">
        <f>IFERROR(VLOOKUP(Abfalldokumentation!$W719,Kennzahlen!S:U,3,FALSE)*Abfalldokumentation!$J719,"0")</f>
        <v>22.5</v>
      </c>
      <c r="V719" s="76" t="str">
        <f>IF(ISBLANK(A719),VLOOKUP(Abfalldokumentation!$W719,'Linien - BU'!R:S,2,FALSE),A719)</f>
        <v>L21</v>
      </c>
      <c r="W719" s="77">
        <f t="shared" si="82"/>
        <v>29500886</v>
      </c>
      <c r="X719" s="77">
        <f t="shared" si="83"/>
        <v>61</v>
      </c>
    </row>
    <row r="720" spans="1:24" ht="30" customHeight="1" x14ac:dyDescent="0.25">
      <c r="A720" s="39" t="s">
        <v>132</v>
      </c>
      <c r="B720" s="40">
        <v>29500891</v>
      </c>
      <c r="C720" s="40">
        <v>11</v>
      </c>
      <c r="D720" s="40">
        <v>61</v>
      </c>
      <c r="E720" s="41">
        <v>44467</v>
      </c>
      <c r="F720" s="42" t="s">
        <v>17</v>
      </c>
      <c r="G720" s="40" t="s">
        <v>82</v>
      </c>
      <c r="H720" s="44" t="str">
        <f>IFERROR(VLOOKUP(Abfalldokumentation!$B720,Artikel!A:C,3,FALSE),Abfalldokumentation!$B720)</f>
        <v>ABS PECO</v>
      </c>
      <c r="I720" s="78" t="str">
        <f>VLOOKUP(V720,'Linien - BU'!A:B,2,FALSE)</f>
        <v>BU4</v>
      </c>
      <c r="J720" s="79">
        <f t="shared" si="77"/>
        <v>11</v>
      </c>
      <c r="K720" s="80">
        <f>Abfalldokumentation!$E720</f>
        <v>44467</v>
      </c>
      <c r="L720" s="79" t="str">
        <f>IFERROR(IF(VLOOKUP(W720,'[1]Rohware 230'!$B:$C,2,FALSE)=0,"Rohware"),
IFERROR(IF(VLOOKUP(W720,[1]Sammelnr.!$B:$C,2,FALSE)=0,"Sammelnr. ungeschält ABS"),
IFERROR(IF(VLOOKUP(W720,[1]Sammelnr.!$E:$F,2,FALSE)=0,"Sammelnr. ungeschält VS"),
IFERROR(IF(VLOOKUP(W720,[1]Sammelnr.!$H:$I,2,FALSE)=0,"Sammelnr. geschält"),
IFERROR(IF(VLOOKUP(W720,[1]Offen!$B:$C,2,FALSE)=0,"Offen ungeschält ABS"),
IFERROR(IF(VLOOKUP(W720,[1]Offen!$E:$F,2,FALSE)=0,"Offen ungeschält VOS"),
IFERROR(IF(VLOOKUP(W720,[1]Offen!$H:$I,2,FALSE)=0,"Offen geschält RW"),
IFERROR(IF(VLOOKUP(W720,[1]Offen!$K:$L,2,FALSE)=0,"Offen vegan"),
IFERROR(IF(VLOOKUP(W720,[1]Offen!$N:$O,2,FALSE)=0,"Offen Zipfel"),
IFERROR(IF(VLOOKUP(W720,[1]Offen!$Q:$R,2,FALSE)=0,"Offen Endstücke"),
IFERROR(IF(VLOOKUP(W720,[1]Vakuumiert!$B:$C,2,FALSE)=0,"Vakuumierter VOS ungeschält"),
IFERROR(IF(VLOOKUP(W720,[1]Vakuumiert!$E:$F,2,FALSE)=0,"Vakuumierter ABS ungeschält"),
IFERROR(IF(VLOOKUP(W720,[1]Vakuumiert!$H:$I,2,FALSE)=0,"Vakuumierter VOS geschält"),
IFERROR(IF(VLOOKUP(W720,[1]Vakuumiert!$K:$L,2,FALSE)=0,"Vakuumierter VOS vegan"),
IFERROR(IF(VLOOKUP(W720,[1]Vakuumiert!$N:$O,2,FALSE)=0,"Vakuumierter VOS Zipfel"),
IFERROR(IF(VLOOKUP(W720,[1]Vakuumiert!$Q:$R,2,FALSE)=0,"Vakuumiert geschält"),
IFERROR(IF(VLOOKUP(W720,'[1]vakuumierte Fertigprodukte'!$B:$C,2,FALSE)=0,"Fertigprodukte"),
IFERROR(IF(VLOOKUP(W720,'[1]vakuumierte Fertigprodukte'!$E:$FI,2,FALSE)=0,"Vakuumierte Zipfel"),
IFERROR(IF(VLOOKUP(W720,[1]Wurste!$B:$C,2,FALSE)=0,"Räucherwürste"),
IFERROR(IF(VLOOKUP(W720,[1]Wurste!$E:$F,2,FALSE)=0,"URW/URGW Wurst"),
IFERROR(IF(VLOOKUP(W720,[1]Wurste!$H:$I,2,FALSE)=0,"HF-Wurst Vegan"),
IFERROR(IF(VLOOKUP(W720,[1]Wurste!$K:$L,2,FALSE)=0,"320er ohne Würste"),
IFERROR(IF(AND(OR(Abfalldokumentation!$I720="BU3",Abfalldokumentation!$I720="Verkauf"),Abfalldokumentation!$N720="Schimmel",Abfalldokumentation!$O720="keinen Abnehmer/kein Schälpersonal"),"Div. Zipfel, ES ohne Verwendung",VLOOKUP(Abfalldokumentation!$M720,Produktgruppen!A:B,2,FALSE)),"-")))))))))))))))))))))))</f>
        <v>Offen ungeschält ABS</v>
      </c>
      <c r="M720" s="81" t="str">
        <f>IFERROR(VLOOKUP(Abfalldokumentation!$W720,Artikel!A:C,3,FALSE),Abfalldokumentation!$W720)</f>
        <v>ABS PECO</v>
      </c>
      <c r="N720" s="81" t="str">
        <f>VLOOKUP(D720,'Liste Gründe'!A:D,2,FALSE)</f>
        <v>keinen Verwendungszweck</v>
      </c>
      <c r="O720" s="80" t="str">
        <f>IF(ISBLANK(F720),VLOOKUP(Abfalldokumentation!$X720,'Liste Gründe'!A:D,3,FALSE),F720)</f>
        <v>keinen Verwendungszweck</v>
      </c>
      <c r="P720" s="81" t="str">
        <f>IF(ISBLANK(Abfalldokumentation!$G720),"-",Abfalldokumentation!$G720)</f>
        <v>&lt;300kg/Monat</v>
      </c>
      <c r="Q720" s="81">
        <f t="shared" si="78"/>
        <v>39</v>
      </c>
      <c r="R720" s="81" t="str">
        <f t="shared" si="79"/>
        <v>Produkte</v>
      </c>
      <c r="S720" s="81" t="str">
        <f t="shared" si="80"/>
        <v>BUs</v>
      </c>
      <c r="T720" s="81" t="str">
        <f t="shared" si="81"/>
        <v>Symptome</v>
      </c>
      <c r="U720" s="81">
        <f>IFERROR(VLOOKUP(Abfalldokumentation!$W720,Kennzahlen!S:U,3,FALSE)*Abfalldokumentation!$J720,"0")</f>
        <v>16.176470588235297</v>
      </c>
      <c r="V720" s="81" t="str">
        <f>IF(ISBLANK(A720),VLOOKUP(Abfalldokumentation!$W720,'Linien - BU'!R:S,2,FALSE),A720)</f>
        <v>L23</v>
      </c>
      <c r="W720" s="77">
        <f t="shared" si="82"/>
        <v>29500891</v>
      </c>
      <c r="X720" s="77">
        <f t="shared" si="83"/>
        <v>61</v>
      </c>
    </row>
    <row r="721" spans="1:24" ht="30" customHeight="1" x14ac:dyDescent="0.25">
      <c r="A721" s="45" t="s">
        <v>81</v>
      </c>
      <c r="B721" s="46">
        <v>29500895</v>
      </c>
      <c r="C721" s="46">
        <v>12</v>
      </c>
      <c r="D721" s="46">
        <v>61</v>
      </c>
      <c r="E721" s="47">
        <v>44467</v>
      </c>
      <c r="F721" s="48" t="s">
        <v>17</v>
      </c>
      <c r="G721" s="46" t="s">
        <v>133</v>
      </c>
      <c r="H721" s="50" t="str">
        <f>IFERROR(VLOOKUP(Abfalldokumentation!$B721,Artikel!A:C,3,FALSE),Abfalldokumentation!$B721)</f>
        <v>ABS BRIE</v>
      </c>
      <c r="I721" s="73" t="str">
        <f>VLOOKUP(V721,'Linien - BU'!A:B,2,FALSE)</f>
        <v>BU4</v>
      </c>
      <c r="J721" s="74">
        <f t="shared" si="77"/>
        <v>12</v>
      </c>
      <c r="K721" s="75">
        <f>Abfalldokumentation!$E721</f>
        <v>44467</v>
      </c>
      <c r="L721" s="74" t="str">
        <f>IFERROR(IF(VLOOKUP(W721,'[1]Rohware 230'!$B:$C,2,FALSE)=0,"Rohware"),
IFERROR(IF(VLOOKUP(W721,[1]Sammelnr.!$B:$C,2,FALSE)=0,"Sammelnr. ungeschält ABS"),
IFERROR(IF(VLOOKUP(W721,[1]Sammelnr.!$E:$F,2,FALSE)=0,"Sammelnr. ungeschält VS"),
IFERROR(IF(VLOOKUP(W721,[1]Sammelnr.!$H:$I,2,FALSE)=0,"Sammelnr. geschält"),
IFERROR(IF(VLOOKUP(W721,[1]Offen!$B:$C,2,FALSE)=0,"Offen ungeschält ABS"),
IFERROR(IF(VLOOKUP(W721,[1]Offen!$E:$F,2,FALSE)=0,"Offen ungeschält VOS"),
IFERROR(IF(VLOOKUP(W721,[1]Offen!$H:$I,2,FALSE)=0,"Offen geschält RW"),
IFERROR(IF(VLOOKUP(W721,[1]Offen!$K:$L,2,FALSE)=0,"Offen vegan"),
IFERROR(IF(VLOOKUP(W721,[1]Offen!$N:$O,2,FALSE)=0,"Offen Zipfel"),
IFERROR(IF(VLOOKUP(W721,[1]Offen!$Q:$R,2,FALSE)=0,"Offen Endstücke"),
IFERROR(IF(VLOOKUP(W721,[1]Vakuumiert!$B:$C,2,FALSE)=0,"Vakuumierter VOS ungeschält"),
IFERROR(IF(VLOOKUP(W721,[1]Vakuumiert!$E:$F,2,FALSE)=0,"Vakuumierter ABS ungeschält"),
IFERROR(IF(VLOOKUP(W721,[1]Vakuumiert!$H:$I,2,FALSE)=0,"Vakuumierter VOS geschält"),
IFERROR(IF(VLOOKUP(W721,[1]Vakuumiert!$K:$L,2,FALSE)=0,"Vakuumierter VOS vegan"),
IFERROR(IF(VLOOKUP(W721,[1]Vakuumiert!$N:$O,2,FALSE)=0,"Vakuumierter VOS Zipfel"),
IFERROR(IF(VLOOKUP(W721,[1]Vakuumiert!$Q:$R,2,FALSE)=0,"Vakuumiert geschält"),
IFERROR(IF(VLOOKUP(W721,'[1]vakuumierte Fertigprodukte'!$B:$C,2,FALSE)=0,"Fertigprodukte"),
IFERROR(IF(VLOOKUP(W721,'[1]vakuumierte Fertigprodukte'!$E:$FI,2,FALSE)=0,"Vakuumierte Zipfel"),
IFERROR(IF(VLOOKUP(W721,[1]Wurste!$B:$C,2,FALSE)=0,"Räucherwürste"),
IFERROR(IF(VLOOKUP(W721,[1]Wurste!$E:$F,2,FALSE)=0,"URW/URGW Wurst"),
IFERROR(IF(VLOOKUP(W721,[1]Wurste!$H:$I,2,FALSE)=0,"HF-Wurst Vegan"),
IFERROR(IF(VLOOKUP(W721,[1]Wurste!$K:$L,2,FALSE)=0,"320er ohne Würste"),
IFERROR(IF(AND(OR(Abfalldokumentation!$I721="BU3",Abfalldokumentation!$I721="Verkauf"),Abfalldokumentation!$N721="Schimmel",Abfalldokumentation!$O721="keinen Abnehmer/kein Schälpersonal"),"Div. Zipfel, ES ohne Verwendung",VLOOKUP(Abfalldokumentation!$M721,Produktgruppen!A:B,2,FALSE)),"-")))))))))))))))))))))))</f>
        <v>Offen ungeschält ABS</v>
      </c>
      <c r="M721" s="76" t="str">
        <f>IFERROR(VLOOKUP(Abfalldokumentation!$W721,Artikel!A:C,3,FALSE),Abfalldokumentation!$W721)</f>
        <v>ABS BRIE</v>
      </c>
      <c r="N721" s="76" t="str">
        <f>VLOOKUP(D721,'Liste Gründe'!A:D,2,FALSE)</f>
        <v>keinen Verwendungszweck</v>
      </c>
      <c r="O721" s="75" t="str">
        <f>IF(ISBLANK(F721),VLOOKUP(Abfalldokumentation!$X721,'Liste Gründe'!A:D,3,FALSE),F721)</f>
        <v>keinen Verwendungszweck</v>
      </c>
      <c r="P721" s="76" t="str">
        <f>IF(ISBLANK(Abfalldokumentation!$G721),"-",Abfalldokumentation!$G721)</f>
        <v>&lt;20kg/Monat</v>
      </c>
      <c r="Q721" s="76">
        <f t="shared" si="78"/>
        <v>39</v>
      </c>
      <c r="R721" s="76" t="str">
        <f t="shared" si="79"/>
        <v>Produkte</v>
      </c>
      <c r="S721" s="76" t="str">
        <f t="shared" si="80"/>
        <v>BUs</v>
      </c>
      <c r="T721" s="76" t="str">
        <f t="shared" si="81"/>
        <v>Symptome</v>
      </c>
      <c r="U721" s="76">
        <f>IFERROR(VLOOKUP(Abfalldokumentation!$W721,Kennzahlen!S:U,3,FALSE)*Abfalldokumentation!$J721,"0")</f>
        <v>0.12</v>
      </c>
      <c r="V721" s="76" t="str">
        <f>IF(ISBLANK(A721),VLOOKUP(Abfalldokumentation!$W721,'Linien - BU'!R:S,2,FALSE),A721)</f>
        <v>L20</v>
      </c>
      <c r="W721" s="77">
        <f t="shared" si="82"/>
        <v>29500895</v>
      </c>
      <c r="X721" s="77">
        <f t="shared" si="83"/>
        <v>61</v>
      </c>
    </row>
    <row r="722" spans="1:24" ht="30" customHeight="1" x14ac:dyDescent="0.25">
      <c r="A722" s="39" t="s">
        <v>132</v>
      </c>
      <c r="B722" s="40">
        <v>29500900</v>
      </c>
      <c r="C722" s="40">
        <v>8</v>
      </c>
      <c r="D722" s="40">
        <v>61</v>
      </c>
      <c r="E722" s="41">
        <v>44467</v>
      </c>
      <c r="F722" s="42" t="s">
        <v>17</v>
      </c>
      <c r="G722" s="40" t="s">
        <v>82</v>
      </c>
      <c r="H722" s="44" t="str">
        <f>IFERROR(VLOOKUP(Abfalldokumentation!$B722,Artikel!A:C,3,FALSE),Abfalldokumentation!$B722)</f>
        <v>ABS ROVIN</v>
      </c>
      <c r="I722" s="78" t="str">
        <f>VLOOKUP(V722,'Linien - BU'!A:B,2,FALSE)</f>
        <v>BU4</v>
      </c>
      <c r="J722" s="79">
        <f t="shared" si="77"/>
        <v>8</v>
      </c>
      <c r="K722" s="80">
        <f>Abfalldokumentation!$E722</f>
        <v>44467</v>
      </c>
      <c r="L722" s="79" t="str">
        <f>IFERROR(IF(VLOOKUP(W722,'[1]Rohware 230'!$B:$C,2,FALSE)=0,"Rohware"),
IFERROR(IF(VLOOKUP(W722,[1]Sammelnr.!$B:$C,2,FALSE)=0,"Sammelnr. ungeschält ABS"),
IFERROR(IF(VLOOKUP(W722,[1]Sammelnr.!$E:$F,2,FALSE)=0,"Sammelnr. ungeschält VS"),
IFERROR(IF(VLOOKUP(W722,[1]Sammelnr.!$H:$I,2,FALSE)=0,"Sammelnr. geschält"),
IFERROR(IF(VLOOKUP(W722,[1]Offen!$B:$C,2,FALSE)=0,"Offen ungeschält ABS"),
IFERROR(IF(VLOOKUP(W722,[1]Offen!$E:$F,2,FALSE)=0,"Offen ungeschält VOS"),
IFERROR(IF(VLOOKUP(W722,[1]Offen!$H:$I,2,FALSE)=0,"Offen geschält RW"),
IFERROR(IF(VLOOKUP(W722,[1]Offen!$K:$L,2,FALSE)=0,"Offen vegan"),
IFERROR(IF(VLOOKUP(W722,[1]Offen!$N:$O,2,FALSE)=0,"Offen Zipfel"),
IFERROR(IF(VLOOKUP(W722,[1]Offen!$Q:$R,2,FALSE)=0,"Offen Endstücke"),
IFERROR(IF(VLOOKUP(W722,[1]Vakuumiert!$B:$C,2,FALSE)=0,"Vakuumierter VOS ungeschält"),
IFERROR(IF(VLOOKUP(W722,[1]Vakuumiert!$E:$F,2,FALSE)=0,"Vakuumierter ABS ungeschält"),
IFERROR(IF(VLOOKUP(W722,[1]Vakuumiert!$H:$I,2,FALSE)=0,"Vakuumierter VOS geschält"),
IFERROR(IF(VLOOKUP(W722,[1]Vakuumiert!$K:$L,2,FALSE)=0,"Vakuumierter VOS vegan"),
IFERROR(IF(VLOOKUP(W722,[1]Vakuumiert!$N:$O,2,FALSE)=0,"Vakuumierter VOS Zipfel"),
IFERROR(IF(VLOOKUP(W722,[1]Vakuumiert!$Q:$R,2,FALSE)=0,"Vakuumiert geschält"),
IFERROR(IF(VLOOKUP(W722,'[1]vakuumierte Fertigprodukte'!$B:$C,2,FALSE)=0,"Fertigprodukte"),
IFERROR(IF(VLOOKUP(W722,'[1]vakuumierte Fertigprodukte'!$E:$FI,2,FALSE)=0,"Vakuumierte Zipfel"),
IFERROR(IF(VLOOKUP(W722,[1]Wurste!$B:$C,2,FALSE)=0,"Räucherwürste"),
IFERROR(IF(VLOOKUP(W722,[1]Wurste!$E:$F,2,FALSE)=0,"URW/URGW Wurst"),
IFERROR(IF(VLOOKUP(W722,[1]Wurste!$H:$I,2,FALSE)=0,"HF-Wurst Vegan"),
IFERROR(IF(VLOOKUP(W722,[1]Wurste!$K:$L,2,FALSE)=0,"320er ohne Würste"),
IFERROR(IF(AND(OR(Abfalldokumentation!$I722="BU3",Abfalldokumentation!$I722="Verkauf"),Abfalldokumentation!$N722="Schimmel",Abfalldokumentation!$O722="keinen Abnehmer/kein Schälpersonal"),"Div. Zipfel, ES ohne Verwendung",VLOOKUP(Abfalldokumentation!$M722,Produktgruppen!A:B,2,FALSE)),"-")))))))))))))))))))))))</f>
        <v>Offen ungeschält ABS</v>
      </c>
      <c r="M722" s="81" t="str">
        <f>IFERROR(VLOOKUP(Abfalldokumentation!$W722,Artikel!A:C,3,FALSE),Abfalldokumentation!$W722)</f>
        <v>ABS ROVIN</v>
      </c>
      <c r="N722" s="81" t="str">
        <f>VLOOKUP(D722,'Liste Gründe'!A:D,2,FALSE)</f>
        <v>keinen Verwendungszweck</v>
      </c>
      <c r="O722" s="80" t="str">
        <f>IF(ISBLANK(F722),VLOOKUP(Abfalldokumentation!$X722,'Liste Gründe'!A:D,3,FALSE),F722)</f>
        <v>keinen Verwendungszweck</v>
      </c>
      <c r="P722" s="81" t="str">
        <f>IF(ISBLANK(Abfalldokumentation!$G722),"-",Abfalldokumentation!$G722)</f>
        <v>&lt;300kg/Monat</v>
      </c>
      <c r="Q722" s="81">
        <f t="shared" si="78"/>
        <v>39</v>
      </c>
      <c r="R722" s="81" t="str">
        <f t="shared" si="79"/>
        <v>Produkte</v>
      </c>
      <c r="S722" s="81" t="str">
        <f t="shared" si="80"/>
        <v>BUs</v>
      </c>
      <c r="T722" s="81" t="str">
        <f t="shared" si="81"/>
        <v>Symptome</v>
      </c>
      <c r="U722" s="81">
        <f>IFERROR(VLOOKUP(Abfalldokumentation!$W722,Kennzahlen!S:U,3,FALSE)*Abfalldokumentation!$J722,"0")</f>
        <v>0.08</v>
      </c>
      <c r="V722" s="81" t="str">
        <f>IF(ISBLANK(A722),VLOOKUP(Abfalldokumentation!$W722,'Linien - BU'!R:S,2,FALSE),A722)</f>
        <v>L23</v>
      </c>
      <c r="W722" s="77">
        <f t="shared" si="82"/>
        <v>29500900</v>
      </c>
      <c r="X722" s="77">
        <f t="shared" si="83"/>
        <v>61</v>
      </c>
    </row>
    <row r="723" spans="1:24" ht="30" customHeight="1" x14ac:dyDescent="0.25">
      <c r="A723" s="45" t="s">
        <v>132</v>
      </c>
      <c r="B723" s="46">
        <v>29500900</v>
      </c>
      <c r="C723" s="46">
        <v>3</v>
      </c>
      <c r="D723" s="46">
        <v>61</v>
      </c>
      <c r="E723" s="47">
        <v>44467</v>
      </c>
      <c r="F723" s="48" t="s">
        <v>17</v>
      </c>
      <c r="G723" s="46" t="s">
        <v>82</v>
      </c>
      <c r="H723" s="50" t="str">
        <f>IFERROR(VLOOKUP(Abfalldokumentation!$B723,Artikel!A:C,3,FALSE),Abfalldokumentation!$B723)</f>
        <v>ABS ROVIN</v>
      </c>
      <c r="I723" s="73" t="str">
        <f>VLOOKUP(V723,'Linien - BU'!A:B,2,FALSE)</f>
        <v>BU4</v>
      </c>
      <c r="J723" s="74">
        <f t="shared" si="77"/>
        <v>3</v>
      </c>
      <c r="K723" s="75">
        <f>Abfalldokumentation!$E723</f>
        <v>44467</v>
      </c>
      <c r="L723" s="74" t="str">
        <f>IFERROR(IF(VLOOKUP(W723,'[1]Rohware 230'!$B:$C,2,FALSE)=0,"Rohware"),
IFERROR(IF(VLOOKUP(W723,[1]Sammelnr.!$B:$C,2,FALSE)=0,"Sammelnr. ungeschält ABS"),
IFERROR(IF(VLOOKUP(W723,[1]Sammelnr.!$E:$F,2,FALSE)=0,"Sammelnr. ungeschält VS"),
IFERROR(IF(VLOOKUP(W723,[1]Sammelnr.!$H:$I,2,FALSE)=0,"Sammelnr. geschält"),
IFERROR(IF(VLOOKUP(W723,[1]Offen!$B:$C,2,FALSE)=0,"Offen ungeschält ABS"),
IFERROR(IF(VLOOKUP(W723,[1]Offen!$E:$F,2,FALSE)=0,"Offen ungeschält VOS"),
IFERROR(IF(VLOOKUP(W723,[1]Offen!$H:$I,2,FALSE)=0,"Offen geschält RW"),
IFERROR(IF(VLOOKUP(W723,[1]Offen!$K:$L,2,FALSE)=0,"Offen vegan"),
IFERROR(IF(VLOOKUP(W723,[1]Offen!$N:$O,2,FALSE)=0,"Offen Zipfel"),
IFERROR(IF(VLOOKUP(W723,[1]Offen!$Q:$R,2,FALSE)=0,"Offen Endstücke"),
IFERROR(IF(VLOOKUP(W723,[1]Vakuumiert!$B:$C,2,FALSE)=0,"Vakuumierter VOS ungeschält"),
IFERROR(IF(VLOOKUP(W723,[1]Vakuumiert!$E:$F,2,FALSE)=0,"Vakuumierter ABS ungeschält"),
IFERROR(IF(VLOOKUP(W723,[1]Vakuumiert!$H:$I,2,FALSE)=0,"Vakuumierter VOS geschält"),
IFERROR(IF(VLOOKUP(W723,[1]Vakuumiert!$K:$L,2,FALSE)=0,"Vakuumierter VOS vegan"),
IFERROR(IF(VLOOKUP(W723,[1]Vakuumiert!$N:$O,2,FALSE)=0,"Vakuumierter VOS Zipfel"),
IFERROR(IF(VLOOKUP(W723,[1]Vakuumiert!$Q:$R,2,FALSE)=0,"Vakuumiert geschält"),
IFERROR(IF(VLOOKUP(W723,'[1]vakuumierte Fertigprodukte'!$B:$C,2,FALSE)=0,"Fertigprodukte"),
IFERROR(IF(VLOOKUP(W723,'[1]vakuumierte Fertigprodukte'!$E:$FI,2,FALSE)=0,"Vakuumierte Zipfel"),
IFERROR(IF(VLOOKUP(W723,[1]Wurste!$B:$C,2,FALSE)=0,"Räucherwürste"),
IFERROR(IF(VLOOKUP(W723,[1]Wurste!$E:$F,2,FALSE)=0,"URW/URGW Wurst"),
IFERROR(IF(VLOOKUP(W723,[1]Wurste!$H:$I,2,FALSE)=0,"HF-Wurst Vegan"),
IFERROR(IF(VLOOKUP(W723,[1]Wurste!$K:$L,2,FALSE)=0,"320er ohne Würste"),
IFERROR(IF(AND(OR(Abfalldokumentation!$I723="BU3",Abfalldokumentation!$I723="Verkauf"),Abfalldokumentation!$N723="Schimmel",Abfalldokumentation!$O723="keinen Abnehmer/kein Schälpersonal"),"Div. Zipfel, ES ohne Verwendung",VLOOKUP(Abfalldokumentation!$M723,Produktgruppen!A:B,2,FALSE)),"-")))))))))))))))))))))))</f>
        <v>Offen ungeschält ABS</v>
      </c>
      <c r="M723" s="76" t="str">
        <f>IFERROR(VLOOKUP(Abfalldokumentation!$W723,Artikel!A:C,3,FALSE),Abfalldokumentation!$W723)</f>
        <v>ABS ROVIN</v>
      </c>
      <c r="N723" s="76" t="str">
        <f>VLOOKUP(D723,'Liste Gründe'!A:D,2,FALSE)</f>
        <v>keinen Verwendungszweck</v>
      </c>
      <c r="O723" s="75" t="str">
        <f>IF(ISBLANK(F723),VLOOKUP(Abfalldokumentation!$X723,'Liste Gründe'!A:D,3,FALSE),F723)</f>
        <v>keinen Verwendungszweck</v>
      </c>
      <c r="P723" s="76" t="str">
        <f>IF(ISBLANK(Abfalldokumentation!$G723),"-",Abfalldokumentation!$G723)</f>
        <v>&lt;300kg/Monat</v>
      </c>
      <c r="Q723" s="76">
        <f t="shared" si="78"/>
        <v>39</v>
      </c>
      <c r="R723" s="76" t="str">
        <f t="shared" si="79"/>
        <v>Produkte</v>
      </c>
      <c r="S723" s="76" t="str">
        <f t="shared" si="80"/>
        <v>BUs</v>
      </c>
      <c r="T723" s="76" t="str">
        <f t="shared" si="81"/>
        <v>Symptome</v>
      </c>
      <c r="U723" s="76">
        <f>IFERROR(VLOOKUP(Abfalldokumentation!$W723,Kennzahlen!S:U,3,FALSE)*Abfalldokumentation!$J723,"0")</f>
        <v>0.03</v>
      </c>
      <c r="V723" s="76" t="str">
        <f>IF(ISBLANK(A723),VLOOKUP(Abfalldokumentation!$W723,'Linien - BU'!R:S,2,FALSE),A723)</f>
        <v>L23</v>
      </c>
      <c r="W723" s="77">
        <f t="shared" si="82"/>
        <v>29500900</v>
      </c>
      <c r="X723" s="77">
        <f t="shared" si="83"/>
        <v>61</v>
      </c>
    </row>
    <row r="724" spans="1:24" ht="30" customHeight="1" x14ac:dyDescent="0.25">
      <c r="A724" s="39" t="s">
        <v>131</v>
      </c>
      <c r="B724" s="40">
        <v>29500906</v>
      </c>
      <c r="C724" s="40">
        <v>8</v>
      </c>
      <c r="D724" s="40">
        <v>61</v>
      </c>
      <c r="E724" s="41">
        <v>44467</v>
      </c>
      <c r="F724" s="42" t="s">
        <v>17</v>
      </c>
      <c r="G724" s="40" t="s">
        <v>82</v>
      </c>
      <c r="H724" s="44" t="str">
        <f>IFERROR(VLOOKUP(Abfalldokumentation!$B724,Artikel!A:C,3,FALSE),Abfalldokumentation!$B724)</f>
        <v>ABS SCH-PAUL</v>
      </c>
      <c r="I724" s="78" t="str">
        <f>VLOOKUP(V724,'Linien - BU'!A:B,2,FALSE)</f>
        <v>BU4</v>
      </c>
      <c r="J724" s="79">
        <f t="shared" si="77"/>
        <v>8</v>
      </c>
      <c r="K724" s="80">
        <f>Abfalldokumentation!$E724</f>
        <v>44467</v>
      </c>
      <c r="L724" s="79" t="str">
        <f>IFERROR(IF(VLOOKUP(W724,'[1]Rohware 230'!$B:$C,2,FALSE)=0,"Rohware"),
IFERROR(IF(VLOOKUP(W724,[1]Sammelnr.!$B:$C,2,FALSE)=0,"Sammelnr. ungeschält ABS"),
IFERROR(IF(VLOOKUP(W724,[1]Sammelnr.!$E:$F,2,FALSE)=0,"Sammelnr. ungeschält VS"),
IFERROR(IF(VLOOKUP(W724,[1]Sammelnr.!$H:$I,2,FALSE)=0,"Sammelnr. geschält"),
IFERROR(IF(VLOOKUP(W724,[1]Offen!$B:$C,2,FALSE)=0,"Offen ungeschält ABS"),
IFERROR(IF(VLOOKUP(W724,[1]Offen!$E:$F,2,FALSE)=0,"Offen ungeschält VOS"),
IFERROR(IF(VLOOKUP(W724,[1]Offen!$H:$I,2,FALSE)=0,"Offen geschält RW"),
IFERROR(IF(VLOOKUP(W724,[1]Offen!$K:$L,2,FALSE)=0,"Offen vegan"),
IFERROR(IF(VLOOKUP(W724,[1]Offen!$N:$O,2,FALSE)=0,"Offen Zipfel"),
IFERROR(IF(VLOOKUP(W724,[1]Offen!$Q:$R,2,FALSE)=0,"Offen Endstücke"),
IFERROR(IF(VLOOKUP(W724,[1]Vakuumiert!$B:$C,2,FALSE)=0,"Vakuumierter VOS ungeschält"),
IFERROR(IF(VLOOKUP(W724,[1]Vakuumiert!$E:$F,2,FALSE)=0,"Vakuumierter ABS ungeschält"),
IFERROR(IF(VLOOKUP(W724,[1]Vakuumiert!$H:$I,2,FALSE)=0,"Vakuumierter VOS geschält"),
IFERROR(IF(VLOOKUP(W724,[1]Vakuumiert!$K:$L,2,FALSE)=0,"Vakuumierter VOS vegan"),
IFERROR(IF(VLOOKUP(W724,[1]Vakuumiert!$N:$O,2,FALSE)=0,"Vakuumierter VOS Zipfel"),
IFERROR(IF(VLOOKUP(W724,[1]Vakuumiert!$Q:$R,2,FALSE)=0,"Vakuumiert geschält"),
IFERROR(IF(VLOOKUP(W724,'[1]vakuumierte Fertigprodukte'!$B:$C,2,FALSE)=0,"Fertigprodukte"),
IFERROR(IF(VLOOKUP(W724,'[1]vakuumierte Fertigprodukte'!$E:$FI,2,FALSE)=0,"Vakuumierte Zipfel"),
IFERROR(IF(VLOOKUP(W724,[1]Wurste!$B:$C,2,FALSE)=0,"Räucherwürste"),
IFERROR(IF(VLOOKUP(W724,[1]Wurste!$E:$F,2,FALSE)=0,"URW/URGW Wurst"),
IFERROR(IF(VLOOKUP(W724,[1]Wurste!$H:$I,2,FALSE)=0,"HF-Wurst Vegan"),
IFERROR(IF(VLOOKUP(W724,[1]Wurste!$K:$L,2,FALSE)=0,"320er ohne Würste"),
IFERROR(IF(AND(OR(Abfalldokumentation!$I724="BU3",Abfalldokumentation!$I724="Verkauf"),Abfalldokumentation!$N724="Schimmel",Abfalldokumentation!$O724="keinen Abnehmer/kein Schälpersonal"),"Div. Zipfel, ES ohne Verwendung",VLOOKUP(Abfalldokumentation!$M724,Produktgruppen!A:B,2,FALSE)),"-")))))))))))))))))))))))</f>
        <v>Offen ungeschält ABS</v>
      </c>
      <c r="M724" s="81" t="str">
        <f>IFERROR(VLOOKUP(Abfalldokumentation!$W724,Artikel!A:C,3,FALSE),Abfalldokumentation!$W724)</f>
        <v>ABS SCH-PAUL</v>
      </c>
      <c r="N724" s="81" t="str">
        <f>VLOOKUP(D724,'Liste Gründe'!A:D,2,FALSE)</f>
        <v>keinen Verwendungszweck</v>
      </c>
      <c r="O724" s="80" t="str">
        <f>IF(ISBLANK(F724),VLOOKUP(Abfalldokumentation!$X724,'Liste Gründe'!A:D,3,FALSE),F724)</f>
        <v>keinen Verwendungszweck</v>
      </c>
      <c r="P724" s="81" t="str">
        <f>IF(ISBLANK(Abfalldokumentation!$G724),"-",Abfalldokumentation!$G724)</f>
        <v>&lt;300kg/Monat</v>
      </c>
      <c r="Q724" s="81">
        <f t="shared" si="78"/>
        <v>39</v>
      </c>
      <c r="R724" s="81" t="str">
        <f t="shared" si="79"/>
        <v>Produkte</v>
      </c>
      <c r="S724" s="81" t="str">
        <f t="shared" si="80"/>
        <v>BUs</v>
      </c>
      <c r="T724" s="81" t="str">
        <f t="shared" si="81"/>
        <v>Symptome</v>
      </c>
      <c r="U724" s="81">
        <f>IFERROR(VLOOKUP(Abfalldokumentation!$W724,Kennzahlen!S:U,3,FALSE)*Abfalldokumentation!$J724,"0")</f>
        <v>0.08</v>
      </c>
      <c r="V724" s="81" t="str">
        <f>IF(ISBLANK(A724),VLOOKUP(Abfalldokumentation!$W724,'Linien - BU'!R:S,2,FALSE),A724)</f>
        <v>L21</v>
      </c>
      <c r="W724" s="77">
        <f t="shared" si="82"/>
        <v>29500906</v>
      </c>
      <c r="X724" s="77">
        <f t="shared" si="83"/>
        <v>61</v>
      </c>
    </row>
    <row r="725" spans="1:24" ht="30" customHeight="1" x14ac:dyDescent="0.25">
      <c r="A725" s="45" t="s">
        <v>76</v>
      </c>
      <c r="B725" s="46">
        <v>29500910</v>
      </c>
      <c r="C725" s="46">
        <v>10</v>
      </c>
      <c r="D725" s="46">
        <v>61</v>
      </c>
      <c r="E725" s="47">
        <v>44467</v>
      </c>
      <c r="F725" s="48" t="s">
        <v>17</v>
      </c>
      <c r="G725" s="46" t="s">
        <v>156</v>
      </c>
      <c r="H725" s="50" t="str">
        <f>IFERROR(VLOOKUP(Abfalldokumentation!$B725,Artikel!A:C,3,FALSE),Abfalldokumentation!$B725)</f>
        <v>ABS Unser Blütenkäse</v>
      </c>
      <c r="I725" s="73" t="str">
        <f>VLOOKUP(V725,'Linien - BU'!A:B,2,FALSE)</f>
        <v>BU4</v>
      </c>
      <c r="J725" s="74">
        <f t="shared" si="77"/>
        <v>10</v>
      </c>
      <c r="K725" s="75">
        <f>Abfalldokumentation!$E725</f>
        <v>44467</v>
      </c>
      <c r="L725" s="74" t="str">
        <f>IFERROR(IF(VLOOKUP(W725,'[1]Rohware 230'!$B:$C,2,FALSE)=0,"Rohware"),
IFERROR(IF(VLOOKUP(W725,[1]Sammelnr.!$B:$C,2,FALSE)=0,"Sammelnr. ungeschält ABS"),
IFERROR(IF(VLOOKUP(W725,[1]Sammelnr.!$E:$F,2,FALSE)=0,"Sammelnr. ungeschält VS"),
IFERROR(IF(VLOOKUP(W725,[1]Sammelnr.!$H:$I,2,FALSE)=0,"Sammelnr. geschält"),
IFERROR(IF(VLOOKUP(W725,[1]Offen!$B:$C,2,FALSE)=0,"Offen ungeschält ABS"),
IFERROR(IF(VLOOKUP(W725,[1]Offen!$E:$F,2,FALSE)=0,"Offen ungeschält VOS"),
IFERROR(IF(VLOOKUP(W725,[1]Offen!$H:$I,2,FALSE)=0,"Offen geschält RW"),
IFERROR(IF(VLOOKUP(W725,[1]Offen!$K:$L,2,FALSE)=0,"Offen vegan"),
IFERROR(IF(VLOOKUP(W725,[1]Offen!$N:$O,2,FALSE)=0,"Offen Zipfel"),
IFERROR(IF(VLOOKUP(W725,[1]Offen!$Q:$R,2,FALSE)=0,"Offen Endstücke"),
IFERROR(IF(VLOOKUP(W725,[1]Vakuumiert!$B:$C,2,FALSE)=0,"Vakuumierter VOS ungeschält"),
IFERROR(IF(VLOOKUP(W725,[1]Vakuumiert!$E:$F,2,FALSE)=0,"Vakuumierter ABS ungeschält"),
IFERROR(IF(VLOOKUP(W725,[1]Vakuumiert!$H:$I,2,FALSE)=0,"Vakuumierter VOS geschält"),
IFERROR(IF(VLOOKUP(W725,[1]Vakuumiert!$K:$L,2,FALSE)=0,"Vakuumierter VOS vegan"),
IFERROR(IF(VLOOKUP(W725,[1]Vakuumiert!$N:$O,2,FALSE)=0,"Vakuumierter VOS Zipfel"),
IFERROR(IF(VLOOKUP(W725,[1]Vakuumiert!$Q:$R,2,FALSE)=0,"Vakuumiert geschält"),
IFERROR(IF(VLOOKUP(W725,'[1]vakuumierte Fertigprodukte'!$B:$C,2,FALSE)=0,"Fertigprodukte"),
IFERROR(IF(VLOOKUP(W725,'[1]vakuumierte Fertigprodukte'!$E:$FI,2,FALSE)=0,"Vakuumierte Zipfel"),
IFERROR(IF(VLOOKUP(W725,[1]Wurste!$B:$C,2,FALSE)=0,"Räucherwürste"),
IFERROR(IF(VLOOKUP(W725,[1]Wurste!$E:$F,2,FALSE)=0,"URW/URGW Wurst"),
IFERROR(IF(VLOOKUP(W725,[1]Wurste!$H:$I,2,FALSE)=0,"HF-Wurst Vegan"),
IFERROR(IF(VLOOKUP(W725,[1]Wurste!$K:$L,2,FALSE)=0,"320er ohne Würste"),
IFERROR(IF(AND(OR(Abfalldokumentation!$I725="BU3",Abfalldokumentation!$I725="Verkauf"),Abfalldokumentation!$N725="Schimmel",Abfalldokumentation!$O725="keinen Abnehmer/kein Schälpersonal"),"Div. Zipfel, ES ohne Verwendung",VLOOKUP(Abfalldokumentation!$M725,Produktgruppen!A:B,2,FALSE)),"-")))))))))))))))))))))))</f>
        <v>Offen ungeschält ABS</v>
      </c>
      <c r="M725" s="76" t="str">
        <f>IFERROR(VLOOKUP(Abfalldokumentation!$W725,Artikel!A:C,3,FALSE),Abfalldokumentation!$W725)</f>
        <v>ABS Unser Blütenkäse</v>
      </c>
      <c r="N725" s="76" t="str">
        <f>VLOOKUP(D725,'Liste Gründe'!A:D,2,FALSE)</f>
        <v>keinen Verwendungszweck</v>
      </c>
      <c r="O725" s="75" t="str">
        <f>IF(ISBLANK(F725),VLOOKUP(Abfalldokumentation!$X725,'Liste Gründe'!A:D,3,FALSE),F725)</f>
        <v>keinen Verwendungszweck</v>
      </c>
      <c r="P725" s="76" t="str">
        <f>IF(ISBLANK(Abfalldokumentation!$G725),"-",Abfalldokumentation!$G725)</f>
        <v>&lt;500kg/Monat</v>
      </c>
      <c r="Q725" s="76">
        <f t="shared" si="78"/>
        <v>39</v>
      </c>
      <c r="R725" s="76" t="str">
        <f t="shared" si="79"/>
        <v>Produkte</v>
      </c>
      <c r="S725" s="76" t="str">
        <f t="shared" si="80"/>
        <v>BUs</v>
      </c>
      <c r="T725" s="76" t="str">
        <f t="shared" si="81"/>
        <v>Symptome</v>
      </c>
      <c r="U725" s="76">
        <f>IFERROR(VLOOKUP(Abfalldokumentation!$W725,Kennzahlen!S:U,3,FALSE)*Abfalldokumentation!$J725,"0")</f>
        <v>0.1</v>
      </c>
      <c r="V725" s="76" t="str">
        <f>IF(ISBLANK(A725),VLOOKUP(Abfalldokumentation!$W725,'Linien - BU'!R:S,2,FALSE),A725)</f>
        <v>L22</v>
      </c>
      <c r="W725" s="77">
        <f t="shared" si="82"/>
        <v>29500910</v>
      </c>
      <c r="X725" s="77">
        <f t="shared" si="83"/>
        <v>61</v>
      </c>
    </row>
    <row r="726" spans="1:24" ht="30" customHeight="1" x14ac:dyDescent="0.25">
      <c r="A726" s="39" t="s">
        <v>95</v>
      </c>
      <c r="B726" s="40">
        <v>29500917</v>
      </c>
      <c r="C726" s="40">
        <v>84</v>
      </c>
      <c r="D726" s="40">
        <v>22</v>
      </c>
      <c r="E726" s="41">
        <v>44467</v>
      </c>
      <c r="F726" s="42" t="s">
        <v>97</v>
      </c>
      <c r="G726" s="40" t="s">
        <v>98</v>
      </c>
      <c r="H726" s="44" t="str">
        <f>IFERROR(VLOOKUP(Abfalldokumentation!$B726,Artikel!A:C,3,FALSE),Abfalldokumentation!$B726)</f>
        <v>VOS-ABS ENTSORGUNG</v>
      </c>
      <c r="I726" s="78" t="str">
        <f>VLOOKUP(V726,'Linien - BU'!A:B,2,FALSE)</f>
        <v>BU1</v>
      </c>
      <c r="J726" s="79">
        <f t="shared" si="77"/>
        <v>84</v>
      </c>
      <c r="K726" s="80">
        <f>Abfalldokumentation!$E726</f>
        <v>44467</v>
      </c>
      <c r="L726" s="79" t="str">
        <f>IFERROR(IF(VLOOKUP(W726,'[1]Rohware 230'!$B:$C,2,FALSE)=0,"Rohware"),
IFERROR(IF(VLOOKUP(W726,[1]Sammelnr.!$B:$C,2,FALSE)=0,"Sammelnr. ungeschält ABS"),
IFERROR(IF(VLOOKUP(W726,[1]Sammelnr.!$E:$F,2,FALSE)=0,"Sammelnr. ungeschält VS"),
IFERROR(IF(VLOOKUP(W726,[1]Sammelnr.!$H:$I,2,FALSE)=0,"Sammelnr. geschält"),
IFERROR(IF(VLOOKUP(W726,[1]Offen!$B:$C,2,FALSE)=0,"Offen ungeschält ABS"),
IFERROR(IF(VLOOKUP(W726,[1]Offen!$E:$F,2,FALSE)=0,"Offen ungeschält VOS"),
IFERROR(IF(VLOOKUP(W726,[1]Offen!$H:$I,2,FALSE)=0,"Offen geschält RW"),
IFERROR(IF(VLOOKUP(W726,[1]Offen!$K:$L,2,FALSE)=0,"Offen vegan"),
IFERROR(IF(VLOOKUP(W726,[1]Offen!$N:$O,2,FALSE)=0,"Offen Zipfel"),
IFERROR(IF(VLOOKUP(W726,[1]Offen!$Q:$R,2,FALSE)=0,"Offen Endstücke"),
IFERROR(IF(VLOOKUP(W726,[1]Vakuumiert!$B:$C,2,FALSE)=0,"Vakuumierter VOS ungeschält"),
IFERROR(IF(VLOOKUP(W726,[1]Vakuumiert!$E:$F,2,FALSE)=0,"Vakuumierter ABS ungeschält"),
IFERROR(IF(VLOOKUP(W726,[1]Vakuumiert!$H:$I,2,FALSE)=0,"Vakuumierter VOS geschält"),
IFERROR(IF(VLOOKUP(W726,[1]Vakuumiert!$K:$L,2,FALSE)=0,"Vakuumierter VOS vegan"),
IFERROR(IF(VLOOKUP(W726,[1]Vakuumiert!$N:$O,2,FALSE)=0,"Vakuumierter VOS Zipfel"),
IFERROR(IF(VLOOKUP(W726,[1]Vakuumiert!$Q:$R,2,FALSE)=0,"Vakuumiert geschält"),
IFERROR(IF(VLOOKUP(W726,'[1]vakuumierte Fertigprodukte'!$B:$C,2,FALSE)=0,"Fertigprodukte"),
IFERROR(IF(VLOOKUP(W726,'[1]vakuumierte Fertigprodukte'!$E:$FI,2,FALSE)=0,"Vakuumierte Zipfel"),
IFERROR(IF(VLOOKUP(W726,[1]Wurste!$B:$C,2,FALSE)=0,"Räucherwürste"),
IFERROR(IF(VLOOKUP(W726,[1]Wurste!$E:$F,2,FALSE)=0,"URW/URGW Wurst"),
IFERROR(IF(VLOOKUP(W726,[1]Wurste!$H:$I,2,FALSE)=0,"HF-Wurst Vegan"),
IFERROR(IF(VLOOKUP(W726,[1]Wurste!$K:$L,2,FALSE)=0,"320er ohne Würste"),
IFERROR(IF(AND(OR(Abfalldokumentation!$I726="BU3",Abfalldokumentation!$I726="Verkauf"),Abfalldokumentation!$N726="Schimmel",Abfalldokumentation!$O726="keinen Abnehmer/kein Schälpersonal"),"Div. Zipfel, ES ohne Verwendung",VLOOKUP(Abfalldokumentation!$M726,Produktgruppen!A:B,2,FALSE)),"-")))))))))))))))))))))))</f>
        <v>Vorschmelz</v>
      </c>
      <c r="M726" s="81" t="str">
        <f>IFERROR(VLOOKUP(Abfalldokumentation!$W726,Artikel!A:C,3,FALSE),Abfalldokumentation!$W726)</f>
        <v>VOS-ABS ENTSORGUNG</v>
      </c>
      <c r="N726" s="81" t="str">
        <f>VLOOKUP(D726,'Liste Gründe'!A:D,2,FALSE)</f>
        <v>Rest</v>
      </c>
      <c r="O726" s="80" t="str">
        <f>IF(ISBLANK(F726),VLOOKUP(Abfalldokumentation!$X726,'Liste Gründe'!A:D,3,FALSE),F726)</f>
        <v>geschälte Rinde</v>
      </c>
      <c r="P726" s="81" t="str">
        <f>IF(ISBLANK(Abfalldokumentation!$G726),"-",Abfalldokumentation!$G726)</f>
        <v>keine Verwendung möglich</v>
      </c>
      <c r="Q726" s="81">
        <f t="shared" si="78"/>
        <v>39</v>
      </c>
      <c r="R726" s="81" t="str">
        <f t="shared" si="79"/>
        <v>Produkte</v>
      </c>
      <c r="S726" s="81" t="str">
        <f t="shared" si="80"/>
        <v>BUs</v>
      </c>
      <c r="T726" s="81" t="str">
        <f t="shared" si="81"/>
        <v>Symptome</v>
      </c>
      <c r="U726" s="81">
        <f>IFERROR(VLOOKUP(Abfalldokumentation!$W726,Kennzahlen!S:U,3,FALSE)*Abfalldokumentation!$J726,"0")</f>
        <v>0.84</v>
      </c>
      <c r="V726" s="81" t="str">
        <f>IF(ISBLANK(A726),VLOOKUP(Abfalldokumentation!$W726,'Linien - BU'!R:S,2,FALSE),A726)</f>
        <v>RWV</v>
      </c>
      <c r="W726" s="77">
        <f t="shared" si="82"/>
        <v>29500917</v>
      </c>
      <c r="X726" s="77">
        <f t="shared" si="83"/>
        <v>22</v>
      </c>
    </row>
    <row r="727" spans="1:24" ht="30" customHeight="1" x14ac:dyDescent="0.25">
      <c r="A727" s="45" t="s">
        <v>131</v>
      </c>
      <c r="B727" s="46">
        <v>29500952</v>
      </c>
      <c r="C727" s="46">
        <v>13</v>
      </c>
      <c r="D727" s="46">
        <v>61</v>
      </c>
      <c r="E727" s="47">
        <v>44467</v>
      </c>
      <c r="F727" s="48" t="s">
        <v>17</v>
      </c>
      <c r="G727" s="46" t="s">
        <v>82</v>
      </c>
      <c r="H727" s="50" t="str">
        <f>IFERROR(VLOOKUP(Abfalldokumentation!$B727,Artikel!A:C,3,FALSE),Abfalldokumentation!$B727)</f>
        <v>ABS GRÜN-PESTO</v>
      </c>
      <c r="I727" s="73" t="str">
        <f>VLOOKUP(V727,'Linien - BU'!A:B,2,FALSE)</f>
        <v>BU4</v>
      </c>
      <c r="J727" s="74">
        <f t="shared" si="77"/>
        <v>13</v>
      </c>
      <c r="K727" s="75">
        <f>Abfalldokumentation!$E727</f>
        <v>44467</v>
      </c>
      <c r="L727" s="74" t="str">
        <f>IFERROR(IF(VLOOKUP(W727,'[1]Rohware 230'!$B:$C,2,FALSE)=0,"Rohware"),
IFERROR(IF(VLOOKUP(W727,[1]Sammelnr.!$B:$C,2,FALSE)=0,"Sammelnr. ungeschält ABS"),
IFERROR(IF(VLOOKUP(W727,[1]Sammelnr.!$E:$F,2,FALSE)=0,"Sammelnr. ungeschält VS"),
IFERROR(IF(VLOOKUP(W727,[1]Sammelnr.!$H:$I,2,FALSE)=0,"Sammelnr. geschält"),
IFERROR(IF(VLOOKUP(W727,[1]Offen!$B:$C,2,FALSE)=0,"Offen ungeschält ABS"),
IFERROR(IF(VLOOKUP(W727,[1]Offen!$E:$F,2,FALSE)=0,"Offen ungeschält VOS"),
IFERROR(IF(VLOOKUP(W727,[1]Offen!$H:$I,2,FALSE)=0,"Offen geschält RW"),
IFERROR(IF(VLOOKUP(W727,[1]Offen!$K:$L,2,FALSE)=0,"Offen vegan"),
IFERROR(IF(VLOOKUP(W727,[1]Offen!$N:$O,2,FALSE)=0,"Offen Zipfel"),
IFERROR(IF(VLOOKUP(W727,[1]Offen!$Q:$R,2,FALSE)=0,"Offen Endstücke"),
IFERROR(IF(VLOOKUP(W727,[1]Vakuumiert!$B:$C,2,FALSE)=0,"Vakuumierter VOS ungeschält"),
IFERROR(IF(VLOOKUP(W727,[1]Vakuumiert!$E:$F,2,FALSE)=0,"Vakuumierter ABS ungeschält"),
IFERROR(IF(VLOOKUP(W727,[1]Vakuumiert!$H:$I,2,FALSE)=0,"Vakuumierter VOS geschält"),
IFERROR(IF(VLOOKUP(W727,[1]Vakuumiert!$K:$L,2,FALSE)=0,"Vakuumierter VOS vegan"),
IFERROR(IF(VLOOKUP(W727,[1]Vakuumiert!$N:$O,2,FALSE)=0,"Vakuumierter VOS Zipfel"),
IFERROR(IF(VLOOKUP(W727,[1]Vakuumiert!$Q:$R,2,FALSE)=0,"Vakuumiert geschält"),
IFERROR(IF(VLOOKUP(W727,'[1]vakuumierte Fertigprodukte'!$B:$C,2,FALSE)=0,"Fertigprodukte"),
IFERROR(IF(VLOOKUP(W727,'[1]vakuumierte Fertigprodukte'!$E:$FI,2,FALSE)=0,"Vakuumierte Zipfel"),
IFERROR(IF(VLOOKUP(W727,[1]Wurste!$B:$C,2,FALSE)=0,"Räucherwürste"),
IFERROR(IF(VLOOKUP(W727,[1]Wurste!$E:$F,2,FALSE)=0,"URW/URGW Wurst"),
IFERROR(IF(VLOOKUP(W727,[1]Wurste!$H:$I,2,FALSE)=0,"HF-Wurst Vegan"),
IFERROR(IF(VLOOKUP(W727,[1]Wurste!$K:$L,2,FALSE)=0,"320er ohne Würste"),
IFERROR(IF(AND(OR(Abfalldokumentation!$I727="BU3",Abfalldokumentation!$I727="Verkauf"),Abfalldokumentation!$N727="Schimmel",Abfalldokumentation!$O727="keinen Abnehmer/kein Schälpersonal"),"Div. Zipfel, ES ohne Verwendung",VLOOKUP(Abfalldokumentation!$M727,Produktgruppen!A:B,2,FALSE)),"-")))))))))))))))))))))))</f>
        <v>Offen ungeschält ABS</v>
      </c>
      <c r="M727" s="76" t="str">
        <f>IFERROR(VLOOKUP(Abfalldokumentation!$W727,Artikel!A:C,3,FALSE),Abfalldokumentation!$W727)</f>
        <v>ABS GRÜN-PESTO</v>
      </c>
      <c r="N727" s="76" t="str">
        <f>VLOOKUP(D727,'Liste Gründe'!A:D,2,FALSE)</f>
        <v>keinen Verwendungszweck</v>
      </c>
      <c r="O727" s="75" t="str">
        <f>IF(ISBLANK(F727),VLOOKUP(Abfalldokumentation!$X727,'Liste Gründe'!A:D,3,FALSE),F727)</f>
        <v>keinen Verwendungszweck</v>
      </c>
      <c r="P727" s="76" t="str">
        <f>IF(ISBLANK(Abfalldokumentation!$G727),"-",Abfalldokumentation!$G727)</f>
        <v>&lt;300kg/Monat</v>
      </c>
      <c r="Q727" s="76">
        <f t="shared" si="78"/>
        <v>39</v>
      </c>
      <c r="R727" s="76" t="str">
        <f t="shared" si="79"/>
        <v>Produkte</v>
      </c>
      <c r="S727" s="76" t="str">
        <f t="shared" si="80"/>
        <v>BUs</v>
      </c>
      <c r="T727" s="76" t="str">
        <f t="shared" si="81"/>
        <v>Symptome</v>
      </c>
      <c r="U727" s="76">
        <f>IFERROR(VLOOKUP(Abfalldokumentation!$W727,Kennzahlen!S:U,3,FALSE)*Abfalldokumentation!$J727,"0")</f>
        <v>19.5</v>
      </c>
      <c r="V727" s="76" t="str">
        <f>IF(ISBLANK(A727),VLOOKUP(Abfalldokumentation!$W727,'Linien - BU'!R:S,2,FALSE),A727)</f>
        <v>L21</v>
      </c>
      <c r="W727" s="77">
        <f t="shared" si="82"/>
        <v>29500952</v>
      </c>
      <c r="X727" s="77">
        <f t="shared" si="83"/>
        <v>61</v>
      </c>
    </row>
    <row r="728" spans="1:24" ht="30" customHeight="1" x14ac:dyDescent="0.25">
      <c r="A728" s="39" t="s">
        <v>131</v>
      </c>
      <c r="B728" s="40">
        <v>29501009</v>
      </c>
      <c r="C728" s="40">
        <v>3</v>
      </c>
      <c r="D728" s="40">
        <v>61</v>
      </c>
      <c r="E728" s="41">
        <v>44467</v>
      </c>
      <c r="F728" s="42" t="s">
        <v>17</v>
      </c>
      <c r="G728" s="40" t="s">
        <v>82</v>
      </c>
      <c r="H728" s="44" t="str">
        <f>IFERROR(VLOOKUP(Abfalldokumentation!$B728,Artikel!A:C,3,FALSE),Abfalldokumentation!$B728)</f>
        <v>ABS Whisky-Nuts</v>
      </c>
      <c r="I728" s="78" t="str">
        <f>VLOOKUP(V728,'Linien - BU'!A:B,2,FALSE)</f>
        <v>BU4</v>
      </c>
      <c r="J728" s="79">
        <f t="shared" si="77"/>
        <v>3</v>
      </c>
      <c r="K728" s="80">
        <f>Abfalldokumentation!$E728</f>
        <v>44467</v>
      </c>
      <c r="L728" s="79" t="str">
        <f>IFERROR(IF(VLOOKUP(W728,'[1]Rohware 230'!$B:$C,2,FALSE)=0,"Rohware"),
IFERROR(IF(VLOOKUP(W728,[1]Sammelnr.!$B:$C,2,FALSE)=0,"Sammelnr. ungeschält ABS"),
IFERROR(IF(VLOOKUP(W728,[1]Sammelnr.!$E:$F,2,FALSE)=0,"Sammelnr. ungeschält VS"),
IFERROR(IF(VLOOKUP(W728,[1]Sammelnr.!$H:$I,2,FALSE)=0,"Sammelnr. geschält"),
IFERROR(IF(VLOOKUP(W728,[1]Offen!$B:$C,2,FALSE)=0,"Offen ungeschält ABS"),
IFERROR(IF(VLOOKUP(W728,[1]Offen!$E:$F,2,FALSE)=0,"Offen ungeschält VOS"),
IFERROR(IF(VLOOKUP(W728,[1]Offen!$H:$I,2,FALSE)=0,"Offen geschält RW"),
IFERROR(IF(VLOOKUP(W728,[1]Offen!$K:$L,2,FALSE)=0,"Offen vegan"),
IFERROR(IF(VLOOKUP(W728,[1]Offen!$N:$O,2,FALSE)=0,"Offen Zipfel"),
IFERROR(IF(VLOOKUP(W728,[1]Offen!$Q:$R,2,FALSE)=0,"Offen Endstücke"),
IFERROR(IF(VLOOKUP(W728,[1]Vakuumiert!$B:$C,2,FALSE)=0,"Vakuumierter VOS ungeschält"),
IFERROR(IF(VLOOKUP(W728,[1]Vakuumiert!$E:$F,2,FALSE)=0,"Vakuumierter ABS ungeschält"),
IFERROR(IF(VLOOKUP(W728,[1]Vakuumiert!$H:$I,2,FALSE)=0,"Vakuumierter VOS geschält"),
IFERROR(IF(VLOOKUP(W728,[1]Vakuumiert!$K:$L,2,FALSE)=0,"Vakuumierter VOS vegan"),
IFERROR(IF(VLOOKUP(W728,[1]Vakuumiert!$N:$O,2,FALSE)=0,"Vakuumierter VOS Zipfel"),
IFERROR(IF(VLOOKUP(W728,[1]Vakuumiert!$Q:$R,2,FALSE)=0,"Vakuumiert geschält"),
IFERROR(IF(VLOOKUP(W728,'[1]vakuumierte Fertigprodukte'!$B:$C,2,FALSE)=0,"Fertigprodukte"),
IFERROR(IF(VLOOKUP(W728,'[1]vakuumierte Fertigprodukte'!$E:$FI,2,FALSE)=0,"Vakuumierte Zipfel"),
IFERROR(IF(VLOOKUP(W728,[1]Wurste!$B:$C,2,FALSE)=0,"Räucherwürste"),
IFERROR(IF(VLOOKUP(W728,[1]Wurste!$E:$F,2,FALSE)=0,"URW/URGW Wurst"),
IFERROR(IF(VLOOKUP(W728,[1]Wurste!$H:$I,2,FALSE)=0,"HF-Wurst Vegan"),
IFERROR(IF(VLOOKUP(W728,[1]Wurste!$K:$L,2,FALSE)=0,"320er ohne Würste"),
IFERROR(IF(AND(OR(Abfalldokumentation!$I728="BU3",Abfalldokumentation!$I728="Verkauf"),Abfalldokumentation!$N728="Schimmel",Abfalldokumentation!$O728="keinen Abnehmer/kein Schälpersonal"),"Div. Zipfel, ES ohne Verwendung",VLOOKUP(Abfalldokumentation!$M728,Produktgruppen!A:B,2,FALSE)),"-")))))))))))))))))))))))</f>
        <v>Offen ungeschält ABS</v>
      </c>
      <c r="M728" s="81" t="str">
        <f>IFERROR(VLOOKUP(Abfalldokumentation!$W728,Artikel!A:C,3,FALSE),Abfalldokumentation!$W728)</f>
        <v>ABS Whisky-Nuts</v>
      </c>
      <c r="N728" s="81" t="str">
        <f>VLOOKUP(D728,'Liste Gründe'!A:D,2,FALSE)</f>
        <v>keinen Verwendungszweck</v>
      </c>
      <c r="O728" s="80" t="str">
        <f>IF(ISBLANK(F728),VLOOKUP(Abfalldokumentation!$X728,'Liste Gründe'!A:D,3,FALSE),F728)</f>
        <v>keinen Verwendungszweck</v>
      </c>
      <c r="P728" s="81" t="str">
        <f>IF(ISBLANK(Abfalldokumentation!$G728),"-",Abfalldokumentation!$G728)</f>
        <v>&lt;300kg/Monat</v>
      </c>
      <c r="Q728" s="81">
        <f t="shared" si="78"/>
        <v>39</v>
      </c>
      <c r="R728" s="81" t="str">
        <f t="shared" si="79"/>
        <v>Produkte</v>
      </c>
      <c r="S728" s="81" t="str">
        <f t="shared" si="80"/>
        <v>BUs</v>
      </c>
      <c r="T728" s="81" t="str">
        <f t="shared" si="81"/>
        <v>Symptome</v>
      </c>
      <c r="U728" s="81">
        <f>IFERROR(VLOOKUP(Abfalldokumentation!$W728,Kennzahlen!S:U,3,FALSE)*Abfalldokumentation!$J728,"0")</f>
        <v>4.5</v>
      </c>
      <c r="V728" s="81" t="str">
        <f>IF(ISBLANK(A728),VLOOKUP(Abfalldokumentation!$W728,'Linien - BU'!R:S,2,FALSE),A728)</f>
        <v>L21</v>
      </c>
      <c r="W728" s="77">
        <f t="shared" si="82"/>
        <v>29501009</v>
      </c>
      <c r="X728" s="77">
        <f t="shared" si="83"/>
        <v>61</v>
      </c>
    </row>
    <row r="729" spans="1:24" ht="30" customHeight="1" x14ac:dyDescent="0.25">
      <c r="A729" s="45" t="s">
        <v>132</v>
      </c>
      <c r="B729" s="46">
        <v>29501013</v>
      </c>
      <c r="C729" s="46">
        <v>3</v>
      </c>
      <c r="D729" s="46">
        <v>61</v>
      </c>
      <c r="E729" s="47">
        <v>44467</v>
      </c>
      <c r="F729" s="48" t="s">
        <v>17</v>
      </c>
      <c r="G729" s="46" t="s">
        <v>133</v>
      </c>
      <c r="H729" s="50" t="str">
        <f>IFERROR(VLOOKUP(Abfalldokumentation!$B729,Artikel!A:C,3,FALSE),Abfalldokumentation!$B729)</f>
        <v>ABS AT-ROTWEIN</v>
      </c>
      <c r="I729" s="73" t="str">
        <f>VLOOKUP(V729,'Linien - BU'!A:B,2,FALSE)</f>
        <v>BU4</v>
      </c>
      <c r="J729" s="74">
        <f t="shared" si="77"/>
        <v>3</v>
      </c>
      <c r="K729" s="75">
        <f>Abfalldokumentation!$E729</f>
        <v>44467</v>
      </c>
      <c r="L729" s="74" t="str">
        <f>IFERROR(IF(VLOOKUP(W729,'[1]Rohware 230'!$B:$C,2,FALSE)=0,"Rohware"),
IFERROR(IF(VLOOKUP(W729,[1]Sammelnr.!$B:$C,2,FALSE)=0,"Sammelnr. ungeschält ABS"),
IFERROR(IF(VLOOKUP(W729,[1]Sammelnr.!$E:$F,2,FALSE)=0,"Sammelnr. ungeschält VS"),
IFERROR(IF(VLOOKUP(W729,[1]Sammelnr.!$H:$I,2,FALSE)=0,"Sammelnr. geschält"),
IFERROR(IF(VLOOKUP(W729,[1]Offen!$B:$C,2,FALSE)=0,"Offen ungeschält ABS"),
IFERROR(IF(VLOOKUP(W729,[1]Offen!$E:$F,2,FALSE)=0,"Offen ungeschält VOS"),
IFERROR(IF(VLOOKUP(W729,[1]Offen!$H:$I,2,FALSE)=0,"Offen geschält RW"),
IFERROR(IF(VLOOKUP(W729,[1]Offen!$K:$L,2,FALSE)=0,"Offen vegan"),
IFERROR(IF(VLOOKUP(W729,[1]Offen!$N:$O,2,FALSE)=0,"Offen Zipfel"),
IFERROR(IF(VLOOKUP(W729,[1]Offen!$Q:$R,2,FALSE)=0,"Offen Endstücke"),
IFERROR(IF(VLOOKUP(W729,[1]Vakuumiert!$B:$C,2,FALSE)=0,"Vakuumierter VOS ungeschält"),
IFERROR(IF(VLOOKUP(W729,[1]Vakuumiert!$E:$F,2,FALSE)=0,"Vakuumierter ABS ungeschält"),
IFERROR(IF(VLOOKUP(W729,[1]Vakuumiert!$H:$I,2,FALSE)=0,"Vakuumierter VOS geschält"),
IFERROR(IF(VLOOKUP(W729,[1]Vakuumiert!$K:$L,2,FALSE)=0,"Vakuumierter VOS vegan"),
IFERROR(IF(VLOOKUP(W729,[1]Vakuumiert!$N:$O,2,FALSE)=0,"Vakuumierter VOS Zipfel"),
IFERROR(IF(VLOOKUP(W729,[1]Vakuumiert!$Q:$R,2,FALSE)=0,"Vakuumiert geschält"),
IFERROR(IF(VLOOKUP(W729,'[1]vakuumierte Fertigprodukte'!$B:$C,2,FALSE)=0,"Fertigprodukte"),
IFERROR(IF(VLOOKUP(W729,'[1]vakuumierte Fertigprodukte'!$E:$FI,2,FALSE)=0,"Vakuumierte Zipfel"),
IFERROR(IF(VLOOKUP(W729,[1]Wurste!$B:$C,2,FALSE)=0,"Räucherwürste"),
IFERROR(IF(VLOOKUP(W729,[1]Wurste!$E:$F,2,FALSE)=0,"URW/URGW Wurst"),
IFERROR(IF(VLOOKUP(W729,[1]Wurste!$H:$I,2,FALSE)=0,"HF-Wurst Vegan"),
IFERROR(IF(VLOOKUP(W729,[1]Wurste!$K:$L,2,FALSE)=0,"320er ohne Würste"),
IFERROR(IF(AND(OR(Abfalldokumentation!$I729="BU3",Abfalldokumentation!$I729="Verkauf"),Abfalldokumentation!$N729="Schimmel",Abfalldokumentation!$O729="keinen Abnehmer/kein Schälpersonal"),"Div. Zipfel, ES ohne Verwendung",VLOOKUP(Abfalldokumentation!$M729,Produktgruppen!A:B,2,FALSE)),"-")))))))))))))))))))))))</f>
        <v>Offen ungeschält ABS</v>
      </c>
      <c r="M729" s="76" t="str">
        <f>IFERROR(VLOOKUP(Abfalldokumentation!$W729,Artikel!A:C,3,FALSE),Abfalldokumentation!$W729)</f>
        <v>ABS AT-ROTWEIN</v>
      </c>
      <c r="N729" s="76" t="str">
        <f>VLOOKUP(D729,'Liste Gründe'!A:D,2,FALSE)</f>
        <v>keinen Verwendungszweck</v>
      </c>
      <c r="O729" s="75" t="str">
        <f>IF(ISBLANK(F729),VLOOKUP(Abfalldokumentation!$X729,'Liste Gründe'!A:D,3,FALSE),F729)</f>
        <v>keinen Verwendungszweck</v>
      </c>
      <c r="P729" s="76" t="str">
        <f>IF(ISBLANK(Abfalldokumentation!$G729),"-",Abfalldokumentation!$G729)</f>
        <v>&lt;20kg/Monat</v>
      </c>
      <c r="Q729" s="76">
        <f t="shared" si="78"/>
        <v>39</v>
      </c>
      <c r="R729" s="76" t="str">
        <f t="shared" si="79"/>
        <v>Produkte</v>
      </c>
      <c r="S729" s="76" t="str">
        <f t="shared" si="80"/>
        <v>BUs</v>
      </c>
      <c r="T729" s="76" t="str">
        <f t="shared" si="81"/>
        <v>Symptome</v>
      </c>
      <c r="U729" s="76">
        <f>IFERROR(VLOOKUP(Abfalldokumentation!$W729,Kennzahlen!S:U,3,FALSE)*Abfalldokumentation!$J729,"0")</f>
        <v>3.0000000000000003E-4</v>
      </c>
      <c r="V729" s="76" t="str">
        <f>IF(ISBLANK(A729),VLOOKUP(Abfalldokumentation!$W729,'Linien - BU'!R:S,2,FALSE),A729)</f>
        <v>L23</v>
      </c>
      <c r="W729" s="77">
        <f t="shared" si="82"/>
        <v>29501013</v>
      </c>
      <c r="X729" s="77">
        <f t="shared" si="83"/>
        <v>61</v>
      </c>
    </row>
    <row r="730" spans="1:24" ht="30" customHeight="1" x14ac:dyDescent="0.25">
      <c r="A730" s="39" t="s">
        <v>132</v>
      </c>
      <c r="B730" s="40">
        <v>29501013</v>
      </c>
      <c r="C730" s="40">
        <v>3</v>
      </c>
      <c r="D730" s="40">
        <v>61</v>
      </c>
      <c r="E730" s="41">
        <v>44467</v>
      </c>
      <c r="F730" s="42" t="s">
        <v>17</v>
      </c>
      <c r="G730" s="40" t="s">
        <v>133</v>
      </c>
      <c r="H730" s="44" t="str">
        <f>IFERROR(VLOOKUP(Abfalldokumentation!$B730,Artikel!A:C,3,FALSE),Abfalldokumentation!$B730)</f>
        <v>ABS AT-ROTWEIN</v>
      </c>
      <c r="I730" s="78" t="str">
        <f>VLOOKUP(V730,'Linien - BU'!A:B,2,FALSE)</f>
        <v>BU4</v>
      </c>
      <c r="J730" s="79">
        <f t="shared" si="77"/>
        <v>3</v>
      </c>
      <c r="K730" s="80">
        <f>Abfalldokumentation!$E730</f>
        <v>44467</v>
      </c>
      <c r="L730" s="79" t="str">
        <f>IFERROR(IF(VLOOKUP(W730,'[1]Rohware 230'!$B:$C,2,FALSE)=0,"Rohware"),
IFERROR(IF(VLOOKUP(W730,[1]Sammelnr.!$B:$C,2,FALSE)=0,"Sammelnr. ungeschält ABS"),
IFERROR(IF(VLOOKUP(W730,[1]Sammelnr.!$E:$F,2,FALSE)=0,"Sammelnr. ungeschält VS"),
IFERROR(IF(VLOOKUP(W730,[1]Sammelnr.!$H:$I,2,FALSE)=0,"Sammelnr. geschält"),
IFERROR(IF(VLOOKUP(W730,[1]Offen!$B:$C,2,FALSE)=0,"Offen ungeschält ABS"),
IFERROR(IF(VLOOKUP(W730,[1]Offen!$E:$F,2,FALSE)=0,"Offen ungeschält VOS"),
IFERROR(IF(VLOOKUP(W730,[1]Offen!$H:$I,2,FALSE)=0,"Offen geschält RW"),
IFERROR(IF(VLOOKUP(W730,[1]Offen!$K:$L,2,FALSE)=0,"Offen vegan"),
IFERROR(IF(VLOOKUP(W730,[1]Offen!$N:$O,2,FALSE)=0,"Offen Zipfel"),
IFERROR(IF(VLOOKUP(W730,[1]Offen!$Q:$R,2,FALSE)=0,"Offen Endstücke"),
IFERROR(IF(VLOOKUP(W730,[1]Vakuumiert!$B:$C,2,FALSE)=0,"Vakuumierter VOS ungeschält"),
IFERROR(IF(VLOOKUP(W730,[1]Vakuumiert!$E:$F,2,FALSE)=0,"Vakuumierter ABS ungeschält"),
IFERROR(IF(VLOOKUP(W730,[1]Vakuumiert!$H:$I,2,FALSE)=0,"Vakuumierter VOS geschält"),
IFERROR(IF(VLOOKUP(W730,[1]Vakuumiert!$K:$L,2,FALSE)=0,"Vakuumierter VOS vegan"),
IFERROR(IF(VLOOKUP(W730,[1]Vakuumiert!$N:$O,2,FALSE)=0,"Vakuumierter VOS Zipfel"),
IFERROR(IF(VLOOKUP(W730,[1]Vakuumiert!$Q:$R,2,FALSE)=0,"Vakuumiert geschält"),
IFERROR(IF(VLOOKUP(W730,'[1]vakuumierte Fertigprodukte'!$B:$C,2,FALSE)=0,"Fertigprodukte"),
IFERROR(IF(VLOOKUP(W730,'[1]vakuumierte Fertigprodukte'!$E:$FI,2,FALSE)=0,"Vakuumierte Zipfel"),
IFERROR(IF(VLOOKUP(W730,[1]Wurste!$B:$C,2,FALSE)=0,"Räucherwürste"),
IFERROR(IF(VLOOKUP(W730,[1]Wurste!$E:$F,2,FALSE)=0,"URW/URGW Wurst"),
IFERROR(IF(VLOOKUP(W730,[1]Wurste!$H:$I,2,FALSE)=0,"HF-Wurst Vegan"),
IFERROR(IF(VLOOKUP(W730,[1]Wurste!$K:$L,2,FALSE)=0,"320er ohne Würste"),
IFERROR(IF(AND(OR(Abfalldokumentation!$I730="BU3",Abfalldokumentation!$I730="Verkauf"),Abfalldokumentation!$N730="Schimmel",Abfalldokumentation!$O730="keinen Abnehmer/kein Schälpersonal"),"Div. Zipfel, ES ohne Verwendung",VLOOKUP(Abfalldokumentation!$M730,Produktgruppen!A:B,2,FALSE)),"-")))))))))))))))))))))))</f>
        <v>Offen ungeschält ABS</v>
      </c>
      <c r="M730" s="81" t="str">
        <f>IFERROR(VLOOKUP(Abfalldokumentation!$W730,Artikel!A:C,3,FALSE),Abfalldokumentation!$W730)</f>
        <v>ABS AT-ROTWEIN</v>
      </c>
      <c r="N730" s="81" t="str">
        <f>VLOOKUP(D730,'Liste Gründe'!A:D,2,FALSE)</f>
        <v>keinen Verwendungszweck</v>
      </c>
      <c r="O730" s="80" t="str">
        <f>IF(ISBLANK(F730),VLOOKUP(Abfalldokumentation!$X730,'Liste Gründe'!A:D,3,FALSE),F730)</f>
        <v>keinen Verwendungszweck</v>
      </c>
      <c r="P730" s="81" t="str">
        <f>IF(ISBLANK(Abfalldokumentation!$G730),"-",Abfalldokumentation!$G730)</f>
        <v>&lt;20kg/Monat</v>
      </c>
      <c r="Q730" s="81">
        <f t="shared" si="78"/>
        <v>39</v>
      </c>
      <c r="R730" s="81" t="str">
        <f t="shared" si="79"/>
        <v>Produkte</v>
      </c>
      <c r="S730" s="81" t="str">
        <f t="shared" si="80"/>
        <v>BUs</v>
      </c>
      <c r="T730" s="81" t="str">
        <f t="shared" si="81"/>
        <v>Symptome</v>
      </c>
      <c r="U730" s="81">
        <f>IFERROR(VLOOKUP(Abfalldokumentation!$W730,Kennzahlen!S:U,3,FALSE)*Abfalldokumentation!$J730,"0")</f>
        <v>3.0000000000000003E-4</v>
      </c>
      <c r="V730" s="81" t="str">
        <f>IF(ISBLANK(A730),VLOOKUP(Abfalldokumentation!$W730,'Linien - BU'!R:S,2,FALSE),A730)</f>
        <v>L23</v>
      </c>
      <c r="W730" s="77">
        <f t="shared" si="82"/>
        <v>29501013</v>
      </c>
      <c r="X730" s="77">
        <f t="shared" si="83"/>
        <v>61</v>
      </c>
    </row>
    <row r="731" spans="1:24" ht="30" customHeight="1" x14ac:dyDescent="0.25">
      <c r="A731" s="45" t="s">
        <v>81</v>
      </c>
      <c r="B731" s="46">
        <v>29501023</v>
      </c>
      <c r="C731" s="46">
        <v>57</v>
      </c>
      <c r="D731" s="46">
        <v>61</v>
      </c>
      <c r="E731" s="47">
        <v>44467</v>
      </c>
      <c r="F731" s="48" t="s">
        <v>17</v>
      </c>
      <c r="G731" s="46" t="s">
        <v>82</v>
      </c>
      <c r="H731" s="50" t="str">
        <f>IFERROR(VLOOKUP(Abfalldokumentation!$B731,Artikel!A:C,3,FALSE),Abfalldokumentation!$B731)</f>
        <v>ABS CAMBOZOLA</v>
      </c>
      <c r="I731" s="73" t="str">
        <f>VLOOKUP(V731,'Linien - BU'!A:B,2,FALSE)</f>
        <v>BU4</v>
      </c>
      <c r="J731" s="74">
        <f t="shared" si="77"/>
        <v>57</v>
      </c>
      <c r="K731" s="75">
        <f>Abfalldokumentation!$E731</f>
        <v>44467</v>
      </c>
      <c r="L731" s="74" t="str">
        <f>IFERROR(IF(VLOOKUP(W731,'[1]Rohware 230'!$B:$C,2,FALSE)=0,"Rohware"),
IFERROR(IF(VLOOKUP(W731,[1]Sammelnr.!$B:$C,2,FALSE)=0,"Sammelnr. ungeschält ABS"),
IFERROR(IF(VLOOKUP(W731,[1]Sammelnr.!$E:$F,2,FALSE)=0,"Sammelnr. ungeschält VS"),
IFERROR(IF(VLOOKUP(W731,[1]Sammelnr.!$H:$I,2,FALSE)=0,"Sammelnr. geschält"),
IFERROR(IF(VLOOKUP(W731,[1]Offen!$B:$C,2,FALSE)=0,"Offen ungeschält ABS"),
IFERROR(IF(VLOOKUP(W731,[1]Offen!$E:$F,2,FALSE)=0,"Offen ungeschält VOS"),
IFERROR(IF(VLOOKUP(W731,[1]Offen!$H:$I,2,FALSE)=0,"Offen geschält RW"),
IFERROR(IF(VLOOKUP(W731,[1]Offen!$K:$L,2,FALSE)=0,"Offen vegan"),
IFERROR(IF(VLOOKUP(W731,[1]Offen!$N:$O,2,FALSE)=0,"Offen Zipfel"),
IFERROR(IF(VLOOKUP(W731,[1]Offen!$Q:$R,2,FALSE)=0,"Offen Endstücke"),
IFERROR(IF(VLOOKUP(W731,[1]Vakuumiert!$B:$C,2,FALSE)=0,"Vakuumierter VOS ungeschält"),
IFERROR(IF(VLOOKUP(W731,[1]Vakuumiert!$E:$F,2,FALSE)=0,"Vakuumierter ABS ungeschält"),
IFERROR(IF(VLOOKUP(W731,[1]Vakuumiert!$H:$I,2,FALSE)=0,"Vakuumierter VOS geschält"),
IFERROR(IF(VLOOKUP(W731,[1]Vakuumiert!$K:$L,2,FALSE)=0,"Vakuumierter VOS vegan"),
IFERROR(IF(VLOOKUP(W731,[1]Vakuumiert!$N:$O,2,FALSE)=0,"Vakuumierter VOS Zipfel"),
IFERROR(IF(VLOOKUP(W731,[1]Vakuumiert!$Q:$R,2,FALSE)=0,"Vakuumiert geschält"),
IFERROR(IF(VLOOKUP(W731,'[1]vakuumierte Fertigprodukte'!$B:$C,2,FALSE)=0,"Fertigprodukte"),
IFERROR(IF(VLOOKUP(W731,'[1]vakuumierte Fertigprodukte'!$E:$FI,2,FALSE)=0,"Vakuumierte Zipfel"),
IFERROR(IF(VLOOKUP(W731,[1]Wurste!$B:$C,2,FALSE)=0,"Räucherwürste"),
IFERROR(IF(VLOOKUP(W731,[1]Wurste!$E:$F,2,FALSE)=0,"URW/URGW Wurst"),
IFERROR(IF(VLOOKUP(W731,[1]Wurste!$H:$I,2,FALSE)=0,"HF-Wurst Vegan"),
IFERROR(IF(VLOOKUP(W731,[1]Wurste!$K:$L,2,FALSE)=0,"320er ohne Würste"),
IFERROR(IF(AND(OR(Abfalldokumentation!$I731="BU3",Abfalldokumentation!$I731="Verkauf"),Abfalldokumentation!$N731="Schimmel",Abfalldokumentation!$O731="keinen Abnehmer/kein Schälpersonal"),"Div. Zipfel, ES ohne Verwendung",VLOOKUP(Abfalldokumentation!$M731,Produktgruppen!A:B,2,FALSE)),"-")))))))))))))))))))))))</f>
        <v>Offen ungeschält ABS</v>
      </c>
      <c r="M731" s="76" t="str">
        <f>IFERROR(VLOOKUP(Abfalldokumentation!$W731,Artikel!A:C,3,FALSE),Abfalldokumentation!$W731)</f>
        <v>ABS CAMBOZOLA</v>
      </c>
      <c r="N731" s="76" t="str">
        <f>VLOOKUP(D731,'Liste Gründe'!A:D,2,FALSE)</f>
        <v>keinen Verwendungszweck</v>
      </c>
      <c r="O731" s="75" t="str">
        <f>IF(ISBLANK(F731),VLOOKUP(Abfalldokumentation!$X731,'Liste Gründe'!A:D,3,FALSE),F731)</f>
        <v>keinen Verwendungszweck</v>
      </c>
      <c r="P731" s="76" t="str">
        <f>IF(ISBLANK(Abfalldokumentation!$G731),"-",Abfalldokumentation!$G731)</f>
        <v>&lt;300kg/Monat</v>
      </c>
      <c r="Q731" s="76">
        <f t="shared" si="78"/>
        <v>39</v>
      </c>
      <c r="R731" s="76" t="str">
        <f t="shared" si="79"/>
        <v>Produkte</v>
      </c>
      <c r="S731" s="76" t="str">
        <f t="shared" si="80"/>
        <v>BUs</v>
      </c>
      <c r="T731" s="76" t="str">
        <f t="shared" si="81"/>
        <v>Symptome</v>
      </c>
      <c r="U731" s="76">
        <f>IFERROR(VLOOKUP(Abfalldokumentation!$W731,Kennzahlen!S:U,3,FALSE)*Abfalldokumentation!$J731,"0")</f>
        <v>5.7000000000000002E-3</v>
      </c>
      <c r="V731" s="76" t="str">
        <f>IF(ISBLANK(A731),VLOOKUP(Abfalldokumentation!$W731,'Linien - BU'!R:S,2,FALSE),A731)</f>
        <v>L20</v>
      </c>
      <c r="W731" s="77">
        <f t="shared" si="82"/>
        <v>29501023</v>
      </c>
      <c r="X731" s="77">
        <f t="shared" si="83"/>
        <v>61</v>
      </c>
    </row>
    <row r="732" spans="1:24" ht="30" customHeight="1" x14ac:dyDescent="0.25">
      <c r="A732" s="39" t="s">
        <v>76</v>
      </c>
      <c r="B732" s="40">
        <v>29501028</v>
      </c>
      <c r="C732" s="40">
        <v>25</v>
      </c>
      <c r="D732" s="40">
        <v>61</v>
      </c>
      <c r="E732" s="41">
        <v>44467</v>
      </c>
      <c r="F732" s="42" t="s">
        <v>17</v>
      </c>
      <c r="G732" s="40" t="s">
        <v>82</v>
      </c>
      <c r="H732" s="44" t="str">
        <f>IFERROR(VLOOKUP(Abfalldokumentation!$B732,Artikel!A:C,3,FALSE),Abfalldokumentation!$B732)</f>
        <v>ABS KELLERGEIST</v>
      </c>
      <c r="I732" s="78" t="str">
        <f>VLOOKUP(V732,'Linien - BU'!A:B,2,FALSE)</f>
        <v>BU4</v>
      </c>
      <c r="J732" s="79">
        <f t="shared" si="77"/>
        <v>25</v>
      </c>
      <c r="K732" s="80">
        <f>Abfalldokumentation!$E732</f>
        <v>44467</v>
      </c>
      <c r="L732" s="79" t="str">
        <f>IFERROR(IF(VLOOKUP(W732,'[1]Rohware 230'!$B:$C,2,FALSE)=0,"Rohware"),
IFERROR(IF(VLOOKUP(W732,[1]Sammelnr.!$B:$C,2,FALSE)=0,"Sammelnr. ungeschält ABS"),
IFERROR(IF(VLOOKUP(W732,[1]Sammelnr.!$E:$F,2,FALSE)=0,"Sammelnr. ungeschält VS"),
IFERROR(IF(VLOOKUP(W732,[1]Sammelnr.!$H:$I,2,FALSE)=0,"Sammelnr. geschält"),
IFERROR(IF(VLOOKUP(W732,[1]Offen!$B:$C,2,FALSE)=0,"Offen ungeschält ABS"),
IFERROR(IF(VLOOKUP(W732,[1]Offen!$E:$F,2,FALSE)=0,"Offen ungeschält VOS"),
IFERROR(IF(VLOOKUP(W732,[1]Offen!$H:$I,2,FALSE)=0,"Offen geschält RW"),
IFERROR(IF(VLOOKUP(W732,[1]Offen!$K:$L,2,FALSE)=0,"Offen vegan"),
IFERROR(IF(VLOOKUP(W732,[1]Offen!$N:$O,2,FALSE)=0,"Offen Zipfel"),
IFERROR(IF(VLOOKUP(W732,[1]Offen!$Q:$R,2,FALSE)=0,"Offen Endstücke"),
IFERROR(IF(VLOOKUP(W732,[1]Vakuumiert!$B:$C,2,FALSE)=0,"Vakuumierter VOS ungeschält"),
IFERROR(IF(VLOOKUP(W732,[1]Vakuumiert!$E:$F,2,FALSE)=0,"Vakuumierter ABS ungeschält"),
IFERROR(IF(VLOOKUP(W732,[1]Vakuumiert!$H:$I,2,FALSE)=0,"Vakuumierter VOS geschält"),
IFERROR(IF(VLOOKUP(W732,[1]Vakuumiert!$K:$L,2,FALSE)=0,"Vakuumierter VOS vegan"),
IFERROR(IF(VLOOKUP(W732,[1]Vakuumiert!$N:$O,2,FALSE)=0,"Vakuumierter VOS Zipfel"),
IFERROR(IF(VLOOKUP(W732,[1]Vakuumiert!$Q:$R,2,FALSE)=0,"Vakuumiert geschält"),
IFERROR(IF(VLOOKUP(W732,'[1]vakuumierte Fertigprodukte'!$B:$C,2,FALSE)=0,"Fertigprodukte"),
IFERROR(IF(VLOOKUP(W732,'[1]vakuumierte Fertigprodukte'!$E:$FI,2,FALSE)=0,"Vakuumierte Zipfel"),
IFERROR(IF(VLOOKUP(W732,[1]Wurste!$B:$C,2,FALSE)=0,"Räucherwürste"),
IFERROR(IF(VLOOKUP(W732,[1]Wurste!$E:$F,2,FALSE)=0,"URW/URGW Wurst"),
IFERROR(IF(VLOOKUP(W732,[1]Wurste!$H:$I,2,FALSE)=0,"HF-Wurst Vegan"),
IFERROR(IF(VLOOKUP(W732,[1]Wurste!$K:$L,2,FALSE)=0,"320er ohne Würste"),
IFERROR(IF(AND(OR(Abfalldokumentation!$I732="BU3",Abfalldokumentation!$I732="Verkauf"),Abfalldokumentation!$N732="Schimmel",Abfalldokumentation!$O732="keinen Abnehmer/kein Schälpersonal"),"Div. Zipfel, ES ohne Verwendung",VLOOKUP(Abfalldokumentation!$M732,Produktgruppen!A:B,2,FALSE)),"-")))))))))))))))))))))))</f>
        <v>Offen ungeschält ABS</v>
      </c>
      <c r="M732" s="81" t="str">
        <f>IFERROR(VLOOKUP(Abfalldokumentation!$W732,Artikel!A:C,3,FALSE),Abfalldokumentation!$W732)</f>
        <v>ABS KELLERGEIST</v>
      </c>
      <c r="N732" s="81" t="str">
        <f>VLOOKUP(D732,'Liste Gründe'!A:D,2,FALSE)</f>
        <v>keinen Verwendungszweck</v>
      </c>
      <c r="O732" s="80" t="str">
        <f>IF(ISBLANK(F732),VLOOKUP(Abfalldokumentation!$X732,'Liste Gründe'!A:D,3,FALSE),F732)</f>
        <v>keinen Verwendungszweck</v>
      </c>
      <c r="P732" s="81" t="str">
        <f>IF(ISBLANK(Abfalldokumentation!$G732),"-",Abfalldokumentation!$G732)</f>
        <v>&lt;300kg/Monat</v>
      </c>
      <c r="Q732" s="81">
        <f t="shared" si="78"/>
        <v>39</v>
      </c>
      <c r="R732" s="81" t="str">
        <f t="shared" si="79"/>
        <v>Produkte</v>
      </c>
      <c r="S732" s="81" t="str">
        <f t="shared" si="80"/>
        <v>BUs</v>
      </c>
      <c r="T732" s="81" t="str">
        <f t="shared" si="81"/>
        <v>Symptome</v>
      </c>
      <c r="U732" s="81">
        <f>IFERROR(VLOOKUP(Abfalldokumentation!$W732,Kennzahlen!S:U,3,FALSE)*Abfalldokumentation!$J732,"0")</f>
        <v>2.5000000000000001E-3</v>
      </c>
      <c r="V732" s="81" t="str">
        <f>IF(ISBLANK(A732),VLOOKUP(Abfalldokumentation!$W732,'Linien - BU'!R:S,2,FALSE),A732)</f>
        <v>L22</v>
      </c>
      <c r="W732" s="77">
        <f t="shared" si="82"/>
        <v>29501028</v>
      </c>
      <c r="X732" s="77">
        <f t="shared" si="83"/>
        <v>61</v>
      </c>
    </row>
    <row r="733" spans="1:24" ht="30" customHeight="1" x14ac:dyDescent="0.25">
      <c r="A733" s="45" t="s">
        <v>131</v>
      </c>
      <c r="B733" s="46">
        <v>29501029</v>
      </c>
      <c r="C733" s="46">
        <v>20</v>
      </c>
      <c r="D733" s="46">
        <v>61</v>
      </c>
      <c r="E733" s="47">
        <v>44467</v>
      </c>
      <c r="F733" s="48" t="s">
        <v>17</v>
      </c>
      <c r="G733" s="46" t="s">
        <v>82</v>
      </c>
      <c r="H733" s="50" t="str">
        <f>IFERROR(VLOOKUP(Abfalldokumentation!$B733,Artikel!A:C,3,FALSE),Abfalldokumentation!$B733)</f>
        <v>ABS BRUSCHETTA</v>
      </c>
      <c r="I733" s="73" t="str">
        <f>VLOOKUP(V733,'Linien - BU'!A:B,2,FALSE)</f>
        <v>BU4</v>
      </c>
      <c r="J733" s="74">
        <f t="shared" si="77"/>
        <v>20</v>
      </c>
      <c r="K733" s="75">
        <f>Abfalldokumentation!$E733</f>
        <v>44467</v>
      </c>
      <c r="L733" s="74" t="str">
        <f>IFERROR(IF(VLOOKUP(W733,'[1]Rohware 230'!$B:$C,2,FALSE)=0,"Rohware"),
IFERROR(IF(VLOOKUP(W733,[1]Sammelnr.!$B:$C,2,FALSE)=0,"Sammelnr. ungeschält ABS"),
IFERROR(IF(VLOOKUP(W733,[1]Sammelnr.!$E:$F,2,FALSE)=0,"Sammelnr. ungeschält VS"),
IFERROR(IF(VLOOKUP(W733,[1]Sammelnr.!$H:$I,2,FALSE)=0,"Sammelnr. geschält"),
IFERROR(IF(VLOOKUP(W733,[1]Offen!$B:$C,2,FALSE)=0,"Offen ungeschält ABS"),
IFERROR(IF(VLOOKUP(W733,[1]Offen!$E:$F,2,FALSE)=0,"Offen ungeschält VOS"),
IFERROR(IF(VLOOKUP(W733,[1]Offen!$H:$I,2,FALSE)=0,"Offen geschält RW"),
IFERROR(IF(VLOOKUP(W733,[1]Offen!$K:$L,2,FALSE)=0,"Offen vegan"),
IFERROR(IF(VLOOKUP(W733,[1]Offen!$N:$O,2,FALSE)=0,"Offen Zipfel"),
IFERROR(IF(VLOOKUP(W733,[1]Offen!$Q:$R,2,FALSE)=0,"Offen Endstücke"),
IFERROR(IF(VLOOKUP(W733,[1]Vakuumiert!$B:$C,2,FALSE)=0,"Vakuumierter VOS ungeschält"),
IFERROR(IF(VLOOKUP(W733,[1]Vakuumiert!$E:$F,2,FALSE)=0,"Vakuumierter ABS ungeschält"),
IFERROR(IF(VLOOKUP(W733,[1]Vakuumiert!$H:$I,2,FALSE)=0,"Vakuumierter VOS geschält"),
IFERROR(IF(VLOOKUP(W733,[1]Vakuumiert!$K:$L,2,FALSE)=0,"Vakuumierter VOS vegan"),
IFERROR(IF(VLOOKUP(W733,[1]Vakuumiert!$N:$O,2,FALSE)=0,"Vakuumierter VOS Zipfel"),
IFERROR(IF(VLOOKUP(W733,[1]Vakuumiert!$Q:$R,2,FALSE)=0,"Vakuumiert geschält"),
IFERROR(IF(VLOOKUP(W733,'[1]vakuumierte Fertigprodukte'!$B:$C,2,FALSE)=0,"Fertigprodukte"),
IFERROR(IF(VLOOKUP(W733,'[1]vakuumierte Fertigprodukte'!$E:$FI,2,FALSE)=0,"Vakuumierte Zipfel"),
IFERROR(IF(VLOOKUP(W733,[1]Wurste!$B:$C,2,FALSE)=0,"Räucherwürste"),
IFERROR(IF(VLOOKUP(W733,[1]Wurste!$E:$F,2,FALSE)=0,"URW/URGW Wurst"),
IFERROR(IF(VLOOKUP(W733,[1]Wurste!$H:$I,2,FALSE)=0,"HF-Wurst Vegan"),
IFERROR(IF(VLOOKUP(W733,[1]Wurste!$K:$L,2,FALSE)=0,"320er ohne Würste"),
IFERROR(IF(AND(OR(Abfalldokumentation!$I733="BU3",Abfalldokumentation!$I733="Verkauf"),Abfalldokumentation!$N733="Schimmel",Abfalldokumentation!$O733="keinen Abnehmer/kein Schälpersonal"),"Div. Zipfel, ES ohne Verwendung",VLOOKUP(Abfalldokumentation!$M733,Produktgruppen!A:B,2,FALSE)),"-")))))))))))))))))))))))</f>
        <v>Offen ungeschält ABS</v>
      </c>
      <c r="M733" s="76" t="str">
        <f>IFERROR(VLOOKUP(Abfalldokumentation!$W733,Artikel!A:C,3,FALSE),Abfalldokumentation!$W733)</f>
        <v>ABS BRUSCHETTA</v>
      </c>
      <c r="N733" s="76" t="str">
        <f>VLOOKUP(D733,'Liste Gründe'!A:D,2,FALSE)</f>
        <v>keinen Verwendungszweck</v>
      </c>
      <c r="O733" s="75" t="str">
        <f>IF(ISBLANK(F733),VLOOKUP(Abfalldokumentation!$X733,'Liste Gründe'!A:D,3,FALSE),F733)</f>
        <v>keinen Verwendungszweck</v>
      </c>
      <c r="P733" s="76" t="str">
        <f>IF(ISBLANK(Abfalldokumentation!$G733),"-",Abfalldokumentation!$G733)</f>
        <v>&lt;300kg/Monat</v>
      </c>
      <c r="Q733" s="76">
        <f t="shared" si="78"/>
        <v>39</v>
      </c>
      <c r="R733" s="76" t="str">
        <f t="shared" si="79"/>
        <v>Produkte</v>
      </c>
      <c r="S733" s="76" t="str">
        <f t="shared" si="80"/>
        <v>BUs</v>
      </c>
      <c r="T733" s="76" t="str">
        <f t="shared" si="81"/>
        <v>Symptome</v>
      </c>
      <c r="U733" s="76">
        <f>IFERROR(VLOOKUP(Abfalldokumentation!$W733,Kennzahlen!S:U,3,FALSE)*Abfalldokumentation!$J733,"0")</f>
        <v>30</v>
      </c>
      <c r="V733" s="76" t="str">
        <f>IF(ISBLANK(A733),VLOOKUP(Abfalldokumentation!$W733,'Linien - BU'!R:S,2,FALSE),A733)</f>
        <v>L21</v>
      </c>
      <c r="W733" s="77">
        <f t="shared" si="82"/>
        <v>29501029</v>
      </c>
      <c r="X733" s="77">
        <f t="shared" si="83"/>
        <v>61</v>
      </c>
    </row>
    <row r="734" spans="1:24" ht="30" customHeight="1" x14ac:dyDescent="0.25">
      <c r="A734" s="39" t="s">
        <v>131</v>
      </c>
      <c r="B734" s="40">
        <v>29501029</v>
      </c>
      <c r="C734" s="40">
        <v>7</v>
      </c>
      <c r="D734" s="40">
        <v>61</v>
      </c>
      <c r="E734" s="41">
        <v>44467</v>
      </c>
      <c r="F734" s="42" t="s">
        <v>17</v>
      </c>
      <c r="G734" s="40" t="s">
        <v>82</v>
      </c>
      <c r="H734" s="44" t="str">
        <f>IFERROR(VLOOKUP(Abfalldokumentation!$B734,Artikel!A:C,3,FALSE),Abfalldokumentation!$B734)</f>
        <v>ABS BRUSCHETTA</v>
      </c>
      <c r="I734" s="78" t="str">
        <f>VLOOKUP(V734,'Linien - BU'!A:B,2,FALSE)</f>
        <v>BU4</v>
      </c>
      <c r="J734" s="79">
        <f t="shared" si="77"/>
        <v>7</v>
      </c>
      <c r="K734" s="80">
        <f>Abfalldokumentation!$E734</f>
        <v>44467</v>
      </c>
      <c r="L734" s="79" t="str">
        <f>IFERROR(IF(VLOOKUP(W734,'[1]Rohware 230'!$B:$C,2,FALSE)=0,"Rohware"),
IFERROR(IF(VLOOKUP(W734,[1]Sammelnr.!$B:$C,2,FALSE)=0,"Sammelnr. ungeschält ABS"),
IFERROR(IF(VLOOKUP(W734,[1]Sammelnr.!$E:$F,2,FALSE)=0,"Sammelnr. ungeschält VS"),
IFERROR(IF(VLOOKUP(W734,[1]Sammelnr.!$H:$I,2,FALSE)=0,"Sammelnr. geschält"),
IFERROR(IF(VLOOKUP(W734,[1]Offen!$B:$C,2,FALSE)=0,"Offen ungeschält ABS"),
IFERROR(IF(VLOOKUP(W734,[1]Offen!$E:$F,2,FALSE)=0,"Offen ungeschält VOS"),
IFERROR(IF(VLOOKUP(W734,[1]Offen!$H:$I,2,FALSE)=0,"Offen geschält RW"),
IFERROR(IF(VLOOKUP(W734,[1]Offen!$K:$L,2,FALSE)=0,"Offen vegan"),
IFERROR(IF(VLOOKUP(W734,[1]Offen!$N:$O,2,FALSE)=0,"Offen Zipfel"),
IFERROR(IF(VLOOKUP(W734,[1]Offen!$Q:$R,2,FALSE)=0,"Offen Endstücke"),
IFERROR(IF(VLOOKUP(W734,[1]Vakuumiert!$B:$C,2,FALSE)=0,"Vakuumierter VOS ungeschält"),
IFERROR(IF(VLOOKUP(W734,[1]Vakuumiert!$E:$F,2,FALSE)=0,"Vakuumierter ABS ungeschält"),
IFERROR(IF(VLOOKUP(W734,[1]Vakuumiert!$H:$I,2,FALSE)=0,"Vakuumierter VOS geschält"),
IFERROR(IF(VLOOKUP(W734,[1]Vakuumiert!$K:$L,2,FALSE)=0,"Vakuumierter VOS vegan"),
IFERROR(IF(VLOOKUP(W734,[1]Vakuumiert!$N:$O,2,FALSE)=0,"Vakuumierter VOS Zipfel"),
IFERROR(IF(VLOOKUP(W734,[1]Vakuumiert!$Q:$R,2,FALSE)=0,"Vakuumiert geschält"),
IFERROR(IF(VLOOKUP(W734,'[1]vakuumierte Fertigprodukte'!$B:$C,2,FALSE)=0,"Fertigprodukte"),
IFERROR(IF(VLOOKUP(W734,'[1]vakuumierte Fertigprodukte'!$E:$FI,2,FALSE)=0,"Vakuumierte Zipfel"),
IFERROR(IF(VLOOKUP(W734,[1]Wurste!$B:$C,2,FALSE)=0,"Räucherwürste"),
IFERROR(IF(VLOOKUP(W734,[1]Wurste!$E:$F,2,FALSE)=0,"URW/URGW Wurst"),
IFERROR(IF(VLOOKUP(W734,[1]Wurste!$H:$I,2,FALSE)=0,"HF-Wurst Vegan"),
IFERROR(IF(VLOOKUP(W734,[1]Wurste!$K:$L,2,FALSE)=0,"320er ohne Würste"),
IFERROR(IF(AND(OR(Abfalldokumentation!$I734="BU3",Abfalldokumentation!$I734="Verkauf"),Abfalldokumentation!$N734="Schimmel",Abfalldokumentation!$O734="keinen Abnehmer/kein Schälpersonal"),"Div. Zipfel, ES ohne Verwendung",VLOOKUP(Abfalldokumentation!$M734,Produktgruppen!A:B,2,FALSE)),"-")))))))))))))))))))))))</f>
        <v>Offen ungeschält ABS</v>
      </c>
      <c r="M734" s="81" t="str">
        <f>IFERROR(VLOOKUP(Abfalldokumentation!$W734,Artikel!A:C,3,FALSE),Abfalldokumentation!$W734)</f>
        <v>ABS BRUSCHETTA</v>
      </c>
      <c r="N734" s="81" t="str">
        <f>VLOOKUP(D734,'Liste Gründe'!A:D,2,FALSE)</f>
        <v>keinen Verwendungszweck</v>
      </c>
      <c r="O734" s="80" t="str">
        <f>IF(ISBLANK(F734),VLOOKUP(Abfalldokumentation!$X734,'Liste Gründe'!A:D,3,FALSE),F734)</f>
        <v>keinen Verwendungszweck</v>
      </c>
      <c r="P734" s="81" t="str">
        <f>IF(ISBLANK(Abfalldokumentation!$G734),"-",Abfalldokumentation!$G734)</f>
        <v>&lt;300kg/Monat</v>
      </c>
      <c r="Q734" s="81">
        <f t="shared" si="78"/>
        <v>39</v>
      </c>
      <c r="R734" s="81" t="str">
        <f t="shared" si="79"/>
        <v>Produkte</v>
      </c>
      <c r="S734" s="81" t="str">
        <f t="shared" si="80"/>
        <v>BUs</v>
      </c>
      <c r="T734" s="81" t="str">
        <f t="shared" si="81"/>
        <v>Symptome</v>
      </c>
      <c r="U734" s="81">
        <f>IFERROR(VLOOKUP(Abfalldokumentation!$W734,Kennzahlen!S:U,3,FALSE)*Abfalldokumentation!$J734,"0")</f>
        <v>10.5</v>
      </c>
      <c r="V734" s="81" t="str">
        <f>IF(ISBLANK(A734),VLOOKUP(Abfalldokumentation!$W734,'Linien - BU'!R:S,2,FALSE),A734)</f>
        <v>L21</v>
      </c>
      <c r="W734" s="77">
        <f t="shared" si="82"/>
        <v>29501029</v>
      </c>
      <c r="X734" s="77">
        <f t="shared" si="83"/>
        <v>61</v>
      </c>
    </row>
    <row r="735" spans="1:24" ht="30" customHeight="1" x14ac:dyDescent="0.25">
      <c r="A735" s="45" t="s">
        <v>131</v>
      </c>
      <c r="B735" s="46">
        <v>29501030</v>
      </c>
      <c r="C735" s="46">
        <v>2</v>
      </c>
      <c r="D735" s="46">
        <v>61</v>
      </c>
      <c r="E735" s="47">
        <v>44467</v>
      </c>
      <c r="F735" s="48" t="s">
        <v>17</v>
      </c>
      <c r="G735" s="46" t="s">
        <v>135</v>
      </c>
      <c r="H735" s="50" t="str">
        <f>IFERROR(VLOOKUP(Abfalldokumentation!$B735,Artikel!A:C,3,FALSE),Abfalldokumentation!$B735)</f>
        <v>ABS ORANG-PESTO</v>
      </c>
      <c r="I735" s="73" t="str">
        <f>VLOOKUP(V735,'Linien - BU'!A:B,2,FALSE)</f>
        <v>BU4</v>
      </c>
      <c r="J735" s="74">
        <f t="shared" si="77"/>
        <v>2</v>
      </c>
      <c r="K735" s="75">
        <f>Abfalldokumentation!$E735</f>
        <v>44467</v>
      </c>
      <c r="L735" s="74" t="str">
        <f>IFERROR(IF(VLOOKUP(W735,'[1]Rohware 230'!$B:$C,2,FALSE)=0,"Rohware"),
IFERROR(IF(VLOOKUP(W735,[1]Sammelnr.!$B:$C,2,FALSE)=0,"Sammelnr. ungeschält ABS"),
IFERROR(IF(VLOOKUP(W735,[1]Sammelnr.!$E:$F,2,FALSE)=0,"Sammelnr. ungeschält VS"),
IFERROR(IF(VLOOKUP(W735,[1]Sammelnr.!$H:$I,2,FALSE)=0,"Sammelnr. geschält"),
IFERROR(IF(VLOOKUP(W735,[1]Offen!$B:$C,2,FALSE)=0,"Offen ungeschält ABS"),
IFERROR(IF(VLOOKUP(W735,[1]Offen!$E:$F,2,FALSE)=0,"Offen ungeschält VOS"),
IFERROR(IF(VLOOKUP(W735,[1]Offen!$H:$I,2,FALSE)=0,"Offen geschält RW"),
IFERROR(IF(VLOOKUP(W735,[1]Offen!$K:$L,2,FALSE)=0,"Offen vegan"),
IFERROR(IF(VLOOKUP(W735,[1]Offen!$N:$O,2,FALSE)=0,"Offen Zipfel"),
IFERROR(IF(VLOOKUP(W735,[1]Offen!$Q:$R,2,FALSE)=0,"Offen Endstücke"),
IFERROR(IF(VLOOKUP(W735,[1]Vakuumiert!$B:$C,2,FALSE)=0,"Vakuumierter VOS ungeschält"),
IFERROR(IF(VLOOKUP(W735,[1]Vakuumiert!$E:$F,2,FALSE)=0,"Vakuumierter ABS ungeschält"),
IFERROR(IF(VLOOKUP(W735,[1]Vakuumiert!$H:$I,2,FALSE)=0,"Vakuumierter VOS geschält"),
IFERROR(IF(VLOOKUP(W735,[1]Vakuumiert!$K:$L,2,FALSE)=0,"Vakuumierter VOS vegan"),
IFERROR(IF(VLOOKUP(W735,[1]Vakuumiert!$N:$O,2,FALSE)=0,"Vakuumierter VOS Zipfel"),
IFERROR(IF(VLOOKUP(W735,[1]Vakuumiert!$Q:$R,2,FALSE)=0,"Vakuumiert geschält"),
IFERROR(IF(VLOOKUP(W735,'[1]vakuumierte Fertigprodukte'!$B:$C,2,FALSE)=0,"Fertigprodukte"),
IFERROR(IF(VLOOKUP(W735,'[1]vakuumierte Fertigprodukte'!$E:$FI,2,FALSE)=0,"Vakuumierte Zipfel"),
IFERROR(IF(VLOOKUP(W735,[1]Wurste!$B:$C,2,FALSE)=0,"Räucherwürste"),
IFERROR(IF(VLOOKUP(W735,[1]Wurste!$E:$F,2,FALSE)=0,"URW/URGW Wurst"),
IFERROR(IF(VLOOKUP(W735,[1]Wurste!$H:$I,2,FALSE)=0,"HF-Wurst Vegan"),
IFERROR(IF(VLOOKUP(W735,[1]Wurste!$K:$L,2,FALSE)=0,"320er ohne Würste"),
IFERROR(IF(AND(OR(Abfalldokumentation!$I735="BU3",Abfalldokumentation!$I735="Verkauf"),Abfalldokumentation!$N735="Schimmel",Abfalldokumentation!$O735="keinen Abnehmer/kein Schälpersonal"),"Div. Zipfel, ES ohne Verwendung",VLOOKUP(Abfalldokumentation!$M735,Produktgruppen!A:B,2,FALSE)),"-")))))))))))))))))))))))</f>
        <v>Offen ungeschält ABS</v>
      </c>
      <c r="M735" s="76" t="str">
        <f>IFERROR(VLOOKUP(Abfalldokumentation!$W735,Artikel!A:C,3,FALSE),Abfalldokumentation!$W735)</f>
        <v>ABS ORANG-PESTO</v>
      </c>
      <c r="N735" s="76" t="str">
        <f>VLOOKUP(D735,'Liste Gründe'!A:D,2,FALSE)</f>
        <v>keinen Verwendungszweck</v>
      </c>
      <c r="O735" s="75" t="str">
        <f>IF(ISBLANK(F735),VLOOKUP(Abfalldokumentation!$X735,'Liste Gründe'!A:D,3,FALSE),F735)</f>
        <v>keinen Verwendungszweck</v>
      </c>
      <c r="P735" s="76" t="str">
        <f>IF(ISBLANK(Abfalldokumentation!$G735),"-",Abfalldokumentation!$G735)</f>
        <v>&lt;100kg/Monat</v>
      </c>
      <c r="Q735" s="76">
        <f t="shared" si="78"/>
        <v>39</v>
      </c>
      <c r="R735" s="76" t="str">
        <f t="shared" si="79"/>
        <v>Produkte</v>
      </c>
      <c r="S735" s="76" t="str">
        <f t="shared" si="80"/>
        <v>BUs</v>
      </c>
      <c r="T735" s="76" t="str">
        <f t="shared" si="81"/>
        <v>Symptome</v>
      </c>
      <c r="U735" s="76">
        <f>IFERROR(VLOOKUP(Abfalldokumentation!$W735,Kennzahlen!S:U,3,FALSE)*Abfalldokumentation!$J735,"0")</f>
        <v>3</v>
      </c>
      <c r="V735" s="76" t="str">
        <f>IF(ISBLANK(A735),VLOOKUP(Abfalldokumentation!$W735,'Linien - BU'!R:S,2,FALSE),A735)</f>
        <v>L21</v>
      </c>
      <c r="W735" s="77">
        <f t="shared" si="82"/>
        <v>29501030</v>
      </c>
      <c r="X735" s="77">
        <f t="shared" si="83"/>
        <v>61</v>
      </c>
    </row>
    <row r="736" spans="1:24" ht="30" customHeight="1" x14ac:dyDescent="0.25">
      <c r="A736" s="39" t="s">
        <v>76</v>
      </c>
      <c r="B736" s="40">
        <v>29501039</v>
      </c>
      <c r="C736" s="40">
        <v>54</v>
      </c>
      <c r="D736" s="40">
        <v>61</v>
      </c>
      <c r="E736" s="41">
        <v>44467</v>
      </c>
      <c r="F736" s="42" t="s">
        <v>17</v>
      </c>
      <c r="G736" s="40" t="s">
        <v>136</v>
      </c>
      <c r="H736" s="44" t="str">
        <f>IFERROR(VLOOKUP(Abfalldokumentation!$B736,Artikel!A:C,3,FALSE),Abfalldokumentation!$B736)</f>
        <v>ABS OLD-AMSTERDAM</v>
      </c>
      <c r="I736" s="78" t="str">
        <f>VLOOKUP(V736,'Linien - BU'!A:B,2,FALSE)</f>
        <v>BU4</v>
      </c>
      <c r="J736" s="79">
        <f t="shared" si="77"/>
        <v>54</v>
      </c>
      <c r="K736" s="80">
        <f>Abfalldokumentation!$E736</f>
        <v>44467</v>
      </c>
      <c r="L736" s="79" t="str">
        <f>IFERROR(IF(VLOOKUP(W736,'[1]Rohware 230'!$B:$C,2,FALSE)=0,"Rohware"),
IFERROR(IF(VLOOKUP(W736,[1]Sammelnr.!$B:$C,2,FALSE)=0,"Sammelnr. ungeschält ABS"),
IFERROR(IF(VLOOKUP(W736,[1]Sammelnr.!$E:$F,2,FALSE)=0,"Sammelnr. ungeschält VS"),
IFERROR(IF(VLOOKUP(W736,[1]Sammelnr.!$H:$I,2,FALSE)=0,"Sammelnr. geschält"),
IFERROR(IF(VLOOKUP(W736,[1]Offen!$B:$C,2,FALSE)=0,"Offen ungeschält ABS"),
IFERROR(IF(VLOOKUP(W736,[1]Offen!$E:$F,2,FALSE)=0,"Offen ungeschält VOS"),
IFERROR(IF(VLOOKUP(W736,[1]Offen!$H:$I,2,FALSE)=0,"Offen geschält RW"),
IFERROR(IF(VLOOKUP(W736,[1]Offen!$K:$L,2,FALSE)=0,"Offen vegan"),
IFERROR(IF(VLOOKUP(W736,[1]Offen!$N:$O,2,FALSE)=0,"Offen Zipfel"),
IFERROR(IF(VLOOKUP(W736,[1]Offen!$Q:$R,2,FALSE)=0,"Offen Endstücke"),
IFERROR(IF(VLOOKUP(W736,[1]Vakuumiert!$B:$C,2,FALSE)=0,"Vakuumierter VOS ungeschält"),
IFERROR(IF(VLOOKUP(W736,[1]Vakuumiert!$E:$F,2,FALSE)=0,"Vakuumierter ABS ungeschält"),
IFERROR(IF(VLOOKUP(W736,[1]Vakuumiert!$H:$I,2,FALSE)=0,"Vakuumierter VOS geschält"),
IFERROR(IF(VLOOKUP(W736,[1]Vakuumiert!$K:$L,2,FALSE)=0,"Vakuumierter VOS vegan"),
IFERROR(IF(VLOOKUP(W736,[1]Vakuumiert!$N:$O,2,FALSE)=0,"Vakuumierter VOS Zipfel"),
IFERROR(IF(VLOOKUP(W736,[1]Vakuumiert!$Q:$R,2,FALSE)=0,"Vakuumiert geschält"),
IFERROR(IF(VLOOKUP(W736,'[1]vakuumierte Fertigprodukte'!$B:$C,2,FALSE)=0,"Fertigprodukte"),
IFERROR(IF(VLOOKUP(W736,'[1]vakuumierte Fertigprodukte'!$E:$FI,2,FALSE)=0,"Vakuumierte Zipfel"),
IFERROR(IF(VLOOKUP(W736,[1]Wurste!$B:$C,2,FALSE)=0,"Räucherwürste"),
IFERROR(IF(VLOOKUP(W736,[1]Wurste!$E:$F,2,FALSE)=0,"URW/URGW Wurst"),
IFERROR(IF(VLOOKUP(W736,[1]Wurste!$H:$I,2,FALSE)=0,"HF-Wurst Vegan"),
IFERROR(IF(VLOOKUP(W736,[1]Wurste!$K:$L,2,FALSE)=0,"320er ohne Würste"),
IFERROR(IF(AND(OR(Abfalldokumentation!$I736="BU3",Abfalldokumentation!$I736="Verkauf"),Abfalldokumentation!$N736="Schimmel",Abfalldokumentation!$O736="keinen Abnehmer/kein Schälpersonal"),"Div. Zipfel, ES ohne Verwendung",VLOOKUP(Abfalldokumentation!$M736,Produktgruppen!A:B,2,FALSE)),"-")))))))))))))))))))))))</f>
        <v>Offen ungeschält ABS</v>
      </c>
      <c r="M736" s="81" t="str">
        <f>IFERROR(VLOOKUP(Abfalldokumentation!$W736,Artikel!A:C,3,FALSE),Abfalldokumentation!$W736)</f>
        <v>ABS OLD-AMSTERDAM</v>
      </c>
      <c r="N736" s="81" t="str">
        <f>VLOOKUP(D736,'Liste Gründe'!A:D,2,FALSE)</f>
        <v>keinen Verwendungszweck</v>
      </c>
      <c r="O736" s="80" t="str">
        <f>IF(ISBLANK(F736),VLOOKUP(Abfalldokumentation!$X736,'Liste Gründe'!A:D,3,FALSE),F736)</f>
        <v>keinen Verwendungszweck</v>
      </c>
      <c r="P736" s="81" t="str">
        <f>IF(ISBLANK(Abfalldokumentation!$G736),"-",Abfalldokumentation!$G736)</f>
        <v>&lt;1000kg/Monat</v>
      </c>
      <c r="Q736" s="81">
        <f t="shared" si="78"/>
        <v>39</v>
      </c>
      <c r="R736" s="81" t="str">
        <f t="shared" si="79"/>
        <v>Produkte</v>
      </c>
      <c r="S736" s="81" t="str">
        <f t="shared" si="80"/>
        <v>BUs</v>
      </c>
      <c r="T736" s="81" t="str">
        <f t="shared" si="81"/>
        <v>Symptome</v>
      </c>
      <c r="U736" s="81">
        <f>IFERROR(VLOOKUP(Abfalldokumentation!$W736,Kennzahlen!S:U,3,FALSE)*Abfalldokumentation!$J736,"0")</f>
        <v>5.4000000000000003E-3</v>
      </c>
      <c r="V736" s="81" t="str">
        <f>IF(ISBLANK(A736),VLOOKUP(Abfalldokumentation!$W736,'Linien - BU'!R:S,2,FALSE),A736)</f>
        <v>L22</v>
      </c>
      <c r="W736" s="77">
        <f t="shared" si="82"/>
        <v>29501039</v>
      </c>
      <c r="X736" s="77">
        <f t="shared" si="83"/>
        <v>61</v>
      </c>
    </row>
    <row r="737" spans="1:24" ht="30" customHeight="1" x14ac:dyDescent="0.25">
      <c r="A737" s="45" t="s">
        <v>76</v>
      </c>
      <c r="B737" s="46">
        <v>29501039</v>
      </c>
      <c r="C737" s="46">
        <v>260</v>
      </c>
      <c r="D737" s="46">
        <v>61</v>
      </c>
      <c r="E737" s="47">
        <v>44467</v>
      </c>
      <c r="F737" s="48" t="s">
        <v>17</v>
      </c>
      <c r="G737" s="46" t="s">
        <v>136</v>
      </c>
      <c r="H737" s="50" t="str">
        <f>IFERROR(VLOOKUP(Abfalldokumentation!$B737,Artikel!A:C,3,FALSE),Abfalldokumentation!$B737)</f>
        <v>ABS OLD-AMSTERDAM</v>
      </c>
      <c r="I737" s="73" t="str">
        <f>VLOOKUP(V737,'Linien - BU'!A:B,2,FALSE)</f>
        <v>BU4</v>
      </c>
      <c r="J737" s="74">
        <f t="shared" si="77"/>
        <v>260</v>
      </c>
      <c r="K737" s="75">
        <f>Abfalldokumentation!$E737</f>
        <v>44467</v>
      </c>
      <c r="L737" s="74" t="str">
        <f>IFERROR(IF(VLOOKUP(W737,'[1]Rohware 230'!$B:$C,2,FALSE)=0,"Rohware"),
IFERROR(IF(VLOOKUP(W737,[1]Sammelnr.!$B:$C,2,FALSE)=0,"Sammelnr. ungeschält ABS"),
IFERROR(IF(VLOOKUP(W737,[1]Sammelnr.!$E:$F,2,FALSE)=0,"Sammelnr. ungeschält VS"),
IFERROR(IF(VLOOKUP(W737,[1]Sammelnr.!$H:$I,2,FALSE)=0,"Sammelnr. geschält"),
IFERROR(IF(VLOOKUP(W737,[1]Offen!$B:$C,2,FALSE)=0,"Offen ungeschält ABS"),
IFERROR(IF(VLOOKUP(W737,[1]Offen!$E:$F,2,FALSE)=0,"Offen ungeschält VOS"),
IFERROR(IF(VLOOKUP(W737,[1]Offen!$H:$I,2,FALSE)=0,"Offen geschält RW"),
IFERROR(IF(VLOOKUP(W737,[1]Offen!$K:$L,2,FALSE)=0,"Offen vegan"),
IFERROR(IF(VLOOKUP(W737,[1]Offen!$N:$O,2,FALSE)=0,"Offen Zipfel"),
IFERROR(IF(VLOOKUP(W737,[1]Offen!$Q:$R,2,FALSE)=0,"Offen Endstücke"),
IFERROR(IF(VLOOKUP(W737,[1]Vakuumiert!$B:$C,2,FALSE)=0,"Vakuumierter VOS ungeschält"),
IFERROR(IF(VLOOKUP(W737,[1]Vakuumiert!$E:$F,2,FALSE)=0,"Vakuumierter ABS ungeschält"),
IFERROR(IF(VLOOKUP(W737,[1]Vakuumiert!$H:$I,2,FALSE)=0,"Vakuumierter VOS geschält"),
IFERROR(IF(VLOOKUP(W737,[1]Vakuumiert!$K:$L,2,FALSE)=0,"Vakuumierter VOS vegan"),
IFERROR(IF(VLOOKUP(W737,[1]Vakuumiert!$N:$O,2,FALSE)=0,"Vakuumierter VOS Zipfel"),
IFERROR(IF(VLOOKUP(W737,[1]Vakuumiert!$Q:$R,2,FALSE)=0,"Vakuumiert geschält"),
IFERROR(IF(VLOOKUP(W737,'[1]vakuumierte Fertigprodukte'!$B:$C,2,FALSE)=0,"Fertigprodukte"),
IFERROR(IF(VLOOKUP(W737,'[1]vakuumierte Fertigprodukte'!$E:$FI,2,FALSE)=0,"Vakuumierte Zipfel"),
IFERROR(IF(VLOOKUP(W737,[1]Wurste!$B:$C,2,FALSE)=0,"Räucherwürste"),
IFERROR(IF(VLOOKUP(W737,[1]Wurste!$E:$F,2,FALSE)=0,"URW/URGW Wurst"),
IFERROR(IF(VLOOKUP(W737,[1]Wurste!$H:$I,2,FALSE)=0,"HF-Wurst Vegan"),
IFERROR(IF(VLOOKUP(W737,[1]Wurste!$K:$L,2,FALSE)=0,"320er ohne Würste"),
IFERROR(IF(AND(OR(Abfalldokumentation!$I737="BU3",Abfalldokumentation!$I737="Verkauf"),Abfalldokumentation!$N737="Schimmel",Abfalldokumentation!$O737="keinen Abnehmer/kein Schälpersonal"),"Div. Zipfel, ES ohne Verwendung",VLOOKUP(Abfalldokumentation!$M737,Produktgruppen!A:B,2,FALSE)),"-")))))))))))))))))))))))</f>
        <v>Offen ungeschält ABS</v>
      </c>
      <c r="M737" s="76" t="str">
        <f>IFERROR(VLOOKUP(Abfalldokumentation!$W737,Artikel!A:C,3,FALSE),Abfalldokumentation!$W737)</f>
        <v>ABS OLD-AMSTERDAM</v>
      </c>
      <c r="N737" s="76" t="str">
        <f>VLOOKUP(D737,'Liste Gründe'!A:D,2,FALSE)</f>
        <v>keinen Verwendungszweck</v>
      </c>
      <c r="O737" s="75" t="str">
        <f>IF(ISBLANK(F737),VLOOKUP(Abfalldokumentation!$X737,'Liste Gründe'!A:D,3,FALSE),F737)</f>
        <v>keinen Verwendungszweck</v>
      </c>
      <c r="P737" s="76" t="str">
        <f>IF(ISBLANK(Abfalldokumentation!$G737),"-",Abfalldokumentation!$G737)</f>
        <v>&lt;1000kg/Monat</v>
      </c>
      <c r="Q737" s="76">
        <f t="shared" si="78"/>
        <v>39</v>
      </c>
      <c r="R737" s="76" t="str">
        <f t="shared" si="79"/>
        <v>Produkte</v>
      </c>
      <c r="S737" s="76" t="str">
        <f t="shared" si="80"/>
        <v>BUs</v>
      </c>
      <c r="T737" s="76" t="str">
        <f t="shared" si="81"/>
        <v>Symptome</v>
      </c>
      <c r="U737" s="76">
        <f>IFERROR(VLOOKUP(Abfalldokumentation!$W737,Kennzahlen!S:U,3,FALSE)*Abfalldokumentation!$J737,"0")</f>
        <v>2.6000000000000002E-2</v>
      </c>
      <c r="V737" s="76" t="str">
        <f>IF(ISBLANK(A737),VLOOKUP(Abfalldokumentation!$W737,'Linien - BU'!R:S,2,FALSE),A737)</f>
        <v>L22</v>
      </c>
      <c r="W737" s="77">
        <f t="shared" si="82"/>
        <v>29501039</v>
      </c>
      <c r="X737" s="77">
        <f t="shared" si="83"/>
        <v>61</v>
      </c>
    </row>
    <row r="738" spans="1:24" ht="30" customHeight="1" x14ac:dyDescent="0.25">
      <c r="A738" s="39" t="s">
        <v>11</v>
      </c>
      <c r="B738" s="40">
        <v>29501070</v>
      </c>
      <c r="C738" s="40">
        <v>85.4</v>
      </c>
      <c r="D738" s="40">
        <v>12</v>
      </c>
      <c r="E738" s="41">
        <v>44467</v>
      </c>
      <c r="F738" s="42" t="s">
        <v>20</v>
      </c>
      <c r="G738" s="40" t="s">
        <v>84</v>
      </c>
      <c r="H738" s="44" t="str">
        <f>IFERROR(VLOOKUP(Abfalldokumentation!$B738,Artikel!A:C,3,FALSE),Abfalldokumentation!$B738)</f>
        <v>VOS GRW-SCHI-NAT ENDSTÜ</v>
      </c>
      <c r="I738" s="78" t="str">
        <f>VLOOKUP(V738,'Linien - BU'!A:B,2,FALSE)</f>
        <v>Verkauf</v>
      </c>
      <c r="J738" s="79">
        <f t="shared" si="77"/>
        <v>85.4</v>
      </c>
      <c r="K738" s="80">
        <f>Abfalldokumentation!$E738</f>
        <v>44467</v>
      </c>
      <c r="L738" s="79" t="str">
        <f>IFERROR(IF(VLOOKUP(W738,'[1]Rohware 230'!$B:$C,2,FALSE)=0,"Rohware"),
IFERROR(IF(VLOOKUP(W738,[1]Sammelnr.!$B:$C,2,FALSE)=0,"Sammelnr. ungeschält ABS"),
IFERROR(IF(VLOOKUP(W738,[1]Sammelnr.!$E:$F,2,FALSE)=0,"Sammelnr. ungeschält VS"),
IFERROR(IF(VLOOKUP(W738,[1]Sammelnr.!$H:$I,2,FALSE)=0,"Sammelnr. geschält"),
IFERROR(IF(VLOOKUP(W738,[1]Offen!$B:$C,2,FALSE)=0,"Offen ungeschält ABS"),
IFERROR(IF(VLOOKUP(W738,[1]Offen!$E:$F,2,FALSE)=0,"Offen ungeschält VOS"),
IFERROR(IF(VLOOKUP(W738,[1]Offen!$H:$I,2,FALSE)=0,"Offen geschält RW"),
IFERROR(IF(VLOOKUP(W738,[1]Offen!$K:$L,2,FALSE)=0,"Offen vegan"),
IFERROR(IF(VLOOKUP(W738,[1]Offen!$N:$O,2,FALSE)=0,"Offen Zipfel"),
IFERROR(IF(VLOOKUP(W738,[1]Offen!$Q:$R,2,FALSE)=0,"Offen Endstücke"),
IFERROR(IF(VLOOKUP(W738,[1]Vakuumiert!$B:$C,2,FALSE)=0,"Vakuumierter VOS ungeschält"),
IFERROR(IF(VLOOKUP(W738,[1]Vakuumiert!$E:$F,2,FALSE)=0,"Vakuumierter ABS ungeschält"),
IFERROR(IF(VLOOKUP(W738,[1]Vakuumiert!$H:$I,2,FALSE)=0,"Vakuumierter VOS geschält"),
IFERROR(IF(VLOOKUP(W738,[1]Vakuumiert!$K:$L,2,FALSE)=0,"Vakuumierter VOS vegan"),
IFERROR(IF(VLOOKUP(W738,[1]Vakuumiert!$N:$O,2,FALSE)=0,"Vakuumierter VOS Zipfel"),
IFERROR(IF(VLOOKUP(W738,[1]Vakuumiert!$Q:$R,2,FALSE)=0,"Vakuumiert geschält"),
IFERROR(IF(VLOOKUP(W738,'[1]vakuumierte Fertigprodukte'!$B:$C,2,FALSE)=0,"Fertigprodukte"),
IFERROR(IF(VLOOKUP(W738,'[1]vakuumierte Fertigprodukte'!$E:$FI,2,FALSE)=0,"Vakuumierte Zipfel"),
IFERROR(IF(VLOOKUP(W738,[1]Wurste!$B:$C,2,FALSE)=0,"Räucherwürste"),
IFERROR(IF(VLOOKUP(W738,[1]Wurste!$E:$F,2,FALSE)=0,"URW/URGW Wurst"),
IFERROR(IF(VLOOKUP(W738,[1]Wurste!$H:$I,2,FALSE)=0,"HF-Wurst Vegan"),
IFERROR(IF(VLOOKUP(W738,[1]Wurste!$K:$L,2,FALSE)=0,"320er ohne Würste"),
IFERROR(IF(AND(OR(Abfalldokumentation!$I738="BU3",Abfalldokumentation!$I738="Verkauf"),Abfalldokumentation!$N738="Schimmel",Abfalldokumentation!$O738="keinen Abnehmer/kein Schälpersonal"),"Div. Zipfel, ES ohne Verwendung",VLOOKUP(Abfalldokumentation!$M738,Produktgruppen!A:B,2,FALSE)),"-")))))))))))))))))))))))</f>
        <v>Offen Endstücke</v>
      </c>
      <c r="M738" s="81" t="str">
        <f>IFERROR(VLOOKUP(Abfalldokumentation!$W738,Artikel!A:C,3,FALSE),Abfalldokumentation!$W738)</f>
        <v>VOS GRW-SCHI-NAT ENDSTÜ</v>
      </c>
      <c r="N738" s="81" t="str">
        <f>VLOOKUP(D738,'Liste Gründe'!A:D,2,FALSE)</f>
        <v>Schimmel</v>
      </c>
      <c r="O738" s="80" t="str">
        <f>IF(ISBLANK(F738),VLOOKUP(Abfalldokumentation!$X738,'Liste Gründe'!A:D,3,FALSE),F738)</f>
        <v>keinen Abnehmer/kein Schälpersonal</v>
      </c>
      <c r="P738" s="81" t="str">
        <f>IF(ISBLANK(Abfalldokumentation!$G738),"-",Abfalldokumentation!$G738)</f>
        <v>keinen Abnehmer/Schälen</v>
      </c>
      <c r="Q738" s="81">
        <f t="shared" si="78"/>
        <v>39</v>
      </c>
      <c r="R738" s="81" t="str">
        <f t="shared" si="79"/>
        <v>Produkte</v>
      </c>
      <c r="S738" s="81" t="str">
        <f t="shared" si="80"/>
        <v>BUs</v>
      </c>
      <c r="T738" s="81" t="str">
        <f t="shared" si="81"/>
        <v>Symptome</v>
      </c>
      <c r="U738" s="81">
        <f>IFERROR(VLOOKUP(Abfalldokumentation!$W738,Kennzahlen!S:U,3,FALSE)*Abfalldokumentation!$J738,"0")</f>
        <v>42.7</v>
      </c>
      <c r="V738" s="81" t="str">
        <f>IF(ISBLANK(A738),VLOOKUP(Abfalldokumentation!$W738,'Linien - BU'!R:S,2,FALSE),A738)</f>
        <v>Verkauf</v>
      </c>
      <c r="W738" s="77">
        <f t="shared" si="82"/>
        <v>29501070</v>
      </c>
      <c r="X738" s="77">
        <f t="shared" si="83"/>
        <v>12</v>
      </c>
    </row>
    <row r="739" spans="1:24" ht="30" customHeight="1" x14ac:dyDescent="0.25">
      <c r="A739" s="45" t="s">
        <v>145</v>
      </c>
      <c r="B739" s="46">
        <v>29501101</v>
      </c>
      <c r="C739" s="46">
        <v>7</v>
      </c>
      <c r="D739" s="46">
        <v>61</v>
      </c>
      <c r="E739" s="47">
        <v>44467</v>
      </c>
      <c r="F739" s="48" t="s">
        <v>17</v>
      </c>
      <c r="G739" s="46" t="s">
        <v>134</v>
      </c>
      <c r="H739" s="50" t="str">
        <f>IFERROR(VLOOKUP(Abfalldokumentation!$B739,Artikel!A:C,3,FALSE),Abfalldokumentation!$B739)</f>
        <v>ABS BRIE-PAP</v>
      </c>
      <c r="I739" s="73" t="str">
        <f>VLOOKUP(V739,'Linien - BU'!A:B,2,FALSE)</f>
        <v>BU4</v>
      </c>
      <c r="J739" s="74">
        <f t="shared" si="77"/>
        <v>7</v>
      </c>
      <c r="K739" s="75">
        <f>Abfalldokumentation!$E739</f>
        <v>44467</v>
      </c>
      <c r="L739" s="74" t="str">
        <f>IFERROR(IF(VLOOKUP(W739,'[1]Rohware 230'!$B:$C,2,FALSE)=0,"Rohware"),
IFERROR(IF(VLOOKUP(W739,[1]Sammelnr.!$B:$C,2,FALSE)=0,"Sammelnr. ungeschält ABS"),
IFERROR(IF(VLOOKUP(W739,[1]Sammelnr.!$E:$F,2,FALSE)=0,"Sammelnr. ungeschält VS"),
IFERROR(IF(VLOOKUP(W739,[1]Sammelnr.!$H:$I,2,FALSE)=0,"Sammelnr. geschält"),
IFERROR(IF(VLOOKUP(W739,[1]Offen!$B:$C,2,FALSE)=0,"Offen ungeschält ABS"),
IFERROR(IF(VLOOKUP(W739,[1]Offen!$E:$F,2,FALSE)=0,"Offen ungeschält VOS"),
IFERROR(IF(VLOOKUP(W739,[1]Offen!$H:$I,2,FALSE)=0,"Offen geschält RW"),
IFERROR(IF(VLOOKUP(W739,[1]Offen!$K:$L,2,FALSE)=0,"Offen vegan"),
IFERROR(IF(VLOOKUP(W739,[1]Offen!$N:$O,2,FALSE)=0,"Offen Zipfel"),
IFERROR(IF(VLOOKUP(W739,[1]Offen!$Q:$R,2,FALSE)=0,"Offen Endstücke"),
IFERROR(IF(VLOOKUP(W739,[1]Vakuumiert!$B:$C,2,FALSE)=0,"Vakuumierter VOS ungeschält"),
IFERROR(IF(VLOOKUP(W739,[1]Vakuumiert!$E:$F,2,FALSE)=0,"Vakuumierter ABS ungeschält"),
IFERROR(IF(VLOOKUP(W739,[1]Vakuumiert!$H:$I,2,FALSE)=0,"Vakuumierter VOS geschält"),
IFERROR(IF(VLOOKUP(W739,[1]Vakuumiert!$K:$L,2,FALSE)=0,"Vakuumierter VOS vegan"),
IFERROR(IF(VLOOKUP(W739,[1]Vakuumiert!$N:$O,2,FALSE)=0,"Vakuumierter VOS Zipfel"),
IFERROR(IF(VLOOKUP(W739,[1]Vakuumiert!$Q:$R,2,FALSE)=0,"Vakuumiert geschält"),
IFERROR(IF(VLOOKUP(W739,'[1]vakuumierte Fertigprodukte'!$B:$C,2,FALSE)=0,"Fertigprodukte"),
IFERROR(IF(VLOOKUP(W739,'[1]vakuumierte Fertigprodukte'!$E:$FI,2,FALSE)=0,"Vakuumierte Zipfel"),
IFERROR(IF(VLOOKUP(W739,[1]Wurste!$B:$C,2,FALSE)=0,"Räucherwürste"),
IFERROR(IF(VLOOKUP(W739,[1]Wurste!$E:$F,2,FALSE)=0,"URW/URGW Wurst"),
IFERROR(IF(VLOOKUP(W739,[1]Wurste!$H:$I,2,FALSE)=0,"HF-Wurst Vegan"),
IFERROR(IF(VLOOKUP(W739,[1]Wurste!$K:$L,2,FALSE)=0,"320er ohne Würste"),
IFERROR(IF(AND(OR(Abfalldokumentation!$I739="BU3",Abfalldokumentation!$I739="Verkauf"),Abfalldokumentation!$N739="Schimmel",Abfalldokumentation!$O739="keinen Abnehmer/kein Schälpersonal"),"Div. Zipfel, ES ohne Verwendung",VLOOKUP(Abfalldokumentation!$M739,Produktgruppen!A:B,2,FALSE)),"-")))))))))))))))))))))))</f>
        <v>Offen ungeschält ABS</v>
      </c>
      <c r="M739" s="76" t="str">
        <f>IFERROR(VLOOKUP(Abfalldokumentation!$W739,Artikel!A:C,3,FALSE),Abfalldokumentation!$W739)</f>
        <v>ABS BRIE-PAP</v>
      </c>
      <c r="N739" s="76" t="str">
        <f>VLOOKUP(D739,'Liste Gründe'!A:D,2,FALSE)</f>
        <v>keinen Verwendungszweck</v>
      </c>
      <c r="O739" s="75" t="str">
        <f>IF(ISBLANK(F739),VLOOKUP(Abfalldokumentation!$X739,'Liste Gründe'!A:D,3,FALSE),F739)</f>
        <v>keinen Verwendungszweck</v>
      </c>
      <c r="P739" s="76" t="str">
        <f>IF(ISBLANK(Abfalldokumentation!$G739),"-",Abfalldokumentation!$G739)</f>
        <v>&lt;50kg/Monat</v>
      </c>
      <c r="Q739" s="76">
        <f t="shared" si="78"/>
        <v>39</v>
      </c>
      <c r="R739" s="76" t="str">
        <f t="shared" si="79"/>
        <v>Produkte</v>
      </c>
      <c r="S739" s="76" t="str">
        <f t="shared" si="80"/>
        <v>BUs</v>
      </c>
      <c r="T739" s="76" t="str">
        <f t="shared" si="81"/>
        <v>Symptome</v>
      </c>
      <c r="U739" s="76">
        <f>IFERROR(VLOOKUP(Abfalldokumentation!$W739,Kennzahlen!S:U,3,FALSE)*Abfalldokumentation!$J739,"0")</f>
        <v>7.0000000000000007E-2</v>
      </c>
      <c r="V739" s="76" t="str">
        <f>IF(ISBLANK(A739),VLOOKUP(Abfalldokumentation!$W739,'Linien - BU'!R:S,2,FALSE),A739)</f>
        <v>L29</v>
      </c>
      <c r="W739" s="77">
        <f t="shared" si="82"/>
        <v>29501101</v>
      </c>
      <c r="X739" s="77">
        <f t="shared" si="83"/>
        <v>61</v>
      </c>
    </row>
    <row r="740" spans="1:24" ht="30" customHeight="1" x14ac:dyDescent="0.25">
      <c r="A740" s="39" t="s">
        <v>79</v>
      </c>
      <c r="B740" s="40">
        <v>29900003</v>
      </c>
      <c r="C740" s="40">
        <v>63</v>
      </c>
      <c r="D740" s="40">
        <v>12</v>
      </c>
      <c r="E740" s="41">
        <v>44467</v>
      </c>
      <c r="F740" s="42" t="s">
        <v>21</v>
      </c>
      <c r="G740" s="40"/>
      <c r="H740" s="44" t="str">
        <f>IFERROR(VLOOKUP(Abfalldokumentation!$B740,Artikel!A:C,3,FALSE),Abfalldokumentation!$B740)</f>
        <v>VOS VEG-SCH WÜRZIG</v>
      </c>
      <c r="I740" s="78" t="str">
        <f>VLOOKUP(V740,'Linien - BU'!A:B,2,FALSE)</f>
        <v>BU3</v>
      </c>
      <c r="J740" s="79">
        <f t="shared" si="77"/>
        <v>63</v>
      </c>
      <c r="K740" s="80">
        <f>Abfalldokumentation!$E740</f>
        <v>44467</v>
      </c>
      <c r="L740" s="79" t="str">
        <f>IFERROR(IF(VLOOKUP(W740,'[1]Rohware 230'!$B:$C,2,FALSE)=0,"Rohware"),
IFERROR(IF(VLOOKUP(W740,[1]Sammelnr.!$B:$C,2,FALSE)=0,"Sammelnr. ungeschält ABS"),
IFERROR(IF(VLOOKUP(W740,[1]Sammelnr.!$E:$F,2,FALSE)=0,"Sammelnr. ungeschält VS"),
IFERROR(IF(VLOOKUP(W740,[1]Sammelnr.!$H:$I,2,FALSE)=0,"Sammelnr. geschält"),
IFERROR(IF(VLOOKUP(W740,[1]Offen!$B:$C,2,FALSE)=0,"Offen ungeschält ABS"),
IFERROR(IF(VLOOKUP(W740,[1]Offen!$E:$F,2,FALSE)=0,"Offen ungeschält VOS"),
IFERROR(IF(VLOOKUP(W740,[1]Offen!$H:$I,2,FALSE)=0,"Offen geschält RW"),
IFERROR(IF(VLOOKUP(W740,[1]Offen!$K:$L,2,FALSE)=0,"Offen vegan"),
IFERROR(IF(VLOOKUP(W740,[1]Offen!$N:$O,2,FALSE)=0,"Offen Zipfel"),
IFERROR(IF(VLOOKUP(W740,[1]Offen!$Q:$R,2,FALSE)=0,"Offen Endstücke"),
IFERROR(IF(VLOOKUP(W740,[1]Vakuumiert!$B:$C,2,FALSE)=0,"Vakuumierter VOS ungeschält"),
IFERROR(IF(VLOOKUP(W740,[1]Vakuumiert!$E:$F,2,FALSE)=0,"Vakuumierter ABS ungeschält"),
IFERROR(IF(VLOOKUP(W740,[1]Vakuumiert!$H:$I,2,FALSE)=0,"Vakuumierter VOS geschält"),
IFERROR(IF(VLOOKUP(W740,[1]Vakuumiert!$K:$L,2,FALSE)=0,"Vakuumierter VOS vegan"),
IFERROR(IF(VLOOKUP(W740,[1]Vakuumiert!$N:$O,2,FALSE)=0,"Vakuumierter VOS Zipfel"),
IFERROR(IF(VLOOKUP(W740,[1]Vakuumiert!$Q:$R,2,FALSE)=0,"Vakuumiert geschält"),
IFERROR(IF(VLOOKUP(W740,'[1]vakuumierte Fertigprodukte'!$B:$C,2,FALSE)=0,"Fertigprodukte"),
IFERROR(IF(VLOOKUP(W740,'[1]vakuumierte Fertigprodukte'!$E:$FI,2,FALSE)=0,"Vakuumierte Zipfel"),
IFERROR(IF(VLOOKUP(W740,[1]Wurste!$B:$C,2,FALSE)=0,"Räucherwürste"),
IFERROR(IF(VLOOKUP(W740,[1]Wurste!$E:$F,2,FALSE)=0,"URW/URGW Wurst"),
IFERROR(IF(VLOOKUP(W740,[1]Wurste!$H:$I,2,FALSE)=0,"HF-Wurst Vegan"),
IFERROR(IF(VLOOKUP(W740,[1]Wurste!$K:$L,2,FALSE)=0,"320er ohne Würste"),
IFERROR(IF(AND(OR(Abfalldokumentation!$I740="BU3",Abfalldokumentation!$I740="Verkauf"),Abfalldokumentation!$N740="Schimmel",Abfalldokumentation!$O740="keinen Abnehmer/kein Schälpersonal"),"Div. Zipfel, ES ohne Verwendung",VLOOKUP(Abfalldokumentation!$M740,Produktgruppen!A:B,2,FALSE)),"-")))))))))))))))))))))))</f>
        <v>Offen vegan</v>
      </c>
      <c r="M740" s="81" t="str">
        <f>IFERROR(VLOOKUP(Abfalldokumentation!$W740,Artikel!A:C,3,FALSE),Abfalldokumentation!$W740)</f>
        <v>VOS VEG-SCH WÜRZIG</v>
      </c>
      <c r="N740" s="81" t="str">
        <f>VLOOKUP(D740,'Liste Gründe'!A:D,2,FALSE)</f>
        <v>Schimmel</v>
      </c>
      <c r="O740" s="80" t="str">
        <f>IF(ISBLANK(F740),VLOOKUP(Abfalldokumentation!$X740,'Liste Gründe'!A:D,3,FALSE),F740)</f>
        <v>VOS &gt; Einsatz</v>
      </c>
      <c r="P740" s="81" t="str">
        <f>IF(ISBLANK(Abfalldokumentation!$G740),"-",Abfalldokumentation!$G740)</f>
        <v>-</v>
      </c>
      <c r="Q740" s="81">
        <f t="shared" si="78"/>
        <v>39</v>
      </c>
      <c r="R740" s="81" t="str">
        <f t="shared" si="79"/>
        <v>Produkte</v>
      </c>
      <c r="S740" s="81" t="str">
        <f t="shared" si="80"/>
        <v>BUs</v>
      </c>
      <c r="T740" s="81" t="str">
        <f t="shared" si="81"/>
        <v>Symptome</v>
      </c>
      <c r="U740" s="81">
        <f>IFERROR(VLOOKUP(Abfalldokumentation!$W740,Kennzahlen!S:U,3,FALSE)*Abfalldokumentation!$J740,"0")</f>
        <v>31.5</v>
      </c>
      <c r="V740" s="81" t="str">
        <f>IF(ISBLANK(A740),VLOOKUP(Abfalldokumentation!$W740,'Linien - BU'!R:S,2,FALSE),A740)</f>
        <v>L1</v>
      </c>
      <c r="W740" s="77">
        <f t="shared" si="82"/>
        <v>29900003</v>
      </c>
      <c r="X740" s="77">
        <f t="shared" si="83"/>
        <v>12</v>
      </c>
    </row>
    <row r="741" spans="1:24" ht="30" customHeight="1" x14ac:dyDescent="0.25">
      <c r="A741" s="45" t="s">
        <v>70</v>
      </c>
      <c r="B741" s="46">
        <v>31000092</v>
      </c>
      <c r="C741" s="46">
        <v>17.399999999999999</v>
      </c>
      <c r="D741" s="46">
        <v>10</v>
      </c>
      <c r="E741" s="47">
        <v>44467</v>
      </c>
      <c r="F741" s="48"/>
      <c r="G741" s="46"/>
      <c r="H741" s="50" t="str">
        <f>IFERROR(VLOOKUP(Abfalldokumentation!$B741,Artikel!A:C,3,FALSE),Abfalldokumentation!$B741)</f>
        <v>Würste 8400g Schinkenrä</v>
      </c>
      <c r="I741" s="73" t="str">
        <f>VLOOKUP(V741,'Linien - BU'!A:B,2,FALSE)</f>
        <v>BU1</v>
      </c>
      <c r="J741" s="74">
        <f t="shared" si="77"/>
        <v>17.399999999999999</v>
      </c>
      <c r="K741" s="75">
        <f>Abfalldokumentation!$E741</f>
        <v>44467</v>
      </c>
      <c r="L741" s="74" t="str">
        <f>IFERROR(IF(VLOOKUP(W741,'[1]Rohware 230'!$B:$C,2,FALSE)=0,"Rohware"),
IFERROR(IF(VLOOKUP(W741,[1]Sammelnr.!$B:$C,2,FALSE)=0,"Sammelnr. ungeschält ABS"),
IFERROR(IF(VLOOKUP(W741,[1]Sammelnr.!$E:$F,2,FALSE)=0,"Sammelnr. ungeschält VS"),
IFERROR(IF(VLOOKUP(W741,[1]Sammelnr.!$H:$I,2,FALSE)=0,"Sammelnr. geschält"),
IFERROR(IF(VLOOKUP(W741,[1]Offen!$B:$C,2,FALSE)=0,"Offen ungeschält ABS"),
IFERROR(IF(VLOOKUP(W741,[1]Offen!$E:$F,2,FALSE)=0,"Offen ungeschält VOS"),
IFERROR(IF(VLOOKUP(W741,[1]Offen!$H:$I,2,FALSE)=0,"Offen geschält RW"),
IFERROR(IF(VLOOKUP(W741,[1]Offen!$K:$L,2,FALSE)=0,"Offen vegan"),
IFERROR(IF(VLOOKUP(W741,[1]Offen!$N:$O,2,FALSE)=0,"Offen Zipfel"),
IFERROR(IF(VLOOKUP(W741,[1]Offen!$Q:$R,2,FALSE)=0,"Offen Endstücke"),
IFERROR(IF(VLOOKUP(W741,[1]Vakuumiert!$B:$C,2,FALSE)=0,"Vakuumierter VOS ungeschält"),
IFERROR(IF(VLOOKUP(W741,[1]Vakuumiert!$E:$F,2,FALSE)=0,"Vakuumierter ABS ungeschält"),
IFERROR(IF(VLOOKUP(W741,[1]Vakuumiert!$H:$I,2,FALSE)=0,"Vakuumierter VOS geschält"),
IFERROR(IF(VLOOKUP(W741,[1]Vakuumiert!$K:$L,2,FALSE)=0,"Vakuumierter VOS vegan"),
IFERROR(IF(VLOOKUP(W741,[1]Vakuumiert!$N:$O,2,FALSE)=0,"Vakuumierter VOS Zipfel"),
IFERROR(IF(VLOOKUP(W741,[1]Vakuumiert!$Q:$R,2,FALSE)=0,"Vakuumiert geschält"),
IFERROR(IF(VLOOKUP(W741,'[1]vakuumierte Fertigprodukte'!$B:$C,2,FALSE)=0,"Fertigprodukte"),
IFERROR(IF(VLOOKUP(W741,'[1]vakuumierte Fertigprodukte'!$E:$FI,2,FALSE)=0,"Vakuumierte Zipfel"),
IFERROR(IF(VLOOKUP(W741,[1]Wurste!$B:$C,2,FALSE)=0,"Räucherwürste"),
IFERROR(IF(VLOOKUP(W741,[1]Wurste!$E:$F,2,FALSE)=0,"URW/URGW Wurst"),
IFERROR(IF(VLOOKUP(W741,[1]Wurste!$H:$I,2,FALSE)=0,"HF-Wurst Vegan"),
IFERROR(IF(VLOOKUP(W741,[1]Wurste!$K:$L,2,FALSE)=0,"320er ohne Würste"),
IFERROR(IF(AND(OR(Abfalldokumentation!$I741="BU3",Abfalldokumentation!$I741="Verkauf"),Abfalldokumentation!$N741="Schimmel",Abfalldokumentation!$O741="keinen Abnehmer/kein Schälpersonal"),"Div. Zipfel, ES ohne Verwendung",VLOOKUP(Abfalldokumentation!$M741,Produktgruppen!A:B,2,FALSE)),"-")))))))))))))))))))))))</f>
        <v>ganze Würste</v>
      </c>
      <c r="M741" s="76" t="str">
        <f>IFERROR(VLOOKUP(Abfalldokumentation!$W741,Artikel!A:C,3,FALSE),Abfalldokumentation!$W741)</f>
        <v>Würste 8400g Schinkenrä</v>
      </c>
      <c r="N741" s="76" t="str">
        <f>VLOOKUP(D741,'Liste Gründe'!A:D,2,FALSE)</f>
        <v>Linienbezogen</v>
      </c>
      <c r="O741" s="75" t="str">
        <f>IF(ISBLANK(F741),VLOOKUP(Abfalldokumentation!$X741,'Liste Gründe'!A:D,3,FALSE),F741)</f>
        <v>Reinigung</v>
      </c>
      <c r="P741" s="76" t="str">
        <f>IF(ISBLANK(Abfalldokumentation!$G741),"-",Abfalldokumentation!$G741)</f>
        <v>-</v>
      </c>
      <c r="Q741" s="76">
        <f t="shared" si="78"/>
        <v>39</v>
      </c>
      <c r="R741" s="76" t="str">
        <f t="shared" si="79"/>
        <v>Produkte</v>
      </c>
      <c r="S741" s="76" t="str">
        <f t="shared" si="80"/>
        <v>BUs</v>
      </c>
      <c r="T741" s="76" t="str">
        <f t="shared" si="81"/>
        <v>Symptome</v>
      </c>
      <c r="U741" s="76" t="str">
        <f>IFERROR(VLOOKUP(Abfalldokumentation!$W741,Kennzahlen!S:U,3,FALSE)*Abfalldokumentation!$J741,"0")</f>
        <v>0</v>
      </c>
      <c r="V741" s="76" t="str">
        <f>IF(ISBLANK(A741),VLOOKUP(Abfalldokumentation!$W741,'Linien - BU'!R:S,2,FALSE),A741)</f>
        <v>Abfüllung</v>
      </c>
      <c r="W741" s="77">
        <f t="shared" si="82"/>
        <v>31000092</v>
      </c>
      <c r="X741" s="77">
        <f t="shared" si="83"/>
        <v>10</v>
      </c>
    </row>
    <row r="742" spans="1:24" ht="30" customHeight="1" x14ac:dyDescent="0.25">
      <c r="A742" s="39" t="s">
        <v>70</v>
      </c>
      <c r="B742" s="40">
        <v>31900002</v>
      </c>
      <c r="C742" s="40">
        <v>51</v>
      </c>
      <c r="D742" s="40">
        <v>20</v>
      </c>
      <c r="E742" s="41">
        <v>44467</v>
      </c>
      <c r="F742" s="42"/>
      <c r="G742" s="40"/>
      <c r="H742" s="44" t="str">
        <f>IFERROR(VLOOKUP(Abfalldokumentation!$B742,Artikel!A:C,3,FALSE),Abfalldokumentation!$B742)</f>
        <v>VEG-SCH WÜRZIG  7,2KG</v>
      </c>
      <c r="I742" s="78" t="str">
        <f>VLOOKUP(V742,'Linien - BU'!A:B,2,FALSE)</f>
        <v>BU1</v>
      </c>
      <c r="J742" s="79">
        <f t="shared" si="77"/>
        <v>51</v>
      </c>
      <c r="K742" s="80">
        <f>Abfalldokumentation!$E742</f>
        <v>44467</v>
      </c>
      <c r="L742" s="79" t="str">
        <f>IFERROR(IF(VLOOKUP(W742,'[1]Rohware 230'!$B:$C,2,FALSE)=0,"Rohware"),
IFERROR(IF(VLOOKUP(W742,[1]Sammelnr.!$B:$C,2,FALSE)=0,"Sammelnr. ungeschält ABS"),
IFERROR(IF(VLOOKUP(W742,[1]Sammelnr.!$E:$F,2,FALSE)=0,"Sammelnr. ungeschält VS"),
IFERROR(IF(VLOOKUP(W742,[1]Sammelnr.!$H:$I,2,FALSE)=0,"Sammelnr. geschält"),
IFERROR(IF(VLOOKUP(W742,[1]Offen!$B:$C,2,FALSE)=0,"Offen ungeschält ABS"),
IFERROR(IF(VLOOKUP(W742,[1]Offen!$E:$F,2,FALSE)=0,"Offen ungeschält VOS"),
IFERROR(IF(VLOOKUP(W742,[1]Offen!$H:$I,2,FALSE)=0,"Offen geschält RW"),
IFERROR(IF(VLOOKUP(W742,[1]Offen!$K:$L,2,FALSE)=0,"Offen vegan"),
IFERROR(IF(VLOOKUP(W742,[1]Offen!$N:$O,2,FALSE)=0,"Offen Zipfel"),
IFERROR(IF(VLOOKUP(W742,[1]Offen!$Q:$R,2,FALSE)=0,"Offen Endstücke"),
IFERROR(IF(VLOOKUP(W742,[1]Vakuumiert!$B:$C,2,FALSE)=0,"Vakuumierter VOS ungeschält"),
IFERROR(IF(VLOOKUP(W742,[1]Vakuumiert!$E:$F,2,FALSE)=0,"Vakuumierter ABS ungeschält"),
IFERROR(IF(VLOOKUP(W742,[1]Vakuumiert!$H:$I,2,FALSE)=0,"Vakuumierter VOS geschält"),
IFERROR(IF(VLOOKUP(W742,[1]Vakuumiert!$K:$L,2,FALSE)=0,"Vakuumierter VOS vegan"),
IFERROR(IF(VLOOKUP(W742,[1]Vakuumiert!$N:$O,2,FALSE)=0,"Vakuumierter VOS Zipfel"),
IFERROR(IF(VLOOKUP(W742,[1]Vakuumiert!$Q:$R,2,FALSE)=0,"Vakuumiert geschält"),
IFERROR(IF(VLOOKUP(W742,'[1]vakuumierte Fertigprodukte'!$B:$C,2,FALSE)=0,"Fertigprodukte"),
IFERROR(IF(VLOOKUP(W742,'[1]vakuumierte Fertigprodukte'!$E:$FI,2,FALSE)=0,"Vakuumierte Zipfel"),
IFERROR(IF(VLOOKUP(W742,[1]Wurste!$B:$C,2,FALSE)=0,"Räucherwürste"),
IFERROR(IF(VLOOKUP(W742,[1]Wurste!$E:$F,2,FALSE)=0,"URW/URGW Wurst"),
IFERROR(IF(VLOOKUP(W742,[1]Wurste!$H:$I,2,FALSE)=0,"HF-Wurst Vegan"),
IFERROR(IF(VLOOKUP(W742,[1]Wurste!$K:$L,2,FALSE)=0,"320er ohne Würste"),
IFERROR(IF(AND(OR(Abfalldokumentation!$I742="BU3",Abfalldokumentation!$I742="Verkauf"),Abfalldokumentation!$N742="Schimmel",Abfalldokumentation!$O742="keinen Abnehmer/kein Schälpersonal"),"Div. Zipfel, ES ohne Verwendung",VLOOKUP(Abfalldokumentation!$M742,Produktgruppen!A:B,2,FALSE)),"-")))))))))))))))))))))))</f>
        <v>HF-Wurst Vegan</v>
      </c>
      <c r="M742" s="81" t="str">
        <f>IFERROR(VLOOKUP(Abfalldokumentation!$W742,Artikel!A:C,3,FALSE),Abfalldokumentation!$W742)</f>
        <v>VEG-SCH WÜRZIG  7,2KG</v>
      </c>
      <c r="N742" s="81" t="str">
        <f>VLOOKUP(D742,'Liste Gründe'!A:D,2,FALSE)</f>
        <v>Linienbezogen</v>
      </c>
      <c r="O742" s="80" t="str">
        <f>IF(ISBLANK(F742),VLOOKUP(Abfalldokumentation!$X742,'Liste Gründe'!A:D,3,FALSE),F742)</f>
        <v>Füllkopf tropft (vegan)</v>
      </c>
      <c r="P742" s="81" t="str">
        <f>IF(ISBLANK(Abfalldokumentation!$G742),"-",Abfalldokumentation!$G742)</f>
        <v>-</v>
      </c>
      <c r="Q742" s="81">
        <f t="shared" si="78"/>
        <v>39</v>
      </c>
      <c r="R742" s="81" t="str">
        <f t="shared" si="79"/>
        <v>Produkte</v>
      </c>
      <c r="S742" s="81" t="str">
        <f t="shared" si="80"/>
        <v>BUs</v>
      </c>
      <c r="T742" s="81" t="str">
        <f t="shared" si="81"/>
        <v>Symptome</v>
      </c>
      <c r="U742" s="81">
        <f>IFERROR(VLOOKUP(Abfalldokumentation!$W742,Kennzahlen!S:U,3,FALSE)*Abfalldokumentation!$J742,"0")</f>
        <v>917.47979999999995</v>
      </c>
      <c r="V742" s="81" t="str">
        <f>IF(ISBLANK(A742),VLOOKUP(Abfalldokumentation!$W742,'Linien - BU'!R:S,2,FALSE),A742)</f>
        <v>Abfüllung</v>
      </c>
      <c r="W742" s="77">
        <f t="shared" si="82"/>
        <v>31900002</v>
      </c>
      <c r="X742" s="77">
        <f t="shared" si="83"/>
        <v>20</v>
      </c>
    </row>
    <row r="743" spans="1:24" ht="30" customHeight="1" x14ac:dyDescent="0.25">
      <c r="A743" s="45" t="s">
        <v>70</v>
      </c>
      <c r="B743" s="46">
        <v>32000106</v>
      </c>
      <c r="C743" s="46">
        <v>22.4</v>
      </c>
      <c r="D743" s="46">
        <v>31</v>
      </c>
      <c r="E743" s="47">
        <v>44467</v>
      </c>
      <c r="F743" s="48" t="s">
        <v>119</v>
      </c>
      <c r="G743" s="46" t="s">
        <v>137</v>
      </c>
      <c r="H743" s="50" t="str">
        <f>IFERROR(VLOOKUP(Abfalldokumentation!$B743,Artikel!A:C,3,FALSE),Abfalldokumentation!$B743)</f>
        <v>GRW SCHI-NAT 7,2GK NEUE</v>
      </c>
      <c r="I743" s="73" t="str">
        <f>VLOOKUP(V743,'Linien - BU'!A:B,2,FALSE)</f>
        <v>BU1</v>
      </c>
      <c r="J743" s="74">
        <f t="shared" si="77"/>
        <v>22.4</v>
      </c>
      <c r="K743" s="75">
        <f>Abfalldokumentation!$E743</f>
        <v>44467</v>
      </c>
      <c r="L743" s="74" t="str">
        <f>IFERROR(IF(VLOOKUP(W743,'[1]Rohware 230'!$B:$C,2,FALSE)=0,"Rohware"),
IFERROR(IF(VLOOKUP(W743,[1]Sammelnr.!$B:$C,2,FALSE)=0,"Sammelnr. ungeschält ABS"),
IFERROR(IF(VLOOKUP(W743,[1]Sammelnr.!$E:$F,2,FALSE)=0,"Sammelnr. ungeschält VS"),
IFERROR(IF(VLOOKUP(W743,[1]Sammelnr.!$H:$I,2,FALSE)=0,"Sammelnr. geschält"),
IFERROR(IF(VLOOKUP(W743,[1]Offen!$B:$C,2,FALSE)=0,"Offen ungeschält ABS"),
IFERROR(IF(VLOOKUP(W743,[1]Offen!$E:$F,2,FALSE)=0,"Offen ungeschält VOS"),
IFERROR(IF(VLOOKUP(W743,[1]Offen!$H:$I,2,FALSE)=0,"Offen geschält RW"),
IFERROR(IF(VLOOKUP(W743,[1]Offen!$K:$L,2,FALSE)=0,"Offen vegan"),
IFERROR(IF(VLOOKUP(W743,[1]Offen!$N:$O,2,FALSE)=0,"Offen Zipfel"),
IFERROR(IF(VLOOKUP(W743,[1]Offen!$Q:$R,2,FALSE)=0,"Offen Endstücke"),
IFERROR(IF(VLOOKUP(W743,[1]Vakuumiert!$B:$C,2,FALSE)=0,"Vakuumierter VOS ungeschält"),
IFERROR(IF(VLOOKUP(W743,[1]Vakuumiert!$E:$F,2,FALSE)=0,"Vakuumierter ABS ungeschält"),
IFERROR(IF(VLOOKUP(W743,[1]Vakuumiert!$H:$I,2,FALSE)=0,"Vakuumierter VOS geschält"),
IFERROR(IF(VLOOKUP(W743,[1]Vakuumiert!$K:$L,2,FALSE)=0,"Vakuumierter VOS vegan"),
IFERROR(IF(VLOOKUP(W743,[1]Vakuumiert!$N:$O,2,FALSE)=0,"Vakuumierter VOS Zipfel"),
IFERROR(IF(VLOOKUP(W743,[1]Vakuumiert!$Q:$R,2,FALSE)=0,"Vakuumiert geschält"),
IFERROR(IF(VLOOKUP(W743,'[1]vakuumierte Fertigprodukte'!$B:$C,2,FALSE)=0,"Fertigprodukte"),
IFERROR(IF(VLOOKUP(W743,'[1]vakuumierte Fertigprodukte'!$E:$FI,2,FALSE)=0,"Vakuumierte Zipfel"),
IFERROR(IF(VLOOKUP(W743,[1]Wurste!$B:$C,2,FALSE)=0,"Räucherwürste"),
IFERROR(IF(VLOOKUP(W743,[1]Wurste!$E:$F,2,FALSE)=0,"URW/URGW Wurst"),
IFERROR(IF(VLOOKUP(W743,[1]Wurste!$H:$I,2,FALSE)=0,"HF-Wurst Vegan"),
IFERROR(IF(VLOOKUP(W743,[1]Wurste!$K:$L,2,FALSE)=0,"320er ohne Würste"),
IFERROR(IF(AND(OR(Abfalldokumentation!$I743="BU3",Abfalldokumentation!$I743="Verkauf"),Abfalldokumentation!$N743="Schimmel",Abfalldokumentation!$O743="keinen Abnehmer/kein Schälpersonal"),"Div. Zipfel, ES ohne Verwendung",VLOOKUP(Abfalldokumentation!$M743,Produktgruppen!A:B,2,FALSE)),"-")))))))))))))))))))))))</f>
        <v>Räucherwürste</v>
      </c>
      <c r="M743" s="76" t="str">
        <f>IFERROR(VLOOKUP(Abfalldokumentation!$W743,Artikel!A:C,3,FALSE),Abfalldokumentation!$W743)</f>
        <v>GRW SCHI-NAT 7,2GK NEUE</v>
      </c>
      <c r="N743" s="76" t="str">
        <f>VLOOKUP(D743,'Liste Gründe'!A:D,2,FALSE)</f>
        <v>Linienbezogen</v>
      </c>
      <c r="O743" s="75" t="str">
        <f>IF(ISBLANK(F743),VLOOKUP(Abfalldokumentation!$X743,'Liste Gründe'!A:D,3,FALSE),F743)</f>
        <v>Bodenabfall Abfüllung</v>
      </c>
      <c r="P743" s="76" t="str">
        <f>IF(ISBLANK(Abfalldokumentation!$G743),"-",Abfalldokumentation!$G743)</f>
        <v>Clip gerissen</v>
      </c>
      <c r="Q743" s="76">
        <f t="shared" si="78"/>
        <v>39</v>
      </c>
      <c r="R743" s="76" t="str">
        <f t="shared" si="79"/>
        <v>Produkte</v>
      </c>
      <c r="S743" s="76" t="str">
        <f t="shared" si="80"/>
        <v>BUs</v>
      </c>
      <c r="T743" s="76" t="str">
        <f t="shared" si="81"/>
        <v>Symptome</v>
      </c>
      <c r="U743" s="76" t="str">
        <f>IFERROR(VLOOKUP(Abfalldokumentation!$W743,Kennzahlen!S:U,3,FALSE)*Abfalldokumentation!$J743,"0")</f>
        <v>0</v>
      </c>
      <c r="V743" s="76" t="str">
        <f>IF(ISBLANK(A743),VLOOKUP(Abfalldokumentation!$W743,'Linien - BU'!R:S,2,FALSE),A743)</f>
        <v>Abfüllung</v>
      </c>
      <c r="W743" s="77">
        <f t="shared" si="82"/>
        <v>32000106</v>
      </c>
      <c r="X743" s="77">
        <f t="shared" si="83"/>
        <v>31</v>
      </c>
    </row>
    <row r="744" spans="1:24" ht="30" customHeight="1" x14ac:dyDescent="0.25">
      <c r="A744" s="39" t="s">
        <v>68</v>
      </c>
      <c r="B744" s="40">
        <v>49500088</v>
      </c>
      <c r="C744" s="40">
        <v>134</v>
      </c>
      <c r="D744" s="40">
        <v>12</v>
      </c>
      <c r="E744" s="41">
        <v>44467</v>
      </c>
      <c r="F744" s="42" t="s">
        <v>10</v>
      </c>
      <c r="G744" s="40" t="s">
        <v>159</v>
      </c>
      <c r="H744" s="44" t="str">
        <f>IFERROR(VLOOKUP(Abfalldokumentation!$B744,Artikel!A:C,3,FALSE),Abfalldokumentation!$B744)</f>
        <v>VOS RW-NUSS-VAKU</v>
      </c>
      <c r="I744" s="78" t="str">
        <f>VLOOKUP(V744,'Linien - BU'!A:B,2,FALSE)</f>
        <v>BU3</v>
      </c>
      <c r="J744" s="79">
        <f t="shared" si="77"/>
        <v>134</v>
      </c>
      <c r="K744" s="80">
        <f>Abfalldokumentation!$E744</f>
        <v>44467</v>
      </c>
      <c r="L744" s="79" t="str">
        <f>IFERROR(IF(VLOOKUP(W744,'[1]Rohware 230'!$B:$C,2,FALSE)=0,"Rohware"),
IFERROR(IF(VLOOKUP(W744,[1]Sammelnr.!$B:$C,2,FALSE)=0,"Sammelnr. ungeschält ABS"),
IFERROR(IF(VLOOKUP(W744,[1]Sammelnr.!$E:$F,2,FALSE)=0,"Sammelnr. ungeschält VS"),
IFERROR(IF(VLOOKUP(W744,[1]Sammelnr.!$H:$I,2,FALSE)=0,"Sammelnr. geschält"),
IFERROR(IF(VLOOKUP(W744,[1]Offen!$B:$C,2,FALSE)=0,"Offen ungeschält ABS"),
IFERROR(IF(VLOOKUP(W744,[1]Offen!$E:$F,2,FALSE)=0,"Offen ungeschält VOS"),
IFERROR(IF(VLOOKUP(W744,[1]Offen!$H:$I,2,FALSE)=0,"Offen geschält RW"),
IFERROR(IF(VLOOKUP(W744,[1]Offen!$K:$L,2,FALSE)=0,"Offen vegan"),
IFERROR(IF(VLOOKUP(W744,[1]Offen!$N:$O,2,FALSE)=0,"Offen Zipfel"),
IFERROR(IF(VLOOKUP(W744,[1]Offen!$Q:$R,2,FALSE)=0,"Offen Endstücke"),
IFERROR(IF(VLOOKUP(W744,[1]Vakuumiert!$B:$C,2,FALSE)=0,"Vakuumierter VOS ungeschält"),
IFERROR(IF(VLOOKUP(W744,[1]Vakuumiert!$E:$F,2,FALSE)=0,"Vakuumierter ABS ungeschält"),
IFERROR(IF(VLOOKUP(W744,[1]Vakuumiert!$H:$I,2,FALSE)=0,"Vakuumierter VOS geschält"),
IFERROR(IF(VLOOKUP(W744,[1]Vakuumiert!$K:$L,2,FALSE)=0,"Vakuumierter VOS vegan"),
IFERROR(IF(VLOOKUP(W744,[1]Vakuumiert!$N:$O,2,FALSE)=0,"Vakuumierter VOS Zipfel"),
IFERROR(IF(VLOOKUP(W744,[1]Vakuumiert!$Q:$R,2,FALSE)=0,"Vakuumiert geschält"),
IFERROR(IF(VLOOKUP(W744,'[1]vakuumierte Fertigprodukte'!$B:$C,2,FALSE)=0,"Fertigprodukte"),
IFERROR(IF(VLOOKUP(W744,'[1]vakuumierte Fertigprodukte'!$E:$FI,2,FALSE)=0,"Vakuumierte Zipfel"),
IFERROR(IF(VLOOKUP(W744,[1]Wurste!$B:$C,2,FALSE)=0,"Räucherwürste"),
IFERROR(IF(VLOOKUP(W744,[1]Wurste!$E:$F,2,FALSE)=0,"URW/URGW Wurst"),
IFERROR(IF(VLOOKUP(W744,[1]Wurste!$H:$I,2,FALSE)=0,"HF-Wurst Vegan"),
IFERROR(IF(VLOOKUP(W744,[1]Wurste!$K:$L,2,FALSE)=0,"320er ohne Würste"),
IFERROR(IF(AND(OR(Abfalldokumentation!$I744="BU3",Abfalldokumentation!$I744="Verkauf"),Abfalldokumentation!$N744="Schimmel",Abfalldokumentation!$O744="keinen Abnehmer/kein Schälpersonal"),"Div. Zipfel, ES ohne Verwendung",VLOOKUP(Abfalldokumentation!$M744,Produktgruppen!A:B,2,FALSE)),"-")))))))))))))))))))))))</f>
        <v>Vakuumierter VOS ungeschält</v>
      </c>
      <c r="M744" s="81" t="str">
        <f>IFERROR(VLOOKUP(Abfalldokumentation!$W744,Artikel!A:C,3,FALSE),Abfalldokumentation!$W744)</f>
        <v>VOS RW-NUSS-VAKU</v>
      </c>
      <c r="N744" s="81" t="str">
        <f>VLOOKUP(D744,'Liste Gründe'!A:D,2,FALSE)</f>
        <v>Schimmel</v>
      </c>
      <c r="O744" s="80" t="str">
        <f>IF(ISBLANK(F744),VLOOKUP(Abfalldokumentation!$X744,'Liste Gründe'!A:D,3,FALSE),F744)</f>
        <v>Rest</v>
      </c>
      <c r="P744" s="81" t="str">
        <f>IF(ISBLANK(Abfalldokumentation!$G744),"-",Abfalldokumentation!$G744)</f>
        <v>wurde nicht eingesetzt</v>
      </c>
      <c r="Q744" s="81">
        <f t="shared" si="78"/>
        <v>39</v>
      </c>
      <c r="R744" s="81" t="str">
        <f t="shared" si="79"/>
        <v>Produkte</v>
      </c>
      <c r="S744" s="81" t="str">
        <f t="shared" si="80"/>
        <v>BUs</v>
      </c>
      <c r="T744" s="81" t="str">
        <f t="shared" si="81"/>
        <v>Symptome</v>
      </c>
      <c r="U744" s="81">
        <f>IFERROR(VLOOKUP(Abfalldokumentation!$W744,Kennzahlen!S:U,3,FALSE)*Abfalldokumentation!$J744,"0")</f>
        <v>68.876000000000005</v>
      </c>
      <c r="V744" s="81" t="str">
        <f>IF(ISBLANK(A744),VLOOKUP(Abfalldokumentation!$W744,'Linien - BU'!R:S,2,FALSE),A744)</f>
        <v>L4</v>
      </c>
      <c r="W744" s="77">
        <f t="shared" si="82"/>
        <v>49500088</v>
      </c>
      <c r="X744" s="77">
        <f t="shared" si="83"/>
        <v>12</v>
      </c>
    </row>
    <row r="745" spans="1:24" ht="30" customHeight="1" x14ac:dyDescent="0.25">
      <c r="A745" s="45" t="s">
        <v>7</v>
      </c>
      <c r="B745" s="46" t="s">
        <v>104</v>
      </c>
      <c r="C745" s="46">
        <v>75</v>
      </c>
      <c r="D745" s="46">
        <v>12</v>
      </c>
      <c r="E745" s="47">
        <v>44467</v>
      </c>
      <c r="F745" s="48" t="s">
        <v>26</v>
      </c>
      <c r="G745" s="46" t="s">
        <v>26</v>
      </c>
      <c r="H745" s="50" t="str">
        <f>IFERROR(VLOOKUP(Abfalldokumentation!$B745,Artikel!A:C,3,FALSE),Abfalldokumentation!$B745)</f>
        <v>Blöcke</v>
      </c>
      <c r="I745" s="73" t="str">
        <f>VLOOKUP(V745,'Linien - BU'!A:B,2,FALSE)</f>
        <v>BU2</v>
      </c>
      <c r="J745" s="74">
        <f t="shared" si="77"/>
        <v>75</v>
      </c>
      <c r="K745" s="75">
        <f>Abfalldokumentation!$E745</f>
        <v>44467</v>
      </c>
      <c r="L745" s="74" t="str">
        <f>IFERROR(IF(VLOOKUP(W745,'[1]Rohware 230'!$B:$C,2,FALSE)=0,"Rohware"),
IFERROR(IF(VLOOKUP(W745,[1]Sammelnr.!$B:$C,2,FALSE)=0,"Sammelnr. ungeschält ABS"),
IFERROR(IF(VLOOKUP(W745,[1]Sammelnr.!$E:$F,2,FALSE)=0,"Sammelnr. ungeschält VS"),
IFERROR(IF(VLOOKUP(W745,[1]Sammelnr.!$H:$I,2,FALSE)=0,"Sammelnr. geschält"),
IFERROR(IF(VLOOKUP(W745,[1]Offen!$B:$C,2,FALSE)=0,"Offen ungeschält ABS"),
IFERROR(IF(VLOOKUP(W745,[1]Offen!$E:$F,2,FALSE)=0,"Offen ungeschält VOS"),
IFERROR(IF(VLOOKUP(W745,[1]Offen!$H:$I,2,FALSE)=0,"Offen geschält RW"),
IFERROR(IF(VLOOKUP(W745,[1]Offen!$K:$L,2,FALSE)=0,"Offen vegan"),
IFERROR(IF(VLOOKUP(W745,[1]Offen!$N:$O,2,FALSE)=0,"Offen Zipfel"),
IFERROR(IF(VLOOKUP(W745,[1]Offen!$Q:$R,2,FALSE)=0,"Offen Endstücke"),
IFERROR(IF(VLOOKUP(W745,[1]Vakuumiert!$B:$C,2,FALSE)=0,"Vakuumierter VOS ungeschält"),
IFERROR(IF(VLOOKUP(W745,[1]Vakuumiert!$E:$F,2,FALSE)=0,"Vakuumierter ABS ungeschält"),
IFERROR(IF(VLOOKUP(W745,[1]Vakuumiert!$H:$I,2,FALSE)=0,"Vakuumierter VOS geschält"),
IFERROR(IF(VLOOKUP(W745,[1]Vakuumiert!$K:$L,2,FALSE)=0,"Vakuumierter VOS vegan"),
IFERROR(IF(VLOOKUP(W745,[1]Vakuumiert!$N:$O,2,FALSE)=0,"Vakuumierter VOS Zipfel"),
IFERROR(IF(VLOOKUP(W745,[1]Vakuumiert!$Q:$R,2,FALSE)=0,"Vakuumiert geschält"),
IFERROR(IF(VLOOKUP(W745,'[1]vakuumierte Fertigprodukte'!$B:$C,2,FALSE)=0,"Fertigprodukte"),
IFERROR(IF(VLOOKUP(W745,'[1]vakuumierte Fertigprodukte'!$E:$FI,2,FALSE)=0,"Vakuumierte Zipfel"),
IFERROR(IF(VLOOKUP(W745,[1]Wurste!$B:$C,2,FALSE)=0,"Räucherwürste"),
IFERROR(IF(VLOOKUP(W745,[1]Wurste!$E:$F,2,FALSE)=0,"URW/URGW Wurst"),
IFERROR(IF(VLOOKUP(W745,[1]Wurste!$H:$I,2,FALSE)=0,"HF-Wurst Vegan"),
IFERROR(IF(VLOOKUP(W745,[1]Wurste!$K:$L,2,FALSE)=0,"320er ohne Würste"),
IFERROR(IF(AND(OR(Abfalldokumentation!$I745="BU3",Abfalldokumentation!$I745="Verkauf"),Abfalldokumentation!$N745="Schimmel",Abfalldokumentation!$O745="keinen Abnehmer/kein Schälpersonal"),"Div. Zipfel, ES ohne Verwendung",VLOOKUP(Abfalldokumentation!$M745,Produktgruppen!A:B,2,FALSE)),"-")))))))))))))))))))))))</f>
        <v>Rohware</v>
      </c>
      <c r="M745" s="76" t="str">
        <f>IFERROR(VLOOKUP(Abfalldokumentation!$W745,Artikel!A:C,3,FALSE),Abfalldokumentation!$W745)</f>
        <v>Blöcke</v>
      </c>
      <c r="N745" s="76" t="str">
        <f>VLOOKUP(D745,'Liste Gründe'!A:D,2,FALSE)</f>
        <v>Schimmel</v>
      </c>
      <c r="O745" s="75" t="str">
        <f>IF(ISBLANK(F745),VLOOKUP(Abfalldokumentation!$X745,'Liste Gründe'!A:D,3,FALSE),F745)</f>
        <v>Luftzieher/Folienriss durch Transport</v>
      </c>
      <c r="P745" s="76" t="str">
        <f>IF(ISBLANK(Abfalldokumentation!$G745),"-",Abfalldokumentation!$G745)</f>
        <v>Luftzieher/Folienriss durch Transport</v>
      </c>
      <c r="Q745" s="76">
        <f t="shared" si="78"/>
        <v>39</v>
      </c>
      <c r="R745" s="76" t="str">
        <f t="shared" si="79"/>
        <v>Produkte</v>
      </c>
      <c r="S745" s="76" t="str">
        <f t="shared" si="80"/>
        <v>BUs</v>
      </c>
      <c r="T745" s="76" t="str">
        <f t="shared" si="81"/>
        <v>Symptome</v>
      </c>
      <c r="U745" s="76" t="str">
        <f>IFERROR(VLOOKUP(Abfalldokumentation!$W745,Kennzahlen!S:U,3,FALSE)*Abfalldokumentation!$J745,"0")</f>
        <v>0</v>
      </c>
      <c r="V745" s="76" t="str">
        <f>IF(ISBLANK(A745),VLOOKUP(Abfalldokumentation!$W745,'Linien - BU'!R:S,2,FALSE),A745)</f>
        <v>BU2</v>
      </c>
      <c r="W745" s="77" t="str">
        <f t="shared" si="82"/>
        <v>Blöcke</v>
      </c>
      <c r="X745" s="77">
        <f t="shared" si="83"/>
        <v>12</v>
      </c>
    </row>
    <row r="746" spans="1:24" ht="30" customHeight="1" x14ac:dyDescent="0.25">
      <c r="A746" s="39" t="s">
        <v>106</v>
      </c>
      <c r="B746" s="40" t="s">
        <v>83</v>
      </c>
      <c r="C746" s="40">
        <v>181</v>
      </c>
      <c r="D746" s="40">
        <v>30</v>
      </c>
      <c r="E746" s="41">
        <v>44467</v>
      </c>
      <c r="F746" s="42" t="s">
        <v>116</v>
      </c>
      <c r="G746" s="40" t="s">
        <v>117</v>
      </c>
      <c r="H746" s="44" t="str">
        <f>IFERROR(VLOOKUP(Abfalldokumentation!$B746,Artikel!A:C,3,FALSE),Abfalldokumentation!$B746)</f>
        <v>Div. Zipfel, Endstücke</v>
      </c>
      <c r="I746" s="78" t="str">
        <f>VLOOKUP(V746,'Linien - BU'!A:B,2,FALSE)</f>
        <v>BU3</v>
      </c>
      <c r="J746" s="79">
        <f t="shared" si="77"/>
        <v>181</v>
      </c>
      <c r="K746" s="80">
        <f>Abfalldokumentation!$E746</f>
        <v>44467</v>
      </c>
      <c r="L746" s="79" t="str">
        <f>IFERROR(IF(VLOOKUP(W746,'[1]Rohware 230'!$B:$C,2,FALSE)=0,"Rohware"),
IFERROR(IF(VLOOKUP(W746,[1]Sammelnr.!$B:$C,2,FALSE)=0,"Sammelnr. ungeschält ABS"),
IFERROR(IF(VLOOKUP(W746,[1]Sammelnr.!$E:$F,2,FALSE)=0,"Sammelnr. ungeschält VS"),
IFERROR(IF(VLOOKUP(W746,[1]Sammelnr.!$H:$I,2,FALSE)=0,"Sammelnr. geschält"),
IFERROR(IF(VLOOKUP(W746,[1]Offen!$B:$C,2,FALSE)=0,"Offen ungeschält ABS"),
IFERROR(IF(VLOOKUP(W746,[1]Offen!$E:$F,2,FALSE)=0,"Offen ungeschält VOS"),
IFERROR(IF(VLOOKUP(W746,[1]Offen!$H:$I,2,FALSE)=0,"Offen geschält RW"),
IFERROR(IF(VLOOKUP(W746,[1]Offen!$K:$L,2,FALSE)=0,"Offen vegan"),
IFERROR(IF(VLOOKUP(W746,[1]Offen!$N:$O,2,FALSE)=0,"Offen Zipfel"),
IFERROR(IF(VLOOKUP(W746,[1]Offen!$Q:$R,2,FALSE)=0,"Offen Endstücke"),
IFERROR(IF(VLOOKUP(W746,[1]Vakuumiert!$B:$C,2,FALSE)=0,"Vakuumierter VOS ungeschält"),
IFERROR(IF(VLOOKUP(W746,[1]Vakuumiert!$E:$F,2,FALSE)=0,"Vakuumierter ABS ungeschält"),
IFERROR(IF(VLOOKUP(W746,[1]Vakuumiert!$H:$I,2,FALSE)=0,"Vakuumierter VOS geschält"),
IFERROR(IF(VLOOKUP(W746,[1]Vakuumiert!$K:$L,2,FALSE)=0,"Vakuumierter VOS vegan"),
IFERROR(IF(VLOOKUP(W746,[1]Vakuumiert!$N:$O,2,FALSE)=0,"Vakuumierter VOS Zipfel"),
IFERROR(IF(VLOOKUP(W746,[1]Vakuumiert!$Q:$R,2,FALSE)=0,"Vakuumiert geschält"),
IFERROR(IF(VLOOKUP(W746,'[1]vakuumierte Fertigprodukte'!$B:$C,2,FALSE)=0,"Fertigprodukte"),
IFERROR(IF(VLOOKUP(W746,'[1]vakuumierte Fertigprodukte'!$E:$FI,2,FALSE)=0,"Vakuumierte Zipfel"),
IFERROR(IF(VLOOKUP(W746,[1]Wurste!$B:$C,2,FALSE)=0,"Räucherwürste"),
IFERROR(IF(VLOOKUP(W746,[1]Wurste!$E:$F,2,FALSE)=0,"URW/URGW Wurst"),
IFERROR(IF(VLOOKUP(W746,[1]Wurste!$H:$I,2,FALSE)=0,"HF-Wurst Vegan"),
IFERROR(IF(VLOOKUP(W746,[1]Wurste!$K:$L,2,FALSE)=0,"320er ohne Würste"),
IFERROR(IF(AND(OR(Abfalldokumentation!$I746="BU3",Abfalldokumentation!$I746="Verkauf"),Abfalldokumentation!$N746="Schimmel",Abfalldokumentation!$O746="keinen Abnehmer/kein Schälpersonal"),"Div. Zipfel, ES ohne Verwendung",VLOOKUP(Abfalldokumentation!$M746,Produktgruppen!A:B,2,FALSE)),"-")))))))))))))))))))))))</f>
        <v>-</v>
      </c>
      <c r="M746" s="81" t="str">
        <f>IFERROR(VLOOKUP(Abfalldokumentation!$W746,Artikel!A:C,3,FALSE),Abfalldokumentation!$W746)</f>
        <v>Div. Zipfel, Endstücke</v>
      </c>
      <c r="N746" s="81" t="str">
        <f>VLOOKUP(D746,'Liste Gründe'!A:D,2,FALSE)</f>
        <v>Linienbezogen</v>
      </c>
      <c r="O746" s="80" t="str">
        <f>IF(ISBLANK(F746),VLOOKUP(Abfalldokumentation!$X746,'Liste Gründe'!A:D,3,FALSE),F746)</f>
        <v>Maschinenabfall</v>
      </c>
      <c r="P746" s="81" t="str">
        <f>IF(ISBLANK(Abfalldokumentation!$G746),"-",Abfalldokumentation!$G746)</f>
        <v>nicht eindeutig</v>
      </c>
      <c r="Q746" s="81">
        <f t="shared" si="78"/>
        <v>39</v>
      </c>
      <c r="R746" s="81" t="str">
        <f t="shared" si="79"/>
        <v>Produkte</v>
      </c>
      <c r="S746" s="81" t="str">
        <f t="shared" si="80"/>
        <v>BUs</v>
      </c>
      <c r="T746" s="81" t="str">
        <f t="shared" si="81"/>
        <v>Symptome</v>
      </c>
      <c r="U746" s="81" t="str">
        <f>IFERROR(VLOOKUP(Abfalldokumentation!$W746,Kennzahlen!S:U,3,FALSE)*Abfalldokumentation!$J746,"0")</f>
        <v>0</v>
      </c>
      <c r="V746" s="81" t="str">
        <f>IF(ISBLANK(A746),VLOOKUP(Abfalldokumentation!$W746,'Linien - BU'!R:S,2,FALSE),A746)</f>
        <v>Bu3</v>
      </c>
      <c r="W746" s="77" t="str">
        <f t="shared" si="82"/>
        <v>Div. Zipfel, Endstücke</v>
      </c>
      <c r="X746" s="77">
        <f t="shared" si="83"/>
        <v>30</v>
      </c>
    </row>
    <row r="747" spans="1:24" ht="30" customHeight="1" x14ac:dyDescent="0.25">
      <c r="A747" s="45" t="s">
        <v>95</v>
      </c>
      <c r="B747" s="46" t="s">
        <v>158</v>
      </c>
      <c r="C747" s="46">
        <v>54</v>
      </c>
      <c r="D747" s="46">
        <v>22</v>
      </c>
      <c r="E747" s="47">
        <v>44467</v>
      </c>
      <c r="F747" s="48" t="s">
        <v>97</v>
      </c>
      <c r="G747" s="46" t="s">
        <v>98</v>
      </c>
      <c r="H747" s="50" t="str">
        <f>IFERROR(VLOOKUP(Abfalldokumentation!$B747,Artikel!A:C,3,FALSE),Abfalldokumentation!$B747)</f>
        <v>Diverse Rinde</v>
      </c>
      <c r="I747" s="73" t="str">
        <f>VLOOKUP(V747,'Linien - BU'!A:B,2,FALSE)</f>
        <v>BU1</v>
      </c>
      <c r="J747" s="74">
        <f t="shared" si="77"/>
        <v>54</v>
      </c>
      <c r="K747" s="75">
        <f>Abfalldokumentation!$E747</f>
        <v>44467</v>
      </c>
      <c r="L747" s="74" t="str">
        <f>IFERROR(IF(VLOOKUP(W747,'[1]Rohware 230'!$B:$C,2,FALSE)=0,"Rohware"),
IFERROR(IF(VLOOKUP(W747,[1]Sammelnr.!$B:$C,2,FALSE)=0,"Sammelnr. ungeschält ABS"),
IFERROR(IF(VLOOKUP(W747,[1]Sammelnr.!$E:$F,2,FALSE)=0,"Sammelnr. ungeschält VS"),
IFERROR(IF(VLOOKUP(W747,[1]Sammelnr.!$H:$I,2,FALSE)=0,"Sammelnr. geschält"),
IFERROR(IF(VLOOKUP(W747,[1]Offen!$B:$C,2,FALSE)=0,"Offen ungeschält ABS"),
IFERROR(IF(VLOOKUP(W747,[1]Offen!$E:$F,2,FALSE)=0,"Offen ungeschält VOS"),
IFERROR(IF(VLOOKUP(W747,[1]Offen!$H:$I,2,FALSE)=0,"Offen geschält RW"),
IFERROR(IF(VLOOKUP(W747,[1]Offen!$K:$L,2,FALSE)=0,"Offen vegan"),
IFERROR(IF(VLOOKUP(W747,[1]Offen!$N:$O,2,FALSE)=0,"Offen Zipfel"),
IFERROR(IF(VLOOKUP(W747,[1]Offen!$Q:$R,2,FALSE)=0,"Offen Endstücke"),
IFERROR(IF(VLOOKUP(W747,[1]Vakuumiert!$B:$C,2,FALSE)=0,"Vakuumierter VOS ungeschält"),
IFERROR(IF(VLOOKUP(W747,[1]Vakuumiert!$E:$F,2,FALSE)=0,"Vakuumierter ABS ungeschält"),
IFERROR(IF(VLOOKUP(W747,[1]Vakuumiert!$H:$I,2,FALSE)=0,"Vakuumierter VOS geschält"),
IFERROR(IF(VLOOKUP(W747,[1]Vakuumiert!$K:$L,2,FALSE)=0,"Vakuumierter VOS vegan"),
IFERROR(IF(VLOOKUP(W747,[1]Vakuumiert!$N:$O,2,FALSE)=0,"Vakuumierter VOS Zipfel"),
IFERROR(IF(VLOOKUP(W747,[1]Vakuumiert!$Q:$R,2,FALSE)=0,"Vakuumiert geschält"),
IFERROR(IF(VLOOKUP(W747,'[1]vakuumierte Fertigprodukte'!$B:$C,2,FALSE)=0,"Fertigprodukte"),
IFERROR(IF(VLOOKUP(W747,'[1]vakuumierte Fertigprodukte'!$E:$FI,2,FALSE)=0,"Vakuumierte Zipfel"),
IFERROR(IF(VLOOKUP(W747,[1]Wurste!$B:$C,2,FALSE)=0,"Räucherwürste"),
IFERROR(IF(VLOOKUP(W747,[1]Wurste!$E:$F,2,FALSE)=0,"URW/URGW Wurst"),
IFERROR(IF(VLOOKUP(W747,[1]Wurste!$H:$I,2,FALSE)=0,"HF-Wurst Vegan"),
IFERROR(IF(VLOOKUP(W747,[1]Wurste!$K:$L,2,FALSE)=0,"320er ohne Würste"),
IFERROR(IF(AND(OR(Abfalldokumentation!$I747="BU3",Abfalldokumentation!$I747="Verkauf"),Abfalldokumentation!$N747="Schimmel",Abfalldokumentation!$O747="keinen Abnehmer/kein Schälpersonal"),"Div. Zipfel, ES ohne Verwendung",VLOOKUP(Abfalldokumentation!$M747,Produktgruppen!A:B,2,FALSE)),"-")))))))))))))))))))))))</f>
        <v>Diverses</v>
      </c>
      <c r="M747" s="76" t="str">
        <f>IFERROR(VLOOKUP(Abfalldokumentation!$W747,Artikel!A:C,3,FALSE),Abfalldokumentation!$W747)</f>
        <v>Diverse Rinde</v>
      </c>
      <c r="N747" s="76" t="str">
        <f>VLOOKUP(D747,'Liste Gründe'!A:D,2,FALSE)</f>
        <v>Rest</v>
      </c>
      <c r="O747" s="75" t="str">
        <f>IF(ISBLANK(F747),VLOOKUP(Abfalldokumentation!$X747,'Liste Gründe'!A:D,3,FALSE),F747)</f>
        <v>geschälte Rinde</v>
      </c>
      <c r="P747" s="76" t="str">
        <f>IF(ISBLANK(Abfalldokumentation!$G747),"-",Abfalldokumentation!$G747)</f>
        <v>keine Verwendung möglich</v>
      </c>
      <c r="Q747" s="76">
        <f t="shared" si="78"/>
        <v>39</v>
      </c>
      <c r="R747" s="76" t="str">
        <f t="shared" si="79"/>
        <v>Produkte</v>
      </c>
      <c r="S747" s="76" t="str">
        <f t="shared" si="80"/>
        <v>BUs</v>
      </c>
      <c r="T747" s="76" t="str">
        <f t="shared" si="81"/>
        <v>Symptome</v>
      </c>
      <c r="U747" s="76" t="str">
        <f>IFERROR(VLOOKUP(Abfalldokumentation!$W747,Kennzahlen!S:U,3,FALSE)*Abfalldokumentation!$J747,"0")</f>
        <v>0</v>
      </c>
      <c r="V747" s="76" t="str">
        <f>IF(ISBLANK(A747),VLOOKUP(Abfalldokumentation!$W747,'Linien - BU'!R:S,2,FALSE),A747)</f>
        <v>RWV</v>
      </c>
      <c r="W747" s="77" t="str">
        <f t="shared" si="82"/>
        <v>Diverse Rinde</v>
      </c>
      <c r="X747" s="77">
        <f t="shared" si="83"/>
        <v>22</v>
      </c>
    </row>
    <row r="748" spans="1:24" ht="30" customHeight="1" x14ac:dyDescent="0.25">
      <c r="A748" s="39" t="s">
        <v>9</v>
      </c>
      <c r="B748" s="40" t="s">
        <v>85</v>
      </c>
      <c r="C748" s="40">
        <v>19</v>
      </c>
      <c r="D748" s="40">
        <v>30</v>
      </c>
      <c r="E748" s="41">
        <v>44467</v>
      </c>
      <c r="F748" s="42"/>
      <c r="G748" s="40"/>
      <c r="H748" s="44" t="str">
        <f>IFERROR(VLOOKUP(Abfalldokumentation!$B748,Artikel!A:C,3,FALSE),Abfalldokumentation!$B748)</f>
        <v>Diverses</v>
      </c>
      <c r="I748" s="78" t="str">
        <f>VLOOKUP(V748,'Linien - BU'!A:B,2,FALSE)</f>
        <v>BU4</v>
      </c>
      <c r="J748" s="79">
        <f t="shared" si="77"/>
        <v>19</v>
      </c>
      <c r="K748" s="80">
        <f>Abfalldokumentation!$E748</f>
        <v>44467</v>
      </c>
      <c r="L748" s="79" t="str">
        <f>IFERROR(IF(VLOOKUP(W748,'[1]Rohware 230'!$B:$C,2,FALSE)=0,"Rohware"),
IFERROR(IF(VLOOKUP(W748,[1]Sammelnr.!$B:$C,2,FALSE)=0,"Sammelnr. ungeschält ABS"),
IFERROR(IF(VLOOKUP(W748,[1]Sammelnr.!$E:$F,2,FALSE)=0,"Sammelnr. ungeschält VS"),
IFERROR(IF(VLOOKUP(W748,[1]Sammelnr.!$H:$I,2,FALSE)=0,"Sammelnr. geschält"),
IFERROR(IF(VLOOKUP(W748,[1]Offen!$B:$C,2,FALSE)=0,"Offen ungeschält ABS"),
IFERROR(IF(VLOOKUP(W748,[1]Offen!$E:$F,2,FALSE)=0,"Offen ungeschält VOS"),
IFERROR(IF(VLOOKUP(W748,[1]Offen!$H:$I,2,FALSE)=0,"Offen geschält RW"),
IFERROR(IF(VLOOKUP(W748,[1]Offen!$K:$L,2,FALSE)=0,"Offen vegan"),
IFERROR(IF(VLOOKUP(W748,[1]Offen!$N:$O,2,FALSE)=0,"Offen Zipfel"),
IFERROR(IF(VLOOKUP(W748,[1]Offen!$Q:$R,2,FALSE)=0,"Offen Endstücke"),
IFERROR(IF(VLOOKUP(W748,[1]Vakuumiert!$B:$C,2,FALSE)=0,"Vakuumierter VOS ungeschält"),
IFERROR(IF(VLOOKUP(W748,[1]Vakuumiert!$E:$F,2,FALSE)=0,"Vakuumierter ABS ungeschält"),
IFERROR(IF(VLOOKUP(W748,[1]Vakuumiert!$H:$I,2,FALSE)=0,"Vakuumierter VOS geschält"),
IFERROR(IF(VLOOKUP(W748,[1]Vakuumiert!$K:$L,2,FALSE)=0,"Vakuumierter VOS vegan"),
IFERROR(IF(VLOOKUP(W748,[1]Vakuumiert!$N:$O,2,FALSE)=0,"Vakuumierter VOS Zipfel"),
IFERROR(IF(VLOOKUP(W748,[1]Vakuumiert!$Q:$R,2,FALSE)=0,"Vakuumiert geschält"),
IFERROR(IF(VLOOKUP(W748,'[1]vakuumierte Fertigprodukte'!$B:$C,2,FALSE)=0,"Fertigprodukte"),
IFERROR(IF(VLOOKUP(W748,'[1]vakuumierte Fertigprodukte'!$E:$FI,2,FALSE)=0,"Vakuumierte Zipfel"),
IFERROR(IF(VLOOKUP(W748,[1]Wurste!$B:$C,2,FALSE)=0,"Räucherwürste"),
IFERROR(IF(VLOOKUP(W748,[1]Wurste!$E:$F,2,FALSE)=0,"URW/URGW Wurst"),
IFERROR(IF(VLOOKUP(W748,[1]Wurste!$H:$I,2,FALSE)=0,"HF-Wurst Vegan"),
IFERROR(IF(VLOOKUP(W748,[1]Wurste!$K:$L,2,FALSE)=0,"320er ohne Würste"),
IFERROR(IF(AND(OR(Abfalldokumentation!$I748="BU3",Abfalldokumentation!$I748="Verkauf"),Abfalldokumentation!$N748="Schimmel",Abfalldokumentation!$O748="keinen Abnehmer/kein Schälpersonal"),"Div. Zipfel, ES ohne Verwendung",VLOOKUP(Abfalldokumentation!$M748,Produktgruppen!A:B,2,FALSE)),"-")))))))))))))))))))))))</f>
        <v>Diverses</v>
      </c>
      <c r="M748" s="81" t="str">
        <f>IFERROR(VLOOKUP(Abfalldokumentation!$W748,Artikel!A:C,3,FALSE),Abfalldokumentation!$W748)</f>
        <v>Diverses</v>
      </c>
      <c r="N748" s="81" t="str">
        <f>VLOOKUP(D748,'Liste Gründe'!A:D,2,FALSE)</f>
        <v>Linienbezogen</v>
      </c>
      <c r="O748" s="80" t="str">
        <f>IF(ISBLANK(F748),VLOOKUP(Abfalldokumentation!$X748,'Liste Gründe'!A:D,3,FALSE),F748)</f>
        <v>Maschinenabfall</v>
      </c>
      <c r="P748" s="81" t="str">
        <f>IF(ISBLANK(Abfalldokumentation!$G748),"-",Abfalldokumentation!$G748)</f>
        <v>-</v>
      </c>
      <c r="Q748" s="81">
        <f t="shared" si="78"/>
        <v>39</v>
      </c>
      <c r="R748" s="81" t="str">
        <f t="shared" si="79"/>
        <v>Produkte</v>
      </c>
      <c r="S748" s="81" t="str">
        <f t="shared" si="80"/>
        <v>BUs</v>
      </c>
      <c r="T748" s="81" t="str">
        <f t="shared" si="81"/>
        <v>Symptome</v>
      </c>
      <c r="U748" s="81" t="str">
        <f>IFERROR(VLOOKUP(Abfalldokumentation!$W748,Kennzahlen!S:U,3,FALSE)*Abfalldokumentation!$J748,"0")</f>
        <v>0</v>
      </c>
      <c r="V748" s="81" t="str">
        <f>IF(ISBLANK(A748),VLOOKUP(Abfalldokumentation!$W748,'Linien - BU'!R:S,2,FALSE),A748)</f>
        <v>BU4</v>
      </c>
      <c r="W748" s="77" t="str">
        <f t="shared" si="82"/>
        <v>Diverses</v>
      </c>
      <c r="X748" s="77">
        <f t="shared" si="83"/>
        <v>30</v>
      </c>
    </row>
    <row r="749" spans="1:24" ht="30" customHeight="1" x14ac:dyDescent="0.25">
      <c r="A749" s="45" t="s">
        <v>106</v>
      </c>
      <c r="B749" s="46" t="s">
        <v>85</v>
      </c>
      <c r="C749" s="46">
        <v>20</v>
      </c>
      <c r="D749" s="46">
        <v>30</v>
      </c>
      <c r="E749" s="47">
        <v>44467</v>
      </c>
      <c r="F749" s="48"/>
      <c r="G749" s="46"/>
      <c r="H749" s="50" t="str">
        <f>IFERROR(VLOOKUP(Abfalldokumentation!$B749,Artikel!A:C,3,FALSE),Abfalldokumentation!$B749)</f>
        <v>Diverses</v>
      </c>
      <c r="I749" s="73" t="str">
        <f>VLOOKUP(V749,'Linien - BU'!A:B,2,FALSE)</f>
        <v>BU3</v>
      </c>
      <c r="J749" s="74">
        <f t="shared" si="77"/>
        <v>20</v>
      </c>
      <c r="K749" s="75">
        <f>Abfalldokumentation!$E749</f>
        <v>44467</v>
      </c>
      <c r="L749" s="74" t="str">
        <f>IFERROR(IF(VLOOKUP(W749,'[1]Rohware 230'!$B:$C,2,FALSE)=0,"Rohware"),
IFERROR(IF(VLOOKUP(W749,[1]Sammelnr.!$B:$C,2,FALSE)=0,"Sammelnr. ungeschält ABS"),
IFERROR(IF(VLOOKUP(W749,[1]Sammelnr.!$E:$F,2,FALSE)=0,"Sammelnr. ungeschält VS"),
IFERROR(IF(VLOOKUP(W749,[1]Sammelnr.!$H:$I,2,FALSE)=0,"Sammelnr. geschält"),
IFERROR(IF(VLOOKUP(W749,[1]Offen!$B:$C,2,FALSE)=0,"Offen ungeschält ABS"),
IFERROR(IF(VLOOKUP(W749,[1]Offen!$E:$F,2,FALSE)=0,"Offen ungeschält VOS"),
IFERROR(IF(VLOOKUP(W749,[1]Offen!$H:$I,2,FALSE)=0,"Offen geschält RW"),
IFERROR(IF(VLOOKUP(W749,[1]Offen!$K:$L,2,FALSE)=0,"Offen vegan"),
IFERROR(IF(VLOOKUP(W749,[1]Offen!$N:$O,2,FALSE)=0,"Offen Zipfel"),
IFERROR(IF(VLOOKUP(W749,[1]Offen!$Q:$R,2,FALSE)=0,"Offen Endstücke"),
IFERROR(IF(VLOOKUP(W749,[1]Vakuumiert!$B:$C,2,FALSE)=0,"Vakuumierter VOS ungeschält"),
IFERROR(IF(VLOOKUP(W749,[1]Vakuumiert!$E:$F,2,FALSE)=0,"Vakuumierter ABS ungeschält"),
IFERROR(IF(VLOOKUP(W749,[1]Vakuumiert!$H:$I,2,FALSE)=0,"Vakuumierter VOS geschält"),
IFERROR(IF(VLOOKUP(W749,[1]Vakuumiert!$K:$L,2,FALSE)=0,"Vakuumierter VOS vegan"),
IFERROR(IF(VLOOKUP(W749,[1]Vakuumiert!$N:$O,2,FALSE)=0,"Vakuumierter VOS Zipfel"),
IFERROR(IF(VLOOKUP(W749,[1]Vakuumiert!$Q:$R,2,FALSE)=0,"Vakuumiert geschält"),
IFERROR(IF(VLOOKUP(W749,'[1]vakuumierte Fertigprodukte'!$B:$C,2,FALSE)=0,"Fertigprodukte"),
IFERROR(IF(VLOOKUP(W749,'[1]vakuumierte Fertigprodukte'!$E:$FI,2,FALSE)=0,"Vakuumierte Zipfel"),
IFERROR(IF(VLOOKUP(W749,[1]Wurste!$B:$C,2,FALSE)=0,"Räucherwürste"),
IFERROR(IF(VLOOKUP(W749,[1]Wurste!$E:$F,2,FALSE)=0,"URW/URGW Wurst"),
IFERROR(IF(VLOOKUP(W749,[1]Wurste!$H:$I,2,FALSE)=0,"HF-Wurst Vegan"),
IFERROR(IF(VLOOKUP(W749,[1]Wurste!$K:$L,2,FALSE)=0,"320er ohne Würste"),
IFERROR(IF(AND(OR(Abfalldokumentation!$I749="BU3",Abfalldokumentation!$I749="Verkauf"),Abfalldokumentation!$N749="Schimmel",Abfalldokumentation!$O749="keinen Abnehmer/kein Schälpersonal"),"Div. Zipfel, ES ohne Verwendung",VLOOKUP(Abfalldokumentation!$M749,Produktgruppen!A:B,2,FALSE)),"-")))))))))))))))))))))))</f>
        <v>Diverses</v>
      </c>
      <c r="M749" s="76" t="str">
        <f>IFERROR(VLOOKUP(Abfalldokumentation!$W749,Artikel!A:C,3,FALSE),Abfalldokumentation!$W749)</f>
        <v>Diverses</v>
      </c>
      <c r="N749" s="76" t="str">
        <f>VLOOKUP(D749,'Liste Gründe'!A:D,2,FALSE)</f>
        <v>Linienbezogen</v>
      </c>
      <c r="O749" s="75" t="str">
        <f>IF(ISBLANK(F749),VLOOKUP(Abfalldokumentation!$X749,'Liste Gründe'!A:D,3,FALSE),F749)</f>
        <v>Maschinenabfall</v>
      </c>
      <c r="P749" s="76" t="str">
        <f>IF(ISBLANK(Abfalldokumentation!$G749),"-",Abfalldokumentation!$G749)</f>
        <v>-</v>
      </c>
      <c r="Q749" s="76">
        <f t="shared" si="78"/>
        <v>39</v>
      </c>
      <c r="R749" s="76" t="str">
        <f t="shared" si="79"/>
        <v>Produkte</v>
      </c>
      <c r="S749" s="76" t="str">
        <f t="shared" si="80"/>
        <v>BUs</v>
      </c>
      <c r="T749" s="76" t="str">
        <f t="shared" si="81"/>
        <v>Symptome</v>
      </c>
      <c r="U749" s="76" t="str">
        <f>IFERROR(VLOOKUP(Abfalldokumentation!$W749,Kennzahlen!S:U,3,FALSE)*Abfalldokumentation!$J749,"0")</f>
        <v>0</v>
      </c>
      <c r="V749" s="76" t="str">
        <f>IF(ISBLANK(A749),VLOOKUP(Abfalldokumentation!$W749,'Linien - BU'!R:S,2,FALSE),A749)</f>
        <v>Bu3</v>
      </c>
      <c r="W749" s="77" t="str">
        <f t="shared" si="82"/>
        <v>Diverses</v>
      </c>
      <c r="X749" s="77">
        <f t="shared" si="83"/>
        <v>30</v>
      </c>
    </row>
    <row r="750" spans="1:24" ht="30" customHeight="1" x14ac:dyDescent="0.25">
      <c r="A750" s="39" t="s">
        <v>99</v>
      </c>
      <c r="B750" s="40" t="s">
        <v>85</v>
      </c>
      <c r="C750" s="40">
        <v>13</v>
      </c>
      <c r="D750" s="40">
        <v>30</v>
      </c>
      <c r="E750" s="41">
        <v>44467</v>
      </c>
      <c r="F750" s="42"/>
      <c r="G750" s="40"/>
      <c r="H750" s="44" t="str">
        <f>IFERROR(VLOOKUP(Abfalldokumentation!$B750,Artikel!A:C,3,FALSE),Abfalldokumentation!$B750)</f>
        <v>Diverses</v>
      </c>
      <c r="I750" s="78" t="str">
        <f>VLOOKUP(V750,'Linien - BU'!A:B,2,FALSE)</f>
        <v>BU3</v>
      </c>
      <c r="J750" s="79">
        <f t="shared" si="77"/>
        <v>13</v>
      </c>
      <c r="K750" s="80">
        <f>Abfalldokumentation!$E750</f>
        <v>44467</v>
      </c>
      <c r="L750" s="79" t="str">
        <f>IFERROR(IF(VLOOKUP(W750,'[1]Rohware 230'!$B:$C,2,FALSE)=0,"Rohware"),
IFERROR(IF(VLOOKUP(W750,[1]Sammelnr.!$B:$C,2,FALSE)=0,"Sammelnr. ungeschält ABS"),
IFERROR(IF(VLOOKUP(W750,[1]Sammelnr.!$E:$F,2,FALSE)=0,"Sammelnr. ungeschält VS"),
IFERROR(IF(VLOOKUP(W750,[1]Sammelnr.!$H:$I,2,FALSE)=0,"Sammelnr. geschält"),
IFERROR(IF(VLOOKUP(W750,[1]Offen!$B:$C,2,FALSE)=0,"Offen ungeschält ABS"),
IFERROR(IF(VLOOKUP(W750,[1]Offen!$E:$F,2,FALSE)=0,"Offen ungeschält VOS"),
IFERROR(IF(VLOOKUP(W750,[1]Offen!$H:$I,2,FALSE)=0,"Offen geschält RW"),
IFERROR(IF(VLOOKUP(W750,[1]Offen!$K:$L,2,FALSE)=0,"Offen vegan"),
IFERROR(IF(VLOOKUP(W750,[1]Offen!$N:$O,2,FALSE)=0,"Offen Zipfel"),
IFERROR(IF(VLOOKUP(W750,[1]Offen!$Q:$R,2,FALSE)=0,"Offen Endstücke"),
IFERROR(IF(VLOOKUP(W750,[1]Vakuumiert!$B:$C,2,FALSE)=0,"Vakuumierter VOS ungeschält"),
IFERROR(IF(VLOOKUP(W750,[1]Vakuumiert!$E:$F,2,FALSE)=0,"Vakuumierter ABS ungeschält"),
IFERROR(IF(VLOOKUP(W750,[1]Vakuumiert!$H:$I,2,FALSE)=0,"Vakuumierter VOS geschält"),
IFERROR(IF(VLOOKUP(W750,[1]Vakuumiert!$K:$L,2,FALSE)=0,"Vakuumierter VOS vegan"),
IFERROR(IF(VLOOKUP(W750,[1]Vakuumiert!$N:$O,2,FALSE)=0,"Vakuumierter VOS Zipfel"),
IFERROR(IF(VLOOKUP(W750,[1]Vakuumiert!$Q:$R,2,FALSE)=0,"Vakuumiert geschält"),
IFERROR(IF(VLOOKUP(W750,'[1]vakuumierte Fertigprodukte'!$B:$C,2,FALSE)=0,"Fertigprodukte"),
IFERROR(IF(VLOOKUP(W750,'[1]vakuumierte Fertigprodukte'!$E:$FI,2,FALSE)=0,"Vakuumierte Zipfel"),
IFERROR(IF(VLOOKUP(W750,[1]Wurste!$B:$C,2,FALSE)=0,"Räucherwürste"),
IFERROR(IF(VLOOKUP(W750,[1]Wurste!$E:$F,2,FALSE)=0,"URW/URGW Wurst"),
IFERROR(IF(VLOOKUP(W750,[1]Wurste!$H:$I,2,FALSE)=0,"HF-Wurst Vegan"),
IFERROR(IF(VLOOKUP(W750,[1]Wurste!$K:$L,2,FALSE)=0,"320er ohne Würste"),
IFERROR(IF(AND(OR(Abfalldokumentation!$I750="BU3",Abfalldokumentation!$I750="Verkauf"),Abfalldokumentation!$N750="Schimmel",Abfalldokumentation!$O750="keinen Abnehmer/kein Schälpersonal"),"Div. Zipfel, ES ohne Verwendung",VLOOKUP(Abfalldokumentation!$M750,Produktgruppen!A:B,2,FALSE)),"-")))))))))))))))))))))))</f>
        <v>Diverses</v>
      </c>
      <c r="M750" s="81" t="str">
        <f>IFERROR(VLOOKUP(Abfalldokumentation!$W750,Artikel!A:C,3,FALSE),Abfalldokumentation!$W750)</f>
        <v>Diverses</v>
      </c>
      <c r="N750" s="81" t="str">
        <f>VLOOKUP(D750,'Liste Gründe'!A:D,2,FALSE)</f>
        <v>Linienbezogen</v>
      </c>
      <c r="O750" s="80" t="str">
        <f>IF(ISBLANK(F750),VLOOKUP(Abfalldokumentation!$X750,'Liste Gründe'!A:D,3,FALSE),F750)</f>
        <v>Maschinenabfall</v>
      </c>
      <c r="P750" s="81" t="str">
        <f>IF(ISBLANK(Abfalldokumentation!$G750),"-",Abfalldokumentation!$G750)</f>
        <v>-</v>
      </c>
      <c r="Q750" s="81">
        <f t="shared" si="78"/>
        <v>39</v>
      </c>
      <c r="R750" s="81" t="str">
        <f t="shared" si="79"/>
        <v>Produkte</v>
      </c>
      <c r="S750" s="81" t="str">
        <f t="shared" si="80"/>
        <v>BUs</v>
      </c>
      <c r="T750" s="81" t="str">
        <f t="shared" si="81"/>
        <v>Symptome</v>
      </c>
      <c r="U750" s="81" t="str">
        <f>IFERROR(VLOOKUP(Abfalldokumentation!$W750,Kennzahlen!S:U,3,FALSE)*Abfalldokumentation!$J750,"0")</f>
        <v>0</v>
      </c>
      <c r="V750" s="81" t="str">
        <f>IF(ISBLANK(A750),VLOOKUP(Abfalldokumentation!$W750,'Linien - BU'!R:S,2,FALSE),A750)</f>
        <v>L33</v>
      </c>
      <c r="W750" s="77" t="str">
        <f t="shared" si="82"/>
        <v>Diverses</v>
      </c>
      <c r="X750" s="77">
        <f t="shared" si="83"/>
        <v>30</v>
      </c>
    </row>
    <row r="751" spans="1:24" ht="30" customHeight="1" x14ac:dyDescent="0.25">
      <c r="A751" s="45" t="s">
        <v>7</v>
      </c>
      <c r="B751" s="46" t="s">
        <v>85</v>
      </c>
      <c r="C751" s="46">
        <v>69</v>
      </c>
      <c r="D751" s="46">
        <v>30</v>
      </c>
      <c r="E751" s="47">
        <v>44467</v>
      </c>
      <c r="F751" s="48"/>
      <c r="G751" s="46"/>
      <c r="H751" s="50" t="str">
        <f>IFERROR(VLOOKUP(Abfalldokumentation!$B751,Artikel!A:C,3,FALSE),Abfalldokumentation!$B751)</f>
        <v>Diverses</v>
      </c>
      <c r="I751" s="73" t="str">
        <f>VLOOKUP(V751,'Linien - BU'!A:B,2,FALSE)</f>
        <v>BU2</v>
      </c>
      <c r="J751" s="74">
        <f t="shared" si="77"/>
        <v>69</v>
      </c>
      <c r="K751" s="75">
        <f>Abfalldokumentation!$E751</f>
        <v>44467</v>
      </c>
      <c r="L751" s="74" t="str">
        <f>IFERROR(IF(VLOOKUP(W751,'[1]Rohware 230'!$B:$C,2,FALSE)=0,"Rohware"),
IFERROR(IF(VLOOKUP(W751,[1]Sammelnr.!$B:$C,2,FALSE)=0,"Sammelnr. ungeschält ABS"),
IFERROR(IF(VLOOKUP(W751,[1]Sammelnr.!$E:$F,2,FALSE)=0,"Sammelnr. ungeschält VS"),
IFERROR(IF(VLOOKUP(W751,[1]Sammelnr.!$H:$I,2,FALSE)=0,"Sammelnr. geschält"),
IFERROR(IF(VLOOKUP(W751,[1]Offen!$B:$C,2,FALSE)=0,"Offen ungeschält ABS"),
IFERROR(IF(VLOOKUP(W751,[1]Offen!$E:$F,2,FALSE)=0,"Offen ungeschält VOS"),
IFERROR(IF(VLOOKUP(W751,[1]Offen!$H:$I,2,FALSE)=0,"Offen geschält RW"),
IFERROR(IF(VLOOKUP(W751,[1]Offen!$K:$L,2,FALSE)=0,"Offen vegan"),
IFERROR(IF(VLOOKUP(W751,[1]Offen!$N:$O,2,FALSE)=0,"Offen Zipfel"),
IFERROR(IF(VLOOKUP(W751,[1]Offen!$Q:$R,2,FALSE)=0,"Offen Endstücke"),
IFERROR(IF(VLOOKUP(W751,[1]Vakuumiert!$B:$C,2,FALSE)=0,"Vakuumierter VOS ungeschält"),
IFERROR(IF(VLOOKUP(W751,[1]Vakuumiert!$E:$F,2,FALSE)=0,"Vakuumierter ABS ungeschält"),
IFERROR(IF(VLOOKUP(W751,[1]Vakuumiert!$H:$I,2,FALSE)=0,"Vakuumierter VOS geschält"),
IFERROR(IF(VLOOKUP(W751,[1]Vakuumiert!$K:$L,2,FALSE)=0,"Vakuumierter VOS vegan"),
IFERROR(IF(VLOOKUP(W751,[1]Vakuumiert!$N:$O,2,FALSE)=0,"Vakuumierter VOS Zipfel"),
IFERROR(IF(VLOOKUP(W751,[1]Vakuumiert!$Q:$R,2,FALSE)=0,"Vakuumiert geschält"),
IFERROR(IF(VLOOKUP(W751,'[1]vakuumierte Fertigprodukte'!$B:$C,2,FALSE)=0,"Fertigprodukte"),
IFERROR(IF(VLOOKUP(W751,'[1]vakuumierte Fertigprodukte'!$E:$FI,2,FALSE)=0,"Vakuumierte Zipfel"),
IFERROR(IF(VLOOKUP(W751,[1]Wurste!$B:$C,2,FALSE)=0,"Räucherwürste"),
IFERROR(IF(VLOOKUP(W751,[1]Wurste!$E:$F,2,FALSE)=0,"URW/URGW Wurst"),
IFERROR(IF(VLOOKUP(W751,[1]Wurste!$H:$I,2,FALSE)=0,"HF-Wurst Vegan"),
IFERROR(IF(VLOOKUP(W751,[1]Wurste!$K:$L,2,FALSE)=0,"320er ohne Würste"),
IFERROR(IF(AND(OR(Abfalldokumentation!$I751="BU3",Abfalldokumentation!$I751="Verkauf"),Abfalldokumentation!$N751="Schimmel",Abfalldokumentation!$O751="keinen Abnehmer/kein Schälpersonal"),"Div. Zipfel, ES ohne Verwendung",VLOOKUP(Abfalldokumentation!$M751,Produktgruppen!A:B,2,FALSE)),"-")))))))))))))))))))))))</f>
        <v>Diverses</v>
      </c>
      <c r="M751" s="76" t="str">
        <f>IFERROR(VLOOKUP(Abfalldokumentation!$W751,Artikel!A:C,3,FALSE),Abfalldokumentation!$W751)</f>
        <v>Diverses</v>
      </c>
      <c r="N751" s="76" t="str">
        <f>VLOOKUP(D751,'Liste Gründe'!A:D,2,FALSE)</f>
        <v>Linienbezogen</v>
      </c>
      <c r="O751" s="75" t="str">
        <f>IF(ISBLANK(F751),VLOOKUP(Abfalldokumentation!$X751,'Liste Gründe'!A:D,3,FALSE),F751)</f>
        <v>Maschinenabfall</v>
      </c>
      <c r="P751" s="76" t="str">
        <f>IF(ISBLANK(Abfalldokumentation!$G751),"-",Abfalldokumentation!$G751)</f>
        <v>-</v>
      </c>
      <c r="Q751" s="76">
        <f t="shared" si="78"/>
        <v>39</v>
      </c>
      <c r="R751" s="76" t="str">
        <f t="shared" si="79"/>
        <v>Produkte</v>
      </c>
      <c r="S751" s="76" t="str">
        <f t="shared" si="80"/>
        <v>BUs</v>
      </c>
      <c r="T751" s="76" t="str">
        <f t="shared" si="81"/>
        <v>Symptome</v>
      </c>
      <c r="U751" s="76" t="str">
        <f>IFERROR(VLOOKUP(Abfalldokumentation!$W751,Kennzahlen!S:U,3,FALSE)*Abfalldokumentation!$J751,"0")</f>
        <v>0</v>
      </c>
      <c r="V751" s="76" t="str">
        <f>IF(ISBLANK(A751),VLOOKUP(Abfalldokumentation!$W751,'Linien - BU'!R:S,2,FALSE),A751)</f>
        <v>BU2</v>
      </c>
      <c r="W751" s="77" t="str">
        <f t="shared" si="82"/>
        <v>Diverses</v>
      </c>
      <c r="X751" s="77">
        <f t="shared" si="83"/>
        <v>30</v>
      </c>
    </row>
    <row r="752" spans="1:24" ht="30" customHeight="1" x14ac:dyDescent="0.25">
      <c r="A752" s="39" t="s">
        <v>7</v>
      </c>
      <c r="B752" s="40" t="s">
        <v>85</v>
      </c>
      <c r="C752" s="40">
        <v>85.5</v>
      </c>
      <c r="D752" s="40">
        <v>30</v>
      </c>
      <c r="E752" s="41">
        <v>44467</v>
      </c>
      <c r="F752" s="42"/>
      <c r="G752" s="40"/>
      <c r="H752" s="44" t="str">
        <f>IFERROR(VLOOKUP(Abfalldokumentation!$B752,Artikel!A:C,3,FALSE),Abfalldokumentation!$B752)</f>
        <v>Diverses</v>
      </c>
      <c r="I752" s="78" t="str">
        <f>VLOOKUP(V752,'Linien - BU'!A:B,2,FALSE)</f>
        <v>BU2</v>
      </c>
      <c r="J752" s="79">
        <f t="shared" si="77"/>
        <v>85.5</v>
      </c>
      <c r="K752" s="80">
        <f>Abfalldokumentation!$E752</f>
        <v>44467</v>
      </c>
      <c r="L752" s="79" t="str">
        <f>IFERROR(IF(VLOOKUP(W752,'[1]Rohware 230'!$B:$C,2,FALSE)=0,"Rohware"),
IFERROR(IF(VLOOKUP(W752,[1]Sammelnr.!$B:$C,2,FALSE)=0,"Sammelnr. ungeschält ABS"),
IFERROR(IF(VLOOKUP(W752,[1]Sammelnr.!$E:$F,2,FALSE)=0,"Sammelnr. ungeschält VS"),
IFERROR(IF(VLOOKUP(W752,[1]Sammelnr.!$H:$I,2,FALSE)=0,"Sammelnr. geschält"),
IFERROR(IF(VLOOKUP(W752,[1]Offen!$B:$C,2,FALSE)=0,"Offen ungeschält ABS"),
IFERROR(IF(VLOOKUP(W752,[1]Offen!$E:$F,2,FALSE)=0,"Offen ungeschält VOS"),
IFERROR(IF(VLOOKUP(W752,[1]Offen!$H:$I,2,FALSE)=0,"Offen geschält RW"),
IFERROR(IF(VLOOKUP(W752,[1]Offen!$K:$L,2,FALSE)=0,"Offen vegan"),
IFERROR(IF(VLOOKUP(W752,[1]Offen!$N:$O,2,FALSE)=0,"Offen Zipfel"),
IFERROR(IF(VLOOKUP(W752,[1]Offen!$Q:$R,2,FALSE)=0,"Offen Endstücke"),
IFERROR(IF(VLOOKUP(W752,[1]Vakuumiert!$B:$C,2,FALSE)=0,"Vakuumierter VOS ungeschält"),
IFERROR(IF(VLOOKUP(W752,[1]Vakuumiert!$E:$F,2,FALSE)=0,"Vakuumierter ABS ungeschält"),
IFERROR(IF(VLOOKUP(W752,[1]Vakuumiert!$H:$I,2,FALSE)=0,"Vakuumierter VOS geschält"),
IFERROR(IF(VLOOKUP(W752,[1]Vakuumiert!$K:$L,2,FALSE)=0,"Vakuumierter VOS vegan"),
IFERROR(IF(VLOOKUP(W752,[1]Vakuumiert!$N:$O,2,FALSE)=0,"Vakuumierter VOS Zipfel"),
IFERROR(IF(VLOOKUP(W752,[1]Vakuumiert!$Q:$R,2,FALSE)=0,"Vakuumiert geschält"),
IFERROR(IF(VLOOKUP(W752,'[1]vakuumierte Fertigprodukte'!$B:$C,2,FALSE)=0,"Fertigprodukte"),
IFERROR(IF(VLOOKUP(W752,'[1]vakuumierte Fertigprodukte'!$E:$FI,2,FALSE)=0,"Vakuumierte Zipfel"),
IFERROR(IF(VLOOKUP(W752,[1]Wurste!$B:$C,2,FALSE)=0,"Räucherwürste"),
IFERROR(IF(VLOOKUP(W752,[1]Wurste!$E:$F,2,FALSE)=0,"URW/URGW Wurst"),
IFERROR(IF(VLOOKUP(W752,[1]Wurste!$H:$I,2,FALSE)=0,"HF-Wurst Vegan"),
IFERROR(IF(VLOOKUP(W752,[1]Wurste!$K:$L,2,FALSE)=0,"320er ohne Würste"),
IFERROR(IF(AND(OR(Abfalldokumentation!$I752="BU3",Abfalldokumentation!$I752="Verkauf"),Abfalldokumentation!$N752="Schimmel",Abfalldokumentation!$O752="keinen Abnehmer/kein Schälpersonal"),"Div. Zipfel, ES ohne Verwendung",VLOOKUP(Abfalldokumentation!$M752,Produktgruppen!A:B,2,FALSE)),"-")))))))))))))))))))))))</f>
        <v>Diverses</v>
      </c>
      <c r="M752" s="81" t="str">
        <f>IFERROR(VLOOKUP(Abfalldokumentation!$W752,Artikel!A:C,3,FALSE),Abfalldokumentation!$W752)</f>
        <v>Diverses</v>
      </c>
      <c r="N752" s="81" t="str">
        <f>VLOOKUP(D752,'Liste Gründe'!A:D,2,FALSE)</f>
        <v>Linienbezogen</v>
      </c>
      <c r="O752" s="80" t="str">
        <f>IF(ISBLANK(F752),VLOOKUP(Abfalldokumentation!$X752,'Liste Gründe'!A:D,3,FALSE),F752)</f>
        <v>Maschinenabfall</v>
      </c>
      <c r="P752" s="81" t="str">
        <f>IF(ISBLANK(Abfalldokumentation!$G752),"-",Abfalldokumentation!$G752)</f>
        <v>-</v>
      </c>
      <c r="Q752" s="81">
        <f t="shared" si="78"/>
        <v>39</v>
      </c>
      <c r="R752" s="81" t="str">
        <f t="shared" si="79"/>
        <v>Produkte</v>
      </c>
      <c r="S752" s="81" t="str">
        <f t="shared" si="80"/>
        <v>BUs</v>
      </c>
      <c r="T752" s="81" t="str">
        <f t="shared" si="81"/>
        <v>Symptome</v>
      </c>
      <c r="U752" s="81" t="str">
        <f>IFERROR(VLOOKUP(Abfalldokumentation!$W752,Kennzahlen!S:U,3,FALSE)*Abfalldokumentation!$J752,"0")</f>
        <v>0</v>
      </c>
      <c r="V752" s="81" t="str">
        <f>IF(ISBLANK(A752),VLOOKUP(Abfalldokumentation!$W752,'Linien - BU'!R:S,2,FALSE),A752)</f>
        <v>BU2</v>
      </c>
      <c r="W752" s="77" t="str">
        <f t="shared" si="82"/>
        <v>Diverses</v>
      </c>
      <c r="X752" s="77">
        <f t="shared" si="83"/>
        <v>30</v>
      </c>
    </row>
    <row r="753" spans="1:24" ht="30" customHeight="1" x14ac:dyDescent="0.25">
      <c r="A753" s="45" t="s">
        <v>70</v>
      </c>
      <c r="B753" s="46" t="s">
        <v>86</v>
      </c>
      <c r="C753" s="46">
        <v>141.19999999999999</v>
      </c>
      <c r="D753" s="46">
        <v>30</v>
      </c>
      <c r="E753" s="47">
        <v>44467</v>
      </c>
      <c r="F753" s="48"/>
      <c r="G753" s="46"/>
      <c r="H753" s="50" t="str">
        <f>IFERROR(VLOOKUP(Abfalldokumentation!$B753,Artikel!A:C,3,FALSE),Abfalldokumentation!$B753)</f>
        <v>Diverses aus Abfüllung</v>
      </c>
      <c r="I753" s="73" t="str">
        <f>VLOOKUP(V753,'Linien - BU'!A:B,2,FALSE)</f>
        <v>BU1</v>
      </c>
      <c r="J753" s="74">
        <f t="shared" si="77"/>
        <v>141.19999999999999</v>
      </c>
      <c r="K753" s="75">
        <f>Abfalldokumentation!$E753</f>
        <v>44467</v>
      </c>
      <c r="L753" s="74" t="str">
        <f>IFERROR(IF(VLOOKUP(W753,'[1]Rohware 230'!$B:$C,2,FALSE)=0,"Rohware"),
IFERROR(IF(VLOOKUP(W753,[1]Sammelnr.!$B:$C,2,FALSE)=0,"Sammelnr. ungeschält ABS"),
IFERROR(IF(VLOOKUP(W753,[1]Sammelnr.!$E:$F,2,FALSE)=0,"Sammelnr. ungeschält VS"),
IFERROR(IF(VLOOKUP(W753,[1]Sammelnr.!$H:$I,2,FALSE)=0,"Sammelnr. geschält"),
IFERROR(IF(VLOOKUP(W753,[1]Offen!$B:$C,2,FALSE)=0,"Offen ungeschält ABS"),
IFERROR(IF(VLOOKUP(W753,[1]Offen!$E:$F,2,FALSE)=0,"Offen ungeschält VOS"),
IFERROR(IF(VLOOKUP(W753,[1]Offen!$H:$I,2,FALSE)=0,"Offen geschält RW"),
IFERROR(IF(VLOOKUP(W753,[1]Offen!$K:$L,2,FALSE)=0,"Offen vegan"),
IFERROR(IF(VLOOKUP(W753,[1]Offen!$N:$O,2,FALSE)=0,"Offen Zipfel"),
IFERROR(IF(VLOOKUP(W753,[1]Offen!$Q:$R,2,FALSE)=0,"Offen Endstücke"),
IFERROR(IF(VLOOKUP(W753,[1]Vakuumiert!$B:$C,2,FALSE)=0,"Vakuumierter VOS ungeschält"),
IFERROR(IF(VLOOKUP(W753,[1]Vakuumiert!$E:$F,2,FALSE)=0,"Vakuumierter ABS ungeschält"),
IFERROR(IF(VLOOKUP(W753,[1]Vakuumiert!$H:$I,2,FALSE)=0,"Vakuumierter VOS geschält"),
IFERROR(IF(VLOOKUP(W753,[1]Vakuumiert!$K:$L,2,FALSE)=0,"Vakuumierter VOS vegan"),
IFERROR(IF(VLOOKUP(W753,[1]Vakuumiert!$N:$O,2,FALSE)=0,"Vakuumierter VOS Zipfel"),
IFERROR(IF(VLOOKUP(W753,[1]Vakuumiert!$Q:$R,2,FALSE)=0,"Vakuumiert geschält"),
IFERROR(IF(VLOOKUP(W753,'[1]vakuumierte Fertigprodukte'!$B:$C,2,FALSE)=0,"Fertigprodukte"),
IFERROR(IF(VLOOKUP(W753,'[1]vakuumierte Fertigprodukte'!$E:$FI,2,FALSE)=0,"Vakuumierte Zipfel"),
IFERROR(IF(VLOOKUP(W753,[1]Wurste!$B:$C,2,FALSE)=0,"Räucherwürste"),
IFERROR(IF(VLOOKUP(W753,[1]Wurste!$E:$F,2,FALSE)=0,"URW/URGW Wurst"),
IFERROR(IF(VLOOKUP(W753,[1]Wurste!$H:$I,2,FALSE)=0,"HF-Wurst Vegan"),
IFERROR(IF(VLOOKUP(W753,[1]Wurste!$K:$L,2,FALSE)=0,"320er ohne Würste"),
IFERROR(IF(AND(OR(Abfalldokumentation!$I753="BU3",Abfalldokumentation!$I753="Verkauf"),Abfalldokumentation!$N753="Schimmel",Abfalldokumentation!$O753="keinen Abnehmer/kein Schälpersonal"),"Div. Zipfel, ES ohne Verwendung",VLOOKUP(Abfalldokumentation!$M753,Produktgruppen!A:B,2,FALSE)),"-")))))))))))))))))))))))</f>
        <v>Diverses</v>
      </c>
      <c r="M753" s="76" t="str">
        <f>IFERROR(VLOOKUP(Abfalldokumentation!$W753,Artikel!A:C,3,FALSE),Abfalldokumentation!$W753)</f>
        <v>Diverses aus Abfüllung</v>
      </c>
      <c r="N753" s="76" t="str">
        <f>VLOOKUP(D753,'Liste Gründe'!A:D,2,FALSE)</f>
        <v>Linienbezogen</v>
      </c>
      <c r="O753" s="75" t="str">
        <f>IF(ISBLANK(F753),VLOOKUP(Abfalldokumentation!$X753,'Liste Gründe'!A:D,3,FALSE),F753)</f>
        <v>Maschinenabfall</v>
      </c>
      <c r="P753" s="76" t="str">
        <f>IF(ISBLANK(Abfalldokumentation!$G753),"-",Abfalldokumentation!$G753)</f>
        <v>-</v>
      </c>
      <c r="Q753" s="76">
        <f t="shared" si="78"/>
        <v>39</v>
      </c>
      <c r="R753" s="76" t="str">
        <f t="shared" si="79"/>
        <v>Produkte</v>
      </c>
      <c r="S753" s="76" t="str">
        <f t="shared" si="80"/>
        <v>BUs</v>
      </c>
      <c r="T753" s="76" t="str">
        <f t="shared" si="81"/>
        <v>Symptome</v>
      </c>
      <c r="U753" s="76" t="str">
        <f>IFERROR(VLOOKUP(Abfalldokumentation!$W753,Kennzahlen!S:U,3,FALSE)*Abfalldokumentation!$J753,"0")</f>
        <v>0</v>
      </c>
      <c r="V753" s="76" t="str">
        <f>IF(ISBLANK(A753),VLOOKUP(Abfalldokumentation!$W753,'Linien - BU'!R:S,2,FALSE),A753)</f>
        <v>Abfüllung</v>
      </c>
      <c r="W753" s="77" t="str">
        <f t="shared" si="82"/>
        <v>Diverses aus Abfüllung</v>
      </c>
      <c r="X753" s="77">
        <f t="shared" si="83"/>
        <v>30</v>
      </c>
    </row>
    <row r="754" spans="1:24" ht="30" customHeight="1" x14ac:dyDescent="0.25">
      <c r="A754" s="39" t="s">
        <v>89</v>
      </c>
      <c r="B754" s="40" t="s">
        <v>90</v>
      </c>
      <c r="C754" s="40">
        <v>9</v>
      </c>
      <c r="D754" s="40">
        <v>74</v>
      </c>
      <c r="E754" s="41">
        <v>44467</v>
      </c>
      <c r="F754" s="42" t="s">
        <v>91</v>
      </c>
      <c r="G754" s="40" t="s">
        <v>91</v>
      </c>
      <c r="H754" s="44" t="str">
        <f>IFERROR(VLOOKUP(Abfalldokumentation!$B754,Artikel!A:C,3,FALSE),Abfalldokumentation!$B754)</f>
        <v>Diverses QM</v>
      </c>
      <c r="I754" s="78" t="str">
        <f>VLOOKUP(V754,'Linien - BU'!A:B,2,FALSE)</f>
        <v>Rest</v>
      </c>
      <c r="J754" s="79">
        <f t="shared" si="77"/>
        <v>9</v>
      </c>
      <c r="K754" s="80">
        <f>Abfalldokumentation!$E754</f>
        <v>44467</v>
      </c>
      <c r="L754" s="79" t="str">
        <f>IFERROR(IF(VLOOKUP(W754,'[1]Rohware 230'!$B:$C,2,FALSE)=0,"Rohware"),
IFERROR(IF(VLOOKUP(W754,[1]Sammelnr.!$B:$C,2,FALSE)=0,"Sammelnr. ungeschält ABS"),
IFERROR(IF(VLOOKUP(W754,[1]Sammelnr.!$E:$F,2,FALSE)=0,"Sammelnr. ungeschält VS"),
IFERROR(IF(VLOOKUP(W754,[1]Sammelnr.!$H:$I,2,FALSE)=0,"Sammelnr. geschält"),
IFERROR(IF(VLOOKUP(W754,[1]Offen!$B:$C,2,FALSE)=0,"Offen ungeschält ABS"),
IFERROR(IF(VLOOKUP(W754,[1]Offen!$E:$F,2,FALSE)=0,"Offen ungeschält VOS"),
IFERROR(IF(VLOOKUP(W754,[1]Offen!$H:$I,2,FALSE)=0,"Offen geschält RW"),
IFERROR(IF(VLOOKUP(W754,[1]Offen!$K:$L,2,FALSE)=0,"Offen vegan"),
IFERROR(IF(VLOOKUP(W754,[1]Offen!$N:$O,2,FALSE)=0,"Offen Zipfel"),
IFERROR(IF(VLOOKUP(W754,[1]Offen!$Q:$R,2,FALSE)=0,"Offen Endstücke"),
IFERROR(IF(VLOOKUP(W754,[1]Vakuumiert!$B:$C,2,FALSE)=0,"Vakuumierter VOS ungeschält"),
IFERROR(IF(VLOOKUP(W754,[1]Vakuumiert!$E:$F,2,FALSE)=0,"Vakuumierter ABS ungeschält"),
IFERROR(IF(VLOOKUP(W754,[1]Vakuumiert!$H:$I,2,FALSE)=0,"Vakuumierter VOS geschält"),
IFERROR(IF(VLOOKUP(W754,[1]Vakuumiert!$K:$L,2,FALSE)=0,"Vakuumierter VOS vegan"),
IFERROR(IF(VLOOKUP(W754,[1]Vakuumiert!$N:$O,2,FALSE)=0,"Vakuumierter VOS Zipfel"),
IFERROR(IF(VLOOKUP(W754,[1]Vakuumiert!$Q:$R,2,FALSE)=0,"Vakuumiert geschält"),
IFERROR(IF(VLOOKUP(W754,'[1]vakuumierte Fertigprodukte'!$B:$C,2,FALSE)=0,"Fertigprodukte"),
IFERROR(IF(VLOOKUP(W754,'[1]vakuumierte Fertigprodukte'!$E:$FI,2,FALSE)=0,"Vakuumierte Zipfel"),
IFERROR(IF(VLOOKUP(W754,[1]Wurste!$B:$C,2,FALSE)=0,"Räucherwürste"),
IFERROR(IF(VLOOKUP(W754,[1]Wurste!$E:$F,2,FALSE)=0,"URW/URGW Wurst"),
IFERROR(IF(VLOOKUP(W754,[1]Wurste!$H:$I,2,FALSE)=0,"HF-Wurst Vegan"),
IFERROR(IF(VLOOKUP(W754,[1]Wurste!$K:$L,2,FALSE)=0,"320er ohne Würste"),
IFERROR(IF(AND(OR(Abfalldokumentation!$I754="BU3",Abfalldokumentation!$I754="Verkauf"),Abfalldokumentation!$N754="Schimmel",Abfalldokumentation!$O754="keinen Abnehmer/kein Schälpersonal"),"Div. Zipfel, ES ohne Verwendung",VLOOKUP(Abfalldokumentation!$M754,Produktgruppen!A:B,2,FALSE)),"-")))))))))))))))))))))))</f>
        <v>Qualitätssicherung</v>
      </c>
      <c r="M754" s="81" t="str">
        <f>IFERROR(VLOOKUP(Abfalldokumentation!$W754,Artikel!A:C,3,FALSE),Abfalldokumentation!$W754)</f>
        <v>Diverses QM</v>
      </c>
      <c r="N754" s="81" t="str">
        <f>VLOOKUP(D754,'Liste Gründe'!A:D,2,FALSE)</f>
        <v>Qualitätssicherung</v>
      </c>
      <c r="O754" s="80" t="str">
        <f>IF(ISBLANK(F754),VLOOKUP(Abfalldokumentation!$X754,'Liste Gründe'!A:D,3,FALSE),F754)</f>
        <v>Sensorik</v>
      </c>
      <c r="P754" s="81" t="str">
        <f>IF(ISBLANK(Abfalldokumentation!$G754),"-",Abfalldokumentation!$G754)</f>
        <v>Sensorik</v>
      </c>
      <c r="Q754" s="81">
        <f t="shared" si="78"/>
        <v>39</v>
      </c>
      <c r="R754" s="81" t="str">
        <f t="shared" si="79"/>
        <v>Produkte</v>
      </c>
      <c r="S754" s="81" t="str">
        <f t="shared" si="80"/>
        <v>BUs</v>
      </c>
      <c r="T754" s="81" t="str">
        <f t="shared" si="81"/>
        <v>Symptome</v>
      </c>
      <c r="U754" s="81" t="str">
        <f>IFERROR(VLOOKUP(Abfalldokumentation!$W754,Kennzahlen!S:U,3,FALSE)*Abfalldokumentation!$J754,"0")</f>
        <v>0</v>
      </c>
      <c r="V754" s="81" t="str">
        <f>IF(ISBLANK(A754),VLOOKUP(Abfalldokumentation!$W754,'Linien - BU'!R:S,2,FALSE),A754)</f>
        <v>QM</v>
      </c>
      <c r="W754" s="77" t="str">
        <f t="shared" si="82"/>
        <v>Diverses QM</v>
      </c>
      <c r="X754" s="77">
        <f t="shared" si="83"/>
        <v>74</v>
      </c>
    </row>
    <row r="755" spans="1:24" ht="30" customHeight="1" x14ac:dyDescent="0.25">
      <c r="A755" s="45" t="s">
        <v>89</v>
      </c>
      <c r="B755" s="46" t="s">
        <v>90</v>
      </c>
      <c r="C755" s="46">
        <v>9.4</v>
      </c>
      <c r="D755" s="46">
        <v>74</v>
      </c>
      <c r="E755" s="47">
        <v>44467</v>
      </c>
      <c r="F755" s="48" t="s">
        <v>91</v>
      </c>
      <c r="G755" s="46" t="s">
        <v>91</v>
      </c>
      <c r="H755" s="50" t="str">
        <f>IFERROR(VLOOKUP(Abfalldokumentation!$B755,Artikel!A:C,3,FALSE),Abfalldokumentation!$B755)</f>
        <v>Diverses QM</v>
      </c>
      <c r="I755" s="73" t="str">
        <f>VLOOKUP(V755,'Linien - BU'!A:B,2,FALSE)</f>
        <v>Rest</v>
      </c>
      <c r="J755" s="74">
        <f t="shared" si="77"/>
        <v>9.4</v>
      </c>
      <c r="K755" s="75">
        <f>Abfalldokumentation!$E755</f>
        <v>44467</v>
      </c>
      <c r="L755" s="74" t="str">
        <f>IFERROR(IF(VLOOKUP(W755,'[1]Rohware 230'!$B:$C,2,FALSE)=0,"Rohware"),
IFERROR(IF(VLOOKUP(W755,[1]Sammelnr.!$B:$C,2,FALSE)=0,"Sammelnr. ungeschält ABS"),
IFERROR(IF(VLOOKUP(W755,[1]Sammelnr.!$E:$F,2,FALSE)=0,"Sammelnr. ungeschält VS"),
IFERROR(IF(VLOOKUP(W755,[1]Sammelnr.!$H:$I,2,FALSE)=0,"Sammelnr. geschält"),
IFERROR(IF(VLOOKUP(W755,[1]Offen!$B:$C,2,FALSE)=0,"Offen ungeschält ABS"),
IFERROR(IF(VLOOKUP(W755,[1]Offen!$E:$F,2,FALSE)=0,"Offen ungeschält VOS"),
IFERROR(IF(VLOOKUP(W755,[1]Offen!$H:$I,2,FALSE)=0,"Offen geschält RW"),
IFERROR(IF(VLOOKUP(W755,[1]Offen!$K:$L,2,FALSE)=0,"Offen vegan"),
IFERROR(IF(VLOOKUP(W755,[1]Offen!$N:$O,2,FALSE)=0,"Offen Zipfel"),
IFERROR(IF(VLOOKUP(W755,[1]Offen!$Q:$R,2,FALSE)=0,"Offen Endstücke"),
IFERROR(IF(VLOOKUP(W755,[1]Vakuumiert!$B:$C,2,FALSE)=0,"Vakuumierter VOS ungeschält"),
IFERROR(IF(VLOOKUP(W755,[1]Vakuumiert!$E:$F,2,FALSE)=0,"Vakuumierter ABS ungeschält"),
IFERROR(IF(VLOOKUP(W755,[1]Vakuumiert!$H:$I,2,FALSE)=0,"Vakuumierter VOS geschält"),
IFERROR(IF(VLOOKUP(W755,[1]Vakuumiert!$K:$L,2,FALSE)=0,"Vakuumierter VOS vegan"),
IFERROR(IF(VLOOKUP(W755,[1]Vakuumiert!$N:$O,2,FALSE)=0,"Vakuumierter VOS Zipfel"),
IFERROR(IF(VLOOKUP(W755,[1]Vakuumiert!$Q:$R,2,FALSE)=0,"Vakuumiert geschält"),
IFERROR(IF(VLOOKUP(W755,'[1]vakuumierte Fertigprodukte'!$B:$C,2,FALSE)=0,"Fertigprodukte"),
IFERROR(IF(VLOOKUP(W755,'[1]vakuumierte Fertigprodukte'!$E:$FI,2,FALSE)=0,"Vakuumierte Zipfel"),
IFERROR(IF(VLOOKUP(W755,[1]Wurste!$B:$C,2,FALSE)=0,"Räucherwürste"),
IFERROR(IF(VLOOKUP(W755,[1]Wurste!$E:$F,2,FALSE)=0,"URW/URGW Wurst"),
IFERROR(IF(VLOOKUP(W755,[1]Wurste!$H:$I,2,FALSE)=0,"HF-Wurst Vegan"),
IFERROR(IF(VLOOKUP(W755,[1]Wurste!$K:$L,2,FALSE)=0,"320er ohne Würste"),
IFERROR(IF(AND(OR(Abfalldokumentation!$I755="BU3",Abfalldokumentation!$I755="Verkauf"),Abfalldokumentation!$N755="Schimmel",Abfalldokumentation!$O755="keinen Abnehmer/kein Schälpersonal"),"Div. Zipfel, ES ohne Verwendung",VLOOKUP(Abfalldokumentation!$M755,Produktgruppen!A:B,2,FALSE)),"-")))))))))))))))))))))))</f>
        <v>Qualitätssicherung</v>
      </c>
      <c r="M755" s="76" t="str">
        <f>IFERROR(VLOOKUP(Abfalldokumentation!$W755,Artikel!A:C,3,FALSE),Abfalldokumentation!$W755)</f>
        <v>Diverses QM</v>
      </c>
      <c r="N755" s="76" t="str">
        <f>VLOOKUP(D755,'Liste Gründe'!A:D,2,FALSE)</f>
        <v>Qualitätssicherung</v>
      </c>
      <c r="O755" s="75" t="str">
        <f>IF(ISBLANK(F755),VLOOKUP(Abfalldokumentation!$X755,'Liste Gründe'!A:D,3,FALSE),F755)</f>
        <v>Sensorik</v>
      </c>
      <c r="P755" s="76" t="str">
        <f>IF(ISBLANK(Abfalldokumentation!$G755),"-",Abfalldokumentation!$G755)</f>
        <v>Sensorik</v>
      </c>
      <c r="Q755" s="76">
        <f t="shared" si="78"/>
        <v>39</v>
      </c>
      <c r="R755" s="76" t="str">
        <f t="shared" si="79"/>
        <v>Produkte</v>
      </c>
      <c r="S755" s="76" t="str">
        <f t="shared" si="80"/>
        <v>BUs</v>
      </c>
      <c r="T755" s="76" t="str">
        <f t="shared" si="81"/>
        <v>Symptome</v>
      </c>
      <c r="U755" s="76" t="str">
        <f>IFERROR(VLOOKUP(Abfalldokumentation!$W755,Kennzahlen!S:U,3,FALSE)*Abfalldokumentation!$J755,"0")</f>
        <v>0</v>
      </c>
      <c r="V755" s="76" t="str">
        <f>IF(ISBLANK(A755),VLOOKUP(Abfalldokumentation!$W755,'Linien - BU'!R:S,2,FALSE),A755)</f>
        <v>QM</v>
      </c>
      <c r="W755" s="77" t="str">
        <f t="shared" si="82"/>
        <v>Diverses QM</v>
      </c>
      <c r="X755" s="77">
        <f t="shared" si="83"/>
        <v>74</v>
      </c>
    </row>
    <row r="756" spans="1:24" ht="30" customHeight="1" x14ac:dyDescent="0.25">
      <c r="A756" s="39" t="s">
        <v>89</v>
      </c>
      <c r="B756" s="40" t="s">
        <v>90</v>
      </c>
      <c r="C756" s="40">
        <v>11</v>
      </c>
      <c r="D756" s="40">
        <v>74</v>
      </c>
      <c r="E756" s="41">
        <v>44467</v>
      </c>
      <c r="F756" s="42" t="s">
        <v>91</v>
      </c>
      <c r="G756" s="40" t="s">
        <v>91</v>
      </c>
      <c r="H756" s="44" t="str">
        <f>IFERROR(VLOOKUP(Abfalldokumentation!$B756,Artikel!A:C,3,FALSE),Abfalldokumentation!$B756)</f>
        <v>Diverses QM</v>
      </c>
      <c r="I756" s="78" t="str">
        <f>VLOOKUP(V756,'Linien - BU'!A:B,2,FALSE)</f>
        <v>Rest</v>
      </c>
      <c r="J756" s="79">
        <f t="shared" si="77"/>
        <v>11</v>
      </c>
      <c r="K756" s="80">
        <f>Abfalldokumentation!$E756</f>
        <v>44467</v>
      </c>
      <c r="L756" s="79" t="str">
        <f>IFERROR(IF(VLOOKUP(W756,'[1]Rohware 230'!$B:$C,2,FALSE)=0,"Rohware"),
IFERROR(IF(VLOOKUP(W756,[1]Sammelnr.!$B:$C,2,FALSE)=0,"Sammelnr. ungeschält ABS"),
IFERROR(IF(VLOOKUP(W756,[1]Sammelnr.!$E:$F,2,FALSE)=0,"Sammelnr. ungeschält VS"),
IFERROR(IF(VLOOKUP(W756,[1]Sammelnr.!$H:$I,2,FALSE)=0,"Sammelnr. geschält"),
IFERROR(IF(VLOOKUP(W756,[1]Offen!$B:$C,2,FALSE)=0,"Offen ungeschält ABS"),
IFERROR(IF(VLOOKUP(W756,[1]Offen!$E:$F,2,FALSE)=0,"Offen ungeschält VOS"),
IFERROR(IF(VLOOKUP(W756,[1]Offen!$H:$I,2,FALSE)=0,"Offen geschält RW"),
IFERROR(IF(VLOOKUP(W756,[1]Offen!$K:$L,2,FALSE)=0,"Offen vegan"),
IFERROR(IF(VLOOKUP(W756,[1]Offen!$N:$O,2,FALSE)=0,"Offen Zipfel"),
IFERROR(IF(VLOOKUP(W756,[1]Offen!$Q:$R,2,FALSE)=0,"Offen Endstücke"),
IFERROR(IF(VLOOKUP(W756,[1]Vakuumiert!$B:$C,2,FALSE)=0,"Vakuumierter VOS ungeschält"),
IFERROR(IF(VLOOKUP(W756,[1]Vakuumiert!$E:$F,2,FALSE)=0,"Vakuumierter ABS ungeschält"),
IFERROR(IF(VLOOKUP(W756,[1]Vakuumiert!$H:$I,2,FALSE)=0,"Vakuumierter VOS geschält"),
IFERROR(IF(VLOOKUP(W756,[1]Vakuumiert!$K:$L,2,FALSE)=0,"Vakuumierter VOS vegan"),
IFERROR(IF(VLOOKUP(W756,[1]Vakuumiert!$N:$O,2,FALSE)=0,"Vakuumierter VOS Zipfel"),
IFERROR(IF(VLOOKUP(W756,[1]Vakuumiert!$Q:$R,2,FALSE)=0,"Vakuumiert geschält"),
IFERROR(IF(VLOOKUP(W756,'[1]vakuumierte Fertigprodukte'!$B:$C,2,FALSE)=0,"Fertigprodukte"),
IFERROR(IF(VLOOKUP(W756,'[1]vakuumierte Fertigprodukte'!$E:$FI,2,FALSE)=0,"Vakuumierte Zipfel"),
IFERROR(IF(VLOOKUP(W756,[1]Wurste!$B:$C,2,FALSE)=0,"Räucherwürste"),
IFERROR(IF(VLOOKUP(W756,[1]Wurste!$E:$F,2,FALSE)=0,"URW/URGW Wurst"),
IFERROR(IF(VLOOKUP(W756,[1]Wurste!$H:$I,2,FALSE)=0,"HF-Wurst Vegan"),
IFERROR(IF(VLOOKUP(W756,[1]Wurste!$K:$L,2,FALSE)=0,"320er ohne Würste"),
IFERROR(IF(AND(OR(Abfalldokumentation!$I756="BU3",Abfalldokumentation!$I756="Verkauf"),Abfalldokumentation!$N756="Schimmel",Abfalldokumentation!$O756="keinen Abnehmer/kein Schälpersonal"),"Div. Zipfel, ES ohne Verwendung",VLOOKUP(Abfalldokumentation!$M756,Produktgruppen!A:B,2,FALSE)),"-")))))))))))))))))))))))</f>
        <v>Qualitätssicherung</v>
      </c>
      <c r="M756" s="81" t="str">
        <f>IFERROR(VLOOKUP(Abfalldokumentation!$W756,Artikel!A:C,3,FALSE),Abfalldokumentation!$W756)</f>
        <v>Diverses QM</v>
      </c>
      <c r="N756" s="81" t="str">
        <f>VLOOKUP(D756,'Liste Gründe'!A:D,2,FALSE)</f>
        <v>Qualitätssicherung</v>
      </c>
      <c r="O756" s="80" t="str">
        <f>IF(ISBLANK(F756),VLOOKUP(Abfalldokumentation!$X756,'Liste Gründe'!A:D,3,FALSE),F756)</f>
        <v>Sensorik</v>
      </c>
      <c r="P756" s="81" t="str">
        <f>IF(ISBLANK(Abfalldokumentation!$G756),"-",Abfalldokumentation!$G756)</f>
        <v>Sensorik</v>
      </c>
      <c r="Q756" s="81">
        <f t="shared" si="78"/>
        <v>39</v>
      </c>
      <c r="R756" s="81" t="str">
        <f t="shared" si="79"/>
        <v>Produkte</v>
      </c>
      <c r="S756" s="81" t="str">
        <f t="shared" si="80"/>
        <v>BUs</v>
      </c>
      <c r="T756" s="81" t="str">
        <f t="shared" si="81"/>
        <v>Symptome</v>
      </c>
      <c r="U756" s="81" t="str">
        <f>IFERROR(VLOOKUP(Abfalldokumentation!$W756,Kennzahlen!S:U,3,FALSE)*Abfalldokumentation!$J756,"0")</f>
        <v>0</v>
      </c>
      <c r="V756" s="81" t="str">
        <f>IF(ISBLANK(A756),VLOOKUP(Abfalldokumentation!$W756,'Linien - BU'!R:S,2,FALSE),A756)</f>
        <v>QM</v>
      </c>
      <c r="W756" s="77" t="str">
        <f t="shared" si="82"/>
        <v>Diverses QM</v>
      </c>
      <c r="X756" s="77">
        <f t="shared" si="83"/>
        <v>74</v>
      </c>
    </row>
    <row r="757" spans="1:24" ht="30" customHeight="1" x14ac:dyDescent="0.25">
      <c r="A757" s="45" t="s">
        <v>123</v>
      </c>
      <c r="B757" s="46" t="s">
        <v>190</v>
      </c>
      <c r="C757" s="46">
        <v>57</v>
      </c>
      <c r="D757" s="46">
        <v>81</v>
      </c>
      <c r="E757" s="47">
        <v>44467</v>
      </c>
      <c r="F757" s="48"/>
      <c r="G757" s="49" t="s">
        <v>191</v>
      </c>
      <c r="H757" s="50" t="str">
        <f>IFERROR(VLOOKUP(Abfalldokumentation!$B757,Artikel!A:C,3,FALSE),Abfalldokumentation!$B757)</f>
        <v>gemischte Räucherstücke</v>
      </c>
      <c r="I757" s="73" t="str">
        <f>VLOOKUP(V757,'Linien - BU'!A:B,2,FALSE)</f>
        <v>BU3</v>
      </c>
      <c r="J757" s="74">
        <f t="shared" si="77"/>
        <v>57</v>
      </c>
      <c r="K757" s="75">
        <f>Abfalldokumentation!$E757</f>
        <v>44467</v>
      </c>
      <c r="L757" s="74" t="str">
        <f>IFERROR(IF(VLOOKUP(W757,'[1]Rohware 230'!$B:$C,2,FALSE)=0,"Rohware"),
IFERROR(IF(VLOOKUP(W757,[1]Sammelnr.!$B:$C,2,FALSE)=0,"Sammelnr. ungeschält ABS"),
IFERROR(IF(VLOOKUP(W757,[1]Sammelnr.!$E:$F,2,FALSE)=0,"Sammelnr. ungeschält VS"),
IFERROR(IF(VLOOKUP(W757,[1]Sammelnr.!$H:$I,2,FALSE)=0,"Sammelnr. geschält"),
IFERROR(IF(VLOOKUP(W757,[1]Offen!$B:$C,2,FALSE)=0,"Offen ungeschält ABS"),
IFERROR(IF(VLOOKUP(W757,[1]Offen!$E:$F,2,FALSE)=0,"Offen ungeschält VOS"),
IFERROR(IF(VLOOKUP(W757,[1]Offen!$H:$I,2,FALSE)=0,"Offen geschält RW"),
IFERROR(IF(VLOOKUP(W757,[1]Offen!$K:$L,2,FALSE)=0,"Offen vegan"),
IFERROR(IF(VLOOKUP(W757,[1]Offen!$N:$O,2,FALSE)=0,"Offen Zipfel"),
IFERROR(IF(VLOOKUP(W757,[1]Offen!$Q:$R,2,FALSE)=0,"Offen Endstücke"),
IFERROR(IF(VLOOKUP(W757,[1]Vakuumiert!$B:$C,2,FALSE)=0,"Vakuumierter VOS ungeschält"),
IFERROR(IF(VLOOKUP(W757,[1]Vakuumiert!$E:$F,2,FALSE)=0,"Vakuumierter ABS ungeschält"),
IFERROR(IF(VLOOKUP(W757,[1]Vakuumiert!$H:$I,2,FALSE)=0,"Vakuumierter VOS geschält"),
IFERROR(IF(VLOOKUP(W757,[1]Vakuumiert!$K:$L,2,FALSE)=0,"Vakuumierter VOS vegan"),
IFERROR(IF(VLOOKUP(W757,[1]Vakuumiert!$N:$O,2,FALSE)=0,"Vakuumierter VOS Zipfel"),
IFERROR(IF(VLOOKUP(W757,[1]Vakuumiert!$Q:$R,2,FALSE)=0,"Vakuumiert geschält"),
IFERROR(IF(VLOOKUP(W757,'[1]vakuumierte Fertigprodukte'!$B:$C,2,FALSE)=0,"Fertigprodukte"),
IFERROR(IF(VLOOKUP(W757,'[1]vakuumierte Fertigprodukte'!$E:$FI,2,FALSE)=0,"Vakuumierte Zipfel"),
IFERROR(IF(VLOOKUP(W757,[1]Wurste!$B:$C,2,FALSE)=0,"Räucherwürste"),
IFERROR(IF(VLOOKUP(W757,[1]Wurste!$E:$F,2,FALSE)=0,"URW/URGW Wurst"),
IFERROR(IF(VLOOKUP(W757,[1]Wurste!$H:$I,2,FALSE)=0,"HF-Wurst Vegan"),
IFERROR(IF(VLOOKUP(W757,[1]Wurste!$K:$L,2,FALSE)=0,"320er ohne Würste"),
IFERROR(IF(AND(OR(Abfalldokumentation!$I757="BU3",Abfalldokumentation!$I757="Verkauf"),Abfalldokumentation!$N757="Schimmel",Abfalldokumentation!$O757="keinen Abnehmer/kein Schälpersonal"),"Div. Zipfel, ES ohne Verwendung",VLOOKUP(Abfalldokumentation!$M757,Produktgruppen!A:B,2,FALSE)),"-")))))))))))))))))))))))</f>
        <v>Vorschmelz</v>
      </c>
      <c r="M757" s="76" t="str">
        <f>IFERROR(VLOOKUP(Abfalldokumentation!$W757,Artikel!A:C,3,FALSE),Abfalldokumentation!$W757)</f>
        <v>gemischte Räucherstücke</v>
      </c>
      <c r="N757" s="76" t="str">
        <f>VLOOKUP(D757,'Liste Gründe'!A:D,2,FALSE)</f>
        <v>Linienbezogen</v>
      </c>
      <c r="O757" s="75" t="str">
        <f>IF(ISBLANK(F757),VLOOKUP(Abfalldokumentation!$X757,'Liste Gründe'!A:D,3,FALSE),F757)</f>
        <v>gemischtes Produkt</v>
      </c>
      <c r="P757" s="76" t="str">
        <f>IF(ISBLANK(Abfalldokumentation!$G757),"-",Abfalldokumentation!$G757)</f>
        <v xml:space="preserve">gemischt, weil mehrere Produkte in einen Auftrag einfließen. VOS Trennung </v>
      </c>
      <c r="Q757" s="76">
        <f t="shared" si="78"/>
        <v>39</v>
      </c>
      <c r="R757" s="76" t="str">
        <f t="shared" si="79"/>
        <v>Produkte</v>
      </c>
      <c r="S757" s="76" t="str">
        <f t="shared" si="80"/>
        <v>BUs</v>
      </c>
      <c r="T757" s="76" t="str">
        <f t="shared" si="81"/>
        <v>Symptome</v>
      </c>
      <c r="U757" s="76" t="str">
        <f>IFERROR(VLOOKUP(Abfalldokumentation!$W757,Kennzahlen!S:U,3,FALSE)*Abfalldokumentation!$J757,"0")</f>
        <v>0</v>
      </c>
      <c r="V757" s="76" t="str">
        <f>IF(ISBLANK(A757),VLOOKUP(Abfalldokumentation!$W757,'Linien - BU'!R:S,2,FALSE),A757)</f>
        <v>L9</v>
      </c>
      <c r="W757" s="77" t="str">
        <f t="shared" si="82"/>
        <v>gemischte Räucherstücke</v>
      </c>
      <c r="X757" s="77">
        <f t="shared" si="83"/>
        <v>81</v>
      </c>
    </row>
    <row r="758" spans="1:24" ht="30" customHeight="1" x14ac:dyDescent="0.25">
      <c r="A758" s="39" t="s">
        <v>92</v>
      </c>
      <c r="B758" s="40" t="s">
        <v>93</v>
      </c>
      <c r="C758" s="40">
        <v>2.6</v>
      </c>
      <c r="D758" s="51">
        <v>74</v>
      </c>
      <c r="E758" s="41">
        <v>44467</v>
      </c>
      <c r="F758" s="42" t="s">
        <v>91</v>
      </c>
      <c r="G758" s="40" t="s">
        <v>91</v>
      </c>
      <c r="H758" s="44" t="str">
        <f>IFERROR(VLOOKUP(Abfalldokumentation!$B758,Artikel!A:C,3,FALSE),Abfalldokumentation!$B758)</f>
        <v>Laborproben</v>
      </c>
      <c r="I758" s="78" t="str">
        <f>VLOOKUP(V758,'Linien - BU'!A:B,2,FALSE)</f>
        <v>Rest</v>
      </c>
      <c r="J758" s="79">
        <f t="shared" si="77"/>
        <v>2.6</v>
      </c>
      <c r="K758" s="80">
        <f>Abfalldokumentation!$E758</f>
        <v>44467</v>
      </c>
      <c r="L758" s="79" t="str">
        <f>IFERROR(IF(VLOOKUP(W758,'[1]Rohware 230'!$B:$C,2,FALSE)=0,"Rohware"),
IFERROR(IF(VLOOKUP(W758,[1]Sammelnr.!$B:$C,2,FALSE)=0,"Sammelnr. ungeschält ABS"),
IFERROR(IF(VLOOKUP(W758,[1]Sammelnr.!$E:$F,2,FALSE)=0,"Sammelnr. ungeschält VS"),
IFERROR(IF(VLOOKUP(W758,[1]Sammelnr.!$H:$I,2,FALSE)=0,"Sammelnr. geschält"),
IFERROR(IF(VLOOKUP(W758,[1]Offen!$B:$C,2,FALSE)=0,"Offen ungeschält ABS"),
IFERROR(IF(VLOOKUP(W758,[1]Offen!$E:$F,2,FALSE)=0,"Offen ungeschält VOS"),
IFERROR(IF(VLOOKUP(W758,[1]Offen!$H:$I,2,FALSE)=0,"Offen geschält RW"),
IFERROR(IF(VLOOKUP(W758,[1]Offen!$K:$L,2,FALSE)=0,"Offen vegan"),
IFERROR(IF(VLOOKUP(W758,[1]Offen!$N:$O,2,FALSE)=0,"Offen Zipfel"),
IFERROR(IF(VLOOKUP(W758,[1]Offen!$Q:$R,2,FALSE)=0,"Offen Endstücke"),
IFERROR(IF(VLOOKUP(W758,[1]Vakuumiert!$B:$C,2,FALSE)=0,"Vakuumierter VOS ungeschält"),
IFERROR(IF(VLOOKUP(W758,[1]Vakuumiert!$E:$F,2,FALSE)=0,"Vakuumierter ABS ungeschält"),
IFERROR(IF(VLOOKUP(W758,[1]Vakuumiert!$H:$I,2,FALSE)=0,"Vakuumierter VOS geschält"),
IFERROR(IF(VLOOKUP(W758,[1]Vakuumiert!$K:$L,2,FALSE)=0,"Vakuumierter VOS vegan"),
IFERROR(IF(VLOOKUP(W758,[1]Vakuumiert!$N:$O,2,FALSE)=0,"Vakuumierter VOS Zipfel"),
IFERROR(IF(VLOOKUP(W758,[1]Vakuumiert!$Q:$R,2,FALSE)=0,"Vakuumiert geschält"),
IFERROR(IF(VLOOKUP(W758,'[1]vakuumierte Fertigprodukte'!$B:$C,2,FALSE)=0,"Fertigprodukte"),
IFERROR(IF(VLOOKUP(W758,'[1]vakuumierte Fertigprodukte'!$E:$FI,2,FALSE)=0,"Vakuumierte Zipfel"),
IFERROR(IF(VLOOKUP(W758,[1]Wurste!$B:$C,2,FALSE)=0,"Räucherwürste"),
IFERROR(IF(VLOOKUP(W758,[1]Wurste!$E:$F,2,FALSE)=0,"URW/URGW Wurst"),
IFERROR(IF(VLOOKUP(W758,[1]Wurste!$H:$I,2,FALSE)=0,"HF-Wurst Vegan"),
IFERROR(IF(VLOOKUP(W758,[1]Wurste!$K:$L,2,FALSE)=0,"320er ohne Würste"),
IFERROR(IF(AND(OR(Abfalldokumentation!$I758="BU3",Abfalldokumentation!$I758="Verkauf"),Abfalldokumentation!$N758="Schimmel",Abfalldokumentation!$O758="keinen Abnehmer/kein Schälpersonal"),"Div. Zipfel, ES ohne Verwendung",VLOOKUP(Abfalldokumentation!$M758,Produktgruppen!A:B,2,FALSE)),"-")))))))))))))))))))))))</f>
        <v>Qualitätssicherung</v>
      </c>
      <c r="M758" s="81" t="str">
        <f>IFERROR(VLOOKUP(Abfalldokumentation!$W758,Artikel!A:C,3,FALSE),Abfalldokumentation!$W758)</f>
        <v>Laborproben</v>
      </c>
      <c r="N758" s="81" t="str">
        <f>VLOOKUP(D758,'Liste Gründe'!A:D,2,FALSE)</f>
        <v>Qualitätssicherung</v>
      </c>
      <c r="O758" s="80" t="str">
        <f>IF(ISBLANK(F758),VLOOKUP(Abfalldokumentation!$X758,'Liste Gründe'!A:D,3,FALSE),F758)</f>
        <v>Sensorik</v>
      </c>
      <c r="P758" s="81" t="str">
        <f>IF(ISBLANK(Abfalldokumentation!$G758),"-",Abfalldokumentation!$G758)</f>
        <v>Sensorik</v>
      </c>
      <c r="Q758" s="81">
        <f t="shared" si="78"/>
        <v>39</v>
      </c>
      <c r="R758" s="81" t="str">
        <f t="shared" si="79"/>
        <v>Produkte</v>
      </c>
      <c r="S758" s="81" t="str">
        <f t="shared" si="80"/>
        <v>BUs</v>
      </c>
      <c r="T758" s="81" t="str">
        <f t="shared" si="81"/>
        <v>Symptome</v>
      </c>
      <c r="U758" s="81" t="str">
        <f>IFERROR(VLOOKUP(Abfalldokumentation!$W758,Kennzahlen!S:U,3,FALSE)*Abfalldokumentation!$J758,"0")</f>
        <v>0</v>
      </c>
      <c r="V758" s="81" t="str">
        <f>IF(ISBLANK(A758),VLOOKUP(Abfalldokumentation!$W758,'Linien - BU'!R:S,2,FALSE),A758)</f>
        <v>Labor</v>
      </c>
      <c r="W758" s="77" t="str">
        <f t="shared" si="82"/>
        <v>Laborproben</v>
      </c>
      <c r="X758" s="77">
        <f t="shared" si="83"/>
        <v>74</v>
      </c>
    </row>
    <row r="759" spans="1:24" ht="30" customHeight="1" x14ac:dyDescent="0.25">
      <c r="A759" s="45" t="s">
        <v>92</v>
      </c>
      <c r="B759" s="46" t="s">
        <v>93</v>
      </c>
      <c r="C759" s="46">
        <v>28</v>
      </c>
      <c r="D759" s="52">
        <v>73</v>
      </c>
      <c r="E759" s="47">
        <v>44467</v>
      </c>
      <c r="F759" s="48" t="s">
        <v>94</v>
      </c>
      <c r="G759" s="46" t="s">
        <v>94</v>
      </c>
      <c r="H759" s="50" t="str">
        <f>IFERROR(VLOOKUP(Abfalldokumentation!$B759,Artikel!A:C,3,FALSE),Abfalldokumentation!$B759)</f>
        <v>Laborproben</v>
      </c>
      <c r="I759" s="73" t="str">
        <f>VLOOKUP(V759,'Linien - BU'!A:B,2,FALSE)</f>
        <v>Rest</v>
      </c>
      <c r="J759" s="74">
        <f t="shared" si="77"/>
        <v>28</v>
      </c>
      <c r="K759" s="75">
        <f>Abfalldokumentation!$E759</f>
        <v>44467</v>
      </c>
      <c r="L759" s="74" t="str">
        <f>IFERROR(IF(VLOOKUP(W759,'[1]Rohware 230'!$B:$C,2,FALSE)=0,"Rohware"),
IFERROR(IF(VLOOKUP(W759,[1]Sammelnr.!$B:$C,2,FALSE)=0,"Sammelnr. ungeschält ABS"),
IFERROR(IF(VLOOKUP(W759,[1]Sammelnr.!$E:$F,2,FALSE)=0,"Sammelnr. ungeschält VS"),
IFERROR(IF(VLOOKUP(W759,[1]Sammelnr.!$H:$I,2,FALSE)=0,"Sammelnr. geschält"),
IFERROR(IF(VLOOKUP(W759,[1]Offen!$B:$C,2,FALSE)=0,"Offen ungeschält ABS"),
IFERROR(IF(VLOOKUP(W759,[1]Offen!$E:$F,2,FALSE)=0,"Offen ungeschält VOS"),
IFERROR(IF(VLOOKUP(W759,[1]Offen!$H:$I,2,FALSE)=0,"Offen geschält RW"),
IFERROR(IF(VLOOKUP(W759,[1]Offen!$K:$L,2,FALSE)=0,"Offen vegan"),
IFERROR(IF(VLOOKUP(W759,[1]Offen!$N:$O,2,FALSE)=0,"Offen Zipfel"),
IFERROR(IF(VLOOKUP(W759,[1]Offen!$Q:$R,2,FALSE)=0,"Offen Endstücke"),
IFERROR(IF(VLOOKUP(W759,[1]Vakuumiert!$B:$C,2,FALSE)=0,"Vakuumierter VOS ungeschält"),
IFERROR(IF(VLOOKUP(W759,[1]Vakuumiert!$E:$F,2,FALSE)=0,"Vakuumierter ABS ungeschält"),
IFERROR(IF(VLOOKUP(W759,[1]Vakuumiert!$H:$I,2,FALSE)=0,"Vakuumierter VOS geschält"),
IFERROR(IF(VLOOKUP(W759,[1]Vakuumiert!$K:$L,2,FALSE)=0,"Vakuumierter VOS vegan"),
IFERROR(IF(VLOOKUP(W759,[1]Vakuumiert!$N:$O,2,FALSE)=0,"Vakuumierter VOS Zipfel"),
IFERROR(IF(VLOOKUP(W759,[1]Vakuumiert!$Q:$R,2,FALSE)=0,"Vakuumiert geschält"),
IFERROR(IF(VLOOKUP(W759,'[1]vakuumierte Fertigprodukte'!$B:$C,2,FALSE)=0,"Fertigprodukte"),
IFERROR(IF(VLOOKUP(W759,'[1]vakuumierte Fertigprodukte'!$E:$FI,2,FALSE)=0,"Vakuumierte Zipfel"),
IFERROR(IF(VLOOKUP(W759,[1]Wurste!$B:$C,2,FALSE)=0,"Räucherwürste"),
IFERROR(IF(VLOOKUP(W759,[1]Wurste!$E:$F,2,FALSE)=0,"URW/URGW Wurst"),
IFERROR(IF(VLOOKUP(W759,[1]Wurste!$H:$I,2,FALSE)=0,"HF-Wurst Vegan"),
IFERROR(IF(VLOOKUP(W759,[1]Wurste!$K:$L,2,FALSE)=0,"320er ohne Würste"),
IFERROR(IF(AND(OR(Abfalldokumentation!$I759="BU3",Abfalldokumentation!$I759="Verkauf"),Abfalldokumentation!$N759="Schimmel",Abfalldokumentation!$O759="keinen Abnehmer/kein Schälpersonal"),"Div. Zipfel, ES ohne Verwendung",VLOOKUP(Abfalldokumentation!$M759,Produktgruppen!A:B,2,FALSE)),"-")))))))))))))))))))))))</f>
        <v>Qualitätssicherung</v>
      </c>
      <c r="M759" s="76" t="str">
        <f>IFERROR(VLOOKUP(Abfalldokumentation!$W759,Artikel!A:C,3,FALSE),Abfalldokumentation!$W759)</f>
        <v>Laborproben</v>
      </c>
      <c r="N759" s="76" t="str">
        <f>VLOOKUP(D759,'Liste Gründe'!A:D,2,FALSE)</f>
        <v>Qualitätssicherung</v>
      </c>
      <c r="O759" s="75" t="str">
        <f>IF(ISBLANK(F759),VLOOKUP(Abfalldokumentation!$X759,'Liste Gründe'!A:D,3,FALSE),F759)</f>
        <v>Laborprobe</v>
      </c>
      <c r="P759" s="76" t="str">
        <f>IF(ISBLANK(Abfalldokumentation!$G759),"-",Abfalldokumentation!$G759)</f>
        <v>Laborprobe</v>
      </c>
      <c r="Q759" s="76">
        <f t="shared" si="78"/>
        <v>39</v>
      </c>
      <c r="R759" s="76" t="str">
        <f t="shared" si="79"/>
        <v>Produkte</v>
      </c>
      <c r="S759" s="76" t="str">
        <f t="shared" si="80"/>
        <v>BUs</v>
      </c>
      <c r="T759" s="76" t="str">
        <f t="shared" si="81"/>
        <v>Symptome</v>
      </c>
      <c r="U759" s="76" t="str">
        <f>IFERROR(VLOOKUP(Abfalldokumentation!$W759,Kennzahlen!S:U,3,FALSE)*Abfalldokumentation!$J759,"0")</f>
        <v>0</v>
      </c>
      <c r="V759" s="76" t="str">
        <f>IF(ISBLANK(A759),VLOOKUP(Abfalldokumentation!$W759,'Linien - BU'!R:S,2,FALSE),A759)</f>
        <v>Labor</v>
      </c>
      <c r="W759" s="77" t="str">
        <f t="shared" si="82"/>
        <v>Laborproben</v>
      </c>
      <c r="X759" s="77">
        <f t="shared" si="83"/>
        <v>73</v>
      </c>
    </row>
    <row r="760" spans="1:24" ht="30" customHeight="1" x14ac:dyDescent="0.25">
      <c r="A760" s="39" t="s">
        <v>92</v>
      </c>
      <c r="B760" s="40" t="s">
        <v>93</v>
      </c>
      <c r="C760" s="40">
        <v>188.8</v>
      </c>
      <c r="D760" s="51">
        <v>73</v>
      </c>
      <c r="E760" s="41">
        <v>44467</v>
      </c>
      <c r="F760" s="42" t="s">
        <v>94</v>
      </c>
      <c r="G760" s="40" t="s">
        <v>94</v>
      </c>
      <c r="H760" s="44" t="str">
        <f>IFERROR(VLOOKUP(Abfalldokumentation!$B760,Artikel!A:C,3,FALSE),Abfalldokumentation!$B760)</f>
        <v>Laborproben</v>
      </c>
      <c r="I760" s="78" t="str">
        <f>VLOOKUP(V760,'Linien - BU'!A:B,2,FALSE)</f>
        <v>Rest</v>
      </c>
      <c r="J760" s="79">
        <f t="shared" si="77"/>
        <v>188.8</v>
      </c>
      <c r="K760" s="80">
        <f>Abfalldokumentation!$E760</f>
        <v>44467</v>
      </c>
      <c r="L760" s="79" t="str">
        <f>IFERROR(IF(VLOOKUP(W760,'[1]Rohware 230'!$B:$C,2,FALSE)=0,"Rohware"),
IFERROR(IF(VLOOKUP(W760,[1]Sammelnr.!$B:$C,2,FALSE)=0,"Sammelnr. ungeschält ABS"),
IFERROR(IF(VLOOKUP(W760,[1]Sammelnr.!$E:$F,2,FALSE)=0,"Sammelnr. ungeschält VS"),
IFERROR(IF(VLOOKUP(W760,[1]Sammelnr.!$H:$I,2,FALSE)=0,"Sammelnr. geschält"),
IFERROR(IF(VLOOKUP(W760,[1]Offen!$B:$C,2,FALSE)=0,"Offen ungeschält ABS"),
IFERROR(IF(VLOOKUP(W760,[1]Offen!$E:$F,2,FALSE)=0,"Offen ungeschält VOS"),
IFERROR(IF(VLOOKUP(W760,[1]Offen!$H:$I,2,FALSE)=0,"Offen geschält RW"),
IFERROR(IF(VLOOKUP(W760,[1]Offen!$K:$L,2,FALSE)=0,"Offen vegan"),
IFERROR(IF(VLOOKUP(W760,[1]Offen!$N:$O,2,FALSE)=0,"Offen Zipfel"),
IFERROR(IF(VLOOKUP(W760,[1]Offen!$Q:$R,2,FALSE)=0,"Offen Endstücke"),
IFERROR(IF(VLOOKUP(W760,[1]Vakuumiert!$B:$C,2,FALSE)=0,"Vakuumierter VOS ungeschält"),
IFERROR(IF(VLOOKUP(W760,[1]Vakuumiert!$E:$F,2,FALSE)=0,"Vakuumierter ABS ungeschält"),
IFERROR(IF(VLOOKUP(W760,[1]Vakuumiert!$H:$I,2,FALSE)=0,"Vakuumierter VOS geschält"),
IFERROR(IF(VLOOKUP(W760,[1]Vakuumiert!$K:$L,2,FALSE)=0,"Vakuumierter VOS vegan"),
IFERROR(IF(VLOOKUP(W760,[1]Vakuumiert!$N:$O,2,FALSE)=0,"Vakuumierter VOS Zipfel"),
IFERROR(IF(VLOOKUP(W760,[1]Vakuumiert!$Q:$R,2,FALSE)=0,"Vakuumiert geschält"),
IFERROR(IF(VLOOKUP(W760,'[1]vakuumierte Fertigprodukte'!$B:$C,2,FALSE)=0,"Fertigprodukte"),
IFERROR(IF(VLOOKUP(W760,'[1]vakuumierte Fertigprodukte'!$E:$FI,2,FALSE)=0,"Vakuumierte Zipfel"),
IFERROR(IF(VLOOKUP(W760,[1]Wurste!$B:$C,2,FALSE)=0,"Räucherwürste"),
IFERROR(IF(VLOOKUP(W760,[1]Wurste!$E:$F,2,FALSE)=0,"URW/URGW Wurst"),
IFERROR(IF(VLOOKUP(W760,[1]Wurste!$H:$I,2,FALSE)=0,"HF-Wurst Vegan"),
IFERROR(IF(VLOOKUP(W760,[1]Wurste!$K:$L,2,FALSE)=0,"320er ohne Würste"),
IFERROR(IF(AND(OR(Abfalldokumentation!$I760="BU3",Abfalldokumentation!$I760="Verkauf"),Abfalldokumentation!$N760="Schimmel",Abfalldokumentation!$O760="keinen Abnehmer/kein Schälpersonal"),"Div. Zipfel, ES ohne Verwendung",VLOOKUP(Abfalldokumentation!$M760,Produktgruppen!A:B,2,FALSE)),"-")))))))))))))))))))))))</f>
        <v>Qualitätssicherung</v>
      </c>
      <c r="M760" s="81" t="str">
        <f>IFERROR(VLOOKUP(Abfalldokumentation!$W760,Artikel!A:C,3,FALSE),Abfalldokumentation!$W760)</f>
        <v>Laborproben</v>
      </c>
      <c r="N760" s="81" t="str">
        <f>VLOOKUP(D760,'Liste Gründe'!A:D,2,FALSE)</f>
        <v>Qualitätssicherung</v>
      </c>
      <c r="O760" s="80" t="str">
        <f>IF(ISBLANK(F760),VLOOKUP(Abfalldokumentation!$X760,'Liste Gründe'!A:D,3,FALSE),F760)</f>
        <v>Laborprobe</v>
      </c>
      <c r="P760" s="81" t="str">
        <f>IF(ISBLANK(Abfalldokumentation!$G760),"-",Abfalldokumentation!$G760)</f>
        <v>Laborprobe</v>
      </c>
      <c r="Q760" s="81">
        <f t="shared" si="78"/>
        <v>39</v>
      </c>
      <c r="R760" s="81" t="str">
        <f t="shared" si="79"/>
        <v>Produkte</v>
      </c>
      <c r="S760" s="81" t="str">
        <f t="shared" si="80"/>
        <v>BUs</v>
      </c>
      <c r="T760" s="81" t="str">
        <f t="shared" si="81"/>
        <v>Symptome</v>
      </c>
      <c r="U760" s="81" t="str">
        <f>IFERROR(VLOOKUP(Abfalldokumentation!$W760,Kennzahlen!S:U,3,FALSE)*Abfalldokumentation!$J760,"0")</f>
        <v>0</v>
      </c>
      <c r="V760" s="81" t="str">
        <f>IF(ISBLANK(A760),VLOOKUP(Abfalldokumentation!$W760,'Linien - BU'!R:S,2,FALSE),A760)</f>
        <v>Labor</v>
      </c>
      <c r="W760" s="77" t="str">
        <f t="shared" si="82"/>
        <v>Laborproben</v>
      </c>
      <c r="X760" s="77">
        <f t="shared" si="83"/>
        <v>73</v>
      </c>
    </row>
    <row r="761" spans="1:24" ht="30" customHeight="1" x14ac:dyDescent="0.25">
      <c r="A761" s="45" t="s">
        <v>106</v>
      </c>
      <c r="B761" s="46">
        <v>29500529</v>
      </c>
      <c r="C761" s="46">
        <v>283</v>
      </c>
      <c r="D761" s="46">
        <v>12</v>
      </c>
      <c r="E761" s="47">
        <v>44468</v>
      </c>
      <c r="F761" s="48" t="s">
        <v>197</v>
      </c>
      <c r="G761" s="46" t="s">
        <v>198</v>
      </c>
      <c r="H761" s="50" t="str">
        <f>IFERROR(VLOOKUP(Abfalldokumentation!$B761,Artikel!A:C,3,FALSE),Abfalldokumentation!$B761)</f>
        <v>VOS Adler Schinkenräuch</v>
      </c>
      <c r="I761" s="73" t="str">
        <f>VLOOKUP(V761,'Linien - BU'!A:B,2,FALSE)</f>
        <v>BU3</v>
      </c>
      <c r="J761" s="74">
        <f t="shared" si="77"/>
        <v>283</v>
      </c>
      <c r="K761" s="75">
        <f>Abfalldokumentation!$E761</f>
        <v>44468</v>
      </c>
      <c r="L761" s="74" t="str">
        <f>IFERROR(IF(VLOOKUP(W761,'[1]Rohware 230'!$B:$C,2,FALSE)=0,"Rohware"),
IFERROR(IF(VLOOKUP(W761,[1]Sammelnr.!$B:$C,2,FALSE)=0,"Sammelnr. ungeschält ABS"),
IFERROR(IF(VLOOKUP(W761,[1]Sammelnr.!$E:$F,2,FALSE)=0,"Sammelnr. ungeschält VS"),
IFERROR(IF(VLOOKUP(W761,[1]Sammelnr.!$H:$I,2,FALSE)=0,"Sammelnr. geschält"),
IFERROR(IF(VLOOKUP(W761,[1]Offen!$B:$C,2,FALSE)=0,"Offen ungeschält ABS"),
IFERROR(IF(VLOOKUP(W761,[1]Offen!$E:$F,2,FALSE)=0,"Offen ungeschält VOS"),
IFERROR(IF(VLOOKUP(W761,[1]Offen!$H:$I,2,FALSE)=0,"Offen geschält RW"),
IFERROR(IF(VLOOKUP(W761,[1]Offen!$K:$L,2,FALSE)=0,"Offen vegan"),
IFERROR(IF(VLOOKUP(W761,[1]Offen!$N:$O,2,FALSE)=0,"Offen Zipfel"),
IFERROR(IF(VLOOKUP(W761,[1]Offen!$Q:$R,2,FALSE)=0,"Offen Endstücke"),
IFERROR(IF(VLOOKUP(W761,[1]Vakuumiert!$B:$C,2,FALSE)=0,"Vakuumierter VOS ungeschält"),
IFERROR(IF(VLOOKUP(W761,[1]Vakuumiert!$E:$F,2,FALSE)=0,"Vakuumierter ABS ungeschält"),
IFERROR(IF(VLOOKUP(W761,[1]Vakuumiert!$H:$I,2,FALSE)=0,"Vakuumierter VOS geschält"),
IFERROR(IF(VLOOKUP(W761,[1]Vakuumiert!$K:$L,2,FALSE)=0,"Vakuumierter VOS vegan"),
IFERROR(IF(VLOOKUP(W761,[1]Vakuumiert!$N:$O,2,FALSE)=0,"Vakuumierter VOS Zipfel"),
IFERROR(IF(VLOOKUP(W761,[1]Vakuumiert!$Q:$R,2,FALSE)=0,"Vakuumiert geschält"),
IFERROR(IF(VLOOKUP(W761,'[1]vakuumierte Fertigprodukte'!$B:$C,2,FALSE)=0,"Fertigprodukte"),
IFERROR(IF(VLOOKUP(W761,'[1]vakuumierte Fertigprodukte'!$E:$FI,2,FALSE)=0,"Vakuumierte Zipfel"),
IFERROR(IF(VLOOKUP(W761,[1]Wurste!$B:$C,2,FALSE)=0,"Räucherwürste"),
IFERROR(IF(VLOOKUP(W761,[1]Wurste!$E:$F,2,FALSE)=0,"URW/URGW Wurst"),
IFERROR(IF(VLOOKUP(W761,[1]Wurste!$H:$I,2,FALSE)=0,"HF-Wurst Vegan"),
IFERROR(IF(VLOOKUP(W761,[1]Wurste!$K:$L,2,FALSE)=0,"320er ohne Würste"),
IFERROR(IF(AND(OR(Abfalldokumentation!$I761="BU3",Abfalldokumentation!$I761="Verkauf"),Abfalldokumentation!$N761="Schimmel",Abfalldokumentation!$O761="keinen Abnehmer/kein Schälpersonal"),"Div. Zipfel, ES ohne Verwendung",VLOOKUP(Abfalldokumentation!$M761,Produktgruppen!A:B,2,FALSE)),"-")))))))))))))))))))))))</f>
        <v>Offen ungeschält VOS</v>
      </c>
      <c r="M761" s="76" t="str">
        <f>IFERROR(VLOOKUP(Abfalldokumentation!$W761,Artikel!A:C,3,FALSE),Abfalldokumentation!$W761)</f>
        <v>VOS Adler Schinkenräuch</v>
      </c>
      <c r="N761" s="76" t="str">
        <f>VLOOKUP(D761,'Liste Gründe'!A:D,2,FALSE)</f>
        <v>Schimmel</v>
      </c>
      <c r="O761" s="75" t="str">
        <f>IF(ISBLANK(F761),VLOOKUP(Abfalldokumentation!$X761,'Liste Gründe'!A:D,3,FALSE),F761)</f>
        <v>spezifischer EInsatz</v>
      </c>
      <c r="P761" s="76" t="str">
        <f>IF(ISBLANK(Abfalldokumentation!$G761),"-",Abfalldokumentation!$G761)</f>
        <v>wenig Verwendung</v>
      </c>
      <c r="Q761" s="76">
        <f t="shared" si="78"/>
        <v>39</v>
      </c>
      <c r="R761" s="76" t="str">
        <f t="shared" si="79"/>
        <v>Produkte</v>
      </c>
      <c r="S761" s="76" t="str">
        <f t="shared" si="80"/>
        <v>BUs</v>
      </c>
      <c r="T761" s="76" t="str">
        <f t="shared" si="81"/>
        <v>Symptome</v>
      </c>
      <c r="U761" s="76">
        <f>IFERROR(VLOOKUP(Abfalldokumentation!$W761,Kennzahlen!S:U,3,FALSE)*Abfalldokumentation!$J761,"0")</f>
        <v>141.5</v>
      </c>
      <c r="V761" s="76" t="str">
        <f>IF(ISBLANK(A761),VLOOKUP(Abfalldokumentation!$W761,'Linien - BU'!R:S,2,FALSE),A761)</f>
        <v>Bu3</v>
      </c>
      <c r="W761" s="77">
        <f t="shared" si="82"/>
        <v>29500529</v>
      </c>
      <c r="X761" s="77">
        <f t="shared" si="83"/>
        <v>12</v>
      </c>
    </row>
    <row r="762" spans="1:24" ht="30" customHeight="1" x14ac:dyDescent="0.25">
      <c r="A762" s="39" t="s">
        <v>74</v>
      </c>
      <c r="B762" s="40">
        <v>29500539</v>
      </c>
      <c r="C762" s="40">
        <v>22</v>
      </c>
      <c r="D762" s="40">
        <v>12</v>
      </c>
      <c r="E762" s="41">
        <v>44468</v>
      </c>
      <c r="F762" s="42" t="s">
        <v>21</v>
      </c>
      <c r="G762" s="40"/>
      <c r="H762" s="44" t="str">
        <f>IFERROR(VLOOKUP(Abfalldokumentation!$B762,Artikel!A:C,3,FALSE),Abfalldokumentation!$B762)</f>
        <v>VOS SKZ Mozzarella 40%</v>
      </c>
      <c r="I762" s="78" t="str">
        <f>VLOOKUP(V762,'Linien - BU'!A:B,2,FALSE)</f>
        <v>BU1</v>
      </c>
      <c r="J762" s="79">
        <f t="shared" si="77"/>
        <v>22</v>
      </c>
      <c r="K762" s="80">
        <f>Abfalldokumentation!$E762</f>
        <v>44468</v>
      </c>
      <c r="L762" s="79" t="str">
        <f>IFERROR(IF(VLOOKUP(W762,'[1]Rohware 230'!$B:$C,2,FALSE)=0,"Rohware"),
IFERROR(IF(VLOOKUP(W762,[1]Sammelnr.!$B:$C,2,FALSE)=0,"Sammelnr. ungeschält ABS"),
IFERROR(IF(VLOOKUP(W762,[1]Sammelnr.!$E:$F,2,FALSE)=0,"Sammelnr. ungeschält VS"),
IFERROR(IF(VLOOKUP(W762,[1]Sammelnr.!$H:$I,2,FALSE)=0,"Sammelnr. geschält"),
IFERROR(IF(VLOOKUP(W762,[1]Offen!$B:$C,2,FALSE)=0,"Offen ungeschält ABS"),
IFERROR(IF(VLOOKUP(W762,[1]Offen!$E:$F,2,FALSE)=0,"Offen ungeschält VOS"),
IFERROR(IF(VLOOKUP(W762,[1]Offen!$H:$I,2,FALSE)=0,"Offen geschält RW"),
IFERROR(IF(VLOOKUP(W762,[1]Offen!$K:$L,2,FALSE)=0,"Offen vegan"),
IFERROR(IF(VLOOKUP(W762,[1]Offen!$N:$O,2,FALSE)=0,"Offen Zipfel"),
IFERROR(IF(VLOOKUP(W762,[1]Offen!$Q:$R,2,FALSE)=0,"Offen Endstücke"),
IFERROR(IF(VLOOKUP(W762,[1]Vakuumiert!$B:$C,2,FALSE)=0,"Vakuumierter VOS ungeschält"),
IFERROR(IF(VLOOKUP(W762,[1]Vakuumiert!$E:$F,2,FALSE)=0,"Vakuumierter ABS ungeschält"),
IFERROR(IF(VLOOKUP(W762,[1]Vakuumiert!$H:$I,2,FALSE)=0,"Vakuumierter VOS geschält"),
IFERROR(IF(VLOOKUP(W762,[1]Vakuumiert!$K:$L,2,FALSE)=0,"Vakuumierter VOS vegan"),
IFERROR(IF(VLOOKUP(W762,[1]Vakuumiert!$N:$O,2,FALSE)=0,"Vakuumierter VOS Zipfel"),
IFERROR(IF(VLOOKUP(W762,[1]Vakuumiert!$Q:$R,2,FALSE)=0,"Vakuumiert geschält"),
IFERROR(IF(VLOOKUP(W762,'[1]vakuumierte Fertigprodukte'!$B:$C,2,FALSE)=0,"Fertigprodukte"),
IFERROR(IF(VLOOKUP(W762,'[1]vakuumierte Fertigprodukte'!$E:$FI,2,FALSE)=0,"Vakuumierte Zipfel"),
IFERROR(IF(VLOOKUP(W762,[1]Wurste!$B:$C,2,FALSE)=0,"Räucherwürste"),
IFERROR(IF(VLOOKUP(W762,[1]Wurste!$E:$F,2,FALSE)=0,"URW/URGW Wurst"),
IFERROR(IF(VLOOKUP(W762,[1]Wurste!$H:$I,2,FALSE)=0,"HF-Wurst Vegan"),
IFERROR(IF(VLOOKUP(W762,[1]Wurste!$K:$L,2,FALSE)=0,"320er ohne Würste"),
IFERROR(IF(AND(OR(Abfalldokumentation!$I762="BU3",Abfalldokumentation!$I762="Verkauf"),Abfalldokumentation!$N762="Schimmel",Abfalldokumentation!$O762="keinen Abnehmer/kein Schälpersonal"),"Div. Zipfel, ES ohne Verwendung",VLOOKUP(Abfalldokumentation!$M762,Produktgruppen!A:B,2,FALSE)),"-")))))))))))))))))))))))</f>
        <v>Offen ungeschält VOS</v>
      </c>
      <c r="M762" s="81" t="str">
        <f>IFERROR(VLOOKUP(Abfalldokumentation!$W762,Artikel!A:C,3,FALSE),Abfalldokumentation!$W762)</f>
        <v>VOS SKZ Mozzarella 40%</v>
      </c>
      <c r="N762" s="81" t="str">
        <f>VLOOKUP(D762,'Liste Gründe'!A:D,2,FALSE)</f>
        <v>Schimmel</v>
      </c>
      <c r="O762" s="80" t="str">
        <f>IF(ISBLANK(F762),VLOOKUP(Abfalldokumentation!$X762,'Liste Gründe'!A:D,3,FALSE),F762)</f>
        <v>VOS &gt; Einsatz</v>
      </c>
      <c r="P762" s="81" t="str">
        <f>IF(ISBLANK(Abfalldokumentation!$G762),"-",Abfalldokumentation!$G762)</f>
        <v>-</v>
      </c>
      <c r="Q762" s="81">
        <f t="shared" si="78"/>
        <v>39</v>
      </c>
      <c r="R762" s="81" t="str">
        <f t="shared" si="79"/>
        <v>Produkte</v>
      </c>
      <c r="S762" s="81" t="str">
        <f t="shared" si="80"/>
        <v>BUs</v>
      </c>
      <c r="T762" s="81" t="str">
        <f t="shared" si="81"/>
        <v>Symptome</v>
      </c>
      <c r="U762" s="81">
        <f>IFERROR(VLOOKUP(Abfalldokumentation!$W762,Kennzahlen!S:U,3,FALSE)*Abfalldokumentation!$J762,"0")</f>
        <v>11</v>
      </c>
      <c r="V762" s="81" t="str">
        <f>IF(ISBLANK(A762),VLOOKUP(Abfalldokumentation!$W762,'Linien - BU'!R:S,2,FALSE),A762)</f>
        <v>Schmelze</v>
      </c>
      <c r="W762" s="77">
        <f t="shared" si="82"/>
        <v>29500539</v>
      </c>
      <c r="X762" s="77">
        <f t="shared" si="83"/>
        <v>12</v>
      </c>
    </row>
    <row r="763" spans="1:24" ht="30" customHeight="1" x14ac:dyDescent="0.25">
      <c r="A763" s="45" t="s">
        <v>128</v>
      </c>
      <c r="B763" s="46">
        <v>29500594</v>
      </c>
      <c r="C763" s="46">
        <v>72.400000000000006</v>
      </c>
      <c r="D763" s="46">
        <v>61</v>
      </c>
      <c r="E763" s="47">
        <v>44468</v>
      </c>
      <c r="F763" s="48" t="s">
        <v>144</v>
      </c>
      <c r="G763" s="46" t="s">
        <v>174</v>
      </c>
      <c r="H763" s="50" t="str">
        <f>IFERROR(VLOOKUP(Abfalldokumentation!$B763,Artikel!A:C,3,FALSE),Abfalldokumentation!$B763)</f>
        <v>VOS Früchte Blöcke</v>
      </c>
      <c r="I763" s="73" t="str">
        <f>VLOOKUP(V763,'Linien - BU'!A:B,2,FALSE)</f>
        <v>BU3</v>
      </c>
      <c r="J763" s="74">
        <f t="shared" si="77"/>
        <v>72.400000000000006</v>
      </c>
      <c r="K763" s="75">
        <f>Abfalldokumentation!$E763</f>
        <v>44468</v>
      </c>
      <c r="L763" s="74" t="str">
        <f>IFERROR(IF(VLOOKUP(W763,'[1]Rohware 230'!$B:$C,2,FALSE)=0,"Rohware"),
IFERROR(IF(VLOOKUP(W763,[1]Sammelnr.!$B:$C,2,FALSE)=0,"Sammelnr. ungeschält ABS"),
IFERROR(IF(VLOOKUP(W763,[1]Sammelnr.!$E:$F,2,FALSE)=0,"Sammelnr. ungeschält VS"),
IFERROR(IF(VLOOKUP(W763,[1]Sammelnr.!$H:$I,2,FALSE)=0,"Sammelnr. geschält"),
IFERROR(IF(VLOOKUP(W763,[1]Offen!$B:$C,2,FALSE)=0,"Offen ungeschält ABS"),
IFERROR(IF(VLOOKUP(W763,[1]Offen!$E:$F,2,FALSE)=0,"Offen ungeschält VOS"),
IFERROR(IF(VLOOKUP(W763,[1]Offen!$H:$I,2,FALSE)=0,"Offen geschält RW"),
IFERROR(IF(VLOOKUP(W763,[1]Offen!$K:$L,2,FALSE)=0,"Offen vegan"),
IFERROR(IF(VLOOKUP(W763,[1]Offen!$N:$O,2,FALSE)=0,"Offen Zipfel"),
IFERROR(IF(VLOOKUP(W763,[1]Offen!$Q:$R,2,FALSE)=0,"Offen Endstücke"),
IFERROR(IF(VLOOKUP(W763,[1]Vakuumiert!$B:$C,2,FALSE)=0,"Vakuumierter VOS ungeschält"),
IFERROR(IF(VLOOKUP(W763,[1]Vakuumiert!$E:$F,2,FALSE)=0,"Vakuumierter ABS ungeschält"),
IFERROR(IF(VLOOKUP(W763,[1]Vakuumiert!$H:$I,2,FALSE)=0,"Vakuumierter VOS geschält"),
IFERROR(IF(VLOOKUP(W763,[1]Vakuumiert!$K:$L,2,FALSE)=0,"Vakuumierter VOS vegan"),
IFERROR(IF(VLOOKUP(W763,[1]Vakuumiert!$N:$O,2,FALSE)=0,"Vakuumierter VOS Zipfel"),
IFERROR(IF(VLOOKUP(W763,[1]Vakuumiert!$Q:$R,2,FALSE)=0,"Vakuumiert geschält"),
IFERROR(IF(VLOOKUP(W763,'[1]vakuumierte Fertigprodukte'!$B:$C,2,FALSE)=0,"Fertigprodukte"),
IFERROR(IF(VLOOKUP(W763,'[1]vakuumierte Fertigprodukte'!$E:$FI,2,FALSE)=0,"Vakuumierte Zipfel"),
IFERROR(IF(VLOOKUP(W763,[1]Wurste!$B:$C,2,FALSE)=0,"Räucherwürste"),
IFERROR(IF(VLOOKUP(W763,[1]Wurste!$E:$F,2,FALSE)=0,"URW/URGW Wurst"),
IFERROR(IF(VLOOKUP(W763,[1]Wurste!$H:$I,2,FALSE)=0,"HF-Wurst Vegan"),
IFERROR(IF(VLOOKUP(W763,[1]Wurste!$K:$L,2,FALSE)=0,"320er ohne Würste"),
IFERROR(IF(AND(OR(Abfalldokumentation!$I763="BU3",Abfalldokumentation!$I763="Verkauf"),Abfalldokumentation!$N763="Schimmel",Abfalldokumentation!$O763="keinen Abnehmer/kein Schälpersonal"),"Div. Zipfel, ES ohne Verwendung",VLOOKUP(Abfalldokumentation!$M763,Produktgruppen!A:B,2,FALSE)),"-")))))))))))))))))))))))</f>
        <v>Offen ungeschält VOS</v>
      </c>
      <c r="M763" s="76" t="str">
        <f>IFERROR(VLOOKUP(Abfalldokumentation!$W763,Artikel!A:C,3,FALSE),Abfalldokumentation!$W763)</f>
        <v>VOS Früchte Blöcke</v>
      </c>
      <c r="N763" s="76" t="str">
        <f>VLOOKUP(D763,'Liste Gründe'!A:D,2,FALSE)</f>
        <v>keinen Verwendungszweck</v>
      </c>
      <c r="O763" s="75" t="str">
        <f>IF(ISBLANK(F763),VLOOKUP(Abfalldokumentation!$X763,'Liste Gründe'!A:D,3,FALSE),F763)</f>
        <v>keinen Verkauf, keinen Einsatz möglich</v>
      </c>
      <c r="P763" s="76" t="str">
        <f>IF(ISBLANK(Abfalldokumentation!$G763),"-",Abfalldokumentation!$G763)</f>
        <v>kein Verkauf, kein Einsatz möglich</v>
      </c>
      <c r="Q763" s="76">
        <f t="shared" si="78"/>
        <v>39</v>
      </c>
      <c r="R763" s="76" t="str">
        <f t="shared" si="79"/>
        <v>Produkte</v>
      </c>
      <c r="S763" s="76" t="str">
        <f t="shared" si="80"/>
        <v>BUs</v>
      </c>
      <c r="T763" s="76" t="str">
        <f t="shared" si="81"/>
        <v>Symptome</v>
      </c>
      <c r="U763" s="76">
        <f>IFERROR(VLOOKUP(Abfalldokumentation!$W763,Kennzahlen!S:U,3,FALSE)*Abfalldokumentation!$J763,"0")</f>
        <v>36.200000000000003</v>
      </c>
      <c r="V763" s="76" t="str">
        <f>IF(ISBLANK(A763),VLOOKUP(Abfalldokumentation!$W763,'Linien - BU'!R:S,2,FALSE),A763)</f>
        <v>L18</v>
      </c>
      <c r="W763" s="77">
        <f t="shared" si="82"/>
        <v>29500594</v>
      </c>
      <c r="X763" s="77">
        <f t="shared" si="83"/>
        <v>61</v>
      </c>
    </row>
    <row r="764" spans="1:24" ht="30" customHeight="1" x14ac:dyDescent="0.25">
      <c r="A764" s="39" t="s">
        <v>106</v>
      </c>
      <c r="B764" s="40">
        <v>29500620</v>
      </c>
      <c r="C764" s="40">
        <v>242</v>
      </c>
      <c r="D764" s="40">
        <v>12</v>
      </c>
      <c r="E764" s="41">
        <v>44468</v>
      </c>
      <c r="F764" s="42" t="s">
        <v>197</v>
      </c>
      <c r="G764" s="40" t="s">
        <v>198</v>
      </c>
      <c r="H764" s="44" t="str">
        <f>IFERROR(VLOOKUP(Abfalldokumentation!$B764,Artikel!A:C,3,FALSE),Abfalldokumentation!$B764)</f>
        <v>VOS GRW Gartenkräuter 4</v>
      </c>
      <c r="I764" s="78" t="str">
        <f>VLOOKUP(V764,'Linien - BU'!A:B,2,FALSE)</f>
        <v>BU3</v>
      </c>
      <c r="J764" s="79">
        <f t="shared" si="77"/>
        <v>242</v>
      </c>
      <c r="K764" s="80">
        <f>Abfalldokumentation!$E764</f>
        <v>44468</v>
      </c>
      <c r="L764" s="79" t="str">
        <f>IFERROR(IF(VLOOKUP(W764,'[1]Rohware 230'!$B:$C,2,FALSE)=0,"Rohware"),
IFERROR(IF(VLOOKUP(W764,[1]Sammelnr.!$B:$C,2,FALSE)=0,"Sammelnr. ungeschält ABS"),
IFERROR(IF(VLOOKUP(W764,[1]Sammelnr.!$E:$F,2,FALSE)=0,"Sammelnr. ungeschält VS"),
IFERROR(IF(VLOOKUP(W764,[1]Sammelnr.!$H:$I,2,FALSE)=0,"Sammelnr. geschält"),
IFERROR(IF(VLOOKUP(W764,[1]Offen!$B:$C,2,FALSE)=0,"Offen ungeschält ABS"),
IFERROR(IF(VLOOKUP(W764,[1]Offen!$E:$F,2,FALSE)=0,"Offen ungeschält VOS"),
IFERROR(IF(VLOOKUP(W764,[1]Offen!$H:$I,2,FALSE)=0,"Offen geschält RW"),
IFERROR(IF(VLOOKUP(W764,[1]Offen!$K:$L,2,FALSE)=0,"Offen vegan"),
IFERROR(IF(VLOOKUP(W764,[1]Offen!$N:$O,2,FALSE)=0,"Offen Zipfel"),
IFERROR(IF(VLOOKUP(W764,[1]Offen!$Q:$R,2,FALSE)=0,"Offen Endstücke"),
IFERROR(IF(VLOOKUP(W764,[1]Vakuumiert!$B:$C,2,FALSE)=0,"Vakuumierter VOS ungeschält"),
IFERROR(IF(VLOOKUP(W764,[1]Vakuumiert!$E:$F,2,FALSE)=0,"Vakuumierter ABS ungeschält"),
IFERROR(IF(VLOOKUP(W764,[1]Vakuumiert!$H:$I,2,FALSE)=0,"Vakuumierter VOS geschält"),
IFERROR(IF(VLOOKUP(W764,[1]Vakuumiert!$K:$L,2,FALSE)=0,"Vakuumierter VOS vegan"),
IFERROR(IF(VLOOKUP(W764,[1]Vakuumiert!$N:$O,2,FALSE)=0,"Vakuumierter VOS Zipfel"),
IFERROR(IF(VLOOKUP(W764,[1]Vakuumiert!$Q:$R,2,FALSE)=0,"Vakuumiert geschält"),
IFERROR(IF(VLOOKUP(W764,'[1]vakuumierte Fertigprodukte'!$B:$C,2,FALSE)=0,"Fertigprodukte"),
IFERROR(IF(VLOOKUP(W764,'[1]vakuumierte Fertigprodukte'!$E:$FI,2,FALSE)=0,"Vakuumierte Zipfel"),
IFERROR(IF(VLOOKUP(W764,[1]Wurste!$B:$C,2,FALSE)=0,"Räucherwürste"),
IFERROR(IF(VLOOKUP(W764,[1]Wurste!$E:$F,2,FALSE)=0,"URW/URGW Wurst"),
IFERROR(IF(VLOOKUP(W764,[1]Wurste!$H:$I,2,FALSE)=0,"HF-Wurst Vegan"),
IFERROR(IF(VLOOKUP(W764,[1]Wurste!$K:$L,2,FALSE)=0,"320er ohne Würste"),
IFERROR(IF(AND(OR(Abfalldokumentation!$I764="BU3",Abfalldokumentation!$I764="Verkauf"),Abfalldokumentation!$N764="Schimmel",Abfalldokumentation!$O764="keinen Abnehmer/kein Schälpersonal"),"Div. Zipfel, ES ohne Verwendung",VLOOKUP(Abfalldokumentation!$M764,Produktgruppen!A:B,2,FALSE)),"-")))))))))))))))))))))))</f>
        <v>Offen ungeschält VOS</v>
      </c>
      <c r="M764" s="81" t="str">
        <f>IFERROR(VLOOKUP(Abfalldokumentation!$W764,Artikel!A:C,3,FALSE),Abfalldokumentation!$W764)</f>
        <v>VOS GRW Gartenkräuter 4</v>
      </c>
      <c r="N764" s="81" t="str">
        <f>VLOOKUP(D764,'Liste Gründe'!A:D,2,FALSE)</f>
        <v>Schimmel</v>
      </c>
      <c r="O764" s="80" t="str">
        <f>IF(ISBLANK(F764),VLOOKUP(Abfalldokumentation!$X764,'Liste Gründe'!A:D,3,FALSE),F764)</f>
        <v>spezifischer EInsatz</v>
      </c>
      <c r="P764" s="81" t="str">
        <f>IF(ISBLANK(Abfalldokumentation!$G764),"-",Abfalldokumentation!$G764)</f>
        <v>wenig Verwendung</v>
      </c>
      <c r="Q764" s="81">
        <f t="shared" si="78"/>
        <v>39</v>
      </c>
      <c r="R764" s="81" t="str">
        <f t="shared" si="79"/>
        <v>Produkte</v>
      </c>
      <c r="S764" s="81" t="str">
        <f t="shared" si="80"/>
        <v>BUs</v>
      </c>
      <c r="T764" s="81" t="str">
        <f t="shared" si="81"/>
        <v>Symptome</v>
      </c>
      <c r="U764" s="81">
        <f>IFERROR(VLOOKUP(Abfalldokumentation!$W764,Kennzahlen!S:U,3,FALSE)*Abfalldokumentation!$J764,"0")</f>
        <v>121</v>
      </c>
      <c r="V764" s="81" t="str">
        <f>IF(ISBLANK(A764),VLOOKUP(Abfalldokumentation!$W764,'Linien - BU'!R:S,2,FALSE),A764)</f>
        <v>Bu3</v>
      </c>
      <c r="W764" s="77">
        <f t="shared" si="82"/>
        <v>29500620</v>
      </c>
      <c r="X764" s="77">
        <f t="shared" si="83"/>
        <v>12</v>
      </c>
    </row>
    <row r="765" spans="1:24" ht="30" customHeight="1" x14ac:dyDescent="0.25">
      <c r="A765" s="45" t="s">
        <v>74</v>
      </c>
      <c r="B765" s="46">
        <v>29500823</v>
      </c>
      <c r="C765" s="46">
        <v>89</v>
      </c>
      <c r="D765" s="46">
        <v>12</v>
      </c>
      <c r="E765" s="47">
        <v>44468</v>
      </c>
      <c r="F765" s="48" t="s">
        <v>22</v>
      </c>
      <c r="G765" s="46" t="s">
        <v>75</v>
      </c>
      <c r="H765" s="50" t="str">
        <f>IFERROR(VLOOKUP(Abfalldokumentation!$B765,Artikel!A:C,3,FALSE),Abfalldokumentation!$B765)</f>
        <v>ABS Butterkäse 45% OGT</v>
      </c>
      <c r="I765" s="73" t="str">
        <f>VLOOKUP(V765,'Linien - BU'!A:B,2,FALSE)</f>
        <v>BU1</v>
      </c>
      <c r="J765" s="74">
        <f t="shared" si="77"/>
        <v>89</v>
      </c>
      <c r="K765" s="75">
        <f>Abfalldokumentation!$E765</f>
        <v>44468</v>
      </c>
      <c r="L765" s="74" t="str">
        <f>IFERROR(IF(VLOOKUP(W765,'[1]Rohware 230'!$B:$C,2,FALSE)=0,"Rohware"),
IFERROR(IF(VLOOKUP(W765,[1]Sammelnr.!$B:$C,2,FALSE)=0,"Sammelnr. ungeschält ABS"),
IFERROR(IF(VLOOKUP(W765,[1]Sammelnr.!$E:$F,2,FALSE)=0,"Sammelnr. ungeschält VS"),
IFERROR(IF(VLOOKUP(W765,[1]Sammelnr.!$H:$I,2,FALSE)=0,"Sammelnr. geschält"),
IFERROR(IF(VLOOKUP(W765,[1]Offen!$B:$C,2,FALSE)=0,"Offen ungeschält ABS"),
IFERROR(IF(VLOOKUP(W765,[1]Offen!$E:$F,2,FALSE)=0,"Offen ungeschält VOS"),
IFERROR(IF(VLOOKUP(W765,[1]Offen!$H:$I,2,FALSE)=0,"Offen geschält RW"),
IFERROR(IF(VLOOKUP(W765,[1]Offen!$K:$L,2,FALSE)=0,"Offen vegan"),
IFERROR(IF(VLOOKUP(W765,[1]Offen!$N:$O,2,FALSE)=0,"Offen Zipfel"),
IFERROR(IF(VLOOKUP(W765,[1]Offen!$Q:$R,2,FALSE)=0,"Offen Endstücke"),
IFERROR(IF(VLOOKUP(W765,[1]Vakuumiert!$B:$C,2,FALSE)=0,"Vakuumierter VOS ungeschält"),
IFERROR(IF(VLOOKUP(W765,[1]Vakuumiert!$E:$F,2,FALSE)=0,"Vakuumierter ABS ungeschält"),
IFERROR(IF(VLOOKUP(W765,[1]Vakuumiert!$H:$I,2,FALSE)=0,"Vakuumierter VOS geschält"),
IFERROR(IF(VLOOKUP(W765,[1]Vakuumiert!$K:$L,2,FALSE)=0,"Vakuumierter VOS vegan"),
IFERROR(IF(VLOOKUP(W765,[1]Vakuumiert!$N:$O,2,FALSE)=0,"Vakuumierter VOS Zipfel"),
IFERROR(IF(VLOOKUP(W765,[1]Vakuumiert!$Q:$R,2,FALSE)=0,"Vakuumiert geschält"),
IFERROR(IF(VLOOKUP(W765,'[1]vakuumierte Fertigprodukte'!$B:$C,2,FALSE)=0,"Fertigprodukte"),
IFERROR(IF(VLOOKUP(W765,'[1]vakuumierte Fertigprodukte'!$E:$FI,2,FALSE)=0,"Vakuumierte Zipfel"),
IFERROR(IF(VLOOKUP(W765,[1]Wurste!$B:$C,2,FALSE)=0,"Räucherwürste"),
IFERROR(IF(VLOOKUP(W765,[1]Wurste!$E:$F,2,FALSE)=0,"URW/URGW Wurst"),
IFERROR(IF(VLOOKUP(W765,[1]Wurste!$H:$I,2,FALSE)=0,"HF-Wurst Vegan"),
IFERROR(IF(VLOOKUP(W765,[1]Wurste!$K:$L,2,FALSE)=0,"320er ohne Würste"),
IFERROR(IF(AND(OR(Abfalldokumentation!$I765="BU3",Abfalldokumentation!$I765="Verkauf"),Abfalldokumentation!$N765="Schimmel",Abfalldokumentation!$O765="keinen Abnehmer/kein Schälpersonal"),"Div. Zipfel, ES ohne Verwendung",VLOOKUP(Abfalldokumentation!$M765,Produktgruppen!A:B,2,FALSE)),"-")))))))))))))))))))))))</f>
        <v>Offen ungeschält ABS</v>
      </c>
      <c r="M765" s="76" t="str">
        <f>IFERROR(VLOOKUP(Abfalldokumentation!$W765,Artikel!A:C,3,FALSE),Abfalldokumentation!$W765)</f>
        <v>ABS Butterkäse 45% OGT</v>
      </c>
      <c r="N765" s="76" t="str">
        <f>VLOOKUP(D765,'Liste Gründe'!A:D,2,FALSE)</f>
        <v>Schimmel</v>
      </c>
      <c r="O765" s="75" t="str">
        <f>IF(ISBLANK(F765),VLOOKUP(Abfalldokumentation!$X765,'Liste Gründe'!A:D,3,FALSE),F765)</f>
        <v>keine Verarbeitung</v>
      </c>
      <c r="P765" s="76" t="str">
        <f>IF(ISBLANK(Abfalldokumentation!$G765),"-",Abfalldokumentation!$G765)</f>
        <v>Aufgrund Konsistenz nicht genommen. Zu wenig VOS verarbeitet. Vom Warmen ins Kalte -&gt; Schimmel</v>
      </c>
      <c r="Q765" s="76">
        <f t="shared" si="78"/>
        <v>39</v>
      </c>
      <c r="R765" s="76" t="str">
        <f t="shared" si="79"/>
        <v>Produkte</v>
      </c>
      <c r="S765" s="76" t="str">
        <f t="shared" si="80"/>
        <v>BUs</v>
      </c>
      <c r="T765" s="76" t="str">
        <f t="shared" si="81"/>
        <v>Symptome</v>
      </c>
      <c r="U765" s="76">
        <f>IFERROR(VLOOKUP(Abfalldokumentation!$W765,Kennzahlen!S:U,3,FALSE)*Abfalldokumentation!$J765,"0")</f>
        <v>178</v>
      </c>
      <c r="V765" s="76" t="str">
        <f>IF(ISBLANK(A765),VLOOKUP(Abfalldokumentation!$W765,'Linien - BU'!R:S,2,FALSE),A765)</f>
        <v>Schmelze</v>
      </c>
      <c r="W765" s="77">
        <f t="shared" si="82"/>
        <v>29500823</v>
      </c>
      <c r="X765" s="77">
        <f t="shared" si="83"/>
        <v>12</v>
      </c>
    </row>
    <row r="766" spans="1:24" ht="30" customHeight="1" x14ac:dyDescent="0.25">
      <c r="A766" s="39" t="s">
        <v>74</v>
      </c>
      <c r="B766" s="40">
        <v>29500823</v>
      </c>
      <c r="C766" s="40">
        <v>96</v>
      </c>
      <c r="D766" s="40">
        <v>12</v>
      </c>
      <c r="E766" s="41">
        <v>44468</v>
      </c>
      <c r="F766" s="42" t="s">
        <v>22</v>
      </c>
      <c r="G766" s="40" t="s">
        <v>75</v>
      </c>
      <c r="H766" s="44" t="str">
        <f>IFERROR(VLOOKUP(Abfalldokumentation!$B766,Artikel!A:C,3,FALSE),Abfalldokumentation!$B766)</f>
        <v>ABS Butterkäse 45% OGT</v>
      </c>
      <c r="I766" s="78" t="str">
        <f>VLOOKUP(V766,'Linien - BU'!A:B,2,FALSE)</f>
        <v>BU1</v>
      </c>
      <c r="J766" s="79">
        <f t="shared" si="77"/>
        <v>96</v>
      </c>
      <c r="K766" s="80">
        <f>Abfalldokumentation!$E766</f>
        <v>44468</v>
      </c>
      <c r="L766" s="79" t="str">
        <f>IFERROR(IF(VLOOKUP(W766,'[1]Rohware 230'!$B:$C,2,FALSE)=0,"Rohware"),
IFERROR(IF(VLOOKUP(W766,[1]Sammelnr.!$B:$C,2,FALSE)=0,"Sammelnr. ungeschält ABS"),
IFERROR(IF(VLOOKUP(W766,[1]Sammelnr.!$E:$F,2,FALSE)=0,"Sammelnr. ungeschält VS"),
IFERROR(IF(VLOOKUP(W766,[1]Sammelnr.!$H:$I,2,FALSE)=0,"Sammelnr. geschält"),
IFERROR(IF(VLOOKUP(W766,[1]Offen!$B:$C,2,FALSE)=0,"Offen ungeschält ABS"),
IFERROR(IF(VLOOKUP(W766,[1]Offen!$E:$F,2,FALSE)=0,"Offen ungeschält VOS"),
IFERROR(IF(VLOOKUP(W766,[1]Offen!$H:$I,2,FALSE)=0,"Offen geschält RW"),
IFERROR(IF(VLOOKUP(W766,[1]Offen!$K:$L,2,FALSE)=0,"Offen vegan"),
IFERROR(IF(VLOOKUP(W766,[1]Offen!$N:$O,2,FALSE)=0,"Offen Zipfel"),
IFERROR(IF(VLOOKUP(W766,[1]Offen!$Q:$R,2,FALSE)=0,"Offen Endstücke"),
IFERROR(IF(VLOOKUP(W766,[1]Vakuumiert!$B:$C,2,FALSE)=0,"Vakuumierter VOS ungeschält"),
IFERROR(IF(VLOOKUP(W766,[1]Vakuumiert!$E:$F,2,FALSE)=0,"Vakuumierter ABS ungeschält"),
IFERROR(IF(VLOOKUP(W766,[1]Vakuumiert!$H:$I,2,FALSE)=0,"Vakuumierter VOS geschält"),
IFERROR(IF(VLOOKUP(W766,[1]Vakuumiert!$K:$L,2,FALSE)=0,"Vakuumierter VOS vegan"),
IFERROR(IF(VLOOKUP(W766,[1]Vakuumiert!$N:$O,2,FALSE)=0,"Vakuumierter VOS Zipfel"),
IFERROR(IF(VLOOKUP(W766,[1]Vakuumiert!$Q:$R,2,FALSE)=0,"Vakuumiert geschält"),
IFERROR(IF(VLOOKUP(W766,'[1]vakuumierte Fertigprodukte'!$B:$C,2,FALSE)=0,"Fertigprodukte"),
IFERROR(IF(VLOOKUP(W766,'[1]vakuumierte Fertigprodukte'!$E:$FI,2,FALSE)=0,"Vakuumierte Zipfel"),
IFERROR(IF(VLOOKUP(W766,[1]Wurste!$B:$C,2,FALSE)=0,"Räucherwürste"),
IFERROR(IF(VLOOKUP(W766,[1]Wurste!$E:$F,2,FALSE)=0,"URW/URGW Wurst"),
IFERROR(IF(VLOOKUP(W766,[1]Wurste!$H:$I,2,FALSE)=0,"HF-Wurst Vegan"),
IFERROR(IF(VLOOKUP(W766,[1]Wurste!$K:$L,2,FALSE)=0,"320er ohne Würste"),
IFERROR(IF(AND(OR(Abfalldokumentation!$I766="BU3",Abfalldokumentation!$I766="Verkauf"),Abfalldokumentation!$N766="Schimmel",Abfalldokumentation!$O766="keinen Abnehmer/kein Schälpersonal"),"Div. Zipfel, ES ohne Verwendung",VLOOKUP(Abfalldokumentation!$M766,Produktgruppen!A:B,2,FALSE)),"-")))))))))))))))))))))))</f>
        <v>Offen ungeschält ABS</v>
      </c>
      <c r="M766" s="81" t="str">
        <f>IFERROR(VLOOKUP(Abfalldokumentation!$W766,Artikel!A:C,3,FALSE),Abfalldokumentation!$W766)</f>
        <v>ABS Butterkäse 45% OGT</v>
      </c>
      <c r="N766" s="81" t="str">
        <f>VLOOKUP(D766,'Liste Gründe'!A:D,2,FALSE)</f>
        <v>Schimmel</v>
      </c>
      <c r="O766" s="80" t="str">
        <f>IF(ISBLANK(F766),VLOOKUP(Abfalldokumentation!$X766,'Liste Gründe'!A:D,3,FALSE),F766)</f>
        <v>keine Verarbeitung</v>
      </c>
      <c r="P766" s="81" t="str">
        <f>IF(ISBLANK(Abfalldokumentation!$G766),"-",Abfalldokumentation!$G766)</f>
        <v>Aufgrund Konsistenz nicht genommen. Zu wenig VOS verarbeitet. Vom Warmen ins Kalte -&gt; Schimmel</v>
      </c>
      <c r="Q766" s="81">
        <f t="shared" si="78"/>
        <v>39</v>
      </c>
      <c r="R766" s="81" t="str">
        <f t="shared" si="79"/>
        <v>Produkte</v>
      </c>
      <c r="S766" s="81" t="str">
        <f t="shared" si="80"/>
        <v>BUs</v>
      </c>
      <c r="T766" s="81" t="str">
        <f t="shared" si="81"/>
        <v>Symptome</v>
      </c>
      <c r="U766" s="81">
        <f>IFERROR(VLOOKUP(Abfalldokumentation!$W766,Kennzahlen!S:U,3,FALSE)*Abfalldokumentation!$J766,"0")</f>
        <v>192</v>
      </c>
      <c r="V766" s="81" t="str">
        <f>IF(ISBLANK(A766),VLOOKUP(Abfalldokumentation!$W766,'Linien - BU'!R:S,2,FALSE),A766)</f>
        <v>Schmelze</v>
      </c>
      <c r="W766" s="77">
        <f t="shared" si="82"/>
        <v>29500823</v>
      </c>
      <c r="X766" s="77">
        <f t="shared" si="83"/>
        <v>12</v>
      </c>
    </row>
    <row r="767" spans="1:24" ht="30" customHeight="1" x14ac:dyDescent="0.25">
      <c r="A767" s="45" t="s">
        <v>181</v>
      </c>
      <c r="B767" s="46">
        <v>29500823</v>
      </c>
      <c r="C767" s="46">
        <v>41.4</v>
      </c>
      <c r="D767" s="46">
        <v>22</v>
      </c>
      <c r="E767" s="47">
        <v>44468</v>
      </c>
      <c r="F767" s="48" t="s">
        <v>87</v>
      </c>
      <c r="G767" s="46" t="s">
        <v>100</v>
      </c>
      <c r="H767" s="50" t="str">
        <f>IFERROR(VLOOKUP(Abfalldokumentation!$B767,Artikel!A:C,3,FALSE),Abfalldokumentation!$B767)</f>
        <v>ABS Butterkäse 45% OGT</v>
      </c>
      <c r="I767" s="73" t="str">
        <f>VLOOKUP(V767,'Linien - BU'!A:B,2,FALSE)</f>
        <v>BU2</v>
      </c>
      <c r="J767" s="74">
        <f t="shared" si="77"/>
        <v>41.4</v>
      </c>
      <c r="K767" s="75">
        <f>Abfalldokumentation!$E767</f>
        <v>44468</v>
      </c>
      <c r="L767" s="74" t="str">
        <f>IFERROR(IF(VLOOKUP(W767,'[1]Rohware 230'!$B:$C,2,FALSE)=0,"Rohware"),
IFERROR(IF(VLOOKUP(W767,[1]Sammelnr.!$B:$C,2,FALSE)=0,"Sammelnr. ungeschält ABS"),
IFERROR(IF(VLOOKUP(W767,[1]Sammelnr.!$E:$F,2,FALSE)=0,"Sammelnr. ungeschält VS"),
IFERROR(IF(VLOOKUP(W767,[1]Sammelnr.!$H:$I,2,FALSE)=0,"Sammelnr. geschält"),
IFERROR(IF(VLOOKUP(W767,[1]Offen!$B:$C,2,FALSE)=0,"Offen ungeschält ABS"),
IFERROR(IF(VLOOKUP(W767,[1]Offen!$E:$F,2,FALSE)=0,"Offen ungeschält VOS"),
IFERROR(IF(VLOOKUP(W767,[1]Offen!$H:$I,2,FALSE)=0,"Offen geschält RW"),
IFERROR(IF(VLOOKUP(W767,[1]Offen!$K:$L,2,FALSE)=0,"Offen vegan"),
IFERROR(IF(VLOOKUP(W767,[1]Offen!$N:$O,2,FALSE)=0,"Offen Zipfel"),
IFERROR(IF(VLOOKUP(W767,[1]Offen!$Q:$R,2,FALSE)=0,"Offen Endstücke"),
IFERROR(IF(VLOOKUP(W767,[1]Vakuumiert!$B:$C,2,FALSE)=0,"Vakuumierter VOS ungeschält"),
IFERROR(IF(VLOOKUP(W767,[1]Vakuumiert!$E:$F,2,FALSE)=0,"Vakuumierter ABS ungeschält"),
IFERROR(IF(VLOOKUP(W767,[1]Vakuumiert!$H:$I,2,FALSE)=0,"Vakuumierter VOS geschält"),
IFERROR(IF(VLOOKUP(W767,[1]Vakuumiert!$K:$L,2,FALSE)=0,"Vakuumierter VOS vegan"),
IFERROR(IF(VLOOKUP(W767,[1]Vakuumiert!$N:$O,2,FALSE)=0,"Vakuumierter VOS Zipfel"),
IFERROR(IF(VLOOKUP(W767,[1]Vakuumiert!$Q:$R,2,FALSE)=0,"Vakuumiert geschält"),
IFERROR(IF(VLOOKUP(W767,'[1]vakuumierte Fertigprodukte'!$B:$C,2,FALSE)=0,"Fertigprodukte"),
IFERROR(IF(VLOOKUP(W767,'[1]vakuumierte Fertigprodukte'!$E:$FI,2,FALSE)=0,"Vakuumierte Zipfel"),
IFERROR(IF(VLOOKUP(W767,[1]Wurste!$B:$C,2,FALSE)=0,"Räucherwürste"),
IFERROR(IF(VLOOKUP(W767,[1]Wurste!$E:$F,2,FALSE)=0,"URW/URGW Wurst"),
IFERROR(IF(VLOOKUP(W767,[1]Wurste!$H:$I,2,FALSE)=0,"HF-Wurst Vegan"),
IFERROR(IF(VLOOKUP(W767,[1]Wurste!$K:$L,2,FALSE)=0,"320er ohne Würste"),
IFERROR(IF(AND(OR(Abfalldokumentation!$I767="BU3",Abfalldokumentation!$I767="Verkauf"),Abfalldokumentation!$N767="Schimmel",Abfalldokumentation!$O767="keinen Abnehmer/kein Schälpersonal"),"Div. Zipfel, ES ohne Verwendung",VLOOKUP(Abfalldokumentation!$M767,Produktgruppen!A:B,2,FALSE)),"-")))))))))))))))))))))))</f>
        <v>Offen ungeschält ABS</v>
      </c>
      <c r="M767" s="76" t="str">
        <f>IFERROR(VLOOKUP(Abfalldokumentation!$W767,Artikel!A:C,3,FALSE),Abfalldokumentation!$W767)</f>
        <v>ABS Butterkäse 45% OGT</v>
      </c>
      <c r="N767" s="76" t="str">
        <f>VLOOKUP(D767,'Liste Gründe'!A:D,2,FALSE)</f>
        <v>Rest</v>
      </c>
      <c r="O767" s="75" t="str">
        <f>IF(ISBLANK(F767),VLOOKUP(Abfalldokumentation!$X767,'Liste Gründe'!A:D,3,FALSE),F767)</f>
        <v>Fremdkörper</v>
      </c>
      <c r="P767" s="76" t="str">
        <f>IF(ISBLANK(Abfalldokumentation!$G767),"-",Abfalldokumentation!$G767)</f>
        <v>Schmutz</v>
      </c>
      <c r="Q767" s="76">
        <f t="shared" si="78"/>
        <v>39</v>
      </c>
      <c r="R767" s="76" t="str">
        <f t="shared" si="79"/>
        <v>Produkte</v>
      </c>
      <c r="S767" s="76" t="str">
        <f t="shared" si="80"/>
        <v>BUs</v>
      </c>
      <c r="T767" s="76" t="str">
        <f t="shared" si="81"/>
        <v>Symptome</v>
      </c>
      <c r="U767" s="76">
        <f>IFERROR(VLOOKUP(Abfalldokumentation!$W767,Kennzahlen!S:U,3,FALSE)*Abfalldokumentation!$J767,"0")</f>
        <v>82.8</v>
      </c>
      <c r="V767" s="76" t="str">
        <f>IF(ISBLANK(A767),VLOOKUP(Abfalldokumentation!$W767,'Linien - BU'!R:S,2,FALSE),A767)</f>
        <v>L31</v>
      </c>
      <c r="W767" s="77">
        <f t="shared" si="82"/>
        <v>29500823</v>
      </c>
      <c r="X767" s="77">
        <f t="shared" si="83"/>
        <v>22</v>
      </c>
    </row>
    <row r="768" spans="1:24" ht="30" customHeight="1" x14ac:dyDescent="0.25">
      <c r="A768" s="39" t="s">
        <v>131</v>
      </c>
      <c r="B768" s="40">
        <v>29500885</v>
      </c>
      <c r="C768" s="40">
        <v>280</v>
      </c>
      <c r="D768" s="40">
        <v>61</v>
      </c>
      <c r="E768" s="41">
        <v>44468</v>
      </c>
      <c r="F768" s="42" t="s">
        <v>17</v>
      </c>
      <c r="G768" s="40" t="s">
        <v>82</v>
      </c>
      <c r="H768" s="44" t="str">
        <f>IFERROR(VLOOKUP(Abfalldokumentation!$B768,Artikel!A:C,3,FALSE),Abfalldokumentation!$B768)</f>
        <v>ABS HEUBL</v>
      </c>
      <c r="I768" s="78" t="str">
        <f>VLOOKUP(V768,'Linien - BU'!A:B,2,FALSE)</f>
        <v>BU4</v>
      </c>
      <c r="J768" s="79">
        <f t="shared" si="77"/>
        <v>280</v>
      </c>
      <c r="K768" s="80">
        <f>Abfalldokumentation!$E768</f>
        <v>44468</v>
      </c>
      <c r="L768" s="79" t="str">
        <f>IFERROR(IF(VLOOKUP(W768,'[1]Rohware 230'!$B:$C,2,FALSE)=0,"Rohware"),
IFERROR(IF(VLOOKUP(W768,[1]Sammelnr.!$B:$C,2,FALSE)=0,"Sammelnr. ungeschält ABS"),
IFERROR(IF(VLOOKUP(W768,[1]Sammelnr.!$E:$F,2,FALSE)=0,"Sammelnr. ungeschält VS"),
IFERROR(IF(VLOOKUP(W768,[1]Sammelnr.!$H:$I,2,FALSE)=0,"Sammelnr. geschält"),
IFERROR(IF(VLOOKUP(W768,[1]Offen!$B:$C,2,FALSE)=0,"Offen ungeschält ABS"),
IFERROR(IF(VLOOKUP(W768,[1]Offen!$E:$F,2,FALSE)=0,"Offen ungeschält VOS"),
IFERROR(IF(VLOOKUP(W768,[1]Offen!$H:$I,2,FALSE)=0,"Offen geschält RW"),
IFERROR(IF(VLOOKUP(W768,[1]Offen!$K:$L,2,FALSE)=0,"Offen vegan"),
IFERROR(IF(VLOOKUP(W768,[1]Offen!$N:$O,2,FALSE)=0,"Offen Zipfel"),
IFERROR(IF(VLOOKUP(W768,[1]Offen!$Q:$R,2,FALSE)=0,"Offen Endstücke"),
IFERROR(IF(VLOOKUP(W768,[1]Vakuumiert!$B:$C,2,FALSE)=0,"Vakuumierter VOS ungeschält"),
IFERROR(IF(VLOOKUP(W768,[1]Vakuumiert!$E:$F,2,FALSE)=0,"Vakuumierter ABS ungeschält"),
IFERROR(IF(VLOOKUP(W768,[1]Vakuumiert!$H:$I,2,FALSE)=0,"Vakuumierter VOS geschält"),
IFERROR(IF(VLOOKUP(W768,[1]Vakuumiert!$K:$L,2,FALSE)=0,"Vakuumierter VOS vegan"),
IFERROR(IF(VLOOKUP(W768,[1]Vakuumiert!$N:$O,2,FALSE)=0,"Vakuumierter VOS Zipfel"),
IFERROR(IF(VLOOKUP(W768,[1]Vakuumiert!$Q:$R,2,FALSE)=0,"Vakuumiert geschält"),
IFERROR(IF(VLOOKUP(W768,'[1]vakuumierte Fertigprodukte'!$B:$C,2,FALSE)=0,"Fertigprodukte"),
IFERROR(IF(VLOOKUP(W768,'[1]vakuumierte Fertigprodukte'!$E:$FI,2,FALSE)=0,"Vakuumierte Zipfel"),
IFERROR(IF(VLOOKUP(W768,[1]Wurste!$B:$C,2,FALSE)=0,"Räucherwürste"),
IFERROR(IF(VLOOKUP(W768,[1]Wurste!$E:$F,2,FALSE)=0,"URW/URGW Wurst"),
IFERROR(IF(VLOOKUP(W768,[1]Wurste!$H:$I,2,FALSE)=0,"HF-Wurst Vegan"),
IFERROR(IF(VLOOKUP(W768,[1]Wurste!$K:$L,2,FALSE)=0,"320er ohne Würste"),
IFERROR(IF(AND(OR(Abfalldokumentation!$I768="BU3",Abfalldokumentation!$I768="Verkauf"),Abfalldokumentation!$N768="Schimmel",Abfalldokumentation!$O768="keinen Abnehmer/kein Schälpersonal"),"Div. Zipfel, ES ohne Verwendung",VLOOKUP(Abfalldokumentation!$M768,Produktgruppen!A:B,2,FALSE)),"-")))))))))))))))))))))))</f>
        <v>Offen ungeschält ABS</v>
      </c>
      <c r="M768" s="81" t="str">
        <f>IFERROR(VLOOKUP(Abfalldokumentation!$W768,Artikel!A:C,3,FALSE),Abfalldokumentation!$W768)</f>
        <v>ABS HEUBL</v>
      </c>
      <c r="N768" s="81" t="str">
        <f>VLOOKUP(D768,'Liste Gründe'!A:D,2,FALSE)</f>
        <v>keinen Verwendungszweck</v>
      </c>
      <c r="O768" s="80" t="str">
        <f>IF(ISBLANK(F768),VLOOKUP(Abfalldokumentation!$X768,'Liste Gründe'!A:D,3,FALSE),F768)</f>
        <v>keinen Verwendungszweck</v>
      </c>
      <c r="P768" s="81" t="str">
        <f>IF(ISBLANK(Abfalldokumentation!$G768),"-",Abfalldokumentation!$G768)</f>
        <v>&lt;300kg/Monat</v>
      </c>
      <c r="Q768" s="81">
        <f t="shared" si="78"/>
        <v>39</v>
      </c>
      <c r="R768" s="81" t="str">
        <f t="shared" si="79"/>
        <v>Produkte</v>
      </c>
      <c r="S768" s="81" t="str">
        <f t="shared" si="80"/>
        <v>BUs</v>
      </c>
      <c r="T768" s="81" t="str">
        <f t="shared" si="81"/>
        <v>Symptome</v>
      </c>
      <c r="U768" s="81">
        <f>IFERROR(VLOOKUP(Abfalldokumentation!$W768,Kennzahlen!S:U,3,FALSE)*Abfalldokumentation!$J768,"0")</f>
        <v>2.8000000000000003</v>
      </c>
      <c r="V768" s="81" t="str">
        <f>IF(ISBLANK(A768),VLOOKUP(Abfalldokumentation!$W768,'Linien - BU'!R:S,2,FALSE),A768)</f>
        <v>L21</v>
      </c>
      <c r="W768" s="77">
        <f t="shared" si="82"/>
        <v>29500885</v>
      </c>
      <c r="X768" s="77">
        <f t="shared" si="83"/>
        <v>61</v>
      </c>
    </row>
    <row r="769" spans="1:24" ht="30" customHeight="1" x14ac:dyDescent="0.25">
      <c r="A769" s="45" t="s">
        <v>132</v>
      </c>
      <c r="B769" s="46">
        <v>29500891</v>
      </c>
      <c r="C769" s="46">
        <v>4</v>
      </c>
      <c r="D769" s="46">
        <v>61</v>
      </c>
      <c r="E769" s="47">
        <v>44468</v>
      </c>
      <c r="F769" s="48" t="s">
        <v>17</v>
      </c>
      <c r="G769" s="46" t="s">
        <v>82</v>
      </c>
      <c r="H769" s="50" t="str">
        <f>IFERROR(VLOOKUP(Abfalldokumentation!$B769,Artikel!A:C,3,FALSE),Abfalldokumentation!$B769)</f>
        <v>ABS PECO</v>
      </c>
      <c r="I769" s="73" t="str">
        <f>VLOOKUP(V769,'Linien - BU'!A:B,2,FALSE)</f>
        <v>BU4</v>
      </c>
      <c r="J769" s="74">
        <f t="shared" si="77"/>
        <v>4</v>
      </c>
      <c r="K769" s="75">
        <f>Abfalldokumentation!$E769</f>
        <v>44468</v>
      </c>
      <c r="L769" s="74" t="str">
        <f>IFERROR(IF(VLOOKUP(W769,'[1]Rohware 230'!$B:$C,2,FALSE)=0,"Rohware"),
IFERROR(IF(VLOOKUP(W769,[1]Sammelnr.!$B:$C,2,FALSE)=0,"Sammelnr. ungeschält ABS"),
IFERROR(IF(VLOOKUP(W769,[1]Sammelnr.!$E:$F,2,FALSE)=0,"Sammelnr. ungeschält VS"),
IFERROR(IF(VLOOKUP(W769,[1]Sammelnr.!$H:$I,2,FALSE)=0,"Sammelnr. geschält"),
IFERROR(IF(VLOOKUP(W769,[1]Offen!$B:$C,2,FALSE)=0,"Offen ungeschält ABS"),
IFERROR(IF(VLOOKUP(W769,[1]Offen!$E:$F,2,FALSE)=0,"Offen ungeschält VOS"),
IFERROR(IF(VLOOKUP(W769,[1]Offen!$H:$I,2,FALSE)=0,"Offen geschält RW"),
IFERROR(IF(VLOOKUP(W769,[1]Offen!$K:$L,2,FALSE)=0,"Offen vegan"),
IFERROR(IF(VLOOKUP(W769,[1]Offen!$N:$O,2,FALSE)=0,"Offen Zipfel"),
IFERROR(IF(VLOOKUP(W769,[1]Offen!$Q:$R,2,FALSE)=0,"Offen Endstücke"),
IFERROR(IF(VLOOKUP(W769,[1]Vakuumiert!$B:$C,2,FALSE)=0,"Vakuumierter VOS ungeschält"),
IFERROR(IF(VLOOKUP(W769,[1]Vakuumiert!$E:$F,2,FALSE)=0,"Vakuumierter ABS ungeschält"),
IFERROR(IF(VLOOKUP(W769,[1]Vakuumiert!$H:$I,2,FALSE)=0,"Vakuumierter VOS geschält"),
IFERROR(IF(VLOOKUP(W769,[1]Vakuumiert!$K:$L,2,FALSE)=0,"Vakuumierter VOS vegan"),
IFERROR(IF(VLOOKUP(W769,[1]Vakuumiert!$N:$O,2,FALSE)=0,"Vakuumierter VOS Zipfel"),
IFERROR(IF(VLOOKUP(W769,[1]Vakuumiert!$Q:$R,2,FALSE)=0,"Vakuumiert geschält"),
IFERROR(IF(VLOOKUP(W769,'[1]vakuumierte Fertigprodukte'!$B:$C,2,FALSE)=0,"Fertigprodukte"),
IFERROR(IF(VLOOKUP(W769,'[1]vakuumierte Fertigprodukte'!$E:$FI,2,FALSE)=0,"Vakuumierte Zipfel"),
IFERROR(IF(VLOOKUP(W769,[1]Wurste!$B:$C,2,FALSE)=0,"Räucherwürste"),
IFERROR(IF(VLOOKUP(W769,[1]Wurste!$E:$F,2,FALSE)=0,"URW/URGW Wurst"),
IFERROR(IF(VLOOKUP(W769,[1]Wurste!$H:$I,2,FALSE)=0,"HF-Wurst Vegan"),
IFERROR(IF(VLOOKUP(W769,[1]Wurste!$K:$L,2,FALSE)=0,"320er ohne Würste"),
IFERROR(IF(AND(OR(Abfalldokumentation!$I769="BU3",Abfalldokumentation!$I769="Verkauf"),Abfalldokumentation!$N769="Schimmel",Abfalldokumentation!$O769="keinen Abnehmer/kein Schälpersonal"),"Div. Zipfel, ES ohne Verwendung",VLOOKUP(Abfalldokumentation!$M769,Produktgruppen!A:B,2,FALSE)),"-")))))))))))))))))))))))</f>
        <v>Offen ungeschält ABS</v>
      </c>
      <c r="M769" s="76" t="str">
        <f>IFERROR(VLOOKUP(Abfalldokumentation!$W769,Artikel!A:C,3,FALSE),Abfalldokumentation!$W769)</f>
        <v>ABS PECO</v>
      </c>
      <c r="N769" s="76" t="str">
        <f>VLOOKUP(D769,'Liste Gründe'!A:D,2,FALSE)</f>
        <v>keinen Verwendungszweck</v>
      </c>
      <c r="O769" s="75" t="str">
        <f>IF(ISBLANK(F769),VLOOKUP(Abfalldokumentation!$X769,'Liste Gründe'!A:D,3,FALSE),F769)</f>
        <v>keinen Verwendungszweck</v>
      </c>
      <c r="P769" s="76" t="str">
        <f>IF(ISBLANK(Abfalldokumentation!$G769),"-",Abfalldokumentation!$G769)</f>
        <v>&lt;300kg/Monat</v>
      </c>
      <c r="Q769" s="76">
        <f t="shared" si="78"/>
        <v>39</v>
      </c>
      <c r="R769" s="76" t="str">
        <f t="shared" si="79"/>
        <v>Produkte</v>
      </c>
      <c r="S769" s="76" t="str">
        <f t="shared" si="80"/>
        <v>BUs</v>
      </c>
      <c r="T769" s="76" t="str">
        <f t="shared" si="81"/>
        <v>Symptome</v>
      </c>
      <c r="U769" s="76">
        <f>IFERROR(VLOOKUP(Abfalldokumentation!$W769,Kennzahlen!S:U,3,FALSE)*Abfalldokumentation!$J769,"0")</f>
        <v>5.882352941176471</v>
      </c>
      <c r="V769" s="76" t="str">
        <f>IF(ISBLANK(A769),VLOOKUP(Abfalldokumentation!$W769,'Linien - BU'!R:S,2,FALSE),A769)</f>
        <v>L23</v>
      </c>
      <c r="W769" s="77">
        <f t="shared" si="82"/>
        <v>29500891</v>
      </c>
      <c r="X769" s="77">
        <f t="shared" si="83"/>
        <v>61</v>
      </c>
    </row>
    <row r="770" spans="1:24" ht="30" customHeight="1" x14ac:dyDescent="0.25">
      <c r="A770" s="39" t="s">
        <v>76</v>
      </c>
      <c r="B770" s="40">
        <v>29500910</v>
      </c>
      <c r="C770" s="40">
        <v>50</v>
      </c>
      <c r="D770" s="40">
        <v>61</v>
      </c>
      <c r="E770" s="41">
        <v>44468</v>
      </c>
      <c r="F770" s="42" t="s">
        <v>17</v>
      </c>
      <c r="G770" s="40" t="s">
        <v>156</v>
      </c>
      <c r="H770" s="44" t="str">
        <f>IFERROR(VLOOKUP(Abfalldokumentation!$B770,Artikel!A:C,3,FALSE),Abfalldokumentation!$B770)</f>
        <v>ABS Unser Blütenkäse</v>
      </c>
      <c r="I770" s="78" t="str">
        <f>VLOOKUP(V770,'Linien - BU'!A:B,2,FALSE)</f>
        <v>BU4</v>
      </c>
      <c r="J770" s="79">
        <f t="shared" ref="J770:J833" si="84">C770</f>
        <v>50</v>
      </c>
      <c r="K770" s="80">
        <f>Abfalldokumentation!$E770</f>
        <v>44468</v>
      </c>
      <c r="L770" s="79" t="str">
        <f>IFERROR(IF(VLOOKUP(W770,'[1]Rohware 230'!$B:$C,2,FALSE)=0,"Rohware"),
IFERROR(IF(VLOOKUP(W770,[1]Sammelnr.!$B:$C,2,FALSE)=0,"Sammelnr. ungeschält ABS"),
IFERROR(IF(VLOOKUP(W770,[1]Sammelnr.!$E:$F,2,FALSE)=0,"Sammelnr. ungeschält VS"),
IFERROR(IF(VLOOKUP(W770,[1]Sammelnr.!$H:$I,2,FALSE)=0,"Sammelnr. geschält"),
IFERROR(IF(VLOOKUP(W770,[1]Offen!$B:$C,2,FALSE)=0,"Offen ungeschält ABS"),
IFERROR(IF(VLOOKUP(W770,[1]Offen!$E:$F,2,FALSE)=0,"Offen ungeschält VOS"),
IFERROR(IF(VLOOKUP(W770,[1]Offen!$H:$I,2,FALSE)=0,"Offen geschält RW"),
IFERROR(IF(VLOOKUP(W770,[1]Offen!$K:$L,2,FALSE)=0,"Offen vegan"),
IFERROR(IF(VLOOKUP(W770,[1]Offen!$N:$O,2,FALSE)=0,"Offen Zipfel"),
IFERROR(IF(VLOOKUP(W770,[1]Offen!$Q:$R,2,FALSE)=0,"Offen Endstücke"),
IFERROR(IF(VLOOKUP(W770,[1]Vakuumiert!$B:$C,2,FALSE)=0,"Vakuumierter VOS ungeschält"),
IFERROR(IF(VLOOKUP(W770,[1]Vakuumiert!$E:$F,2,FALSE)=0,"Vakuumierter ABS ungeschält"),
IFERROR(IF(VLOOKUP(W770,[1]Vakuumiert!$H:$I,2,FALSE)=0,"Vakuumierter VOS geschält"),
IFERROR(IF(VLOOKUP(W770,[1]Vakuumiert!$K:$L,2,FALSE)=0,"Vakuumierter VOS vegan"),
IFERROR(IF(VLOOKUP(W770,[1]Vakuumiert!$N:$O,2,FALSE)=0,"Vakuumierter VOS Zipfel"),
IFERROR(IF(VLOOKUP(W770,[1]Vakuumiert!$Q:$R,2,FALSE)=0,"Vakuumiert geschält"),
IFERROR(IF(VLOOKUP(W770,'[1]vakuumierte Fertigprodukte'!$B:$C,2,FALSE)=0,"Fertigprodukte"),
IFERROR(IF(VLOOKUP(W770,'[1]vakuumierte Fertigprodukte'!$E:$FI,2,FALSE)=0,"Vakuumierte Zipfel"),
IFERROR(IF(VLOOKUP(W770,[1]Wurste!$B:$C,2,FALSE)=0,"Räucherwürste"),
IFERROR(IF(VLOOKUP(W770,[1]Wurste!$E:$F,2,FALSE)=0,"URW/URGW Wurst"),
IFERROR(IF(VLOOKUP(W770,[1]Wurste!$H:$I,2,FALSE)=0,"HF-Wurst Vegan"),
IFERROR(IF(VLOOKUP(W770,[1]Wurste!$K:$L,2,FALSE)=0,"320er ohne Würste"),
IFERROR(IF(AND(OR(Abfalldokumentation!$I770="BU3",Abfalldokumentation!$I770="Verkauf"),Abfalldokumentation!$N770="Schimmel",Abfalldokumentation!$O770="keinen Abnehmer/kein Schälpersonal"),"Div. Zipfel, ES ohne Verwendung",VLOOKUP(Abfalldokumentation!$M770,Produktgruppen!A:B,2,FALSE)),"-")))))))))))))))))))))))</f>
        <v>Offen ungeschält ABS</v>
      </c>
      <c r="M770" s="81" t="str">
        <f>IFERROR(VLOOKUP(Abfalldokumentation!$W770,Artikel!A:C,3,FALSE),Abfalldokumentation!$W770)</f>
        <v>ABS Unser Blütenkäse</v>
      </c>
      <c r="N770" s="81" t="str">
        <f>VLOOKUP(D770,'Liste Gründe'!A:D,2,FALSE)</f>
        <v>keinen Verwendungszweck</v>
      </c>
      <c r="O770" s="80" t="str">
        <f>IF(ISBLANK(F770),VLOOKUP(Abfalldokumentation!$X770,'Liste Gründe'!A:D,3,FALSE),F770)</f>
        <v>keinen Verwendungszweck</v>
      </c>
      <c r="P770" s="81" t="str">
        <f>IF(ISBLANK(Abfalldokumentation!$G770),"-",Abfalldokumentation!$G770)</f>
        <v>&lt;500kg/Monat</v>
      </c>
      <c r="Q770" s="81">
        <f t="shared" ref="Q770:Q833" si="85">_xlfn.ISOWEEKNUM(K770)</f>
        <v>39</v>
      </c>
      <c r="R770" s="81" t="str">
        <f t="shared" ref="R770:R833" si="86">"Produkte"</f>
        <v>Produkte</v>
      </c>
      <c r="S770" s="81" t="str">
        <f t="shared" ref="S770:S833" si="87">"BUs"</f>
        <v>BUs</v>
      </c>
      <c r="T770" s="81" t="str">
        <f t="shared" ref="T770:T833" si="88">"Symptome"</f>
        <v>Symptome</v>
      </c>
      <c r="U770" s="81">
        <f>IFERROR(VLOOKUP(Abfalldokumentation!$W770,Kennzahlen!S:U,3,FALSE)*Abfalldokumentation!$J770,"0")</f>
        <v>0.5</v>
      </c>
      <c r="V770" s="81" t="str">
        <f>IF(ISBLANK(A770),VLOOKUP(Abfalldokumentation!$W770,'Linien - BU'!R:S,2,FALSE),A770)</f>
        <v>L22</v>
      </c>
      <c r="W770" s="77">
        <f t="shared" ref="W770:W833" si="89">B770</f>
        <v>29500910</v>
      </c>
      <c r="X770" s="77">
        <f t="shared" ref="X770:X833" si="90">D770</f>
        <v>61</v>
      </c>
    </row>
    <row r="771" spans="1:24" ht="30" customHeight="1" x14ac:dyDescent="0.25">
      <c r="A771" s="45" t="s">
        <v>81</v>
      </c>
      <c r="B771" s="46">
        <v>29500913</v>
      </c>
      <c r="C771" s="46">
        <v>16</v>
      </c>
      <c r="D771" s="46">
        <v>61</v>
      </c>
      <c r="E771" s="47">
        <v>44468</v>
      </c>
      <c r="F771" s="48" t="s">
        <v>17</v>
      </c>
      <c r="G771" s="46" t="s">
        <v>135</v>
      </c>
      <c r="H771" s="50" t="str">
        <f>IFERROR(VLOOKUP(Abfalldokumentation!$B771,Artikel!A:C,3,FALSE),Abfalldokumentation!$B771)</f>
        <v>ABS ZIEGENR</v>
      </c>
      <c r="I771" s="73" t="str">
        <f>VLOOKUP(V771,'Linien - BU'!A:B,2,FALSE)</f>
        <v>BU4</v>
      </c>
      <c r="J771" s="74">
        <f t="shared" si="84"/>
        <v>16</v>
      </c>
      <c r="K771" s="75">
        <f>Abfalldokumentation!$E771</f>
        <v>44468</v>
      </c>
      <c r="L771" s="74" t="str">
        <f>IFERROR(IF(VLOOKUP(W771,'[1]Rohware 230'!$B:$C,2,FALSE)=0,"Rohware"),
IFERROR(IF(VLOOKUP(W771,[1]Sammelnr.!$B:$C,2,FALSE)=0,"Sammelnr. ungeschält ABS"),
IFERROR(IF(VLOOKUP(W771,[1]Sammelnr.!$E:$F,2,FALSE)=0,"Sammelnr. ungeschält VS"),
IFERROR(IF(VLOOKUP(W771,[1]Sammelnr.!$H:$I,2,FALSE)=0,"Sammelnr. geschält"),
IFERROR(IF(VLOOKUP(W771,[1]Offen!$B:$C,2,FALSE)=0,"Offen ungeschält ABS"),
IFERROR(IF(VLOOKUP(W771,[1]Offen!$E:$F,2,FALSE)=0,"Offen ungeschält VOS"),
IFERROR(IF(VLOOKUP(W771,[1]Offen!$H:$I,2,FALSE)=0,"Offen geschält RW"),
IFERROR(IF(VLOOKUP(W771,[1]Offen!$K:$L,2,FALSE)=0,"Offen vegan"),
IFERROR(IF(VLOOKUP(W771,[1]Offen!$N:$O,2,FALSE)=0,"Offen Zipfel"),
IFERROR(IF(VLOOKUP(W771,[1]Offen!$Q:$R,2,FALSE)=0,"Offen Endstücke"),
IFERROR(IF(VLOOKUP(W771,[1]Vakuumiert!$B:$C,2,FALSE)=0,"Vakuumierter VOS ungeschält"),
IFERROR(IF(VLOOKUP(W771,[1]Vakuumiert!$E:$F,2,FALSE)=0,"Vakuumierter ABS ungeschält"),
IFERROR(IF(VLOOKUP(W771,[1]Vakuumiert!$H:$I,2,FALSE)=0,"Vakuumierter VOS geschält"),
IFERROR(IF(VLOOKUP(W771,[1]Vakuumiert!$K:$L,2,FALSE)=0,"Vakuumierter VOS vegan"),
IFERROR(IF(VLOOKUP(W771,[1]Vakuumiert!$N:$O,2,FALSE)=0,"Vakuumierter VOS Zipfel"),
IFERROR(IF(VLOOKUP(W771,[1]Vakuumiert!$Q:$R,2,FALSE)=0,"Vakuumiert geschält"),
IFERROR(IF(VLOOKUP(W771,'[1]vakuumierte Fertigprodukte'!$B:$C,2,FALSE)=0,"Fertigprodukte"),
IFERROR(IF(VLOOKUP(W771,'[1]vakuumierte Fertigprodukte'!$E:$FI,2,FALSE)=0,"Vakuumierte Zipfel"),
IFERROR(IF(VLOOKUP(W771,[1]Wurste!$B:$C,2,FALSE)=0,"Räucherwürste"),
IFERROR(IF(VLOOKUP(W771,[1]Wurste!$E:$F,2,FALSE)=0,"URW/URGW Wurst"),
IFERROR(IF(VLOOKUP(W771,[1]Wurste!$H:$I,2,FALSE)=0,"HF-Wurst Vegan"),
IFERROR(IF(VLOOKUP(W771,[1]Wurste!$K:$L,2,FALSE)=0,"320er ohne Würste"),
IFERROR(IF(AND(OR(Abfalldokumentation!$I771="BU3",Abfalldokumentation!$I771="Verkauf"),Abfalldokumentation!$N771="Schimmel",Abfalldokumentation!$O771="keinen Abnehmer/kein Schälpersonal"),"Div. Zipfel, ES ohne Verwendung",VLOOKUP(Abfalldokumentation!$M771,Produktgruppen!A:B,2,FALSE)),"-")))))))))))))))))))))))</f>
        <v>Offen ungeschält ABS</v>
      </c>
      <c r="M771" s="76" t="str">
        <f>IFERROR(VLOOKUP(Abfalldokumentation!$W771,Artikel!A:C,3,FALSE),Abfalldokumentation!$W771)</f>
        <v>ABS ZIEGENR</v>
      </c>
      <c r="N771" s="76" t="str">
        <f>VLOOKUP(D771,'Liste Gründe'!A:D,2,FALSE)</f>
        <v>keinen Verwendungszweck</v>
      </c>
      <c r="O771" s="75" t="str">
        <f>IF(ISBLANK(F771),VLOOKUP(Abfalldokumentation!$X771,'Liste Gründe'!A:D,3,FALSE),F771)</f>
        <v>keinen Verwendungszweck</v>
      </c>
      <c r="P771" s="76" t="str">
        <f>IF(ISBLANK(Abfalldokumentation!$G771),"-",Abfalldokumentation!$G771)</f>
        <v>&lt;100kg/Monat</v>
      </c>
      <c r="Q771" s="76">
        <f t="shared" si="85"/>
        <v>39</v>
      </c>
      <c r="R771" s="76" t="str">
        <f t="shared" si="86"/>
        <v>Produkte</v>
      </c>
      <c r="S771" s="76" t="str">
        <f t="shared" si="87"/>
        <v>BUs</v>
      </c>
      <c r="T771" s="76" t="str">
        <f t="shared" si="88"/>
        <v>Symptome</v>
      </c>
      <c r="U771" s="76">
        <f>IFERROR(VLOOKUP(Abfalldokumentation!$W771,Kennzahlen!S:U,3,FALSE)*Abfalldokumentation!$J771,"0")</f>
        <v>0.16</v>
      </c>
      <c r="V771" s="76" t="str">
        <f>IF(ISBLANK(A771),VLOOKUP(Abfalldokumentation!$W771,'Linien - BU'!R:S,2,FALSE),A771)</f>
        <v>L20</v>
      </c>
      <c r="W771" s="77">
        <f t="shared" si="89"/>
        <v>29500913</v>
      </c>
      <c r="X771" s="77">
        <f t="shared" si="90"/>
        <v>61</v>
      </c>
    </row>
    <row r="772" spans="1:24" ht="30" customHeight="1" x14ac:dyDescent="0.25">
      <c r="A772" s="39" t="s">
        <v>95</v>
      </c>
      <c r="B772" s="40">
        <v>29500917</v>
      </c>
      <c r="C772" s="40">
        <v>71</v>
      </c>
      <c r="D772" s="40">
        <v>22</v>
      </c>
      <c r="E772" s="41">
        <v>44468</v>
      </c>
      <c r="F772" s="42" t="s">
        <v>97</v>
      </c>
      <c r="G772" s="40" t="s">
        <v>98</v>
      </c>
      <c r="H772" s="44" t="str">
        <f>IFERROR(VLOOKUP(Abfalldokumentation!$B772,Artikel!A:C,3,FALSE),Abfalldokumentation!$B772)</f>
        <v>VOS-ABS ENTSORGUNG</v>
      </c>
      <c r="I772" s="78" t="str">
        <f>VLOOKUP(V772,'Linien - BU'!A:B,2,FALSE)</f>
        <v>BU1</v>
      </c>
      <c r="J772" s="79">
        <f t="shared" si="84"/>
        <v>71</v>
      </c>
      <c r="K772" s="80">
        <f>Abfalldokumentation!$E772</f>
        <v>44468</v>
      </c>
      <c r="L772" s="79" t="str">
        <f>IFERROR(IF(VLOOKUP(W772,'[1]Rohware 230'!$B:$C,2,FALSE)=0,"Rohware"),
IFERROR(IF(VLOOKUP(W772,[1]Sammelnr.!$B:$C,2,FALSE)=0,"Sammelnr. ungeschält ABS"),
IFERROR(IF(VLOOKUP(W772,[1]Sammelnr.!$E:$F,2,FALSE)=0,"Sammelnr. ungeschält VS"),
IFERROR(IF(VLOOKUP(W772,[1]Sammelnr.!$H:$I,2,FALSE)=0,"Sammelnr. geschält"),
IFERROR(IF(VLOOKUP(W772,[1]Offen!$B:$C,2,FALSE)=0,"Offen ungeschält ABS"),
IFERROR(IF(VLOOKUP(W772,[1]Offen!$E:$F,2,FALSE)=0,"Offen ungeschält VOS"),
IFERROR(IF(VLOOKUP(W772,[1]Offen!$H:$I,2,FALSE)=0,"Offen geschält RW"),
IFERROR(IF(VLOOKUP(W772,[1]Offen!$K:$L,2,FALSE)=0,"Offen vegan"),
IFERROR(IF(VLOOKUP(W772,[1]Offen!$N:$O,2,FALSE)=0,"Offen Zipfel"),
IFERROR(IF(VLOOKUP(W772,[1]Offen!$Q:$R,2,FALSE)=0,"Offen Endstücke"),
IFERROR(IF(VLOOKUP(W772,[1]Vakuumiert!$B:$C,2,FALSE)=0,"Vakuumierter VOS ungeschält"),
IFERROR(IF(VLOOKUP(W772,[1]Vakuumiert!$E:$F,2,FALSE)=0,"Vakuumierter ABS ungeschält"),
IFERROR(IF(VLOOKUP(W772,[1]Vakuumiert!$H:$I,2,FALSE)=0,"Vakuumierter VOS geschält"),
IFERROR(IF(VLOOKUP(W772,[1]Vakuumiert!$K:$L,2,FALSE)=0,"Vakuumierter VOS vegan"),
IFERROR(IF(VLOOKUP(W772,[1]Vakuumiert!$N:$O,2,FALSE)=0,"Vakuumierter VOS Zipfel"),
IFERROR(IF(VLOOKUP(W772,[1]Vakuumiert!$Q:$R,2,FALSE)=0,"Vakuumiert geschält"),
IFERROR(IF(VLOOKUP(W772,'[1]vakuumierte Fertigprodukte'!$B:$C,2,FALSE)=0,"Fertigprodukte"),
IFERROR(IF(VLOOKUP(W772,'[1]vakuumierte Fertigprodukte'!$E:$FI,2,FALSE)=0,"Vakuumierte Zipfel"),
IFERROR(IF(VLOOKUP(W772,[1]Wurste!$B:$C,2,FALSE)=0,"Räucherwürste"),
IFERROR(IF(VLOOKUP(W772,[1]Wurste!$E:$F,2,FALSE)=0,"URW/URGW Wurst"),
IFERROR(IF(VLOOKUP(W772,[1]Wurste!$H:$I,2,FALSE)=0,"HF-Wurst Vegan"),
IFERROR(IF(VLOOKUP(W772,[1]Wurste!$K:$L,2,FALSE)=0,"320er ohne Würste"),
IFERROR(IF(AND(OR(Abfalldokumentation!$I772="BU3",Abfalldokumentation!$I772="Verkauf"),Abfalldokumentation!$N772="Schimmel",Abfalldokumentation!$O772="keinen Abnehmer/kein Schälpersonal"),"Div. Zipfel, ES ohne Verwendung",VLOOKUP(Abfalldokumentation!$M772,Produktgruppen!A:B,2,FALSE)),"-")))))))))))))))))))))))</f>
        <v>Vorschmelz</v>
      </c>
      <c r="M772" s="81" t="str">
        <f>IFERROR(VLOOKUP(Abfalldokumentation!$W772,Artikel!A:C,3,FALSE),Abfalldokumentation!$W772)</f>
        <v>VOS-ABS ENTSORGUNG</v>
      </c>
      <c r="N772" s="81" t="str">
        <f>VLOOKUP(D772,'Liste Gründe'!A:D,2,FALSE)</f>
        <v>Rest</v>
      </c>
      <c r="O772" s="80" t="str">
        <f>IF(ISBLANK(F772),VLOOKUP(Abfalldokumentation!$X772,'Liste Gründe'!A:D,3,FALSE),F772)</f>
        <v>geschälte Rinde</v>
      </c>
      <c r="P772" s="81" t="str">
        <f>IF(ISBLANK(Abfalldokumentation!$G772),"-",Abfalldokumentation!$G772)</f>
        <v>keine Verwendung möglich</v>
      </c>
      <c r="Q772" s="81">
        <f t="shared" si="85"/>
        <v>39</v>
      </c>
      <c r="R772" s="81" t="str">
        <f t="shared" si="86"/>
        <v>Produkte</v>
      </c>
      <c r="S772" s="81" t="str">
        <f t="shared" si="87"/>
        <v>BUs</v>
      </c>
      <c r="T772" s="81" t="str">
        <f t="shared" si="88"/>
        <v>Symptome</v>
      </c>
      <c r="U772" s="81">
        <f>IFERROR(VLOOKUP(Abfalldokumentation!$W772,Kennzahlen!S:U,3,FALSE)*Abfalldokumentation!$J772,"0")</f>
        <v>0.71</v>
      </c>
      <c r="V772" s="81" t="str">
        <f>IF(ISBLANK(A772),VLOOKUP(Abfalldokumentation!$W772,'Linien - BU'!R:S,2,FALSE),A772)</f>
        <v>RWV</v>
      </c>
      <c r="W772" s="77">
        <f t="shared" si="89"/>
        <v>29500917</v>
      </c>
      <c r="X772" s="77">
        <f t="shared" si="90"/>
        <v>22</v>
      </c>
    </row>
    <row r="773" spans="1:24" ht="30" customHeight="1" x14ac:dyDescent="0.25">
      <c r="A773" s="45" t="s">
        <v>131</v>
      </c>
      <c r="B773" s="46">
        <v>29501009</v>
      </c>
      <c r="C773" s="46">
        <v>7</v>
      </c>
      <c r="D773" s="46">
        <v>61</v>
      </c>
      <c r="E773" s="47">
        <v>44468</v>
      </c>
      <c r="F773" s="48" t="s">
        <v>17</v>
      </c>
      <c r="G773" s="46" t="s">
        <v>82</v>
      </c>
      <c r="H773" s="50" t="str">
        <f>IFERROR(VLOOKUP(Abfalldokumentation!$B773,Artikel!A:C,3,FALSE),Abfalldokumentation!$B773)</f>
        <v>ABS Whisky-Nuts</v>
      </c>
      <c r="I773" s="73" t="str">
        <f>VLOOKUP(V773,'Linien - BU'!A:B,2,FALSE)</f>
        <v>BU4</v>
      </c>
      <c r="J773" s="74">
        <f t="shared" si="84"/>
        <v>7</v>
      </c>
      <c r="K773" s="75">
        <f>Abfalldokumentation!$E773</f>
        <v>44468</v>
      </c>
      <c r="L773" s="74" t="str">
        <f>IFERROR(IF(VLOOKUP(W773,'[1]Rohware 230'!$B:$C,2,FALSE)=0,"Rohware"),
IFERROR(IF(VLOOKUP(W773,[1]Sammelnr.!$B:$C,2,FALSE)=0,"Sammelnr. ungeschält ABS"),
IFERROR(IF(VLOOKUP(W773,[1]Sammelnr.!$E:$F,2,FALSE)=0,"Sammelnr. ungeschält VS"),
IFERROR(IF(VLOOKUP(W773,[1]Sammelnr.!$H:$I,2,FALSE)=0,"Sammelnr. geschält"),
IFERROR(IF(VLOOKUP(W773,[1]Offen!$B:$C,2,FALSE)=0,"Offen ungeschält ABS"),
IFERROR(IF(VLOOKUP(W773,[1]Offen!$E:$F,2,FALSE)=0,"Offen ungeschält VOS"),
IFERROR(IF(VLOOKUP(W773,[1]Offen!$H:$I,2,FALSE)=0,"Offen geschält RW"),
IFERROR(IF(VLOOKUP(W773,[1]Offen!$K:$L,2,FALSE)=0,"Offen vegan"),
IFERROR(IF(VLOOKUP(W773,[1]Offen!$N:$O,2,FALSE)=0,"Offen Zipfel"),
IFERROR(IF(VLOOKUP(W773,[1]Offen!$Q:$R,2,FALSE)=0,"Offen Endstücke"),
IFERROR(IF(VLOOKUP(W773,[1]Vakuumiert!$B:$C,2,FALSE)=0,"Vakuumierter VOS ungeschält"),
IFERROR(IF(VLOOKUP(W773,[1]Vakuumiert!$E:$F,2,FALSE)=0,"Vakuumierter ABS ungeschält"),
IFERROR(IF(VLOOKUP(W773,[1]Vakuumiert!$H:$I,2,FALSE)=0,"Vakuumierter VOS geschält"),
IFERROR(IF(VLOOKUP(W773,[1]Vakuumiert!$K:$L,2,FALSE)=0,"Vakuumierter VOS vegan"),
IFERROR(IF(VLOOKUP(W773,[1]Vakuumiert!$N:$O,2,FALSE)=0,"Vakuumierter VOS Zipfel"),
IFERROR(IF(VLOOKUP(W773,[1]Vakuumiert!$Q:$R,2,FALSE)=0,"Vakuumiert geschält"),
IFERROR(IF(VLOOKUP(W773,'[1]vakuumierte Fertigprodukte'!$B:$C,2,FALSE)=0,"Fertigprodukte"),
IFERROR(IF(VLOOKUP(W773,'[1]vakuumierte Fertigprodukte'!$E:$FI,2,FALSE)=0,"Vakuumierte Zipfel"),
IFERROR(IF(VLOOKUP(W773,[1]Wurste!$B:$C,2,FALSE)=0,"Räucherwürste"),
IFERROR(IF(VLOOKUP(W773,[1]Wurste!$E:$F,2,FALSE)=0,"URW/URGW Wurst"),
IFERROR(IF(VLOOKUP(W773,[1]Wurste!$H:$I,2,FALSE)=0,"HF-Wurst Vegan"),
IFERROR(IF(VLOOKUP(W773,[1]Wurste!$K:$L,2,FALSE)=0,"320er ohne Würste"),
IFERROR(IF(AND(OR(Abfalldokumentation!$I773="BU3",Abfalldokumentation!$I773="Verkauf"),Abfalldokumentation!$N773="Schimmel",Abfalldokumentation!$O773="keinen Abnehmer/kein Schälpersonal"),"Div. Zipfel, ES ohne Verwendung",VLOOKUP(Abfalldokumentation!$M773,Produktgruppen!A:B,2,FALSE)),"-")))))))))))))))))))))))</f>
        <v>Offen ungeschält ABS</v>
      </c>
      <c r="M773" s="76" t="str">
        <f>IFERROR(VLOOKUP(Abfalldokumentation!$W773,Artikel!A:C,3,FALSE),Abfalldokumentation!$W773)</f>
        <v>ABS Whisky-Nuts</v>
      </c>
      <c r="N773" s="76" t="str">
        <f>VLOOKUP(D773,'Liste Gründe'!A:D,2,FALSE)</f>
        <v>keinen Verwendungszweck</v>
      </c>
      <c r="O773" s="75" t="str">
        <f>IF(ISBLANK(F773),VLOOKUP(Abfalldokumentation!$X773,'Liste Gründe'!A:D,3,FALSE),F773)</f>
        <v>keinen Verwendungszweck</v>
      </c>
      <c r="P773" s="76" t="str">
        <f>IF(ISBLANK(Abfalldokumentation!$G773),"-",Abfalldokumentation!$G773)</f>
        <v>&lt;300kg/Monat</v>
      </c>
      <c r="Q773" s="76">
        <f t="shared" si="85"/>
        <v>39</v>
      </c>
      <c r="R773" s="76" t="str">
        <f t="shared" si="86"/>
        <v>Produkte</v>
      </c>
      <c r="S773" s="76" t="str">
        <f t="shared" si="87"/>
        <v>BUs</v>
      </c>
      <c r="T773" s="76" t="str">
        <f t="shared" si="88"/>
        <v>Symptome</v>
      </c>
      <c r="U773" s="76">
        <f>IFERROR(VLOOKUP(Abfalldokumentation!$W773,Kennzahlen!S:U,3,FALSE)*Abfalldokumentation!$J773,"0")</f>
        <v>10.5</v>
      </c>
      <c r="V773" s="76" t="str">
        <f>IF(ISBLANK(A773),VLOOKUP(Abfalldokumentation!$W773,'Linien - BU'!R:S,2,FALSE),A773)</f>
        <v>L21</v>
      </c>
      <c r="W773" s="77">
        <f t="shared" si="89"/>
        <v>29501009</v>
      </c>
      <c r="X773" s="77">
        <f t="shared" si="90"/>
        <v>61</v>
      </c>
    </row>
    <row r="774" spans="1:24" ht="30" customHeight="1" x14ac:dyDescent="0.25">
      <c r="A774" s="39" t="s">
        <v>76</v>
      </c>
      <c r="B774" s="40">
        <v>29501028</v>
      </c>
      <c r="C774" s="40">
        <v>17</v>
      </c>
      <c r="D774" s="40">
        <v>61</v>
      </c>
      <c r="E774" s="41">
        <v>44468</v>
      </c>
      <c r="F774" s="42" t="s">
        <v>17</v>
      </c>
      <c r="G774" s="40" t="s">
        <v>82</v>
      </c>
      <c r="H774" s="44" t="str">
        <f>IFERROR(VLOOKUP(Abfalldokumentation!$B774,Artikel!A:C,3,FALSE),Abfalldokumentation!$B774)</f>
        <v>ABS KELLERGEIST</v>
      </c>
      <c r="I774" s="78" t="str">
        <f>VLOOKUP(V774,'Linien - BU'!A:B,2,FALSE)</f>
        <v>BU4</v>
      </c>
      <c r="J774" s="79">
        <f t="shared" si="84"/>
        <v>17</v>
      </c>
      <c r="K774" s="80">
        <f>Abfalldokumentation!$E774</f>
        <v>44468</v>
      </c>
      <c r="L774" s="79" t="str">
        <f>IFERROR(IF(VLOOKUP(W774,'[1]Rohware 230'!$B:$C,2,FALSE)=0,"Rohware"),
IFERROR(IF(VLOOKUP(W774,[1]Sammelnr.!$B:$C,2,FALSE)=0,"Sammelnr. ungeschält ABS"),
IFERROR(IF(VLOOKUP(W774,[1]Sammelnr.!$E:$F,2,FALSE)=0,"Sammelnr. ungeschält VS"),
IFERROR(IF(VLOOKUP(W774,[1]Sammelnr.!$H:$I,2,FALSE)=0,"Sammelnr. geschält"),
IFERROR(IF(VLOOKUP(W774,[1]Offen!$B:$C,2,FALSE)=0,"Offen ungeschält ABS"),
IFERROR(IF(VLOOKUP(W774,[1]Offen!$E:$F,2,FALSE)=0,"Offen ungeschält VOS"),
IFERROR(IF(VLOOKUP(W774,[1]Offen!$H:$I,2,FALSE)=0,"Offen geschält RW"),
IFERROR(IF(VLOOKUP(W774,[1]Offen!$K:$L,2,FALSE)=0,"Offen vegan"),
IFERROR(IF(VLOOKUP(W774,[1]Offen!$N:$O,2,FALSE)=0,"Offen Zipfel"),
IFERROR(IF(VLOOKUP(W774,[1]Offen!$Q:$R,2,FALSE)=0,"Offen Endstücke"),
IFERROR(IF(VLOOKUP(W774,[1]Vakuumiert!$B:$C,2,FALSE)=0,"Vakuumierter VOS ungeschält"),
IFERROR(IF(VLOOKUP(W774,[1]Vakuumiert!$E:$F,2,FALSE)=0,"Vakuumierter ABS ungeschält"),
IFERROR(IF(VLOOKUP(W774,[1]Vakuumiert!$H:$I,2,FALSE)=0,"Vakuumierter VOS geschält"),
IFERROR(IF(VLOOKUP(W774,[1]Vakuumiert!$K:$L,2,FALSE)=0,"Vakuumierter VOS vegan"),
IFERROR(IF(VLOOKUP(W774,[1]Vakuumiert!$N:$O,2,FALSE)=0,"Vakuumierter VOS Zipfel"),
IFERROR(IF(VLOOKUP(W774,[1]Vakuumiert!$Q:$R,2,FALSE)=0,"Vakuumiert geschält"),
IFERROR(IF(VLOOKUP(W774,'[1]vakuumierte Fertigprodukte'!$B:$C,2,FALSE)=0,"Fertigprodukte"),
IFERROR(IF(VLOOKUP(W774,'[1]vakuumierte Fertigprodukte'!$E:$FI,2,FALSE)=0,"Vakuumierte Zipfel"),
IFERROR(IF(VLOOKUP(W774,[1]Wurste!$B:$C,2,FALSE)=0,"Räucherwürste"),
IFERROR(IF(VLOOKUP(W774,[1]Wurste!$E:$F,2,FALSE)=0,"URW/URGW Wurst"),
IFERROR(IF(VLOOKUP(W774,[1]Wurste!$H:$I,2,FALSE)=0,"HF-Wurst Vegan"),
IFERROR(IF(VLOOKUP(W774,[1]Wurste!$K:$L,2,FALSE)=0,"320er ohne Würste"),
IFERROR(IF(AND(OR(Abfalldokumentation!$I774="BU3",Abfalldokumentation!$I774="Verkauf"),Abfalldokumentation!$N774="Schimmel",Abfalldokumentation!$O774="keinen Abnehmer/kein Schälpersonal"),"Div. Zipfel, ES ohne Verwendung",VLOOKUP(Abfalldokumentation!$M774,Produktgruppen!A:B,2,FALSE)),"-")))))))))))))))))))))))</f>
        <v>Offen ungeschält ABS</v>
      </c>
      <c r="M774" s="81" t="str">
        <f>IFERROR(VLOOKUP(Abfalldokumentation!$W774,Artikel!A:C,3,FALSE),Abfalldokumentation!$W774)</f>
        <v>ABS KELLERGEIST</v>
      </c>
      <c r="N774" s="81" t="str">
        <f>VLOOKUP(D774,'Liste Gründe'!A:D,2,FALSE)</f>
        <v>keinen Verwendungszweck</v>
      </c>
      <c r="O774" s="80" t="str">
        <f>IF(ISBLANK(F774),VLOOKUP(Abfalldokumentation!$X774,'Liste Gründe'!A:D,3,FALSE),F774)</f>
        <v>keinen Verwendungszweck</v>
      </c>
      <c r="P774" s="81" t="str">
        <f>IF(ISBLANK(Abfalldokumentation!$G774),"-",Abfalldokumentation!$G774)</f>
        <v>&lt;300kg/Monat</v>
      </c>
      <c r="Q774" s="81">
        <f t="shared" si="85"/>
        <v>39</v>
      </c>
      <c r="R774" s="81" t="str">
        <f t="shared" si="86"/>
        <v>Produkte</v>
      </c>
      <c r="S774" s="81" t="str">
        <f t="shared" si="87"/>
        <v>BUs</v>
      </c>
      <c r="T774" s="81" t="str">
        <f t="shared" si="88"/>
        <v>Symptome</v>
      </c>
      <c r="U774" s="81">
        <f>IFERROR(VLOOKUP(Abfalldokumentation!$W774,Kennzahlen!S:U,3,FALSE)*Abfalldokumentation!$J774,"0")</f>
        <v>1.7000000000000001E-3</v>
      </c>
      <c r="V774" s="81" t="str">
        <f>IF(ISBLANK(A774),VLOOKUP(Abfalldokumentation!$W774,'Linien - BU'!R:S,2,FALSE),A774)</f>
        <v>L22</v>
      </c>
      <c r="W774" s="77">
        <f t="shared" si="89"/>
        <v>29501028</v>
      </c>
      <c r="X774" s="77">
        <f t="shared" si="90"/>
        <v>61</v>
      </c>
    </row>
    <row r="775" spans="1:24" ht="30" customHeight="1" x14ac:dyDescent="0.25">
      <c r="A775" s="45" t="s">
        <v>110</v>
      </c>
      <c r="B775" s="46">
        <v>29501055</v>
      </c>
      <c r="C775" s="46">
        <v>370</v>
      </c>
      <c r="D775" s="46">
        <v>12</v>
      </c>
      <c r="E775" s="47">
        <v>44468</v>
      </c>
      <c r="F775" s="48" t="s">
        <v>21</v>
      </c>
      <c r="G775" s="46" t="s">
        <v>36</v>
      </c>
      <c r="H775" s="50" t="str">
        <f>IFERROR(VLOOKUP(Abfalldokumentation!$B775,Artikel!A:C,3,FALSE),Abfalldokumentation!$B775)</f>
        <v>VOS RW BUN-PF</v>
      </c>
      <c r="I775" s="73" t="str">
        <f>VLOOKUP(V775,'Linien - BU'!A:B,2,FALSE)</f>
        <v>BU3</v>
      </c>
      <c r="J775" s="74">
        <f t="shared" si="84"/>
        <v>370</v>
      </c>
      <c r="K775" s="75">
        <f>Abfalldokumentation!$E775</f>
        <v>44468</v>
      </c>
      <c r="L775" s="74" t="str">
        <f>IFERROR(IF(VLOOKUP(W775,'[1]Rohware 230'!$B:$C,2,FALSE)=0,"Rohware"),
IFERROR(IF(VLOOKUP(W775,[1]Sammelnr.!$B:$C,2,FALSE)=0,"Sammelnr. ungeschält ABS"),
IFERROR(IF(VLOOKUP(W775,[1]Sammelnr.!$E:$F,2,FALSE)=0,"Sammelnr. ungeschält VS"),
IFERROR(IF(VLOOKUP(W775,[1]Sammelnr.!$H:$I,2,FALSE)=0,"Sammelnr. geschält"),
IFERROR(IF(VLOOKUP(W775,[1]Offen!$B:$C,2,FALSE)=0,"Offen ungeschält ABS"),
IFERROR(IF(VLOOKUP(W775,[1]Offen!$E:$F,2,FALSE)=0,"Offen ungeschält VOS"),
IFERROR(IF(VLOOKUP(W775,[1]Offen!$H:$I,2,FALSE)=0,"Offen geschält RW"),
IFERROR(IF(VLOOKUP(W775,[1]Offen!$K:$L,2,FALSE)=0,"Offen vegan"),
IFERROR(IF(VLOOKUP(W775,[1]Offen!$N:$O,2,FALSE)=0,"Offen Zipfel"),
IFERROR(IF(VLOOKUP(W775,[1]Offen!$Q:$R,2,FALSE)=0,"Offen Endstücke"),
IFERROR(IF(VLOOKUP(W775,[1]Vakuumiert!$B:$C,2,FALSE)=0,"Vakuumierter VOS ungeschält"),
IFERROR(IF(VLOOKUP(W775,[1]Vakuumiert!$E:$F,2,FALSE)=0,"Vakuumierter ABS ungeschält"),
IFERROR(IF(VLOOKUP(W775,[1]Vakuumiert!$H:$I,2,FALSE)=0,"Vakuumierter VOS geschält"),
IFERROR(IF(VLOOKUP(W775,[1]Vakuumiert!$K:$L,2,FALSE)=0,"Vakuumierter VOS vegan"),
IFERROR(IF(VLOOKUP(W775,[1]Vakuumiert!$N:$O,2,FALSE)=0,"Vakuumierter VOS Zipfel"),
IFERROR(IF(VLOOKUP(W775,[1]Vakuumiert!$Q:$R,2,FALSE)=0,"Vakuumiert geschält"),
IFERROR(IF(VLOOKUP(W775,'[1]vakuumierte Fertigprodukte'!$B:$C,2,FALSE)=0,"Fertigprodukte"),
IFERROR(IF(VLOOKUP(W775,'[1]vakuumierte Fertigprodukte'!$E:$FI,2,FALSE)=0,"Vakuumierte Zipfel"),
IFERROR(IF(VLOOKUP(W775,[1]Wurste!$B:$C,2,FALSE)=0,"Räucherwürste"),
IFERROR(IF(VLOOKUP(W775,[1]Wurste!$E:$F,2,FALSE)=0,"URW/URGW Wurst"),
IFERROR(IF(VLOOKUP(W775,[1]Wurste!$H:$I,2,FALSE)=0,"HF-Wurst Vegan"),
IFERROR(IF(VLOOKUP(W775,[1]Wurste!$K:$L,2,FALSE)=0,"320er ohne Würste"),
IFERROR(IF(AND(OR(Abfalldokumentation!$I775="BU3",Abfalldokumentation!$I775="Verkauf"),Abfalldokumentation!$N775="Schimmel",Abfalldokumentation!$O775="keinen Abnehmer/kein Schälpersonal"),"Div. Zipfel, ES ohne Verwendung",VLOOKUP(Abfalldokumentation!$M775,Produktgruppen!A:B,2,FALSE)),"-")))))))))))))))))))))))</f>
        <v>Offen ungeschält VOS</v>
      </c>
      <c r="M775" s="76" t="str">
        <f>IFERROR(VLOOKUP(Abfalldokumentation!$W775,Artikel!A:C,3,FALSE),Abfalldokumentation!$W775)</f>
        <v>VOS RW BUN-PF</v>
      </c>
      <c r="N775" s="76" t="str">
        <f>VLOOKUP(D775,'Liste Gründe'!A:D,2,FALSE)</f>
        <v>Schimmel</v>
      </c>
      <c r="O775" s="75" t="str">
        <f>IF(ISBLANK(F775),VLOOKUP(Abfalldokumentation!$X775,'Liste Gründe'!A:D,3,FALSE),F775)</f>
        <v>VOS &gt; Einsatz</v>
      </c>
      <c r="P775" s="76" t="str">
        <f>IF(ISBLANK(Abfalldokumentation!$G775),"-",Abfalldokumentation!$G775)</f>
        <v>-</v>
      </c>
      <c r="Q775" s="76">
        <f t="shared" si="85"/>
        <v>39</v>
      </c>
      <c r="R775" s="76" t="str">
        <f t="shared" si="86"/>
        <v>Produkte</v>
      </c>
      <c r="S775" s="76" t="str">
        <f t="shared" si="87"/>
        <v>BUs</v>
      </c>
      <c r="T775" s="76" t="str">
        <f t="shared" si="88"/>
        <v>Symptome</v>
      </c>
      <c r="U775" s="76">
        <f>IFERROR(VLOOKUP(Abfalldokumentation!$W775,Kennzahlen!S:U,3,FALSE)*Abfalldokumentation!$J775,"0")</f>
        <v>185</v>
      </c>
      <c r="V775" s="76" t="str">
        <f>IF(ISBLANK(A775),VLOOKUP(Abfalldokumentation!$W775,'Linien - BU'!R:S,2,FALSE),A775)</f>
        <v>L16</v>
      </c>
      <c r="W775" s="77">
        <f t="shared" si="89"/>
        <v>29501055</v>
      </c>
      <c r="X775" s="77">
        <f t="shared" si="90"/>
        <v>12</v>
      </c>
    </row>
    <row r="776" spans="1:24" ht="30" customHeight="1" x14ac:dyDescent="0.25">
      <c r="A776" s="39" t="s">
        <v>70</v>
      </c>
      <c r="B776" s="40">
        <v>31900001</v>
      </c>
      <c r="C776" s="40">
        <v>29.2</v>
      </c>
      <c r="D776" s="40">
        <v>20</v>
      </c>
      <c r="E776" s="41">
        <v>44468</v>
      </c>
      <c r="F776" s="42"/>
      <c r="G776" s="40"/>
      <c r="H776" s="44" t="str">
        <f>IFERROR(VLOOKUP(Abfalldokumentation!$B776,Artikel!A:C,3,FALSE),Abfalldokumentation!$B776)</f>
        <v>VEG-SCH MILD 7,2KG</v>
      </c>
      <c r="I776" s="78" t="str">
        <f>VLOOKUP(V776,'Linien - BU'!A:B,2,FALSE)</f>
        <v>BU1</v>
      </c>
      <c r="J776" s="79">
        <f t="shared" si="84"/>
        <v>29.2</v>
      </c>
      <c r="K776" s="80">
        <f>Abfalldokumentation!$E776</f>
        <v>44468</v>
      </c>
      <c r="L776" s="79" t="str">
        <f>IFERROR(IF(VLOOKUP(W776,'[1]Rohware 230'!$B:$C,2,FALSE)=0,"Rohware"),
IFERROR(IF(VLOOKUP(W776,[1]Sammelnr.!$B:$C,2,FALSE)=0,"Sammelnr. ungeschält ABS"),
IFERROR(IF(VLOOKUP(W776,[1]Sammelnr.!$E:$F,2,FALSE)=0,"Sammelnr. ungeschält VS"),
IFERROR(IF(VLOOKUP(W776,[1]Sammelnr.!$H:$I,2,FALSE)=0,"Sammelnr. geschält"),
IFERROR(IF(VLOOKUP(W776,[1]Offen!$B:$C,2,FALSE)=0,"Offen ungeschält ABS"),
IFERROR(IF(VLOOKUP(W776,[1]Offen!$E:$F,2,FALSE)=0,"Offen ungeschält VOS"),
IFERROR(IF(VLOOKUP(W776,[1]Offen!$H:$I,2,FALSE)=0,"Offen geschält RW"),
IFERROR(IF(VLOOKUP(W776,[1]Offen!$K:$L,2,FALSE)=0,"Offen vegan"),
IFERROR(IF(VLOOKUP(W776,[1]Offen!$N:$O,2,FALSE)=0,"Offen Zipfel"),
IFERROR(IF(VLOOKUP(W776,[1]Offen!$Q:$R,2,FALSE)=0,"Offen Endstücke"),
IFERROR(IF(VLOOKUP(W776,[1]Vakuumiert!$B:$C,2,FALSE)=0,"Vakuumierter VOS ungeschält"),
IFERROR(IF(VLOOKUP(W776,[1]Vakuumiert!$E:$F,2,FALSE)=0,"Vakuumierter ABS ungeschält"),
IFERROR(IF(VLOOKUP(W776,[1]Vakuumiert!$H:$I,2,FALSE)=0,"Vakuumierter VOS geschält"),
IFERROR(IF(VLOOKUP(W776,[1]Vakuumiert!$K:$L,2,FALSE)=0,"Vakuumierter VOS vegan"),
IFERROR(IF(VLOOKUP(W776,[1]Vakuumiert!$N:$O,2,FALSE)=0,"Vakuumierter VOS Zipfel"),
IFERROR(IF(VLOOKUP(W776,[1]Vakuumiert!$Q:$R,2,FALSE)=0,"Vakuumiert geschält"),
IFERROR(IF(VLOOKUP(W776,'[1]vakuumierte Fertigprodukte'!$B:$C,2,FALSE)=0,"Fertigprodukte"),
IFERROR(IF(VLOOKUP(W776,'[1]vakuumierte Fertigprodukte'!$E:$FI,2,FALSE)=0,"Vakuumierte Zipfel"),
IFERROR(IF(VLOOKUP(W776,[1]Wurste!$B:$C,2,FALSE)=0,"Räucherwürste"),
IFERROR(IF(VLOOKUP(W776,[1]Wurste!$E:$F,2,FALSE)=0,"URW/URGW Wurst"),
IFERROR(IF(VLOOKUP(W776,[1]Wurste!$H:$I,2,FALSE)=0,"HF-Wurst Vegan"),
IFERROR(IF(VLOOKUP(W776,[1]Wurste!$K:$L,2,FALSE)=0,"320er ohne Würste"),
IFERROR(IF(AND(OR(Abfalldokumentation!$I776="BU3",Abfalldokumentation!$I776="Verkauf"),Abfalldokumentation!$N776="Schimmel",Abfalldokumentation!$O776="keinen Abnehmer/kein Schälpersonal"),"Div. Zipfel, ES ohne Verwendung",VLOOKUP(Abfalldokumentation!$M776,Produktgruppen!A:B,2,FALSE)),"-")))))))))))))))))))))))</f>
        <v>HF-Wurst Vegan</v>
      </c>
      <c r="M776" s="81" t="str">
        <f>IFERROR(VLOOKUP(Abfalldokumentation!$W776,Artikel!A:C,3,FALSE),Abfalldokumentation!$W776)</f>
        <v>VEG-SCH MILD 7,2KG</v>
      </c>
      <c r="N776" s="81" t="str">
        <f>VLOOKUP(D776,'Liste Gründe'!A:D,2,FALSE)</f>
        <v>Linienbezogen</v>
      </c>
      <c r="O776" s="80" t="str">
        <f>IF(ISBLANK(F776),VLOOKUP(Abfalldokumentation!$X776,'Liste Gründe'!A:D,3,FALSE),F776)</f>
        <v>Füllkopf tropft (vegan)</v>
      </c>
      <c r="P776" s="81" t="str">
        <f>IF(ISBLANK(Abfalldokumentation!$G776),"-",Abfalldokumentation!$G776)</f>
        <v>-</v>
      </c>
      <c r="Q776" s="81">
        <f t="shared" si="85"/>
        <v>39</v>
      </c>
      <c r="R776" s="81" t="str">
        <f t="shared" si="86"/>
        <v>Produkte</v>
      </c>
      <c r="S776" s="81" t="str">
        <f t="shared" si="87"/>
        <v>BUs</v>
      </c>
      <c r="T776" s="81" t="str">
        <f t="shared" si="88"/>
        <v>Symptome</v>
      </c>
      <c r="U776" s="81" t="str">
        <f>IFERROR(VLOOKUP(Abfalldokumentation!$W776,Kennzahlen!S:U,3,FALSE)*Abfalldokumentation!$J776,"0")</f>
        <v>0</v>
      </c>
      <c r="V776" s="81" t="str">
        <f>IF(ISBLANK(A776),VLOOKUP(Abfalldokumentation!$W776,'Linien - BU'!R:S,2,FALSE),A776)</f>
        <v>Abfüllung</v>
      </c>
      <c r="W776" s="77">
        <f t="shared" si="89"/>
        <v>31900001</v>
      </c>
      <c r="X776" s="77">
        <f t="shared" si="90"/>
        <v>20</v>
      </c>
    </row>
    <row r="777" spans="1:24" ht="30" customHeight="1" x14ac:dyDescent="0.25">
      <c r="A777" s="45" t="s">
        <v>70</v>
      </c>
      <c r="B777" s="46">
        <v>31900001</v>
      </c>
      <c r="C777" s="46">
        <v>29.8</v>
      </c>
      <c r="D777" s="46">
        <v>20</v>
      </c>
      <c r="E777" s="47">
        <v>44468</v>
      </c>
      <c r="F777" s="48"/>
      <c r="G777" s="46"/>
      <c r="H777" s="50" t="str">
        <f>IFERROR(VLOOKUP(Abfalldokumentation!$B777,Artikel!A:C,3,FALSE),Abfalldokumentation!$B777)</f>
        <v>VEG-SCH MILD 7,2KG</v>
      </c>
      <c r="I777" s="73" t="str">
        <f>VLOOKUP(V777,'Linien - BU'!A:B,2,FALSE)</f>
        <v>BU1</v>
      </c>
      <c r="J777" s="74">
        <f t="shared" si="84"/>
        <v>29.8</v>
      </c>
      <c r="K777" s="75">
        <f>Abfalldokumentation!$E777</f>
        <v>44468</v>
      </c>
      <c r="L777" s="74" t="str">
        <f>IFERROR(IF(VLOOKUP(W777,'[1]Rohware 230'!$B:$C,2,FALSE)=0,"Rohware"),
IFERROR(IF(VLOOKUP(W777,[1]Sammelnr.!$B:$C,2,FALSE)=0,"Sammelnr. ungeschält ABS"),
IFERROR(IF(VLOOKUP(W777,[1]Sammelnr.!$E:$F,2,FALSE)=0,"Sammelnr. ungeschält VS"),
IFERROR(IF(VLOOKUP(W777,[1]Sammelnr.!$H:$I,2,FALSE)=0,"Sammelnr. geschält"),
IFERROR(IF(VLOOKUP(W777,[1]Offen!$B:$C,2,FALSE)=0,"Offen ungeschält ABS"),
IFERROR(IF(VLOOKUP(W777,[1]Offen!$E:$F,2,FALSE)=0,"Offen ungeschält VOS"),
IFERROR(IF(VLOOKUP(W777,[1]Offen!$H:$I,2,FALSE)=0,"Offen geschält RW"),
IFERROR(IF(VLOOKUP(W777,[1]Offen!$K:$L,2,FALSE)=0,"Offen vegan"),
IFERROR(IF(VLOOKUP(W777,[1]Offen!$N:$O,2,FALSE)=0,"Offen Zipfel"),
IFERROR(IF(VLOOKUP(W777,[1]Offen!$Q:$R,2,FALSE)=0,"Offen Endstücke"),
IFERROR(IF(VLOOKUP(W777,[1]Vakuumiert!$B:$C,2,FALSE)=0,"Vakuumierter VOS ungeschält"),
IFERROR(IF(VLOOKUP(W777,[1]Vakuumiert!$E:$F,2,FALSE)=0,"Vakuumierter ABS ungeschält"),
IFERROR(IF(VLOOKUP(W777,[1]Vakuumiert!$H:$I,2,FALSE)=0,"Vakuumierter VOS geschält"),
IFERROR(IF(VLOOKUP(W777,[1]Vakuumiert!$K:$L,2,FALSE)=0,"Vakuumierter VOS vegan"),
IFERROR(IF(VLOOKUP(W777,[1]Vakuumiert!$N:$O,2,FALSE)=0,"Vakuumierter VOS Zipfel"),
IFERROR(IF(VLOOKUP(W777,[1]Vakuumiert!$Q:$R,2,FALSE)=0,"Vakuumiert geschält"),
IFERROR(IF(VLOOKUP(W777,'[1]vakuumierte Fertigprodukte'!$B:$C,2,FALSE)=0,"Fertigprodukte"),
IFERROR(IF(VLOOKUP(W777,'[1]vakuumierte Fertigprodukte'!$E:$FI,2,FALSE)=0,"Vakuumierte Zipfel"),
IFERROR(IF(VLOOKUP(W777,[1]Wurste!$B:$C,2,FALSE)=0,"Räucherwürste"),
IFERROR(IF(VLOOKUP(W777,[1]Wurste!$E:$F,2,FALSE)=0,"URW/URGW Wurst"),
IFERROR(IF(VLOOKUP(W777,[1]Wurste!$H:$I,2,FALSE)=0,"HF-Wurst Vegan"),
IFERROR(IF(VLOOKUP(W777,[1]Wurste!$K:$L,2,FALSE)=0,"320er ohne Würste"),
IFERROR(IF(AND(OR(Abfalldokumentation!$I777="BU3",Abfalldokumentation!$I777="Verkauf"),Abfalldokumentation!$N777="Schimmel",Abfalldokumentation!$O777="keinen Abnehmer/kein Schälpersonal"),"Div. Zipfel, ES ohne Verwendung",VLOOKUP(Abfalldokumentation!$M777,Produktgruppen!A:B,2,FALSE)),"-")))))))))))))))))))))))</f>
        <v>HF-Wurst Vegan</v>
      </c>
      <c r="M777" s="76" t="str">
        <f>IFERROR(VLOOKUP(Abfalldokumentation!$W777,Artikel!A:C,3,FALSE),Abfalldokumentation!$W777)</f>
        <v>VEG-SCH MILD 7,2KG</v>
      </c>
      <c r="N777" s="76" t="str">
        <f>VLOOKUP(D777,'Liste Gründe'!A:D,2,FALSE)</f>
        <v>Linienbezogen</v>
      </c>
      <c r="O777" s="75" t="str">
        <f>IF(ISBLANK(F777),VLOOKUP(Abfalldokumentation!$X777,'Liste Gründe'!A:D,3,FALSE),F777)</f>
        <v>Füllkopf tropft (vegan)</v>
      </c>
      <c r="P777" s="76" t="str">
        <f>IF(ISBLANK(Abfalldokumentation!$G777),"-",Abfalldokumentation!$G777)</f>
        <v>-</v>
      </c>
      <c r="Q777" s="76">
        <f t="shared" si="85"/>
        <v>39</v>
      </c>
      <c r="R777" s="76" t="str">
        <f t="shared" si="86"/>
        <v>Produkte</v>
      </c>
      <c r="S777" s="76" t="str">
        <f t="shared" si="87"/>
        <v>BUs</v>
      </c>
      <c r="T777" s="76" t="str">
        <f t="shared" si="88"/>
        <v>Symptome</v>
      </c>
      <c r="U777" s="76" t="str">
        <f>IFERROR(VLOOKUP(Abfalldokumentation!$W777,Kennzahlen!S:U,3,FALSE)*Abfalldokumentation!$J777,"0")</f>
        <v>0</v>
      </c>
      <c r="V777" s="76" t="str">
        <f>IF(ISBLANK(A777),VLOOKUP(Abfalldokumentation!$W777,'Linien - BU'!R:S,2,FALSE),A777)</f>
        <v>Abfüllung</v>
      </c>
      <c r="W777" s="77">
        <f t="shared" si="89"/>
        <v>31900001</v>
      </c>
      <c r="X777" s="77">
        <f t="shared" si="90"/>
        <v>20</v>
      </c>
    </row>
    <row r="778" spans="1:24" ht="30" customHeight="1" x14ac:dyDescent="0.25">
      <c r="A778" s="39" t="s">
        <v>70</v>
      </c>
      <c r="B778" s="40">
        <v>31900001</v>
      </c>
      <c r="C778" s="40">
        <v>24.6</v>
      </c>
      <c r="D778" s="40">
        <v>20</v>
      </c>
      <c r="E778" s="41">
        <v>44468</v>
      </c>
      <c r="F778" s="42"/>
      <c r="G778" s="40"/>
      <c r="H778" s="44" t="str">
        <f>IFERROR(VLOOKUP(Abfalldokumentation!$B778,Artikel!A:C,3,FALSE),Abfalldokumentation!$B778)</f>
        <v>VEG-SCH MILD 7,2KG</v>
      </c>
      <c r="I778" s="78" t="str">
        <f>VLOOKUP(V778,'Linien - BU'!A:B,2,FALSE)</f>
        <v>BU1</v>
      </c>
      <c r="J778" s="79">
        <f t="shared" si="84"/>
        <v>24.6</v>
      </c>
      <c r="K778" s="80">
        <f>Abfalldokumentation!$E778</f>
        <v>44468</v>
      </c>
      <c r="L778" s="79" t="str">
        <f>IFERROR(IF(VLOOKUP(W778,'[1]Rohware 230'!$B:$C,2,FALSE)=0,"Rohware"),
IFERROR(IF(VLOOKUP(W778,[1]Sammelnr.!$B:$C,2,FALSE)=0,"Sammelnr. ungeschält ABS"),
IFERROR(IF(VLOOKUP(W778,[1]Sammelnr.!$E:$F,2,FALSE)=0,"Sammelnr. ungeschält VS"),
IFERROR(IF(VLOOKUP(W778,[1]Sammelnr.!$H:$I,2,FALSE)=0,"Sammelnr. geschält"),
IFERROR(IF(VLOOKUP(W778,[1]Offen!$B:$C,2,FALSE)=0,"Offen ungeschält ABS"),
IFERROR(IF(VLOOKUP(W778,[1]Offen!$E:$F,2,FALSE)=0,"Offen ungeschält VOS"),
IFERROR(IF(VLOOKUP(W778,[1]Offen!$H:$I,2,FALSE)=0,"Offen geschält RW"),
IFERROR(IF(VLOOKUP(W778,[1]Offen!$K:$L,2,FALSE)=0,"Offen vegan"),
IFERROR(IF(VLOOKUP(W778,[1]Offen!$N:$O,2,FALSE)=0,"Offen Zipfel"),
IFERROR(IF(VLOOKUP(W778,[1]Offen!$Q:$R,2,FALSE)=0,"Offen Endstücke"),
IFERROR(IF(VLOOKUP(W778,[1]Vakuumiert!$B:$C,2,FALSE)=0,"Vakuumierter VOS ungeschält"),
IFERROR(IF(VLOOKUP(W778,[1]Vakuumiert!$E:$F,2,FALSE)=0,"Vakuumierter ABS ungeschält"),
IFERROR(IF(VLOOKUP(W778,[1]Vakuumiert!$H:$I,2,FALSE)=0,"Vakuumierter VOS geschält"),
IFERROR(IF(VLOOKUP(W778,[1]Vakuumiert!$K:$L,2,FALSE)=0,"Vakuumierter VOS vegan"),
IFERROR(IF(VLOOKUP(W778,[1]Vakuumiert!$N:$O,2,FALSE)=0,"Vakuumierter VOS Zipfel"),
IFERROR(IF(VLOOKUP(W778,[1]Vakuumiert!$Q:$R,2,FALSE)=0,"Vakuumiert geschält"),
IFERROR(IF(VLOOKUP(W778,'[1]vakuumierte Fertigprodukte'!$B:$C,2,FALSE)=0,"Fertigprodukte"),
IFERROR(IF(VLOOKUP(W778,'[1]vakuumierte Fertigprodukte'!$E:$FI,2,FALSE)=0,"Vakuumierte Zipfel"),
IFERROR(IF(VLOOKUP(W778,[1]Wurste!$B:$C,2,FALSE)=0,"Räucherwürste"),
IFERROR(IF(VLOOKUP(W778,[1]Wurste!$E:$F,2,FALSE)=0,"URW/URGW Wurst"),
IFERROR(IF(VLOOKUP(W778,[1]Wurste!$H:$I,2,FALSE)=0,"HF-Wurst Vegan"),
IFERROR(IF(VLOOKUP(W778,[1]Wurste!$K:$L,2,FALSE)=0,"320er ohne Würste"),
IFERROR(IF(AND(OR(Abfalldokumentation!$I778="BU3",Abfalldokumentation!$I778="Verkauf"),Abfalldokumentation!$N778="Schimmel",Abfalldokumentation!$O778="keinen Abnehmer/kein Schälpersonal"),"Div. Zipfel, ES ohne Verwendung",VLOOKUP(Abfalldokumentation!$M778,Produktgruppen!A:B,2,FALSE)),"-")))))))))))))))))))))))</f>
        <v>HF-Wurst Vegan</v>
      </c>
      <c r="M778" s="81" t="str">
        <f>IFERROR(VLOOKUP(Abfalldokumentation!$W778,Artikel!A:C,3,FALSE),Abfalldokumentation!$W778)</f>
        <v>VEG-SCH MILD 7,2KG</v>
      </c>
      <c r="N778" s="81" t="str">
        <f>VLOOKUP(D778,'Liste Gründe'!A:D,2,FALSE)</f>
        <v>Linienbezogen</v>
      </c>
      <c r="O778" s="80" t="str">
        <f>IF(ISBLANK(F778),VLOOKUP(Abfalldokumentation!$X778,'Liste Gründe'!A:D,3,FALSE),F778)</f>
        <v>Füllkopf tropft (vegan)</v>
      </c>
      <c r="P778" s="81" t="str">
        <f>IF(ISBLANK(Abfalldokumentation!$G778),"-",Abfalldokumentation!$G778)</f>
        <v>-</v>
      </c>
      <c r="Q778" s="81">
        <f t="shared" si="85"/>
        <v>39</v>
      </c>
      <c r="R778" s="81" t="str">
        <f t="shared" si="86"/>
        <v>Produkte</v>
      </c>
      <c r="S778" s="81" t="str">
        <f t="shared" si="87"/>
        <v>BUs</v>
      </c>
      <c r="T778" s="81" t="str">
        <f t="shared" si="88"/>
        <v>Symptome</v>
      </c>
      <c r="U778" s="81" t="str">
        <f>IFERROR(VLOOKUP(Abfalldokumentation!$W778,Kennzahlen!S:U,3,FALSE)*Abfalldokumentation!$J778,"0")</f>
        <v>0</v>
      </c>
      <c r="V778" s="81" t="str">
        <f>IF(ISBLANK(A778),VLOOKUP(Abfalldokumentation!$W778,'Linien - BU'!R:S,2,FALSE),A778)</f>
        <v>Abfüllung</v>
      </c>
      <c r="W778" s="77">
        <f t="shared" si="89"/>
        <v>31900001</v>
      </c>
      <c r="X778" s="77">
        <f t="shared" si="90"/>
        <v>20</v>
      </c>
    </row>
    <row r="779" spans="1:24" ht="30" customHeight="1" x14ac:dyDescent="0.25">
      <c r="A779" s="45" t="s">
        <v>70</v>
      </c>
      <c r="B779" s="46">
        <v>31900001</v>
      </c>
      <c r="C779" s="46">
        <v>10.8</v>
      </c>
      <c r="D779" s="46">
        <v>20</v>
      </c>
      <c r="E779" s="47">
        <v>44468</v>
      </c>
      <c r="F779" s="48"/>
      <c r="G779" s="46"/>
      <c r="H779" s="50" t="str">
        <f>IFERROR(VLOOKUP(Abfalldokumentation!$B779,Artikel!A:C,3,FALSE),Abfalldokumentation!$B779)</f>
        <v>VEG-SCH MILD 7,2KG</v>
      </c>
      <c r="I779" s="73" t="str">
        <f>VLOOKUP(V779,'Linien - BU'!A:B,2,FALSE)</f>
        <v>BU1</v>
      </c>
      <c r="J779" s="74">
        <f t="shared" si="84"/>
        <v>10.8</v>
      </c>
      <c r="K779" s="75">
        <f>Abfalldokumentation!$E779</f>
        <v>44468</v>
      </c>
      <c r="L779" s="74" t="str">
        <f>IFERROR(IF(VLOOKUP(W779,'[1]Rohware 230'!$B:$C,2,FALSE)=0,"Rohware"),
IFERROR(IF(VLOOKUP(W779,[1]Sammelnr.!$B:$C,2,FALSE)=0,"Sammelnr. ungeschält ABS"),
IFERROR(IF(VLOOKUP(W779,[1]Sammelnr.!$E:$F,2,FALSE)=0,"Sammelnr. ungeschält VS"),
IFERROR(IF(VLOOKUP(W779,[1]Sammelnr.!$H:$I,2,FALSE)=0,"Sammelnr. geschält"),
IFERROR(IF(VLOOKUP(W779,[1]Offen!$B:$C,2,FALSE)=0,"Offen ungeschält ABS"),
IFERROR(IF(VLOOKUP(W779,[1]Offen!$E:$F,2,FALSE)=0,"Offen ungeschält VOS"),
IFERROR(IF(VLOOKUP(W779,[1]Offen!$H:$I,2,FALSE)=0,"Offen geschält RW"),
IFERROR(IF(VLOOKUP(W779,[1]Offen!$K:$L,2,FALSE)=0,"Offen vegan"),
IFERROR(IF(VLOOKUP(W779,[1]Offen!$N:$O,2,FALSE)=0,"Offen Zipfel"),
IFERROR(IF(VLOOKUP(W779,[1]Offen!$Q:$R,2,FALSE)=0,"Offen Endstücke"),
IFERROR(IF(VLOOKUP(W779,[1]Vakuumiert!$B:$C,2,FALSE)=0,"Vakuumierter VOS ungeschält"),
IFERROR(IF(VLOOKUP(W779,[1]Vakuumiert!$E:$F,2,FALSE)=0,"Vakuumierter ABS ungeschält"),
IFERROR(IF(VLOOKUP(W779,[1]Vakuumiert!$H:$I,2,FALSE)=0,"Vakuumierter VOS geschält"),
IFERROR(IF(VLOOKUP(W779,[1]Vakuumiert!$K:$L,2,FALSE)=0,"Vakuumierter VOS vegan"),
IFERROR(IF(VLOOKUP(W779,[1]Vakuumiert!$N:$O,2,FALSE)=0,"Vakuumierter VOS Zipfel"),
IFERROR(IF(VLOOKUP(W779,[1]Vakuumiert!$Q:$R,2,FALSE)=0,"Vakuumiert geschält"),
IFERROR(IF(VLOOKUP(W779,'[1]vakuumierte Fertigprodukte'!$B:$C,2,FALSE)=0,"Fertigprodukte"),
IFERROR(IF(VLOOKUP(W779,'[1]vakuumierte Fertigprodukte'!$E:$FI,2,FALSE)=0,"Vakuumierte Zipfel"),
IFERROR(IF(VLOOKUP(W779,[1]Wurste!$B:$C,2,FALSE)=0,"Räucherwürste"),
IFERROR(IF(VLOOKUP(W779,[1]Wurste!$E:$F,2,FALSE)=0,"URW/URGW Wurst"),
IFERROR(IF(VLOOKUP(W779,[1]Wurste!$H:$I,2,FALSE)=0,"HF-Wurst Vegan"),
IFERROR(IF(VLOOKUP(W779,[1]Wurste!$K:$L,2,FALSE)=0,"320er ohne Würste"),
IFERROR(IF(AND(OR(Abfalldokumentation!$I779="BU3",Abfalldokumentation!$I779="Verkauf"),Abfalldokumentation!$N779="Schimmel",Abfalldokumentation!$O779="keinen Abnehmer/kein Schälpersonal"),"Div. Zipfel, ES ohne Verwendung",VLOOKUP(Abfalldokumentation!$M779,Produktgruppen!A:B,2,FALSE)),"-")))))))))))))))))))))))</f>
        <v>HF-Wurst Vegan</v>
      </c>
      <c r="M779" s="76" t="str">
        <f>IFERROR(VLOOKUP(Abfalldokumentation!$W779,Artikel!A:C,3,FALSE),Abfalldokumentation!$W779)</f>
        <v>VEG-SCH MILD 7,2KG</v>
      </c>
      <c r="N779" s="76" t="str">
        <f>VLOOKUP(D779,'Liste Gründe'!A:D,2,FALSE)</f>
        <v>Linienbezogen</v>
      </c>
      <c r="O779" s="75" t="str">
        <f>IF(ISBLANK(F779),VLOOKUP(Abfalldokumentation!$X779,'Liste Gründe'!A:D,3,FALSE),F779)</f>
        <v>Füllkopf tropft (vegan)</v>
      </c>
      <c r="P779" s="76" t="str">
        <f>IF(ISBLANK(Abfalldokumentation!$G779),"-",Abfalldokumentation!$G779)</f>
        <v>-</v>
      </c>
      <c r="Q779" s="76">
        <f t="shared" si="85"/>
        <v>39</v>
      </c>
      <c r="R779" s="76" t="str">
        <f t="shared" si="86"/>
        <v>Produkte</v>
      </c>
      <c r="S779" s="76" t="str">
        <f t="shared" si="87"/>
        <v>BUs</v>
      </c>
      <c r="T779" s="76" t="str">
        <f t="shared" si="88"/>
        <v>Symptome</v>
      </c>
      <c r="U779" s="76" t="str">
        <f>IFERROR(VLOOKUP(Abfalldokumentation!$W779,Kennzahlen!S:U,3,FALSE)*Abfalldokumentation!$J779,"0")</f>
        <v>0</v>
      </c>
      <c r="V779" s="76" t="str">
        <f>IF(ISBLANK(A779),VLOOKUP(Abfalldokumentation!$W779,'Linien - BU'!R:S,2,FALSE),A779)</f>
        <v>Abfüllung</v>
      </c>
      <c r="W779" s="77">
        <f t="shared" si="89"/>
        <v>31900001</v>
      </c>
      <c r="X779" s="77">
        <f t="shared" si="90"/>
        <v>20</v>
      </c>
    </row>
    <row r="780" spans="1:24" ht="30" customHeight="1" x14ac:dyDescent="0.25">
      <c r="A780" s="39" t="s">
        <v>70</v>
      </c>
      <c r="B780" s="40">
        <v>32000049</v>
      </c>
      <c r="C780" s="40">
        <v>21</v>
      </c>
      <c r="D780" s="40">
        <v>33</v>
      </c>
      <c r="E780" s="41">
        <v>44468</v>
      </c>
      <c r="F780" s="42" t="s">
        <v>119</v>
      </c>
      <c r="G780" s="40" t="s">
        <v>146</v>
      </c>
      <c r="H780" s="44" t="str">
        <f>IFERROR(VLOOKUP(Abfalldokumentation!$B780,Artikel!A:C,3,FALSE),Abfalldokumentation!$B780)</f>
        <v>GRW NATUR 7,2KG</v>
      </c>
      <c r="I780" s="78" t="str">
        <f>VLOOKUP(V780,'Linien - BU'!A:B,2,FALSE)</f>
        <v>BU1</v>
      </c>
      <c r="J780" s="79">
        <f t="shared" si="84"/>
        <v>21</v>
      </c>
      <c r="K780" s="80">
        <f>Abfalldokumentation!$E780</f>
        <v>44468</v>
      </c>
      <c r="L780" s="79" t="str">
        <f>IFERROR(IF(VLOOKUP(W780,'[1]Rohware 230'!$B:$C,2,FALSE)=0,"Rohware"),
IFERROR(IF(VLOOKUP(W780,[1]Sammelnr.!$B:$C,2,FALSE)=0,"Sammelnr. ungeschält ABS"),
IFERROR(IF(VLOOKUP(W780,[1]Sammelnr.!$E:$F,2,FALSE)=0,"Sammelnr. ungeschält VS"),
IFERROR(IF(VLOOKUP(W780,[1]Sammelnr.!$H:$I,2,FALSE)=0,"Sammelnr. geschält"),
IFERROR(IF(VLOOKUP(W780,[1]Offen!$B:$C,2,FALSE)=0,"Offen ungeschält ABS"),
IFERROR(IF(VLOOKUP(W780,[1]Offen!$E:$F,2,FALSE)=0,"Offen ungeschält VOS"),
IFERROR(IF(VLOOKUP(W780,[1]Offen!$H:$I,2,FALSE)=0,"Offen geschält RW"),
IFERROR(IF(VLOOKUP(W780,[1]Offen!$K:$L,2,FALSE)=0,"Offen vegan"),
IFERROR(IF(VLOOKUP(W780,[1]Offen!$N:$O,2,FALSE)=0,"Offen Zipfel"),
IFERROR(IF(VLOOKUP(W780,[1]Offen!$Q:$R,2,FALSE)=0,"Offen Endstücke"),
IFERROR(IF(VLOOKUP(W780,[1]Vakuumiert!$B:$C,2,FALSE)=0,"Vakuumierter VOS ungeschält"),
IFERROR(IF(VLOOKUP(W780,[1]Vakuumiert!$E:$F,2,FALSE)=0,"Vakuumierter ABS ungeschält"),
IFERROR(IF(VLOOKUP(W780,[1]Vakuumiert!$H:$I,2,FALSE)=0,"Vakuumierter VOS geschält"),
IFERROR(IF(VLOOKUP(W780,[1]Vakuumiert!$K:$L,2,FALSE)=0,"Vakuumierter VOS vegan"),
IFERROR(IF(VLOOKUP(W780,[1]Vakuumiert!$N:$O,2,FALSE)=0,"Vakuumierter VOS Zipfel"),
IFERROR(IF(VLOOKUP(W780,[1]Vakuumiert!$Q:$R,2,FALSE)=0,"Vakuumiert geschält"),
IFERROR(IF(VLOOKUP(W780,'[1]vakuumierte Fertigprodukte'!$B:$C,2,FALSE)=0,"Fertigprodukte"),
IFERROR(IF(VLOOKUP(W780,'[1]vakuumierte Fertigprodukte'!$E:$FI,2,FALSE)=0,"Vakuumierte Zipfel"),
IFERROR(IF(VLOOKUP(W780,[1]Wurste!$B:$C,2,FALSE)=0,"Räucherwürste"),
IFERROR(IF(VLOOKUP(W780,[1]Wurste!$E:$F,2,FALSE)=0,"URW/URGW Wurst"),
IFERROR(IF(VLOOKUP(W780,[1]Wurste!$H:$I,2,FALSE)=0,"HF-Wurst Vegan"),
IFERROR(IF(VLOOKUP(W780,[1]Wurste!$K:$L,2,FALSE)=0,"320er ohne Würste"),
IFERROR(IF(AND(OR(Abfalldokumentation!$I780="BU3",Abfalldokumentation!$I780="Verkauf"),Abfalldokumentation!$N780="Schimmel",Abfalldokumentation!$O780="keinen Abnehmer/kein Schälpersonal"),"Div. Zipfel, ES ohne Verwendung",VLOOKUP(Abfalldokumentation!$M780,Produktgruppen!A:B,2,FALSE)),"-")))))))))))))))))))))))</f>
        <v>Räucherwürste</v>
      </c>
      <c r="M780" s="81" t="str">
        <f>IFERROR(VLOOKUP(Abfalldokumentation!$W780,Artikel!A:C,3,FALSE),Abfalldokumentation!$W780)</f>
        <v>GRW NATUR 7,2KG</v>
      </c>
      <c r="N780" s="81" t="str">
        <f>VLOOKUP(D780,'Liste Gründe'!A:D,2,FALSE)</f>
        <v>Linienbezogen</v>
      </c>
      <c r="O780" s="80" t="str">
        <f>IF(ISBLANK(F780),VLOOKUP(Abfalldokumentation!$X780,'Liste Gründe'!A:D,3,FALSE),F780)</f>
        <v>Bodenabfall Abfüllung</v>
      </c>
      <c r="P780" s="81" t="str">
        <f>IF(ISBLANK(Abfalldokumentation!$G780),"-",Abfalldokumentation!$G780)</f>
        <v>Schlaufe gerissen</v>
      </c>
      <c r="Q780" s="81">
        <f t="shared" si="85"/>
        <v>39</v>
      </c>
      <c r="R780" s="81" t="str">
        <f t="shared" si="86"/>
        <v>Produkte</v>
      </c>
      <c r="S780" s="81" t="str">
        <f t="shared" si="87"/>
        <v>BUs</v>
      </c>
      <c r="T780" s="81" t="str">
        <f t="shared" si="88"/>
        <v>Symptome</v>
      </c>
      <c r="U780" s="81" t="str">
        <f>IFERROR(VLOOKUP(Abfalldokumentation!$W780,Kennzahlen!S:U,3,FALSE)*Abfalldokumentation!$J780,"0")</f>
        <v>0</v>
      </c>
      <c r="V780" s="81" t="str">
        <f>IF(ISBLANK(A780),VLOOKUP(Abfalldokumentation!$W780,'Linien - BU'!R:S,2,FALSE),A780)</f>
        <v>Abfüllung</v>
      </c>
      <c r="W780" s="77">
        <f t="shared" si="89"/>
        <v>32000049</v>
      </c>
      <c r="X780" s="77">
        <f t="shared" si="90"/>
        <v>33</v>
      </c>
    </row>
    <row r="781" spans="1:24" ht="30" customHeight="1" x14ac:dyDescent="0.25">
      <c r="A781" s="45" t="s">
        <v>95</v>
      </c>
      <c r="B781" s="46">
        <v>49500052</v>
      </c>
      <c r="C781" s="46">
        <v>56</v>
      </c>
      <c r="D781" s="46">
        <v>12</v>
      </c>
      <c r="E781" s="47">
        <v>44468</v>
      </c>
      <c r="F781" s="48" t="s">
        <v>29</v>
      </c>
      <c r="G781" s="46" t="s">
        <v>29</v>
      </c>
      <c r="H781" s="50" t="str">
        <f>IFERROR(VLOOKUP(Abfalldokumentation!$B781,Artikel!A:C,3,FALSE),Abfalldokumentation!$B781)</f>
        <v>ABS HAV-DILL-VAKU</v>
      </c>
      <c r="I781" s="73" t="str">
        <f>VLOOKUP(V781,'Linien - BU'!A:B,2,FALSE)</f>
        <v>BU1</v>
      </c>
      <c r="J781" s="74">
        <f t="shared" si="84"/>
        <v>56</v>
      </c>
      <c r="K781" s="75">
        <f>Abfalldokumentation!$E781</f>
        <v>44468</v>
      </c>
      <c r="L781" s="74" t="str">
        <f>IFERROR(IF(VLOOKUP(W781,'[1]Rohware 230'!$B:$C,2,FALSE)=0,"Rohware"),
IFERROR(IF(VLOOKUP(W781,[1]Sammelnr.!$B:$C,2,FALSE)=0,"Sammelnr. ungeschält ABS"),
IFERROR(IF(VLOOKUP(W781,[1]Sammelnr.!$E:$F,2,FALSE)=0,"Sammelnr. ungeschält VS"),
IFERROR(IF(VLOOKUP(W781,[1]Sammelnr.!$H:$I,2,FALSE)=0,"Sammelnr. geschält"),
IFERROR(IF(VLOOKUP(W781,[1]Offen!$B:$C,2,FALSE)=0,"Offen ungeschält ABS"),
IFERROR(IF(VLOOKUP(W781,[1]Offen!$E:$F,2,FALSE)=0,"Offen ungeschält VOS"),
IFERROR(IF(VLOOKUP(W781,[1]Offen!$H:$I,2,FALSE)=0,"Offen geschält RW"),
IFERROR(IF(VLOOKUP(W781,[1]Offen!$K:$L,2,FALSE)=0,"Offen vegan"),
IFERROR(IF(VLOOKUP(W781,[1]Offen!$N:$O,2,FALSE)=0,"Offen Zipfel"),
IFERROR(IF(VLOOKUP(W781,[1]Offen!$Q:$R,2,FALSE)=0,"Offen Endstücke"),
IFERROR(IF(VLOOKUP(W781,[1]Vakuumiert!$B:$C,2,FALSE)=0,"Vakuumierter VOS ungeschält"),
IFERROR(IF(VLOOKUP(W781,[1]Vakuumiert!$E:$F,2,FALSE)=0,"Vakuumierter ABS ungeschält"),
IFERROR(IF(VLOOKUP(W781,[1]Vakuumiert!$H:$I,2,FALSE)=0,"Vakuumierter VOS geschält"),
IFERROR(IF(VLOOKUP(W781,[1]Vakuumiert!$K:$L,2,FALSE)=0,"Vakuumierter VOS vegan"),
IFERROR(IF(VLOOKUP(W781,[1]Vakuumiert!$N:$O,2,FALSE)=0,"Vakuumierter VOS Zipfel"),
IFERROR(IF(VLOOKUP(W781,[1]Vakuumiert!$Q:$R,2,FALSE)=0,"Vakuumiert geschält"),
IFERROR(IF(VLOOKUP(W781,'[1]vakuumierte Fertigprodukte'!$B:$C,2,FALSE)=0,"Fertigprodukte"),
IFERROR(IF(VLOOKUP(W781,'[1]vakuumierte Fertigprodukte'!$E:$FI,2,FALSE)=0,"Vakuumierte Zipfel"),
IFERROR(IF(VLOOKUP(W781,[1]Wurste!$B:$C,2,FALSE)=0,"Räucherwürste"),
IFERROR(IF(VLOOKUP(W781,[1]Wurste!$E:$F,2,FALSE)=0,"URW/URGW Wurst"),
IFERROR(IF(VLOOKUP(W781,[1]Wurste!$H:$I,2,FALSE)=0,"HF-Wurst Vegan"),
IFERROR(IF(VLOOKUP(W781,[1]Wurste!$K:$L,2,FALSE)=0,"320er ohne Würste"),
IFERROR(IF(AND(OR(Abfalldokumentation!$I781="BU3",Abfalldokumentation!$I781="Verkauf"),Abfalldokumentation!$N781="Schimmel",Abfalldokumentation!$O781="keinen Abnehmer/kein Schälpersonal"),"Div. Zipfel, ES ohne Verwendung",VLOOKUP(Abfalldokumentation!$M781,Produktgruppen!A:B,2,FALSE)),"-")))))))))))))))))))))))</f>
        <v>Vakuumierter ABS ungeschält</v>
      </c>
      <c r="M781" s="76" t="str">
        <f>IFERROR(VLOOKUP(Abfalldokumentation!$W781,Artikel!A:C,3,FALSE),Abfalldokumentation!$W781)</f>
        <v>ABS HAV-DILL-VAKU</v>
      </c>
      <c r="N781" s="76" t="str">
        <f>VLOOKUP(D781,'Liste Gründe'!A:D,2,FALSE)</f>
        <v>Schimmel</v>
      </c>
      <c r="O781" s="75" t="str">
        <f>IF(ISBLANK(F781),VLOOKUP(Abfalldokumentation!$X781,'Liste Gründe'!A:D,3,FALSE),F781)</f>
        <v>Luftzieher</v>
      </c>
      <c r="P781" s="76" t="str">
        <f>IF(ISBLANK(Abfalldokumentation!$G781),"-",Abfalldokumentation!$G781)</f>
        <v>Luftzieher</v>
      </c>
      <c r="Q781" s="76">
        <f t="shared" si="85"/>
        <v>39</v>
      </c>
      <c r="R781" s="76" t="str">
        <f t="shared" si="86"/>
        <v>Produkte</v>
      </c>
      <c r="S781" s="76" t="str">
        <f t="shared" si="87"/>
        <v>BUs</v>
      </c>
      <c r="T781" s="76" t="str">
        <f t="shared" si="88"/>
        <v>Symptome</v>
      </c>
      <c r="U781" s="76">
        <f>IFERROR(VLOOKUP(Abfalldokumentation!$W781,Kennzahlen!S:U,3,FALSE)*Abfalldokumentation!$J781,"0")</f>
        <v>56.783999999999999</v>
      </c>
      <c r="V781" s="76" t="str">
        <f>IF(ISBLANK(A781),VLOOKUP(Abfalldokumentation!$W781,'Linien - BU'!R:S,2,FALSE),A781)</f>
        <v>RWV</v>
      </c>
      <c r="W781" s="77">
        <f t="shared" si="89"/>
        <v>49500052</v>
      </c>
      <c r="X781" s="77">
        <f t="shared" si="90"/>
        <v>12</v>
      </c>
    </row>
    <row r="782" spans="1:24" ht="30" customHeight="1" x14ac:dyDescent="0.25">
      <c r="A782" s="39" t="s">
        <v>121</v>
      </c>
      <c r="B782" s="40" t="s">
        <v>85</v>
      </c>
      <c r="C782" s="40">
        <v>85.8</v>
      </c>
      <c r="D782" s="40">
        <v>30</v>
      </c>
      <c r="E782" s="41">
        <v>44468</v>
      </c>
      <c r="F782" s="42"/>
      <c r="G782" s="40" t="s">
        <v>36</v>
      </c>
      <c r="H782" s="44" t="str">
        <f>IFERROR(VLOOKUP(Abfalldokumentation!$B782,Artikel!A:C,3,FALSE),Abfalldokumentation!$B782)</f>
        <v>Diverses</v>
      </c>
      <c r="I782" s="78" t="str">
        <f>VLOOKUP(V782,'Linien - BU'!A:B,2,FALSE)</f>
        <v>BU1</v>
      </c>
      <c r="J782" s="79">
        <f t="shared" si="84"/>
        <v>85.8</v>
      </c>
      <c r="K782" s="80">
        <f>Abfalldokumentation!$E782</f>
        <v>44468</v>
      </c>
      <c r="L782" s="79" t="str">
        <f>IFERROR(IF(VLOOKUP(W782,'[1]Rohware 230'!$B:$C,2,FALSE)=0,"Rohware"),
IFERROR(IF(VLOOKUP(W782,[1]Sammelnr.!$B:$C,2,FALSE)=0,"Sammelnr. ungeschält ABS"),
IFERROR(IF(VLOOKUP(W782,[1]Sammelnr.!$E:$F,2,FALSE)=0,"Sammelnr. ungeschält VS"),
IFERROR(IF(VLOOKUP(W782,[1]Sammelnr.!$H:$I,2,FALSE)=0,"Sammelnr. geschält"),
IFERROR(IF(VLOOKUP(W782,[1]Offen!$B:$C,2,FALSE)=0,"Offen ungeschält ABS"),
IFERROR(IF(VLOOKUP(W782,[1]Offen!$E:$F,2,FALSE)=0,"Offen ungeschält VOS"),
IFERROR(IF(VLOOKUP(W782,[1]Offen!$H:$I,2,FALSE)=0,"Offen geschält RW"),
IFERROR(IF(VLOOKUP(W782,[1]Offen!$K:$L,2,FALSE)=0,"Offen vegan"),
IFERROR(IF(VLOOKUP(W782,[1]Offen!$N:$O,2,FALSE)=0,"Offen Zipfel"),
IFERROR(IF(VLOOKUP(W782,[1]Offen!$Q:$R,2,FALSE)=0,"Offen Endstücke"),
IFERROR(IF(VLOOKUP(W782,[1]Vakuumiert!$B:$C,2,FALSE)=0,"Vakuumierter VOS ungeschält"),
IFERROR(IF(VLOOKUP(W782,[1]Vakuumiert!$E:$F,2,FALSE)=0,"Vakuumierter ABS ungeschält"),
IFERROR(IF(VLOOKUP(W782,[1]Vakuumiert!$H:$I,2,FALSE)=0,"Vakuumierter VOS geschält"),
IFERROR(IF(VLOOKUP(W782,[1]Vakuumiert!$K:$L,2,FALSE)=0,"Vakuumierter VOS vegan"),
IFERROR(IF(VLOOKUP(W782,[1]Vakuumiert!$N:$O,2,FALSE)=0,"Vakuumierter VOS Zipfel"),
IFERROR(IF(VLOOKUP(W782,[1]Vakuumiert!$Q:$R,2,FALSE)=0,"Vakuumiert geschält"),
IFERROR(IF(VLOOKUP(W782,'[1]vakuumierte Fertigprodukte'!$B:$C,2,FALSE)=0,"Fertigprodukte"),
IFERROR(IF(VLOOKUP(W782,'[1]vakuumierte Fertigprodukte'!$E:$FI,2,FALSE)=0,"Vakuumierte Zipfel"),
IFERROR(IF(VLOOKUP(W782,[1]Wurste!$B:$C,2,FALSE)=0,"Räucherwürste"),
IFERROR(IF(VLOOKUP(W782,[1]Wurste!$E:$F,2,FALSE)=0,"URW/URGW Wurst"),
IFERROR(IF(VLOOKUP(W782,[1]Wurste!$H:$I,2,FALSE)=0,"HF-Wurst Vegan"),
IFERROR(IF(VLOOKUP(W782,[1]Wurste!$K:$L,2,FALSE)=0,"320er ohne Würste"),
IFERROR(IF(AND(OR(Abfalldokumentation!$I782="BU3",Abfalldokumentation!$I782="Verkauf"),Abfalldokumentation!$N782="Schimmel",Abfalldokumentation!$O782="keinen Abnehmer/kein Schälpersonal"),"Div. Zipfel, ES ohne Verwendung",VLOOKUP(Abfalldokumentation!$M782,Produktgruppen!A:B,2,FALSE)),"-")))))))))))))))))))))))</f>
        <v>Diverses</v>
      </c>
      <c r="M782" s="81" t="str">
        <f>IFERROR(VLOOKUP(Abfalldokumentation!$W782,Artikel!A:C,3,FALSE),Abfalldokumentation!$W782)</f>
        <v>Diverses</v>
      </c>
      <c r="N782" s="81" t="str">
        <f>VLOOKUP(D782,'Liste Gründe'!A:D,2,FALSE)</f>
        <v>Linienbezogen</v>
      </c>
      <c r="O782" s="80" t="str">
        <f>IF(ISBLANK(F782),VLOOKUP(Abfalldokumentation!$X782,'Liste Gründe'!A:D,3,FALSE),F782)</f>
        <v>Maschinenabfall</v>
      </c>
      <c r="P782" s="81" t="str">
        <f>IF(ISBLANK(Abfalldokumentation!$G782),"-",Abfalldokumentation!$G782)</f>
        <v>-</v>
      </c>
      <c r="Q782" s="81">
        <f t="shared" si="85"/>
        <v>39</v>
      </c>
      <c r="R782" s="81" t="str">
        <f t="shared" si="86"/>
        <v>Produkte</v>
      </c>
      <c r="S782" s="81" t="str">
        <f t="shared" si="87"/>
        <v>BUs</v>
      </c>
      <c r="T782" s="81" t="str">
        <f t="shared" si="88"/>
        <v>Symptome</v>
      </c>
      <c r="U782" s="81" t="str">
        <f>IFERROR(VLOOKUP(Abfalldokumentation!$W782,Kennzahlen!S:U,3,FALSE)*Abfalldokumentation!$J782,"0")</f>
        <v>0</v>
      </c>
      <c r="V782" s="81" t="str">
        <f>IF(ISBLANK(A782),VLOOKUP(Abfalldokumentation!$W782,'Linien - BU'!R:S,2,FALSE),A782)</f>
        <v>Strudelline</v>
      </c>
      <c r="W782" s="77" t="str">
        <f t="shared" si="89"/>
        <v>Diverses</v>
      </c>
      <c r="X782" s="77">
        <f t="shared" si="90"/>
        <v>30</v>
      </c>
    </row>
    <row r="783" spans="1:24" ht="30" customHeight="1" x14ac:dyDescent="0.25">
      <c r="A783" s="45" t="s">
        <v>123</v>
      </c>
      <c r="B783" s="46" t="s">
        <v>85</v>
      </c>
      <c r="C783" s="46">
        <v>9</v>
      </c>
      <c r="D783" s="46">
        <v>12</v>
      </c>
      <c r="E783" s="47">
        <v>44468</v>
      </c>
      <c r="F783" s="48" t="s">
        <v>21</v>
      </c>
      <c r="G783" s="46" t="s">
        <v>36</v>
      </c>
      <c r="H783" s="50" t="str">
        <f>IFERROR(VLOOKUP(Abfalldokumentation!$B783,Artikel!A:C,3,FALSE),Abfalldokumentation!$B783)</f>
        <v>Diverses</v>
      </c>
      <c r="I783" s="73" t="str">
        <f>VLOOKUP(V783,'Linien - BU'!A:B,2,FALSE)</f>
        <v>BU3</v>
      </c>
      <c r="J783" s="74">
        <f t="shared" si="84"/>
        <v>9</v>
      </c>
      <c r="K783" s="75">
        <f>Abfalldokumentation!$E783</f>
        <v>44468</v>
      </c>
      <c r="L783" s="74" t="str">
        <f>IFERROR(IF(VLOOKUP(W783,'[1]Rohware 230'!$B:$C,2,FALSE)=0,"Rohware"),
IFERROR(IF(VLOOKUP(W783,[1]Sammelnr.!$B:$C,2,FALSE)=0,"Sammelnr. ungeschält ABS"),
IFERROR(IF(VLOOKUP(W783,[1]Sammelnr.!$E:$F,2,FALSE)=0,"Sammelnr. ungeschält VS"),
IFERROR(IF(VLOOKUP(W783,[1]Sammelnr.!$H:$I,2,FALSE)=0,"Sammelnr. geschält"),
IFERROR(IF(VLOOKUP(W783,[1]Offen!$B:$C,2,FALSE)=0,"Offen ungeschält ABS"),
IFERROR(IF(VLOOKUP(W783,[1]Offen!$E:$F,2,FALSE)=0,"Offen ungeschält VOS"),
IFERROR(IF(VLOOKUP(W783,[1]Offen!$H:$I,2,FALSE)=0,"Offen geschält RW"),
IFERROR(IF(VLOOKUP(W783,[1]Offen!$K:$L,2,FALSE)=0,"Offen vegan"),
IFERROR(IF(VLOOKUP(W783,[1]Offen!$N:$O,2,FALSE)=0,"Offen Zipfel"),
IFERROR(IF(VLOOKUP(W783,[1]Offen!$Q:$R,2,FALSE)=0,"Offen Endstücke"),
IFERROR(IF(VLOOKUP(W783,[1]Vakuumiert!$B:$C,2,FALSE)=0,"Vakuumierter VOS ungeschält"),
IFERROR(IF(VLOOKUP(W783,[1]Vakuumiert!$E:$F,2,FALSE)=0,"Vakuumierter ABS ungeschält"),
IFERROR(IF(VLOOKUP(W783,[1]Vakuumiert!$H:$I,2,FALSE)=0,"Vakuumierter VOS geschält"),
IFERROR(IF(VLOOKUP(W783,[1]Vakuumiert!$K:$L,2,FALSE)=0,"Vakuumierter VOS vegan"),
IFERROR(IF(VLOOKUP(W783,[1]Vakuumiert!$N:$O,2,FALSE)=0,"Vakuumierter VOS Zipfel"),
IFERROR(IF(VLOOKUP(W783,[1]Vakuumiert!$Q:$R,2,FALSE)=0,"Vakuumiert geschält"),
IFERROR(IF(VLOOKUP(W783,'[1]vakuumierte Fertigprodukte'!$B:$C,2,FALSE)=0,"Fertigprodukte"),
IFERROR(IF(VLOOKUP(W783,'[1]vakuumierte Fertigprodukte'!$E:$FI,2,FALSE)=0,"Vakuumierte Zipfel"),
IFERROR(IF(VLOOKUP(W783,[1]Wurste!$B:$C,2,FALSE)=0,"Räucherwürste"),
IFERROR(IF(VLOOKUP(W783,[1]Wurste!$E:$F,2,FALSE)=0,"URW/URGW Wurst"),
IFERROR(IF(VLOOKUP(W783,[1]Wurste!$H:$I,2,FALSE)=0,"HF-Wurst Vegan"),
IFERROR(IF(VLOOKUP(W783,[1]Wurste!$K:$L,2,FALSE)=0,"320er ohne Würste"),
IFERROR(IF(AND(OR(Abfalldokumentation!$I783="BU3",Abfalldokumentation!$I783="Verkauf"),Abfalldokumentation!$N783="Schimmel",Abfalldokumentation!$O783="keinen Abnehmer/kein Schälpersonal"),"Div. Zipfel, ES ohne Verwendung",VLOOKUP(Abfalldokumentation!$M783,Produktgruppen!A:B,2,FALSE)),"-")))))))))))))))))))))))</f>
        <v>Diverses</v>
      </c>
      <c r="M783" s="76" t="str">
        <f>IFERROR(VLOOKUP(Abfalldokumentation!$W783,Artikel!A:C,3,FALSE),Abfalldokumentation!$W783)</f>
        <v>Diverses</v>
      </c>
      <c r="N783" s="76" t="str">
        <f>VLOOKUP(D783,'Liste Gründe'!A:D,2,FALSE)</f>
        <v>Schimmel</v>
      </c>
      <c r="O783" s="75" t="str">
        <f>IF(ISBLANK(F783),VLOOKUP(Abfalldokumentation!$X783,'Liste Gründe'!A:D,3,FALSE),F783)</f>
        <v>VOS &gt; Einsatz</v>
      </c>
      <c r="P783" s="76" t="str">
        <f>IF(ISBLANK(Abfalldokumentation!$G783),"-",Abfalldokumentation!$G783)</f>
        <v>-</v>
      </c>
      <c r="Q783" s="76">
        <f t="shared" si="85"/>
        <v>39</v>
      </c>
      <c r="R783" s="76" t="str">
        <f t="shared" si="86"/>
        <v>Produkte</v>
      </c>
      <c r="S783" s="76" t="str">
        <f t="shared" si="87"/>
        <v>BUs</v>
      </c>
      <c r="T783" s="76" t="str">
        <f t="shared" si="88"/>
        <v>Symptome</v>
      </c>
      <c r="U783" s="76" t="str">
        <f>IFERROR(VLOOKUP(Abfalldokumentation!$W783,Kennzahlen!S:U,3,FALSE)*Abfalldokumentation!$J783,"0")</f>
        <v>0</v>
      </c>
      <c r="V783" s="76" t="str">
        <f>IF(ISBLANK(A783),VLOOKUP(Abfalldokumentation!$W783,'Linien - BU'!R:S,2,FALSE),A783)</f>
        <v>L9</v>
      </c>
      <c r="W783" s="77" t="str">
        <f t="shared" si="89"/>
        <v>Diverses</v>
      </c>
      <c r="X783" s="77">
        <f t="shared" si="90"/>
        <v>12</v>
      </c>
    </row>
    <row r="784" spans="1:24" ht="30" customHeight="1" x14ac:dyDescent="0.25">
      <c r="A784" s="39" t="s">
        <v>70</v>
      </c>
      <c r="B784" s="40" t="s">
        <v>86</v>
      </c>
      <c r="C784" s="40">
        <v>100</v>
      </c>
      <c r="D784" s="40">
        <v>30</v>
      </c>
      <c r="E784" s="41">
        <v>44468</v>
      </c>
      <c r="F784" s="42"/>
      <c r="G784" s="40"/>
      <c r="H784" s="44" t="str">
        <f>IFERROR(VLOOKUP(Abfalldokumentation!$B784,Artikel!A:C,3,FALSE),Abfalldokumentation!$B784)</f>
        <v>Diverses aus Abfüllung</v>
      </c>
      <c r="I784" s="78" t="str">
        <f>VLOOKUP(V784,'Linien - BU'!A:B,2,FALSE)</f>
        <v>BU1</v>
      </c>
      <c r="J784" s="79">
        <f t="shared" si="84"/>
        <v>100</v>
      </c>
      <c r="K784" s="80">
        <f>Abfalldokumentation!$E784</f>
        <v>44468</v>
      </c>
      <c r="L784" s="79" t="str">
        <f>IFERROR(IF(VLOOKUP(W784,'[1]Rohware 230'!$B:$C,2,FALSE)=0,"Rohware"),
IFERROR(IF(VLOOKUP(W784,[1]Sammelnr.!$B:$C,2,FALSE)=0,"Sammelnr. ungeschält ABS"),
IFERROR(IF(VLOOKUP(W784,[1]Sammelnr.!$E:$F,2,FALSE)=0,"Sammelnr. ungeschält VS"),
IFERROR(IF(VLOOKUP(W784,[1]Sammelnr.!$H:$I,2,FALSE)=0,"Sammelnr. geschält"),
IFERROR(IF(VLOOKUP(W784,[1]Offen!$B:$C,2,FALSE)=0,"Offen ungeschält ABS"),
IFERROR(IF(VLOOKUP(W784,[1]Offen!$E:$F,2,FALSE)=0,"Offen ungeschält VOS"),
IFERROR(IF(VLOOKUP(W784,[1]Offen!$H:$I,2,FALSE)=0,"Offen geschält RW"),
IFERROR(IF(VLOOKUP(W784,[1]Offen!$K:$L,2,FALSE)=0,"Offen vegan"),
IFERROR(IF(VLOOKUP(W784,[1]Offen!$N:$O,2,FALSE)=0,"Offen Zipfel"),
IFERROR(IF(VLOOKUP(W784,[1]Offen!$Q:$R,2,FALSE)=0,"Offen Endstücke"),
IFERROR(IF(VLOOKUP(W784,[1]Vakuumiert!$B:$C,2,FALSE)=0,"Vakuumierter VOS ungeschält"),
IFERROR(IF(VLOOKUP(W784,[1]Vakuumiert!$E:$F,2,FALSE)=0,"Vakuumierter ABS ungeschält"),
IFERROR(IF(VLOOKUP(W784,[1]Vakuumiert!$H:$I,2,FALSE)=0,"Vakuumierter VOS geschält"),
IFERROR(IF(VLOOKUP(W784,[1]Vakuumiert!$K:$L,2,FALSE)=0,"Vakuumierter VOS vegan"),
IFERROR(IF(VLOOKUP(W784,[1]Vakuumiert!$N:$O,2,FALSE)=0,"Vakuumierter VOS Zipfel"),
IFERROR(IF(VLOOKUP(W784,[1]Vakuumiert!$Q:$R,2,FALSE)=0,"Vakuumiert geschält"),
IFERROR(IF(VLOOKUP(W784,'[1]vakuumierte Fertigprodukte'!$B:$C,2,FALSE)=0,"Fertigprodukte"),
IFERROR(IF(VLOOKUP(W784,'[1]vakuumierte Fertigprodukte'!$E:$FI,2,FALSE)=0,"Vakuumierte Zipfel"),
IFERROR(IF(VLOOKUP(W784,[1]Wurste!$B:$C,2,FALSE)=0,"Räucherwürste"),
IFERROR(IF(VLOOKUP(W784,[1]Wurste!$E:$F,2,FALSE)=0,"URW/URGW Wurst"),
IFERROR(IF(VLOOKUP(W784,[1]Wurste!$H:$I,2,FALSE)=0,"HF-Wurst Vegan"),
IFERROR(IF(VLOOKUP(W784,[1]Wurste!$K:$L,2,FALSE)=0,"320er ohne Würste"),
IFERROR(IF(AND(OR(Abfalldokumentation!$I784="BU3",Abfalldokumentation!$I784="Verkauf"),Abfalldokumentation!$N784="Schimmel",Abfalldokumentation!$O784="keinen Abnehmer/kein Schälpersonal"),"Div. Zipfel, ES ohne Verwendung",VLOOKUP(Abfalldokumentation!$M784,Produktgruppen!A:B,2,FALSE)),"-")))))))))))))))))))))))</f>
        <v>Diverses</v>
      </c>
      <c r="M784" s="81" t="str">
        <f>IFERROR(VLOOKUP(Abfalldokumentation!$W784,Artikel!A:C,3,FALSE),Abfalldokumentation!$W784)</f>
        <v>Diverses aus Abfüllung</v>
      </c>
      <c r="N784" s="81" t="str">
        <f>VLOOKUP(D784,'Liste Gründe'!A:D,2,FALSE)</f>
        <v>Linienbezogen</v>
      </c>
      <c r="O784" s="80" t="str">
        <f>IF(ISBLANK(F784),VLOOKUP(Abfalldokumentation!$X784,'Liste Gründe'!A:D,3,FALSE),F784)</f>
        <v>Maschinenabfall</v>
      </c>
      <c r="P784" s="81" t="str">
        <f>IF(ISBLANK(Abfalldokumentation!$G784),"-",Abfalldokumentation!$G784)</f>
        <v>-</v>
      </c>
      <c r="Q784" s="81">
        <f t="shared" si="85"/>
        <v>39</v>
      </c>
      <c r="R784" s="81" t="str">
        <f t="shared" si="86"/>
        <v>Produkte</v>
      </c>
      <c r="S784" s="81" t="str">
        <f t="shared" si="87"/>
        <v>BUs</v>
      </c>
      <c r="T784" s="81" t="str">
        <f t="shared" si="88"/>
        <v>Symptome</v>
      </c>
      <c r="U784" s="81" t="str">
        <f>IFERROR(VLOOKUP(Abfalldokumentation!$W784,Kennzahlen!S:U,3,FALSE)*Abfalldokumentation!$J784,"0")</f>
        <v>0</v>
      </c>
      <c r="V784" s="81" t="str">
        <f>IF(ISBLANK(A784),VLOOKUP(Abfalldokumentation!$W784,'Linien - BU'!R:S,2,FALSE),A784)</f>
        <v>Abfüllung</v>
      </c>
      <c r="W784" s="77" t="str">
        <f t="shared" si="89"/>
        <v>Diverses aus Abfüllung</v>
      </c>
      <c r="X784" s="77">
        <f t="shared" si="90"/>
        <v>30</v>
      </c>
    </row>
    <row r="785" spans="1:24" ht="30" customHeight="1" x14ac:dyDescent="0.25">
      <c r="A785" s="45" t="s">
        <v>74</v>
      </c>
      <c r="B785" s="46" t="s">
        <v>107</v>
      </c>
      <c r="C785" s="46">
        <v>62</v>
      </c>
      <c r="D785" s="46">
        <v>30</v>
      </c>
      <c r="E785" s="47">
        <v>44468</v>
      </c>
      <c r="F785" s="48"/>
      <c r="G785" s="46"/>
      <c r="H785" s="50" t="str">
        <f>IFERROR(VLOOKUP(Abfalldokumentation!$B785,Artikel!A:C,3,FALSE),Abfalldokumentation!$B785)</f>
        <v>Diverses aus Schmelze</v>
      </c>
      <c r="I785" s="73" t="str">
        <f>VLOOKUP(V785,'Linien - BU'!A:B,2,FALSE)</f>
        <v>BU1</v>
      </c>
      <c r="J785" s="74">
        <f t="shared" si="84"/>
        <v>62</v>
      </c>
      <c r="K785" s="75">
        <f>Abfalldokumentation!$E785</f>
        <v>44468</v>
      </c>
      <c r="L785" s="74" t="str">
        <f>IFERROR(IF(VLOOKUP(W785,'[1]Rohware 230'!$B:$C,2,FALSE)=0,"Rohware"),
IFERROR(IF(VLOOKUP(W785,[1]Sammelnr.!$B:$C,2,FALSE)=0,"Sammelnr. ungeschält ABS"),
IFERROR(IF(VLOOKUP(W785,[1]Sammelnr.!$E:$F,2,FALSE)=0,"Sammelnr. ungeschält VS"),
IFERROR(IF(VLOOKUP(W785,[1]Sammelnr.!$H:$I,2,FALSE)=0,"Sammelnr. geschält"),
IFERROR(IF(VLOOKUP(W785,[1]Offen!$B:$C,2,FALSE)=0,"Offen ungeschält ABS"),
IFERROR(IF(VLOOKUP(W785,[1]Offen!$E:$F,2,FALSE)=0,"Offen ungeschält VOS"),
IFERROR(IF(VLOOKUP(W785,[1]Offen!$H:$I,2,FALSE)=0,"Offen geschält RW"),
IFERROR(IF(VLOOKUP(W785,[1]Offen!$K:$L,2,FALSE)=0,"Offen vegan"),
IFERROR(IF(VLOOKUP(W785,[1]Offen!$N:$O,2,FALSE)=0,"Offen Zipfel"),
IFERROR(IF(VLOOKUP(W785,[1]Offen!$Q:$R,2,FALSE)=0,"Offen Endstücke"),
IFERROR(IF(VLOOKUP(W785,[1]Vakuumiert!$B:$C,2,FALSE)=0,"Vakuumierter VOS ungeschält"),
IFERROR(IF(VLOOKUP(W785,[1]Vakuumiert!$E:$F,2,FALSE)=0,"Vakuumierter ABS ungeschält"),
IFERROR(IF(VLOOKUP(W785,[1]Vakuumiert!$H:$I,2,FALSE)=0,"Vakuumierter VOS geschält"),
IFERROR(IF(VLOOKUP(W785,[1]Vakuumiert!$K:$L,2,FALSE)=0,"Vakuumierter VOS vegan"),
IFERROR(IF(VLOOKUP(W785,[1]Vakuumiert!$N:$O,2,FALSE)=0,"Vakuumierter VOS Zipfel"),
IFERROR(IF(VLOOKUP(W785,[1]Vakuumiert!$Q:$R,2,FALSE)=0,"Vakuumiert geschält"),
IFERROR(IF(VLOOKUP(W785,'[1]vakuumierte Fertigprodukte'!$B:$C,2,FALSE)=0,"Fertigprodukte"),
IFERROR(IF(VLOOKUP(W785,'[1]vakuumierte Fertigprodukte'!$E:$FI,2,FALSE)=0,"Vakuumierte Zipfel"),
IFERROR(IF(VLOOKUP(W785,[1]Wurste!$B:$C,2,FALSE)=0,"Räucherwürste"),
IFERROR(IF(VLOOKUP(W785,[1]Wurste!$E:$F,2,FALSE)=0,"URW/URGW Wurst"),
IFERROR(IF(VLOOKUP(W785,[1]Wurste!$H:$I,2,FALSE)=0,"HF-Wurst Vegan"),
IFERROR(IF(VLOOKUP(W785,[1]Wurste!$K:$L,2,FALSE)=0,"320er ohne Würste"),
IFERROR(IF(AND(OR(Abfalldokumentation!$I785="BU3",Abfalldokumentation!$I785="Verkauf"),Abfalldokumentation!$N785="Schimmel",Abfalldokumentation!$O785="keinen Abnehmer/kein Schälpersonal"),"Div. Zipfel, ES ohne Verwendung",VLOOKUP(Abfalldokumentation!$M785,Produktgruppen!A:B,2,FALSE)),"-")))))))))))))))))))))))</f>
        <v>Diverses</v>
      </c>
      <c r="M785" s="76" t="str">
        <f>IFERROR(VLOOKUP(Abfalldokumentation!$W785,Artikel!A:C,3,FALSE),Abfalldokumentation!$W785)</f>
        <v>Diverses aus Schmelze</v>
      </c>
      <c r="N785" s="76" t="str">
        <f>VLOOKUP(D785,'Liste Gründe'!A:D,2,FALSE)</f>
        <v>Linienbezogen</v>
      </c>
      <c r="O785" s="75" t="str">
        <f>IF(ISBLANK(F785),VLOOKUP(Abfalldokumentation!$X785,'Liste Gründe'!A:D,3,FALSE),F785)</f>
        <v>Maschinenabfall</v>
      </c>
      <c r="P785" s="76" t="str">
        <f>IF(ISBLANK(Abfalldokumentation!$G785),"-",Abfalldokumentation!$G785)</f>
        <v>-</v>
      </c>
      <c r="Q785" s="76">
        <f t="shared" si="85"/>
        <v>39</v>
      </c>
      <c r="R785" s="76" t="str">
        <f t="shared" si="86"/>
        <v>Produkte</v>
      </c>
      <c r="S785" s="76" t="str">
        <f t="shared" si="87"/>
        <v>BUs</v>
      </c>
      <c r="T785" s="76" t="str">
        <f t="shared" si="88"/>
        <v>Symptome</v>
      </c>
      <c r="U785" s="76" t="str">
        <f>IFERROR(VLOOKUP(Abfalldokumentation!$W785,Kennzahlen!S:U,3,FALSE)*Abfalldokumentation!$J785,"0")</f>
        <v>0</v>
      </c>
      <c r="V785" s="76" t="str">
        <f>IF(ISBLANK(A785),VLOOKUP(Abfalldokumentation!$W785,'Linien - BU'!R:S,2,FALSE),A785)</f>
        <v>Schmelze</v>
      </c>
      <c r="W785" s="77" t="str">
        <f t="shared" si="89"/>
        <v>Diverses aus Schmelze</v>
      </c>
      <c r="X785" s="77">
        <f t="shared" si="90"/>
        <v>30</v>
      </c>
    </row>
    <row r="786" spans="1:24" ht="30" customHeight="1" x14ac:dyDescent="0.25">
      <c r="A786" s="39" t="s">
        <v>176</v>
      </c>
      <c r="B786" s="40" t="s">
        <v>199</v>
      </c>
      <c r="C786" s="40">
        <v>20</v>
      </c>
      <c r="D786" s="40">
        <v>31</v>
      </c>
      <c r="E786" s="41">
        <v>44468</v>
      </c>
      <c r="F786" s="42" t="s">
        <v>119</v>
      </c>
      <c r="G786" s="40"/>
      <c r="H786" s="44" t="str">
        <f>IFERROR(VLOOKUP(Abfalldokumentation!$B786,Artikel!A:C,3,FALSE),Abfalldokumentation!$B786)</f>
        <v>ganze Wurst gourme natur</v>
      </c>
      <c r="I786" s="78" t="str">
        <f>VLOOKUP(V786,'Linien - BU'!A:B,2,FALSE)</f>
        <v>BU1</v>
      </c>
      <c r="J786" s="79">
        <f t="shared" si="84"/>
        <v>20</v>
      </c>
      <c r="K786" s="80">
        <f>Abfalldokumentation!$E786</f>
        <v>44468</v>
      </c>
      <c r="L786" s="79" t="str">
        <f>IFERROR(IF(VLOOKUP(W786,'[1]Rohware 230'!$B:$C,2,FALSE)=0,"Rohware"),
IFERROR(IF(VLOOKUP(W786,[1]Sammelnr.!$B:$C,2,FALSE)=0,"Sammelnr. ungeschält ABS"),
IFERROR(IF(VLOOKUP(W786,[1]Sammelnr.!$E:$F,2,FALSE)=0,"Sammelnr. ungeschält VS"),
IFERROR(IF(VLOOKUP(W786,[1]Sammelnr.!$H:$I,2,FALSE)=0,"Sammelnr. geschält"),
IFERROR(IF(VLOOKUP(W786,[1]Offen!$B:$C,2,FALSE)=0,"Offen ungeschält ABS"),
IFERROR(IF(VLOOKUP(W786,[1]Offen!$E:$F,2,FALSE)=0,"Offen ungeschält VOS"),
IFERROR(IF(VLOOKUP(W786,[1]Offen!$H:$I,2,FALSE)=0,"Offen geschält RW"),
IFERROR(IF(VLOOKUP(W786,[1]Offen!$K:$L,2,FALSE)=0,"Offen vegan"),
IFERROR(IF(VLOOKUP(W786,[1]Offen!$N:$O,2,FALSE)=0,"Offen Zipfel"),
IFERROR(IF(VLOOKUP(W786,[1]Offen!$Q:$R,2,FALSE)=0,"Offen Endstücke"),
IFERROR(IF(VLOOKUP(W786,[1]Vakuumiert!$B:$C,2,FALSE)=0,"Vakuumierter VOS ungeschält"),
IFERROR(IF(VLOOKUP(W786,[1]Vakuumiert!$E:$F,2,FALSE)=0,"Vakuumierter ABS ungeschält"),
IFERROR(IF(VLOOKUP(W786,[1]Vakuumiert!$H:$I,2,FALSE)=0,"Vakuumierter VOS geschält"),
IFERROR(IF(VLOOKUP(W786,[1]Vakuumiert!$K:$L,2,FALSE)=0,"Vakuumierter VOS vegan"),
IFERROR(IF(VLOOKUP(W786,[1]Vakuumiert!$N:$O,2,FALSE)=0,"Vakuumierter VOS Zipfel"),
IFERROR(IF(VLOOKUP(W786,[1]Vakuumiert!$Q:$R,2,FALSE)=0,"Vakuumiert geschält"),
IFERROR(IF(VLOOKUP(W786,'[1]vakuumierte Fertigprodukte'!$B:$C,2,FALSE)=0,"Fertigprodukte"),
IFERROR(IF(VLOOKUP(W786,'[1]vakuumierte Fertigprodukte'!$E:$FI,2,FALSE)=0,"Vakuumierte Zipfel"),
IFERROR(IF(VLOOKUP(W786,[1]Wurste!$B:$C,2,FALSE)=0,"Räucherwürste"),
IFERROR(IF(VLOOKUP(W786,[1]Wurste!$E:$F,2,FALSE)=0,"URW/URGW Wurst"),
IFERROR(IF(VLOOKUP(W786,[1]Wurste!$H:$I,2,FALSE)=0,"HF-Wurst Vegan"),
IFERROR(IF(VLOOKUP(W786,[1]Wurste!$K:$L,2,FALSE)=0,"320er ohne Würste"),
IFERROR(IF(AND(OR(Abfalldokumentation!$I786="BU3",Abfalldokumentation!$I786="Verkauf"),Abfalldokumentation!$N786="Schimmel",Abfalldokumentation!$O786="keinen Abnehmer/kein Schälpersonal"),"Div. Zipfel, ES ohne Verwendung",VLOOKUP(Abfalldokumentation!$M786,Produktgruppen!A:B,2,FALSE)),"-")))))))))))))))))))))))</f>
        <v>ganze Würste</v>
      </c>
      <c r="M786" s="81" t="str">
        <f>IFERROR(VLOOKUP(Abfalldokumentation!$W786,Artikel!A:C,3,FALSE),Abfalldokumentation!$W786)</f>
        <v>ganze Wurst gourme natur</v>
      </c>
      <c r="N786" s="81" t="str">
        <f>VLOOKUP(D786,'Liste Gründe'!A:D,2,FALSE)</f>
        <v>Linienbezogen</v>
      </c>
      <c r="O786" s="80" t="str">
        <f>IF(ISBLANK(F786),VLOOKUP(Abfalldokumentation!$X786,'Liste Gründe'!A:D,3,FALSE),F786)</f>
        <v>Bodenabfall Abfüllung</v>
      </c>
      <c r="P786" s="81" t="str">
        <f>IF(ISBLANK(Abfalldokumentation!$G786),"-",Abfalldokumentation!$G786)</f>
        <v>-</v>
      </c>
      <c r="Q786" s="81">
        <f t="shared" si="85"/>
        <v>39</v>
      </c>
      <c r="R786" s="81" t="str">
        <f t="shared" si="86"/>
        <v>Produkte</v>
      </c>
      <c r="S786" s="81" t="str">
        <f t="shared" si="87"/>
        <v>BUs</v>
      </c>
      <c r="T786" s="81" t="str">
        <f t="shared" si="88"/>
        <v>Symptome</v>
      </c>
      <c r="U786" s="81" t="str">
        <f>IFERROR(VLOOKUP(Abfalldokumentation!$W786,Kennzahlen!S:U,3,FALSE)*Abfalldokumentation!$J786,"0")</f>
        <v>0</v>
      </c>
      <c r="V786" s="81" t="str">
        <f>IF(ISBLANK(A786),VLOOKUP(Abfalldokumentation!$W786,'Linien - BU'!R:S,2,FALSE),A786)</f>
        <v>Räucherei</v>
      </c>
      <c r="W786" s="77" t="str">
        <f t="shared" si="89"/>
        <v>ganze Wurst gourme natur</v>
      </c>
      <c r="X786" s="77">
        <f t="shared" si="90"/>
        <v>31</v>
      </c>
    </row>
    <row r="787" spans="1:24" ht="30" customHeight="1" x14ac:dyDescent="0.25">
      <c r="A787" s="45" t="s">
        <v>176</v>
      </c>
      <c r="B787" s="46" t="s">
        <v>199</v>
      </c>
      <c r="C787" s="46">
        <v>10</v>
      </c>
      <c r="D787" s="46">
        <v>33</v>
      </c>
      <c r="E787" s="47">
        <v>44468</v>
      </c>
      <c r="F787" s="48" t="s">
        <v>119</v>
      </c>
      <c r="G787" s="46"/>
      <c r="H787" s="50" t="str">
        <f>IFERROR(VLOOKUP(Abfalldokumentation!$B787,Artikel!A:C,3,FALSE),Abfalldokumentation!$B787)</f>
        <v>ganze Wurst gourme natur</v>
      </c>
      <c r="I787" s="73" t="str">
        <f>VLOOKUP(V787,'Linien - BU'!A:B,2,FALSE)</f>
        <v>BU1</v>
      </c>
      <c r="J787" s="74">
        <f t="shared" si="84"/>
        <v>10</v>
      </c>
      <c r="K787" s="75">
        <f>Abfalldokumentation!$E787</f>
        <v>44468</v>
      </c>
      <c r="L787" s="74" t="str">
        <f>IFERROR(IF(VLOOKUP(W787,'[1]Rohware 230'!$B:$C,2,FALSE)=0,"Rohware"),
IFERROR(IF(VLOOKUP(W787,[1]Sammelnr.!$B:$C,2,FALSE)=0,"Sammelnr. ungeschält ABS"),
IFERROR(IF(VLOOKUP(W787,[1]Sammelnr.!$E:$F,2,FALSE)=0,"Sammelnr. ungeschält VS"),
IFERROR(IF(VLOOKUP(W787,[1]Sammelnr.!$H:$I,2,FALSE)=0,"Sammelnr. geschält"),
IFERROR(IF(VLOOKUP(W787,[1]Offen!$B:$C,2,FALSE)=0,"Offen ungeschält ABS"),
IFERROR(IF(VLOOKUP(W787,[1]Offen!$E:$F,2,FALSE)=0,"Offen ungeschält VOS"),
IFERROR(IF(VLOOKUP(W787,[1]Offen!$H:$I,2,FALSE)=0,"Offen geschält RW"),
IFERROR(IF(VLOOKUP(W787,[1]Offen!$K:$L,2,FALSE)=0,"Offen vegan"),
IFERROR(IF(VLOOKUP(W787,[1]Offen!$N:$O,2,FALSE)=0,"Offen Zipfel"),
IFERROR(IF(VLOOKUP(W787,[1]Offen!$Q:$R,2,FALSE)=0,"Offen Endstücke"),
IFERROR(IF(VLOOKUP(W787,[1]Vakuumiert!$B:$C,2,FALSE)=0,"Vakuumierter VOS ungeschält"),
IFERROR(IF(VLOOKUP(W787,[1]Vakuumiert!$E:$F,2,FALSE)=0,"Vakuumierter ABS ungeschält"),
IFERROR(IF(VLOOKUP(W787,[1]Vakuumiert!$H:$I,2,FALSE)=0,"Vakuumierter VOS geschält"),
IFERROR(IF(VLOOKUP(W787,[1]Vakuumiert!$K:$L,2,FALSE)=0,"Vakuumierter VOS vegan"),
IFERROR(IF(VLOOKUP(W787,[1]Vakuumiert!$N:$O,2,FALSE)=0,"Vakuumierter VOS Zipfel"),
IFERROR(IF(VLOOKUP(W787,[1]Vakuumiert!$Q:$R,2,FALSE)=0,"Vakuumiert geschält"),
IFERROR(IF(VLOOKUP(W787,'[1]vakuumierte Fertigprodukte'!$B:$C,2,FALSE)=0,"Fertigprodukte"),
IFERROR(IF(VLOOKUP(W787,'[1]vakuumierte Fertigprodukte'!$E:$FI,2,FALSE)=0,"Vakuumierte Zipfel"),
IFERROR(IF(VLOOKUP(W787,[1]Wurste!$B:$C,2,FALSE)=0,"Räucherwürste"),
IFERROR(IF(VLOOKUP(W787,[1]Wurste!$E:$F,2,FALSE)=0,"URW/URGW Wurst"),
IFERROR(IF(VLOOKUP(W787,[1]Wurste!$H:$I,2,FALSE)=0,"HF-Wurst Vegan"),
IFERROR(IF(VLOOKUP(W787,[1]Wurste!$K:$L,2,FALSE)=0,"320er ohne Würste"),
IFERROR(IF(AND(OR(Abfalldokumentation!$I787="BU3",Abfalldokumentation!$I787="Verkauf"),Abfalldokumentation!$N787="Schimmel",Abfalldokumentation!$O787="keinen Abnehmer/kein Schälpersonal"),"Div. Zipfel, ES ohne Verwendung",VLOOKUP(Abfalldokumentation!$M787,Produktgruppen!A:B,2,FALSE)),"-")))))))))))))))))))))))</f>
        <v>ganze Würste</v>
      </c>
      <c r="M787" s="76" t="str">
        <f>IFERROR(VLOOKUP(Abfalldokumentation!$W787,Artikel!A:C,3,FALSE),Abfalldokumentation!$W787)</f>
        <v>ganze Wurst gourme natur</v>
      </c>
      <c r="N787" s="76" t="str">
        <f>VLOOKUP(D787,'Liste Gründe'!A:D,2,FALSE)</f>
        <v>Linienbezogen</v>
      </c>
      <c r="O787" s="75" t="str">
        <f>IF(ISBLANK(F787),VLOOKUP(Abfalldokumentation!$X787,'Liste Gründe'!A:D,3,FALSE),F787)</f>
        <v>Bodenabfall Abfüllung</v>
      </c>
      <c r="P787" s="76" t="str">
        <f>IF(ISBLANK(Abfalldokumentation!$G787),"-",Abfalldokumentation!$G787)</f>
        <v>-</v>
      </c>
      <c r="Q787" s="76">
        <f t="shared" si="85"/>
        <v>39</v>
      </c>
      <c r="R787" s="76" t="str">
        <f t="shared" si="86"/>
        <v>Produkte</v>
      </c>
      <c r="S787" s="76" t="str">
        <f t="shared" si="87"/>
        <v>BUs</v>
      </c>
      <c r="T787" s="76" t="str">
        <f t="shared" si="88"/>
        <v>Symptome</v>
      </c>
      <c r="U787" s="76" t="str">
        <f>IFERROR(VLOOKUP(Abfalldokumentation!$W787,Kennzahlen!S:U,3,FALSE)*Abfalldokumentation!$J787,"0")</f>
        <v>0</v>
      </c>
      <c r="V787" s="76" t="str">
        <f>IF(ISBLANK(A787),VLOOKUP(Abfalldokumentation!$W787,'Linien - BU'!R:S,2,FALSE),A787)</f>
        <v>Räucherei</v>
      </c>
      <c r="W787" s="77" t="str">
        <f t="shared" si="89"/>
        <v>ganze Wurst gourme natur</v>
      </c>
      <c r="X787" s="77">
        <f t="shared" si="90"/>
        <v>33</v>
      </c>
    </row>
    <row r="788" spans="1:24" ht="30" customHeight="1" x14ac:dyDescent="0.25">
      <c r="A788" s="39" t="s">
        <v>176</v>
      </c>
      <c r="B788" s="40" t="s">
        <v>200</v>
      </c>
      <c r="C788" s="40">
        <v>20</v>
      </c>
      <c r="D788" s="40">
        <v>31</v>
      </c>
      <c r="E788" s="41">
        <v>44468</v>
      </c>
      <c r="F788" s="42" t="s">
        <v>119</v>
      </c>
      <c r="G788" s="40"/>
      <c r="H788" s="44" t="str">
        <f>IFERROR(VLOOKUP(Abfalldokumentation!$B788,Artikel!A:C,3,FALSE),Abfalldokumentation!$B788)</f>
        <v>ganze Wurst Schinken</v>
      </c>
      <c r="I788" s="78" t="str">
        <f>VLOOKUP(V788,'Linien - BU'!A:B,2,FALSE)</f>
        <v>BU1</v>
      </c>
      <c r="J788" s="79">
        <f t="shared" si="84"/>
        <v>20</v>
      </c>
      <c r="K788" s="80">
        <f>Abfalldokumentation!$E788</f>
        <v>44468</v>
      </c>
      <c r="L788" s="79" t="str">
        <f>IFERROR(IF(VLOOKUP(W788,'[1]Rohware 230'!$B:$C,2,FALSE)=0,"Rohware"),
IFERROR(IF(VLOOKUP(W788,[1]Sammelnr.!$B:$C,2,FALSE)=0,"Sammelnr. ungeschält ABS"),
IFERROR(IF(VLOOKUP(W788,[1]Sammelnr.!$E:$F,2,FALSE)=0,"Sammelnr. ungeschält VS"),
IFERROR(IF(VLOOKUP(W788,[1]Sammelnr.!$H:$I,2,FALSE)=0,"Sammelnr. geschält"),
IFERROR(IF(VLOOKUP(W788,[1]Offen!$B:$C,2,FALSE)=0,"Offen ungeschält ABS"),
IFERROR(IF(VLOOKUP(W788,[1]Offen!$E:$F,2,FALSE)=0,"Offen ungeschält VOS"),
IFERROR(IF(VLOOKUP(W788,[1]Offen!$H:$I,2,FALSE)=0,"Offen geschält RW"),
IFERROR(IF(VLOOKUP(W788,[1]Offen!$K:$L,2,FALSE)=0,"Offen vegan"),
IFERROR(IF(VLOOKUP(W788,[1]Offen!$N:$O,2,FALSE)=0,"Offen Zipfel"),
IFERROR(IF(VLOOKUP(W788,[1]Offen!$Q:$R,2,FALSE)=0,"Offen Endstücke"),
IFERROR(IF(VLOOKUP(W788,[1]Vakuumiert!$B:$C,2,FALSE)=0,"Vakuumierter VOS ungeschält"),
IFERROR(IF(VLOOKUP(W788,[1]Vakuumiert!$E:$F,2,FALSE)=0,"Vakuumierter ABS ungeschält"),
IFERROR(IF(VLOOKUP(W788,[1]Vakuumiert!$H:$I,2,FALSE)=0,"Vakuumierter VOS geschält"),
IFERROR(IF(VLOOKUP(W788,[1]Vakuumiert!$K:$L,2,FALSE)=0,"Vakuumierter VOS vegan"),
IFERROR(IF(VLOOKUP(W788,[1]Vakuumiert!$N:$O,2,FALSE)=0,"Vakuumierter VOS Zipfel"),
IFERROR(IF(VLOOKUP(W788,[1]Vakuumiert!$Q:$R,2,FALSE)=0,"Vakuumiert geschält"),
IFERROR(IF(VLOOKUP(W788,'[1]vakuumierte Fertigprodukte'!$B:$C,2,FALSE)=0,"Fertigprodukte"),
IFERROR(IF(VLOOKUP(W788,'[1]vakuumierte Fertigprodukte'!$E:$FI,2,FALSE)=0,"Vakuumierte Zipfel"),
IFERROR(IF(VLOOKUP(W788,[1]Wurste!$B:$C,2,FALSE)=0,"Räucherwürste"),
IFERROR(IF(VLOOKUP(W788,[1]Wurste!$E:$F,2,FALSE)=0,"URW/URGW Wurst"),
IFERROR(IF(VLOOKUP(W788,[1]Wurste!$H:$I,2,FALSE)=0,"HF-Wurst Vegan"),
IFERROR(IF(VLOOKUP(W788,[1]Wurste!$K:$L,2,FALSE)=0,"320er ohne Würste"),
IFERROR(IF(AND(OR(Abfalldokumentation!$I788="BU3",Abfalldokumentation!$I788="Verkauf"),Abfalldokumentation!$N788="Schimmel",Abfalldokumentation!$O788="keinen Abnehmer/kein Schälpersonal"),"Div. Zipfel, ES ohne Verwendung",VLOOKUP(Abfalldokumentation!$M788,Produktgruppen!A:B,2,FALSE)),"-")))))))))))))))))))))))</f>
        <v>ganze Würste</v>
      </c>
      <c r="M788" s="81" t="str">
        <f>IFERROR(VLOOKUP(Abfalldokumentation!$W788,Artikel!A:C,3,FALSE),Abfalldokumentation!$W788)</f>
        <v>ganze Wurst Schinken</v>
      </c>
      <c r="N788" s="81" t="str">
        <f>VLOOKUP(D788,'Liste Gründe'!A:D,2,FALSE)</f>
        <v>Linienbezogen</v>
      </c>
      <c r="O788" s="80" t="str">
        <f>IF(ISBLANK(F788),VLOOKUP(Abfalldokumentation!$X788,'Liste Gründe'!A:D,3,FALSE),F788)</f>
        <v>Bodenabfall Abfüllung</v>
      </c>
      <c r="P788" s="81" t="str">
        <f>IF(ISBLANK(Abfalldokumentation!$G788),"-",Abfalldokumentation!$G788)</f>
        <v>-</v>
      </c>
      <c r="Q788" s="81">
        <f t="shared" si="85"/>
        <v>39</v>
      </c>
      <c r="R788" s="81" t="str">
        <f t="shared" si="86"/>
        <v>Produkte</v>
      </c>
      <c r="S788" s="81" t="str">
        <f t="shared" si="87"/>
        <v>BUs</v>
      </c>
      <c r="T788" s="81" t="str">
        <f t="shared" si="88"/>
        <v>Symptome</v>
      </c>
      <c r="U788" s="81" t="str">
        <f>IFERROR(VLOOKUP(Abfalldokumentation!$W788,Kennzahlen!S:U,3,FALSE)*Abfalldokumentation!$J788,"0")</f>
        <v>0</v>
      </c>
      <c r="V788" s="81" t="str">
        <f>IF(ISBLANK(A788),VLOOKUP(Abfalldokumentation!$W788,'Linien - BU'!R:S,2,FALSE),A788)</f>
        <v>Räucherei</v>
      </c>
      <c r="W788" s="77" t="str">
        <f t="shared" si="89"/>
        <v>ganze Wurst Schinken</v>
      </c>
      <c r="X788" s="77">
        <f t="shared" si="90"/>
        <v>31</v>
      </c>
    </row>
    <row r="789" spans="1:24" ht="30" customHeight="1" x14ac:dyDescent="0.25">
      <c r="A789" s="45" t="s">
        <v>123</v>
      </c>
      <c r="B789" s="46" t="s">
        <v>190</v>
      </c>
      <c r="C789" s="46">
        <v>322</v>
      </c>
      <c r="D789" s="46">
        <v>81</v>
      </c>
      <c r="E789" s="47">
        <v>44468</v>
      </c>
      <c r="F789" s="48"/>
      <c r="G789" s="49" t="s">
        <v>191</v>
      </c>
      <c r="H789" s="50" t="str">
        <f>IFERROR(VLOOKUP(Abfalldokumentation!$B789,Artikel!A:C,3,FALSE),Abfalldokumentation!$B789)</f>
        <v>gemischte Räucherstücke</v>
      </c>
      <c r="I789" s="73" t="str">
        <f>VLOOKUP(V789,'Linien - BU'!A:B,2,FALSE)</f>
        <v>BU3</v>
      </c>
      <c r="J789" s="74">
        <f t="shared" si="84"/>
        <v>322</v>
      </c>
      <c r="K789" s="75">
        <f>Abfalldokumentation!$E789</f>
        <v>44468</v>
      </c>
      <c r="L789" s="74" t="str">
        <f>IFERROR(IF(VLOOKUP(W789,'[1]Rohware 230'!$B:$C,2,FALSE)=0,"Rohware"),
IFERROR(IF(VLOOKUP(W789,[1]Sammelnr.!$B:$C,2,FALSE)=0,"Sammelnr. ungeschält ABS"),
IFERROR(IF(VLOOKUP(W789,[1]Sammelnr.!$E:$F,2,FALSE)=0,"Sammelnr. ungeschält VS"),
IFERROR(IF(VLOOKUP(W789,[1]Sammelnr.!$H:$I,2,FALSE)=0,"Sammelnr. geschält"),
IFERROR(IF(VLOOKUP(W789,[1]Offen!$B:$C,2,FALSE)=0,"Offen ungeschält ABS"),
IFERROR(IF(VLOOKUP(W789,[1]Offen!$E:$F,2,FALSE)=0,"Offen ungeschält VOS"),
IFERROR(IF(VLOOKUP(W789,[1]Offen!$H:$I,2,FALSE)=0,"Offen geschält RW"),
IFERROR(IF(VLOOKUP(W789,[1]Offen!$K:$L,2,FALSE)=0,"Offen vegan"),
IFERROR(IF(VLOOKUP(W789,[1]Offen!$N:$O,2,FALSE)=0,"Offen Zipfel"),
IFERROR(IF(VLOOKUP(W789,[1]Offen!$Q:$R,2,FALSE)=0,"Offen Endstücke"),
IFERROR(IF(VLOOKUP(W789,[1]Vakuumiert!$B:$C,2,FALSE)=0,"Vakuumierter VOS ungeschält"),
IFERROR(IF(VLOOKUP(W789,[1]Vakuumiert!$E:$F,2,FALSE)=0,"Vakuumierter ABS ungeschält"),
IFERROR(IF(VLOOKUP(W789,[1]Vakuumiert!$H:$I,2,FALSE)=0,"Vakuumierter VOS geschält"),
IFERROR(IF(VLOOKUP(W789,[1]Vakuumiert!$K:$L,2,FALSE)=0,"Vakuumierter VOS vegan"),
IFERROR(IF(VLOOKUP(W789,[1]Vakuumiert!$N:$O,2,FALSE)=0,"Vakuumierter VOS Zipfel"),
IFERROR(IF(VLOOKUP(W789,[1]Vakuumiert!$Q:$R,2,FALSE)=0,"Vakuumiert geschält"),
IFERROR(IF(VLOOKUP(W789,'[1]vakuumierte Fertigprodukte'!$B:$C,2,FALSE)=0,"Fertigprodukte"),
IFERROR(IF(VLOOKUP(W789,'[1]vakuumierte Fertigprodukte'!$E:$FI,2,FALSE)=0,"Vakuumierte Zipfel"),
IFERROR(IF(VLOOKUP(W789,[1]Wurste!$B:$C,2,FALSE)=0,"Räucherwürste"),
IFERROR(IF(VLOOKUP(W789,[1]Wurste!$E:$F,2,FALSE)=0,"URW/URGW Wurst"),
IFERROR(IF(VLOOKUP(W789,[1]Wurste!$H:$I,2,FALSE)=0,"HF-Wurst Vegan"),
IFERROR(IF(VLOOKUP(W789,[1]Wurste!$K:$L,2,FALSE)=0,"320er ohne Würste"),
IFERROR(IF(AND(OR(Abfalldokumentation!$I789="BU3",Abfalldokumentation!$I789="Verkauf"),Abfalldokumentation!$N789="Schimmel",Abfalldokumentation!$O789="keinen Abnehmer/kein Schälpersonal"),"Div. Zipfel, ES ohne Verwendung",VLOOKUP(Abfalldokumentation!$M789,Produktgruppen!A:B,2,FALSE)),"-")))))))))))))))))))))))</f>
        <v>Vorschmelz</v>
      </c>
      <c r="M789" s="76" t="str">
        <f>IFERROR(VLOOKUP(Abfalldokumentation!$W789,Artikel!A:C,3,FALSE),Abfalldokumentation!$W789)</f>
        <v>gemischte Räucherstücke</v>
      </c>
      <c r="N789" s="76" t="str">
        <f>VLOOKUP(D789,'Liste Gründe'!A:D,2,FALSE)</f>
        <v>Linienbezogen</v>
      </c>
      <c r="O789" s="75" t="str">
        <f>IF(ISBLANK(F789),VLOOKUP(Abfalldokumentation!$X789,'Liste Gründe'!A:D,3,FALSE),F789)</f>
        <v>gemischtes Produkt</v>
      </c>
      <c r="P789" s="76" t="str">
        <f>IF(ISBLANK(Abfalldokumentation!$G789),"-",Abfalldokumentation!$G789)</f>
        <v xml:space="preserve">gemischt, weil mehrere Produkte in einen Auftrag einfließen. VOS Trennung </v>
      </c>
      <c r="Q789" s="76">
        <f t="shared" si="85"/>
        <v>39</v>
      </c>
      <c r="R789" s="76" t="str">
        <f t="shared" si="86"/>
        <v>Produkte</v>
      </c>
      <c r="S789" s="76" t="str">
        <f t="shared" si="87"/>
        <v>BUs</v>
      </c>
      <c r="T789" s="76" t="str">
        <f t="shared" si="88"/>
        <v>Symptome</v>
      </c>
      <c r="U789" s="76" t="str">
        <f>IFERROR(VLOOKUP(Abfalldokumentation!$W789,Kennzahlen!S:U,3,FALSE)*Abfalldokumentation!$J789,"0")</f>
        <v>0</v>
      </c>
      <c r="V789" s="76" t="str">
        <f>IF(ISBLANK(A789),VLOOKUP(Abfalldokumentation!$W789,'Linien - BU'!R:S,2,FALSE),A789)</f>
        <v>L9</v>
      </c>
      <c r="W789" s="77" t="str">
        <f t="shared" si="89"/>
        <v>gemischte Räucherstücke</v>
      </c>
      <c r="X789" s="77">
        <f t="shared" si="90"/>
        <v>81</v>
      </c>
    </row>
    <row r="790" spans="1:24" ht="30" customHeight="1" x14ac:dyDescent="0.25">
      <c r="A790" s="39" t="s">
        <v>123</v>
      </c>
      <c r="B790" s="40" t="s">
        <v>190</v>
      </c>
      <c r="C790" s="40">
        <v>61</v>
      </c>
      <c r="D790" s="40">
        <v>81</v>
      </c>
      <c r="E790" s="41">
        <v>44468</v>
      </c>
      <c r="F790" s="42"/>
      <c r="G790" s="43" t="s">
        <v>191</v>
      </c>
      <c r="H790" s="44" t="str">
        <f>IFERROR(VLOOKUP(Abfalldokumentation!$B790,Artikel!A:C,3,FALSE),Abfalldokumentation!$B790)</f>
        <v>gemischte Räucherstücke</v>
      </c>
      <c r="I790" s="78" t="str">
        <f>VLOOKUP(V790,'Linien - BU'!A:B,2,FALSE)</f>
        <v>BU3</v>
      </c>
      <c r="J790" s="79">
        <f t="shared" si="84"/>
        <v>61</v>
      </c>
      <c r="K790" s="80">
        <f>Abfalldokumentation!$E790</f>
        <v>44468</v>
      </c>
      <c r="L790" s="79" t="str">
        <f>IFERROR(IF(VLOOKUP(W790,'[1]Rohware 230'!$B:$C,2,FALSE)=0,"Rohware"),
IFERROR(IF(VLOOKUP(W790,[1]Sammelnr.!$B:$C,2,FALSE)=0,"Sammelnr. ungeschält ABS"),
IFERROR(IF(VLOOKUP(W790,[1]Sammelnr.!$E:$F,2,FALSE)=0,"Sammelnr. ungeschält VS"),
IFERROR(IF(VLOOKUP(W790,[1]Sammelnr.!$H:$I,2,FALSE)=0,"Sammelnr. geschält"),
IFERROR(IF(VLOOKUP(W790,[1]Offen!$B:$C,2,FALSE)=0,"Offen ungeschält ABS"),
IFERROR(IF(VLOOKUP(W790,[1]Offen!$E:$F,2,FALSE)=0,"Offen ungeschält VOS"),
IFERROR(IF(VLOOKUP(W790,[1]Offen!$H:$I,2,FALSE)=0,"Offen geschält RW"),
IFERROR(IF(VLOOKUP(W790,[1]Offen!$K:$L,2,FALSE)=0,"Offen vegan"),
IFERROR(IF(VLOOKUP(W790,[1]Offen!$N:$O,2,FALSE)=0,"Offen Zipfel"),
IFERROR(IF(VLOOKUP(W790,[1]Offen!$Q:$R,2,FALSE)=0,"Offen Endstücke"),
IFERROR(IF(VLOOKUP(W790,[1]Vakuumiert!$B:$C,2,FALSE)=0,"Vakuumierter VOS ungeschält"),
IFERROR(IF(VLOOKUP(W790,[1]Vakuumiert!$E:$F,2,FALSE)=0,"Vakuumierter ABS ungeschält"),
IFERROR(IF(VLOOKUP(W790,[1]Vakuumiert!$H:$I,2,FALSE)=0,"Vakuumierter VOS geschält"),
IFERROR(IF(VLOOKUP(W790,[1]Vakuumiert!$K:$L,2,FALSE)=0,"Vakuumierter VOS vegan"),
IFERROR(IF(VLOOKUP(W790,[1]Vakuumiert!$N:$O,2,FALSE)=0,"Vakuumierter VOS Zipfel"),
IFERROR(IF(VLOOKUP(W790,[1]Vakuumiert!$Q:$R,2,FALSE)=0,"Vakuumiert geschält"),
IFERROR(IF(VLOOKUP(W790,'[1]vakuumierte Fertigprodukte'!$B:$C,2,FALSE)=0,"Fertigprodukte"),
IFERROR(IF(VLOOKUP(W790,'[1]vakuumierte Fertigprodukte'!$E:$FI,2,FALSE)=0,"Vakuumierte Zipfel"),
IFERROR(IF(VLOOKUP(W790,[1]Wurste!$B:$C,2,FALSE)=0,"Räucherwürste"),
IFERROR(IF(VLOOKUP(W790,[1]Wurste!$E:$F,2,FALSE)=0,"URW/URGW Wurst"),
IFERROR(IF(VLOOKUP(W790,[1]Wurste!$H:$I,2,FALSE)=0,"HF-Wurst Vegan"),
IFERROR(IF(VLOOKUP(W790,[1]Wurste!$K:$L,2,FALSE)=0,"320er ohne Würste"),
IFERROR(IF(AND(OR(Abfalldokumentation!$I790="BU3",Abfalldokumentation!$I790="Verkauf"),Abfalldokumentation!$N790="Schimmel",Abfalldokumentation!$O790="keinen Abnehmer/kein Schälpersonal"),"Div. Zipfel, ES ohne Verwendung",VLOOKUP(Abfalldokumentation!$M790,Produktgruppen!A:B,2,FALSE)),"-")))))))))))))))))))))))</f>
        <v>Vorschmelz</v>
      </c>
      <c r="M790" s="81" t="str">
        <f>IFERROR(VLOOKUP(Abfalldokumentation!$W790,Artikel!A:C,3,FALSE),Abfalldokumentation!$W790)</f>
        <v>gemischte Räucherstücke</v>
      </c>
      <c r="N790" s="81" t="str">
        <f>VLOOKUP(D790,'Liste Gründe'!A:D,2,FALSE)</f>
        <v>Linienbezogen</v>
      </c>
      <c r="O790" s="80" t="str">
        <f>IF(ISBLANK(F790),VLOOKUP(Abfalldokumentation!$X790,'Liste Gründe'!A:D,3,FALSE),F790)</f>
        <v>gemischtes Produkt</v>
      </c>
      <c r="P790" s="81" t="str">
        <f>IF(ISBLANK(Abfalldokumentation!$G790),"-",Abfalldokumentation!$G790)</f>
        <v xml:space="preserve">gemischt, weil mehrere Produkte in einen Auftrag einfließen. VOS Trennung </v>
      </c>
      <c r="Q790" s="81">
        <f t="shared" si="85"/>
        <v>39</v>
      </c>
      <c r="R790" s="81" t="str">
        <f t="shared" si="86"/>
        <v>Produkte</v>
      </c>
      <c r="S790" s="81" t="str">
        <f t="shared" si="87"/>
        <v>BUs</v>
      </c>
      <c r="T790" s="81" t="str">
        <f t="shared" si="88"/>
        <v>Symptome</v>
      </c>
      <c r="U790" s="81" t="str">
        <f>IFERROR(VLOOKUP(Abfalldokumentation!$W790,Kennzahlen!S:U,3,FALSE)*Abfalldokumentation!$J790,"0")</f>
        <v>0</v>
      </c>
      <c r="V790" s="81" t="str">
        <f>IF(ISBLANK(A790),VLOOKUP(Abfalldokumentation!$W790,'Linien - BU'!R:S,2,FALSE),A790)</f>
        <v>L9</v>
      </c>
      <c r="W790" s="77" t="str">
        <f t="shared" si="89"/>
        <v>gemischte Räucherstücke</v>
      </c>
      <c r="X790" s="77">
        <f t="shared" si="90"/>
        <v>81</v>
      </c>
    </row>
    <row r="791" spans="1:24" ht="30" customHeight="1" x14ac:dyDescent="0.25">
      <c r="A791" s="45" t="s">
        <v>92</v>
      </c>
      <c r="B791" s="46" t="s">
        <v>93</v>
      </c>
      <c r="C791" s="46">
        <v>2</v>
      </c>
      <c r="D791" s="52">
        <v>74</v>
      </c>
      <c r="E791" s="47">
        <v>44468</v>
      </c>
      <c r="F791" s="48" t="s">
        <v>91</v>
      </c>
      <c r="G791" s="46" t="s">
        <v>91</v>
      </c>
      <c r="H791" s="50" t="str">
        <f>IFERROR(VLOOKUP(Abfalldokumentation!$B791,Artikel!A:C,3,FALSE),Abfalldokumentation!$B791)</f>
        <v>Laborproben</v>
      </c>
      <c r="I791" s="73" t="str">
        <f>VLOOKUP(V791,'Linien - BU'!A:B,2,FALSE)</f>
        <v>Rest</v>
      </c>
      <c r="J791" s="74">
        <f t="shared" si="84"/>
        <v>2</v>
      </c>
      <c r="K791" s="75">
        <f>Abfalldokumentation!$E791</f>
        <v>44468</v>
      </c>
      <c r="L791" s="74" t="str">
        <f>IFERROR(IF(VLOOKUP(W791,'[1]Rohware 230'!$B:$C,2,FALSE)=0,"Rohware"),
IFERROR(IF(VLOOKUP(W791,[1]Sammelnr.!$B:$C,2,FALSE)=0,"Sammelnr. ungeschält ABS"),
IFERROR(IF(VLOOKUP(W791,[1]Sammelnr.!$E:$F,2,FALSE)=0,"Sammelnr. ungeschält VS"),
IFERROR(IF(VLOOKUP(W791,[1]Sammelnr.!$H:$I,2,FALSE)=0,"Sammelnr. geschält"),
IFERROR(IF(VLOOKUP(W791,[1]Offen!$B:$C,2,FALSE)=0,"Offen ungeschält ABS"),
IFERROR(IF(VLOOKUP(W791,[1]Offen!$E:$F,2,FALSE)=0,"Offen ungeschält VOS"),
IFERROR(IF(VLOOKUP(W791,[1]Offen!$H:$I,2,FALSE)=0,"Offen geschält RW"),
IFERROR(IF(VLOOKUP(W791,[1]Offen!$K:$L,2,FALSE)=0,"Offen vegan"),
IFERROR(IF(VLOOKUP(W791,[1]Offen!$N:$O,2,FALSE)=0,"Offen Zipfel"),
IFERROR(IF(VLOOKUP(W791,[1]Offen!$Q:$R,2,FALSE)=0,"Offen Endstücke"),
IFERROR(IF(VLOOKUP(W791,[1]Vakuumiert!$B:$C,2,FALSE)=0,"Vakuumierter VOS ungeschält"),
IFERROR(IF(VLOOKUP(W791,[1]Vakuumiert!$E:$F,2,FALSE)=0,"Vakuumierter ABS ungeschält"),
IFERROR(IF(VLOOKUP(W791,[1]Vakuumiert!$H:$I,2,FALSE)=0,"Vakuumierter VOS geschält"),
IFERROR(IF(VLOOKUP(W791,[1]Vakuumiert!$K:$L,2,FALSE)=0,"Vakuumierter VOS vegan"),
IFERROR(IF(VLOOKUP(W791,[1]Vakuumiert!$N:$O,2,FALSE)=0,"Vakuumierter VOS Zipfel"),
IFERROR(IF(VLOOKUP(W791,[1]Vakuumiert!$Q:$R,2,FALSE)=0,"Vakuumiert geschält"),
IFERROR(IF(VLOOKUP(W791,'[1]vakuumierte Fertigprodukte'!$B:$C,2,FALSE)=0,"Fertigprodukte"),
IFERROR(IF(VLOOKUP(W791,'[1]vakuumierte Fertigprodukte'!$E:$FI,2,FALSE)=0,"Vakuumierte Zipfel"),
IFERROR(IF(VLOOKUP(W791,[1]Wurste!$B:$C,2,FALSE)=0,"Räucherwürste"),
IFERROR(IF(VLOOKUP(W791,[1]Wurste!$E:$F,2,FALSE)=0,"URW/URGW Wurst"),
IFERROR(IF(VLOOKUP(W791,[1]Wurste!$H:$I,2,FALSE)=0,"HF-Wurst Vegan"),
IFERROR(IF(VLOOKUP(W791,[1]Wurste!$K:$L,2,FALSE)=0,"320er ohne Würste"),
IFERROR(IF(AND(OR(Abfalldokumentation!$I791="BU3",Abfalldokumentation!$I791="Verkauf"),Abfalldokumentation!$N791="Schimmel",Abfalldokumentation!$O791="keinen Abnehmer/kein Schälpersonal"),"Div. Zipfel, ES ohne Verwendung",VLOOKUP(Abfalldokumentation!$M791,Produktgruppen!A:B,2,FALSE)),"-")))))))))))))))))))))))</f>
        <v>Qualitätssicherung</v>
      </c>
      <c r="M791" s="76" t="str">
        <f>IFERROR(VLOOKUP(Abfalldokumentation!$W791,Artikel!A:C,3,FALSE),Abfalldokumentation!$W791)</f>
        <v>Laborproben</v>
      </c>
      <c r="N791" s="76" t="str">
        <f>VLOOKUP(D791,'Liste Gründe'!A:D,2,FALSE)</f>
        <v>Qualitätssicherung</v>
      </c>
      <c r="O791" s="75" t="str">
        <f>IF(ISBLANK(F791),VLOOKUP(Abfalldokumentation!$X791,'Liste Gründe'!A:D,3,FALSE),F791)</f>
        <v>Sensorik</v>
      </c>
      <c r="P791" s="76" t="str">
        <f>IF(ISBLANK(Abfalldokumentation!$G791),"-",Abfalldokumentation!$G791)</f>
        <v>Sensorik</v>
      </c>
      <c r="Q791" s="76">
        <f t="shared" si="85"/>
        <v>39</v>
      </c>
      <c r="R791" s="76" t="str">
        <f t="shared" si="86"/>
        <v>Produkte</v>
      </c>
      <c r="S791" s="76" t="str">
        <f t="shared" si="87"/>
        <v>BUs</v>
      </c>
      <c r="T791" s="76" t="str">
        <f t="shared" si="88"/>
        <v>Symptome</v>
      </c>
      <c r="U791" s="76" t="str">
        <f>IFERROR(VLOOKUP(Abfalldokumentation!$W791,Kennzahlen!S:U,3,FALSE)*Abfalldokumentation!$J791,"0")</f>
        <v>0</v>
      </c>
      <c r="V791" s="76" t="str">
        <f>IF(ISBLANK(A791),VLOOKUP(Abfalldokumentation!$W791,'Linien - BU'!R:S,2,FALSE),A791)</f>
        <v>Labor</v>
      </c>
      <c r="W791" s="77" t="str">
        <f t="shared" si="89"/>
        <v>Laborproben</v>
      </c>
      <c r="X791" s="77">
        <f t="shared" si="90"/>
        <v>74</v>
      </c>
    </row>
    <row r="792" spans="1:24" ht="30" customHeight="1" x14ac:dyDescent="0.25">
      <c r="A792" s="39" t="s">
        <v>92</v>
      </c>
      <c r="B792" s="40" t="s">
        <v>93</v>
      </c>
      <c r="C792" s="40">
        <v>56.6</v>
      </c>
      <c r="D792" s="51">
        <v>73</v>
      </c>
      <c r="E792" s="41">
        <v>44468</v>
      </c>
      <c r="F792" s="42" t="s">
        <v>94</v>
      </c>
      <c r="G792" s="40" t="s">
        <v>94</v>
      </c>
      <c r="H792" s="44" t="str">
        <f>IFERROR(VLOOKUP(Abfalldokumentation!$B792,Artikel!A:C,3,FALSE),Abfalldokumentation!$B792)</f>
        <v>Laborproben</v>
      </c>
      <c r="I792" s="78" t="str">
        <f>VLOOKUP(V792,'Linien - BU'!A:B,2,FALSE)</f>
        <v>Rest</v>
      </c>
      <c r="J792" s="79">
        <f t="shared" si="84"/>
        <v>56.6</v>
      </c>
      <c r="K792" s="80">
        <f>Abfalldokumentation!$E792</f>
        <v>44468</v>
      </c>
      <c r="L792" s="79" t="str">
        <f>IFERROR(IF(VLOOKUP(W792,'[1]Rohware 230'!$B:$C,2,FALSE)=0,"Rohware"),
IFERROR(IF(VLOOKUP(W792,[1]Sammelnr.!$B:$C,2,FALSE)=0,"Sammelnr. ungeschält ABS"),
IFERROR(IF(VLOOKUP(W792,[1]Sammelnr.!$E:$F,2,FALSE)=0,"Sammelnr. ungeschält VS"),
IFERROR(IF(VLOOKUP(W792,[1]Sammelnr.!$H:$I,2,FALSE)=0,"Sammelnr. geschält"),
IFERROR(IF(VLOOKUP(W792,[1]Offen!$B:$C,2,FALSE)=0,"Offen ungeschält ABS"),
IFERROR(IF(VLOOKUP(W792,[1]Offen!$E:$F,2,FALSE)=0,"Offen ungeschält VOS"),
IFERROR(IF(VLOOKUP(W792,[1]Offen!$H:$I,2,FALSE)=0,"Offen geschält RW"),
IFERROR(IF(VLOOKUP(W792,[1]Offen!$K:$L,2,FALSE)=0,"Offen vegan"),
IFERROR(IF(VLOOKUP(W792,[1]Offen!$N:$O,2,FALSE)=0,"Offen Zipfel"),
IFERROR(IF(VLOOKUP(W792,[1]Offen!$Q:$R,2,FALSE)=0,"Offen Endstücke"),
IFERROR(IF(VLOOKUP(W792,[1]Vakuumiert!$B:$C,2,FALSE)=0,"Vakuumierter VOS ungeschält"),
IFERROR(IF(VLOOKUP(W792,[1]Vakuumiert!$E:$F,2,FALSE)=0,"Vakuumierter ABS ungeschält"),
IFERROR(IF(VLOOKUP(W792,[1]Vakuumiert!$H:$I,2,FALSE)=0,"Vakuumierter VOS geschält"),
IFERROR(IF(VLOOKUP(W792,[1]Vakuumiert!$K:$L,2,FALSE)=0,"Vakuumierter VOS vegan"),
IFERROR(IF(VLOOKUP(W792,[1]Vakuumiert!$N:$O,2,FALSE)=0,"Vakuumierter VOS Zipfel"),
IFERROR(IF(VLOOKUP(W792,[1]Vakuumiert!$Q:$R,2,FALSE)=0,"Vakuumiert geschält"),
IFERROR(IF(VLOOKUP(W792,'[1]vakuumierte Fertigprodukte'!$B:$C,2,FALSE)=0,"Fertigprodukte"),
IFERROR(IF(VLOOKUP(W792,'[1]vakuumierte Fertigprodukte'!$E:$FI,2,FALSE)=0,"Vakuumierte Zipfel"),
IFERROR(IF(VLOOKUP(W792,[1]Wurste!$B:$C,2,FALSE)=0,"Räucherwürste"),
IFERROR(IF(VLOOKUP(W792,[1]Wurste!$E:$F,2,FALSE)=0,"URW/URGW Wurst"),
IFERROR(IF(VLOOKUP(W792,[1]Wurste!$H:$I,2,FALSE)=0,"HF-Wurst Vegan"),
IFERROR(IF(VLOOKUP(W792,[1]Wurste!$K:$L,2,FALSE)=0,"320er ohne Würste"),
IFERROR(IF(AND(OR(Abfalldokumentation!$I792="BU3",Abfalldokumentation!$I792="Verkauf"),Abfalldokumentation!$N792="Schimmel",Abfalldokumentation!$O792="keinen Abnehmer/kein Schälpersonal"),"Div. Zipfel, ES ohne Verwendung",VLOOKUP(Abfalldokumentation!$M792,Produktgruppen!A:B,2,FALSE)),"-")))))))))))))))))))))))</f>
        <v>Qualitätssicherung</v>
      </c>
      <c r="M792" s="81" t="str">
        <f>IFERROR(VLOOKUP(Abfalldokumentation!$W792,Artikel!A:C,3,FALSE),Abfalldokumentation!$W792)</f>
        <v>Laborproben</v>
      </c>
      <c r="N792" s="81" t="str">
        <f>VLOOKUP(D792,'Liste Gründe'!A:D,2,FALSE)</f>
        <v>Qualitätssicherung</v>
      </c>
      <c r="O792" s="80" t="str">
        <f>IF(ISBLANK(F792),VLOOKUP(Abfalldokumentation!$X792,'Liste Gründe'!A:D,3,FALSE),F792)</f>
        <v>Laborprobe</v>
      </c>
      <c r="P792" s="81" t="str">
        <f>IF(ISBLANK(Abfalldokumentation!$G792),"-",Abfalldokumentation!$G792)</f>
        <v>Laborprobe</v>
      </c>
      <c r="Q792" s="81">
        <f t="shared" si="85"/>
        <v>39</v>
      </c>
      <c r="R792" s="81" t="str">
        <f t="shared" si="86"/>
        <v>Produkte</v>
      </c>
      <c r="S792" s="81" t="str">
        <f t="shared" si="87"/>
        <v>BUs</v>
      </c>
      <c r="T792" s="81" t="str">
        <f t="shared" si="88"/>
        <v>Symptome</v>
      </c>
      <c r="U792" s="81" t="str">
        <f>IFERROR(VLOOKUP(Abfalldokumentation!$W792,Kennzahlen!S:U,3,FALSE)*Abfalldokumentation!$J792,"0")</f>
        <v>0</v>
      </c>
      <c r="V792" s="81" t="str">
        <f>IF(ISBLANK(A792),VLOOKUP(Abfalldokumentation!$W792,'Linien - BU'!R:S,2,FALSE),A792)</f>
        <v>Labor</v>
      </c>
      <c r="W792" s="77" t="str">
        <f t="shared" si="89"/>
        <v>Laborproben</v>
      </c>
      <c r="X792" s="77">
        <f t="shared" si="90"/>
        <v>73</v>
      </c>
    </row>
    <row r="793" spans="1:24" ht="30" customHeight="1" x14ac:dyDescent="0.25">
      <c r="A793" s="45" t="s">
        <v>105</v>
      </c>
      <c r="B793" s="46" t="s">
        <v>161</v>
      </c>
      <c r="C793" s="46">
        <v>20</v>
      </c>
      <c r="D793" s="46">
        <v>12</v>
      </c>
      <c r="E793" s="47">
        <v>44468</v>
      </c>
      <c r="F793" s="48" t="s">
        <v>10</v>
      </c>
      <c r="G793" s="46" t="s">
        <v>162</v>
      </c>
      <c r="H793" s="50" t="str">
        <f>IFERROR(VLOOKUP(Abfalldokumentation!$B793,Artikel!A:C,3,FALSE),Abfalldokumentation!$B793)</f>
        <v>Reste Zipfel</v>
      </c>
      <c r="I793" s="73" t="str">
        <f>VLOOKUP(V793,'Linien - BU'!A:B,2,FALSE)</f>
        <v>BU3</v>
      </c>
      <c r="J793" s="74">
        <f t="shared" si="84"/>
        <v>20</v>
      </c>
      <c r="K793" s="75">
        <f>Abfalldokumentation!$E793</f>
        <v>44468</v>
      </c>
      <c r="L793" s="74" t="str">
        <f>IFERROR(IF(VLOOKUP(W793,'[1]Rohware 230'!$B:$C,2,FALSE)=0,"Rohware"),
IFERROR(IF(VLOOKUP(W793,[1]Sammelnr.!$B:$C,2,FALSE)=0,"Sammelnr. ungeschält ABS"),
IFERROR(IF(VLOOKUP(W793,[1]Sammelnr.!$E:$F,2,FALSE)=0,"Sammelnr. ungeschält VS"),
IFERROR(IF(VLOOKUP(W793,[1]Sammelnr.!$H:$I,2,FALSE)=0,"Sammelnr. geschält"),
IFERROR(IF(VLOOKUP(W793,[1]Offen!$B:$C,2,FALSE)=0,"Offen ungeschält ABS"),
IFERROR(IF(VLOOKUP(W793,[1]Offen!$E:$F,2,FALSE)=0,"Offen ungeschält VOS"),
IFERROR(IF(VLOOKUP(W793,[1]Offen!$H:$I,2,FALSE)=0,"Offen geschält RW"),
IFERROR(IF(VLOOKUP(W793,[1]Offen!$K:$L,2,FALSE)=0,"Offen vegan"),
IFERROR(IF(VLOOKUP(W793,[1]Offen!$N:$O,2,FALSE)=0,"Offen Zipfel"),
IFERROR(IF(VLOOKUP(W793,[1]Offen!$Q:$R,2,FALSE)=0,"Offen Endstücke"),
IFERROR(IF(VLOOKUP(W793,[1]Vakuumiert!$B:$C,2,FALSE)=0,"Vakuumierter VOS ungeschält"),
IFERROR(IF(VLOOKUP(W793,[1]Vakuumiert!$E:$F,2,FALSE)=0,"Vakuumierter ABS ungeschält"),
IFERROR(IF(VLOOKUP(W793,[1]Vakuumiert!$H:$I,2,FALSE)=0,"Vakuumierter VOS geschält"),
IFERROR(IF(VLOOKUP(W793,[1]Vakuumiert!$K:$L,2,FALSE)=0,"Vakuumierter VOS vegan"),
IFERROR(IF(VLOOKUP(W793,[1]Vakuumiert!$N:$O,2,FALSE)=0,"Vakuumierter VOS Zipfel"),
IFERROR(IF(VLOOKUP(W793,[1]Vakuumiert!$Q:$R,2,FALSE)=0,"Vakuumiert geschält"),
IFERROR(IF(VLOOKUP(W793,'[1]vakuumierte Fertigprodukte'!$B:$C,2,FALSE)=0,"Fertigprodukte"),
IFERROR(IF(VLOOKUP(W793,'[1]vakuumierte Fertigprodukte'!$E:$FI,2,FALSE)=0,"Vakuumierte Zipfel"),
IFERROR(IF(VLOOKUP(W793,[1]Wurste!$B:$C,2,FALSE)=0,"Räucherwürste"),
IFERROR(IF(VLOOKUP(W793,[1]Wurste!$E:$F,2,FALSE)=0,"URW/URGW Wurst"),
IFERROR(IF(VLOOKUP(W793,[1]Wurste!$H:$I,2,FALSE)=0,"HF-Wurst Vegan"),
IFERROR(IF(VLOOKUP(W793,[1]Wurste!$K:$L,2,FALSE)=0,"320er ohne Würste"),
IFERROR(IF(AND(OR(Abfalldokumentation!$I793="BU3",Abfalldokumentation!$I793="Verkauf"),Abfalldokumentation!$N793="Schimmel",Abfalldokumentation!$O793="keinen Abnehmer/kein Schälpersonal"),"Div. Zipfel, ES ohne Verwendung",VLOOKUP(Abfalldokumentation!$M793,Produktgruppen!A:B,2,FALSE)),"-")))))))))))))))))))))))</f>
        <v>Rest</v>
      </c>
      <c r="M793" s="76" t="str">
        <f>IFERROR(VLOOKUP(Abfalldokumentation!$W793,Artikel!A:C,3,FALSE),Abfalldokumentation!$W793)</f>
        <v>Reste Zipfel</v>
      </c>
      <c r="N793" s="76" t="str">
        <f>VLOOKUP(D793,'Liste Gründe'!A:D,2,FALSE)</f>
        <v>Schimmel</v>
      </c>
      <c r="O793" s="75" t="str">
        <f>IF(ISBLANK(F793),VLOOKUP(Abfalldokumentation!$X793,'Liste Gründe'!A:D,3,FALSE),F793)</f>
        <v>Rest</v>
      </c>
      <c r="P793" s="76" t="str">
        <f>IF(ISBLANK(Abfalldokumentation!$G793),"-",Abfalldokumentation!$G793)</f>
        <v>Reste von Würste beim Köpfen</v>
      </c>
      <c r="Q793" s="76">
        <f t="shared" si="85"/>
        <v>39</v>
      </c>
      <c r="R793" s="76" t="str">
        <f t="shared" si="86"/>
        <v>Produkte</v>
      </c>
      <c r="S793" s="76" t="str">
        <f t="shared" si="87"/>
        <v>BUs</v>
      </c>
      <c r="T793" s="76" t="str">
        <f t="shared" si="88"/>
        <v>Symptome</v>
      </c>
      <c r="U793" s="76" t="str">
        <f>IFERROR(VLOOKUP(Abfalldokumentation!$W793,Kennzahlen!S:U,3,FALSE)*Abfalldokumentation!$J793,"0")</f>
        <v>0</v>
      </c>
      <c r="V793" s="76" t="str">
        <f>IF(ISBLANK(A793),VLOOKUP(Abfalldokumentation!$W793,'Linien - BU'!R:S,2,FALSE),A793)</f>
        <v>WVP</v>
      </c>
      <c r="W793" s="77" t="str">
        <f t="shared" si="89"/>
        <v>Reste Zipfel</v>
      </c>
      <c r="X793" s="77">
        <f t="shared" si="90"/>
        <v>12</v>
      </c>
    </row>
    <row r="794" spans="1:24" ht="30" customHeight="1" x14ac:dyDescent="0.25">
      <c r="A794" s="39" t="s">
        <v>95</v>
      </c>
      <c r="B794" s="40">
        <v>29500539</v>
      </c>
      <c r="C794" s="40">
        <v>20</v>
      </c>
      <c r="D794" s="40">
        <v>12</v>
      </c>
      <c r="E794" s="41">
        <v>44469</v>
      </c>
      <c r="F794" s="42" t="s">
        <v>22</v>
      </c>
      <c r="G794" s="40" t="s">
        <v>31</v>
      </c>
      <c r="H794" s="44" t="str">
        <f>IFERROR(VLOOKUP(Abfalldokumentation!$B794,Artikel!A:C,3,FALSE),Abfalldokumentation!$B794)</f>
        <v>VOS SKZ Mozzarella 40%</v>
      </c>
      <c r="I794" s="78" t="str">
        <f>VLOOKUP(V794,'Linien - BU'!A:B,2,FALSE)</f>
        <v>BU1</v>
      </c>
      <c r="J794" s="79">
        <f t="shared" si="84"/>
        <v>20</v>
      </c>
      <c r="K794" s="80">
        <f>Abfalldokumentation!$E794</f>
        <v>44469</v>
      </c>
      <c r="L794" s="79" t="str">
        <f>IFERROR(IF(VLOOKUP(W794,'[1]Rohware 230'!$B:$C,2,FALSE)=0,"Rohware"),
IFERROR(IF(VLOOKUP(W794,[1]Sammelnr.!$B:$C,2,FALSE)=0,"Sammelnr. ungeschält ABS"),
IFERROR(IF(VLOOKUP(W794,[1]Sammelnr.!$E:$F,2,FALSE)=0,"Sammelnr. ungeschält VS"),
IFERROR(IF(VLOOKUP(W794,[1]Sammelnr.!$H:$I,2,FALSE)=0,"Sammelnr. geschält"),
IFERROR(IF(VLOOKUP(W794,[1]Offen!$B:$C,2,FALSE)=0,"Offen ungeschält ABS"),
IFERROR(IF(VLOOKUP(W794,[1]Offen!$E:$F,2,FALSE)=0,"Offen ungeschält VOS"),
IFERROR(IF(VLOOKUP(W794,[1]Offen!$H:$I,2,FALSE)=0,"Offen geschält RW"),
IFERROR(IF(VLOOKUP(W794,[1]Offen!$K:$L,2,FALSE)=0,"Offen vegan"),
IFERROR(IF(VLOOKUP(W794,[1]Offen!$N:$O,2,FALSE)=0,"Offen Zipfel"),
IFERROR(IF(VLOOKUP(W794,[1]Offen!$Q:$R,2,FALSE)=0,"Offen Endstücke"),
IFERROR(IF(VLOOKUP(W794,[1]Vakuumiert!$B:$C,2,FALSE)=0,"Vakuumierter VOS ungeschält"),
IFERROR(IF(VLOOKUP(W794,[1]Vakuumiert!$E:$F,2,FALSE)=0,"Vakuumierter ABS ungeschält"),
IFERROR(IF(VLOOKUP(W794,[1]Vakuumiert!$H:$I,2,FALSE)=0,"Vakuumierter VOS geschält"),
IFERROR(IF(VLOOKUP(W794,[1]Vakuumiert!$K:$L,2,FALSE)=0,"Vakuumierter VOS vegan"),
IFERROR(IF(VLOOKUP(W794,[1]Vakuumiert!$N:$O,2,FALSE)=0,"Vakuumierter VOS Zipfel"),
IFERROR(IF(VLOOKUP(W794,[1]Vakuumiert!$Q:$R,2,FALSE)=0,"Vakuumiert geschält"),
IFERROR(IF(VLOOKUP(W794,'[1]vakuumierte Fertigprodukte'!$B:$C,2,FALSE)=0,"Fertigprodukte"),
IFERROR(IF(VLOOKUP(W794,'[1]vakuumierte Fertigprodukte'!$E:$FI,2,FALSE)=0,"Vakuumierte Zipfel"),
IFERROR(IF(VLOOKUP(W794,[1]Wurste!$B:$C,2,FALSE)=0,"Räucherwürste"),
IFERROR(IF(VLOOKUP(W794,[1]Wurste!$E:$F,2,FALSE)=0,"URW/URGW Wurst"),
IFERROR(IF(VLOOKUP(W794,[1]Wurste!$H:$I,2,FALSE)=0,"HF-Wurst Vegan"),
IFERROR(IF(VLOOKUP(W794,[1]Wurste!$K:$L,2,FALSE)=0,"320er ohne Würste"),
IFERROR(IF(AND(OR(Abfalldokumentation!$I794="BU3",Abfalldokumentation!$I794="Verkauf"),Abfalldokumentation!$N794="Schimmel",Abfalldokumentation!$O794="keinen Abnehmer/kein Schälpersonal"),"Div. Zipfel, ES ohne Verwendung",VLOOKUP(Abfalldokumentation!$M794,Produktgruppen!A:B,2,FALSE)),"-")))))))))))))))))))))))</f>
        <v>Offen ungeschält VOS</v>
      </c>
      <c r="M794" s="81" t="str">
        <f>IFERROR(VLOOKUP(Abfalldokumentation!$W794,Artikel!A:C,3,FALSE),Abfalldokumentation!$W794)</f>
        <v>VOS SKZ Mozzarella 40%</v>
      </c>
      <c r="N794" s="81" t="str">
        <f>VLOOKUP(D794,'Liste Gründe'!A:D,2,FALSE)</f>
        <v>Schimmel</v>
      </c>
      <c r="O794" s="80" t="str">
        <f>IF(ISBLANK(F794),VLOOKUP(Abfalldokumentation!$X794,'Liste Gründe'!A:D,3,FALSE),F794)</f>
        <v>keine Verarbeitung</v>
      </c>
      <c r="P794" s="81" t="str">
        <f>IF(ISBLANK(Abfalldokumentation!$G794),"-",Abfalldokumentation!$G794)</f>
        <v>MHD abgelaufen</v>
      </c>
      <c r="Q794" s="81">
        <f t="shared" si="85"/>
        <v>39</v>
      </c>
      <c r="R794" s="81" t="str">
        <f t="shared" si="86"/>
        <v>Produkte</v>
      </c>
      <c r="S794" s="81" t="str">
        <f t="shared" si="87"/>
        <v>BUs</v>
      </c>
      <c r="T794" s="81" t="str">
        <f t="shared" si="88"/>
        <v>Symptome</v>
      </c>
      <c r="U794" s="81">
        <f>IFERROR(VLOOKUP(Abfalldokumentation!$W794,Kennzahlen!S:U,3,FALSE)*Abfalldokumentation!$J794,"0")</f>
        <v>10</v>
      </c>
      <c r="V794" s="81" t="str">
        <f>IF(ISBLANK(A794),VLOOKUP(Abfalldokumentation!$W794,'Linien - BU'!R:S,2,FALSE),A794)</f>
        <v>RWV</v>
      </c>
      <c r="W794" s="77">
        <f t="shared" si="89"/>
        <v>29500539</v>
      </c>
      <c r="X794" s="77">
        <f t="shared" si="90"/>
        <v>12</v>
      </c>
    </row>
    <row r="795" spans="1:24" ht="30" customHeight="1" x14ac:dyDescent="0.25">
      <c r="A795" s="45" t="s">
        <v>106</v>
      </c>
      <c r="B795" s="46">
        <v>29500622</v>
      </c>
      <c r="C795" s="46">
        <v>12</v>
      </c>
      <c r="D795" s="46">
        <v>81</v>
      </c>
      <c r="E795" s="47">
        <v>44469</v>
      </c>
      <c r="F795" s="48" t="s">
        <v>109</v>
      </c>
      <c r="G795" s="46" t="s">
        <v>159</v>
      </c>
      <c r="H795" s="50" t="str">
        <f>IFERROR(VLOOKUP(Abfalldokumentation!$B795,Artikel!A:C,3,FALSE),Abfalldokumentation!$B795)</f>
        <v>VOS GRW Natur 45% OGT</v>
      </c>
      <c r="I795" s="73" t="str">
        <f>VLOOKUP(V795,'Linien - BU'!A:B,2,FALSE)</f>
        <v>BU3</v>
      </c>
      <c r="J795" s="74">
        <f t="shared" si="84"/>
        <v>12</v>
      </c>
      <c r="K795" s="75">
        <f>Abfalldokumentation!$E795</f>
        <v>44469</v>
      </c>
      <c r="L795" s="74" t="str">
        <f>IFERROR(IF(VLOOKUP(W795,'[1]Rohware 230'!$B:$C,2,FALSE)=0,"Rohware"),
IFERROR(IF(VLOOKUP(W795,[1]Sammelnr.!$B:$C,2,FALSE)=0,"Sammelnr. ungeschält ABS"),
IFERROR(IF(VLOOKUP(W795,[1]Sammelnr.!$E:$F,2,FALSE)=0,"Sammelnr. ungeschält VS"),
IFERROR(IF(VLOOKUP(W795,[1]Sammelnr.!$H:$I,2,FALSE)=0,"Sammelnr. geschält"),
IFERROR(IF(VLOOKUP(W795,[1]Offen!$B:$C,2,FALSE)=0,"Offen ungeschält ABS"),
IFERROR(IF(VLOOKUP(W795,[1]Offen!$E:$F,2,FALSE)=0,"Offen ungeschält VOS"),
IFERROR(IF(VLOOKUP(W795,[1]Offen!$H:$I,2,FALSE)=0,"Offen geschält RW"),
IFERROR(IF(VLOOKUP(W795,[1]Offen!$K:$L,2,FALSE)=0,"Offen vegan"),
IFERROR(IF(VLOOKUP(W795,[1]Offen!$N:$O,2,FALSE)=0,"Offen Zipfel"),
IFERROR(IF(VLOOKUP(W795,[1]Offen!$Q:$R,2,FALSE)=0,"Offen Endstücke"),
IFERROR(IF(VLOOKUP(W795,[1]Vakuumiert!$B:$C,2,FALSE)=0,"Vakuumierter VOS ungeschält"),
IFERROR(IF(VLOOKUP(W795,[1]Vakuumiert!$E:$F,2,FALSE)=0,"Vakuumierter ABS ungeschält"),
IFERROR(IF(VLOOKUP(W795,[1]Vakuumiert!$H:$I,2,FALSE)=0,"Vakuumierter VOS geschält"),
IFERROR(IF(VLOOKUP(W795,[1]Vakuumiert!$K:$L,2,FALSE)=0,"Vakuumierter VOS vegan"),
IFERROR(IF(VLOOKUP(W795,[1]Vakuumiert!$N:$O,2,FALSE)=0,"Vakuumierter VOS Zipfel"),
IFERROR(IF(VLOOKUP(W795,[1]Vakuumiert!$Q:$R,2,FALSE)=0,"Vakuumiert geschält"),
IFERROR(IF(VLOOKUP(W795,'[1]vakuumierte Fertigprodukte'!$B:$C,2,FALSE)=0,"Fertigprodukte"),
IFERROR(IF(VLOOKUP(W795,'[1]vakuumierte Fertigprodukte'!$E:$FI,2,FALSE)=0,"Vakuumierte Zipfel"),
IFERROR(IF(VLOOKUP(W795,[1]Wurste!$B:$C,2,FALSE)=0,"Räucherwürste"),
IFERROR(IF(VLOOKUP(W795,[1]Wurste!$E:$F,2,FALSE)=0,"URW/URGW Wurst"),
IFERROR(IF(VLOOKUP(W795,[1]Wurste!$H:$I,2,FALSE)=0,"HF-Wurst Vegan"),
IFERROR(IF(VLOOKUP(W795,[1]Wurste!$K:$L,2,FALSE)=0,"320er ohne Würste"),
IFERROR(IF(AND(OR(Abfalldokumentation!$I795="BU3",Abfalldokumentation!$I795="Verkauf"),Abfalldokumentation!$N795="Schimmel",Abfalldokumentation!$O795="keinen Abnehmer/kein Schälpersonal"),"Div. Zipfel, ES ohne Verwendung",VLOOKUP(Abfalldokumentation!$M795,Produktgruppen!A:B,2,FALSE)),"-")))))))))))))))))))))))</f>
        <v>Offen ungeschält VOS</v>
      </c>
      <c r="M795" s="76" t="str">
        <f>IFERROR(VLOOKUP(Abfalldokumentation!$W795,Artikel!A:C,3,FALSE),Abfalldokumentation!$W795)</f>
        <v>VOS GRW Natur 45% OGT</v>
      </c>
      <c r="N795" s="76" t="str">
        <f>VLOOKUP(D795,'Liste Gründe'!A:D,2,FALSE)</f>
        <v>Linienbezogen</v>
      </c>
      <c r="O795" s="75" t="str">
        <f>IF(ISBLANK(F795),VLOOKUP(Abfalldokumentation!$X795,'Liste Gründe'!A:D,3,FALSE),F795)</f>
        <v>gemischtes Produkt</v>
      </c>
      <c r="P795" s="76" t="str">
        <f>IF(ISBLANK(Abfalldokumentation!$G795),"-",Abfalldokumentation!$G795)</f>
        <v>wurde nicht eingesetzt</v>
      </c>
      <c r="Q795" s="76">
        <f t="shared" si="85"/>
        <v>39</v>
      </c>
      <c r="R795" s="76" t="str">
        <f t="shared" si="86"/>
        <v>Produkte</v>
      </c>
      <c r="S795" s="76" t="str">
        <f t="shared" si="87"/>
        <v>BUs</v>
      </c>
      <c r="T795" s="76" t="str">
        <f t="shared" si="88"/>
        <v>Symptome</v>
      </c>
      <c r="U795" s="76">
        <f>IFERROR(VLOOKUP(Abfalldokumentation!$W795,Kennzahlen!S:U,3,FALSE)*Abfalldokumentation!$J795,"0")</f>
        <v>6</v>
      </c>
      <c r="V795" s="76" t="str">
        <f>IF(ISBLANK(A795),VLOOKUP(Abfalldokumentation!$W795,'Linien - BU'!R:S,2,FALSE),A795)</f>
        <v>Bu3</v>
      </c>
      <c r="W795" s="77">
        <f t="shared" si="89"/>
        <v>29500622</v>
      </c>
      <c r="X795" s="77">
        <f t="shared" si="90"/>
        <v>81</v>
      </c>
    </row>
    <row r="796" spans="1:24" ht="30" customHeight="1" x14ac:dyDescent="0.25">
      <c r="A796" s="39" t="s">
        <v>74</v>
      </c>
      <c r="B796" s="40">
        <v>29500816</v>
      </c>
      <c r="C796" s="40">
        <v>91</v>
      </c>
      <c r="D796" s="40">
        <v>12</v>
      </c>
      <c r="E796" s="41">
        <v>44469</v>
      </c>
      <c r="F796" s="42" t="s">
        <v>22</v>
      </c>
      <c r="G796" s="40" t="s">
        <v>75</v>
      </c>
      <c r="H796" s="44" t="str">
        <f>IFERROR(VLOOKUP(Abfalldokumentation!$B796,Artikel!A:C,3,FALSE),Abfalldokumentation!$B796)</f>
        <v>ABS Gouda 48% OGT</v>
      </c>
      <c r="I796" s="78" t="str">
        <f>VLOOKUP(V796,'Linien - BU'!A:B,2,FALSE)</f>
        <v>BU1</v>
      </c>
      <c r="J796" s="79">
        <f t="shared" si="84"/>
        <v>91</v>
      </c>
      <c r="K796" s="80">
        <f>Abfalldokumentation!$E796</f>
        <v>44469</v>
      </c>
      <c r="L796" s="79" t="str">
        <f>IFERROR(IF(VLOOKUP(W796,'[1]Rohware 230'!$B:$C,2,FALSE)=0,"Rohware"),
IFERROR(IF(VLOOKUP(W796,[1]Sammelnr.!$B:$C,2,FALSE)=0,"Sammelnr. ungeschält ABS"),
IFERROR(IF(VLOOKUP(W796,[1]Sammelnr.!$E:$F,2,FALSE)=0,"Sammelnr. ungeschält VS"),
IFERROR(IF(VLOOKUP(W796,[1]Sammelnr.!$H:$I,2,FALSE)=0,"Sammelnr. geschält"),
IFERROR(IF(VLOOKUP(W796,[1]Offen!$B:$C,2,FALSE)=0,"Offen ungeschält ABS"),
IFERROR(IF(VLOOKUP(W796,[1]Offen!$E:$F,2,FALSE)=0,"Offen ungeschält VOS"),
IFERROR(IF(VLOOKUP(W796,[1]Offen!$H:$I,2,FALSE)=0,"Offen geschält RW"),
IFERROR(IF(VLOOKUP(W796,[1]Offen!$K:$L,2,FALSE)=0,"Offen vegan"),
IFERROR(IF(VLOOKUP(W796,[1]Offen!$N:$O,2,FALSE)=0,"Offen Zipfel"),
IFERROR(IF(VLOOKUP(W796,[1]Offen!$Q:$R,2,FALSE)=0,"Offen Endstücke"),
IFERROR(IF(VLOOKUP(W796,[1]Vakuumiert!$B:$C,2,FALSE)=0,"Vakuumierter VOS ungeschält"),
IFERROR(IF(VLOOKUP(W796,[1]Vakuumiert!$E:$F,2,FALSE)=0,"Vakuumierter ABS ungeschält"),
IFERROR(IF(VLOOKUP(W796,[1]Vakuumiert!$H:$I,2,FALSE)=0,"Vakuumierter VOS geschält"),
IFERROR(IF(VLOOKUP(W796,[1]Vakuumiert!$K:$L,2,FALSE)=0,"Vakuumierter VOS vegan"),
IFERROR(IF(VLOOKUP(W796,[1]Vakuumiert!$N:$O,2,FALSE)=0,"Vakuumierter VOS Zipfel"),
IFERROR(IF(VLOOKUP(W796,[1]Vakuumiert!$Q:$R,2,FALSE)=0,"Vakuumiert geschält"),
IFERROR(IF(VLOOKUP(W796,'[1]vakuumierte Fertigprodukte'!$B:$C,2,FALSE)=0,"Fertigprodukte"),
IFERROR(IF(VLOOKUP(W796,'[1]vakuumierte Fertigprodukte'!$E:$FI,2,FALSE)=0,"Vakuumierte Zipfel"),
IFERROR(IF(VLOOKUP(W796,[1]Wurste!$B:$C,2,FALSE)=0,"Räucherwürste"),
IFERROR(IF(VLOOKUP(W796,[1]Wurste!$E:$F,2,FALSE)=0,"URW/URGW Wurst"),
IFERROR(IF(VLOOKUP(W796,[1]Wurste!$H:$I,2,FALSE)=0,"HF-Wurst Vegan"),
IFERROR(IF(VLOOKUP(W796,[1]Wurste!$K:$L,2,FALSE)=0,"320er ohne Würste"),
IFERROR(IF(AND(OR(Abfalldokumentation!$I796="BU3",Abfalldokumentation!$I796="Verkauf"),Abfalldokumentation!$N796="Schimmel",Abfalldokumentation!$O796="keinen Abnehmer/kein Schälpersonal"),"Div. Zipfel, ES ohne Verwendung",VLOOKUP(Abfalldokumentation!$M796,Produktgruppen!A:B,2,FALSE)),"-")))))))))))))))))))))))</f>
        <v>Offen ungeschält ABS</v>
      </c>
      <c r="M796" s="81" t="str">
        <f>IFERROR(VLOOKUP(Abfalldokumentation!$W796,Artikel!A:C,3,FALSE),Abfalldokumentation!$W796)</f>
        <v>ABS Gouda 48% OGT</v>
      </c>
      <c r="N796" s="81" t="str">
        <f>VLOOKUP(D796,'Liste Gründe'!A:D,2,FALSE)</f>
        <v>Schimmel</v>
      </c>
      <c r="O796" s="80" t="str">
        <f>IF(ISBLANK(F796),VLOOKUP(Abfalldokumentation!$X796,'Liste Gründe'!A:D,3,FALSE),F796)</f>
        <v>keine Verarbeitung</v>
      </c>
      <c r="P796" s="81" t="str">
        <f>IF(ISBLANK(Abfalldokumentation!$G796),"-",Abfalldokumentation!$G796)</f>
        <v>Aufgrund Konsistenz nicht genommen. Zu wenig VOS verarbeitet. Vom Warmen ins Kalte -&gt; Schimmel</v>
      </c>
      <c r="Q796" s="81">
        <f t="shared" si="85"/>
        <v>39</v>
      </c>
      <c r="R796" s="81" t="str">
        <f t="shared" si="86"/>
        <v>Produkte</v>
      </c>
      <c r="S796" s="81" t="str">
        <f t="shared" si="87"/>
        <v>BUs</v>
      </c>
      <c r="T796" s="81" t="str">
        <f t="shared" si="88"/>
        <v>Symptome</v>
      </c>
      <c r="U796" s="81" t="str">
        <f>IFERROR(VLOOKUP(Abfalldokumentation!$W796,Kennzahlen!S:U,3,FALSE)*Abfalldokumentation!$J796,"0")</f>
        <v>0</v>
      </c>
      <c r="V796" s="81" t="str">
        <f>IF(ISBLANK(A796),VLOOKUP(Abfalldokumentation!$W796,'Linien - BU'!R:S,2,FALSE),A796)</f>
        <v>Schmelze</v>
      </c>
      <c r="W796" s="77">
        <f t="shared" si="89"/>
        <v>29500816</v>
      </c>
      <c r="X796" s="77">
        <f t="shared" si="90"/>
        <v>12</v>
      </c>
    </row>
    <row r="797" spans="1:24" ht="30" customHeight="1" x14ac:dyDescent="0.25">
      <c r="A797" s="45" t="s">
        <v>74</v>
      </c>
      <c r="B797" s="46">
        <v>29500816</v>
      </c>
      <c r="C797" s="46">
        <v>22</v>
      </c>
      <c r="D797" s="46">
        <v>22</v>
      </c>
      <c r="E797" s="47">
        <v>44469</v>
      </c>
      <c r="F797" s="48" t="s">
        <v>201</v>
      </c>
      <c r="G797" s="46" t="s">
        <v>202</v>
      </c>
      <c r="H797" s="50" t="str">
        <f>IFERROR(VLOOKUP(Abfalldokumentation!$B797,Artikel!A:C,3,FALSE),Abfalldokumentation!$B797)</f>
        <v>ABS Gouda 48% OGT</v>
      </c>
      <c r="I797" s="73" t="str">
        <f>VLOOKUP(V797,'Linien - BU'!A:B,2,FALSE)</f>
        <v>BU1</v>
      </c>
      <c r="J797" s="74">
        <f t="shared" si="84"/>
        <v>22</v>
      </c>
      <c r="K797" s="75">
        <f>Abfalldokumentation!$E797</f>
        <v>44469</v>
      </c>
      <c r="L797" s="74" t="str">
        <f>IFERROR(IF(VLOOKUP(W797,'[1]Rohware 230'!$B:$C,2,FALSE)=0,"Rohware"),
IFERROR(IF(VLOOKUP(W797,[1]Sammelnr.!$B:$C,2,FALSE)=0,"Sammelnr. ungeschält ABS"),
IFERROR(IF(VLOOKUP(W797,[1]Sammelnr.!$E:$F,2,FALSE)=0,"Sammelnr. ungeschält VS"),
IFERROR(IF(VLOOKUP(W797,[1]Sammelnr.!$H:$I,2,FALSE)=0,"Sammelnr. geschält"),
IFERROR(IF(VLOOKUP(W797,[1]Offen!$B:$C,2,FALSE)=0,"Offen ungeschält ABS"),
IFERROR(IF(VLOOKUP(W797,[1]Offen!$E:$F,2,FALSE)=0,"Offen ungeschält VOS"),
IFERROR(IF(VLOOKUP(W797,[1]Offen!$H:$I,2,FALSE)=0,"Offen geschält RW"),
IFERROR(IF(VLOOKUP(W797,[1]Offen!$K:$L,2,FALSE)=0,"Offen vegan"),
IFERROR(IF(VLOOKUP(W797,[1]Offen!$N:$O,2,FALSE)=0,"Offen Zipfel"),
IFERROR(IF(VLOOKUP(W797,[1]Offen!$Q:$R,2,FALSE)=0,"Offen Endstücke"),
IFERROR(IF(VLOOKUP(W797,[1]Vakuumiert!$B:$C,2,FALSE)=0,"Vakuumierter VOS ungeschält"),
IFERROR(IF(VLOOKUP(W797,[1]Vakuumiert!$E:$F,2,FALSE)=0,"Vakuumierter ABS ungeschält"),
IFERROR(IF(VLOOKUP(W797,[1]Vakuumiert!$H:$I,2,FALSE)=0,"Vakuumierter VOS geschält"),
IFERROR(IF(VLOOKUP(W797,[1]Vakuumiert!$K:$L,2,FALSE)=0,"Vakuumierter VOS vegan"),
IFERROR(IF(VLOOKUP(W797,[1]Vakuumiert!$N:$O,2,FALSE)=0,"Vakuumierter VOS Zipfel"),
IFERROR(IF(VLOOKUP(W797,[1]Vakuumiert!$Q:$R,2,FALSE)=0,"Vakuumiert geschält"),
IFERROR(IF(VLOOKUP(W797,'[1]vakuumierte Fertigprodukte'!$B:$C,2,FALSE)=0,"Fertigprodukte"),
IFERROR(IF(VLOOKUP(W797,'[1]vakuumierte Fertigprodukte'!$E:$FI,2,FALSE)=0,"Vakuumierte Zipfel"),
IFERROR(IF(VLOOKUP(W797,[1]Wurste!$B:$C,2,FALSE)=0,"Räucherwürste"),
IFERROR(IF(VLOOKUP(W797,[1]Wurste!$E:$F,2,FALSE)=0,"URW/URGW Wurst"),
IFERROR(IF(VLOOKUP(W797,[1]Wurste!$H:$I,2,FALSE)=0,"HF-Wurst Vegan"),
IFERROR(IF(VLOOKUP(W797,[1]Wurste!$K:$L,2,FALSE)=0,"320er ohne Würste"),
IFERROR(IF(AND(OR(Abfalldokumentation!$I797="BU3",Abfalldokumentation!$I797="Verkauf"),Abfalldokumentation!$N797="Schimmel",Abfalldokumentation!$O797="keinen Abnehmer/kein Schälpersonal"),"Div. Zipfel, ES ohne Verwendung",VLOOKUP(Abfalldokumentation!$M797,Produktgruppen!A:B,2,FALSE)),"-")))))))))))))))))))))))</f>
        <v>Offen ungeschält ABS</v>
      </c>
      <c r="M797" s="76" t="str">
        <f>IFERROR(VLOOKUP(Abfalldokumentation!$W797,Artikel!A:C,3,FALSE),Abfalldokumentation!$W797)</f>
        <v>ABS Gouda 48% OGT</v>
      </c>
      <c r="N797" s="76" t="str">
        <f>VLOOKUP(D797,'Liste Gründe'!A:D,2,FALSE)</f>
        <v>Rest</v>
      </c>
      <c r="O797" s="75" t="str">
        <f>IF(ISBLANK(F797),VLOOKUP(Abfalldokumentation!$X797,'Liste Gründe'!A:D,3,FALSE),F797)</f>
        <v>Grund unbekannt</v>
      </c>
      <c r="P797" s="76" t="str">
        <f>IF(ISBLANK(Abfalldokumentation!$G797),"-",Abfalldokumentation!$G797)</f>
        <v>guter Zustand</v>
      </c>
      <c r="Q797" s="76">
        <f t="shared" si="85"/>
        <v>39</v>
      </c>
      <c r="R797" s="76" t="str">
        <f t="shared" si="86"/>
        <v>Produkte</v>
      </c>
      <c r="S797" s="76" t="str">
        <f t="shared" si="87"/>
        <v>BUs</v>
      </c>
      <c r="T797" s="76" t="str">
        <f t="shared" si="88"/>
        <v>Symptome</v>
      </c>
      <c r="U797" s="76" t="str">
        <f>IFERROR(VLOOKUP(Abfalldokumentation!$W797,Kennzahlen!S:U,3,FALSE)*Abfalldokumentation!$J797,"0")</f>
        <v>0</v>
      </c>
      <c r="V797" s="76" t="str">
        <f>IF(ISBLANK(A797),VLOOKUP(Abfalldokumentation!$W797,'Linien - BU'!R:S,2,FALSE),A797)</f>
        <v>Schmelze</v>
      </c>
      <c r="W797" s="77">
        <f t="shared" si="89"/>
        <v>29500816</v>
      </c>
      <c r="X797" s="77">
        <f t="shared" si="90"/>
        <v>22</v>
      </c>
    </row>
    <row r="798" spans="1:24" ht="30" customHeight="1" x14ac:dyDescent="0.25">
      <c r="A798" s="39" t="s">
        <v>131</v>
      </c>
      <c r="B798" s="40">
        <v>29500886</v>
      </c>
      <c r="C798" s="40">
        <v>16</v>
      </c>
      <c r="D798" s="40">
        <v>61</v>
      </c>
      <c r="E798" s="41">
        <v>44469</v>
      </c>
      <c r="F798" s="42" t="s">
        <v>17</v>
      </c>
      <c r="G798" s="40" t="s">
        <v>156</v>
      </c>
      <c r="H798" s="44" t="str">
        <f>IFERROR(VLOOKUP(Abfalldokumentation!$B798,Artikel!A:C,3,FALSE),Abfalldokumentation!$B798)</f>
        <v>ABS MEDI-KRÄUK</v>
      </c>
      <c r="I798" s="78" t="str">
        <f>VLOOKUP(V798,'Linien - BU'!A:B,2,FALSE)</f>
        <v>BU4</v>
      </c>
      <c r="J798" s="79">
        <f t="shared" si="84"/>
        <v>16</v>
      </c>
      <c r="K798" s="80">
        <f>Abfalldokumentation!$E798</f>
        <v>44469</v>
      </c>
      <c r="L798" s="79" t="str">
        <f>IFERROR(IF(VLOOKUP(W798,'[1]Rohware 230'!$B:$C,2,FALSE)=0,"Rohware"),
IFERROR(IF(VLOOKUP(W798,[1]Sammelnr.!$B:$C,2,FALSE)=0,"Sammelnr. ungeschält ABS"),
IFERROR(IF(VLOOKUP(W798,[1]Sammelnr.!$E:$F,2,FALSE)=0,"Sammelnr. ungeschält VS"),
IFERROR(IF(VLOOKUP(W798,[1]Sammelnr.!$H:$I,2,FALSE)=0,"Sammelnr. geschält"),
IFERROR(IF(VLOOKUP(W798,[1]Offen!$B:$C,2,FALSE)=0,"Offen ungeschält ABS"),
IFERROR(IF(VLOOKUP(W798,[1]Offen!$E:$F,2,FALSE)=0,"Offen ungeschält VOS"),
IFERROR(IF(VLOOKUP(W798,[1]Offen!$H:$I,2,FALSE)=0,"Offen geschält RW"),
IFERROR(IF(VLOOKUP(W798,[1]Offen!$K:$L,2,FALSE)=0,"Offen vegan"),
IFERROR(IF(VLOOKUP(W798,[1]Offen!$N:$O,2,FALSE)=0,"Offen Zipfel"),
IFERROR(IF(VLOOKUP(W798,[1]Offen!$Q:$R,2,FALSE)=0,"Offen Endstücke"),
IFERROR(IF(VLOOKUP(W798,[1]Vakuumiert!$B:$C,2,FALSE)=0,"Vakuumierter VOS ungeschält"),
IFERROR(IF(VLOOKUP(W798,[1]Vakuumiert!$E:$F,2,FALSE)=0,"Vakuumierter ABS ungeschält"),
IFERROR(IF(VLOOKUP(W798,[1]Vakuumiert!$H:$I,2,FALSE)=0,"Vakuumierter VOS geschält"),
IFERROR(IF(VLOOKUP(W798,[1]Vakuumiert!$K:$L,2,FALSE)=0,"Vakuumierter VOS vegan"),
IFERROR(IF(VLOOKUP(W798,[1]Vakuumiert!$N:$O,2,FALSE)=0,"Vakuumierter VOS Zipfel"),
IFERROR(IF(VLOOKUP(W798,[1]Vakuumiert!$Q:$R,2,FALSE)=0,"Vakuumiert geschält"),
IFERROR(IF(VLOOKUP(W798,'[1]vakuumierte Fertigprodukte'!$B:$C,2,FALSE)=0,"Fertigprodukte"),
IFERROR(IF(VLOOKUP(W798,'[1]vakuumierte Fertigprodukte'!$E:$FI,2,FALSE)=0,"Vakuumierte Zipfel"),
IFERROR(IF(VLOOKUP(W798,[1]Wurste!$B:$C,2,FALSE)=0,"Räucherwürste"),
IFERROR(IF(VLOOKUP(W798,[1]Wurste!$E:$F,2,FALSE)=0,"URW/URGW Wurst"),
IFERROR(IF(VLOOKUP(W798,[1]Wurste!$H:$I,2,FALSE)=0,"HF-Wurst Vegan"),
IFERROR(IF(VLOOKUP(W798,[1]Wurste!$K:$L,2,FALSE)=0,"320er ohne Würste"),
IFERROR(IF(AND(OR(Abfalldokumentation!$I798="BU3",Abfalldokumentation!$I798="Verkauf"),Abfalldokumentation!$N798="Schimmel",Abfalldokumentation!$O798="keinen Abnehmer/kein Schälpersonal"),"Div. Zipfel, ES ohne Verwendung",VLOOKUP(Abfalldokumentation!$M798,Produktgruppen!A:B,2,FALSE)),"-")))))))))))))))))))))))</f>
        <v>Offen ungeschält ABS</v>
      </c>
      <c r="M798" s="81" t="str">
        <f>IFERROR(VLOOKUP(Abfalldokumentation!$W798,Artikel!A:C,3,FALSE),Abfalldokumentation!$W798)</f>
        <v>ABS MEDI-KRÄUK</v>
      </c>
      <c r="N798" s="81" t="str">
        <f>VLOOKUP(D798,'Liste Gründe'!A:D,2,FALSE)</f>
        <v>keinen Verwendungszweck</v>
      </c>
      <c r="O798" s="80" t="str">
        <f>IF(ISBLANK(F798),VLOOKUP(Abfalldokumentation!$X798,'Liste Gründe'!A:D,3,FALSE),F798)</f>
        <v>keinen Verwendungszweck</v>
      </c>
      <c r="P798" s="81" t="str">
        <f>IF(ISBLANK(Abfalldokumentation!$G798),"-",Abfalldokumentation!$G798)</f>
        <v>&lt;500kg/Monat</v>
      </c>
      <c r="Q798" s="81">
        <f t="shared" si="85"/>
        <v>39</v>
      </c>
      <c r="R798" s="81" t="str">
        <f t="shared" si="86"/>
        <v>Produkte</v>
      </c>
      <c r="S798" s="81" t="str">
        <f t="shared" si="87"/>
        <v>BUs</v>
      </c>
      <c r="T798" s="81" t="str">
        <f t="shared" si="88"/>
        <v>Symptome</v>
      </c>
      <c r="U798" s="81">
        <f>IFERROR(VLOOKUP(Abfalldokumentation!$W798,Kennzahlen!S:U,3,FALSE)*Abfalldokumentation!$J798,"0")</f>
        <v>24</v>
      </c>
      <c r="V798" s="81" t="str">
        <f>IF(ISBLANK(A798),VLOOKUP(Abfalldokumentation!$W798,'Linien - BU'!R:S,2,FALSE),A798)</f>
        <v>L21</v>
      </c>
      <c r="W798" s="77">
        <f t="shared" si="89"/>
        <v>29500886</v>
      </c>
      <c r="X798" s="77">
        <f t="shared" si="90"/>
        <v>61</v>
      </c>
    </row>
    <row r="799" spans="1:24" ht="30" customHeight="1" x14ac:dyDescent="0.25">
      <c r="A799" s="45" t="s">
        <v>95</v>
      </c>
      <c r="B799" s="46">
        <v>29500917</v>
      </c>
      <c r="C799" s="46">
        <v>44</v>
      </c>
      <c r="D799" s="46">
        <v>22</v>
      </c>
      <c r="E799" s="47">
        <v>44469</v>
      </c>
      <c r="F799" s="48" t="s">
        <v>97</v>
      </c>
      <c r="G799" s="46" t="s">
        <v>98</v>
      </c>
      <c r="H799" s="50" t="str">
        <f>IFERROR(VLOOKUP(Abfalldokumentation!$B799,Artikel!A:C,3,FALSE),Abfalldokumentation!$B799)</f>
        <v>VOS-ABS ENTSORGUNG</v>
      </c>
      <c r="I799" s="73" t="str">
        <f>VLOOKUP(V799,'Linien - BU'!A:B,2,FALSE)</f>
        <v>BU1</v>
      </c>
      <c r="J799" s="74">
        <f t="shared" si="84"/>
        <v>44</v>
      </c>
      <c r="K799" s="75">
        <f>Abfalldokumentation!$E799</f>
        <v>44469</v>
      </c>
      <c r="L799" s="74" t="str">
        <f>IFERROR(IF(VLOOKUP(W799,'[1]Rohware 230'!$B:$C,2,FALSE)=0,"Rohware"),
IFERROR(IF(VLOOKUP(W799,[1]Sammelnr.!$B:$C,2,FALSE)=0,"Sammelnr. ungeschält ABS"),
IFERROR(IF(VLOOKUP(W799,[1]Sammelnr.!$E:$F,2,FALSE)=0,"Sammelnr. ungeschält VS"),
IFERROR(IF(VLOOKUP(W799,[1]Sammelnr.!$H:$I,2,FALSE)=0,"Sammelnr. geschält"),
IFERROR(IF(VLOOKUP(W799,[1]Offen!$B:$C,2,FALSE)=0,"Offen ungeschält ABS"),
IFERROR(IF(VLOOKUP(W799,[1]Offen!$E:$F,2,FALSE)=0,"Offen ungeschält VOS"),
IFERROR(IF(VLOOKUP(W799,[1]Offen!$H:$I,2,FALSE)=0,"Offen geschält RW"),
IFERROR(IF(VLOOKUP(W799,[1]Offen!$K:$L,2,FALSE)=0,"Offen vegan"),
IFERROR(IF(VLOOKUP(W799,[1]Offen!$N:$O,2,FALSE)=0,"Offen Zipfel"),
IFERROR(IF(VLOOKUP(W799,[1]Offen!$Q:$R,2,FALSE)=0,"Offen Endstücke"),
IFERROR(IF(VLOOKUP(W799,[1]Vakuumiert!$B:$C,2,FALSE)=0,"Vakuumierter VOS ungeschält"),
IFERROR(IF(VLOOKUP(W799,[1]Vakuumiert!$E:$F,2,FALSE)=0,"Vakuumierter ABS ungeschält"),
IFERROR(IF(VLOOKUP(W799,[1]Vakuumiert!$H:$I,2,FALSE)=0,"Vakuumierter VOS geschält"),
IFERROR(IF(VLOOKUP(W799,[1]Vakuumiert!$K:$L,2,FALSE)=0,"Vakuumierter VOS vegan"),
IFERROR(IF(VLOOKUP(W799,[1]Vakuumiert!$N:$O,2,FALSE)=0,"Vakuumierter VOS Zipfel"),
IFERROR(IF(VLOOKUP(W799,[1]Vakuumiert!$Q:$R,2,FALSE)=0,"Vakuumiert geschält"),
IFERROR(IF(VLOOKUP(W799,'[1]vakuumierte Fertigprodukte'!$B:$C,2,FALSE)=0,"Fertigprodukte"),
IFERROR(IF(VLOOKUP(W799,'[1]vakuumierte Fertigprodukte'!$E:$FI,2,FALSE)=0,"Vakuumierte Zipfel"),
IFERROR(IF(VLOOKUP(W799,[1]Wurste!$B:$C,2,FALSE)=0,"Räucherwürste"),
IFERROR(IF(VLOOKUP(W799,[1]Wurste!$E:$F,2,FALSE)=0,"URW/URGW Wurst"),
IFERROR(IF(VLOOKUP(W799,[1]Wurste!$H:$I,2,FALSE)=0,"HF-Wurst Vegan"),
IFERROR(IF(VLOOKUP(W799,[1]Wurste!$K:$L,2,FALSE)=0,"320er ohne Würste"),
IFERROR(IF(AND(OR(Abfalldokumentation!$I799="BU3",Abfalldokumentation!$I799="Verkauf"),Abfalldokumentation!$N799="Schimmel",Abfalldokumentation!$O799="keinen Abnehmer/kein Schälpersonal"),"Div. Zipfel, ES ohne Verwendung",VLOOKUP(Abfalldokumentation!$M799,Produktgruppen!A:B,2,FALSE)),"-")))))))))))))))))))))))</f>
        <v>Vorschmelz</v>
      </c>
      <c r="M799" s="76" t="str">
        <f>IFERROR(VLOOKUP(Abfalldokumentation!$W799,Artikel!A:C,3,FALSE),Abfalldokumentation!$W799)</f>
        <v>VOS-ABS ENTSORGUNG</v>
      </c>
      <c r="N799" s="76" t="str">
        <f>VLOOKUP(D799,'Liste Gründe'!A:D,2,FALSE)</f>
        <v>Rest</v>
      </c>
      <c r="O799" s="75" t="str">
        <f>IF(ISBLANK(F799),VLOOKUP(Abfalldokumentation!$X799,'Liste Gründe'!A:D,3,FALSE),F799)</f>
        <v>geschälte Rinde</v>
      </c>
      <c r="P799" s="76" t="str">
        <f>IF(ISBLANK(Abfalldokumentation!$G799),"-",Abfalldokumentation!$G799)</f>
        <v>keine Verwendung möglich</v>
      </c>
      <c r="Q799" s="76">
        <f t="shared" si="85"/>
        <v>39</v>
      </c>
      <c r="R799" s="76" t="str">
        <f t="shared" si="86"/>
        <v>Produkte</v>
      </c>
      <c r="S799" s="76" t="str">
        <f t="shared" si="87"/>
        <v>BUs</v>
      </c>
      <c r="T799" s="76" t="str">
        <f t="shared" si="88"/>
        <v>Symptome</v>
      </c>
      <c r="U799" s="76">
        <f>IFERROR(VLOOKUP(Abfalldokumentation!$W799,Kennzahlen!S:U,3,FALSE)*Abfalldokumentation!$J799,"0")</f>
        <v>0.44</v>
      </c>
      <c r="V799" s="76" t="str">
        <f>IF(ISBLANK(A799),VLOOKUP(Abfalldokumentation!$W799,'Linien - BU'!R:S,2,FALSE),A799)</f>
        <v>RWV</v>
      </c>
      <c r="W799" s="77">
        <f t="shared" si="89"/>
        <v>29500917</v>
      </c>
      <c r="X799" s="77">
        <f t="shared" si="90"/>
        <v>22</v>
      </c>
    </row>
    <row r="800" spans="1:24" ht="30" customHeight="1" x14ac:dyDescent="0.25">
      <c r="A800" s="39" t="s">
        <v>95</v>
      </c>
      <c r="B800" s="40">
        <v>29500917</v>
      </c>
      <c r="C800" s="40">
        <v>46</v>
      </c>
      <c r="D800" s="40">
        <v>22</v>
      </c>
      <c r="E800" s="41">
        <v>44469</v>
      </c>
      <c r="F800" s="42" t="s">
        <v>97</v>
      </c>
      <c r="G800" s="40" t="s">
        <v>98</v>
      </c>
      <c r="H800" s="44" t="str">
        <f>IFERROR(VLOOKUP(Abfalldokumentation!$B800,Artikel!A:C,3,FALSE),Abfalldokumentation!$B800)</f>
        <v>VOS-ABS ENTSORGUNG</v>
      </c>
      <c r="I800" s="78" t="str">
        <f>VLOOKUP(V800,'Linien - BU'!A:B,2,FALSE)</f>
        <v>BU1</v>
      </c>
      <c r="J800" s="79">
        <f t="shared" si="84"/>
        <v>46</v>
      </c>
      <c r="K800" s="80">
        <f>Abfalldokumentation!$E800</f>
        <v>44469</v>
      </c>
      <c r="L800" s="79" t="str">
        <f>IFERROR(IF(VLOOKUP(W800,'[1]Rohware 230'!$B:$C,2,FALSE)=0,"Rohware"),
IFERROR(IF(VLOOKUP(W800,[1]Sammelnr.!$B:$C,2,FALSE)=0,"Sammelnr. ungeschält ABS"),
IFERROR(IF(VLOOKUP(W800,[1]Sammelnr.!$E:$F,2,FALSE)=0,"Sammelnr. ungeschält VS"),
IFERROR(IF(VLOOKUP(W800,[1]Sammelnr.!$H:$I,2,FALSE)=0,"Sammelnr. geschält"),
IFERROR(IF(VLOOKUP(W800,[1]Offen!$B:$C,2,FALSE)=0,"Offen ungeschält ABS"),
IFERROR(IF(VLOOKUP(W800,[1]Offen!$E:$F,2,FALSE)=0,"Offen ungeschält VOS"),
IFERROR(IF(VLOOKUP(W800,[1]Offen!$H:$I,2,FALSE)=0,"Offen geschält RW"),
IFERROR(IF(VLOOKUP(W800,[1]Offen!$K:$L,2,FALSE)=0,"Offen vegan"),
IFERROR(IF(VLOOKUP(W800,[1]Offen!$N:$O,2,FALSE)=0,"Offen Zipfel"),
IFERROR(IF(VLOOKUP(W800,[1]Offen!$Q:$R,2,FALSE)=0,"Offen Endstücke"),
IFERROR(IF(VLOOKUP(W800,[1]Vakuumiert!$B:$C,2,FALSE)=0,"Vakuumierter VOS ungeschält"),
IFERROR(IF(VLOOKUP(W800,[1]Vakuumiert!$E:$F,2,FALSE)=0,"Vakuumierter ABS ungeschält"),
IFERROR(IF(VLOOKUP(W800,[1]Vakuumiert!$H:$I,2,FALSE)=0,"Vakuumierter VOS geschält"),
IFERROR(IF(VLOOKUP(W800,[1]Vakuumiert!$K:$L,2,FALSE)=0,"Vakuumierter VOS vegan"),
IFERROR(IF(VLOOKUP(W800,[1]Vakuumiert!$N:$O,2,FALSE)=0,"Vakuumierter VOS Zipfel"),
IFERROR(IF(VLOOKUP(W800,[1]Vakuumiert!$Q:$R,2,FALSE)=0,"Vakuumiert geschält"),
IFERROR(IF(VLOOKUP(W800,'[1]vakuumierte Fertigprodukte'!$B:$C,2,FALSE)=0,"Fertigprodukte"),
IFERROR(IF(VLOOKUP(W800,'[1]vakuumierte Fertigprodukte'!$E:$FI,2,FALSE)=0,"Vakuumierte Zipfel"),
IFERROR(IF(VLOOKUP(W800,[1]Wurste!$B:$C,2,FALSE)=0,"Räucherwürste"),
IFERROR(IF(VLOOKUP(W800,[1]Wurste!$E:$F,2,FALSE)=0,"URW/URGW Wurst"),
IFERROR(IF(VLOOKUP(W800,[1]Wurste!$H:$I,2,FALSE)=0,"HF-Wurst Vegan"),
IFERROR(IF(VLOOKUP(W800,[1]Wurste!$K:$L,2,FALSE)=0,"320er ohne Würste"),
IFERROR(IF(AND(OR(Abfalldokumentation!$I800="BU3",Abfalldokumentation!$I800="Verkauf"),Abfalldokumentation!$N800="Schimmel",Abfalldokumentation!$O800="keinen Abnehmer/kein Schälpersonal"),"Div. Zipfel, ES ohne Verwendung",VLOOKUP(Abfalldokumentation!$M800,Produktgruppen!A:B,2,FALSE)),"-")))))))))))))))))))))))</f>
        <v>Vorschmelz</v>
      </c>
      <c r="M800" s="81" t="str">
        <f>IFERROR(VLOOKUP(Abfalldokumentation!$W800,Artikel!A:C,3,FALSE),Abfalldokumentation!$W800)</f>
        <v>VOS-ABS ENTSORGUNG</v>
      </c>
      <c r="N800" s="81" t="str">
        <f>VLOOKUP(D800,'Liste Gründe'!A:D,2,FALSE)</f>
        <v>Rest</v>
      </c>
      <c r="O800" s="80" t="str">
        <f>IF(ISBLANK(F800),VLOOKUP(Abfalldokumentation!$X800,'Liste Gründe'!A:D,3,FALSE),F800)</f>
        <v>geschälte Rinde</v>
      </c>
      <c r="P800" s="81" t="str">
        <f>IF(ISBLANK(Abfalldokumentation!$G800),"-",Abfalldokumentation!$G800)</f>
        <v>keine Verwendung möglich</v>
      </c>
      <c r="Q800" s="81">
        <f t="shared" si="85"/>
        <v>39</v>
      </c>
      <c r="R800" s="81" t="str">
        <f t="shared" si="86"/>
        <v>Produkte</v>
      </c>
      <c r="S800" s="81" t="str">
        <f t="shared" si="87"/>
        <v>BUs</v>
      </c>
      <c r="T800" s="81" t="str">
        <f t="shared" si="88"/>
        <v>Symptome</v>
      </c>
      <c r="U800" s="81">
        <f>IFERROR(VLOOKUP(Abfalldokumentation!$W800,Kennzahlen!S:U,3,FALSE)*Abfalldokumentation!$J800,"0")</f>
        <v>0.46</v>
      </c>
      <c r="V800" s="81" t="str">
        <f>IF(ISBLANK(A800),VLOOKUP(Abfalldokumentation!$W800,'Linien - BU'!R:S,2,FALSE),A800)</f>
        <v>RWV</v>
      </c>
      <c r="W800" s="77">
        <f t="shared" si="89"/>
        <v>29500917</v>
      </c>
      <c r="X800" s="77">
        <f t="shared" si="90"/>
        <v>22</v>
      </c>
    </row>
    <row r="801" spans="1:24" ht="30" customHeight="1" x14ac:dyDescent="0.25">
      <c r="A801" s="45" t="s">
        <v>74</v>
      </c>
      <c r="B801" s="46">
        <v>29500943</v>
      </c>
      <c r="C801" s="46">
        <v>25</v>
      </c>
      <c r="D801" s="46">
        <v>12</v>
      </c>
      <c r="E801" s="47">
        <v>44469</v>
      </c>
      <c r="F801" s="48" t="s">
        <v>22</v>
      </c>
      <c r="G801" s="46" t="s">
        <v>31</v>
      </c>
      <c r="H801" s="50" t="str">
        <f>IFERROR(VLOOKUP(Abfalldokumentation!$B801,Artikel!A:C,3,FALSE),Abfalldokumentation!$B801)</f>
        <v>VOS URW-NUSS-OGT</v>
      </c>
      <c r="I801" s="73" t="str">
        <f>VLOOKUP(V801,'Linien - BU'!A:B,2,FALSE)</f>
        <v>BU1</v>
      </c>
      <c r="J801" s="74">
        <f t="shared" si="84"/>
        <v>25</v>
      </c>
      <c r="K801" s="75">
        <f>Abfalldokumentation!$E801</f>
        <v>44469</v>
      </c>
      <c r="L801" s="74" t="str">
        <f>IFERROR(IF(VLOOKUP(W801,'[1]Rohware 230'!$B:$C,2,FALSE)=0,"Rohware"),
IFERROR(IF(VLOOKUP(W801,[1]Sammelnr.!$B:$C,2,FALSE)=0,"Sammelnr. ungeschält ABS"),
IFERROR(IF(VLOOKUP(W801,[1]Sammelnr.!$E:$F,2,FALSE)=0,"Sammelnr. ungeschält VS"),
IFERROR(IF(VLOOKUP(W801,[1]Sammelnr.!$H:$I,2,FALSE)=0,"Sammelnr. geschält"),
IFERROR(IF(VLOOKUP(W801,[1]Offen!$B:$C,2,FALSE)=0,"Offen ungeschält ABS"),
IFERROR(IF(VLOOKUP(W801,[1]Offen!$E:$F,2,FALSE)=0,"Offen ungeschält VOS"),
IFERROR(IF(VLOOKUP(W801,[1]Offen!$H:$I,2,FALSE)=0,"Offen geschält RW"),
IFERROR(IF(VLOOKUP(W801,[1]Offen!$K:$L,2,FALSE)=0,"Offen vegan"),
IFERROR(IF(VLOOKUP(W801,[1]Offen!$N:$O,2,FALSE)=0,"Offen Zipfel"),
IFERROR(IF(VLOOKUP(W801,[1]Offen!$Q:$R,2,FALSE)=0,"Offen Endstücke"),
IFERROR(IF(VLOOKUP(W801,[1]Vakuumiert!$B:$C,2,FALSE)=0,"Vakuumierter VOS ungeschält"),
IFERROR(IF(VLOOKUP(W801,[1]Vakuumiert!$E:$F,2,FALSE)=0,"Vakuumierter ABS ungeschält"),
IFERROR(IF(VLOOKUP(W801,[1]Vakuumiert!$H:$I,2,FALSE)=0,"Vakuumierter VOS geschält"),
IFERROR(IF(VLOOKUP(W801,[1]Vakuumiert!$K:$L,2,FALSE)=0,"Vakuumierter VOS vegan"),
IFERROR(IF(VLOOKUP(W801,[1]Vakuumiert!$N:$O,2,FALSE)=0,"Vakuumierter VOS Zipfel"),
IFERROR(IF(VLOOKUP(W801,[1]Vakuumiert!$Q:$R,2,FALSE)=0,"Vakuumiert geschält"),
IFERROR(IF(VLOOKUP(W801,'[1]vakuumierte Fertigprodukte'!$B:$C,2,FALSE)=0,"Fertigprodukte"),
IFERROR(IF(VLOOKUP(W801,'[1]vakuumierte Fertigprodukte'!$E:$FI,2,FALSE)=0,"Vakuumierte Zipfel"),
IFERROR(IF(VLOOKUP(W801,[1]Wurste!$B:$C,2,FALSE)=0,"Räucherwürste"),
IFERROR(IF(VLOOKUP(W801,[1]Wurste!$E:$F,2,FALSE)=0,"URW/URGW Wurst"),
IFERROR(IF(VLOOKUP(W801,[1]Wurste!$H:$I,2,FALSE)=0,"HF-Wurst Vegan"),
IFERROR(IF(VLOOKUP(W801,[1]Wurste!$K:$L,2,FALSE)=0,"320er ohne Würste"),
IFERROR(IF(AND(OR(Abfalldokumentation!$I801="BU3",Abfalldokumentation!$I801="Verkauf"),Abfalldokumentation!$N801="Schimmel",Abfalldokumentation!$O801="keinen Abnehmer/kein Schälpersonal"),"Div. Zipfel, ES ohne Verwendung",VLOOKUP(Abfalldokumentation!$M801,Produktgruppen!A:B,2,FALSE)),"-")))))))))))))))))))))))</f>
        <v>Offen ungeschält VOS</v>
      </c>
      <c r="M801" s="76" t="str">
        <f>IFERROR(VLOOKUP(Abfalldokumentation!$W801,Artikel!A:C,3,FALSE),Abfalldokumentation!$W801)</f>
        <v>VOS URW-NUSS-OGT</v>
      </c>
      <c r="N801" s="76" t="str">
        <f>VLOOKUP(D801,'Liste Gründe'!A:D,2,FALSE)</f>
        <v>Schimmel</v>
      </c>
      <c r="O801" s="75" t="str">
        <f>IF(ISBLANK(F801),VLOOKUP(Abfalldokumentation!$X801,'Liste Gründe'!A:D,3,FALSE),F801)</f>
        <v>keine Verarbeitung</v>
      </c>
      <c r="P801" s="76" t="str">
        <f>IF(ISBLANK(Abfalldokumentation!$G801),"-",Abfalldokumentation!$G801)</f>
        <v>MHD abgelaufen</v>
      </c>
      <c r="Q801" s="76">
        <f t="shared" si="85"/>
        <v>39</v>
      </c>
      <c r="R801" s="76" t="str">
        <f t="shared" si="86"/>
        <v>Produkte</v>
      </c>
      <c r="S801" s="76" t="str">
        <f t="shared" si="87"/>
        <v>BUs</v>
      </c>
      <c r="T801" s="76" t="str">
        <f t="shared" si="88"/>
        <v>Symptome</v>
      </c>
      <c r="U801" s="76">
        <f>IFERROR(VLOOKUP(Abfalldokumentation!$W801,Kennzahlen!S:U,3,FALSE)*Abfalldokumentation!$J801,"0")</f>
        <v>12.5</v>
      </c>
      <c r="V801" s="76" t="str">
        <f>IF(ISBLANK(A801),VLOOKUP(Abfalldokumentation!$W801,'Linien - BU'!R:S,2,FALSE),A801)</f>
        <v>Schmelze</v>
      </c>
      <c r="W801" s="77">
        <f t="shared" si="89"/>
        <v>29500943</v>
      </c>
      <c r="X801" s="77">
        <f t="shared" si="90"/>
        <v>12</v>
      </c>
    </row>
    <row r="802" spans="1:24" ht="30" customHeight="1" x14ac:dyDescent="0.25">
      <c r="A802" s="39" t="s">
        <v>95</v>
      </c>
      <c r="B802" s="40">
        <v>29500947</v>
      </c>
      <c r="C802" s="40">
        <v>15</v>
      </c>
      <c r="D802" s="40">
        <v>12</v>
      </c>
      <c r="E802" s="41">
        <v>44469</v>
      </c>
      <c r="F802" s="42" t="s">
        <v>22</v>
      </c>
      <c r="G802" s="40" t="s">
        <v>31</v>
      </c>
      <c r="H802" s="44" t="str">
        <f>IFERROR(VLOOKUP(Abfalldokumentation!$B802,Artikel!A:C,3,FALSE),Abfalldokumentation!$B802)</f>
        <v>VOS URW-NATUR-EXTRA</v>
      </c>
      <c r="I802" s="78" t="str">
        <f>VLOOKUP(V802,'Linien - BU'!A:B,2,FALSE)</f>
        <v>BU1</v>
      </c>
      <c r="J802" s="79">
        <f t="shared" si="84"/>
        <v>15</v>
      </c>
      <c r="K802" s="80">
        <f>Abfalldokumentation!$E802</f>
        <v>44469</v>
      </c>
      <c r="L802" s="79" t="str">
        <f>IFERROR(IF(VLOOKUP(W802,'[1]Rohware 230'!$B:$C,2,FALSE)=0,"Rohware"),
IFERROR(IF(VLOOKUP(W802,[1]Sammelnr.!$B:$C,2,FALSE)=0,"Sammelnr. ungeschält ABS"),
IFERROR(IF(VLOOKUP(W802,[1]Sammelnr.!$E:$F,2,FALSE)=0,"Sammelnr. ungeschält VS"),
IFERROR(IF(VLOOKUP(W802,[1]Sammelnr.!$H:$I,2,FALSE)=0,"Sammelnr. geschält"),
IFERROR(IF(VLOOKUP(W802,[1]Offen!$B:$C,2,FALSE)=0,"Offen ungeschält ABS"),
IFERROR(IF(VLOOKUP(W802,[1]Offen!$E:$F,2,FALSE)=0,"Offen ungeschält VOS"),
IFERROR(IF(VLOOKUP(W802,[1]Offen!$H:$I,2,FALSE)=0,"Offen geschält RW"),
IFERROR(IF(VLOOKUP(W802,[1]Offen!$K:$L,2,FALSE)=0,"Offen vegan"),
IFERROR(IF(VLOOKUP(W802,[1]Offen!$N:$O,2,FALSE)=0,"Offen Zipfel"),
IFERROR(IF(VLOOKUP(W802,[1]Offen!$Q:$R,2,FALSE)=0,"Offen Endstücke"),
IFERROR(IF(VLOOKUP(W802,[1]Vakuumiert!$B:$C,2,FALSE)=0,"Vakuumierter VOS ungeschält"),
IFERROR(IF(VLOOKUP(W802,[1]Vakuumiert!$E:$F,2,FALSE)=0,"Vakuumierter ABS ungeschält"),
IFERROR(IF(VLOOKUP(W802,[1]Vakuumiert!$H:$I,2,FALSE)=0,"Vakuumierter VOS geschält"),
IFERROR(IF(VLOOKUP(W802,[1]Vakuumiert!$K:$L,2,FALSE)=0,"Vakuumierter VOS vegan"),
IFERROR(IF(VLOOKUP(W802,[1]Vakuumiert!$N:$O,2,FALSE)=0,"Vakuumierter VOS Zipfel"),
IFERROR(IF(VLOOKUP(W802,[1]Vakuumiert!$Q:$R,2,FALSE)=0,"Vakuumiert geschält"),
IFERROR(IF(VLOOKUP(W802,'[1]vakuumierte Fertigprodukte'!$B:$C,2,FALSE)=0,"Fertigprodukte"),
IFERROR(IF(VLOOKUP(W802,'[1]vakuumierte Fertigprodukte'!$E:$FI,2,FALSE)=0,"Vakuumierte Zipfel"),
IFERROR(IF(VLOOKUP(W802,[1]Wurste!$B:$C,2,FALSE)=0,"Räucherwürste"),
IFERROR(IF(VLOOKUP(W802,[1]Wurste!$E:$F,2,FALSE)=0,"URW/URGW Wurst"),
IFERROR(IF(VLOOKUP(W802,[1]Wurste!$H:$I,2,FALSE)=0,"HF-Wurst Vegan"),
IFERROR(IF(VLOOKUP(W802,[1]Wurste!$K:$L,2,FALSE)=0,"320er ohne Würste"),
IFERROR(IF(AND(OR(Abfalldokumentation!$I802="BU3",Abfalldokumentation!$I802="Verkauf"),Abfalldokumentation!$N802="Schimmel",Abfalldokumentation!$O802="keinen Abnehmer/kein Schälpersonal"),"Div. Zipfel, ES ohne Verwendung",VLOOKUP(Abfalldokumentation!$M802,Produktgruppen!A:B,2,FALSE)),"-")))))))))))))))))))))))</f>
        <v>Offen ungeschält VOS</v>
      </c>
      <c r="M802" s="81" t="str">
        <f>IFERROR(VLOOKUP(Abfalldokumentation!$W802,Artikel!A:C,3,FALSE),Abfalldokumentation!$W802)</f>
        <v>VOS URW-NATUR-EXTRA</v>
      </c>
      <c r="N802" s="81" t="str">
        <f>VLOOKUP(D802,'Liste Gründe'!A:D,2,FALSE)</f>
        <v>Schimmel</v>
      </c>
      <c r="O802" s="80" t="str">
        <f>IF(ISBLANK(F802),VLOOKUP(Abfalldokumentation!$X802,'Liste Gründe'!A:D,3,FALSE),F802)</f>
        <v>keine Verarbeitung</v>
      </c>
      <c r="P802" s="81" t="str">
        <f>IF(ISBLANK(Abfalldokumentation!$G802),"-",Abfalldokumentation!$G802)</f>
        <v>MHD abgelaufen</v>
      </c>
      <c r="Q802" s="81">
        <f t="shared" si="85"/>
        <v>39</v>
      </c>
      <c r="R802" s="81" t="str">
        <f t="shared" si="86"/>
        <v>Produkte</v>
      </c>
      <c r="S802" s="81" t="str">
        <f t="shared" si="87"/>
        <v>BUs</v>
      </c>
      <c r="T802" s="81" t="str">
        <f t="shared" si="88"/>
        <v>Symptome</v>
      </c>
      <c r="U802" s="81">
        <f>IFERROR(VLOOKUP(Abfalldokumentation!$W802,Kennzahlen!S:U,3,FALSE)*Abfalldokumentation!$J802,"0")</f>
        <v>7.5</v>
      </c>
      <c r="V802" s="81" t="str">
        <f>IF(ISBLANK(A802),VLOOKUP(Abfalldokumentation!$W802,'Linien - BU'!R:S,2,FALSE),A802)</f>
        <v>RWV</v>
      </c>
      <c r="W802" s="77">
        <f t="shared" si="89"/>
        <v>29500947</v>
      </c>
      <c r="X802" s="77">
        <f t="shared" si="90"/>
        <v>12</v>
      </c>
    </row>
    <row r="803" spans="1:24" ht="30" customHeight="1" x14ac:dyDescent="0.25">
      <c r="A803" s="45" t="s">
        <v>95</v>
      </c>
      <c r="B803" s="46">
        <v>29500948</v>
      </c>
      <c r="C803" s="46">
        <v>100</v>
      </c>
      <c r="D803" s="46">
        <v>12</v>
      </c>
      <c r="E803" s="47">
        <v>44469</v>
      </c>
      <c r="F803" s="48" t="s">
        <v>22</v>
      </c>
      <c r="G803" s="46" t="s">
        <v>31</v>
      </c>
      <c r="H803" s="50" t="str">
        <f>IFERROR(VLOOKUP(Abfalldokumentation!$B803,Artikel!A:C,3,FALSE),Abfalldokumentation!$B803)</f>
        <v>VOS URW-VS-SPICKER-NATU</v>
      </c>
      <c r="I803" s="73" t="str">
        <f>VLOOKUP(V803,'Linien - BU'!A:B,2,FALSE)</f>
        <v>BU1</v>
      </c>
      <c r="J803" s="74">
        <f t="shared" si="84"/>
        <v>100</v>
      </c>
      <c r="K803" s="75">
        <f>Abfalldokumentation!$E803</f>
        <v>44469</v>
      </c>
      <c r="L803" s="74" t="str">
        <f>IFERROR(IF(VLOOKUP(W803,'[1]Rohware 230'!$B:$C,2,FALSE)=0,"Rohware"),
IFERROR(IF(VLOOKUP(W803,[1]Sammelnr.!$B:$C,2,FALSE)=0,"Sammelnr. ungeschält ABS"),
IFERROR(IF(VLOOKUP(W803,[1]Sammelnr.!$E:$F,2,FALSE)=0,"Sammelnr. ungeschält VS"),
IFERROR(IF(VLOOKUP(W803,[1]Sammelnr.!$H:$I,2,FALSE)=0,"Sammelnr. geschält"),
IFERROR(IF(VLOOKUP(W803,[1]Offen!$B:$C,2,FALSE)=0,"Offen ungeschält ABS"),
IFERROR(IF(VLOOKUP(W803,[1]Offen!$E:$F,2,FALSE)=0,"Offen ungeschält VOS"),
IFERROR(IF(VLOOKUP(W803,[1]Offen!$H:$I,2,FALSE)=0,"Offen geschält RW"),
IFERROR(IF(VLOOKUP(W803,[1]Offen!$K:$L,2,FALSE)=0,"Offen vegan"),
IFERROR(IF(VLOOKUP(W803,[1]Offen!$N:$O,2,FALSE)=0,"Offen Zipfel"),
IFERROR(IF(VLOOKUP(W803,[1]Offen!$Q:$R,2,FALSE)=0,"Offen Endstücke"),
IFERROR(IF(VLOOKUP(W803,[1]Vakuumiert!$B:$C,2,FALSE)=0,"Vakuumierter VOS ungeschält"),
IFERROR(IF(VLOOKUP(W803,[1]Vakuumiert!$E:$F,2,FALSE)=0,"Vakuumierter ABS ungeschält"),
IFERROR(IF(VLOOKUP(W803,[1]Vakuumiert!$H:$I,2,FALSE)=0,"Vakuumierter VOS geschält"),
IFERROR(IF(VLOOKUP(W803,[1]Vakuumiert!$K:$L,2,FALSE)=0,"Vakuumierter VOS vegan"),
IFERROR(IF(VLOOKUP(W803,[1]Vakuumiert!$N:$O,2,FALSE)=0,"Vakuumierter VOS Zipfel"),
IFERROR(IF(VLOOKUP(W803,[1]Vakuumiert!$Q:$R,2,FALSE)=0,"Vakuumiert geschält"),
IFERROR(IF(VLOOKUP(W803,'[1]vakuumierte Fertigprodukte'!$B:$C,2,FALSE)=0,"Fertigprodukte"),
IFERROR(IF(VLOOKUP(W803,'[1]vakuumierte Fertigprodukte'!$E:$FI,2,FALSE)=0,"Vakuumierte Zipfel"),
IFERROR(IF(VLOOKUP(W803,[1]Wurste!$B:$C,2,FALSE)=0,"Räucherwürste"),
IFERROR(IF(VLOOKUP(W803,[1]Wurste!$E:$F,2,FALSE)=0,"URW/URGW Wurst"),
IFERROR(IF(VLOOKUP(W803,[1]Wurste!$H:$I,2,FALSE)=0,"HF-Wurst Vegan"),
IFERROR(IF(VLOOKUP(W803,[1]Wurste!$K:$L,2,FALSE)=0,"320er ohne Würste"),
IFERROR(IF(AND(OR(Abfalldokumentation!$I803="BU3",Abfalldokumentation!$I803="Verkauf"),Abfalldokumentation!$N803="Schimmel",Abfalldokumentation!$O803="keinen Abnehmer/kein Schälpersonal"),"Div. Zipfel, ES ohne Verwendung",VLOOKUP(Abfalldokumentation!$M803,Produktgruppen!A:B,2,FALSE)),"-")))))))))))))))))))))))</f>
        <v>Offen ungeschält VOS</v>
      </c>
      <c r="M803" s="76" t="str">
        <f>IFERROR(VLOOKUP(Abfalldokumentation!$W803,Artikel!A:C,3,FALSE),Abfalldokumentation!$W803)</f>
        <v>VOS URW-VS-SPICKER-NATU</v>
      </c>
      <c r="N803" s="76" t="str">
        <f>VLOOKUP(D803,'Liste Gründe'!A:D,2,FALSE)</f>
        <v>Schimmel</v>
      </c>
      <c r="O803" s="75" t="str">
        <f>IF(ISBLANK(F803),VLOOKUP(Abfalldokumentation!$X803,'Liste Gründe'!A:D,3,FALSE),F803)</f>
        <v>keine Verarbeitung</v>
      </c>
      <c r="P803" s="76" t="str">
        <f>IF(ISBLANK(Abfalldokumentation!$G803),"-",Abfalldokumentation!$G803)</f>
        <v>MHD abgelaufen</v>
      </c>
      <c r="Q803" s="76">
        <f t="shared" si="85"/>
        <v>39</v>
      </c>
      <c r="R803" s="76" t="str">
        <f t="shared" si="86"/>
        <v>Produkte</v>
      </c>
      <c r="S803" s="76" t="str">
        <f t="shared" si="87"/>
        <v>BUs</v>
      </c>
      <c r="T803" s="76" t="str">
        <f t="shared" si="88"/>
        <v>Symptome</v>
      </c>
      <c r="U803" s="76">
        <f>IFERROR(VLOOKUP(Abfalldokumentation!$W803,Kennzahlen!S:U,3,FALSE)*Abfalldokumentation!$J803,"0")</f>
        <v>50</v>
      </c>
      <c r="V803" s="76" t="str">
        <f>IF(ISBLANK(A803),VLOOKUP(Abfalldokumentation!$W803,'Linien - BU'!R:S,2,FALSE),A803)</f>
        <v>RWV</v>
      </c>
      <c r="W803" s="77">
        <f t="shared" si="89"/>
        <v>29500948</v>
      </c>
      <c r="X803" s="77">
        <f t="shared" si="90"/>
        <v>12</v>
      </c>
    </row>
    <row r="804" spans="1:24" ht="30" customHeight="1" x14ac:dyDescent="0.25">
      <c r="A804" s="39" t="s">
        <v>95</v>
      </c>
      <c r="B804" s="40">
        <v>29501021</v>
      </c>
      <c r="C804" s="40">
        <v>25</v>
      </c>
      <c r="D804" s="40">
        <v>12</v>
      </c>
      <c r="E804" s="41">
        <v>44469</v>
      </c>
      <c r="F804" s="42" t="s">
        <v>21</v>
      </c>
      <c r="G804" s="40" t="s">
        <v>31</v>
      </c>
      <c r="H804" s="44" t="str">
        <f>IFERROR(VLOOKUP(Abfalldokumentation!$B804,Artikel!A:C,3,FALSE),Abfalldokumentation!$B804)</f>
        <v>VOS URW NATUR AMM CO RE</v>
      </c>
      <c r="I804" s="78" t="str">
        <f>VLOOKUP(V804,'Linien - BU'!A:B,2,FALSE)</f>
        <v>BU1</v>
      </c>
      <c r="J804" s="79">
        <f t="shared" si="84"/>
        <v>25</v>
      </c>
      <c r="K804" s="80">
        <f>Abfalldokumentation!$E804</f>
        <v>44469</v>
      </c>
      <c r="L804" s="79" t="str">
        <f>IFERROR(IF(VLOOKUP(W804,'[1]Rohware 230'!$B:$C,2,FALSE)=0,"Rohware"),
IFERROR(IF(VLOOKUP(W804,[1]Sammelnr.!$B:$C,2,FALSE)=0,"Sammelnr. ungeschält ABS"),
IFERROR(IF(VLOOKUP(W804,[1]Sammelnr.!$E:$F,2,FALSE)=0,"Sammelnr. ungeschält VS"),
IFERROR(IF(VLOOKUP(W804,[1]Sammelnr.!$H:$I,2,FALSE)=0,"Sammelnr. geschält"),
IFERROR(IF(VLOOKUP(W804,[1]Offen!$B:$C,2,FALSE)=0,"Offen ungeschält ABS"),
IFERROR(IF(VLOOKUP(W804,[1]Offen!$E:$F,2,FALSE)=0,"Offen ungeschält VOS"),
IFERROR(IF(VLOOKUP(W804,[1]Offen!$H:$I,2,FALSE)=0,"Offen geschält RW"),
IFERROR(IF(VLOOKUP(W804,[1]Offen!$K:$L,2,FALSE)=0,"Offen vegan"),
IFERROR(IF(VLOOKUP(W804,[1]Offen!$N:$O,2,FALSE)=0,"Offen Zipfel"),
IFERROR(IF(VLOOKUP(W804,[1]Offen!$Q:$R,2,FALSE)=0,"Offen Endstücke"),
IFERROR(IF(VLOOKUP(W804,[1]Vakuumiert!$B:$C,2,FALSE)=0,"Vakuumierter VOS ungeschält"),
IFERROR(IF(VLOOKUP(W804,[1]Vakuumiert!$E:$F,2,FALSE)=0,"Vakuumierter ABS ungeschält"),
IFERROR(IF(VLOOKUP(W804,[1]Vakuumiert!$H:$I,2,FALSE)=0,"Vakuumierter VOS geschält"),
IFERROR(IF(VLOOKUP(W804,[1]Vakuumiert!$K:$L,2,FALSE)=0,"Vakuumierter VOS vegan"),
IFERROR(IF(VLOOKUP(W804,[1]Vakuumiert!$N:$O,2,FALSE)=0,"Vakuumierter VOS Zipfel"),
IFERROR(IF(VLOOKUP(W804,[1]Vakuumiert!$Q:$R,2,FALSE)=0,"Vakuumiert geschält"),
IFERROR(IF(VLOOKUP(W804,'[1]vakuumierte Fertigprodukte'!$B:$C,2,FALSE)=0,"Fertigprodukte"),
IFERROR(IF(VLOOKUP(W804,'[1]vakuumierte Fertigprodukte'!$E:$FI,2,FALSE)=0,"Vakuumierte Zipfel"),
IFERROR(IF(VLOOKUP(W804,[1]Wurste!$B:$C,2,FALSE)=0,"Räucherwürste"),
IFERROR(IF(VLOOKUP(W804,[1]Wurste!$E:$F,2,FALSE)=0,"URW/URGW Wurst"),
IFERROR(IF(VLOOKUP(W804,[1]Wurste!$H:$I,2,FALSE)=0,"HF-Wurst Vegan"),
IFERROR(IF(VLOOKUP(W804,[1]Wurste!$K:$L,2,FALSE)=0,"320er ohne Würste"),
IFERROR(IF(AND(OR(Abfalldokumentation!$I804="BU3",Abfalldokumentation!$I804="Verkauf"),Abfalldokumentation!$N804="Schimmel",Abfalldokumentation!$O804="keinen Abnehmer/kein Schälpersonal"),"Div. Zipfel, ES ohne Verwendung",VLOOKUP(Abfalldokumentation!$M804,Produktgruppen!A:B,2,FALSE)),"-")))))))))))))))))))))))</f>
        <v>Offen ungeschält VOS</v>
      </c>
      <c r="M804" s="81" t="str">
        <f>IFERROR(VLOOKUP(Abfalldokumentation!$W804,Artikel!A:C,3,FALSE),Abfalldokumentation!$W804)</f>
        <v>VOS URW NATUR AMM CO RE</v>
      </c>
      <c r="N804" s="81" t="str">
        <f>VLOOKUP(D804,'Liste Gründe'!A:D,2,FALSE)</f>
        <v>Schimmel</v>
      </c>
      <c r="O804" s="80" t="str">
        <f>IF(ISBLANK(F804),VLOOKUP(Abfalldokumentation!$X804,'Liste Gründe'!A:D,3,FALSE),F804)</f>
        <v>VOS &gt; Einsatz</v>
      </c>
      <c r="P804" s="81" t="str">
        <f>IF(ISBLANK(Abfalldokumentation!$G804),"-",Abfalldokumentation!$G804)</f>
        <v>MHD abgelaufen</v>
      </c>
      <c r="Q804" s="81">
        <f t="shared" si="85"/>
        <v>39</v>
      </c>
      <c r="R804" s="81" t="str">
        <f t="shared" si="86"/>
        <v>Produkte</v>
      </c>
      <c r="S804" s="81" t="str">
        <f t="shared" si="87"/>
        <v>BUs</v>
      </c>
      <c r="T804" s="81" t="str">
        <f t="shared" si="88"/>
        <v>Symptome</v>
      </c>
      <c r="U804" s="81">
        <f>IFERROR(VLOOKUP(Abfalldokumentation!$W804,Kennzahlen!S:U,3,FALSE)*Abfalldokumentation!$J804,"0")</f>
        <v>12.5</v>
      </c>
      <c r="V804" s="81" t="str">
        <f>IF(ISBLANK(A804),VLOOKUP(Abfalldokumentation!$W804,'Linien - BU'!R:S,2,FALSE),A804)</f>
        <v>RWV</v>
      </c>
      <c r="W804" s="77">
        <f t="shared" si="89"/>
        <v>29501021</v>
      </c>
      <c r="X804" s="77">
        <f t="shared" si="90"/>
        <v>12</v>
      </c>
    </row>
    <row r="805" spans="1:24" ht="30" customHeight="1" x14ac:dyDescent="0.25">
      <c r="A805" s="45" t="s">
        <v>131</v>
      </c>
      <c r="B805" s="46">
        <v>29501029</v>
      </c>
      <c r="C805" s="46">
        <v>9</v>
      </c>
      <c r="D805" s="46">
        <v>61</v>
      </c>
      <c r="E805" s="47">
        <v>44469</v>
      </c>
      <c r="F805" s="48" t="s">
        <v>17</v>
      </c>
      <c r="G805" s="46" t="s">
        <v>82</v>
      </c>
      <c r="H805" s="50" t="str">
        <f>IFERROR(VLOOKUP(Abfalldokumentation!$B805,Artikel!A:C,3,FALSE),Abfalldokumentation!$B805)</f>
        <v>ABS BRUSCHETTA</v>
      </c>
      <c r="I805" s="73" t="str">
        <f>VLOOKUP(V805,'Linien - BU'!A:B,2,FALSE)</f>
        <v>BU4</v>
      </c>
      <c r="J805" s="74">
        <f t="shared" si="84"/>
        <v>9</v>
      </c>
      <c r="K805" s="75">
        <f>Abfalldokumentation!$E805</f>
        <v>44469</v>
      </c>
      <c r="L805" s="74" t="str">
        <f>IFERROR(IF(VLOOKUP(W805,'[1]Rohware 230'!$B:$C,2,FALSE)=0,"Rohware"),
IFERROR(IF(VLOOKUP(W805,[1]Sammelnr.!$B:$C,2,FALSE)=0,"Sammelnr. ungeschält ABS"),
IFERROR(IF(VLOOKUP(W805,[1]Sammelnr.!$E:$F,2,FALSE)=0,"Sammelnr. ungeschält VS"),
IFERROR(IF(VLOOKUP(W805,[1]Sammelnr.!$H:$I,2,FALSE)=0,"Sammelnr. geschält"),
IFERROR(IF(VLOOKUP(W805,[1]Offen!$B:$C,2,FALSE)=0,"Offen ungeschält ABS"),
IFERROR(IF(VLOOKUP(W805,[1]Offen!$E:$F,2,FALSE)=0,"Offen ungeschält VOS"),
IFERROR(IF(VLOOKUP(W805,[1]Offen!$H:$I,2,FALSE)=0,"Offen geschält RW"),
IFERROR(IF(VLOOKUP(W805,[1]Offen!$K:$L,2,FALSE)=0,"Offen vegan"),
IFERROR(IF(VLOOKUP(W805,[1]Offen!$N:$O,2,FALSE)=0,"Offen Zipfel"),
IFERROR(IF(VLOOKUP(W805,[1]Offen!$Q:$R,2,FALSE)=0,"Offen Endstücke"),
IFERROR(IF(VLOOKUP(W805,[1]Vakuumiert!$B:$C,2,FALSE)=0,"Vakuumierter VOS ungeschält"),
IFERROR(IF(VLOOKUP(W805,[1]Vakuumiert!$E:$F,2,FALSE)=0,"Vakuumierter ABS ungeschält"),
IFERROR(IF(VLOOKUP(W805,[1]Vakuumiert!$H:$I,2,FALSE)=0,"Vakuumierter VOS geschält"),
IFERROR(IF(VLOOKUP(W805,[1]Vakuumiert!$K:$L,2,FALSE)=0,"Vakuumierter VOS vegan"),
IFERROR(IF(VLOOKUP(W805,[1]Vakuumiert!$N:$O,2,FALSE)=0,"Vakuumierter VOS Zipfel"),
IFERROR(IF(VLOOKUP(W805,[1]Vakuumiert!$Q:$R,2,FALSE)=0,"Vakuumiert geschält"),
IFERROR(IF(VLOOKUP(W805,'[1]vakuumierte Fertigprodukte'!$B:$C,2,FALSE)=0,"Fertigprodukte"),
IFERROR(IF(VLOOKUP(W805,'[1]vakuumierte Fertigprodukte'!$E:$FI,2,FALSE)=0,"Vakuumierte Zipfel"),
IFERROR(IF(VLOOKUP(W805,[1]Wurste!$B:$C,2,FALSE)=0,"Räucherwürste"),
IFERROR(IF(VLOOKUP(W805,[1]Wurste!$E:$F,2,FALSE)=0,"URW/URGW Wurst"),
IFERROR(IF(VLOOKUP(W805,[1]Wurste!$H:$I,2,FALSE)=0,"HF-Wurst Vegan"),
IFERROR(IF(VLOOKUP(W805,[1]Wurste!$K:$L,2,FALSE)=0,"320er ohne Würste"),
IFERROR(IF(AND(OR(Abfalldokumentation!$I805="BU3",Abfalldokumentation!$I805="Verkauf"),Abfalldokumentation!$N805="Schimmel",Abfalldokumentation!$O805="keinen Abnehmer/kein Schälpersonal"),"Div. Zipfel, ES ohne Verwendung",VLOOKUP(Abfalldokumentation!$M805,Produktgruppen!A:B,2,FALSE)),"-")))))))))))))))))))))))</f>
        <v>Offen ungeschält ABS</v>
      </c>
      <c r="M805" s="76" t="str">
        <f>IFERROR(VLOOKUP(Abfalldokumentation!$W805,Artikel!A:C,3,FALSE),Abfalldokumentation!$W805)</f>
        <v>ABS BRUSCHETTA</v>
      </c>
      <c r="N805" s="76" t="str">
        <f>VLOOKUP(D805,'Liste Gründe'!A:D,2,FALSE)</f>
        <v>keinen Verwendungszweck</v>
      </c>
      <c r="O805" s="75" t="str">
        <f>IF(ISBLANK(F805),VLOOKUP(Abfalldokumentation!$X805,'Liste Gründe'!A:D,3,FALSE),F805)</f>
        <v>keinen Verwendungszweck</v>
      </c>
      <c r="P805" s="76" t="str">
        <f>IF(ISBLANK(Abfalldokumentation!$G805),"-",Abfalldokumentation!$G805)</f>
        <v>&lt;300kg/Monat</v>
      </c>
      <c r="Q805" s="76">
        <f t="shared" si="85"/>
        <v>39</v>
      </c>
      <c r="R805" s="76" t="str">
        <f t="shared" si="86"/>
        <v>Produkte</v>
      </c>
      <c r="S805" s="76" t="str">
        <f t="shared" si="87"/>
        <v>BUs</v>
      </c>
      <c r="T805" s="76" t="str">
        <f t="shared" si="88"/>
        <v>Symptome</v>
      </c>
      <c r="U805" s="76">
        <f>IFERROR(VLOOKUP(Abfalldokumentation!$W805,Kennzahlen!S:U,3,FALSE)*Abfalldokumentation!$J805,"0")</f>
        <v>13.5</v>
      </c>
      <c r="V805" s="76" t="str">
        <f>IF(ISBLANK(A805),VLOOKUP(Abfalldokumentation!$W805,'Linien - BU'!R:S,2,FALSE),A805)</f>
        <v>L21</v>
      </c>
      <c r="W805" s="77">
        <f t="shared" si="89"/>
        <v>29501029</v>
      </c>
      <c r="X805" s="77">
        <f t="shared" si="90"/>
        <v>61</v>
      </c>
    </row>
    <row r="806" spans="1:24" ht="30" customHeight="1" x14ac:dyDescent="0.25">
      <c r="A806" s="39" t="s">
        <v>74</v>
      </c>
      <c r="B806" s="40">
        <v>29600004</v>
      </c>
      <c r="C806" s="40">
        <v>195</v>
      </c>
      <c r="D806" s="40">
        <v>12</v>
      </c>
      <c r="E806" s="41">
        <v>44469</v>
      </c>
      <c r="F806" s="42" t="s">
        <v>22</v>
      </c>
      <c r="G806" s="40" t="s">
        <v>75</v>
      </c>
      <c r="H806" s="44" t="str">
        <f>IFERROR(VLOOKUP(Abfalldokumentation!$B806,Artikel!A:C,3,FALSE),Abfalldokumentation!$B806)</f>
        <v>ABS 45-48% Konventionel</v>
      </c>
      <c r="I806" s="78" t="str">
        <f>VLOOKUP(V806,'Linien - BU'!A:B,2,FALSE)</f>
        <v>BU1</v>
      </c>
      <c r="J806" s="79">
        <f t="shared" si="84"/>
        <v>195</v>
      </c>
      <c r="K806" s="80">
        <f>Abfalldokumentation!$E806</f>
        <v>44469</v>
      </c>
      <c r="L806" s="79" t="str">
        <f>IFERROR(IF(VLOOKUP(W806,'[1]Rohware 230'!$B:$C,2,FALSE)=0,"Rohware"),
IFERROR(IF(VLOOKUP(W806,[1]Sammelnr.!$B:$C,2,FALSE)=0,"Sammelnr. ungeschält ABS"),
IFERROR(IF(VLOOKUP(W806,[1]Sammelnr.!$E:$F,2,FALSE)=0,"Sammelnr. ungeschält VS"),
IFERROR(IF(VLOOKUP(W806,[1]Sammelnr.!$H:$I,2,FALSE)=0,"Sammelnr. geschält"),
IFERROR(IF(VLOOKUP(W806,[1]Offen!$B:$C,2,FALSE)=0,"Offen ungeschält ABS"),
IFERROR(IF(VLOOKUP(W806,[1]Offen!$E:$F,2,FALSE)=0,"Offen ungeschält VOS"),
IFERROR(IF(VLOOKUP(W806,[1]Offen!$H:$I,2,FALSE)=0,"Offen geschält RW"),
IFERROR(IF(VLOOKUP(W806,[1]Offen!$K:$L,2,FALSE)=0,"Offen vegan"),
IFERROR(IF(VLOOKUP(W806,[1]Offen!$N:$O,2,FALSE)=0,"Offen Zipfel"),
IFERROR(IF(VLOOKUP(W806,[1]Offen!$Q:$R,2,FALSE)=0,"Offen Endstücke"),
IFERROR(IF(VLOOKUP(W806,[1]Vakuumiert!$B:$C,2,FALSE)=0,"Vakuumierter VOS ungeschält"),
IFERROR(IF(VLOOKUP(W806,[1]Vakuumiert!$E:$F,2,FALSE)=0,"Vakuumierter ABS ungeschält"),
IFERROR(IF(VLOOKUP(W806,[1]Vakuumiert!$H:$I,2,FALSE)=0,"Vakuumierter VOS geschält"),
IFERROR(IF(VLOOKUP(W806,[1]Vakuumiert!$K:$L,2,FALSE)=0,"Vakuumierter VOS vegan"),
IFERROR(IF(VLOOKUP(W806,[1]Vakuumiert!$N:$O,2,FALSE)=0,"Vakuumierter VOS Zipfel"),
IFERROR(IF(VLOOKUP(W806,[1]Vakuumiert!$Q:$R,2,FALSE)=0,"Vakuumiert geschält"),
IFERROR(IF(VLOOKUP(W806,'[1]vakuumierte Fertigprodukte'!$B:$C,2,FALSE)=0,"Fertigprodukte"),
IFERROR(IF(VLOOKUP(W806,'[1]vakuumierte Fertigprodukte'!$E:$FI,2,FALSE)=0,"Vakuumierte Zipfel"),
IFERROR(IF(VLOOKUP(W806,[1]Wurste!$B:$C,2,FALSE)=0,"Räucherwürste"),
IFERROR(IF(VLOOKUP(W806,[1]Wurste!$E:$F,2,FALSE)=0,"URW/URGW Wurst"),
IFERROR(IF(VLOOKUP(W806,[1]Wurste!$H:$I,2,FALSE)=0,"HF-Wurst Vegan"),
IFERROR(IF(VLOOKUP(W806,[1]Wurste!$K:$L,2,FALSE)=0,"320er ohne Würste"),
IFERROR(IF(AND(OR(Abfalldokumentation!$I806="BU3",Abfalldokumentation!$I806="Verkauf"),Abfalldokumentation!$N806="Schimmel",Abfalldokumentation!$O806="keinen Abnehmer/kein Schälpersonal"),"Div. Zipfel, ES ohne Verwendung",VLOOKUP(Abfalldokumentation!$M806,Produktgruppen!A:B,2,FALSE)),"-")))))))))))))))))))))))</f>
        <v>Sammelnr. ungeschält ABS</v>
      </c>
      <c r="M806" s="81" t="str">
        <f>IFERROR(VLOOKUP(Abfalldokumentation!$W806,Artikel!A:C,3,FALSE),Abfalldokumentation!$W806)</f>
        <v>ABS 45-48% Konventionel</v>
      </c>
      <c r="N806" s="81" t="str">
        <f>VLOOKUP(D806,'Liste Gründe'!A:D,2,FALSE)</f>
        <v>Schimmel</v>
      </c>
      <c r="O806" s="80" t="str">
        <f>IF(ISBLANK(F806),VLOOKUP(Abfalldokumentation!$X806,'Liste Gründe'!A:D,3,FALSE),F806)</f>
        <v>keine Verarbeitung</v>
      </c>
      <c r="P806" s="81" t="str">
        <f>IF(ISBLANK(Abfalldokumentation!$G806),"-",Abfalldokumentation!$G806)</f>
        <v>Aufgrund Konsistenz nicht genommen. Zu wenig VOS verarbeitet. Vom Warmen ins Kalte -&gt; Schimmel</v>
      </c>
      <c r="Q806" s="81">
        <f t="shared" si="85"/>
        <v>39</v>
      </c>
      <c r="R806" s="81" t="str">
        <f t="shared" si="86"/>
        <v>Produkte</v>
      </c>
      <c r="S806" s="81" t="str">
        <f t="shared" si="87"/>
        <v>BUs</v>
      </c>
      <c r="T806" s="81" t="str">
        <f t="shared" si="88"/>
        <v>Symptome</v>
      </c>
      <c r="U806" s="81">
        <f>IFERROR(VLOOKUP(Abfalldokumentation!$W806,Kennzahlen!S:U,3,FALSE)*Abfalldokumentation!$J806,"0")</f>
        <v>393.43199999999996</v>
      </c>
      <c r="V806" s="81" t="str">
        <f>IF(ISBLANK(A806),VLOOKUP(Abfalldokumentation!$W806,'Linien - BU'!R:S,2,FALSE),A806)</f>
        <v>Schmelze</v>
      </c>
      <c r="W806" s="77">
        <f t="shared" si="89"/>
        <v>29600004</v>
      </c>
      <c r="X806" s="77">
        <f t="shared" si="90"/>
        <v>12</v>
      </c>
    </row>
    <row r="807" spans="1:24" ht="30" customHeight="1" x14ac:dyDescent="0.25">
      <c r="A807" s="45" t="s">
        <v>74</v>
      </c>
      <c r="B807" s="46">
        <v>29600017</v>
      </c>
      <c r="C807" s="46">
        <v>66.8</v>
      </c>
      <c r="D807" s="46">
        <v>12</v>
      </c>
      <c r="E807" s="47">
        <v>44469</v>
      </c>
      <c r="F807" s="48" t="s">
        <v>22</v>
      </c>
      <c r="G807" s="46" t="s">
        <v>75</v>
      </c>
      <c r="H807" s="50" t="str">
        <f>IFERROR(VLOOKUP(Abfalldokumentation!$B807,Artikel!A:C,3,FALSE),Abfalldokumentation!$B807)</f>
        <v>VS RW Schinken mit Rind</v>
      </c>
      <c r="I807" s="73" t="str">
        <f>VLOOKUP(V807,'Linien - BU'!A:B,2,FALSE)</f>
        <v>BU1</v>
      </c>
      <c r="J807" s="74">
        <f t="shared" si="84"/>
        <v>66.8</v>
      </c>
      <c r="K807" s="75">
        <f>Abfalldokumentation!$E807</f>
        <v>44469</v>
      </c>
      <c r="L807" s="74" t="str">
        <f>IFERROR(IF(VLOOKUP(W807,'[1]Rohware 230'!$B:$C,2,FALSE)=0,"Rohware"),
IFERROR(IF(VLOOKUP(W807,[1]Sammelnr.!$B:$C,2,FALSE)=0,"Sammelnr. ungeschält ABS"),
IFERROR(IF(VLOOKUP(W807,[1]Sammelnr.!$E:$F,2,FALSE)=0,"Sammelnr. ungeschält VS"),
IFERROR(IF(VLOOKUP(W807,[1]Sammelnr.!$H:$I,2,FALSE)=0,"Sammelnr. geschält"),
IFERROR(IF(VLOOKUP(W807,[1]Offen!$B:$C,2,FALSE)=0,"Offen ungeschält ABS"),
IFERROR(IF(VLOOKUP(W807,[1]Offen!$E:$F,2,FALSE)=0,"Offen ungeschält VOS"),
IFERROR(IF(VLOOKUP(W807,[1]Offen!$H:$I,2,FALSE)=0,"Offen geschält RW"),
IFERROR(IF(VLOOKUP(W807,[1]Offen!$K:$L,2,FALSE)=0,"Offen vegan"),
IFERROR(IF(VLOOKUP(W807,[1]Offen!$N:$O,2,FALSE)=0,"Offen Zipfel"),
IFERROR(IF(VLOOKUP(W807,[1]Offen!$Q:$R,2,FALSE)=0,"Offen Endstücke"),
IFERROR(IF(VLOOKUP(W807,[1]Vakuumiert!$B:$C,2,FALSE)=0,"Vakuumierter VOS ungeschält"),
IFERROR(IF(VLOOKUP(W807,[1]Vakuumiert!$E:$F,2,FALSE)=0,"Vakuumierter ABS ungeschält"),
IFERROR(IF(VLOOKUP(W807,[1]Vakuumiert!$H:$I,2,FALSE)=0,"Vakuumierter VOS geschält"),
IFERROR(IF(VLOOKUP(W807,[1]Vakuumiert!$K:$L,2,FALSE)=0,"Vakuumierter VOS vegan"),
IFERROR(IF(VLOOKUP(W807,[1]Vakuumiert!$N:$O,2,FALSE)=0,"Vakuumierter VOS Zipfel"),
IFERROR(IF(VLOOKUP(W807,[1]Vakuumiert!$Q:$R,2,FALSE)=0,"Vakuumiert geschält"),
IFERROR(IF(VLOOKUP(W807,'[1]vakuumierte Fertigprodukte'!$B:$C,2,FALSE)=0,"Fertigprodukte"),
IFERROR(IF(VLOOKUP(W807,'[1]vakuumierte Fertigprodukte'!$E:$FI,2,FALSE)=0,"Vakuumierte Zipfel"),
IFERROR(IF(VLOOKUP(W807,[1]Wurste!$B:$C,2,FALSE)=0,"Räucherwürste"),
IFERROR(IF(VLOOKUP(W807,[1]Wurste!$E:$F,2,FALSE)=0,"URW/URGW Wurst"),
IFERROR(IF(VLOOKUP(W807,[1]Wurste!$H:$I,2,FALSE)=0,"HF-Wurst Vegan"),
IFERROR(IF(VLOOKUP(W807,[1]Wurste!$K:$L,2,FALSE)=0,"320er ohne Würste"),
IFERROR(IF(AND(OR(Abfalldokumentation!$I807="BU3",Abfalldokumentation!$I807="Verkauf"),Abfalldokumentation!$N807="Schimmel",Abfalldokumentation!$O807="keinen Abnehmer/kein Schälpersonal"),"Div. Zipfel, ES ohne Verwendung",VLOOKUP(Abfalldokumentation!$M807,Produktgruppen!A:B,2,FALSE)),"-")))))))))))))))))))))))</f>
        <v>Sammelnr. ungeschält VS</v>
      </c>
      <c r="M807" s="76" t="str">
        <f>IFERROR(VLOOKUP(Abfalldokumentation!$W807,Artikel!A:C,3,FALSE),Abfalldokumentation!$W807)</f>
        <v>VS RW Schinken mit Rind</v>
      </c>
      <c r="N807" s="76" t="str">
        <f>VLOOKUP(D807,'Liste Gründe'!A:D,2,FALSE)</f>
        <v>Schimmel</v>
      </c>
      <c r="O807" s="75" t="str">
        <f>IF(ISBLANK(F807),VLOOKUP(Abfalldokumentation!$X807,'Liste Gründe'!A:D,3,FALSE),F807)</f>
        <v>keine Verarbeitung</v>
      </c>
      <c r="P807" s="76" t="str">
        <f>IF(ISBLANK(Abfalldokumentation!$G807),"-",Abfalldokumentation!$G807)</f>
        <v>Aufgrund Konsistenz nicht genommen. Zu wenig VOS verarbeitet. Vom Warmen ins Kalte -&gt; Schimmel</v>
      </c>
      <c r="Q807" s="76">
        <f t="shared" si="85"/>
        <v>39</v>
      </c>
      <c r="R807" s="76" t="str">
        <f t="shared" si="86"/>
        <v>Produkte</v>
      </c>
      <c r="S807" s="76" t="str">
        <f t="shared" si="87"/>
        <v>BUs</v>
      </c>
      <c r="T807" s="76" t="str">
        <f t="shared" si="88"/>
        <v>Symptome</v>
      </c>
      <c r="U807" s="76">
        <f>IFERROR(VLOOKUP(Abfalldokumentation!$W807,Kennzahlen!S:U,3,FALSE)*Abfalldokumentation!$J807,"0")</f>
        <v>33.4</v>
      </c>
      <c r="V807" s="76" t="str">
        <f>IF(ISBLANK(A807),VLOOKUP(Abfalldokumentation!$W807,'Linien - BU'!R:S,2,FALSE),A807)</f>
        <v>Schmelze</v>
      </c>
      <c r="W807" s="77">
        <f t="shared" si="89"/>
        <v>29600017</v>
      </c>
      <c r="X807" s="77">
        <f t="shared" si="90"/>
        <v>12</v>
      </c>
    </row>
    <row r="808" spans="1:24" ht="30" customHeight="1" x14ac:dyDescent="0.25">
      <c r="A808" s="39" t="s">
        <v>106</v>
      </c>
      <c r="B808" s="40">
        <v>29600017</v>
      </c>
      <c r="C808" s="40">
        <v>72</v>
      </c>
      <c r="D808" s="40">
        <v>12</v>
      </c>
      <c r="E808" s="41">
        <v>44469</v>
      </c>
      <c r="F808" s="42" t="s">
        <v>10</v>
      </c>
      <c r="G808" s="40" t="s">
        <v>159</v>
      </c>
      <c r="H808" s="44" t="str">
        <f>IFERROR(VLOOKUP(Abfalldokumentation!$B808,Artikel!A:C,3,FALSE),Abfalldokumentation!$B808)</f>
        <v>VS RW Schinken mit Rind</v>
      </c>
      <c r="I808" s="78" t="str">
        <f>VLOOKUP(V808,'Linien - BU'!A:B,2,FALSE)</f>
        <v>BU3</v>
      </c>
      <c r="J808" s="79">
        <f t="shared" si="84"/>
        <v>72</v>
      </c>
      <c r="K808" s="80">
        <f>Abfalldokumentation!$E808</f>
        <v>44469</v>
      </c>
      <c r="L808" s="79" t="str">
        <f>IFERROR(IF(VLOOKUP(W808,'[1]Rohware 230'!$B:$C,2,FALSE)=0,"Rohware"),
IFERROR(IF(VLOOKUP(W808,[1]Sammelnr.!$B:$C,2,FALSE)=0,"Sammelnr. ungeschält ABS"),
IFERROR(IF(VLOOKUP(W808,[1]Sammelnr.!$E:$F,2,FALSE)=0,"Sammelnr. ungeschält VS"),
IFERROR(IF(VLOOKUP(W808,[1]Sammelnr.!$H:$I,2,FALSE)=0,"Sammelnr. geschält"),
IFERROR(IF(VLOOKUP(W808,[1]Offen!$B:$C,2,FALSE)=0,"Offen ungeschält ABS"),
IFERROR(IF(VLOOKUP(W808,[1]Offen!$E:$F,2,FALSE)=0,"Offen ungeschält VOS"),
IFERROR(IF(VLOOKUP(W808,[1]Offen!$H:$I,2,FALSE)=0,"Offen geschält RW"),
IFERROR(IF(VLOOKUP(W808,[1]Offen!$K:$L,2,FALSE)=0,"Offen vegan"),
IFERROR(IF(VLOOKUP(W808,[1]Offen!$N:$O,2,FALSE)=0,"Offen Zipfel"),
IFERROR(IF(VLOOKUP(W808,[1]Offen!$Q:$R,2,FALSE)=0,"Offen Endstücke"),
IFERROR(IF(VLOOKUP(W808,[1]Vakuumiert!$B:$C,2,FALSE)=0,"Vakuumierter VOS ungeschält"),
IFERROR(IF(VLOOKUP(W808,[1]Vakuumiert!$E:$F,2,FALSE)=0,"Vakuumierter ABS ungeschält"),
IFERROR(IF(VLOOKUP(W808,[1]Vakuumiert!$H:$I,2,FALSE)=0,"Vakuumierter VOS geschält"),
IFERROR(IF(VLOOKUP(W808,[1]Vakuumiert!$K:$L,2,FALSE)=0,"Vakuumierter VOS vegan"),
IFERROR(IF(VLOOKUP(W808,[1]Vakuumiert!$N:$O,2,FALSE)=0,"Vakuumierter VOS Zipfel"),
IFERROR(IF(VLOOKUP(W808,[1]Vakuumiert!$Q:$R,2,FALSE)=0,"Vakuumiert geschält"),
IFERROR(IF(VLOOKUP(W808,'[1]vakuumierte Fertigprodukte'!$B:$C,2,FALSE)=0,"Fertigprodukte"),
IFERROR(IF(VLOOKUP(W808,'[1]vakuumierte Fertigprodukte'!$E:$FI,2,FALSE)=0,"Vakuumierte Zipfel"),
IFERROR(IF(VLOOKUP(W808,[1]Wurste!$B:$C,2,FALSE)=0,"Räucherwürste"),
IFERROR(IF(VLOOKUP(W808,[1]Wurste!$E:$F,2,FALSE)=0,"URW/URGW Wurst"),
IFERROR(IF(VLOOKUP(W808,[1]Wurste!$H:$I,2,FALSE)=0,"HF-Wurst Vegan"),
IFERROR(IF(VLOOKUP(W808,[1]Wurste!$K:$L,2,FALSE)=0,"320er ohne Würste"),
IFERROR(IF(AND(OR(Abfalldokumentation!$I808="BU3",Abfalldokumentation!$I808="Verkauf"),Abfalldokumentation!$N808="Schimmel",Abfalldokumentation!$O808="keinen Abnehmer/kein Schälpersonal"),"Div. Zipfel, ES ohne Verwendung",VLOOKUP(Abfalldokumentation!$M808,Produktgruppen!A:B,2,FALSE)),"-")))))))))))))))))))))))</f>
        <v>Sammelnr. ungeschält VS</v>
      </c>
      <c r="M808" s="81" t="str">
        <f>IFERROR(VLOOKUP(Abfalldokumentation!$W808,Artikel!A:C,3,FALSE),Abfalldokumentation!$W808)</f>
        <v>VS RW Schinken mit Rind</v>
      </c>
      <c r="N808" s="81" t="str">
        <f>VLOOKUP(D808,'Liste Gründe'!A:D,2,FALSE)</f>
        <v>Schimmel</v>
      </c>
      <c r="O808" s="80" t="str">
        <f>IF(ISBLANK(F808),VLOOKUP(Abfalldokumentation!$X808,'Liste Gründe'!A:D,3,FALSE),F808)</f>
        <v>Rest</v>
      </c>
      <c r="P808" s="81" t="str">
        <f>IF(ISBLANK(Abfalldokumentation!$G808),"-",Abfalldokumentation!$G808)</f>
        <v>wurde nicht eingesetzt</v>
      </c>
      <c r="Q808" s="81">
        <f t="shared" si="85"/>
        <v>39</v>
      </c>
      <c r="R808" s="81" t="str">
        <f t="shared" si="86"/>
        <v>Produkte</v>
      </c>
      <c r="S808" s="81" t="str">
        <f t="shared" si="87"/>
        <v>BUs</v>
      </c>
      <c r="T808" s="81" t="str">
        <f t="shared" si="88"/>
        <v>Symptome</v>
      </c>
      <c r="U808" s="81">
        <f>IFERROR(VLOOKUP(Abfalldokumentation!$W808,Kennzahlen!S:U,3,FALSE)*Abfalldokumentation!$J808,"0")</f>
        <v>36</v>
      </c>
      <c r="V808" s="81" t="str">
        <f>IF(ISBLANK(A808),VLOOKUP(Abfalldokumentation!$W808,'Linien - BU'!R:S,2,FALSE),A808)</f>
        <v>Bu3</v>
      </c>
      <c r="W808" s="77">
        <f t="shared" si="89"/>
        <v>29600017</v>
      </c>
      <c r="X808" s="77">
        <f t="shared" si="90"/>
        <v>12</v>
      </c>
    </row>
    <row r="809" spans="1:24" ht="30" customHeight="1" x14ac:dyDescent="0.25">
      <c r="A809" s="45" t="s">
        <v>8</v>
      </c>
      <c r="B809" s="46">
        <v>29900003</v>
      </c>
      <c r="C809" s="46">
        <v>24</v>
      </c>
      <c r="D809" s="46">
        <v>12</v>
      </c>
      <c r="E809" s="47">
        <v>44469</v>
      </c>
      <c r="F809" s="48" t="s">
        <v>21</v>
      </c>
      <c r="G809" s="46"/>
      <c r="H809" s="50" t="str">
        <f>IFERROR(VLOOKUP(Abfalldokumentation!$B809,Artikel!A:C,3,FALSE),Abfalldokumentation!$B809)</f>
        <v>VOS VEG-SCH WÜRZIG</v>
      </c>
      <c r="I809" s="73" t="str">
        <f>VLOOKUP(V809,'Linien - BU'!A:B,2,FALSE)</f>
        <v>BU3</v>
      </c>
      <c r="J809" s="74">
        <f t="shared" si="84"/>
        <v>24</v>
      </c>
      <c r="K809" s="75">
        <f>Abfalldokumentation!$E809</f>
        <v>44469</v>
      </c>
      <c r="L809" s="74" t="str">
        <f>IFERROR(IF(VLOOKUP(W809,'[1]Rohware 230'!$B:$C,2,FALSE)=0,"Rohware"),
IFERROR(IF(VLOOKUP(W809,[1]Sammelnr.!$B:$C,2,FALSE)=0,"Sammelnr. ungeschält ABS"),
IFERROR(IF(VLOOKUP(W809,[1]Sammelnr.!$E:$F,2,FALSE)=0,"Sammelnr. ungeschält VS"),
IFERROR(IF(VLOOKUP(W809,[1]Sammelnr.!$H:$I,2,FALSE)=0,"Sammelnr. geschält"),
IFERROR(IF(VLOOKUP(W809,[1]Offen!$B:$C,2,FALSE)=0,"Offen ungeschält ABS"),
IFERROR(IF(VLOOKUP(W809,[1]Offen!$E:$F,2,FALSE)=0,"Offen ungeschält VOS"),
IFERROR(IF(VLOOKUP(W809,[1]Offen!$H:$I,2,FALSE)=0,"Offen geschält RW"),
IFERROR(IF(VLOOKUP(W809,[1]Offen!$K:$L,2,FALSE)=0,"Offen vegan"),
IFERROR(IF(VLOOKUP(W809,[1]Offen!$N:$O,2,FALSE)=0,"Offen Zipfel"),
IFERROR(IF(VLOOKUP(W809,[1]Offen!$Q:$R,2,FALSE)=0,"Offen Endstücke"),
IFERROR(IF(VLOOKUP(W809,[1]Vakuumiert!$B:$C,2,FALSE)=0,"Vakuumierter VOS ungeschält"),
IFERROR(IF(VLOOKUP(W809,[1]Vakuumiert!$E:$F,2,FALSE)=0,"Vakuumierter ABS ungeschält"),
IFERROR(IF(VLOOKUP(W809,[1]Vakuumiert!$H:$I,2,FALSE)=0,"Vakuumierter VOS geschält"),
IFERROR(IF(VLOOKUP(W809,[1]Vakuumiert!$K:$L,2,FALSE)=0,"Vakuumierter VOS vegan"),
IFERROR(IF(VLOOKUP(W809,[1]Vakuumiert!$N:$O,2,FALSE)=0,"Vakuumierter VOS Zipfel"),
IFERROR(IF(VLOOKUP(W809,[1]Vakuumiert!$Q:$R,2,FALSE)=0,"Vakuumiert geschält"),
IFERROR(IF(VLOOKUP(W809,'[1]vakuumierte Fertigprodukte'!$B:$C,2,FALSE)=0,"Fertigprodukte"),
IFERROR(IF(VLOOKUP(W809,'[1]vakuumierte Fertigprodukte'!$E:$FI,2,FALSE)=0,"Vakuumierte Zipfel"),
IFERROR(IF(VLOOKUP(W809,[1]Wurste!$B:$C,2,FALSE)=0,"Räucherwürste"),
IFERROR(IF(VLOOKUP(W809,[1]Wurste!$E:$F,2,FALSE)=0,"URW/URGW Wurst"),
IFERROR(IF(VLOOKUP(W809,[1]Wurste!$H:$I,2,FALSE)=0,"HF-Wurst Vegan"),
IFERROR(IF(VLOOKUP(W809,[1]Wurste!$K:$L,2,FALSE)=0,"320er ohne Würste"),
IFERROR(IF(AND(OR(Abfalldokumentation!$I809="BU3",Abfalldokumentation!$I809="Verkauf"),Abfalldokumentation!$N809="Schimmel",Abfalldokumentation!$O809="keinen Abnehmer/kein Schälpersonal"),"Div. Zipfel, ES ohne Verwendung",VLOOKUP(Abfalldokumentation!$M809,Produktgruppen!A:B,2,FALSE)),"-")))))))))))))))))))))))</f>
        <v>Offen vegan</v>
      </c>
      <c r="M809" s="76" t="str">
        <f>IFERROR(VLOOKUP(Abfalldokumentation!$W809,Artikel!A:C,3,FALSE),Abfalldokumentation!$W809)</f>
        <v>VOS VEG-SCH WÜRZIG</v>
      </c>
      <c r="N809" s="76" t="str">
        <f>VLOOKUP(D809,'Liste Gründe'!A:D,2,FALSE)</f>
        <v>Schimmel</v>
      </c>
      <c r="O809" s="75" t="str">
        <f>IF(ISBLANK(F809),VLOOKUP(Abfalldokumentation!$X809,'Liste Gründe'!A:D,3,FALSE),F809)</f>
        <v>VOS &gt; Einsatz</v>
      </c>
      <c r="P809" s="76" t="str">
        <f>IF(ISBLANK(Abfalldokumentation!$G809),"-",Abfalldokumentation!$G809)</f>
        <v>-</v>
      </c>
      <c r="Q809" s="76">
        <f t="shared" si="85"/>
        <v>39</v>
      </c>
      <c r="R809" s="76" t="str">
        <f t="shared" si="86"/>
        <v>Produkte</v>
      </c>
      <c r="S809" s="76" t="str">
        <f t="shared" si="87"/>
        <v>BUs</v>
      </c>
      <c r="T809" s="76" t="str">
        <f t="shared" si="88"/>
        <v>Symptome</v>
      </c>
      <c r="U809" s="76">
        <f>IFERROR(VLOOKUP(Abfalldokumentation!$W809,Kennzahlen!S:U,3,FALSE)*Abfalldokumentation!$J809,"0")</f>
        <v>12</v>
      </c>
      <c r="V809" s="76" t="str">
        <f>IF(ISBLANK(A809),VLOOKUP(Abfalldokumentation!$W809,'Linien - BU'!R:S,2,FALSE),A809)</f>
        <v>BU3</v>
      </c>
      <c r="W809" s="77">
        <f t="shared" si="89"/>
        <v>29900003</v>
      </c>
      <c r="X809" s="77">
        <f t="shared" si="90"/>
        <v>12</v>
      </c>
    </row>
    <row r="810" spans="1:24" ht="30" customHeight="1" x14ac:dyDescent="0.25">
      <c r="A810" s="39" t="s">
        <v>74</v>
      </c>
      <c r="B810" s="40">
        <v>49500034</v>
      </c>
      <c r="C810" s="40">
        <v>16</v>
      </c>
      <c r="D810" s="40">
        <v>22</v>
      </c>
      <c r="E810" s="41">
        <v>44469</v>
      </c>
      <c r="F810" s="42" t="s">
        <v>201</v>
      </c>
      <c r="G810" s="40" t="s">
        <v>203</v>
      </c>
      <c r="H810" s="44" t="str">
        <f>IFERROR(VLOOKUP(Abfalldokumentation!$B810,Artikel!A:C,3,FALSE),Abfalldokumentation!$B810)</f>
        <v>ABS GOU VAKU-OGT</v>
      </c>
      <c r="I810" s="78" t="str">
        <f>VLOOKUP(V810,'Linien - BU'!A:B,2,FALSE)</f>
        <v>BU1</v>
      </c>
      <c r="J810" s="79">
        <f t="shared" si="84"/>
        <v>16</v>
      </c>
      <c r="K810" s="80">
        <f>Abfalldokumentation!$E810</f>
        <v>44469</v>
      </c>
      <c r="L810" s="79" t="str">
        <f>IFERROR(IF(VLOOKUP(W810,'[1]Rohware 230'!$B:$C,2,FALSE)=0,"Rohware"),
IFERROR(IF(VLOOKUP(W810,[1]Sammelnr.!$B:$C,2,FALSE)=0,"Sammelnr. ungeschält ABS"),
IFERROR(IF(VLOOKUP(W810,[1]Sammelnr.!$E:$F,2,FALSE)=0,"Sammelnr. ungeschält VS"),
IFERROR(IF(VLOOKUP(W810,[1]Sammelnr.!$H:$I,2,FALSE)=0,"Sammelnr. geschält"),
IFERROR(IF(VLOOKUP(W810,[1]Offen!$B:$C,2,FALSE)=0,"Offen ungeschält ABS"),
IFERROR(IF(VLOOKUP(W810,[1]Offen!$E:$F,2,FALSE)=0,"Offen ungeschält VOS"),
IFERROR(IF(VLOOKUP(W810,[1]Offen!$H:$I,2,FALSE)=0,"Offen geschält RW"),
IFERROR(IF(VLOOKUP(W810,[1]Offen!$K:$L,2,FALSE)=0,"Offen vegan"),
IFERROR(IF(VLOOKUP(W810,[1]Offen!$N:$O,2,FALSE)=0,"Offen Zipfel"),
IFERROR(IF(VLOOKUP(W810,[1]Offen!$Q:$R,2,FALSE)=0,"Offen Endstücke"),
IFERROR(IF(VLOOKUP(W810,[1]Vakuumiert!$B:$C,2,FALSE)=0,"Vakuumierter VOS ungeschält"),
IFERROR(IF(VLOOKUP(W810,[1]Vakuumiert!$E:$F,2,FALSE)=0,"Vakuumierter ABS ungeschält"),
IFERROR(IF(VLOOKUP(W810,[1]Vakuumiert!$H:$I,2,FALSE)=0,"Vakuumierter VOS geschält"),
IFERROR(IF(VLOOKUP(W810,[1]Vakuumiert!$K:$L,2,FALSE)=0,"Vakuumierter VOS vegan"),
IFERROR(IF(VLOOKUP(W810,[1]Vakuumiert!$N:$O,2,FALSE)=0,"Vakuumierter VOS Zipfel"),
IFERROR(IF(VLOOKUP(W810,[1]Vakuumiert!$Q:$R,2,FALSE)=0,"Vakuumiert geschält"),
IFERROR(IF(VLOOKUP(W810,'[1]vakuumierte Fertigprodukte'!$B:$C,2,FALSE)=0,"Fertigprodukte"),
IFERROR(IF(VLOOKUP(W810,'[1]vakuumierte Fertigprodukte'!$E:$FI,2,FALSE)=0,"Vakuumierte Zipfel"),
IFERROR(IF(VLOOKUP(W810,[1]Wurste!$B:$C,2,FALSE)=0,"Räucherwürste"),
IFERROR(IF(VLOOKUP(W810,[1]Wurste!$E:$F,2,FALSE)=0,"URW/URGW Wurst"),
IFERROR(IF(VLOOKUP(W810,[1]Wurste!$H:$I,2,FALSE)=0,"HF-Wurst Vegan"),
IFERROR(IF(VLOOKUP(W810,[1]Wurste!$K:$L,2,FALSE)=0,"320er ohne Würste"),
IFERROR(IF(AND(OR(Abfalldokumentation!$I810="BU3",Abfalldokumentation!$I810="Verkauf"),Abfalldokumentation!$N810="Schimmel",Abfalldokumentation!$O810="keinen Abnehmer/kein Schälpersonal"),"Div. Zipfel, ES ohne Verwendung",VLOOKUP(Abfalldokumentation!$M810,Produktgruppen!A:B,2,FALSE)),"-")))))))))))))))))))))))</f>
        <v>Vakuumierter ABS ungeschält</v>
      </c>
      <c r="M810" s="81" t="str">
        <f>IFERROR(VLOOKUP(Abfalldokumentation!$W810,Artikel!A:C,3,FALSE),Abfalldokumentation!$W810)</f>
        <v>ABS GOU VAKU-OGT</v>
      </c>
      <c r="N810" s="81" t="str">
        <f>VLOOKUP(D810,'Liste Gründe'!A:D,2,FALSE)</f>
        <v>Rest</v>
      </c>
      <c r="O810" s="80" t="str">
        <f>IF(ISBLANK(F810),VLOOKUP(Abfalldokumentation!$X810,'Liste Gründe'!A:D,3,FALSE),F810)</f>
        <v>Grund unbekannt</v>
      </c>
      <c r="P810" s="81" t="str">
        <f>IF(ISBLANK(Abfalldokumentation!$G810),"-",Abfalldokumentation!$G810)</f>
        <v>Luftzieher, aber trotzdem guter Zustand</v>
      </c>
      <c r="Q810" s="81">
        <f t="shared" si="85"/>
        <v>39</v>
      </c>
      <c r="R810" s="81" t="str">
        <f t="shared" si="86"/>
        <v>Produkte</v>
      </c>
      <c r="S810" s="81" t="str">
        <f t="shared" si="87"/>
        <v>BUs</v>
      </c>
      <c r="T810" s="81" t="str">
        <f t="shared" si="88"/>
        <v>Symptome</v>
      </c>
      <c r="U810" s="81" t="str">
        <f>IFERROR(VLOOKUP(Abfalldokumentation!$W810,Kennzahlen!S:U,3,FALSE)*Abfalldokumentation!$J810,"0")</f>
        <v>0</v>
      </c>
      <c r="V810" s="81" t="str">
        <f>IF(ISBLANK(A810),VLOOKUP(Abfalldokumentation!$W810,'Linien - BU'!R:S,2,FALSE),A810)</f>
        <v>Schmelze</v>
      </c>
      <c r="W810" s="77">
        <f t="shared" si="89"/>
        <v>49500034</v>
      </c>
      <c r="X810" s="77">
        <f t="shared" si="90"/>
        <v>22</v>
      </c>
    </row>
    <row r="811" spans="1:24" ht="30" customHeight="1" x14ac:dyDescent="0.25">
      <c r="A811" s="45" t="s">
        <v>95</v>
      </c>
      <c r="B811" s="46" t="s">
        <v>204</v>
      </c>
      <c r="C811" s="46">
        <v>18</v>
      </c>
      <c r="D811" s="46">
        <v>12</v>
      </c>
      <c r="E811" s="47">
        <v>44469</v>
      </c>
      <c r="F811" s="48" t="s">
        <v>36</v>
      </c>
      <c r="G811" s="46" t="s">
        <v>36</v>
      </c>
      <c r="H811" s="50" t="str">
        <f>IFERROR(VLOOKUP(Abfalldokumentation!$B811,Artikel!A:C,3,FALSE),Abfalldokumentation!$B811)</f>
        <v>Cheddar Matured</v>
      </c>
      <c r="I811" s="73" t="str">
        <f>VLOOKUP(V811,'Linien - BU'!A:B,2,FALSE)</f>
        <v>BU1</v>
      </c>
      <c r="J811" s="74">
        <f t="shared" si="84"/>
        <v>18</v>
      </c>
      <c r="K811" s="75">
        <f>Abfalldokumentation!$E811</f>
        <v>44469</v>
      </c>
      <c r="L811" s="74" t="str">
        <f>IFERROR(IF(VLOOKUP(W811,'[1]Rohware 230'!$B:$C,2,FALSE)=0,"Rohware"),
IFERROR(IF(VLOOKUP(W811,[1]Sammelnr.!$B:$C,2,FALSE)=0,"Sammelnr. ungeschält ABS"),
IFERROR(IF(VLOOKUP(W811,[1]Sammelnr.!$E:$F,2,FALSE)=0,"Sammelnr. ungeschält VS"),
IFERROR(IF(VLOOKUP(W811,[1]Sammelnr.!$H:$I,2,FALSE)=0,"Sammelnr. geschält"),
IFERROR(IF(VLOOKUP(W811,[1]Offen!$B:$C,2,FALSE)=0,"Offen ungeschält ABS"),
IFERROR(IF(VLOOKUP(W811,[1]Offen!$E:$F,2,FALSE)=0,"Offen ungeschält VOS"),
IFERROR(IF(VLOOKUP(W811,[1]Offen!$H:$I,2,FALSE)=0,"Offen geschält RW"),
IFERROR(IF(VLOOKUP(W811,[1]Offen!$K:$L,2,FALSE)=0,"Offen vegan"),
IFERROR(IF(VLOOKUP(W811,[1]Offen!$N:$O,2,FALSE)=0,"Offen Zipfel"),
IFERROR(IF(VLOOKUP(W811,[1]Offen!$Q:$R,2,FALSE)=0,"Offen Endstücke"),
IFERROR(IF(VLOOKUP(W811,[1]Vakuumiert!$B:$C,2,FALSE)=0,"Vakuumierter VOS ungeschält"),
IFERROR(IF(VLOOKUP(W811,[1]Vakuumiert!$E:$F,2,FALSE)=0,"Vakuumierter ABS ungeschält"),
IFERROR(IF(VLOOKUP(W811,[1]Vakuumiert!$H:$I,2,FALSE)=0,"Vakuumierter VOS geschält"),
IFERROR(IF(VLOOKUP(W811,[1]Vakuumiert!$K:$L,2,FALSE)=0,"Vakuumierter VOS vegan"),
IFERROR(IF(VLOOKUP(W811,[1]Vakuumiert!$N:$O,2,FALSE)=0,"Vakuumierter VOS Zipfel"),
IFERROR(IF(VLOOKUP(W811,[1]Vakuumiert!$Q:$R,2,FALSE)=0,"Vakuumiert geschält"),
IFERROR(IF(VLOOKUP(W811,'[1]vakuumierte Fertigprodukte'!$B:$C,2,FALSE)=0,"Fertigprodukte"),
IFERROR(IF(VLOOKUP(W811,'[1]vakuumierte Fertigprodukte'!$E:$FI,2,FALSE)=0,"Vakuumierte Zipfel"),
IFERROR(IF(VLOOKUP(W811,[1]Wurste!$B:$C,2,FALSE)=0,"Räucherwürste"),
IFERROR(IF(VLOOKUP(W811,[1]Wurste!$E:$F,2,FALSE)=0,"URW/URGW Wurst"),
IFERROR(IF(VLOOKUP(W811,[1]Wurste!$H:$I,2,FALSE)=0,"HF-Wurst Vegan"),
IFERROR(IF(VLOOKUP(W811,[1]Wurste!$K:$L,2,FALSE)=0,"320er ohne Würste"),
IFERROR(IF(AND(OR(Abfalldokumentation!$I811="BU3",Abfalldokumentation!$I811="Verkauf"),Abfalldokumentation!$N811="Schimmel",Abfalldokumentation!$O811="keinen Abnehmer/kein Schälpersonal"),"Div. Zipfel, ES ohne Verwendung",VLOOKUP(Abfalldokumentation!$M811,Produktgruppen!A:B,2,FALSE)),"-")))))))))))))))))))))))</f>
        <v>Rohware</v>
      </c>
      <c r="M811" s="76" t="str">
        <f>IFERROR(VLOOKUP(Abfalldokumentation!$W811,Artikel!A:C,3,FALSE),Abfalldokumentation!$W811)</f>
        <v>Cheddar Matured</v>
      </c>
      <c r="N811" s="76" t="str">
        <f>VLOOKUP(D811,'Liste Gründe'!A:D,2,FALSE)</f>
        <v>Schimmel</v>
      </c>
      <c r="O811" s="75" t="str">
        <f>IF(ISBLANK(F811),VLOOKUP(Abfalldokumentation!$X811,'Liste Gründe'!A:D,3,FALSE),F811)</f>
        <v>-</v>
      </c>
      <c r="P811" s="76" t="str">
        <f>IF(ISBLANK(Abfalldokumentation!$G811),"-",Abfalldokumentation!$G811)</f>
        <v>-</v>
      </c>
      <c r="Q811" s="76">
        <f t="shared" si="85"/>
        <v>39</v>
      </c>
      <c r="R811" s="76" t="str">
        <f t="shared" si="86"/>
        <v>Produkte</v>
      </c>
      <c r="S811" s="76" t="str">
        <f t="shared" si="87"/>
        <v>BUs</v>
      </c>
      <c r="T811" s="76" t="str">
        <f t="shared" si="88"/>
        <v>Symptome</v>
      </c>
      <c r="U811" s="76" t="str">
        <f>IFERROR(VLOOKUP(Abfalldokumentation!$W811,Kennzahlen!S:U,3,FALSE)*Abfalldokumentation!$J811,"0")</f>
        <v>0</v>
      </c>
      <c r="V811" s="76" t="str">
        <f>IF(ISBLANK(A811),VLOOKUP(Abfalldokumentation!$W811,'Linien - BU'!R:S,2,FALSE),A811)</f>
        <v>RWV</v>
      </c>
      <c r="W811" s="77" t="str">
        <f t="shared" si="89"/>
        <v>Cheddar Matured</v>
      </c>
      <c r="X811" s="77">
        <f t="shared" si="90"/>
        <v>12</v>
      </c>
    </row>
    <row r="812" spans="1:24" ht="30" customHeight="1" x14ac:dyDescent="0.25">
      <c r="A812" s="39" t="s">
        <v>95</v>
      </c>
      <c r="B812" s="40" t="s">
        <v>204</v>
      </c>
      <c r="C812" s="40">
        <v>304</v>
      </c>
      <c r="D812" s="40">
        <v>12</v>
      </c>
      <c r="E812" s="41">
        <v>44469</v>
      </c>
      <c r="F812" s="42" t="s">
        <v>36</v>
      </c>
      <c r="G812" s="40" t="s">
        <v>36</v>
      </c>
      <c r="H812" s="44" t="str">
        <f>IFERROR(VLOOKUP(Abfalldokumentation!$B812,Artikel!A:C,3,FALSE),Abfalldokumentation!$B812)</f>
        <v>Cheddar Matured</v>
      </c>
      <c r="I812" s="78" t="str">
        <f>VLOOKUP(V812,'Linien - BU'!A:B,2,FALSE)</f>
        <v>BU1</v>
      </c>
      <c r="J812" s="79">
        <f t="shared" si="84"/>
        <v>304</v>
      </c>
      <c r="K812" s="80">
        <f>Abfalldokumentation!$E812</f>
        <v>44469</v>
      </c>
      <c r="L812" s="79" t="str">
        <f>IFERROR(IF(VLOOKUP(W812,'[1]Rohware 230'!$B:$C,2,FALSE)=0,"Rohware"),
IFERROR(IF(VLOOKUP(W812,[1]Sammelnr.!$B:$C,2,FALSE)=0,"Sammelnr. ungeschält ABS"),
IFERROR(IF(VLOOKUP(W812,[1]Sammelnr.!$E:$F,2,FALSE)=0,"Sammelnr. ungeschält VS"),
IFERROR(IF(VLOOKUP(W812,[1]Sammelnr.!$H:$I,2,FALSE)=0,"Sammelnr. geschält"),
IFERROR(IF(VLOOKUP(W812,[1]Offen!$B:$C,2,FALSE)=0,"Offen ungeschält ABS"),
IFERROR(IF(VLOOKUP(W812,[1]Offen!$E:$F,2,FALSE)=0,"Offen ungeschält VOS"),
IFERROR(IF(VLOOKUP(W812,[1]Offen!$H:$I,2,FALSE)=0,"Offen geschält RW"),
IFERROR(IF(VLOOKUP(W812,[1]Offen!$K:$L,2,FALSE)=0,"Offen vegan"),
IFERROR(IF(VLOOKUP(W812,[1]Offen!$N:$O,2,FALSE)=0,"Offen Zipfel"),
IFERROR(IF(VLOOKUP(W812,[1]Offen!$Q:$R,2,FALSE)=0,"Offen Endstücke"),
IFERROR(IF(VLOOKUP(W812,[1]Vakuumiert!$B:$C,2,FALSE)=0,"Vakuumierter VOS ungeschält"),
IFERROR(IF(VLOOKUP(W812,[1]Vakuumiert!$E:$F,2,FALSE)=0,"Vakuumierter ABS ungeschält"),
IFERROR(IF(VLOOKUP(W812,[1]Vakuumiert!$H:$I,2,FALSE)=0,"Vakuumierter VOS geschält"),
IFERROR(IF(VLOOKUP(W812,[1]Vakuumiert!$K:$L,2,FALSE)=0,"Vakuumierter VOS vegan"),
IFERROR(IF(VLOOKUP(W812,[1]Vakuumiert!$N:$O,2,FALSE)=0,"Vakuumierter VOS Zipfel"),
IFERROR(IF(VLOOKUP(W812,[1]Vakuumiert!$Q:$R,2,FALSE)=0,"Vakuumiert geschält"),
IFERROR(IF(VLOOKUP(W812,'[1]vakuumierte Fertigprodukte'!$B:$C,2,FALSE)=0,"Fertigprodukte"),
IFERROR(IF(VLOOKUP(W812,'[1]vakuumierte Fertigprodukte'!$E:$FI,2,FALSE)=0,"Vakuumierte Zipfel"),
IFERROR(IF(VLOOKUP(W812,[1]Wurste!$B:$C,2,FALSE)=0,"Räucherwürste"),
IFERROR(IF(VLOOKUP(W812,[1]Wurste!$E:$F,2,FALSE)=0,"URW/URGW Wurst"),
IFERROR(IF(VLOOKUP(W812,[1]Wurste!$H:$I,2,FALSE)=0,"HF-Wurst Vegan"),
IFERROR(IF(VLOOKUP(W812,[1]Wurste!$K:$L,2,FALSE)=0,"320er ohne Würste"),
IFERROR(IF(AND(OR(Abfalldokumentation!$I812="BU3",Abfalldokumentation!$I812="Verkauf"),Abfalldokumentation!$N812="Schimmel",Abfalldokumentation!$O812="keinen Abnehmer/kein Schälpersonal"),"Div. Zipfel, ES ohne Verwendung",VLOOKUP(Abfalldokumentation!$M812,Produktgruppen!A:B,2,FALSE)),"-")))))))))))))))))))))))</f>
        <v>Rohware</v>
      </c>
      <c r="M812" s="81" t="str">
        <f>IFERROR(VLOOKUP(Abfalldokumentation!$W812,Artikel!A:C,3,FALSE),Abfalldokumentation!$W812)</f>
        <v>Cheddar Matured</v>
      </c>
      <c r="N812" s="81" t="str">
        <f>VLOOKUP(D812,'Liste Gründe'!A:D,2,FALSE)</f>
        <v>Schimmel</v>
      </c>
      <c r="O812" s="80" t="str">
        <f>IF(ISBLANK(F812),VLOOKUP(Abfalldokumentation!$X812,'Liste Gründe'!A:D,3,FALSE),F812)</f>
        <v>-</v>
      </c>
      <c r="P812" s="81" t="str">
        <f>IF(ISBLANK(Abfalldokumentation!$G812),"-",Abfalldokumentation!$G812)</f>
        <v>-</v>
      </c>
      <c r="Q812" s="81">
        <f t="shared" si="85"/>
        <v>39</v>
      </c>
      <c r="R812" s="81" t="str">
        <f t="shared" si="86"/>
        <v>Produkte</v>
      </c>
      <c r="S812" s="81" t="str">
        <f t="shared" si="87"/>
        <v>BUs</v>
      </c>
      <c r="T812" s="81" t="str">
        <f t="shared" si="88"/>
        <v>Symptome</v>
      </c>
      <c r="U812" s="81" t="str">
        <f>IFERROR(VLOOKUP(Abfalldokumentation!$W812,Kennzahlen!S:U,3,FALSE)*Abfalldokumentation!$J812,"0")</f>
        <v>0</v>
      </c>
      <c r="V812" s="81" t="str">
        <f>IF(ISBLANK(A812),VLOOKUP(Abfalldokumentation!$W812,'Linien - BU'!R:S,2,FALSE),A812)</f>
        <v>RWV</v>
      </c>
      <c r="W812" s="77" t="str">
        <f t="shared" si="89"/>
        <v>Cheddar Matured</v>
      </c>
      <c r="X812" s="77">
        <f t="shared" si="90"/>
        <v>12</v>
      </c>
    </row>
    <row r="813" spans="1:24" ht="30" customHeight="1" x14ac:dyDescent="0.25">
      <c r="A813" s="45" t="s">
        <v>187</v>
      </c>
      <c r="B813" s="46" t="s">
        <v>83</v>
      </c>
      <c r="C813" s="46">
        <v>10</v>
      </c>
      <c r="D813" s="46">
        <v>30</v>
      </c>
      <c r="E813" s="47">
        <v>44469</v>
      </c>
      <c r="F813" s="48"/>
      <c r="G813" s="46"/>
      <c r="H813" s="50" t="str">
        <f>IFERROR(VLOOKUP(Abfalldokumentation!$B813,Artikel!A:C,3,FALSE),Abfalldokumentation!$B813)</f>
        <v>Div. Zipfel, Endstücke</v>
      </c>
      <c r="I813" s="73" t="str">
        <f>VLOOKUP(V813,'Linien - BU'!A:B,2,FALSE)</f>
        <v>BU3</v>
      </c>
      <c r="J813" s="74">
        <f t="shared" si="84"/>
        <v>10</v>
      </c>
      <c r="K813" s="75">
        <f>Abfalldokumentation!$E813</f>
        <v>44469</v>
      </c>
      <c r="L813" s="74" t="str">
        <f>IFERROR(IF(VLOOKUP(W813,'[1]Rohware 230'!$B:$C,2,FALSE)=0,"Rohware"),
IFERROR(IF(VLOOKUP(W813,[1]Sammelnr.!$B:$C,2,FALSE)=0,"Sammelnr. ungeschält ABS"),
IFERROR(IF(VLOOKUP(W813,[1]Sammelnr.!$E:$F,2,FALSE)=0,"Sammelnr. ungeschält VS"),
IFERROR(IF(VLOOKUP(W813,[1]Sammelnr.!$H:$I,2,FALSE)=0,"Sammelnr. geschält"),
IFERROR(IF(VLOOKUP(W813,[1]Offen!$B:$C,2,FALSE)=0,"Offen ungeschält ABS"),
IFERROR(IF(VLOOKUP(W813,[1]Offen!$E:$F,2,FALSE)=0,"Offen ungeschält VOS"),
IFERROR(IF(VLOOKUP(W813,[1]Offen!$H:$I,2,FALSE)=0,"Offen geschält RW"),
IFERROR(IF(VLOOKUP(W813,[1]Offen!$K:$L,2,FALSE)=0,"Offen vegan"),
IFERROR(IF(VLOOKUP(W813,[1]Offen!$N:$O,2,FALSE)=0,"Offen Zipfel"),
IFERROR(IF(VLOOKUP(W813,[1]Offen!$Q:$R,2,FALSE)=0,"Offen Endstücke"),
IFERROR(IF(VLOOKUP(W813,[1]Vakuumiert!$B:$C,2,FALSE)=0,"Vakuumierter VOS ungeschält"),
IFERROR(IF(VLOOKUP(W813,[1]Vakuumiert!$E:$F,2,FALSE)=0,"Vakuumierter ABS ungeschält"),
IFERROR(IF(VLOOKUP(W813,[1]Vakuumiert!$H:$I,2,FALSE)=0,"Vakuumierter VOS geschält"),
IFERROR(IF(VLOOKUP(W813,[1]Vakuumiert!$K:$L,2,FALSE)=0,"Vakuumierter VOS vegan"),
IFERROR(IF(VLOOKUP(W813,[1]Vakuumiert!$N:$O,2,FALSE)=0,"Vakuumierter VOS Zipfel"),
IFERROR(IF(VLOOKUP(W813,[1]Vakuumiert!$Q:$R,2,FALSE)=0,"Vakuumiert geschält"),
IFERROR(IF(VLOOKUP(W813,'[1]vakuumierte Fertigprodukte'!$B:$C,2,FALSE)=0,"Fertigprodukte"),
IFERROR(IF(VLOOKUP(W813,'[1]vakuumierte Fertigprodukte'!$E:$FI,2,FALSE)=0,"Vakuumierte Zipfel"),
IFERROR(IF(VLOOKUP(W813,[1]Wurste!$B:$C,2,FALSE)=0,"Räucherwürste"),
IFERROR(IF(VLOOKUP(W813,[1]Wurste!$E:$F,2,FALSE)=0,"URW/URGW Wurst"),
IFERROR(IF(VLOOKUP(W813,[1]Wurste!$H:$I,2,FALSE)=0,"HF-Wurst Vegan"),
IFERROR(IF(VLOOKUP(W813,[1]Wurste!$K:$L,2,FALSE)=0,"320er ohne Würste"),
IFERROR(IF(AND(OR(Abfalldokumentation!$I813="BU3",Abfalldokumentation!$I813="Verkauf"),Abfalldokumentation!$N813="Schimmel",Abfalldokumentation!$O813="keinen Abnehmer/kein Schälpersonal"),"Div. Zipfel, ES ohne Verwendung",VLOOKUP(Abfalldokumentation!$M813,Produktgruppen!A:B,2,FALSE)),"-")))))))))))))))))))))))</f>
        <v>-</v>
      </c>
      <c r="M813" s="76" t="str">
        <f>IFERROR(VLOOKUP(Abfalldokumentation!$W813,Artikel!A:C,3,FALSE),Abfalldokumentation!$W813)</f>
        <v>Div. Zipfel, Endstücke</v>
      </c>
      <c r="N813" s="76" t="str">
        <f>VLOOKUP(D813,'Liste Gründe'!A:D,2,FALSE)</f>
        <v>Linienbezogen</v>
      </c>
      <c r="O813" s="75" t="str">
        <f>IF(ISBLANK(F813),VLOOKUP(Abfalldokumentation!$X813,'Liste Gründe'!A:D,3,FALSE),F813)</f>
        <v>Maschinenabfall</v>
      </c>
      <c r="P813" s="76" t="str">
        <f>IF(ISBLANK(Abfalldokumentation!$G813),"-",Abfalldokumentation!$G813)</f>
        <v>-</v>
      </c>
      <c r="Q813" s="76">
        <f t="shared" si="85"/>
        <v>39</v>
      </c>
      <c r="R813" s="76" t="str">
        <f t="shared" si="86"/>
        <v>Produkte</v>
      </c>
      <c r="S813" s="76" t="str">
        <f t="shared" si="87"/>
        <v>BUs</v>
      </c>
      <c r="T813" s="76" t="str">
        <f t="shared" si="88"/>
        <v>Symptome</v>
      </c>
      <c r="U813" s="76" t="str">
        <f>IFERROR(VLOOKUP(Abfalldokumentation!$W813,Kennzahlen!S:U,3,FALSE)*Abfalldokumentation!$J813,"0")</f>
        <v>0</v>
      </c>
      <c r="V813" s="76" t="str">
        <f>IF(ISBLANK(A813),VLOOKUP(Abfalldokumentation!$W813,'Linien - BU'!R:S,2,FALSE),A813)</f>
        <v>L3</v>
      </c>
      <c r="W813" s="77" t="str">
        <f t="shared" si="89"/>
        <v>Div. Zipfel, Endstücke</v>
      </c>
      <c r="X813" s="77">
        <f t="shared" si="90"/>
        <v>30</v>
      </c>
    </row>
    <row r="814" spans="1:24" ht="30" customHeight="1" x14ac:dyDescent="0.25">
      <c r="A814" s="39" t="s">
        <v>11</v>
      </c>
      <c r="B814" s="40" t="s">
        <v>83</v>
      </c>
      <c r="C814" s="40">
        <v>128</v>
      </c>
      <c r="D814" s="40">
        <v>12</v>
      </c>
      <c r="E814" s="41">
        <v>44469</v>
      </c>
      <c r="F814" s="42" t="s">
        <v>20</v>
      </c>
      <c r="G814" s="40" t="s">
        <v>84</v>
      </c>
      <c r="H814" s="44" t="str">
        <f>IFERROR(VLOOKUP(Abfalldokumentation!$B814,Artikel!A:C,3,FALSE),Abfalldokumentation!$B814)</f>
        <v>Div. Zipfel, Endstücke</v>
      </c>
      <c r="I814" s="78" t="str">
        <f>VLOOKUP(V814,'Linien - BU'!A:B,2,FALSE)</f>
        <v>Verkauf</v>
      </c>
      <c r="J814" s="79">
        <f t="shared" si="84"/>
        <v>128</v>
      </c>
      <c r="K814" s="80">
        <f>Abfalldokumentation!$E814</f>
        <v>44469</v>
      </c>
      <c r="L814" s="79" t="str">
        <f>IFERROR(IF(VLOOKUP(W814,'[1]Rohware 230'!$B:$C,2,FALSE)=0,"Rohware"),
IFERROR(IF(VLOOKUP(W814,[1]Sammelnr.!$B:$C,2,FALSE)=0,"Sammelnr. ungeschält ABS"),
IFERROR(IF(VLOOKUP(W814,[1]Sammelnr.!$E:$F,2,FALSE)=0,"Sammelnr. ungeschält VS"),
IFERROR(IF(VLOOKUP(W814,[1]Sammelnr.!$H:$I,2,FALSE)=0,"Sammelnr. geschält"),
IFERROR(IF(VLOOKUP(W814,[1]Offen!$B:$C,2,FALSE)=0,"Offen ungeschält ABS"),
IFERROR(IF(VLOOKUP(W814,[1]Offen!$E:$F,2,FALSE)=0,"Offen ungeschält VOS"),
IFERROR(IF(VLOOKUP(W814,[1]Offen!$H:$I,2,FALSE)=0,"Offen geschält RW"),
IFERROR(IF(VLOOKUP(W814,[1]Offen!$K:$L,2,FALSE)=0,"Offen vegan"),
IFERROR(IF(VLOOKUP(W814,[1]Offen!$N:$O,2,FALSE)=0,"Offen Zipfel"),
IFERROR(IF(VLOOKUP(W814,[1]Offen!$Q:$R,2,FALSE)=0,"Offen Endstücke"),
IFERROR(IF(VLOOKUP(W814,[1]Vakuumiert!$B:$C,2,FALSE)=0,"Vakuumierter VOS ungeschält"),
IFERROR(IF(VLOOKUP(W814,[1]Vakuumiert!$E:$F,2,FALSE)=0,"Vakuumierter ABS ungeschält"),
IFERROR(IF(VLOOKUP(W814,[1]Vakuumiert!$H:$I,2,FALSE)=0,"Vakuumierter VOS geschält"),
IFERROR(IF(VLOOKUP(W814,[1]Vakuumiert!$K:$L,2,FALSE)=0,"Vakuumierter VOS vegan"),
IFERROR(IF(VLOOKUP(W814,[1]Vakuumiert!$N:$O,2,FALSE)=0,"Vakuumierter VOS Zipfel"),
IFERROR(IF(VLOOKUP(W814,[1]Vakuumiert!$Q:$R,2,FALSE)=0,"Vakuumiert geschält"),
IFERROR(IF(VLOOKUP(W814,'[1]vakuumierte Fertigprodukte'!$B:$C,2,FALSE)=0,"Fertigprodukte"),
IFERROR(IF(VLOOKUP(W814,'[1]vakuumierte Fertigprodukte'!$E:$FI,2,FALSE)=0,"Vakuumierte Zipfel"),
IFERROR(IF(VLOOKUP(W814,[1]Wurste!$B:$C,2,FALSE)=0,"Räucherwürste"),
IFERROR(IF(VLOOKUP(W814,[1]Wurste!$E:$F,2,FALSE)=0,"URW/URGW Wurst"),
IFERROR(IF(VLOOKUP(W814,[1]Wurste!$H:$I,2,FALSE)=0,"HF-Wurst Vegan"),
IFERROR(IF(VLOOKUP(W814,[1]Wurste!$K:$L,2,FALSE)=0,"320er ohne Würste"),
IFERROR(IF(AND(OR(Abfalldokumentation!$I814="BU3",Abfalldokumentation!$I814="Verkauf"),Abfalldokumentation!$N814="Schimmel",Abfalldokumentation!$O814="keinen Abnehmer/kein Schälpersonal"),"Div. Zipfel, ES ohne Verwendung",VLOOKUP(Abfalldokumentation!$M814,Produktgruppen!A:B,2,FALSE)),"-")))))))))))))))))))))))</f>
        <v>Div. Zipfel, ES ohne Verwendung</v>
      </c>
      <c r="M814" s="81" t="str">
        <f>IFERROR(VLOOKUP(Abfalldokumentation!$W814,Artikel!A:C,3,FALSE),Abfalldokumentation!$W814)</f>
        <v>Div. Zipfel, Endstücke</v>
      </c>
      <c r="N814" s="81" t="str">
        <f>VLOOKUP(D814,'Liste Gründe'!A:D,2,FALSE)</f>
        <v>Schimmel</v>
      </c>
      <c r="O814" s="80" t="str">
        <f>IF(ISBLANK(F814),VLOOKUP(Abfalldokumentation!$X814,'Liste Gründe'!A:D,3,FALSE),F814)</f>
        <v>keinen Abnehmer/kein Schälpersonal</v>
      </c>
      <c r="P814" s="81" t="str">
        <f>IF(ISBLANK(Abfalldokumentation!$G814),"-",Abfalldokumentation!$G814)</f>
        <v>keinen Abnehmer/Schälen</v>
      </c>
      <c r="Q814" s="81">
        <f t="shared" si="85"/>
        <v>39</v>
      </c>
      <c r="R814" s="81" t="str">
        <f t="shared" si="86"/>
        <v>Produkte</v>
      </c>
      <c r="S814" s="81" t="str">
        <f t="shared" si="87"/>
        <v>BUs</v>
      </c>
      <c r="T814" s="81" t="str">
        <f t="shared" si="88"/>
        <v>Symptome</v>
      </c>
      <c r="U814" s="81" t="str">
        <f>IFERROR(VLOOKUP(Abfalldokumentation!$W814,Kennzahlen!S:U,3,FALSE)*Abfalldokumentation!$J814,"0")</f>
        <v>0</v>
      </c>
      <c r="V814" s="81" t="str">
        <f>IF(ISBLANK(A814),VLOOKUP(Abfalldokumentation!$W814,'Linien - BU'!R:S,2,FALSE),A814)</f>
        <v>Verkauf</v>
      </c>
      <c r="W814" s="77" t="str">
        <f t="shared" si="89"/>
        <v>Div. Zipfel, Endstücke</v>
      </c>
      <c r="X814" s="77">
        <f t="shared" si="90"/>
        <v>12</v>
      </c>
    </row>
    <row r="815" spans="1:24" ht="30" customHeight="1" x14ac:dyDescent="0.25">
      <c r="A815" s="45" t="s">
        <v>106</v>
      </c>
      <c r="B815" s="46" t="s">
        <v>83</v>
      </c>
      <c r="C815" s="46">
        <v>22</v>
      </c>
      <c r="D815" s="46">
        <v>30</v>
      </c>
      <c r="E815" s="47">
        <v>44469</v>
      </c>
      <c r="F815" s="48" t="s">
        <v>116</v>
      </c>
      <c r="G815" s="46" t="s">
        <v>117</v>
      </c>
      <c r="H815" s="50" t="str">
        <f>IFERROR(VLOOKUP(Abfalldokumentation!$B815,Artikel!A:C,3,FALSE),Abfalldokumentation!$B815)</f>
        <v>Div. Zipfel, Endstücke</v>
      </c>
      <c r="I815" s="73" t="str">
        <f>VLOOKUP(V815,'Linien - BU'!A:B,2,FALSE)</f>
        <v>BU3</v>
      </c>
      <c r="J815" s="74">
        <f t="shared" si="84"/>
        <v>22</v>
      </c>
      <c r="K815" s="75">
        <f>Abfalldokumentation!$E815</f>
        <v>44469</v>
      </c>
      <c r="L815" s="74" t="str">
        <f>IFERROR(IF(VLOOKUP(W815,'[1]Rohware 230'!$B:$C,2,FALSE)=0,"Rohware"),
IFERROR(IF(VLOOKUP(W815,[1]Sammelnr.!$B:$C,2,FALSE)=0,"Sammelnr. ungeschält ABS"),
IFERROR(IF(VLOOKUP(W815,[1]Sammelnr.!$E:$F,2,FALSE)=0,"Sammelnr. ungeschält VS"),
IFERROR(IF(VLOOKUP(W815,[1]Sammelnr.!$H:$I,2,FALSE)=0,"Sammelnr. geschält"),
IFERROR(IF(VLOOKUP(W815,[1]Offen!$B:$C,2,FALSE)=0,"Offen ungeschält ABS"),
IFERROR(IF(VLOOKUP(W815,[1]Offen!$E:$F,2,FALSE)=0,"Offen ungeschält VOS"),
IFERROR(IF(VLOOKUP(W815,[1]Offen!$H:$I,2,FALSE)=0,"Offen geschält RW"),
IFERROR(IF(VLOOKUP(W815,[1]Offen!$K:$L,2,FALSE)=0,"Offen vegan"),
IFERROR(IF(VLOOKUP(W815,[1]Offen!$N:$O,2,FALSE)=0,"Offen Zipfel"),
IFERROR(IF(VLOOKUP(W815,[1]Offen!$Q:$R,2,FALSE)=0,"Offen Endstücke"),
IFERROR(IF(VLOOKUP(W815,[1]Vakuumiert!$B:$C,2,FALSE)=0,"Vakuumierter VOS ungeschält"),
IFERROR(IF(VLOOKUP(W815,[1]Vakuumiert!$E:$F,2,FALSE)=0,"Vakuumierter ABS ungeschält"),
IFERROR(IF(VLOOKUP(W815,[1]Vakuumiert!$H:$I,2,FALSE)=0,"Vakuumierter VOS geschält"),
IFERROR(IF(VLOOKUP(W815,[1]Vakuumiert!$K:$L,2,FALSE)=0,"Vakuumierter VOS vegan"),
IFERROR(IF(VLOOKUP(W815,[1]Vakuumiert!$N:$O,2,FALSE)=0,"Vakuumierter VOS Zipfel"),
IFERROR(IF(VLOOKUP(W815,[1]Vakuumiert!$Q:$R,2,FALSE)=0,"Vakuumiert geschält"),
IFERROR(IF(VLOOKUP(W815,'[1]vakuumierte Fertigprodukte'!$B:$C,2,FALSE)=0,"Fertigprodukte"),
IFERROR(IF(VLOOKUP(W815,'[1]vakuumierte Fertigprodukte'!$E:$FI,2,FALSE)=0,"Vakuumierte Zipfel"),
IFERROR(IF(VLOOKUP(W815,[1]Wurste!$B:$C,2,FALSE)=0,"Räucherwürste"),
IFERROR(IF(VLOOKUP(W815,[1]Wurste!$E:$F,2,FALSE)=0,"URW/URGW Wurst"),
IFERROR(IF(VLOOKUP(W815,[1]Wurste!$H:$I,2,FALSE)=0,"HF-Wurst Vegan"),
IFERROR(IF(VLOOKUP(W815,[1]Wurste!$K:$L,2,FALSE)=0,"320er ohne Würste"),
IFERROR(IF(AND(OR(Abfalldokumentation!$I815="BU3",Abfalldokumentation!$I815="Verkauf"),Abfalldokumentation!$N815="Schimmel",Abfalldokumentation!$O815="keinen Abnehmer/kein Schälpersonal"),"Div. Zipfel, ES ohne Verwendung",VLOOKUP(Abfalldokumentation!$M815,Produktgruppen!A:B,2,FALSE)),"-")))))))))))))))))))))))</f>
        <v>-</v>
      </c>
      <c r="M815" s="76" t="str">
        <f>IFERROR(VLOOKUP(Abfalldokumentation!$W815,Artikel!A:C,3,FALSE),Abfalldokumentation!$W815)</f>
        <v>Div. Zipfel, Endstücke</v>
      </c>
      <c r="N815" s="76" t="str">
        <f>VLOOKUP(D815,'Liste Gründe'!A:D,2,FALSE)</f>
        <v>Linienbezogen</v>
      </c>
      <c r="O815" s="75" t="str">
        <f>IF(ISBLANK(F815),VLOOKUP(Abfalldokumentation!$X815,'Liste Gründe'!A:D,3,FALSE),F815)</f>
        <v>Maschinenabfall</v>
      </c>
      <c r="P815" s="76" t="str">
        <f>IF(ISBLANK(Abfalldokumentation!$G815),"-",Abfalldokumentation!$G815)</f>
        <v>nicht eindeutig</v>
      </c>
      <c r="Q815" s="76">
        <f t="shared" si="85"/>
        <v>39</v>
      </c>
      <c r="R815" s="76" t="str">
        <f t="shared" si="86"/>
        <v>Produkte</v>
      </c>
      <c r="S815" s="76" t="str">
        <f t="shared" si="87"/>
        <v>BUs</v>
      </c>
      <c r="T815" s="76" t="str">
        <f t="shared" si="88"/>
        <v>Symptome</v>
      </c>
      <c r="U815" s="76" t="str">
        <f>IFERROR(VLOOKUP(Abfalldokumentation!$W815,Kennzahlen!S:U,3,FALSE)*Abfalldokumentation!$J815,"0")</f>
        <v>0</v>
      </c>
      <c r="V815" s="76" t="str">
        <f>IF(ISBLANK(A815),VLOOKUP(Abfalldokumentation!$W815,'Linien - BU'!R:S,2,FALSE),A815)</f>
        <v>Bu3</v>
      </c>
      <c r="W815" s="77" t="str">
        <f t="shared" si="89"/>
        <v>Div. Zipfel, Endstücke</v>
      </c>
      <c r="X815" s="77">
        <f t="shared" si="90"/>
        <v>30</v>
      </c>
    </row>
    <row r="816" spans="1:24" ht="30" customHeight="1" x14ac:dyDescent="0.25">
      <c r="A816" s="39" t="s">
        <v>205</v>
      </c>
      <c r="B816" s="40" t="s">
        <v>85</v>
      </c>
      <c r="C816" s="40">
        <v>12</v>
      </c>
      <c r="D816" s="40">
        <v>30</v>
      </c>
      <c r="E816" s="41">
        <v>44469</v>
      </c>
      <c r="F816" s="42"/>
      <c r="G816" s="40"/>
      <c r="H816" s="44" t="str">
        <f>IFERROR(VLOOKUP(Abfalldokumentation!$B816,Artikel!A:C,3,FALSE),Abfalldokumentation!$B816)</f>
        <v>Diverses</v>
      </c>
      <c r="I816" s="78" t="str">
        <f>VLOOKUP(V816,'Linien - BU'!A:B,2,FALSE)</f>
        <v>BU2</v>
      </c>
      <c r="J816" s="79">
        <f t="shared" si="84"/>
        <v>12</v>
      </c>
      <c r="K816" s="80">
        <f>Abfalldokumentation!$E816</f>
        <v>44469</v>
      </c>
      <c r="L816" s="79" t="str">
        <f>IFERROR(IF(VLOOKUP(W816,'[1]Rohware 230'!$B:$C,2,FALSE)=0,"Rohware"),
IFERROR(IF(VLOOKUP(W816,[1]Sammelnr.!$B:$C,2,FALSE)=0,"Sammelnr. ungeschält ABS"),
IFERROR(IF(VLOOKUP(W816,[1]Sammelnr.!$E:$F,2,FALSE)=0,"Sammelnr. ungeschält VS"),
IFERROR(IF(VLOOKUP(W816,[1]Sammelnr.!$H:$I,2,FALSE)=0,"Sammelnr. geschält"),
IFERROR(IF(VLOOKUP(W816,[1]Offen!$B:$C,2,FALSE)=0,"Offen ungeschält ABS"),
IFERROR(IF(VLOOKUP(W816,[1]Offen!$E:$F,2,FALSE)=0,"Offen ungeschält VOS"),
IFERROR(IF(VLOOKUP(W816,[1]Offen!$H:$I,2,FALSE)=0,"Offen geschält RW"),
IFERROR(IF(VLOOKUP(W816,[1]Offen!$K:$L,2,FALSE)=0,"Offen vegan"),
IFERROR(IF(VLOOKUP(W816,[1]Offen!$N:$O,2,FALSE)=0,"Offen Zipfel"),
IFERROR(IF(VLOOKUP(W816,[1]Offen!$Q:$R,2,FALSE)=0,"Offen Endstücke"),
IFERROR(IF(VLOOKUP(W816,[1]Vakuumiert!$B:$C,2,FALSE)=0,"Vakuumierter VOS ungeschält"),
IFERROR(IF(VLOOKUP(W816,[1]Vakuumiert!$E:$F,2,FALSE)=0,"Vakuumierter ABS ungeschält"),
IFERROR(IF(VLOOKUP(W816,[1]Vakuumiert!$H:$I,2,FALSE)=0,"Vakuumierter VOS geschält"),
IFERROR(IF(VLOOKUP(W816,[1]Vakuumiert!$K:$L,2,FALSE)=0,"Vakuumierter VOS vegan"),
IFERROR(IF(VLOOKUP(W816,[1]Vakuumiert!$N:$O,2,FALSE)=0,"Vakuumierter VOS Zipfel"),
IFERROR(IF(VLOOKUP(W816,[1]Vakuumiert!$Q:$R,2,FALSE)=0,"Vakuumiert geschält"),
IFERROR(IF(VLOOKUP(W816,'[1]vakuumierte Fertigprodukte'!$B:$C,2,FALSE)=0,"Fertigprodukte"),
IFERROR(IF(VLOOKUP(W816,'[1]vakuumierte Fertigprodukte'!$E:$FI,2,FALSE)=0,"Vakuumierte Zipfel"),
IFERROR(IF(VLOOKUP(W816,[1]Wurste!$B:$C,2,FALSE)=0,"Räucherwürste"),
IFERROR(IF(VLOOKUP(W816,[1]Wurste!$E:$F,2,FALSE)=0,"URW/URGW Wurst"),
IFERROR(IF(VLOOKUP(W816,[1]Wurste!$H:$I,2,FALSE)=0,"HF-Wurst Vegan"),
IFERROR(IF(VLOOKUP(W816,[1]Wurste!$K:$L,2,FALSE)=0,"320er ohne Würste"),
IFERROR(IF(AND(OR(Abfalldokumentation!$I816="BU3",Abfalldokumentation!$I816="Verkauf"),Abfalldokumentation!$N816="Schimmel",Abfalldokumentation!$O816="keinen Abnehmer/kein Schälpersonal"),"Div. Zipfel, ES ohne Verwendung",VLOOKUP(Abfalldokumentation!$M816,Produktgruppen!A:B,2,FALSE)),"-")))))))))))))))))))))))</f>
        <v>Diverses</v>
      </c>
      <c r="M816" s="81" t="str">
        <f>IFERROR(VLOOKUP(Abfalldokumentation!$W816,Artikel!A:C,3,FALSE),Abfalldokumentation!$W816)</f>
        <v>Diverses</v>
      </c>
      <c r="N816" s="81" t="str">
        <f>VLOOKUP(D816,'Liste Gründe'!A:D,2,FALSE)</f>
        <v>Linienbezogen</v>
      </c>
      <c r="O816" s="80" t="str">
        <f>IF(ISBLANK(F816),VLOOKUP(Abfalldokumentation!$X816,'Liste Gründe'!A:D,3,FALSE),F816)</f>
        <v>Maschinenabfall</v>
      </c>
      <c r="P816" s="81" t="str">
        <f>IF(ISBLANK(Abfalldokumentation!$G816),"-",Abfalldokumentation!$G816)</f>
        <v>-</v>
      </c>
      <c r="Q816" s="81">
        <f t="shared" si="85"/>
        <v>39</v>
      </c>
      <c r="R816" s="81" t="str">
        <f t="shared" si="86"/>
        <v>Produkte</v>
      </c>
      <c r="S816" s="81" t="str">
        <f t="shared" si="87"/>
        <v>BUs</v>
      </c>
      <c r="T816" s="81" t="str">
        <f t="shared" si="88"/>
        <v>Symptome</v>
      </c>
      <c r="U816" s="81" t="str">
        <f>IFERROR(VLOOKUP(Abfalldokumentation!$W816,Kennzahlen!S:U,3,FALSE)*Abfalldokumentation!$J816,"0")</f>
        <v>0</v>
      </c>
      <c r="V816" s="81" t="str">
        <f>IF(ISBLANK(A816),VLOOKUP(Abfalldokumentation!$W816,'Linien - BU'!R:S,2,FALSE),A816)</f>
        <v>L2</v>
      </c>
      <c r="W816" s="77" t="str">
        <f t="shared" si="89"/>
        <v>Diverses</v>
      </c>
      <c r="X816" s="77">
        <f t="shared" si="90"/>
        <v>30</v>
      </c>
    </row>
    <row r="817" spans="1:24" ht="30" customHeight="1" x14ac:dyDescent="0.25">
      <c r="A817" s="45" t="s">
        <v>149</v>
      </c>
      <c r="B817" s="46" t="s">
        <v>85</v>
      </c>
      <c r="C817" s="46">
        <v>24</v>
      </c>
      <c r="D817" s="46">
        <v>30</v>
      </c>
      <c r="E817" s="47">
        <v>44469</v>
      </c>
      <c r="F817" s="48"/>
      <c r="G817" s="46"/>
      <c r="H817" s="50" t="str">
        <f>IFERROR(VLOOKUP(Abfalldokumentation!$B817,Artikel!A:C,3,FALSE),Abfalldokumentation!$B817)</f>
        <v>Diverses</v>
      </c>
      <c r="I817" s="73" t="str">
        <f>VLOOKUP(V817,'Linien - BU'!A:B,2,FALSE)</f>
        <v>BU4</v>
      </c>
      <c r="J817" s="74">
        <f t="shared" si="84"/>
        <v>24</v>
      </c>
      <c r="K817" s="75">
        <f>Abfalldokumentation!$E817</f>
        <v>44469</v>
      </c>
      <c r="L817" s="74" t="str">
        <f>IFERROR(IF(VLOOKUP(W817,'[1]Rohware 230'!$B:$C,2,FALSE)=0,"Rohware"),
IFERROR(IF(VLOOKUP(W817,[1]Sammelnr.!$B:$C,2,FALSE)=0,"Sammelnr. ungeschält ABS"),
IFERROR(IF(VLOOKUP(W817,[1]Sammelnr.!$E:$F,2,FALSE)=0,"Sammelnr. ungeschält VS"),
IFERROR(IF(VLOOKUP(W817,[1]Sammelnr.!$H:$I,2,FALSE)=0,"Sammelnr. geschält"),
IFERROR(IF(VLOOKUP(W817,[1]Offen!$B:$C,2,FALSE)=0,"Offen ungeschält ABS"),
IFERROR(IF(VLOOKUP(W817,[1]Offen!$E:$F,2,FALSE)=0,"Offen ungeschält VOS"),
IFERROR(IF(VLOOKUP(W817,[1]Offen!$H:$I,2,FALSE)=0,"Offen geschält RW"),
IFERROR(IF(VLOOKUP(W817,[1]Offen!$K:$L,2,FALSE)=0,"Offen vegan"),
IFERROR(IF(VLOOKUP(W817,[1]Offen!$N:$O,2,FALSE)=0,"Offen Zipfel"),
IFERROR(IF(VLOOKUP(W817,[1]Offen!$Q:$R,2,FALSE)=0,"Offen Endstücke"),
IFERROR(IF(VLOOKUP(W817,[1]Vakuumiert!$B:$C,2,FALSE)=0,"Vakuumierter VOS ungeschält"),
IFERROR(IF(VLOOKUP(W817,[1]Vakuumiert!$E:$F,2,FALSE)=0,"Vakuumierter ABS ungeschält"),
IFERROR(IF(VLOOKUP(W817,[1]Vakuumiert!$H:$I,2,FALSE)=0,"Vakuumierter VOS geschält"),
IFERROR(IF(VLOOKUP(W817,[1]Vakuumiert!$K:$L,2,FALSE)=0,"Vakuumierter VOS vegan"),
IFERROR(IF(VLOOKUP(W817,[1]Vakuumiert!$N:$O,2,FALSE)=0,"Vakuumierter VOS Zipfel"),
IFERROR(IF(VLOOKUP(W817,[1]Vakuumiert!$Q:$R,2,FALSE)=0,"Vakuumiert geschält"),
IFERROR(IF(VLOOKUP(W817,'[1]vakuumierte Fertigprodukte'!$B:$C,2,FALSE)=0,"Fertigprodukte"),
IFERROR(IF(VLOOKUP(W817,'[1]vakuumierte Fertigprodukte'!$E:$FI,2,FALSE)=0,"Vakuumierte Zipfel"),
IFERROR(IF(VLOOKUP(W817,[1]Wurste!$B:$C,2,FALSE)=0,"Räucherwürste"),
IFERROR(IF(VLOOKUP(W817,[1]Wurste!$E:$F,2,FALSE)=0,"URW/URGW Wurst"),
IFERROR(IF(VLOOKUP(W817,[1]Wurste!$H:$I,2,FALSE)=0,"HF-Wurst Vegan"),
IFERROR(IF(VLOOKUP(W817,[1]Wurste!$K:$L,2,FALSE)=0,"320er ohne Würste"),
IFERROR(IF(AND(OR(Abfalldokumentation!$I817="BU3",Abfalldokumentation!$I817="Verkauf"),Abfalldokumentation!$N817="Schimmel",Abfalldokumentation!$O817="keinen Abnehmer/kein Schälpersonal"),"Div. Zipfel, ES ohne Verwendung",VLOOKUP(Abfalldokumentation!$M817,Produktgruppen!A:B,2,FALSE)),"-")))))))))))))))))))))))</f>
        <v>Diverses</v>
      </c>
      <c r="M817" s="76" t="str">
        <f>IFERROR(VLOOKUP(Abfalldokumentation!$W817,Artikel!A:C,3,FALSE),Abfalldokumentation!$W817)</f>
        <v>Diverses</v>
      </c>
      <c r="N817" s="76" t="str">
        <f>VLOOKUP(D817,'Liste Gründe'!A:D,2,FALSE)</f>
        <v>Linienbezogen</v>
      </c>
      <c r="O817" s="75" t="str">
        <f>IF(ISBLANK(F817),VLOOKUP(Abfalldokumentation!$X817,'Liste Gründe'!A:D,3,FALSE),F817)</f>
        <v>Maschinenabfall</v>
      </c>
      <c r="P817" s="76" t="str">
        <f>IF(ISBLANK(Abfalldokumentation!$G817),"-",Abfalldokumentation!$G817)</f>
        <v>-</v>
      </c>
      <c r="Q817" s="76">
        <f t="shared" si="85"/>
        <v>39</v>
      </c>
      <c r="R817" s="76" t="str">
        <f t="shared" si="86"/>
        <v>Produkte</v>
      </c>
      <c r="S817" s="76" t="str">
        <f t="shared" si="87"/>
        <v>BUs</v>
      </c>
      <c r="T817" s="76" t="str">
        <f t="shared" si="88"/>
        <v>Symptome</v>
      </c>
      <c r="U817" s="76" t="str">
        <f>IFERROR(VLOOKUP(Abfalldokumentation!$W817,Kennzahlen!S:U,3,FALSE)*Abfalldokumentation!$J817,"0")</f>
        <v>0</v>
      </c>
      <c r="V817" s="76" t="str">
        <f>IF(ISBLANK(A817),VLOOKUP(Abfalldokumentation!$W817,'Linien - BU'!R:S,2,FALSE),A817)</f>
        <v>Bu4</v>
      </c>
      <c r="W817" s="77" t="str">
        <f t="shared" si="89"/>
        <v>Diverses</v>
      </c>
      <c r="X817" s="77">
        <f t="shared" si="90"/>
        <v>30</v>
      </c>
    </row>
    <row r="818" spans="1:24" ht="30" customHeight="1" x14ac:dyDescent="0.25">
      <c r="A818" s="39" t="s">
        <v>99</v>
      </c>
      <c r="B818" s="40" t="s">
        <v>85</v>
      </c>
      <c r="C818" s="40">
        <v>11</v>
      </c>
      <c r="D818" s="40">
        <v>30</v>
      </c>
      <c r="E818" s="41">
        <v>44469</v>
      </c>
      <c r="F818" s="42"/>
      <c r="G818" s="40"/>
      <c r="H818" s="44" t="str">
        <f>IFERROR(VLOOKUP(Abfalldokumentation!$B818,Artikel!A:C,3,FALSE),Abfalldokumentation!$B818)</f>
        <v>Diverses</v>
      </c>
      <c r="I818" s="78" t="str">
        <f>VLOOKUP(V818,'Linien - BU'!A:B,2,FALSE)</f>
        <v>BU3</v>
      </c>
      <c r="J818" s="79">
        <f t="shared" si="84"/>
        <v>11</v>
      </c>
      <c r="K818" s="80">
        <f>Abfalldokumentation!$E818</f>
        <v>44469</v>
      </c>
      <c r="L818" s="79" t="str">
        <f>IFERROR(IF(VLOOKUP(W818,'[1]Rohware 230'!$B:$C,2,FALSE)=0,"Rohware"),
IFERROR(IF(VLOOKUP(W818,[1]Sammelnr.!$B:$C,2,FALSE)=0,"Sammelnr. ungeschält ABS"),
IFERROR(IF(VLOOKUP(W818,[1]Sammelnr.!$E:$F,2,FALSE)=0,"Sammelnr. ungeschält VS"),
IFERROR(IF(VLOOKUP(W818,[1]Sammelnr.!$H:$I,2,FALSE)=0,"Sammelnr. geschält"),
IFERROR(IF(VLOOKUP(W818,[1]Offen!$B:$C,2,FALSE)=0,"Offen ungeschält ABS"),
IFERROR(IF(VLOOKUP(W818,[1]Offen!$E:$F,2,FALSE)=0,"Offen ungeschält VOS"),
IFERROR(IF(VLOOKUP(W818,[1]Offen!$H:$I,2,FALSE)=0,"Offen geschält RW"),
IFERROR(IF(VLOOKUP(W818,[1]Offen!$K:$L,2,FALSE)=0,"Offen vegan"),
IFERROR(IF(VLOOKUP(W818,[1]Offen!$N:$O,2,FALSE)=0,"Offen Zipfel"),
IFERROR(IF(VLOOKUP(W818,[1]Offen!$Q:$R,2,FALSE)=0,"Offen Endstücke"),
IFERROR(IF(VLOOKUP(W818,[1]Vakuumiert!$B:$C,2,FALSE)=0,"Vakuumierter VOS ungeschält"),
IFERROR(IF(VLOOKUP(W818,[1]Vakuumiert!$E:$F,2,FALSE)=0,"Vakuumierter ABS ungeschält"),
IFERROR(IF(VLOOKUP(W818,[1]Vakuumiert!$H:$I,2,FALSE)=0,"Vakuumierter VOS geschält"),
IFERROR(IF(VLOOKUP(W818,[1]Vakuumiert!$K:$L,2,FALSE)=0,"Vakuumierter VOS vegan"),
IFERROR(IF(VLOOKUP(W818,[1]Vakuumiert!$N:$O,2,FALSE)=0,"Vakuumierter VOS Zipfel"),
IFERROR(IF(VLOOKUP(W818,[1]Vakuumiert!$Q:$R,2,FALSE)=0,"Vakuumiert geschält"),
IFERROR(IF(VLOOKUP(W818,'[1]vakuumierte Fertigprodukte'!$B:$C,2,FALSE)=0,"Fertigprodukte"),
IFERROR(IF(VLOOKUP(W818,'[1]vakuumierte Fertigprodukte'!$E:$FI,2,FALSE)=0,"Vakuumierte Zipfel"),
IFERROR(IF(VLOOKUP(W818,[1]Wurste!$B:$C,2,FALSE)=0,"Räucherwürste"),
IFERROR(IF(VLOOKUP(W818,[1]Wurste!$E:$F,2,FALSE)=0,"URW/URGW Wurst"),
IFERROR(IF(VLOOKUP(W818,[1]Wurste!$H:$I,2,FALSE)=0,"HF-Wurst Vegan"),
IFERROR(IF(VLOOKUP(W818,[1]Wurste!$K:$L,2,FALSE)=0,"320er ohne Würste"),
IFERROR(IF(AND(OR(Abfalldokumentation!$I818="BU3",Abfalldokumentation!$I818="Verkauf"),Abfalldokumentation!$N818="Schimmel",Abfalldokumentation!$O818="keinen Abnehmer/kein Schälpersonal"),"Div. Zipfel, ES ohne Verwendung",VLOOKUP(Abfalldokumentation!$M818,Produktgruppen!A:B,2,FALSE)),"-")))))))))))))))))))))))</f>
        <v>Diverses</v>
      </c>
      <c r="M818" s="81" t="str">
        <f>IFERROR(VLOOKUP(Abfalldokumentation!$W818,Artikel!A:C,3,FALSE),Abfalldokumentation!$W818)</f>
        <v>Diverses</v>
      </c>
      <c r="N818" s="81" t="str">
        <f>VLOOKUP(D818,'Liste Gründe'!A:D,2,FALSE)</f>
        <v>Linienbezogen</v>
      </c>
      <c r="O818" s="80" t="str">
        <f>IF(ISBLANK(F818),VLOOKUP(Abfalldokumentation!$X818,'Liste Gründe'!A:D,3,FALSE),F818)</f>
        <v>Maschinenabfall</v>
      </c>
      <c r="P818" s="81" t="str">
        <f>IF(ISBLANK(Abfalldokumentation!$G818),"-",Abfalldokumentation!$G818)</f>
        <v>-</v>
      </c>
      <c r="Q818" s="81">
        <f t="shared" si="85"/>
        <v>39</v>
      </c>
      <c r="R818" s="81" t="str">
        <f t="shared" si="86"/>
        <v>Produkte</v>
      </c>
      <c r="S818" s="81" t="str">
        <f t="shared" si="87"/>
        <v>BUs</v>
      </c>
      <c r="T818" s="81" t="str">
        <f t="shared" si="88"/>
        <v>Symptome</v>
      </c>
      <c r="U818" s="81" t="str">
        <f>IFERROR(VLOOKUP(Abfalldokumentation!$W818,Kennzahlen!S:U,3,FALSE)*Abfalldokumentation!$J818,"0")</f>
        <v>0</v>
      </c>
      <c r="V818" s="81" t="str">
        <f>IF(ISBLANK(A818),VLOOKUP(Abfalldokumentation!$W818,'Linien - BU'!R:S,2,FALSE),A818)</f>
        <v>L33</v>
      </c>
      <c r="W818" s="77" t="str">
        <f t="shared" si="89"/>
        <v>Diverses</v>
      </c>
      <c r="X818" s="77">
        <f t="shared" si="90"/>
        <v>30</v>
      </c>
    </row>
    <row r="819" spans="1:24" ht="30" customHeight="1" x14ac:dyDescent="0.25">
      <c r="A819" s="45" t="s">
        <v>130</v>
      </c>
      <c r="B819" s="46" t="s">
        <v>85</v>
      </c>
      <c r="C819" s="46">
        <v>78</v>
      </c>
      <c r="D819" s="46">
        <v>30</v>
      </c>
      <c r="E819" s="47">
        <v>44469</v>
      </c>
      <c r="F819" s="48"/>
      <c r="G819" s="46"/>
      <c r="H819" s="50" t="str">
        <f>IFERROR(VLOOKUP(Abfalldokumentation!$B819,Artikel!A:C,3,FALSE),Abfalldokumentation!$B819)</f>
        <v>Diverses</v>
      </c>
      <c r="I819" s="73" t="str">
        <f>VLOOKUP(V819,'Linien - BU'!A:B,2,FALSE)</f>
        <v>BU2</v>
      </c>
      <c r="J819" s="74">
        <f t="shared" si="84"/>
        <v>78</v>
      </c>
      <c r="K819" s="75">
        <f>Abfalldokumentation!$E819</f>
        <v>44469</v>
      </c>
      <c r="L819" s="74" t="str">
        <f>IFERROR(IF(VLOOKUP(W819,'[1]Rohware 230'!$B:$C,2,FALSE)=0,"Rohware"),
IFERROR(IF(VLOOKUP(W819,[1]Sammelnr.!$B:$C,2,FALSE)=0,"Sammelnr. ungeschält ABS"),
IFERROR(IF(VLOOKUP(W819,[1]Sammelnr.!$E:$F,2,FALSE)=0,"Sammelnr. ungeschält VS"),
IFERROR(IF(VLOOKUP(W819,[1]Sammelnr.!$H:$I,2,FALSE)=0,"Sammelnr. geschält"),
IFERROR(IF(VLOOKUP(W819,[1]Offen!$B:$C,2,FALSE)=0,"Offen ungeschält ABS"),
IFERROR(IF(VLOOKUP(W819,[1]Offen!$E:$F,2,FALSE)=0,"Offen ungeschält VOS"),
IFERROR(IF(VLOOKUP(W819,[1]Offen!$H:$I,2,FALSE)=0,"Offen geschält RW"),
IFERROR(IF(VLOOKUP(W819,[1]Offen!$K:$L,2,FALSE)=0,"Offen vegan"),
IFERROR(IF(VLOOKUP(W819,[1]Offen!$N:$O,2,FALSE)=0,"Offen Zipfel"),
IFERROR(IF(VLOOKUP(W819,[1]Offen!$Q:$R,2,FALSE)=0,"Offen Endstücke"),
IFERROR(IF(VLOOKUP(W819,[1]Vakuumiert!$B:$C,2,FALSE)=0,"Vakuumierter VOS ungeschält"),
IFERROR(IF(VLOOKUP(W819,[1]Vakuumiert!$E:$F,2,FALSE)=0,"Vakuumierter ABS ungeschält"),
IFERROR(IF(VLOOKUP(W819,[1]Vakuumiert!$H:$I,2,FALSE)=0,"Vakuumierter VOS geschält"),
IFERROR(IF(VLOOKUP(W819,[1]Vakuumiert!$K:$L,2,FALSE)=0,"Vakuumierter VOS vegan"),
IFERROR(IF(VLOOKUP(W819,[1]Vakuumiert!$N:$O,2,FALSE)=0,"Vakuumierter VOS Zipfel"),
IFERROR(IF(VLOOKUP(W819,[1]Vakuumiert!$Q:$R,2,FALSE)=0,"Vakuumiert geschält"),
IFERROR(IF(VLOOKUP(W819,'[1]vakuumierte Fertigprodukte'!$B:$C,2,FALSE)=0,"Fertigprodukte"),
IFERROR(IF(VLOOKUP(W819,'[1]vakuumierte Fertigprodukte'!$E:$FI,2,FALSE)=0,"Vakuumierte Zipfel"),
IFERROR(IF(VLOOKUP(W819,[1]Wurste!$B:$C,2,FALSE)=0,"Räucherwürste"),
IFERROR(IF(VLOOKUP(W819,[1]Wurste!$E:$F,2,FALSE)=0,"URW/URGW Wurst"),
IFERROR(IF(VLOOKUP(W819,[1]Wurste!$H:$I,2,FALSE)=0,"HF-Wurst Vegan"),
IFERROR(IF(VLOOKUP(W819,[1]Wurste!$K:$L,2,FALSE)=0,"320er ohne Würste"),
IFERROR(IF(AND(OR(Abfalldokumentation!$I819="BU3",Abfalldokumentation!$I819="Verkauf"),Abfalldokumentation!$N819="Schimmel",Abfalldokumentation!$O819="keinen Abnehmer/kein Schälpersonal"),"Div. Zipfel, ES ohne Verwendung",VLOOKUP(Abfalldokumentation!$M819,Produktgruppen!A:B,2,FALSE)),"-")))))))))))))))))))))))</f>
        <v>Diverses</v>
      </c>
      <c r="M819" s="76" t="str">
        <f>IFERROR(VLOOKUP(Abfalldokumentation!$W819,Artikel!A:C,3,FALSE),Abfalldokumentation!$W819)</f>
        <v>Diverses</v>
      </c>
      <c r="N819" s="76" t="str">
        <f>VLOOKUP(D819,'Liste Gründe'!A:D,2,FALSE)</f>
        <v>Linienbezogen</v>
      </c>
      <c r="O819" s="75" t="str">
        <f>IF(ISBLANK(F819),VLOOKUP(Abfalldokumentation!$X819,'Liste Gründe'!A:D,3,FALSE),F819)</f>
        <v>Maschinenabfall</v>
      </c>
      <c r="P819" s="76" t="str">
        <f>IF(ISBLANK(Abfalldokumentation!$G819),"-",Abfalldokumentation!$G819)</f>
        <v>-</v>
      </c>
      <c r="Q819" s="76">
        <f t="shared" si="85"/>
        <v>39</v>
      </c>
      <c r="R819" s="76" t="str">
        <f t="shared" si="86"/>
        <v>Produkte</v>
      </c>
      <c r="S819" s="76" t="str">
        <f t="shared" si="87"/>
        <v>BUs</v>
      </c>
      <c r="T819" s="76" t="str">
        <f t="shared" si="88"/>
        <v>Symptome</v>
      </c>
      <c r="U819" s="76" t="str">
        <f>IFERROR(VLOOKUP(Abfalldokumentation!$W819,Kennzahlen!S:U,3,FALSE)*Abfalldokumentation!$J819,"0")</f>
        <v>0</v>
      </c>
      <c r="V819" s="76" t="str">
        <f>IF(ISBLANK(A819),VLOOKUP(Abfalldokumentation!$W819,'Linien - BU'!R:S,2,FALSE),A819)</f>
        <v>Bu2</v>
      </c>
      <c r="W819" s="77" t="str">
        <f t="shared" si="89"/>
        <v>Diverses</v>
      </c>
      <c r="X819" s="77">
        <f t="shared" si="90"/>
        <v>30</v>
      </c>
    </row>
    <row r="820" spans="1:24" ht="30" customHeight="1" x14ac:dyDescent="0.25">
      <c r="A820" s="39" t="s">
        <v>70</v>
      </c>
      <c r="B820" s="40" t="s">
        <v>86</v>
      </c>
      <c r="C820" s="40">
        <v>97.5</v>
      </c>
      <c r="D820" s="40">
        <v>30</v>
      </c>
      <c r="E820" s="41">
        <v>44469</v>
      </c>
      <c r="F820" s="42"/>
      <c r="G820" s="40"/>
      <c r="H820" s="44" t="str">
        <f>IFERROR(VLOOKUP(Abfalldokumentation!$B820,Artikel!A:C,3,FALSE),Abfalldokumentation!$B820)</f>
        <v>Diverses aus Abfüllung</v>
      </c>
      <c r="I820" s="78" t="str">
        <f>VLOOKUP(V820,'Linien - BU'!A:B,2,FALSE)</f>
        <v>BU1</v>
      </c>
      <c r="J820" s="79">
        <f t="shared" si="84"/>
        <v>97.5</v>
      </c>
      <c r="K820" s="80">
        <f>Abfalldokumentation!$E820</f>
        <v>44469</v>
      </c>
      <c r="L820" s="79" t="str">
        <f>IFERROR(IF(VLOOKUP(W820,'[1]Rohware 230'!$B:$C,2,FALSE)=0,"Rohware"),
IFERROR(IF(VLOOKUP(W820,[1]Sammelnr.!$B:$C,2,FALSE)=0,"Sammelnr. ungeschält ABS"),
IFERROR(IF(VLOOKUP(W820,[1]Sammelnr.!$E:$F,2,FALSE)=0,"Sammelnr. ungeschält VS"),
IFERROR(IF(VLOOKUP(W820,[1]Sammelnr.!$H:$I,2,FALSE)=0,"Sammelnr. geschält"),
IFERROR(IF(VLOOKUP(W820,[1]Offen!$B:$C,2,FALSE)=0,"Offen ungeschält ABS"),
IFERROR(IF(VLOOKUP(W820,[1]Offen!$E:$F,2,FALSE)=0,"Offen ungeschält VOS"),
IFERROR(IF(VLOOKUP(W820,[1]Offen!$H:$I,2,FALSE)=0,"Offen geschält RW"),
IFERROR(IF(VLOOKUP(W820,[1]Offen!$K:$L,2,FALSE)=0,"Offen vegan"),
IFERROR(IF(VLOOKUP(W820,[1]Offen!$N:$O,2,FALSE)=0,"Offen Zipfel"),
IFERROR(IF(VLOOKUP(W820,[1]Offen!$Q:$R,2,FALSE)=0,"Offen Endstücke"),
IFERROR(IF(VLOOKUP(W820,[1]Vakuumiert!$B:$C,2,FALSE)=0,"Vakuumierter VOS ungeschält"),
IFERROR(IF(VLOOKUP(W820,[1]Vakuumiert!$E:$F,2,FALSE)=0,"Vakuumierter ABS ungeschält"),
IFERROR(IF(VLOOKUP(W820,[1]Vakuumiert!$H:$I,2,FALSE)=0,"Vakuumierter VOS geschält"),
IFERROR(IF(VLOOKUP(W820,[1]Vakuumiert!$K:$L,2,FALSE)=0,"Vakuumierter VOS vegan"),
IFERROR(IF(VLOOKUP(W820,[1]Vakuumiert!$N:$O,2,FALSE)=0,"Vakuumierter VOS Zipfel"),
IFERROR(IF(VLOOKUP(W820,[1]Vakuumiert!$Q:$R,2,FALSE)=0,"Vakuumiert geschält"),
IFERROR(IF(VLOOKUP(W820,'[1]vakuumierte Fertigprodukte'!$B:$C,2,FALSE)=0,"Fertigprodukte"),
IFERROR(IF(VLOOKUP(W820,'[1]vakuumierte Fertigprodukte'!$E:$FI,2,FALSE)=0,"Vakuumierte Zipfel"),
IFERROR(IF(VLOOKUP(W820,[1]Wurste!$B:$C,2,FALSE)=0,"Räucherwürste"),
IFERROR(IF(VLOOKUP(W820,[1]Wurste!$E:$F,2,FALSE)=0,"URW/URGW Wurst"),
IFERROR(IF(VLOOKUP(W820,[1]Wurste!$H:$I,2,FALSE)=0,"HF-Wurst Vegan"),
IFERROR(IF(VLOOKUP(W820,[1]Wurste!$K:$L,2,FALSE)=0,"320er ohne Würste"),
IFERROR(IF(AND(OR(Abfalldokumentation!$I820="BU3",Abfalldokumentation!$I820="Verkauf"),Abfalldokumentation!$N820="Schimmel",Abfalldokumentation!$O820="keinen Abnehmer/kein Schälpersonal"),"Div. Zipfel, ES ohne Verwendung",VLOOKUP(Abfalldokumentation!$M820,Produktgruppen!A:B,2,FALSE)),"-")))))))))))))))))))))))</f>
        <v>Diverses</v>
      </c>
      <c r="M820" s="81" t="str">
        <f>IFERROR(VLOOKUP(Abfalldokumentation!$W820,Artikel!A:C,3,FALSE),Abfalldokumentation!$W820)</f>
        <v>Diverses aus Abfüllung</v>
      </c>
      <c r="N820" s="81" t="str">
        <f>VLOOKUP(D820,'Liste Gründe'!A:D,2,FALSE)</f>
        <v>Linienbezogen</v>
      </c>
      <c r="O820" s="80" t="str">
        <f>IF(ISBLANK(F820),VLOOKUP(Abfalldokumentation!$X820,'Liste Gründe'!A:D,3,FALSE),F820)</f>
        <v>Maschinenabfall</v>
      </c>
      <c r="P820" s="81" t="str">
        <f>IF(ISBLANK(Abfalldokumentation!$G820),"-",Abfalldokumentation!$G820)</f>
        <v>-</v>
      </c>
      <c r="Q820" s="81">
        <f t="shared" si="85"/>
        <v>39</v>
      </c>
      <c r="R820" s="81" t="str">
        <f t="shared" si="86"/>
        <v>Produkte</v>
      </c>
      <c r="S820" s="81" t="str">
        <f t="shared" si="87"/>
        <v>BUs</v>
      </c>
      <c r="T820" s="81" t="str">
        <f t="shared" si="88"/>
        <v>Symptome</v>
      </c>
      <c r="U820" s="81" t="str">
        <f>IFERROR(VLOOKUP(Abfalldokumentation!$W820,Kennzahlen!S:U,3,FALSE)*Abfalldokumentation!$J820,"0")</f>
        <v>0</v>
      </c>
      <c r="V820" s="81" t="str">
        <f>IF(ISBLANK(A820),VLOOKUP(Abfalldokumentation!$W820,'Linien - BU'!R:S,2,FALSE),A820)</f>
        <v>Abfüllung</v>
      </c>
      <c r="W820" s="77" t="str">
        <f t="shared" si="89"/>
        <v>Diverses aus Abfüllung</v>
      </c>
      <c r="X820" s="77">
        <f t="shared" si="90"/>
        <v>30</v>
      </c>
    </row>
    <row r="821" spans="1:24" ht="30" customHeight="1" x14ac:dyDescent="0.25">
      <c r="A821" s="45" t="s">
        <v>70</v>
      </c>
      <c r="B821" s="46" t="s">
        <v>86</v>
      </c>
      <c r="C821" s="46">
        <v>484</v>
      </c>
      <c r="D821" s="46">
        <v>30</v>
      </c>
      <c r="E821" s="47">
        <v>44469</v>
      </c>
      <c r="F821" s="48"/>
      <c r="G821" s="46"/>
      <c r="H821" s="50" t="str">
        <f>IFERROR(VLOOKUP(Abfalldokumentation!$B821,Artikel!A:C,3,FALSE),Abfalldokumentation!$B821)</f>
        <v>Diverses aus Abfüllung</v>
      </c>
      <c r="I821" s="73" t="str">
        <f>VLOOKUP(V821,'Linien - BU'!A:B,2,FALSE)</f>
        <v>BU1</v>
      </c>
      <c r="J821" s="74">
        <f t="shared" si="84"/>
        <v>484</v>
      </c>
      <c r="K821" s="75">
        <f>Abfalldokumentation!$E821</f>
        <v>44469</v>
      </c>
      <c r="L821" s="74" t="str">
        <f>IFERROR(IF(VLOOKUP(W821,'[1]Rohware 230'!$B:$C,2,FALSE)=0,"Rohware"),
IFERROR(IF(VLOOKUP(W821,[1]Sammelnr.!$B:$C,2,FALSE)=0,"Sammelnr. ungeschält ABS"),
IFERROR(IF(VLOOKUP(W821,[1]Sammelnr.!$E:$F,2,FALSE)=0,"Sammelnr. ungeschält VS"),
IFERROR(IF(VLOOKUP(W821,[1]Sammelnr.!$H:$I,2,FALSE)=0,"Sammelnr. geschält"),
IFERROR(IF(VLOOKUP(W821,[1]Offen!$B:$C,2,FALSE)=0,"Offen ungeschält ABS"),
IFERROR(IF(VLOOKUP(W821,[1]Offen!$E:$F,2,FALSE)=0,"Offen ungeschält VOS"),
IFERROR(IF(VLOOKUP(W821,[1]Offen!$H:$I,2,FALSE)=0,"Offen geschält RW"),
IFERROR(IF(VLOOKUP(W821,[1]Offen!$K:$L,2,FALSE)=0,"Offen vegan"),
IFERROR(IF(VLOOKUP(W821,[1]Offen!$N:$O,2,FALSE)=0,"Offen Zipfel"),
IFERROR(IF(VLOOKUP(W821,[1]Offen!$Q:$R,2,FALSE)=0,"Offen Endstücke"),
IFERROR(IF(VLOOKUP(W821,[1]Vakuumiert!$B:$C,2,FALSE)=0,"Vakuumierter VOS ungeschält"),
IFERROR(IF(VLOOKUP(W821,[1]Vakuumiert!$E:$F,2,FALSE)=0,"Vakuumierter ABS ungeschält"),
IFERROR(IF(VLOOKUP(W821,[1]Vakuumiert!$H:$I,2,FALSE)=0,"Vakuumierter VOS geschält"),
IFERROR(IF(VLOOKUP(W821,[1]Vakuumiert!$K:$L,2,FALSE)=0,"Vakuumierter VOS vegan"),
IFERROR(IF(VLOOKUP(W821,[1]Vakuumiert!$N:$O,2,FALSE)=0,"Vakuumierter VOS Zipfel"),
IFERROR(IF(VLOOKUP(W821,[1]Vakuumiert!$Q:$R,2,FALSE)=0,"Vakuumiert geschält"),
IFERROR(IF(VLOOKUP(W821,'[1]vakuumierte Fertigprodukte'!$B:$C,2,FALSE)=0,"Fertigprodukte"),
IFERROR(IF(VLOOKUP(W821,'[1]vakuumierte Fertigprodukte'!$E:$FI,2,FALSE)=0,"Vakuumierte Zipfel"),
IFERROR(IF(VLOOKUP(W821,[1]Wurste!$B:$C,2,FALSE)=0,"Räucherwürste"),
IFERROR(IF(VLOOKUP(W821,[1]Wurste!$E:$F,2,FALSE)=0,"URW/URGW Wurst"),
IFERROR(IF(VLOOKUP(W821,[1]Wurste!$H:$I,2,FALSE)=0,"HF-Wurst Vegan"),
IFERROR(IF(VLOOKUP(W821,[1]Wurste!$K:$L,2,FALSE)=0,"320er ohne Würste"),
IFERROR(IF(AND(OR(Abfalldokumentation!$I821="BU3",Abfalldokumentation!$I821="Verkauf"),Abfalldokumentation!$N821="Schimmel",Abfalldokumentation!$O821="keinen Abnehmer/kein Schälpersonal"),"Div. Zipfel, ES ohne Verwendung",VLOOKUP(Abfalldokumentation!$M821,Produktgruppen!A:B,2,FALSE)),"-")))))))))))))))))))))))</f>
        <v>Diverses</v>
      </c>
      <c r="M821" s="76" t="str">
        <f>IFERROR(VLOOKUP(Abfalldokumentation!$W821,Artikel!A:C,3,FALSE),Abfalldokumentation!$W821)</f>
        <v>Diverses aus Abfüllung</v>
      </c>
      <c r="N821" s="76" t="str">
        <f>VLOOKUP(D821,'Liste Gründe'!A:D,2,FALSE)</f>
        <v>Linienbezogen</v>
      </c>
      <c r="O821" s="75" t="str">
        <f>IF(ISBLANK(F821),VLOOKUP(Abfalldokumentation!$X821,'Liste Gründe'!A:D,3,FALSE),F821)</f>
        <v>Maschinenabfall</v>
      </c>
      <c r="P821" s="76" t="str">
        <f>IF(ISBLANK(Abfalldokumentation!$G821),"-",Abfalldokumentation!$G821)</f>
        <v>-</v>
      </c>
      <c r="Q821" s="76">
        <f t="shared" si="85"/>
        <v>39</v>
      </c>
      <c r="R821" s="76" t="str">
        <f t="shared" si="86"/>
        <v>Produkte</v>
      </c>
      <c r="S821" s="76" t="str">
        <f t="shared" si="87"/>
        <v>BUs</v>
      </c>
      <c r="T821" s="76" t="str">
        <f t="shared" si="88"/>
        <v>Symptome</v>
      </c>
      <c r="U821" s="76" t="str">
        <f>IFERROR(VLOOKUP(Abfalldokumentation!$W821,Kennzahlen!S:U,3,FALSE)*Abfalldokumentation!$J821,"0")</f>
        <v>0</v>
      </c>
      <c r="V821" s="76" t="str">
        <f>IF(ISBLANK(A821),VLOOKUP(Abfalldokumentation!$W821,'Linien - BU'!R:S,2,FALSE),A821)</f>
        <v>Abfüllung</v>
      </c>
      <c r="W821" s="77" t="str">
        <f t="shared" si="89"/>
        <v>Diverses aus Abfüllung</v>
      </c>
      <c r="X821" s="77">
        <f t="shared" si="90"/>
        <v>30</v>
      </c>
    </row>
    <row r="822" spans="1:24" ht="30" customHeight="1" x14ac:dyDescent="0.25">
      <c r="A822" s="39" t="s">
        <v>89</v>
      </c>
      <c r="B822" s="40" t="s">
        <v>90</v>
      </c>
      <c r="C822" s="40">
        <v>5</v>
      </c>
      <c r="D822" s="40">
        <v>74</v>
      </c>
      <c r="E822" s="41">
        <v>44469</v>
      </c>
      <c r="F822" s="42" t="s">
        <v>91</v>
      </c>
      <c r="G822" s="40" t="s">
        <v>91</v>
      </c>
      <c r="H822" s="44" t="str">
        <f>IFERROR(VLOOKUP(Abfalldokumentation!$B822,Artikel!A:C,3,FALSE),Abfalldokumentation!$B822)</f>
        <v>Diverses QM</v>
      </c>
      <c r="I822" s="78" t="str">
        <f>VLOOKUP(V822,'Linien - BU'!A:B,2,FALSE)</f>
        <v>Rest</v>
      </c>
      <c r="J822" s="79">
        <f t="shared" si="84"/>
        <v>5</v>
      </c>
      <c r="K822" s="80">
        <f>Abfalldokumentation!$E822</f>
        <v>44469</v>
      </c>
      <c r="L822" s="79" t="str">
        <f>IFERROR(IF(VLOOKUP(W822,'[1]Rohware 230'!$B:$C,2,FALSE)=0,"Rohware"),
IFERROR(IF(VLOOKUP(W822,[1]Sammelnr.!$B:$C,2,FALSE)=0,"Sammelnr. ungeschält ABS"),
IFERROR(IF(VLOOKUP(W822,[1]Sammelnr.!$E:$F,2,FALSE)=0,"Sammelnr. ungeschält VS"),
IFERROR(IF(VLOOKUP(W822,[1]Sammelnr.!$H:$I,2,FALSE)=0,"Sammelnr. geschält"),
IFERROR(IF(VLOOKUP(W822,[1]Offen!$B:$C,2,FALSE)=0,"Offen ungeschält ABS"),
IFERROR(IF(VLOOKUP(W822,[1]Offen!$E:$F,2,FALSE)=0,"Offen ungeschält VOS"),
IFERROR(IF(VLOOKUP(W822,[1]Offen!$H:$I,2,FALSE)=0,"Offen geschält RW"),
IFERROR(IF(VLOOKUP(W822,[1]Offen!$K:$L,2,FALSE)=0,"Offen vegan"),
IFERROR(IF(VLOOKUP(W822,[1]Offen!$N:$O,2,FALSE)=0,"Offen Zipfel"),
IFERROR(IF(VLOOKUP(W822,[1]Offen!$Q:$R,2,FALSE)=0,"Offen Endstücke"),
IFERROR(IF(VLOOKUP(W822,[1]Vakuumiert!$B:$C,2,FALSE)=0,"Vakuumierter VOS ungeschält"),
IFERROR(IF(VLOOKUP(W822,[1]Vakuumiert!$E:$F,2,FALSE)=0,"Vakuumierter ABS ungeschält"),
IFERROR(IF(VLOOKUP(W822,[1]Vakuumiert!$H:$I,2,FALSE)=0,"Vakuumierter VOS geschält"),
IFERROR(IF(VLOOKUP(W822,[1]Vakuumiert!$K:$L,2,FALSE)=0,"Vakuumierter VOS vegan"),
IFERROR(IF(VLOOKUP(W822,[1]Vakuumiert!$N:$O,2,FALSE)=0,"Vakuumierter VOS Zipfel"),
IFERROR(IF(VLOOKUP(W822,[1]Vakuumiert!$Q:$R,2,FALSE)=0,"Vakuumiert geschält"),
IFERROR(IF(VLOOKUP(W822,'[1]vakuumierte Fertigprodukte'!$B:$C,2,FALSE)=0,"Fertigprodukte"),
IFERROR(IF(VLOOKUP(W822,'[1]vakuumierte Fertigprodukte'!$E:$FI,2,FALSE)=0,"Vakuumierte Zipfel"),
IFERROR(IF(VLOOKUP(W822,[1]Wurste!$B:$C,2,FALSE)=0,"Räucherwürste"),
IFERROR(IF(VLOOKUP(W822,[1]Wurste!$E:$F,2,FALSE)=0,"URW/URGW Wurst"),
IFERROR(IF(VLOOKUP(W822,[1]Wurste!$H:$I,2,FALSE)=0,"HF-Wurst Vegan"),
IFERROR(IF(VLOOKUP(W822,[1]Wurste!$K:$L,2,FALSE)=0,"320er ohne Würste"),
IFERROR(IF(AND(OR(Abfalldokumentation!$I822="BU3",Abfalldokumentation!$I822="Verkauf"),Abfalldokumentation!$N822="Schimmel",Abfalldokumentation!$O822="keinen Abnehmer/kein Schälpersonal"),"Div. Zipfel, ES ohne Verwendung",VLOOKUP(Abfalldokumentation!$M822,Produktgruppen!A:B,2,FALSE)),"-")))))))))))))))))))))))</f>
        <v>Qualitätssicherung</v>
      </c>
      <c r="M822" s="81" t="str">
        <f>IFERROR(VLOOKUP(Abfalldokumentation!$W822,Artikel!A:C,3,FALSE),Abfalldokumentation!$W822)</f>
        <v>Diverses QM</v>
      </c>
      <c r="N822" s="81" t="str">
        <f>VLOOKUP(D822,'Liste Gründe'!A:D,2,FALSE)</f>
        <v>Qualitätssicherung</v>
      </c>
      <c r="O822" s="80" t="str">
        <f>IF(ISBLANK(F822),VLOOKUP(Abfalldokumentation!$X822,'Liste Gründe'!A:D,3,FALSE),F822)</f>
        <v>Sensorik</v>
      </c>
      <c r="P822" s="81" t="str">
        <f>IF(ISBLANK(Abfalldokumentation!$G822),"-",Abfalldokumentation!$G822)</f>
        <v>Sensorik</v>
      </c>
      <c r="Q822" s="81">
        <f t="shared" si="85"/>
        <v>39</v>
      </c>
      <c r="R822" s="81" t="str">
        <f t="shared" si="86"/>
        <v>Produkte</v>
      </c>
      <c r="S822" s="81" t="str">
        <f t="shared" si="87"/>
        <v>BUs</v>
      </c>
      <c r="T822" s="81" t="str">
        <f t="shared" si="88"/>
        <v>Symptome</v>
      </c>
      <c r="U822" s="81" t="str">
        <f>IFERROR(VLOOKUP(Abfalldokumentation!$W822,Kennzahlen!S:U,3,FALSE)*Abfalldokumentation!$J822,"0")</f>
        <v>0</v>
      </c>
      <c r="V822" s="81" t="str">
        <f>IF(ISBLANK(A822),VLOOKUP(Abfalldokumentation!$W822,'Linien - BU'!R:S,2,FALSE),A822)</f>
        <v>QM</v>
      </c>
      <c r="W822" s="77" t="str">
        <f t="shared" si="89"/>
        <v>Diverses QM</v>
      </c>
      <c r="X822" s="77">
        <f t="shared" si="90"/>
        <v>74</v>
      </c>
    </row>
    <row r="823" spans="1:24" ht="30" customHeight="1" x14ac:dyDescent="0.25">
      <c r="A823" s="45" t="s">
        <v>176</v>
      </c>
      <c r="B823" s="46" t="s">
        <v>200</v>
      </c>
      <c r="C823" s="46">
        <v>10</v>
      </c>
      <c r="D823" s="46">
        <v>34</v>
      </c>
      <c r="E823" s="47">
        <v>44469</v>
      </c>
      <c r="F823" s="48" t="s">
        <v>119</v>
      </c>
      <c r="G823" s="46"/>
      <c r="H823" s="50" t="str">
        <f>IFERROR(VLOOKUP(Abfalldokumentation!$B823,Artikel!A:C,3,FALSE),Abfalldokumentation!$B823)</f>
        <v>ganze Wurst Schinken</v>
      </c>
      <c r="I823" s="73" t="str">
        <f>VLOOKUP(V823,'Linien - BU'!A:B,2,FALSE)</f>
        <v>BU1</v>
      </c>
      <c r="J823" s="74">
        <f t="shared" si="84"/>
        <v>10</v>
      </c>
      <c r="K823" s="75">
        <f>Abfalldokumentation!$E823</f>
        <v>44469</v>
      </c>
      <c r="L823" s="74" t="str">
        <f>IFERROR(IF(VLOOKUP(W823,'[1]Rohware 230'!$B:$C,2,FALSE)=0,"Rohware"),
IFERROR(IF(VLOOKUP(W823,[1]Sammelnr.!$B:$C,2,FALSE)=0,"Sammelnr. ungeschält ABS"),
IFERROR(IF(VLOOKUP(W823,[1]Sammelnr.!$E:$F,2,FALSE)=0,"Sammelnr. ungeschält VS"),
IFERROR(IF(VLOOKUP(W823,[1]Sammelnr.!$H:$I,2,FALSE)=0,"Sammelnr. geschält"),
IFERROR(IF(VLOOKUP(W823,[1]Offen!$B:$C,2,FALSE)=0,"Offen ungeschält ABS"),
IFERROR(IF(VLOOKUP(W823,[1]Offen!$E:$F,2,FALSE)=0,"Offen ungeschält VOS"),
IFERROR(IF(VLOOKUP(W823,[1]Offen!$H:$I,2,FALSE)=0,"Offen geschält RW"),
IFERROR(IF(VLOOKUP(W823,[1]Offen!$K:$L,2,FALSE)=0,"Offen vegan"),
IFERROR(IF(VLOOKUP(W823,[1]Offen!$N:$O,2,FALSE)=0,"Offen Zipfel"),
IFERROR(IF(VLOOKUP(W823,[1]Offen!$Q:$R,2,FALSE)=0,"Offen Endstücke"),
IFERROR(IF(VLOOKUP(W823,[1]Vakuumiert!$B:$C,2,FALSE)=0,"Vakuumierter VOS ungeschält"),
IFERROR(IF(VLOOKUP(W823,[1]Vakuumiert!$E:$F,2,FALSE)=0,"Vakuumierter ABS ungeschält"),
IFERROR(IF(VLOOKUP(W823,[1]Vakuumiert!$H:$I,2,FALSE)=0,"Vakuumierter VOS geschält"),
IFERROR(IF(VLOOKUP(W823,[1]Vakuumiert!$K:$L,2,FALSE)=0,"Vakuumierter VOS vegan"),
IFERROR(IF(VLOOKUP(W823,[1]Vakuumiert!$N:$O,2,FALSE)=0,"Vakuumierter VOS Zipfel"),
IFERROR(IF(VLOOKUP(W823,[1]Vakuumiert!$Q:$R,2,FALSE)=0,"Vakuumiert geschält"),
IFERROR(IF(VLOOKUP(W823,'[1]vakuumierte Fertigprodukte'!$B:$C,2,FALSE)=0,"Fertigprodukte"),
IFERROR(IF(VLOOKUP(W823,'[1]vakuumierte Fertigprodukte'!$E:$FI,2,FALSE)=0,"Vakuumierte Zipfel"),
IFERROR(IF(VLOOKUP(W823,[1]Wurste!$B:$C,2,FALSE)=0,"Räucherwürste"),
IFERROR(IF(VLOOKUP(W823,[1]Wurste!$E:$F,2,FALSE)=0,"URW/URGW Wurst"),
IFERROR(IF(VLOOKUP(W823,[1]Wurste!$H:$I,2,FALSE)=0,"HF-Wurst Vegan"),
IFERROR(IF(VLOOKUP(W823,[1]Wurste!$K:$L,2,FALSE)=0,"320er ohne Würste"),
IFERROR(IF(AND(OR(Abfalldokumentation!$I823="BU3",Abfalldokumentation!$I823="Verkauf"),Abfalldokumentation!$N823="Schimmel",Abfalldokumentation!$O823="keinen Abnehmer/kein Schälpersonal"),"Div. Zipfel, ES ohne Verwendung",VLOOKUP(Abfalldokumentation!$M823,Produktgruppen!A:B,2,FALSE)),"-")))))))))))))))))))))))</f>
        <v>ganze Würste</v>
      </c>
      <c r="M823" s="76" t="str">
        <f>IFERROR(VLOOKUP(Abfalldokumentation!$W823,Artikel!A:C,3,FALSE),Abfalldokumentation!$W823)</f>
        <v>ganze Wurst Schinken</v>
      </c>
      <c r="N823" s="76" t="str">
        <f>VLOOKUP(D823,'Liste Gründe'!A:D,2,FALSE)</f>
        <v>Linienbezogen</v>
      </c>
      <c r="O823" s="75" t="str">
        <f>IF(ISBLANK(F823),VLOOKUP(Abfalldokumentation!$X823,'Liste Gründe'!A:D,3,FALSE),F823)</f>
        <v>Bodenabfall Abfüllung</v>
      </c>
      <c r="P823" s="76" t="str">
        <f>IF(ISBLANK(Abfalldokumentation!$G823),"-",Abfalldokumentation!$G823)</f>
        <v>-</v>
      </c>
      <c r="Q823" s="76">
        <f t="shared" si="85"/>
        <v>39</v>
      </c>
      <c r="R823" s="76" t="str">
        <f t="shared" si="86"/>
        <v>Produkte</v>
      </c>
      <c r="S823" s="76" t="str">
        <f t="shared" si="87"/>
        <v>BUs</v>
      </c>
      <c r="T823" s="76" t="str">
        <f t="shared" si="88"/>
        <v>Symptome</v>
      </c>
      <c r="U823" s="76" t="str">
        <f>IFERROR(VLOOKUP(Abfalldokumentation!$W823,Kennzahlen!S:U,3,FALSE)*Abfalldokumentation!$J823,"0")</f>
        <v>0</v>
      </c>
      <c r="V823" s="76" t="str">
        <f>IF(ISBLANK(A823),VLOOKUP(Abfalldokumentation!$W823,'Linien - BU'!R:S,2,FALSE),A823)</f>
        <v>Räucherei</v>
      </c>
      <c r="W823" s="77" t="str">
        <f t="shared" si="89"/>
        <v>ganze Wurst Schinken</v>
      </c>
      <c r="X823" s="77">
        <f t="shared" si="90"/>
        <v>34</v>
      </c>
    </row>
    <row r="824" spans="1:24" ht="30" customHeight="1" x14ac:dyDescent="0.25">
      <c r="A824" s="39" t="s">
        <v>92</v>
      </c>
      <c r="B824" s="40" t="s">
        <v>93</v>
      </c>
      <c r="C824" s="40">
        <v>2.1</v>
      </c>
      <c r="D824" s="51">
        <v>74</v>
      </c>
      <c r="E824" s="41">
        <v>44469</v>
      </c>
      <c r="F824" s="42" t="s">
        <v>91</v>
      </c>
      <c r="G824" s="40" t="s">
        <v>91</v>
      </c>
      <c r="H824" s="44" t="str">
        <f>IFERROR(VLOOKUP(Abfalldokumentation!$B824,Artikel!A:C,3,FALSE),Abfalldokumentation!$B824)</f>
        <v>Laborproben</v>
      </c>
      <c r="I824" s="78" t="str">
        <f>VLOOKUP(V824,'Linien - BU'!A:B,2,FALSE)</f>
        <v>Rest</v>
      </c>
      <c r="J824" s="79">
        <f t="shared" si="84"/>
        <v>2.1</v>
      </c>
      <c r="K824" s="80">
        <f>Abfalldokumentation!$E824</f>
        <v>44469</v>
      </c>
      <c r="L824" s="79" t="str">
        <f>IFERROR(IF(VLOOKUP(W824,'[1]Rohware 230'!$B:$C,2,FALSE)=0,"Rohware"),
IFERROR(IF(VLOOKUP(W824,[1]Sammelnr.!$B:$C,2,FALSE)=0,"Sammelnr. ungeschält ABS"),
IFERROR(IF(VLOOKUP(W824,[1]Sammelnr.!$E:$F,2,FALSE)=0,"Sammelnr. ungeschält VS"),
IFERROR(IF(VLOOKUP(W824,[1]Sammelnr.!$H:$I,2,FALSE)=0,"Sammelnr. geschält"),
IFERROR(IF(VLOOKUP(W824,[1]Offen!$B:$C,2,FALSE)=0,"Offen ungeschält ABS"),
IFERROR(IF(VLOOKUP(W824,[1]Offen!$E:$F,2,FALSE)=0,"Offen ungeschält VOS"),
IFERROR(IF(VLOOKUP(W824,[1]Offen!$H:$I,2,FALSE)=0,"Offen geschält RW"),
IFERROR(IF(VLOOKUP(W824,[1]Offen!$K:$L,2,FALSE)=0,"Offen vegan"),
IFERROR(IF(VLOOKUP(W824,[1]Offen!$N:$O,2,FALSE)=0,"Offen Zipfel"),
IFERROR(IF(VLOOKUP(W824,[1]Offen!$Q:$R,2,FALSE)=0,"Offen Endstücke"),
IFERROR(IF(VLOOKUP(W824,[1]Vakuumiert!$B:$C,2,FALSE)=0,"Vakuumierter VOS ungeschält"),
IFERROR(IF(VLOOKUP(W824,[1]Vakuumiert!$E:$F,2,FALSE)=0,"Vakuumierter ABS ungeschält"),
IFERROR(IF(VLOOKUP(W824,[1]Vakuumiert!$H:$I,2,FALSE)=0,"Vakuumierter VOS geschält"),
IFERROR(IF(VLOOKUP(W824,[1]Vakuumiert!$K:$L,2,FALSE)=0,"Vakuumierter VOS vegan"),
IFERROR(IF(VLOOKUP(W824,[1]Vakuumiert!$N:$O,2,FALSE)=0,"Vakuumierter VOS Zipfel"),
IFERROR(IF(VLOOKUP(W824,[1]Vakuumiert!$Q:$R,2,FALSE)=0,"Vakuumiert geschält"),
IFERROR(IF(VLOOKUP(W824,'[1]vakuumierte Fertigprodukte'!$B:$C,2,FALSE)=0,"Fertigprodukte"),
IFERROR(IF(VLOOKUP(W824,'[1]vakuumierte Fertigprodukte'!$E:$FI,2,FALSE)=0,"Vakuumierte Zipfel"),
IFERROR(IF(VLOOKUP(W824,[1]Wurste!$B:$C,2,FALSE)=0,"Räucherwürste"),
IFERROR(IF(VLOOKUP(W824,[1]Wurste!$E:$F,2,FALSE)=0,"URW/URGW Wurst"),
IFERROR(IF(VLOOKUP(W824,[1]Wurste!$H:$I,2,FALSE)=0,"HF-Wurst Vegan"),
IFERROR(IF(VLOOKUP(W824,[1]Wurste!$K:$L,2,FALSE)=0,"320er ohne Würste"),
IFERROR(IF(AND(OR(Abfalldokumentation!$I824="BU3",Abfalldokumentation!$I824="Verkauf"),Abfalldokumentation!$N824="Schimmel",Abfalldokumentation!$O824="keinen Abnehmer/kein Schälpersonal"),"Div. Zipfel, ES ohne Verwendung",VLOOKUP(Abfalldokumentation!$M824,Produktgruppen!A:B,2,FALSE)),"-")))))))))))))))))))))))</f>
        <v>Qualitätssicherung</v>
      </c>
      <c r="M824" s="81" t="str">
        <f>IFERROR(VLOOKUP(Abfalldokumentation!$W824,Artikel!A:C,3,FALSE),Abfalldokumentation!$W824)</f>
        <v>Laborproben</v>
      </c>
      <c r="N824" s="81" t="str">
        <f>VLOOKUP(D824,'Liste Gründe'!A:D,2,FALSE)</f>
        <v>Qualitätssicherung</v>
      </c>
      <c r="O824" s="80" t="str">
        <f>IF(ISBLANK(F824),VLOOKUP(Abfalldokumentation!$X824,'Liste Gründe'!A:D,3,FALSE),F824)</f>
        <v>Sensorik</v>
      </c>
      <c r="P824" s="81" t="str">
        <f>IF(ISBLANK(Abfalldokumentation!$G824),"-",Abfalldokumentation!$G824)</f>
        <v>Sensorik</v>
      </c>
      <c r="Q824" s="81">
        <f t="shared" si="85"/>
        <v>39</v>
      </c>
      <c r="R824" s="81" t="str">
        <f t="shared" si="86"/>
        <v>Produkte</v>
      </c>
      <c r="S824" s="81" t="str">
        <f t="shared" si="87"/>
        <v>BUs</v>
      </c>
      <c r="T824" s="81" t="str">
        <f t="shared" si="88"/>
        <v>Symptome</v>
      </c>
      <c r="U824" s="81" t="str">
        <f>IFERROR(VLOOKUP(Abfalldokumentation!$W824,Kennzahlen!S:U,3,FALSE)*Abfalldokumentation!$J824,"0")</f>
        <v>0</v>
      </c>
      <c r="V824" s="81" t="str">
        <f>IF(ISBLANK(A824),VLOOKUP(Abfalldokumentation!$W824,'Linien - BU'!R:S,2,FALSE),A824)</f>
        <v>Labor</v>
      </c>
      <c r="W824" s="77" t="str">
        <f t="shared" si="89"/>
        <v>Laborproben</v>
      </c>
      <c r="X824" s="77">
        <f t="shared" si="90"/>
        <v>74</v>
      </c>
    </row>
    <row r="825" spans="1:24" ht="30" customHeight="1" x14ac:dyDescent="0.25">
      <c r="A825" s="45" t="s">
        <v>92</v>
      </c>
      <c r="B825" s="46" t="s">
        <v>93</v>
      </c>
      <c r="C825" s="46">
        <v>70</v>
      </c>
      <c r="D825" s="52">
        <v>73</v>
      </c>
      <c r="E825" s="47">
        <v>44469</v>
      </c>
      <c r="F825" s="48" t="s">
        <v>94</v>
      </c>
      <c r="G825" s="46" t="s">
        <v>94</v>
      </c>
      <c r="H825" s="50" t="str">
        <f>IFERROR(VLOOKUP(Abfalldokumentation!$B825,Artikel!A:C,3,FALSE),Abfalldokumentation!$B825)</f>
        <v>Laborproben</v>
      </c>
      <c r="I825" s="73" t="str">
        <f>VLOOKUP(V825,'Linien - BU'!A:B,2,FALSE)</f>
        <v>Rest</v>
      </c>
      <c r="J825" s="74">
        <f t="shared" si="84"/>
        <v>70</v>
      </c>
      <c r="K825" s="75">
        <f>Abfalldokumentation!$E825</f>
        <v>44469</v>
      </c>
      <c r="L825" s="74" t="str">
        <f>IFERROR(IF(VLOOKUP(W825,'[1]Rohware 230'!$B:$C,2,FALSE)=0,"Rohware"),
IFERROR(IF(VLOOKUP(W825,[1]Sammelnr.!$B:$C,2,FALSE)=0,"Sammelnr. ungeschält ABS"),
IFERROR(IF(VLOOKUP(W825,[1]Sammelnr.!$E:$F,2,FALSE)=0,"Sammelnr. ungeschält VS"),
IFERROR(IF(VLOOKUP(W825,[1]Sammelnr.!$H:$I,2,FALSE)=0,"Sammelnr. geschält"),
IFERROR(IF(VLOOKUP(W825,[1]Offen!$B:$C,2,FALSE)=0,"Offen ungeschält ABS"),
IFERROR(IF(VLOOKUP(W825,[1]Offen!$E:$F,2,FALSE)=0,"Offen ungeschält VOS"),
IFERROR(IF(VLOOKUP(W825,[1]Offen!$H:$I,2,FALSE)=0,"Offen geschält RW"),
IFERROR(IF(VLOOKUP(W825,[1]Offen!$K:$L,2,FALSE)=0,"Offen vegan"),
IFERROR(IF(VLOOKUP(W825,[1]Offen!$N:$O,2,FALSE)=0,"Offen Zipfel"),
IFERROR(IF(VLOOKUP(W825,[1]Offen!$Q:$R,2,FALSE)=0,"Offen Endstücke"),
IFERROR(IF(VLOOKUP(W825,[1]Vakuumiert!$B:$C,2,FALSE)=0,"Vakuumierter VOS ungeschält"),
IFERROR(IF(VLOOKUP(W825,[1]Vakuumiert!$E:$F,2,FALSE)=0,"Vakuumierter ABS ungeschält"),
IFERROR(IF(VLOOKUP(W825,[1]Vakuumiert!$H:$I,2,FALSE)=0,"Vakuumierter VOS geschält"),
IFERROR(IF(VLOOKUP(W825,[1]Vakuumiert!$K:$L,2,FALSE)=0,"Vakuumierter VOS vegan"),
IFERROR(IF(VLOOKUP(W825,[1]Vakuumiert!$N:$O,2,FALSE)=0,"Vakuumierter VOS Zipfel"),
IFERROR(IF(VLOOKUP(W825,[1]Vakuumiert!$Q:$R,2,FALSE)=0,"Vakuumiert geschält"),
IFERROR(IF(VLOOKUP(W825,'[1]vakuumierte Fertigprodukte'!$B:$C,2,FALSE)=0,"Fertigprodukte"),
IFERROR(IF(VLOOKUP(W825,'[1]vakuumierte Fertigprodukte'!$E:$FI,2,FALSE)=0,"Vakuumierte Zipfel"),
IFERROR(IF(VLOOKUP(W825,[1]Wurste!$B:$C,2,FALSE)=0,"Räucherwürste"),
IFERROR(IF(VLOOKUP(W825,[1]Wurste!$E:$F,2,FALSE)=0,"URW/URGW Wurst"),
IFERROR(IF(VLOOKUP(W825,[1]Wurste!$H:$I,2,FALSE)=0,"HF-Wurst Vegan"),
IFERROR(IF(VLOOKUP(W825,[1]Wurste!$K:$L,2,FALSE)=0,"320er ohne Würste"),
IFERROR(IF(AND(OR(Abfalldokumentation!$I825="BU3",Abfalldokumentation!$I825="Verkauf"),Abfalldokumentation!$N825="Schimmel",Abfalldokumentation!$O825="keinen Abnehmer/kein Schälpersonal"),"Div. Zipfel, ES ohne Verwendung",VLOOKUP(Abfalldokumentation!$M825,Produktgruppen!A:B,2,FALSE)),"-")))))))))))))))))))))))</f>
        <v>Qualitätssicherung</v>
      </c>
      <c r="M825" s="76" t="str">
        <f>IFERROR(VLOOKUP(Abfalldokumentation!$W825,Artikel!A:C,3,FALSE),Abfalldokumentation!$W825)</f>
        <v>Laborproben</v>
      </c>
      <c r="N825" s="76" t="str">
        <f>VLOOKUP(D825,'Liste Gründe'!A:D,2,FALSE)</f>
        <v>Qualitätssicherung</v>
      </c>
      <c r="O825" s="75" t="str">
        <f>IF(ISBLANK(F825),VLOOKUP(Abfalldokumentation!$X825,'Liste Gründe'!A:D,3,FALSE),F825)</f>
        <v>Laborprobe</v>
      </c>
      <c r="P825" s="76" t="str">
        <f>IF(ISBLANK(Abfalldokumentation!$G825),"-",Abfalldokumentation!$G825)</f>
        <v>Laborprobe</v>
      </c>
      <c r="Q825" s="76">
        <f t="shared" si="85"/>
        <v>39</v>
      </c>
      <c r="R825" s="76" t="str">
        <f t="shared" si="86"/>
        <v>Produkte</v>
      </c>
      <c r="S825" s="76" t="str">
        <f t="shared" si="87"/>
        <v>BUs</v>
      </c>
      <c r="T825" s="76" t="str">
        <f t="shared" si="88"/>
        <v>Symptome</v>
      </c>
      <c r="U825" s="76" t="str">
        <f>IFERROR(VLOOKUP(Abfalldokumentation!$W825,Kennzahlen!S:U,3,FALSE)*Abfalldokumentation!$J825,"0")</f>
        <v>0</v>
      </c>
      <c r="V825" s="76" t="str">
        <f>IF(ISBLANK(A825),VLOOKUP(Abfalldokumentation!$W825,'Linien - BU'!R:S,2,FALSE),A825)</f>
        <v>Labor</v>
      </c>
      <c r="W825" s="77" t="str">
        <f t="shared" si="89"/>
        <v>Laborproben</v>
      </c>
      <c r="X825" s="77">
        <f t="shared" si="90"/>
        <v>73</v>
      </c>
    </row>
    <row r="826" spans="1:24" ht="30" customHeight="1" x14ac:dyDescent="0.25">
      <c r="A826" s="39" t="s">
        <v>79</v>
      </c>
      <c r="B826" s="40" t="s">
        <v>196</v>
      </c>
      <c r="C826" s="40">
        <v>12</v>
      </c>
      <c r="D826" s="40">
        <v>30</v>
      </c>
      <c r="E826" s="41">
        <v>44469</v>
      </c>
      <c r="F826" s="42"/>
      <c r="G826" s="40"/>
      <c r="H826" s="44" t="str">
        <f>IFERROR(VLOOKUP(Abfalldokumentation!$B826,Artikel!A:C,3,FALSE),Abfalldokumentation!$B826)</f>
        <v>Natur</v>
      </c>
      <c r="I826" s="78" t="str">
        <f>VLOOKUP(V826,'Linien - BU'!A:B,2,FALSE)</f>
        <v>BU3</v>
      </c>
      <c r="J826" s="79">
        <f t="shared" si="84"/>
        <v>12</v>
      </c>
      <c r="K826" s="80">
        <f>Abfalldokumentation!$E826</f>
        <v>44469</v>
      </c>
      <c r="L826" s="79" t="str">
        <f>IFERROR(IF(VLOOKUP(W826,'[1]Rohware 230'!$B:$C,2,FALSE)=0,"Rohware"),
IFERROR(IF(VLOOKUP(W826,[1]Sammelnr.!$B:$C,2,FALSE)=0,"Sammelnr. ungeschält ABS"),
IFERROR(IF(VLOOKUP(W826,[1]Sammelnr.!$E:$F,2,FALSE)=0,"Sammelnr. ungeschält VS"),
IFERROR(IF(VLOOKUP(W826,[1]Sammelnr.!$H:$I,2,FALSE)=0,"Sammelnr. geschält"),
IFERROR(IF(VLOOKUP(W826,[1]Offen!$B:$C,2,FALSE)=0,"Offen ungeschält ABS"),
IFERROR(IF(VLOOKUP(W826,[1]Offen!$E:$F,2,FALSE)=0,"Offen ungeschält VOS"),
IFERROR(IF(VLOOKUP(W826,[1]Offen!$H:$I,2,FALSE)=0,"Offen geschält RW"),
IFERROR(IF(VLOOKUP(W826,[1]Offen!$K:$L,2,FALSE)=0,"Offen vegan"),
IFERROR(IF(VLOOKUP(W826,[1]Offen!$N:$O,2,FALSE)=0,"Offen Zipfel"),
IFERROR(IF(VLOOKUP(W826,[1]Offen!$Q:$R,2,FALSE)=0,"Offen Endstücke"),
IFERROR(IF(VLOOKUP(W826,[1]Vakuumiert!$B:$C,2,FALSE)=0,"Vakuumierter VOS ungeschält"),
IFERROR(IF(VLOOKUP(W826,[1]Vakuumiert!$E:$F,2,FALSE)=0,"Vakuumierter ABS ungeschält"),
IFERROR(IF(VLOOKUP(W826,[1]Vakuumiert!$H:$I,2,FALSE)=0,"Vakuumierter VOS geschält"),
IFERROR(IF(VLOOKUP(W826,[1]Vakuumiert!$K:$L,2,FALSE)=0,"Vakuumierter VOS vegan"),
IFERROR(IF(VLOOKUP(W826,[1]Vakuumiert!$N:$O,2,FALSE)=0,"Vakuumierter VOS Zipfel"),
IFERROR(IF(VLOOKUP(W826,[1]Vakuumiert!$Q:$R,2,FALSE)=0,"Vakuumiert geschält"),
IFERROR(IF(VLOOKUP(W826,'[1]vakuumierte Fertigprodukte'!$B:$C,2,FALSE)=0,"Fertigprodukte"),
IFERROR(IF(VLOOKUP(W826,'[1]vakuumierte Fertigprodukte'!$E:$FI,2,FALSE)=0,"Vakuumierte Zipfel"),
IFERROR(IF(VLOOKUP(W826,[1]Wurste!$B:$C,2,FALSE)=0,"Räucherwürste"),
IFERROR(IF(VLOOKUP(W826,[1]Wurste!$E:$F,2,FALSE)=0,"URW/URGW Wurst"),
IFERROR(IF(VLOOKUP(W826,[1]Wurste!$H:$I,2,FALSE)=0,"HF-Wurst Vegan"),
IFERROR(IF(VLOOKUP(W826,[1]Wurste!$K:$L,2,FALSE)=0,"320er ohne Würste"),
IFERROR(IF(AND(OR(Abfalldokumentation!$I826="BU3",Abfalldokumentation!$I826="Verkauf"),Abfalldokumentation!$N826="Schimmel",Abfalldokumentation!$O826="keinen Abnehmer/kein Schälpersonal"),"Div. Zipfel, ES ohne Verwendung",VLOOKUP(Abfalldokumentation!$M826,Produktgruppen!A:B,2,FALSE)),"-")))))))))))))))))))))))</f>
        <v>RW</v>
      </c>
      <c r="M826" s="81" t="str">
        <f>IFERROR(VLOOKUP(Abfalldokumentation!$W826,Artikel!A:C,3,FALSE),Abfalldokumentation!$W826)</f>
        <v>Natur</v>
      </c>
      <c r="N826" s="81" t="str">
        <f>VLOOKUP(D826,'Liste Gründe'!A:D,2,FALSE)</f>
        <v>Linienbezogen</v>
      </c>
      <c r="O826" s="80" t="str">
        <f>IF(ISBLANK(F826),VLOOKUP(Abfalldokumentation!$X826,'Liste Gründe'!A:D,3,FALSE),F826)</f>
        <v>Maschinenabfall</v>
      </c>
      <c r="P826" s="81" t="str">
        <f>IF(ISBLANK(Abfalldokumentation!$G826),"-",Abfalldokumentation!$G826)</f>
        <v>-</v>
      </c>
      <c r="Q826" s="81">
        <f t="shared" si="85"/>
        <v>39</v>
      </c>
      <c r="R826" s="81" t="str">
        <f t="shared" si="86"/>
        <v>Produkte</v>
      </c>
      <c r="S826" s="81" t="str">
        <f t="shared" si="87"/>
        <v>BUs</v>
      </c>
      <c r="T826" s="81" t="str">
        <f t="shared" si="88"/>
        <v>Symptome</v>
      </c>
      <c r="U826" s="81" t="str">
        <f>IFERROR(VLOOKUP(Abfalldokumentation!$W826,Kennzahlen!S:U,3,FALSE)*Abfalldokumentation!$J826,"0")</f>
        <v>0</v>
      </c>
      <c r="V826" s="81" t="str">
        <f>IF(ISBLANK(A826),VLOOKUP(Abfalldokumentation!$W826,'Linien - BU'!R:S,2,FALSE),A826)</f>
        <v>L1</v>
      </c>
      <c r="W826" s="77" t="str">
        <f t="shared" si="89"/>
        <v>Natur</v>
      </c>
      <c r="X826" s="77">
        <f t="shared" si="90"/>
        <v>30</v>
      </c>
    </row>
    <row r="827" spans="1:24" ht="30" customHeight="1" x14ac:dyDescent="0.25">
      <c r="A827" s="45" t="s">
        <v>105</v>
      </c>
      <c r="B827" s="46" t="s">
        <v>161</v>
      </c>
      <c r="C827" s="46">
        <v>18</v>
      </c>
      <c r="D827" s="46">
        <v>61</v>
      </c>
      <c r="E827" s="47">
        <v>44469</v>
      </c>
      <c r="F827" s="48" t="s">
        <v>162</v>
      </c>
      <c r="G827" s="46" t="s">
        <v>162</v>
      </c>
      <c r="H827" s="50" t="str">
        <f>IFERROR(VLOOKUP(Abfalldokumentation!$B827,Artikel!A:C,3,FALSE),Abfalldokumentation!$B827)</f>
        <v>Reste Zipfel</v>
      </c>
      <c r="I827" s="73" t="str">
        <f>VLOOKUP(V827,'Linien - BU'!A:B,2,FALSE)</f>
        <v>BU3</v>
      </c>
      <c r="J827" s="74">
        <f t="shared" si="84"/>
        <v>18</v>
      </c>
      <c r="K827" s="75">
        <f>Abfalldokumentation!$E827</f>
        <v>44469</v>
      </c>
      <c r="L827" s="74" t="str">
        <f>IFERROR(IF(VLOOKUP(W827,'[1]Rohware 230'!$B:$C,2,FALSE)=0,"Rohware"),
IFERROR(IF(VLOOKUP(W827,[1]Sammelnr.!$B:$C,2,FALSE)=0,"Sammelnr. ungeschält ABS"),
IFERROR(IF(VLOOKUP(W827,[1]Sammelnr.!$E:$F,2,FALSE)=0,"Sammelnr. ungeschält VS"),
IFERROR(IF(VLOOKUP(W827,[1]Sammelnr.!$H:$I,2,FALSE)=0,"Sammelnr. geschält"),
IFERROR(IF(VLOOKUP(W827,[1]Offen!$B:$C,2,FALSE)=0,"Offen ungeschält ABS"),
IFERROR(IF(VLOOKUP(W827,[1]Offen!$E:$F,2,FALSE)=0,"Offen ungeschält VOS"),
IFERROR(IF(VLOOKUP(W827,[1]Offen!$H:$I,2,FALSE)=0,"Offen geschält RW"),
IFERROR(IF(VLOOKUP(W827,[1]Offen!$K:$L,2,FALSE)=0,"Offen vegan"),
IFERROR(IF(VLOOKUP(W827,[1]Offen!$N:$O,2,FALSE)=0,"Offen Zipfel"),
IFERROR(IF(VLOOKUP(W827,[1]Offen!$Q:$R,2,FALSE)=0,"Offen Endstücke"),
IFERROR(IF(VLOOKUP(W827,[1]Vakuumiert!$B:$C,2,FALSE)=0,"Vakuumierter VOS ungeschält"),
IFERROR(IF(VLOOKUP(W827,[1]Vakuumiert!$E:$F,2,FALSE)=0,"Vakuumierter ABS ungeschält"),
IFERROR(IF(VLOOKUP(W827,[1]Vakuumiert!$H:$I,2,FALSE)=0,"Vakuumierter VOS geschält"),
IFERROR(IF(VLOOKUP(W827,[1]Vakuumiert!$K:$L,2,FALSE)=0,"Vakuumierter VOS vegan"),
IFERROR(IF(VLOOKUP(W827,[1]Vakuumiert!$N:$O,2,FALSE)=0,"Vakuumierter VOS Zipfel"),
IFERROR(IF(VLOOKUP(W827,[1]Vakuumiert!$Q:$R,2,FALSE)=0,"Vakuumiert geschält"),
IFERROR(IF(VLOOKUP(W827,'[1]vakuumierte Fertigprodukte'!$B:$C,2,FALSE)=0,"Fertigprodukte"),
IFERROR(IF(VLOOKUP(W827,'[1]vakuumierte Fertigprodukte'!$E:$FI,2,FALSE)=0,"Vakuumierte Zipfel"),
IFERROR(IF(VLOOKUP(W827,[1]Wurste!$B:$C,2,FALSE)=0,"Räucherwürste"),
IFERROR(IF(VLOOKUP(W827,[1]Wurste!$E:$F,2,FALSE)=0,"URW/URGW Wurst"),
IFERROR(IF(VLOOKUP(W827,[1]Wurste!$H:$I,2,FALSE)=0,"HF-Wurst Vegan"),
IFERROR(IF(VLOOKUP(W827,[1]Wurste!$K:$L,2,FALSE)=0,"320er ohne Würste"),
IFERROR(IF(AND(OR(Abfalldokumentation!$I827="BU3",Abfalldokumentation!$I827="Verkauf"),Abfalldokumentation!$N827="Schimmel",Abfalldokumentation!$O827="keinen Abnehmer/kein Schälpersonal"),"Div. Zipfel, ES ohne Verwendung",VLOOKUP(Abfalldokumentation!$M827,Produktgruppen!A:B,2,FALSE)),"-")))))))))))))))))))))))</f>
        <v>Rest</v>
      </c>
      <c r="M827" s="76" t="str">
        <f>IFERROR(VLOOKUP(Abfalldokumentation!$W827,Artikel!A:C,3,FALSE),Abfalldokumentation!$W827)</f>
        <v>Reste Zipfel</v>
      </c>
      <c r="N827" s="76" t="str">
        <f>VLOOKUP(D827,'Liste Gründe'!A:D,2,FALSE)</f>
        <v>keinen Verwendungszweck</v>
      </c>
      <c r="O827" s="75" t="str">
        <f>IF(ISBLANK(F827),VLOOKUP(Abfalldokumentation!$X827,'Liste Gründe'!A:D,3,FALSE),F827)</f>
        <v>Reste von Würste beim Köpfen</v>
      </c>
      <c r="P827" s="76" t="str">
        <f>IF(ISBLANK(Abfalldokumentation!$G827),"-",Abfalldokumentation!$G827)</f>
        <v>Reste von Würste beim Köpfen</v>
      </c>
      <c r="Q827" s="76">
        <f t="shared" si="85"/>
        <v>39</v>
      </c>
      <c r="R827" s="76" t="str">
        <f t="shared" si="86"/>
        <v>Produkte</v>
      </c>
      <c r="S827" s="76" t="str">
        <f t="shared" si="87"/>
        <v>BUs</v>
      </c>
      <c r="T827" s="76" t="str">
        <f t="shared" si="88"/>
        <v>Symptome</v>
      </c>
      <c r="U827" s="76" t="str">
        <f>IFERROR(VLOOKUP(Abfalldokumentation!$W827,Kennzahlen!S:U,3,FALSE)*Abfalldokumentation!$J827,"0")</f>
        <v>0</v>
      </c>
      <c r="V827" s="76" t="str">
        <f>IF(ISBLANK(A827),VLOOKUP(Abfalldokumentation!$W827,'Linien - BU'!R:S,2,FALSE),A827)</f>
        <v>WVP</v>
      </c>
      <c r="W827" s="77" t="str">
        <f t="shared" si="89"/>
        <v>Reste Zipfel</v>
      </c>
      <c r="X827" s="77">
        <f t="shared" si="90"/>
        <v>61</v>
      </c>
    </row>
    <row r="828" spans="1:24" ht="30" customHeight="1" x14ac:dyDescent="0.25">
      <c r="A828" s="39" t="s">
        <v>106</v>
      </c>
      <c r="B828" s="40" t="s">
        <v>206</v>
      </c>
      <c r="C828" s="40">
        <v>275</v>
      </c>
      <c r="D828" s="40">
        <v>12</v>
      </c>
      <c r="E828" s="41">
        <v>44469</v>
      </c>
      <c r="F828" s="42" t="s">
        <v>10</v>
      </c>
      <c r="G828" s="40" t="s">
        <v>159</v>
      </c>
      <c r="H828" s="44" t="str">
        <f>IFERROR(VLOOKUP(Abfalldokumentation!$B828,Artikel!A:C,3,FALSE),Abfalldokumentation!$B828)</f>
        <v>RS natur gourmet</v>
      </c>
      <c r="I828" s="78" t="str">
        <f>VLOOKUP(V828,'Linien - BU'!A:B,2,FALSE)</f>
        <v>BU3</v>
      </c>
      <c r="J828" s="79">
        <f t="shared" si="84"/>
        <v>275</v>
      </c>
      <c r="K828" s="80">
        <f>Abfalldokumentation!$E828</f>
        <v>44469</v>
      </c>
      <c r="L828" s="79" t="str">
        <f>IFERROR(IF(VLOOKUP(W828,'[1]Rohware 230'!$B:$C,2,FALSE)=0,"Rohware"),
IFERROR(IF(VLOOKUP(W828,[1]Sammelnr.!$B:$C,2,FALSE)=0,"Sammelnr. ungeschält ABS"),
IFERROR(IF(VLOOKUP(W828,[1]Sammelnr.!$E:$F,2,FALSE)=0,"Sammelnr. ungeschält VS"),
IFERROR(IF(VLOOKUP(W828,[1]Sammelnr.!$H:$I,2,FALSE)=0,"Sammelnr. geschält"),
IFERROR(IF(VLOOKUP(W828,[1]Offen!$B:$C,2,FALSE)=0,"Offen ungeschält ABS"),
IFERROR(IF(VLOOKUP(W828,[1]Offen!$E:$F,2,FALSE)=0,"Offen ungeschält VOS"),
IFERROR(IF(VLOOKUP(W828,[1]Offen!$H:$I,2,FALSE)=0,"Offen geschält RW"),
IFERROR(IF(VLOOKUP(W828,[1]Offen!$K:$L,2,FALSE)=0,"Offen vegan"),
IFERROR(IF(VLOOKUP(W828,[1]Offen!$N:$O,2,FALSE)=0,"Offen Zipfel"),
IFERROR(IF(VLOOKUP(W828,[1]Offen!$Q:$R,2,FALSE)=0,"Offen Endstücke"),
IFERROR(IF(VLOOKUP(W828,[1]Vakuumiert!$B:$C,2,FALSE)=0,"Vakuumierter VOS ungeschält"),
IFERROR(IF(VLOOKUP(W828,[1]Vakuumiert!$E:$F,2,FALSE)=0,"Vakuumierter ABS ungeschält"),
IFERROR(IF(VLOOKUP(W828,[1]Vakuumiert!$H:$I,2,FALSE)=0,"Vakuumierter VOS geschält"),
IFERROR(IF(VLOOKUP(W828,[1]Vakuumiert!$K:$L,2,FALSE)=0,"Vakuumierter VOS vegan"),
IFERROR(IF(VLOOKUP(W828,[1]Vakuumiert!$N:$O,2,FALSE)=0,"Vakuumierter VOS Zipfel"),
IFERROR(IF(VLOOKUP(W828,[1]Vakuumiert!$Q:$R,2,FALSE)=0,"Vakuumiert geschält"),
IFERROR(IF(VLOOKUP(W828,'[1]vakuumierte Fertigprodukte'!$B:$C,2,FALSE)=0,"Fertigprodukte"),
IFERROR(IF(VLOOKUP(W828,'[1]vakuumierte Fertigprodukte'!$E:$FI,2,FALSE)=0,"Vakuumierte Zipfel"),
IFERROR(IF(VLOOKUP(W828,[1]Wurste!$B:$C,2,FALSE)=0,"Räucherwürste"),
IFERROR(IF(VLOOKUP(W828,[1]Wurste!$E:$F,2,FALSE)=0,"URW/URGW Wurst"),
IFERROR(IF(VLOOKUP(W828,[1]Wurste!$H:$I,2,FALSE)=0,"HF-Wurst Vegan"),
IFERROR(IF(VLOOKUP(W828,[1]Wurste!$K:$L,2,FALSE)=0,"320er ohne Würste"),
IFERROR(IF(AND(OR(Abfalldokumentation!$I828="BU3",Abfalldokumentation!$I828="Verkauf"),Abfalldokumentation!$N828="Schimmel",Abfalldokumentation!$O828="keinen Abnehmer/kein Schälpersonal"),"Div. Zipfel, ES ohne Verwendung",VLOOKUP(Abfalldokumentation!$M828,Produktgruppen!A:B,2,FALSE)),"-")))))))))))))))))))))))</f>
        <v>RW</v>
      </c>
      <c r="M828" s="81" t="str">
        <f>IFERROR(VLOOKUP(Abfalldokumentation!$W828,Artikel!A:C,3,FALSE),Abfalldokumentation!$W828)</f>
        <v>RS natur gourmet</v>
      </c>
      <c r="N828" s="81" t="str">
        <f>VLOOKUP(D828,'Liste Gründe'!A:D,2,FALSE)</f>
        <v>Schimmel</v>
      </c>
      <c r="O828" s="80" t="str">
        <f>IF(ISBLANK(F828),VLOOKUP(Abfalldokumentation!$X828,'Liste Gründe'!A:D,3,FALSE),F828)</f>
        <v>Rest</v>
      </c>
      <c r="P828" s="81" t="str">
        <f>IF(ISBLANK(Abfalldokumentation!$G828),"-",Abfalldokumentation!$G828)</f>
        <v>wurde nicht eingesetzt</v>
      </c>
      <c r="Q828" s="81">
        <f t="shared" si="85"/>
        <v>39</v>
      </c>
      <c r="R828" s="81" t="str">
        <f t="shared" si="86"/>
        <v>Produkte</v>
      </c>
      <c r="S828" s="81" t="str">
        <f t="shared" si="87"/>
        <v>BUs</v>
      </c>
      <c r="T828" s="81" t="str">
        <f t="shared" si="88"/>
        <v>Symptome</v>
      </c>
      <c r="U828" s="81" t="str">
        <f>IFERROR(VLOOKUP(Abfalldokumentation!$W828,Kennzahlen!S:U,3,FALSE)*Abfalldokumentation!$J828,"0")</f>
        <v>0</v>
      </c>
      <c r="V828" s="81" t="str">
        <f>IF(ISBLANK(A828),VLOOKUP(Abfalldokumentation!$W828,'Linien - BU'!R:S,2,FALSE),A828)</f>
        <v>Bu3</v>
      </c>
      <c r="W828" s="77" t="str">
        <f t="shared" si="89"/>
        <v>RS natur gourmet</v>
      </c>
      <c r="X828" s="77">
        <f t="shared" si="90"/>
        <v>12</v>
      </c>
    </row>
    <row r="829" spans="1:24" ht="30" customHeight="1" x14ac:dyDescent="0.25">
      <c r="A829" s="45" t="s">
        <v>106</v>
      </c>
      <c r="B829" s="46" t="s">
        <v>207</v>
      </c>
      <c r="C829" s="46">
        <v>50</v>
      </c>
      <c r="D829" s="46">
        <v>30</v>
      </c>
      <c r="E829" s="47">
        <v>44469</v>
      </c>
      <c r="F829" s="48"/>
      <c r="G829" s="46"/>
      <c r="H829" s="50" t="str">
        <f>IFERROR(VLOOKUP(Abfalldokumentation!$B829,Artikel!A:C,3,FALSE),Abfalldokumentation!$B829)</f>
        <v>Wallnusstraum</v>
      </c>
      <c r="I829" s="73" t="str">
        <f>VLOOKUP(V829,'Linien - BU'!A:B,2,FALSE)</f>
        <v>BU3</v>
      </c>
      <c r="J829" s="74">
        <f t="shared" si="84"/>
        <v>50</v>
      </c>
      <c r="K829" s="75">
        <f>Abfalldokumentation!$E829</f>
        <v>44469</v>
      </c>
      <c r="L829" s="74" t="str">
        <f>IFERROR(IF(VLOOKUP(W829,'[1]Rohware 230'!$B:$C,2,FALSE)=0,"Rohware"),
IFERROR(IF(VLOOKUP(W829,[1]Sammelnr.!$B:$C,2,FALSE)=0,"Sammelnr. ungeschält ABS"),
IFERROR(IF(VLOOKUP(W829,[1]Sammelnr.!$E:$F,2,FALSE)=0,"Sammelnr. ungeschält VS"),
IFERROR(IF(VLOOKUP(W829,[1]Sammelnr.!$H:$I,2,FALSE)=0,"Sammelnr. geschält"),
IFERROR(IF(VLOOKUP(W829,[1]Offen!$B:$C,2,FALSE)=0,"Offen ungeschält ABS"),
IFERROR(IF(VLOOKUP(W829,[1]Offen!$E:$F,2,FALSE)=0,"Offen ungeschält VOS"),
IFERROR(IF(VLOOKUP(W829,[1]Offen!$H:$I,2,FALSE)=0,"Offen geschält RW"),
IFERROR(IF(VLOOKUP(W829,[1]Offen!$K:$L,2,FALSE)=0,"Offen vegan"),
IFERROR(IF(VLOOKUP(W829,[1]Offen!$N:$O,2,FALSE)=0,"Offen Zipfel"),
IFERROR(IF(VLOOKUP(W829,[1]Offen!$Q:$R,2,FALSE)=0,"Offen Endstücke"),
IFERROR(IF(VLOOKUP(W829,[1]Vakuumiert!$B:$C,2,FALSE)=0,"Vakuumierter VOS ungeschält"),
IFERROR(IF(VLOOKUP(W829,[1]Vakuumiert!$E:$F,2,FALSE)=0,"Vakuumierter ABS ungeschält"),
IFERROR(IF(VLOOKUP(W829,[1]Vakuumiert!$H:$I,2,FALSE)=0,"Vakuumierter VOS geschält"),
IFERROR(IF(VLOOKUP(W829,[1]Vakuumiert!$K:$L,2,FALSE)=0,"Vakuumierter VOS vegan"),
IFERROR(IF(VLOOKUP(W829,[1]Vakuumiert!$N:$O,2,FALSE)=0,"Vakuumierter VOS Zipfel"),
IFERROR(IF(VLOOKUP(W829,[1]Vakuumiert!$Q:$R,2,FALSE)=0,"Vakuumiert geschält"),
IFERROR(IF(VLOOKUP(W829,'[1]vakuumierte Fertigprodukte'!$B:$C,2,FALSE)=0,"Fertigprodukte"),
IFERROR(IF(VLOOKUP(W829,'[1]vakuumierte Fertigprodukte'!$E:$FI,2,FALSE)=0,"Vakuumierte Zipfel"),
IFERROR(IF(VLOOKUP(W829,[1]Wurste!$B:$C,2,FALSE)=0,"Räucherwürste"),
IFERROR(IF(VLOOKUP(W829,[1]Wurste!$E:$F,2,FALSE)=0,"URW/URGW Wurst"),
IFERROR(IF(VLOOKUP(W829,[1]Wurste!$H:$I,2,FALSE)=0,"HF-Wurst Vegan"),
IFERROR(IF(VLOOKUP(W829,[1]Wurste!$K:$L,2,FALSE)=0,"320er ohne Würste"),
IFERROR(IF(AND(OR(Abfalldokumentation!$I829="BU3",Abfalldokumentation!$I829="Verkauf"),Abfalldokumentation!$N829="Schimmel",Abfalldokumentation!$O829="keinen Abnehmer/kein Schälpersonal"),"Div. Zipfel, ES ohne Verwendung",VLOOKUP(Abfalldokumentation!$M829,Produktgruppen!A:B,2,FALSE)),"-")))))))))))))))))))))))</f>
        <v>Vorschmelz</v>
      </c>
      <c r="M829" s="76" t="str">
        <f>IFERROR(VLOOKUP(Abfalldokumentation!$W829,Artikel!A:C,3,FALSE),Abfalldokumentation!$W829)</f>
        <v>Wallnusstraum</v>
      </c>
      <c r="N829" s="76" t="str">
        <f>VLOOKUP(D829,'Liste Gründe'!A:D,2,FALSE)</f>
        <v>Linienbezogen</v>
      </c>
      <c r="O829" s="75" t="str">
        <f>IF(ISBLANK(F829),VLOOKUP(Abfalldokumentation!$X829,'Liste Gründe'!A:D,3,FALSE),F829)</f>
        <v>Maschinenabfall</v>
      </c>
      <c r="P829" s="76" t="str">
        <f>IF(ISBLANK(Abfalldokumentation!$G829),"-",Abfalldokumentation!$G829)</f>
        <v>-</v>
      </c>
      <c r="Q829" s="76">
        <f t="shared" si="85"/>
        <v>39</v>
      </c>
      <c r="R829" s="76" t="str">
        <f t="shared" si="86"/>
        <v>Produkte</v>
      </c>
      <c r="S829" s="76" t="str">
        <f t="shared" si="87"/>
        <v>BUs</v>
      </c>
      <c r="T829" s="76" t="str">
        <f t="shared" si="88"/>
        <v>Symptome</v>
      </c>
      <c r="U829" s="76" t="str">
        <f>IFERROR(VLOOKUP(Abfalldokumentation!$W829,Kennzahlen!S:U,3,FALSE)*Abfalldokumentation!$J829,"0")</f>
        <v>0</v>
      </c>
      <c r="V829" s="76" t="str">
        <f>IF(ISBLANK(A829),VLOOKUP(Abfalldokumentation!$W829,'Linien - BU'!R:S,2,FALSE),A829)</f>
        <v>Bu3</v>
      </c>
      <c r="W829" s="77" t="str">
        <f t="shared" si="89"/>
        <v>Wallnusstraum</v>
      </c>
      <c r="X829" s="77">
        <f t="shared" si="90"/>
        <v>30</v>
      </c>
    </row>
    <row r="830" spans="1:24" ht="30" customHeight="1" x14ac:dyDescent="0.25">
      <c r="A830" s="39" t="s">
        <v>176</v>
      </c>
      <c r="B830" s="40" t="s">
        <v>208</v>
      </c>
      <c r="C830" s="40">
        <v>10</v>
      </c>
      <c r="D830" s="40">
        <v>34</v>
      </c>
      <c r="E830" s="41">
        <v>44470</v>
      </c>
      <c r="F830" s="42" t="s">
        <v>119</v>
      </c>
      <c r="G830" s="40"/>
      <c r="H830" s="44" t="str">
        <f>IFERROR(VLOOKUP(Abfalldokumentation!$B830,Artikel!A:C,3,FALSE),Abfalldokumentation!$B830)</f>
        <v>ganze Wurst BDK</v>
      </c>
      <c r="I830" s="78" t="str">
        <f>VLOOKUP(V830,'Linien - BU'!A:B,2,FALSE)</f>
        <v>BU1</v>
      </c>
      <c r="J830" s="79">
        <f t="shared" si="84"/>
        <v>10</v>
      </c>
      <c r="K830" s="80">
        <f>Abfalldokumentation!$E830</f>
        <v>44470</v>
      </c>
      <c r="L830" s="79" t="str">
        <f>IFERROR(IF(VLOOKUP(W830,'[1]Rohware 230'!$B:$C,2,FALSE)=0,"Rohware"),
IFERROR(IF(VLOOKUP(W830,[1]Sammelnr.!$B:$C,2,FALSE)=0,"Sammelnr. ungeschält ABS"),
IFERROR(IF(VLOOKUP(W830,[1]Sammelnr.!$E:$F,2,FALSE)=0,"Sammelnr. ungeschält VS"),
IFERROR(IF(VLOOKUP(W830,[1]Sammelnr.!$H:$I,2,FALSE)=0,"Sammelnr. geschält"),
IFERROR(IF(VLOOKUP(W830,[1]Offen!$B:$C,2,FALSE)=0,"Offen ungeschält ABS"),
IFERROR(IF(VLOOKUP(W830,[1]Offen!$E:$F,2,FALSE)=0,"Offen ungeschält VOS"),
IFERROR(IF(VLOOKUP(W830,[1]Offen!$H:$I,2,FALSE)=0,"Offen geschält RW"),
IFERROR(IF(VLOOKUP(W830,[1]Offen!$K:$L,2,FALSE)=0,"Offen vegan"),
IFERROR(IF(VLOOKUP(W830,[1]Offen!$N:$O,2,FALSE)=0,"Offen Zipfel"),
IFERROR(IF(VLOOKUP(W830,[1]Offen!$Q:$R,2,FALSE)=0,"Offen Endstücke"),
IFERROR(IF(VLOOKUP(W830,[1]Vakuumiert!$B:$C,2,FALSE)=0,"Vakuumierter VOS ungeschält"),
IFERROR(IF(VLOOKUP(W830,[1]Vakuumiert!$E:$F,2,FALSE)=0,"Vakuumierter ABS ungeschält"),
IFERROR(IF(VLOOKUP(W830,[1]Vakuumiert!$H:$I,2,FALSE)=0,"Vakuumierter VOS geschält"),
IFERROR(IF(VLOOKUP(W830,[1]Vakuumiert!$K:$L,2,FALSE)=0,"Vakuumierter VOS vegan"),
IFERROR(IF(VLOOKUP(W830,[1]Vakuumiert!$N:$O,2,FALSE)=0,"Vakuumierter VOS Zipfel"),
IFERROR(IF(VLOOKUP(W830,[1]Vakuumiert!$Q:$R,2,FALSE)=0,"Vakuumiert geschält"),
IFERROR(IF(VLOOKUP(W830,'[1]vakuumierte Fertigprodukte'!$B:$C,2,FALSE)=0,"Fertigprodukte"),
IFERROR(IF(VLOOKUP(W830,'[1]vakuumierte Fertigprodukte'!$E:$FI,2,FALSE)=0,"Vakuumierte Zipfel"),
IFERROR(IF(VLOOKUP(W830,[1]Wurste!$B:$C,2,FALSE)=0,"Räucherwürste"),
IFERROR(IF(VLOOKUP(W830,[1]Wurste!$E:$F,2,FALSE)=0,"URW/URGW Wurst"),
IFERROR(IF(VLOOKUP(W830,[1]Wurste!$H:$I,2,FALSE)=0,"HF-Wurst Vegan"),
IFERROR(IF(VLOOKUP(W830,[1]Wurste!$K:$L,2,FALSE)=0,"320er ohne Würste"),
IFERROR(IF(AND(OR(Abfalldokumentation!$I830="BU3",Abfalldokumentation!$I830="Verkauf"),Abfalldokumentation!$N830="Schimmel",Abfalldokumentation!$O830="keinen Abnehmer/kein Schälpersonal"),"Div. Zipfel, ES ohne Verwendung",VLOOKUP(Abfalldokumentation!$M830,Produktgruppen!A:B,2,FALSE)),"-")))))))))))))))))))))))</f>
        <v>ganze Würste</v>
      </c>
      <c r="M830" s="81" t="str">
        <f>IFERROR(VLOOKUP(Abfalldokumentation!$W830,Artikel!A:C,3,FALSE),Abfalldokumentation!$W830)</f>
        <v>ganze Wurst BDK</v>
      </c>
      <c r="N830" s="81" t="str">
        <f>VLOOKUP(D830,'Liste Gründe'!A:D,2,FALSE)</f>
        <v>Linienbezogen</v>
      </c>
      <c r="O830" s="80" t="str">
        <f>IF(ISBLANK(F830),VLOOKUP(Abfalldokumentation!$X830,'Liste Gründe'!A:D,3,FALSE),F830)</f>
        <v>Bodenabfall Abfüllung</v>
      </c>
      <c r="P830" s="81" t="str">
        <f>IF(ISBLANK(Abfalldokumentation!$G830),"-",Abfalldokumentation!$G830)</f>
        <v>-</v>
      </c>
      <c r="Q830" s="81">
        <f t="shared" si="85"/>
        <v>39</v>
      </c>
      <c r="R830" s="81" t="str">
        <f t="shared" si="86"/>
        <v>Produkte</v>
      </c>
      <c r="S830" s="81" t="str">
        <f t="shared" si="87"/>
        <v>BUs</v>
      </c>
      <c r="T830" s="81" t="str">
        <f t="shared" si="88"/>
        <v>Symptome</v>
      </c>
      <c r="U830" s="81" t="str">
        <f>IFERROR(VLOOKUP(Abfalldokumentation!$W830,Kennzahlen!S:U,3,FALSE)*Abfalldokumentation!$J830,"0")</f>
        <v>0</v>
      </c>
      <c r="V830" s="81" t="str">
        <f>IF(ISBLANK(A830),VLOOKUP(Abfalldokumentation!$W830,'Linien - BU'!R:S,2,FALSE),A830)</f>
        <v>Räucherei</v>
      </c>
      <c r="W830" s="77" t="str">
        <f t="shared" si="89"/>
        <v>ganze Wurst BDK</v>
      </c>
      <c r="X830" s="77">
        <f t="shared" si="90"/>
        <v>34</v>
      </c>
    </row>
    <row r="831" spans="1:24" ht="30" customHeight="1" x14ac:dyDescent="0.25">
      <c r="A831" s="45" t="s">
        <v>176</v>
      </c>
      <c r="B831" s="46" t="s">
        <v>209</v>
      </c>
      <c r="C831" s="46">
        <v>10</v>
      </c>
      <c r="D831" s="46">
        <v>34</v>
      </c>
      <c r="E831" s="47">
        <v>44470</v>
      </c>
      <c r="F831" s="48" t="s">
        <v>119</v>
      </c>
      <c r="G831" s="46"/>
      <c r="H831" s="50" t="str">
        <f>IFERROR(VLOOKUP(Abfalldokumentation!$B831,Artikel!A:C,3,FALSE),Abfalldokumentation!$B831)</f>
        <v>ganze Wurst Räucher</v>
      </c>
      <c r="I831" s="73" t="str">
        <f>VLOOKUP(V831,'Linien - BU'!A:B,2,FALSE)</f>
        <v>BU1</v>
      </c>
      <c r="J831" s="74">
        <f t="shared" si="84"/>
        <v>10</v>
      </c>
      <c r="K831" s="75">
        <f>Abfalldokumentation!$E831</f>
        <v>44470</v>
      </c>
      <c r="L831" s="74" t="str">
        <f>IFERROR(IF(VLOOKUP(W831,'[1]Rohware 230'!$B:$C,2,FALSE)=0,"Rohware"),
IFERROR(IF(VLOOKUP(W831,[1]Sammelnr.!$B:$C,2,FALSE)=0,"Sammelnr. ungeschält ABS"),
IFERROR(IF(VLOOKUP(W831,[1]Sammelnr.!$E:$F,2,FALSE)=0,"Sammelnr. ungeschält VS"),
IFERROR(IF(VLOOKUP(W831,[1]Sammelnr.!$H:$I,2,FALSE)=0,"Sammelnr. geschält"),
IFERROR(IF(VLOOKUP(W831,[1]Offen!$B:$C,2,FALSE)=0,"Offen ungeschält ABS"),
IFERROR(IF(VLOOKUP(W831,[1]Offen!$E:$F,2,FALSE)=0,"Offen ungeschält VOS"),
IFERROR(IF(VLOOKUP(W831,[1]Offen!$H:$I,2,FALSE)=0,"Offen geschält RW"),
IFERROR(IF(VLOOKUP(W831,[1]Offen!$K:$L,2,FALSE)=0,"Offen vegan"),
IFERROR(IF(VLOOKUP(W831,[1]Offen!$N:$O,2,FALSE)=0,"Offen Zipfel"),
IFERROR(IF(VLOOKUP(W831,[1]Offen!$Q:$R,2,FALSE)=0,"Offen Endstücke"),
IFERROR(IF(VLOOKUP(W831,[1]Vakuumiert!$B:$C,2,FALSE)=0,"Vakuumierter VOS ungeschält"),
IFERROR(IF(VLOOKUP(W831,[1]Vakuumiert!$E:$F,2,FALSE)=0,"Vakuumierter ABS ungeschält"),
IFERROR(IF(VLOOKUP(W831,[1]Vakuumiert!$H:$I,2,FALSE)=0,"Vakuumierter VOS geschält"),
IFERROR(IF(VLOOKUP(W831,[1]Vakuumiert!$K:$L,2,FALSE)=0,"Vakuumierter VOS vegan"),
IFERROR(IF(VLOOKUP(W831,[1]Vakuumiert!$N:$O,2,FALSE)=0,"Vakuumierter VOS Zipfel"),
IFERROR(IF(VLOOKUP(W831,[1]Vakuumiert!$Q:$R,2,FALSE)=0,"Vakuumiert geschält"),
IFERROR(IF(VLOOKUP(W831,'[1]vakuumierte Fertigprodukte'!$B:$C,2,FALSE)=0,"Fertigprodukte"),
IFERROR(IF(VLOOKUP(W831,'[1]vakuumierte Fertigprodukte'!$E:$FI,2,FALSE)=0,"Vakuumierte Zipfel"),
IFERROR(IF(VLOOKUP(W831,[1]Wurste!$B:$C,2,FALSE)=0,"Räucherwürste"),
IFERROR(IF(VLOOKUP(W831,[1]Wurste!$E:$F,2,FALSE)=0,"URW/URGW Wurst"),
IFERROR(IF(VLOOKUP(W831,[1]Wurste!$H:$I,2,FALSE)=0,"HF-Wurst Vegan"),
IFERROR(IF(VLOOKUP(W831,[1]Wurste!$K:$L,2,FALSE)=0,"320er ohne Würste"),
IFERROR(IF(AND(OR(Abfalldokumentation!$I831="BU3",Abfalldokumentation!$I831="Verkauf"),Abfalldokumentation!$N831="Schimmel",Abfalldokumentation!$O831="keinen Abnehmer/kein Schälpersonal"),"Div. Zipfel, ES ohne Verwendung",VLOOKUP(Abfalldokumentation!$M831,Produktgruppen!A:B,2,FALSE)),"-")))))))))))))))))))))))</f>
        <v>ganze Würste</v>
      </c>
      <c r="M831" s="76" t="str">
        <f>IFERROR(VLOOKUP(Abfalldokumentation!$W831,Artikel!A:C,3,FALSE),Abfalldokumentation!$W831)</f>
        <v>ganze Wurst Räucher</v>
      </c>
      <c r="N831" s="76" t="str">
        <f>VLOOKUP(D831,'Liste Gründe'!A:D,2,FALSE)</f>
        <v>Linienbezogen</v>
      </c>
      <c r="O831" s="75" t="str">
        <f>IF(ISBLANK(F831),VLOOKUP(Abfalldokumentation!$X831,'Liste Gründe'!A:D,3,FALSE),F831)</f>
        <v>Bodenabfall Abfüllung</v>
      </c>
      <c r="P831" s="76" t="str">
        <f>IF(ISBLANK(Abfalldokumentation!$G831),"-",Abfalldokumentation!$G831)</f>
        <v>-</v>
      </c>
      <c r="Q831" s="76">
        <f t="shared" si="85"/>
        <v>39</v>
      </c>
      <c r="R831" s="76" t="str">
        <f t="shared" si="86"/>
        <v>Produkte</v>
      </c>
      <c r="S831" s="76" t="str">
        <f t="shared" si="87"/>
        <v>BUs</v>
      </c>
      <c r="T831" s="76" t="str">
        <f t="shared" si="88"/>
        <v>Symptome</v>
      </c>
      <c r="U831" s="76" t="str">
        <f>IFERROR(VLOOKUP(Abfalldokumentation!$W831,Kennzahlen!S:U,3,FALSE)*Abfalldokumentation!$J831,"0")</f>
        <v>0</v>
      </c>
      <c r="V831" s="76" t="str">
        <f>IF(ISBLANK(A831),VLOOKUP(Abfalldokumentation!$W831,'Linien - BU'!R:S,2,FALSE),A831)</f>
        <v>Räucherei</v>
      </c>
      <c r="W831" s="77" t="str">
        <f t="shared" si="89"/>
        <v>ganze Wurst Räucher</v>
      </c>
      <c r="X831" s="77">
        <f t="shared" si="90"/>
        <v>34</v>
      </c>
    </row>
    <row r="832" spans="1:24" ht="30" customHeight="1" x14ac:dyDescent="0.25">
      <c r="A832" s="39" t="s">
        <v>92</v>
      </c>
      <c r="B832" s="40" t="s">
        <v>93</v>
      </c>
      <c r="C832" s="40">
        <v>10</v>
      </c>
      <c r="D832" s="51">
        <v>73</v>
      </c>
      <c r="E832" s="41">
        <v>44470</v>
      </c>
      <c r="F832" s="42" t="s">
        <v>94</v>
      </c>
      <c r="G832" s="40" t="s">
        <v>94</v>
      </c>
      <c r="H832" s="44" t="str">
        <f>IFERROR(VLOOKUP(Abfalldokumentation!$B832,Artikel!A:C,3,FALSE),Abfalldokumentation!$B832)</f>
        <v>Laborproben</v>
      </c>
      <c r="I832" s="78" t="str">
        <f>VLOOKUP(V832,'Linien - BU'!A:B,2,FALSE)</f>
        <v>Rest</v>
      </c>
      <c r="J832" s="79">
        <f t="shared" si="84"/>
        <v>10</v>
      </c>
      <c r="K832" s="80">
        <f>Abfalldokumentation!$E832</f>
        <v>44470</v>
      </c>
      <c r="L832" s="79" t="str">
        <f>IFERROR(IF(VLOOKUP(W832,'[1]Rohware 230'!$B:$C,2,FALSE)=0,"Rohware"),
IFERROR(IF(VLOOKUP(W832,[1]Sammelnr.!$B:$C,2,FALSE)=0,"Sammelnr. ungeschält ABS"),
IFERROR(IF(VLOOKUP(W832,[1]Sammelnr.!$E:$F,2,FALSE)=0,"Sammelnr. ungeschält VS"),
IFERROR(IF(VLOOKUP(W832,[1]Sammelnr.!$H:$I,2,FALSE)=0,"Sammelnr. geschält"),
IFERROR(IF(VLOOKUP(W832,[1]Offen!$B:$C,2,FALSE)=0,"Offen ungeschält ABS"),
IFERROR(IF(VLOOKUP(W832,[1]Offen!$E:$F,2,FALSE)=0,"Offen ungeschält VOS"),
IFERROR(IF(VLOOKUP(W832,[1]Offen!$H:$I,2,FALSE)=0,"Offen geschält RW"),
IFERROR(IF(VLOOKUP(W832,[1]Offen!$K:$L,2,FALSE)=0,"Offen vegan"),
IFERROR(IF(VLOOKUP(W832,[1]Offen!$N:$O,2,FALSE)=0,"Offen Zipfel"),
IFERROR(IF(VLOOKUP(W832,[1]Offen!$Q:$R,2,FALSE)=0,"Offen Endstücke"),
IFERROR(IF(VLOOKUP(W832,[1]Vakuumiert!$B:$C,2,FALSE)=0,"Vakuumierter VOS ungeschält"),
IFERROR(IF(VLOOKUP(W832,[1]Vakuumiert!$E:$F,2,FALSE)=0,"Vakuumierter ABS ungeschält"),
IFERROR(IF(VLOOKUP(W832,[1]Vakuumiert!$H:$I,2,FALSE)=0,"Vakuumierter VOS geschält"),
IFERROR(IF(VLOOKUP(W832,[1]Vakuumiert!$K:$L,2,FALSE)=0,"Vakuumierter VOS vegan"),
IFERROR(IF(VLOOKUP(W832,[1]Vakuumiert!$N:$O,2,FALSE)=0,"Vakuumierter VOS Zipfel"),
IFERROR(IF(VLOOKUP(W832,[1]Vakuumiert!$Q:$R,2,FALSE)=0,"Vakuumiert geschält"),
IFERROR(IF(VLOOKUP(W832,'[1]vakuumierte Fertigprodukte'!$B:$C,2,FALSE)=0,"Fertigprodukte"),
IFERROR(IF(VLOOKUP(W832,'[1]vakuumierte Fertigprodukte'!$E:$FI,2,FALSE)=0,"Vakuumierte Zipfel"),
IFERROR(IF(VLOOKUP(W832,[1]Wurste!$B:$C,2,FALSE)=0,"Räucherwürste"),
IFERROR(IF(VLOOKUP(W832,[1]Wurste!$E:$F,2,FALSE)=0,"URW/URGW Wurst"),
IFERROR(IF(VLOOKUP(W832,[1]Wurste!$H:$I,2,FALSE)=0,"HF-Wurst Vegan"),
IFERROR(IF(VLOOKUP(W832,[1]Wurste!$K:$L,2,FALSE)=0,"320er ohne Würste"),
IFERROR(IF(AND(OR(Abfalldokumentation!$I832="BU3",Abfalldokumentation!$I832="Verkauf"),Abfalldokumentation!$N832="Schimmel",Abfalldokumentation!$O832="keinen Abnehmer/kein Schälpersonal"),"Div. Zipfel, ES ohne Verwendung",VLOOKUP(Abfalldokumentation!$M832,Produktgruppen!A:B,2,FALSE)),"-")))))))))))))))))))))))</f>
        <v>Qualitätssicherung</v>
      </c>
      <c r="M832" s="81" t="str">
        <f>IFERROR(VLOOKUP(Abfalldokumentation!$W832,Artikel!A:C,3,FALSE),Abfalldokumentation!$W832)</f>
        <v>Laborproben</v>
      </c>
      <c r="N832" s="81" t="str">
        <f>VLOOKUP(D832,'Liste Gründe'!A:D,2,FALSE)</f>
        <v>Qualitätssicherung</v>
      </c>
      <c r="O832" s="80" t="str">
        <f>IF(ISBLANK(F832),VLOOKUP(Abfalldokumentation!$X832,'Liste Gründe'!A:D,3,FALSE),F832)</f>
        <v>Laborprobe</v>
      </c>
      <c r="P832" s="81" t="str">
        <f>IF(ISBLANK(Abfalldokumentation!$G832),"-",Abfalldokumentation!$G832)</f>
        <v>Laborprobe</v>
      </c>
      <c r="Q832" s="81">
        <f t="shared" si="85"/>
        <v>39</v>
      </c>
      <c r="R832" s="81" t="str">
        <f t="shared" si="86"/>
        <v>Produkte</v>
      </c>
      <c r="S832" s="81" t="str">
        <f t="shared" si="87"/>
        <v>BUs</v>
      </c>
      <c r="T832" s="81" t="str">
        <f t="shared" si="88"/>
        <v>Symptome</v>
      </c>
      <c r="U832" s="81" t="str">
        <f>IFERROR(VLOOKUP(Abfalldokumentation!$W832,Kennzahlen!S:U,3,FALSE)*Abfalldokumentation!$J832,"0")</f>
        <v>0</v>
      </c>
      <c r="V832" s="81" t="str">
        <f>IF(ISBLANK(A832),VLOOKUP(Abfalldokumentation!$W832,'Linien - BU'!R:S,2,FALSE),A832)</f>
        <v>Labor</v>
      </c>
      <c r="W832" s="77" t="str">
        <f t="shared" si="89"/>
        <v>Laborproben</v>
      </c>
      <c r="X832" s="77">
        <f t="shared" si="90"/>
        <v>73</v>
      </c>
    </row>
    <row r="833" spans="1:24" ht="30" customHeight="1" x14ac:dyDescent="0.25">
      <c r="A833" s="45" t="s">
        <v>92</v>
      </c>
      <c r="B833" s="48" t="s">
        <v>108</v>
      </c>
      <c r="C833" s="46">
        <v>70</v>
      </c>
      <c r="D833" s="46">
        <v>70</v>
      </c>
      <c r="E833" s="47">
        <v>44470</v>
      </c>
      <c r="F833" s="48" t="s">
        <v>108</v>
      </c>
      <c r="G833" s="46" t="s">
        <v>108</v>
      </c>
      <c r="H833" s="50" t="str">
        <f>IFERROR(VLOOKUP(Abfalldokumentation!$B833,Artikel!A:C,3,FALSE),Abfalldokumentation!$B833)</f>
        <v>Rückstellproben</v>
      </c>
      <c r="I833" s="73" t="str">
        <f>VLOOKUP(V833,'Linien - BU'!A:B,2,FALSE)</f>
        <v>Rest</v>
      </c>
      <c r="J833" s="74">
        <f t="shared" si="84"/>
        <v>70</v>
      </c>
      <c r="K833" s="75">
        <f>Abfalldokumentation!$E833</f>
        <v>44470</v>
      </c>
      <c r="L833" s="74" t="str">
        <f>IFERROR(IF(VLOOKUP(W833,'[1]Rohware 230'!$B:$C,2,FALSE)=0,"Rohware"),
IFERROR(IF(VLOOKUP(W833,[1]Sammelnr.!$B:$C,2,FALSE)=0,"Sammelnr. ungeschält ABS"),
IFERROR(IF(VLOOKUP(W833,[1]Sammelnr.!$E:$F,2,FALSE)=0,"Sammelnr. ungeschält VS"),
IFERROR(IF(VLOOKUP(W833,[1]Sammelnr.!$H:$I,2,FALSE)=0,"Sammelnr. geschält"),
IFERROR(IF(VLOOKUP(W833,[1]Offen!$B:$C,2,FALSE)=0,"Offen ungeschält ABS"),
IFERROR(IF(VLOOKUP(W833,[1]Offen!$E:$F,2,FALSE)=0,"Offen ungeschält VOS"),
IFERROR(IF(VLOOKUP(W833,[1]Offen!$H:$I,2,FALSE)=0,"Offen geschält RW"),
IFERROR(IF(VLOOKUP(W833,[1]Offen!$K:$L,2,FALSE)=0,"Offen vegan"),
IFERROR(IF(VLOOKUP(W833,[1]Offen!$N:$O,2,FALSE)=0,"Offen Zipfel"),
IFERROR(IF(VLOOKUP(W833,[1]Offen!$Q:$R,2,FALSE)=0,"Offen Endstücke"),
IFERROR(IF(VLOOKUP(W833,[1]Vakuumiert!$B:$C,2,FALSE)=0,"Vakuumierter VOS ungeschält"),
IFERROR(IF(VLOOKUP(W833,[1]Vakuumiert!$E:$F,2,FALSE)=0,"Vakuumierter ABS ungeschält"),
IFERROR(IF(VLOOKUP(W833,[1]Vakuumiert!$H:$I,2,FALSE)=0,"Vakuumierter VOS geschält"),
IFERROR(IF(VLOOKUP(W833,[1]Vakuumiert!$K:$L,2,FALSE)=0,"Vakuumierter VOS vegan"),
IFERROR(IF(VLOOKUP(W833,[1]Vakuumiert!$N:$O,2,FALSE)=0,"Vakuumierter VOS Zipfel"),
IFERROR(IF(VLOOKUP(W833,[1]Vakuumiert!$Q:$R,2,FALSE)=0,"Vakuumiert geschält"),
IFERROR(IF(VLOOKUP(W833,'[1]vakuumierte Fertigprodukte'!$B:$C,2,FALSE)=0,"Fertigprodukte"),
IFERROR(IF(VLOOKUP(W833,'[1]vakuumierte Fertigprodukte'!$E:$FI,2,FALSE)=0,"Vakuumierte Zipfel"),
IFERROR(IF(VLOOKUP(W833,[1]Wurste!$B:$C,2,FALSE)=0,"Räucherwürste"),
IFERROR(IF(VLOOKUP(W833,[1]Wurste!$E:$F,2,FALSE)=0,"URW/URGW Wurst"),
IFERROR(IF(VLOOKUP(W833,[1]Wurste!$H:$I,2,FALSE)=0,"HF-Wurst Vegan"),
IFERROR(IF(VLOOKUP(W833,[1]Wurste!$K:$L,2,FALSE)=0,"320er ohne Würste"),
IFERROR(IF(AND(OR(Abfalldokumentation!$I833="BU3",Abfalldokumentation!$I833="Verkauf"),Abfalldokumentation!$N833="Schimmel",Abfalldokumentation!$O833="keinen Abnehmer/kein Schälpersonal"),"Div. Zipfel, ES ohne Verwendung",VLOOKUP(Abfalldokumentation!$M833,Produktgruppen!A:B,2,FALSE)),"-")))))))))))))))))))))))</f>
        <v>Qualitätssicherung</v>
      </c>
      <c r="M833" s="76" t="str">
        <f>IFERROR(VLOOKUP(Abfalldokumentation!$W833,Artikel!A:C,3,FALSE),Abfalldokumentation!$W833)</f>
        <v>Rückstellproben</v>
      </c>
      <c r="N833" s="76" t="str">
        <f>VLOOKUP(D833,'Liste Gründe'!A:D,2,FALSE)</f>
        <v>Qualitätssicherung</v>
      </c>
      <c r="O833" s="75" t="str">
        <f>IF(ISBLANK(F833),VLOOKUP(Abfalldokumentation!$X833,'Liste Gründe'!A:D,3,FALSE),F833)</f>
        <v>Rückstellproben</v>
      </c>
      <c r="P833" s="76" t="str">
        <f>IF(ISBLANK(Abfalldokumentation!$G833),"-",Abfalldokumentation!$G833)</f>
        <v>Rückstellproben</v>
      </c>
      <c r="Q833" s="76">
        <f t="shared" si="85"/>
        <v>39</v>
      </c>
      <c r="R833" s="76" t="str">
        <f t="shared" si="86"/>
        <v>Produkte</v>
      </c>
      <c r="S833" s="76" t="str">
        <f t="shared" si="87"/>
        <v>BUs</v>
      </c>
      <c r="T833" s="76" t="str">
        <f t="shared" si="88"/>
        <v>Symptome</v>
      </c>
      <c r="U833" s="76" t="str">
        <f>IFERROR(VLOOKUP(Abfalldokumentation!$W833,Kennzahlen!S:U,3,FALSE)*Abfalldokumentation!$J833,"0")</f>
        <v>0</v>
      </c>
      <c r="V833" s="76" t="str">
        <f>IF(ISBLANK(A833),VLOOKUP(Abfalldokumentation!$W833,'Linien - BU'!R:S,2,FALSE),A833)</f>
        <v>Labor</v>
      </c>
      <c r="W833" s="77" t="str">
        <f t="shared" si="89"/>
        <v>Rückstellproben</v>
      </c>
      <c r="X833" s="77">
        <f t="shared" si="90"/>
        <v>70</v>
      </c>
    </row>
    <row r="834" spans="1:24" ht="30" customHeight="1" x14ac:dyDescent="0.25">
      <c r="A834" s="39" t="s">
        <v>92</v>
      </c>
      <c r="B834" s="42" t="s">
        <v>108</v>
      </c>
      <c r="C834" s="53">
        <v>163</v>
      </c>
      <c r="D834" s="40">
        <v>70</v>
      </c>
      <c r="E834" s="41">
        <v>44470</v>
      </c>
      <c r="F834" s="42"/>
      <c r="G834" s="40"/>
      <c r="H834" s="44" t="str">
        <f>IFERROR(VLOOKUP(Abfalldokumentation!$B834,Artikel!A:C,3,FALSE),Abfalldokumentation!$B834)</f>
        <v>Rückstellproben</v>
      </c>
      <c r="I834" s="78" t="str">
        <f>VLOOKUP(V834,'Linien - BU'!A:B,2,FALSE)</f>
        <v>Rest</v>
      </c>
      <c r="J834" s="79">
        <f t="shared" ref="J834:J835" si="91">C834</f>
        <v>163</v>
      </c>
      <c r="K834" s="80">
        <f>Abfalldokumentation!$E834</f>
        <v>44470</v>
      </c>
      <c r="L834" s="79" t="str">
        <f>IFERROR(IF(VLOOKUP(W834,'[1]Rohware 230'!$B:$C,2,FALSE)=0,"Rohware"),
IFERROR(IF(VLOOKUP(W834,[1]Sammelnr.!$B:$C,2,FALSE)=0,"Sammelnr. ungeschält ABS"),
IFERROR(IF(VLOOKUP(W834,[1]Sammelnr.!$E:$F,2,FALSE)=0,"Sammelnr. ungeschält VS"),
IFERROR(IF(VLOOKUP(W834,[1]Sammelnr.!$H:$I,2,FALSE)=0,"Sammelnr. geschält"),
IFERROR(IF(VLOOKUP(W834,[1]Offen!$B:$C,2,FALSE)=0,"Offen ungeschält ABS"),
IFERROR(IF(VLOOKUP(W834,[1]Offen!$E:$F,2,FALSE)=0,"Offen ungeschält VOS"),
IFERROR(IF(VLOOKUP(W834,[1]Offen!$H:$I,2,FALSE)=0,"Offen geschält RW"),
IFERROR(IF(VLOOKUP(W834,[1]Offen!$K:$L,2,FALSE)=0,"Offen vegan"),
IFERROR(IF(VLOOKUP(W834,[1]Offen!$N:$O,2,FALSE)=0,"Offen Zipfel"),
IFERROR(IF(VLOOKUP(W834,[1]Offen!$Q:$R,2,FALSE)=0,"Offen Endstücke"),
IFERROR(IF(VLOOKUP(W834,[1]Vakuumiert!$B:$C,2,FALSE)=0,"Vakuumierter VOS ungeschält"),
IFERROR(IF(VLOOKUP(W834,[1]Vakuumiert!$E:$F,2,FALSE)=0,"Vakuumierter ABS ungeschält"),
IFERROR(IF(VLOOKUP(W834,[1]Vakuumiert!$H:$I,2,FALSE)=0,"Vakuumierter VOS geschält"),
IFERROR(IF(VLOOKUP(W834,[1]Vakuumiert!$K:$L,2,FALSE)=0,"Vakuumierter VOS vegan"),
IFERROR(IF(VLOOKUP(W834,[1]Vakuumiert!$N:$O,2,FALSE)=0,"Vakuumierter VOS Zipfel"),
IFERROR(IF(VLOOKUP(W834,[1]Vakuumiert!$Q:$R,2,FALSE)=0,"Vakuumiert geschält"),
IFERROR(IF(VLOOKUP(W834,'[1]vakuumierte Fertigprodukte'!$B:$C,2,FALSE)=0,"Fertigprodukte"),
IFERROR(IF(VLOOKUP(W834,'[1]vakuumierte Fertigprodukte'!$E:$FI,2,FALSE)=0,"Vakuumierte Zipfel"),
IFERROR(IF(VLOOKUP(W834,[1]Wurste!$B:$C,2,FALSE)=0,"Räucherwürste"),
IFERROR(IF(VLOOKUP(W834,[1]Wurste!$E:$F,2,FALSE)=0,"URW/URGW Wurst"),
IFERROR(IF(VLOOKUP(W834,[1]Wurste!$H:$I,2,FALSE)=0,"HF-Wurst Vegan"),
IFERROR(IF(VLOOKUP(W834,[1]Wurste!$K:$L,2,FALSE)=0,"320er ohne Würste"),
IFERROR(IF(AND(OR(Abfalldokumentation!$I834="BU3",Abfalldokumentation!$I834="Verkauf"),Abfalldokumentation!$N834="Schimmel",Abfalldokumentation!$O834="keinen Abnehmer/kein Schälpersonal"),"Div. Zipfel, ES ohne Verwendung",VLOOKUP(Abfalldokumentation!$M834,Produktgruppen!A:B,2,FALSE)),"-")))))))))))))))))))))))</f>
        <v>Qualitätssicherung</v>
      </c>
      <c r="M834" s="81" t="str">
        <f>IFERROR(VLOOKUP(Abfalldokumentation!$W834,Artikel!A:C,3,FALSE),Abfalldokumentation!$W834)</f>
        <v>Rückstellproben</v>
      </c>
      <c r="N834" s="81" t="str">
        <f>VLOOKUP(D834,'Liste Gründe'!A:D,2,FALSE)</f>
        <v>Qualitätssicherung</v>
      </c>
      <c r="O834" s="80" t="str">
        <f>IF(ISBLANK(F834),VLOOKUP(Abfalldokumentation!$X834,'Liste Gründe'!A:D,3,FALSE),F834)</f>
        <v>Rückstellproben</v>
      </c>
      <c r="P834" s="81" t="str">
        <f>IF(ISBLANK(Abfalldokumentation!$G834),"-",Abfalldokumentation!$G834)</f>
        <v>-</v>
      </c>
      <c r="Q834" s="81">
        <f t="shared" ref="Q834:Q835" si="92">_xlfn.ISOWEEKNUM(K834)</f>
        <v>39</v>
      </c>
      <c r="R834" s="81" t="str">
        <f t="shared" ref="R834:R835" si="93">"Produkte"</f>
        <v>Produkte</v>
      </c>
      <c r="S834" s="81" t="str">
        <f t="shared" ref="S834:S835" si="94">"BUs"</f>
        <v>BUs</v>
      </c>
      <c r="T834" s="81" t="str">
        <f t="shared" ref="T834:T835" si="95">"Symptome"</f>
        <v>Symptome</v>
      </c>
      <c r="U834" s="81" t="str">
        <f>IFERROR(VLOOKUP(Abfalldokumentation!$W834,Kennzahlen!S:U,3,FALSE)*Abfalldokumentation!$J834,"0")</f>
        <v>0</v>
      </c>
      <c r="V834" s="81" t="str">
        <f>IF(ISBLANK(A834),VLOOKUP(Abfalldokumentation!$W834,'Linien - BU'!R:S,2,FALSE),A834)</f>
        <v>Labor</v>
      </c>
      <c r="W834" s="77" t="str">
        <f t="shared" ref="W834:W835" si="96">B834</f>
        <v>Rückstellproben</v>
      </c>
      <c r="X834" s="77">
        <f t="shared" ref="X834:X835" si="97">D834</f>
        <v>70</v>
      </c>
    </row>
    <row r="835" spans="1:24" ht="30" customHeight="1" x14ac:dyDescent="0.25">
      <c r="A835" s="45" t="s">
        <v>92</v>
      </c>
      <c r="B835" s="46" t="s">
        <v>210</v>
      </c>
      <c r="C835" s="46">
        <v>20</v>
      </c>
      <c r="D835" s="52">
        <v>73</v>
      </c>
      <c r="E835" s="47">
        <v>44470</v>
      </c>
      <c r="F835" s="48" t="s">
        <v>94</v>
      </c>
      <c r="G835" s="46" t="s">
        <v>94</v>
      </c>
      <c r="H835" s="50" t="str">
        <f>IFERROR(VLOOKUP(Abfalldokumentation!$B835,Artikel!A:C,3,FALSE),Abfalldokumentation!$B835)</f>
        <v>SKZ Ammerland Block</v>
      </c>
      <c r="I835" s="73" t="str">
        <f>VLOOKUP(V835,'Linien - BU'!A:B,2,FALSE)</f>
        <v>Rest</v>
      </c>
      <c r="J835" s="74">
        <f t="shared" si="91"/>
        <v>20</v>
      </c>
      <c r="K835" s="75">
        <f>Abfalldokumentation!$E835</f>
        <v>44470</v>
      </c>
      <c r="L835" s="74" t="str">
        <f>IFERROR(IF(VLOOKUP(W835,'[1]Rohware 230'!$B:$C,2,FALSE)=0,"Rohware"),
IFERROR(IF(VLOOKUP(W835,[1]Sammelnr.!$B:$C,2,FALSE)=0,"Sammelnr. ungeschält ABS"),
IFERROR(IF(VLOOKUP(W835,[1]Sammelnr.!$E:$F,2,FALSE)=0,"Sammelnr. ungeschält VS"),
IFERROR(IF(VLOOKUP(W835,[1]Sammelnr.!$H:$I,2,FALSE)=0,"Sammelnr. geschält"),
IFERROR(IF(VLOOKUP(W835,[1]Offen!$B:$C,2,FALSE)=0,"Offen ungeschält ABS"),
IFERROR(IF(VLOOKUP(W835,[1]Offen!$E:$F,2,FALSE)=0,"Offen ungeschält VOS"),
IFERROR(IF(VLOOKUP(W835,[1]Offen!$H:$I,2,FALSE)=0,"Offen geschält RW"),
IFERROR(IF(VLOOKUP(W835,[1]Offen!$K:$L,2,FALSE)=0,"Offen vegan"),
IFERROR(IF(VLOOKUP(W835,[1]Offen!$N:$O,2,FALSE)=0,"Offen Zipfel"),
IFERROR(IF(VLOOKUP(W835,[1]Offen!$Q:$R,2,FALSE)=0,"Offen Endstücke"),
IFERROR(IF(VLOOKUP(W835,[1]Vakuumiert!$B:$C,2,FALSE)=0,"Vakuumierter VOS ungeschält"),
IFERROR(IF(VLOOKUP(W835,[1]Vakuumiert!$E:$F,2,FALSE)=0,"Vakuumierter ABS ungeschält"),
IFERROR(IF(VLOOKUP(W835,[1]Vakuumiert!$H:$I,2,FALSE)=0,"Vakuumierter VOS geschält"),
IFERROR(IF(VLOOKUP(W835,[1]Vakuumiert!$K:$L,2,FALSE)=0,"Vakuumierter VOS vegan"),
IFERROR(IF(VLOOKUP(W835,[1]Vakuumiert!$N:$O,2,FALSE)=0,"Vakuumierter VOS Zipfel"),
IFERROR(IF(VLOOKUP(W835,[1]Vakuumiert!$Q:$R,2,FALSE)=0,"Vakuumiert geschält"),
IFERROR(IF(VLOOKUP(W835,'[1]vakuumierte Fertigprodukte'!$B:$C,2,FALSE)=0,"Fertigprodukte"),
IFERROR(IF(VLOOKUP(W835,'[1]vakuumierte Fertigprodukte'!$E:$FI,2,FALSE)=0,"Vakuumierte Zipfel"),
IFERROR(IF(VLOOKUP(W835,[1]Wurste!$B:$C,2,FALSE)=0,"Räucherwürste"),
IFERROR(IF(VLOOKUP(W835,[1]Wurste!$E:$F,2,FALSE)=0,"URW/URGW Wurst"),
IFERROR(IF(VLOOKUP(W835,[1]Wurste!$H:$I,2,FALSE)=0,"HF-Wurst Vegan"),
IFERROR(IF(VLOOKUP(W835,[1]Wurste!$K:$L,2,FALSE)=0,"320er ohne Würste"),
IFERROR(IF(AND(OR(Abfalldokumentation!$I835="BU3",Abfalldokumentation!$I835="Verkauf"),Abfalldokumentation!$N835="Schimmel",Abfalldokumentation!$O835="keinen Abnehmer/kein Schälpersonal"),"Div. Zipfel, ES ohne Verwendung",VLOOKUP(Abfalldokumentation!$M835,Produktgruppen!A:B,2,FALSE)),"-")))))))))))))))))))))))</f>
        <v>Rest</v>
      </c>
      <c r="M835" s="76" t="str">
        <f>IFERROR(VLOOKUP(Abfalldokumentation!$W835,Artikel!A:C,3,FALSE),Abfalldokumentation!$W835)</f>
        <v>SKZ Ammerland Block</v>
      </c>
      <c r="N835" s="76" t="str">
        <f>VLOOKUP(D835,'Liste Gründe'!A:D,2,FALSE)</f>
        <v>Qualitätssicherung</v>
      </c>
      <c r="O835" s="75" t="str">
        <f>IF(ISBLANK(F835),VLOOKUP(Abfalldokumentation!$X835,'Liste Gründe'!A:D,3,FALSE),F835)</f>
        <v>Laborprobe</v>
      </c>
      <c r="P835" s="76" t="str">
        <f>IF(ISBLANK(Abfalldokumentation!$G835),"-",Abfalldokumentation!$G835)</f>
        <v>Laborprobe</v>
      </c>
      <c r="Q835" s="76">
        <f t="shared" si="92"/>
        <v>39</v>
      </c>
      <c r="R835" s="76" t="str">
        <f t="shared" si="93"/>
        <v>Produkte</v>
      </c>
      <c r="S835" s="76" t="str">
        <f t="shared" si="94"/>
        <v>BUs</v>
      </c>
      <c r="T835" s="76" t="str">
        <f t="shared" si="95"/>
        <v>Symptome</v>
      </c>
      <c r="U835" s="76" t="str">
        <f>IFERROR(VLOOKUP(Abfalldokumentation!$W835,Kennzahlen!S:U,3,FALSE)*Abfalldokumentation!$J835,"0")</f>
        <v>0</v>
      </c>
      <c r="V835" s="76" t="str">
        <f>IF(ISBLANK(A835),VLOOKUP(Abfalldokumentation!$W835,'Linien - BU'!R:S,2,FALSE),A835)</f>
        <v>Labor</v>
      </c>
      <c r="W835" s="77" t="str">
        <f t="shared" si="96"/>
        <v>SKZ Ammerland Block</v>
      </c>
      <c r="X835" s="77">
        <f t="shared" si="97"/>
        <v>73</v>
      </c>
    </row>
    <row r="836" spans="1:24" ht="30" customHeight="1" x14ac:dyDescent="0.25">
      <c r="A836" s="39" t="s">
        <v>74</v>
      </c>
      <c r="B836" s="40">
        <v>29500498</v>
      </c>
      <c r="C836" s="40">
        <v>641</v>
      </c>
      <c r="D836" s="40">
        <v>12</v>
      </c>
      <c r="E836" s="41">
        <v>44473</v>
      </c>
      <c r="F836" s="42" t="s">
        <v>22</v>
      </c>
      <c r="G836" s="40" t="s">
        <v>36</v>
      </c>
      <c r="H836" s="44" t="str">
        <f>IFERROR(VLOOKUP(Abfalldokumentation!$B836,Artikel!A:C,3,FALSE),Abfalldokumentation!$B836)</f>
        <v>VOS Räucher Natur Natri</v>
      </c>
      <c r="I836" s="78" t="str">
        <f>VLOOKUP(V836,'Linien - BU'!A:B,2,FALSE)</f>
        <v>BU1</v>
      </c>
      <c r="J836" s="79">
        <f t="shared" ref="J836:J867" si="98">C836</f>
        <v>641</v>
      </c>
      <c r="K836" s="80">
        <f>Abfalldokumentation!$E836</f>
        <v>44473</v>
      </c>
      <c r="L836" s="79" t="str">
        <f>IFERROR(IF(VLOOKUP(W836,'[1]Rohware 230'!$B:$C,2,FALSE)=0,"Rohware"),
IFERROR(IF(VLOOKUP(W836,[1]Sammelnr.!$B:$C,2,FALSE)=0,"Sammelnr. ungeschält ABS"),
IFERROR(IF(VLOOKUP(W836,[1]Sammelnr.!$E:$F,2,FALSE)=0,"Sammelnr. ungeschält VS"),
IFERROR(IF(VLOOKUP(W836,[1]Sammelnr.!$H:$I,2,FALSE)=0,"Sammelnr. geschält"),
IFERROR(IF(VLOOKUP(W836,[1]Offen!$B:$C,2,FALSE)=0,"Offen ungeschält ABS"),
IFERROR(IF(VLOOKUP(W836,[1]Offen!$E:$F,2,FALSE)=0,"Offen ungeschält VOS"),
IFERROR(IF(VLOOKUP(W836,[1]Offen!$H:$I,2,FALSE)=0,"Offen geschält RW"),
IFERROR(IF(VLOOKUP(W836,[1]Offen!$K:$L,2,FALSE)=0,"Offen vegan"),
IFERROR(IF(VLOOKUP(W836,[1]Offen!$N:$O,2,FALSE)=0,"Offen Zipfel"),
IFERROR(IF(VLOOKUP(W836,[1]Offen!$Q:$R,2,FALSE)=0,"Offen Endstücke"),
IFERROR(IF(VLOOKUP(W836,[1]Vakuumiert!$B:$C,2,FALSE)=0,"Vakuumierter VOS ungeschält"),
IFERROR(IF(VLOOKUP(W836,[1]Vakuumiert!$E:$F,2,FALSE)=0,"Vakuumierter ABS ungeschält"),
IFERROR(IF(VLOOKUP(W836,[1]Vakuumiert!$H:$I,2,FALSE)=0,"Vakuumierter VOS geschält"),
IFERROR(IF(VLOOKUP(W836,[1]Vakuumiert!$K:$L,2,FALSE)=0,"Vakuumierter VOS vegan"),
IFERROR(IF(VLOOKUP(W836,[1]Vakuumiert!$N:$O,2,FALSE)=0,"Vakuumierter VOS Zipfel"),
IFERROR(IF(VLOOKUP(W836,[1]Vakuumiert!$Q:$R,2,FALSE)=0,"Vakuumiert geschält"),
IFERROR(IF(VLOOKUP(W836,'[1]vakuumierte Fertigprodukte'!$B:$C,2,FALSE)=0,"Fertigprodukte"),
IFERROR(IF(VLOOKUP(W836,'[1]vakuumierte Fertigprodukte'!$E:$FI,2,FALSE)=0,"Vakuumierte Zipfel"),
IFERROR(IF(VLOOKUP(W836,[1]Wurste!$B:$C,2,FALSE)=0,"Räucherwürste"),
IFERROR(IF(VLOOKUP(W836,[1]Wurste!$E:$F,2,FALSE)=0,"URW/URGW Wurst"),
IFERROR(IF(VLOOKUP(W836,[1]Wurste!$H:$I,2,FALSE)=0,"HF-Wurst Vegan"),
IFERROR(IF(VLOOKUP(W836,[1]Wurste!$K:$L,2,FALSE)=0,"320er ohne Würste"),
IFERROR(IF(AND(OR(Abfalldokumentation!$I836="BU3",Abfalldokumentation!$I836="Verkauf"),Abfalldokumentation!$N836="Schimmel",Abfalldokumentation!$O836="keinen Abnehmer/kein Schälpersonal"),"Div. Zipfel, ES ohne Verwendung",VLOOKUP(Abfalldokumentation!$M836,Produktgruppen!A:B,2,FALSE)),"-")))))))))))))))))))))))</f>
        <v>Offen ungeschält VOS</v>
      </c>
      <c r="M836" s="81" t="str">
        <f>IFERROR(VLOOKUP(Abfalldokumentation!$W836,Artikel!A:C,3,FALSE),Abfalldokumentation!$W836)</f>
        <v>VOS Räucher Natur Natri</v>
      </c>
      <c r="N836" s="81" t="str">
        <f>VLOOKUP(D836,'Liste Gründe'!A:D,2,FALSE)</f>
        <v>Schimmel</v>
      </c>
      <c r="O836" s="80" t="str">
        <f>IF(ISBLANK(F836),VLOOKUP(Abfalldokumentation!$X836,'Liste Gründe'!A:D,3,FALSE),F836)</f>
        <v>keine Verarbeitung</v>
      </c>
      <c r="P836" s="81" t="str">
        <f>IF(ISBLANK(Abfalldokumentation!$G836),"-",Abfalldokumentation!$G836)</f>
        <v>-</v>
      </c>
      <c r="Q836" s="81">
        <f t="shared" ref="Q836:Q867" si="99">_xlfn.ISOWEEKNUM(K836)</f>
        <v>40</v>
      </c>
      <c r="R836" s="81" t="str">
        <f t="shared" ref="R836:R867" si="100">"Produkte"</f>
        <v>Produkte</v>
      </c>
      <c r="S836" s="81" t="str">
        <f t="shared" ref="S836:S867" si="101">"BUs"</f>
        <v>BUs</v>
      </c>
      <c r="T836" s="81" t="str">
        <f t="shared" ref="T836:T867" si="102">"Symptome"</f>
        <v>Symptome</v>
      </c>
      <c r="U836" s="81">
        <f>IFERROR(VLOOKUP(Abfalldokumentation!$W836,Kennzahlen!S:U,3,FALSE)*Abfalldokumentation!$J836,"0")</f>
        <v>320.5</v>
      </c>
      <c r="V836" s="81" t="str">
        <f>IF(ISBLANK(A836),VLOOKUP(Abfalldokumentation!$W836,'Linien - BU'!R:S,2,FALSE),A836)</f>
        <v>Schmelze</v>
      </c>
      <c r="W836" s="77">
        <f t="shared" ref="W836:W867" si="103">B836</f>
        <v>29500498</v>
      </c>
      <c r="X836" s="77">
        <f t="shared" ref="X836:X867" si="104">D836</f>
        <v>12</v>
      </c>
    </row>
    <row r="837" spans="1:24" ht="30" customHeight="1" x14ac:dyDescent="0.25">
      <c r="A837" s="45" t="s">
        <v>8</v>
      </c>
      <c r="B837" s="46">
        <v>29500528</v>
      </c>
      <c r="C837" s="46">
        <v>178</v>
      </c>
      <c r="D837" s="46">
        <v>12</v>
      </c>
      <c r="E837" s="47">
        <v>44473</v>
      </c>
      <c r="F837" s="48" t="s">
        <v>21</v>
      </c>
      <c r="G837" s="46" t="s">
        <v>36</v>
      </c>
      <c r="H837" s="50" t="str">
        <f>IFERROR(VLOOKUP(Abfalldokumentation!$B837,Artikel!A:C,3,FALSE),Abfalldokumentation!$B837)</f>
        <v>VOS Räucher Schinken Vo</v>
      </c>
      <c r="I837" s="73" t="str">
        <f>VLOOKUP(V837,'Linien - BU'!A:B,2,FALSE)</f>
        <v>BU3</v>
      </c>
      <c r="J837" s="74">
        <f t="shared" si="98"/>
        <v>178</v>
      </c>
      <c r="K837" s="75">
        <f>Abfalldokumentation!$E837</f>
        <v>44473</v>
      </c>
      <c r="L837" s="74" t="str">
        <f>IFERROR(IF(VLOOKUP(W837,'[1]Rohware 230'!$B:$C,2,FALSE)=0,"Rohware"),
IFERROR(IF(VLOOKUP(W837,[1]Sammelnr.!$B:$C,2,FALSE)=0,"Sammelnr. ungeschält ABS"),
IFERROR(IF(VLOOKUP(W837,[1]Sammelnr.!$E:$F,2,FALSE)=0,"Sammelnr. ungeschält VS"),
IFERROR(IF(VLOOKUP(W837,[1]Sammelnr.!$H:$I,2,FALSE)=0,"Sammelnr. geschält"),
IFERROR(IF(VLOOKUP(W837,[1]Offen!$B:$C,2,FALSE)=0,"Offen ungeschält ABS"),
IFERROR(IF(VLOOKUP(W837,[1]Offen!$E:$F,2,FALSE)=0,"Offen ungeschält VOS"),
IFERROR(IF(VLOOKUP(W837,[1]Offen!$H:$I,2,FALSE)=0,"Offen geschält RW"),
IFERROR(IF(VLOOKUP(W837,[1]Offen!$K:$L,2,FALSE)=0,"Offen vegan"),
IFERROR(IF(VLOOKUP(W837,[1]Offen!$N:$O,2,FALSE)=0,"Offen Zipfel"),
IFERROR(IF(VLOOKUP(W837,[1]Offen!$Q:$R,2,FALSE)=0,"Offen Endstücke"),
IFERROR(IF(VLOOKUP(W837,[1]Vakuumiert!$B:$C,2,FALSE)=0,"Vakuumierter VOS ungeschält"),
IFERROR(IF(VLOOKUP(W837,[1]Vakuumiert!$E:$F,2,FALSE)=0,"Vakuumierter ABS ungeschält"),
IFERROR(IF(VLOOKUP(W837,[1]Vakuumiert!$H:$I,2,FALSE)=0,"Vakuumierter VOS geschält"),
IFERROR(IF(VLOOKUP(W837,[1]Vakuumiert!$K:$L,2,FALSE)=0,"Vakuumierter VOS vegan"),
IFERROR(IF(VLOOKUP(W837,[1]Vakuumiert!$N:$O,2,FALSE)=0,"Vakuumierter VOS Zipfel"),
IFERROR(IF(VLOOKUP(W837,[1]Vakuumiert!$Q:$R,2,FALSE)=0,"Vakuumiert geschält"),
IFERROR(IF(VLOOKUP(W837,'[1]vakuumierte Fertigprodukte'!$B:$C,2,FALSE)=0,"Fertigprodukte"),
IFERROR(IF(VLOOKUP(W837,'[1]vakuumierte Fertigprodukte'!$E:$FI,2,FALSE)=0,"Vakuumierte Zipfel"),
IFERROR(IF(VLOOKUP(W837,[1]Wurste!$B:$C,2,FALSE)=0,"Räucherwürste"),
IFERROR(IF(VLOOKUP(W837,[1]Wurste!$E:$F,2,FALSE)=0,"URW/URGW Wurst"),
IFERROR(IF(VLOOKUP(W837,[1]Wurste!$H:$I,2,FALSE)=0,"HF-Wurst Vegan"),
IFERROR(IF(VLOOKUP(W837,[1]Wurste!$K:$L,2,FALSE)=0,"320er ohne Würste"),
IFERROR(IF(AND(OR(Abfalldokumentation!$I837="BU3",Abfalldokumentation!$I837="Verkauf"),Abfalldokumentation!$N837="Schimmel",Abfalldokumentation!$O837="keinen Abnehmer/kein Schälpersonal"),"Div. Zipfel, ES ohne Verwendung",VLOOKUP(Abfalldokumentation!$M837,Produktgruppen!A:B,2,FALSE)),"-")))))))))))))))))))))))</f>
        <v>Offen ungeschält VOS</v>
      </c>
      <c r="M837" s="76" t="str">
        <f>IFERROR(VLOOKUP(Abfalldokumentation!$W837,Artikel!A:C,3,FALSE),Abfalldokumentation!$W837)</f>
        <v>VOS Räucher Schinken Vo</v>
      </c>
      <c r="N837" s="76" t="str">
        <f>VLOOKUP(D837,'Liste Gründe'!A:D,2,FALSE)</f>
        <v>Schimmel</v>
      </c>
      <c r="O837" s="75" t="str">
        <f>IF(ISBLANK(F837),VLOOKUP(Abfalldokumentation!$X837,'Liste Gründe'!A:D,3,FALSE),F837)</f>
        <v>VOS &gt; Einsatz</v>
      </c>
      <c r="P837" s="76" t="str">
        <f>IF(ISBLANK(Abfalldokumentation!$G837),"-",Abfalldokumentation!$G837)</f>
        <v>-</v>
      </c>
      <c r="Q837" s="76">
        <f t="shared" si="99"/>
        <v>40</v>
      </c>
      <c r="R837" s="76" t="str">
        <f t="shared" si="100"/>
        <v>Produkte</v>
      </c>
      <c r="S837" s="76" t="str">
        <f t="shared" si="101"/>
        <v>BUs</v>
      </c>
      <c r="T837" s="76" t="str">
        <f t="shared" si="102"/>
        <v>Symptome</v>
      </c>
      <c r="U837" s="76">
        <f>IFERROR(VLOOKUP(Abfalldokumentation!$W837,Kennzahlen!S:U,3,FALSE)*Abfalldokumentation!$J837,"0")</f>
        <v>89</v>
      </c>
      <c r="V837" s="76" t="str">
        <f>IF(ISBLANK(A837),VLOOKUP(Abfalldokumentation!$W837,'Linien - BU'!R:S,2,FALSE),A837)</f>
        <v>BU3</v>
      </c>
      <c r="W837" s="77">
        <f t="shared" si="103"/>
        <v>29500528</v>
      </c>
      <c r="X837" s="77">
        <f t="shared" si="104"/>
        <v>12</v>
      </c>
    </row>
    <row r="838" spans="1:24" ht="30" customHeight="1" x14ac:dyDescent="0.25">
      <c r="A838" s="39" t="s">
        <v>8</v>
      </c>
      <c r="B838" s="40">
        <v>29500565</v>
      </c>
      <c r="C838" s="40">
        <v>547</v>
      </c>
      <c r="D838" s="40">
        <v>12</v>
      </c>
      <c r="E838" s="41">
        <v>44473</v>
      </c>
      <c r="F838" s="42" t="s">
        <v>10</v>
      </c>
      <c r="G838" s="40" t="s">
        <v>211</v>
      </c>
      <c r="H838" s="44" t="str">
        <f>IFERROR(VLOOKUP(Abfalldokumentation!$B838,Artikel!A:C,3,FALSE),Abfalldokumentation!$B838)</f>
        <v>VOS Räucher Vorschmelzr</v>
      </c>
      <c r="I838" s="78" t="str">
        <f>VLOOKUP(V838,'Linien - BU'!A:B,2,FALSE)</f>
        <v>BU3</v>
      </c>
      <c r="J838" s="79">
        <f t="shared" si="98"/>
        <v>547</v>
      </c>
      <c r="K838" s="80">
        <f>Abfalldokumentation!$E838</f>
        <v>44473</v>
      </c>
      <c r="L838" s="79" t="str">
        <f>IFERROR(IF(VLOOKUP(W838,'[1]Rohware 230'!$B:$C,2,FALSE)=0,"Rohware"),
IFERROR(IF(VLOOKUP(W838,[1]Sammelnr.!$B:$C,2,FALSE)=0,"Sammelnr. ungeschält ABS"),
IFERROR(IF(VLOOKUP(W838,[1]Sammelnr.!$E:$F,2,FALSE)=0,"Sammelnr. ungeschält VS"),
IFERROR(IF(VLOOKUP(W838,[1]Sammelnr.!$H:$I,2,FALSE)=0,"Sammelnr. geschält"),
IFERROR(IF(VLOOKUP(W838,[1]Offen!$B:$C,2,FALSE)=0,"Offen ungeschält ABS"),
IFERROR(IF(VLOOKUP(W838,[1]Offen!$E:$F,2,FALSE)=0,"Offen ungeschält VOS"),
IFERROR(IF(VLOOKUP(W838,[1]Offen!$H:$I,2,FALSE)=0,"Offen geschält RW"),
IFERROR(IF(VLOOKUP(W838,[1]Offen!$K:$L,2,FALSE)=0,"Offen vegan"),
IFERROR(IF(VLOOKUP(W838,[1]Offen!$N:$O,2,FALSE)=0,"Offen Zipfel"),
IFERROR(IF(VLOOKUP(W838,[1]Offen!$Q:$R,2,FALSE)=0,"Offen Endstücke"),
IFERROR(IF(VLOOKUP(W838,[1]Vakuumiert!$B:$C,2,FALSE)=0,"Vakuumierter VOS ungeschält"),
IFERROR(IF(VLOOKUP(W838,[1]Vakuumiert!$E:$F,2,FALSE)=0,"Vakuumierter ABS ungeschält"),
IFERROR(IF(VLOOKUP(W838,[1]Vakuumiert!$H:$I,2,FALSE)=0,"Vakuumierter VOS geschält"),
IFERROR(IF(VLOOKUP(W838,[1]Vakuumiert!$K:$L,2,FALSE)=0,"Vakuumierter VOS vegan"),
IFERROR(IF(VLOOKUP(W838,[1]Vakuumiert!$N:$O,2,FALSE)=0,"Vakuumierter VOS Zipfel"),
IFERROR(IF(VLOOKUP(W838,[1]Vakuumiert!$Q:$R,2,FALSE)=0,"Vakuumiert geschält"),
IFERROR(IF(VLOOKUP(W838,'[1]vakuumierte Fertigprodukte'!$B:$C,2,FALSE)=0,"Fertigprodukte"),
IFERROR(IF(VLOOKUP(W838,'[1]vakuumierte Fertigprodukte'!$E:$FI,2,FALSE)=0,"Vakuumierte Zipfel"),
IFERROR(IF(VLOOKUP(W838,[1]Wurste!$B:$C,2,FALSE)=0,"Räucherwürste"),
IFERROR(IF(VLOOKUP(W838,[1]Wurste!$E:$F,2,FALSE)=0,"URW/URGW Wurst"),
IFERROR(IF(VLOOKUP(W838,[1]Wurste!$H:$I,2,FALSE)=0,"HF-Wurst Vegan"),
IFERROR(IF(VLOOKUP(W838,[1]Wurste!$K:$L,2,FALSE)=0,"320er ohne Würste"),
IFERROR(IF(AND(OR(Abfalldokumentation!$I838="BU3",Abfalldokumentation!$I838="Verkauf"),Abfalldokumentation!$N838="Schimmel",Abfalldokumentation!$O838="keinen Abnehmer/kein Schälpersonal"),"Div. Zipfel, ES ohne Verwendung",VLOOKUP(Abfalldokumentation!$M838,Produktgruppen!A:B,2,FALSE)),"-")))))))))))))))))))))))</f>
        <v>Offen ungeschält VOS</v>
      </c>
      <c r="M838" s="81" t="str">
        <f>IFERROR(VLOOKUP(Abfalldokumentation!$W838,Artikel!A:C,3,FALSE),Abfalldokumentation!$W838)</f>
        <v>VOS Räucher Vorschmelzr</v>
      </c>
      <c r="N838" s="81" t="str">
        <f>VLOOKUP(D838,'Liste Gründe'!A:D,2,FALSE)</f>
        <v>Schimmel</v>
      </c>
      <c r="O838" s="80" t="str">
        <f>IF(ISBLANK(F838),VLOOKUP(Abfalldokumentation!$X838,'Liste Gründe'!A:D,3,FALSE),F838)</f>
        <v>Rest</v>
      </c>
      <c r="P838" s="81" t="str">
        <f>IF(ISBLANK(Abfalldokumentation!$G838),"-",Abfalldokumentation!$G838)</f>
        <v>Fehlproduktion/unterbefüllt</v>
      </c>
      <c r="Q838" s="81">
        <f t="shared" si="99"/>
        <v>40</v>
      </c>
      <c r="R838" s="81" t="str">
        <f t="shared" si="100"/>
        <v>Produkte</v>
      </c>
      <c r="S838" s="81" t="str">
        <f t="shared" si="101"/>
        <v>BUs</v>
      </c>
      <c r="T838" s="81" t="str">
        <f t="shared" si="102"/>
        <v>Symptome</v>
      </c>
      <c r="U838" s="81">
        <f>IFERROR(VLOOKUP(Abfalldokumentation!$W838,Kennzahlen!S:U,3,FALSE)*Abfalldokumentation!$J838,"0")</f>
        <v>273.5</v>
      </c>
      <c r="V838" s="81" t="str">
        <f>IF(ISBLANK(A838),VLOOKUP(Abfalldokumentation!$W838,'Linien - BU'!R:S,2,FALSE),A838)</f>
        <v>BU3</v>
      </c>
      <c r="W838" s="77">
        <f t="shared" si="103"/>
        <v>29500565</v>
      </c>
      <c r="X838" s="77">
        <f t="shared" si="104"/>
        <v>12</v>
      </c>
    </row>
    <row r="839" spans="1:24" ht="30" customHeight="1" x14ac:dyDescent="0.25">
      <c r="A839" s="45" t="s">
        <v>9</v>
      </c>
      <c r="B839" s="46">
        <v>29500887</v>
      </c>
      <c r="C839" s="46">
        <v>2</v>
      </c>
      <c r="D839" s="46">
        <v>61</v>
      </c>
      <c r="E839" s="47">
        <v>44473</v>
      </c>
      <c r="F839" s="48" t="s">
        <v>36</v>
      </c>
      <c r="G839" s="46" t="s">
        <v>36</v>
      </c>
      <c r="H839" s="50" t="str">
        <f>IFERROR(VLOOKUP(Abfalldokumentation!$B839,Artikel!A:C,3,FALSE),Abfalldokumentation!$B839)</f>
        <v>ABS ZIEGE-GOU</v>
      </c>
      <c r="I839" s="73" t="str">
        <f>VLOOKUP(V839,'Linien - BU'!A:B,2,FALSE)</f>
        <v>BU4</v>
      </c>
      <c r="J839" s="74">
        <f t="shared" si="98"/>
        <v>2</v>
      </c>
      <c r="K839" s="75">
        <f>Abfalldokumentation!$E839</f>
        <v>44473</v>
      </c>
      <c r="L839" s="74" t="str">
        <f>IFERROR(IF(VLOOKUP(W839,'[1]Rohware 230'!$B:$C,2,FALSE)=0,"Rohware"),
IFERROR(IF(VLOOKUP(W839,[1]Sammelnr.!$B:$C,2,FALSE)=0,"Sammelnr. ungeschält ABS"),
IFERROR(IF(VLOOKUP(W839,[1]Sammelnr.!$E:$F,2,FALSE)=0,"Sammelnr. ungeschält VS"),
IFERROR(IF(VLOOKUP(W839,[1]Sammelnr.!$H:$I,2,FALSE)=0,"Sammelnr. geschält"),
IFERROR(IF(VLOOKUP(W839,[1]Offen!$B:$C,2,FALSE)=0,"Offen ungeschält ABS"),
IFERROR(IF(VLOOKUP(W839,[1]Offen!$E:$F,2,FALSE)=0,"Offen ungeschält VOS"),
IFERROR(IF(VLOOKUP(W839,[1]Offen!$H:$I,2,FALSE)=0,"Offen geschält RW"),
IFERROR(IF(VLOOKUP(W839,[1]Offen!$K:$L,2,FALSE)=0,"Offen vegan"),
IFERROR(IF(VLOOKUP(W839,[1]Offen!$N:$O,2,FALSE)=0,"Offen Zipfel"),
IFERROR(IF(VLOOKUP(W839,[1]Offen!$Q:$R,2,FALSE)=0,"Offen Endstücke"),
IFERROR(IF(VLOOKUP(W839,[1]Vakuumiert!$B:$C,2,FALSE)=0,"Vakuumierter VOS ungeschält"),
IFERROR(IF(VLOOKUP(W839,[1]Vakuumiert!$E:$F,2,FALSE)=0,"Vakuumierter ABS ungeschält"),
IFERROR(IF(VLOOKUP(W839,[1]Vakuumiert!$H:$I,2,FALSE)=0,"Vakuumierter VOS geschält"),
IFERROR(IF(VLOOKUP(W839,[1]Vakuumiert!$K:$L,2,FALSE)=0,"Vakuumierter VOS vegan"),
IFERROR(IF(VLOOKUP(W839,[1]Vakuumiert!$N:$O,2,FALSE)=0,"Vakuumierter VOS Zipfel"),
IFERROR(IF(VLOOKUP(W839,[1]Vakuumiert!$Q:$R,2,FALSE)=0,"Vakuumiert geschält"),
IFERROR(IF(VLOOKUP(W839,'[1]vakuumierte Fertigprodukte'!$B:$C,2,FALSE)=0,"Fertigprodukte"),
IFERROR(IF(VLOOKUP(W839,'[1]vakuumierte Fertigprodukte'!$E:$FI,2,FALSE)=0,"Vakuumierte Zipfel"),
IFERROR(IF(VLOOKUP(W839,[1]Wurste!$B:$C,2,FALSE)=0,"Räucherwürste"),
IFERROR(IF(VLOOKUP(W839,[1]Wurste!$E:$F,2,FALSE)=0,"URW/URGW Wurst"),
IFERROR(IF(VLOOKUP(W839,[1]Wurste!$H:$I,2,FALSE)=0,"HF-Wurst Vegan"),
IFERROR(IF(VLOOKUP(W839,[1]Wurste!$K:$L,2,FALSE)=0,"320er ohne Würste"),
IFERROR(IF(AND(OR(Abfalldokumentation!$I839="BU3",Abfalldokumentation!$I839="Verkauf"),Abfalldokumentation!$N839="Schimmel",Abfalldokumentation!$O839="keinen Abnehmer/kein Schälpersonal"),"Div. Zipfel, ES ohne Verwendung",VLOOKUP(Abfalldokumentation!$M839,Produktgruppen!A:B,2,FALSE)),"-")))))))))))))))))))))))</f>
        <v>Offen ungeschält ABS</v>
      </c>
      <c r="M839" s="76" t="str">
        <f>IFERROR(VLOOKUP(Abfalldokumentation!$W839,Artikel!A:C,3,FALSE),Abfalldokumentation!$W839)</f>
        <v>ABS ZIEGE-GOU</v>
      </c>
      <c r="N839" s="76" t="str">
        <f>VLOOKUP(D839,'Liste Gründe'!A:D,2,FALSE)</f>
        <v>keinen Verwendungszweck</v>
      </c>
      <c r="O839" s="75" t="str">
        <f>IF(ISBLANK(F839),VLOOKUP(Abfalldokumentation!$X839,'Liste Gründe'!A:D,3,FALSE),F839)</f>
        <v>-</v>
      </c>
      <c r="P839" s="76" t="str">
        <f>IF(ISBLANK(Abfalldokumentation!$G839),"-",Abfalldokumentation!$G839)</f>
        <v>-</v>
      </c>
      <c r="Q839" s="76">
        <f t="shared" si="99"/>
        <v>40</v>
      </c>
      <c r="R839" s="76" t="str">
        <f t="shared" si="100"/>
        <v>Produkte</v>
      </c>
      <c r="S839" s="76" t="str">
        <f t="shared" si="101"/>
        <v>BUs</v>
      </c>
      <c r="T839" s="76" t="str">
        <f t="shared" si="102"/>
        <v>Symptome</v>
      </c>
      <c r="U839" s="76">
        <f>IFERROR(VLOOKUP(Abfalldokumentation!$W839,Kennzahlen!S:U,3,FALSE)*Abfalldokumentation!$J839,"0")</f>
        <v>2</v>
      </c>
      <c r="V839" s="76" t="str">
        <f>IF(ISBLANK(A839),VLOOKUP(Abfalldokumentation!$W839,'Linien - BU'!R:S,2,FALSE),A839)</f>
        <v>BU4</v>
      </c>
      <c r="W839" s="77">
        <f t="shared" si="103"/>
        <v>29500887</v>
      </c>
      <c r="X839" s="77">
        <f t="shared" si="104"/>
        <v>61</v>
      </c>
    </row>
    <row r="840" spans="1:24" ht="30" customHeight="1" x14ac:dyDescent="0.25">
      <c r="A840" s="39" t="s">
        <v>9</v>
      </c>
      <c r="B840" s="40">
        <v>29500892</v>
      </c>
      <c r="C840" s="40">
        <v>15</v>
      </c>
      <c r="D840" s="40">
        <v>61</v>
      </c>
      <c r="E840" s="41">
        <v>44473</v>
      </c>
      <c r="F840" s="42" t="s">
        <v>36</v>
      </c>
      <c r="G840" s="40" t="s">
        <v>36</v>
      </c>
      <c r="H840" s="44" t="str">
        <f>IFERROR(VLOOKUP(Abfalldokumentation!$B840,Artikel!A:C,3,FALSE),Abfalldokumentation!$B840)</f>
        <v>ABS BLU-FOU</v>
      </c>
      <c r="I840" s="78" t="str">
        <f>VLOOKUP(V840,'Linien - BU'!A:B,2,FALSE)</f>
        <v>BU4</v>
      </c>
      <c r="J840" s="79">
        <f t="shared" si="98"/>
        <v>15</v>
      </c>
      <c r="K840" s="80">
        <f>Abfalldokumentation!$E840</f>
        <v>44473</v>
      </c>
      <c r="L840" s="79" t="str">
        <f>IFERROR(IF(VLOOKUP(W840,'[1]Rohware 230'!$B:$C,2,FALSE)=0,"Rohware"),
IFERROR(IF(VLOOKUP(W840,[1]Sammelnr.!$B:$C,2,FALSE)=0,"Sammelnr. ungeschält ABS"),
IFERROR(IF(VLOOKUP(W840,[1]Sammelnr.!$E:$F,2,FALSE)=0,"Sammelnr. ungeschält VS"),
IFERROR(IF(VLOOKUP(W840,[1]Sammelnr.!$H:$I,2,FALSE)=0,"Sammelnr. geschält"),
IFERROR(IF(VLOOKUP(W840,[1]Offen!$B:$C,2,FALSE)=0,"Offen ungeschält ABS"),
IFERROR(IF(VLOOKUP(W840,[1]Offen!$E:$F,2,FALSE)=0,"Offen ungeschält VOS"),
IFERROR(IF(VLOOKUP(W840,[1]Offen!$H:$I,2,FALSE)=0,"Offen geschält RW"),
IFERROR(IF(VLOOKUP(W840,[1]Offen!$K:$L,2,FALSE)=0,"Offen vegan"),
IFERROR(IF(VLOOKUP(W840,[1]Offen!$N:$O,2,FALSE)=0,"Offen Zipfel"),
IFERROR(IF(VLOOKUP(W840,[1]Offen!$Q:$R,2,FALSE)=0,"Offen Endstücke"),
IFERROR(IF(VLOOKUP(W840,[1]Vakuumiert!$B:$C,2,FALSE)=0,"Vakuumierter VOS ungeschält"),
IFERROR(IF(VLOOKUP(W840,[1]Vakuumiert!$E:$F,2,FALSE)=0,"Vakuumierter ABS ungeschält"),
IFERROR(IF(VLOOKUP(W840,[1]Vakuumiert!$H:$I,2,FALSE)=0,"Vakuumierter VOS geschält"),
IFERROR(IF(VLOOKUP(W840,[1]Vakuumiert!$K:$L,2,FALSE)=0,"Vakuumierter VOS vegan"),
IFERROR(IF(VLOOKUP(W840,[1]Vakuumiert!$N:$O,2,FALSE)=0,"Vakuumierter VOS Zipfel"),
IFERROR(IF(VLOOKUP(W840,[1]Vakuumiert!$Q:$R,2,FALSE)=0,"Vakuumiert geschält"),
IFERROR(IF(VLOOKUP(W840,'[1]vakuumierte Fertigprodukte'!$B:$C,2,FALSE)=0,"Fertigprodukte"),
IFERROR(IF(VLOOKUP(W840,'[1]vakuumierte Fertigprodukte'!$E:$FI,2,FALSE)=0,"Vakuumierte Zipfel"),
IFERROR(IF(VLOOKUP(W840,[1]Wurste!$B:$C,2,FALSE)=0,"Räucherwürste"),
IFERROR(IF(VLOOKUP(W840,[1]Wurste!$E:$F,2,FALSE)=0,"URW/URGW Wurst"),
IFERROR(IF(VLOOKUP(W840,[1]Wurste!$H:$I,2,FALSE)=0,"HF-Wurst Vegan"),
IFERROR(IF(VLOOKUP(W840,[1]Wurste!$K:$L,2,FALSE)=0,"320er ohne Würste"),
IFERROR(IF(AND(OR(Abfalldokumentation!$I840="BU3",Abfalldokumentation!$I840="Verkauf"),Abfalldokumentation!$N840="Schimmel",Abfalldokumentation!$O840="keinen Abnehmer/kein Schälpersonal"),"Div. Zipfel, ES ohne Verwendung",VLOOKUP(Abfalldokumentation!$M840,Produktgruppen!A:B,2,FALSE)),"-")))))))))))))))))))))))</f>
        <v>Offen ungeschält ABS</v>
      </c>
      <c r="M840" s="81" t="str">
        <f>IFERROR(VLOOKUP(Abfalldokumentation!$W840,Artikel!A:C,3,FALSE),Abfalldokumentation!$W840)</f>
        <v>ABS BLU-FOU</v>
      </c>
      <c r="N840" s="81" t="str">
        <f>VLOOKUP(D840,'Liste Gründe'!A:D,2,FALSE)</f>
        <v>keinen Verwendungszweck</v>
      </c>
      <c r="O840" s="80" t="str">
        <f>IF(ISBLANK(F840),VLOOKUP(Abfalldokumentation!$X840,'Liste Gründe'!A:D,3,FALSE),F840)</f>
        <v>-</v>
      </c>
      <c r="P840" s="81" t="str">
        <f>IF(ISBLANK(Abfalldokumentation!$G840),"-",Abfalldokumentation!$G840)</f>
        <v>-</v>
      </c>
      <c r="Q840" s="81">
        <f t="shared" si="99"/>
        <v>40</v>
      </c>
      <c r="R840" s="81" t="str">
        <f t="shared" si="100"/>
        <v>Produkte</v>
      </c>
      <c r="S840" s="81" t="str">
        <f t="shared" si="101"/>
        <v>BUs</v>
      </c>
      <c r="T840" s="81" t="str">
        <f t="shared" si="102"/>
        <v>Symptome</v>
      </c>
      <c r="U840" s="81">
        <f>IFERROR(VLOOKUP(Abfalldokumentation!$W840,Kennzahlen!S:U,3,FALSE)*Abfalldokumentation!$J840,"0")</f>
        <v>0.15</v>
      </c>
      <c r="V840" s="81" t="str">
        <f>IF(ISBLANK(A840),VLOOKUP(Abfalldokumentation!$W840,'Linien - BU'!R:S,2,FALSE),A840)</f>
        <v>BU4</v>
      </c>
      <c r="W840" s="77">
        <f t="shared" si="103"/>
        <v>29500892</v>
      </c>
      <c r="X840" s="77">
        <f t="shared" si="104"/>
        <v>61</v>
      </c>
    </row>
    <row r="841" spans="1:24" ht="30" customHeight="1" x14ac:dyDescent="0.25">
      <c r="A841" s="45" t="s">
        <v>9</v>
      </c>
      <c r="B841" s="46">
        <v>29500906</v>
      </c>
      <c r="C841" s="46">
        <v>9</v>
      </c>
      <c r="D841" s="46">
        <v>61</v>
      </c>
      <c r="E841" s="47">
        <v>44473</v>
      </c>
      <c r="F841" s="48" t="s">
        <v>36</v>
      </c>
      <c r="G841" s="46" t="s">
        <v>36</v>
      </c>
      <c r="H841" s="50" t="str">
        <f>IFERROR(VLOOKUP(Abfalldokumentation!$B841,Artikel!A:C,3,FALSE),Abfalldokumentation!$B841)</f>
        <v>ABS SCH-PAUL</v>
      </c>
      <c r="I841" s="73" t="str">
        <f>VLOOKUP(V841,'Linien - BU'!A:B,2,FALSE)</f>
        <v>BU4</v>
      </c>
      <c r="J841" s="74">
        <f t="shared" si="98"/>
        <v>9</v>
      </c>
      <c r="K841" s="75">
        <f>Abfalldokumentation!$E841</f>
        <v>44473</v>
      </c>
      <c r="L841" s="74" t="str">
        <f>IFERROR(IF(VLOOKUP(W841,'[1]Rohware 230'!$B:$C,2,FALSE)=0,"Rohware"),
IFERROR(IF(VLOOKUP(W841,[1]Sammelnr.!$B:$C,2,FALSE)=0,"Sammelnr. ungeschält ABS"),
IFERROR(IF(VLOOKUP(W841,[1]Sammelnr.!$E:$F,2,FALSE)=0,"Sammelnr. ungeschält VS"),
IFERROR(IF(VLOOKUP(W841,[1]Sammelnr.!$H:$I,2,FALSE)=0,"Sammelnr. geschält"),
IFERROR(IF(VLOOKUP(W841,[1]Offen!$B:$C,2,FALSE)=0,"Offen ungeschält ABS"),
IFERROR(IF(VLOOKUP(W841,[1]Offen!$E:$F,2,FALSE)=0,"Offen ungeschält VOS"),
IFERROR(IF(VLOOKUP(W841,[1]Offen!$H:$I,2,FALSE)=0,"Offen geschält RW"),
IFERROR(IF(VLOOKUP(W841,[1]Offen!$K:$L,2,FALSE)=0,"Offen vegan"),
IFERROR(IF(VLOOKUP(W841,[1]Offen!$N:$O,2,FALSE)=0,"Offen Zipfel"),
IFERROR(IF(VLOOKUP(W841,[1]Offen!$Q:$R,2,FALSE)=0,"Offen Endstücke"),
IFERROR(IF(VLOOKUP(W841,[1]Vakuumiert!$B:$C,2,FALSE)=0,"Vakuumierter VOS ungeschält"),
IFERROR(IF(VLOOKUP(W841,[1]Vakuumiert!$E:$F,2,FALSE)=0,"Vakuumierter ABS ungeschält"),
IFERROR(IF(VLOOKUP(W841,[1]Vakuumiert!$H:$I,2,FALSE)=0,"Vakuumierter VOS geschält"),
IFERROR(IF(VLOOKUP(W841,[1]Vakuumiert!$K:$L,2,FALSE)=0,"Vakuumierter VOS vegan"),
IFERROR(IF(VLOOKUP(W841,[1]Vakuumiert!$N:$O,2,FALSE)=0,"Vakuumierter VOS Zipfel"),
IFERROR(IF(VLOOKUP(W841,[1]Vakuumiert!$Q:$R,2,FALSE)=0,"Vakuumiert geschält"),
IFERROR(IF(VLOOKUP(W841,'[1]vakuumierte Fertigprodukte'!$B:$C,2,FALSE)=0,"Fertigprodukte"),
IFERROR(IF(VLOOKUP(W841,'[1]vakuumierte Fertigprodukte'!$E:$FI,2,FALSE)=0,"Vakuumierte Zipfel"),
IFERROR(IF(VLOOKUP(W841,[1]Wurste!$B:$C,2,FALSE)=0,"Räucherwürste"),
IFERROR(IF(VLOOKUP(W841,[1]Wurste!$E:$F,2,FALSE)=0,"URW/URGW Wurst"),
IFERROR(IF(VLOOKUP(W841,[1]Wurste!$H:$I,2,FALSE)=0,"HF-Wurst Vegan"),
IFERROR(IF(VLOOKUP(W841,[1]Wurste!$K:$L,2,FALSE)=0,"320er ohne Würste"),
IFERROR(IF(AND(OR(Abfalldokumentation!$I841="BU3",Abfalldokumentation!$I841="Verkauf"),Abfalldokumentation!$N841="Schimmel",Abfalldokumentation!$O841="keinen Abnehmer/kein Schälpersonal"),"Div. Zipfel, ES ohne Verwendung",VLOOKUP(Abfalldokumentation!$M841,Produktgruppen!A:B,2,FALSE)),"-")))))))))))))))))))))))</f>
        <v>Offen ungeschält ABS</v>
      </c>
      <c r="M841" s="76" t="str">
        <f>IFERROR(VLOOKUP(Abfalldokumentation!$W841,Artikel!A:C,3,FALSE),Abfalldokumentation!$W841)</f>
        <v>ABS SCH-PAUL</v>
      </c>
      <c r="N841" s="76" t="str">
        <f>VLOOKUP(D841,'Liste Gründe'!A:D,2,FALSE)</f>
        <v>keinen Verwendungszweck</v>
      </c>
      <c r="O841" s="75" t="str">
        <f>IF(ISBLANK(F841),VLOOKUP(Abfalldokumentation!$X841,'Liste Gründe'!A:D,3,FALSE),F841)</f>
        <v>-</v>
      </c>
      <c r="P841" s="76" t="str">
        <f>IF(ISBLANK(Abfalldokumentation!$G841),"-",Abfalldokumentation!$G841)</f>
        <v>-</v>
      </c>
      <c r="Q841" s="76">
        <f t="shared" si="99"/>
        <v>40</v>
      </c>
      <c r="R841" s="76" t="str">
        <f t="shared" si="100"/>
        <v>Produkte</v>
      </c>
      <c r="S841" s="76" t="str">
        <f t="shared" si="101"/>
        <v>BUs</v>
      </c>
      <c r="T841" s="76" t="str">
        <f t="shared" si="102"/>
        <v>Symptome</v>
      </c>
      <c r="U841" s="76">
        <f>IFERROR(VLOOKUP(Abfalldokumentation!$W841,Kennzahlen!S:U,3,FALSE)*Abfalldokumentation!$J841,"0")</f>
        <v>0.09</v>
      </c>
      <c r="V841" s="76" t="str">
        <f>IF(ISBLANK(A841),VLOOKUP(Abfalldokumentation!$W841,'Linien - BU'!R:S,2,FALSE),A841)</f>
        <v>BU4</v>
      </c>
      <c r="W841" s="77">
        <f t="shared" si="103"/>
        <v>29500906</v>
      </c>
      <c r="X841" s="77">
        <f t="shared" si="104"/>
        <v>61</v>
      </c>
    </row>
    <row r="842" spans="1:24" ht="30" customHeight="1" x14ac:dyDescent="0.25">
      <c r="A842" s="39" t="s">
        <v>9</v>
      </c>
      <c r="B842" s="40">
        <v>29500910</v>
      </c>
      <c r="C842" s="40">
        <v>12</v>
      </c>
      <c r="D842" s="40">
        <v>61</v>
      </c>
      <c r="E842" s="41">
        <v>44473</v>
      </c>
      <c r="F842" s="42" t="s">
        <v>36</v>
      </c>
      <c r="G842" s="40" t="s">
        <v>36</v>
      </c>
      <c r="H842" s="44" t="str">
        <f>IFERROR(VLOOKUP(Abfalldokumentation!$B842,Artikel!A:C,3,FALSE),Abfalldokumentation!$B842)</f>
        <v>ABS Unser Blütenkäse</v>
      </c>
      <c r="I842" s="78" t="str">
        <f>VLOOKUP(V842,'Linien - BU'!A:B,2,FALSE)</f>
        <v>BU4</v>
      </c>
      <c r="J842" s="79">
        <f t="shared" si="98"/>
        <v>12</v>
      </c>
      <c r="K842" s="80">
        <f>Abfalldokumentation!$E842</f>
        <v>44473</v>
      </c>
      <c r="L842" s="79" t="str">
        <f>IFERROR(IF(VLOOKUP(W842,'[1]Rohware 230'!$B:$C,2,FALSE)=0,"Rohware"),
IFERROR(IF(VLOOKUP(W842,[1]Sammelnr.!$B:$C,2,FALSE)=0,"Sammelnr. ungeschält ABS"),
IFERROR(IF(VLOOKUP(W842,[1]Sammelnr.!$E:$F,2,FALSE)=0,"Sammelnr. ungeschält VS"),
IFERROR(IF(VLOOKUP(W842,[1]Sammelnr.!$H:$I,2,FALSE)=0,"Sammelnr. geschält"),
IFERROR(IF(VLOOKUP(W842,[1]Offen!$B:$C,2,FALSE)=0,"Offen ungeschält ABS"),
IFERROR(IF(VLOOKUP(W842,[1]Offen!$E:$F,2,FALSE)=0,"Offen ungeschält VOS"),
IFERROR(IF(VLOOKUP(W842,[1]Offen!$H:$I,2,FALSE)=0,"Offen geschält RW"),
IFERROR(IF(VLOOKUP(W842,[1]Offen!$K:$L,2,FALSE)=0,"Offen vegan"),
IFERROR(IF(VLOOKUP(W842,[1]Offen!$N:$O,2,FALSE)=0,"Offen Zipfel"),
IFERROR(IF(VLOOKUP(W842,[1]Offen!$Q:$R,2,FALSE)=0,"Offen Endstücke"),
IFERROR(IF(VLOOKUP(W842,[1]Vakuumiert!$B:$C,2,FALSE)=0,"Vakuumierter VOS ungeschält"),
IFERROR(IF(VLOOKUP(W842,[1]Vakuumiert!$E:$F,2,FALSE)=0,"Vakuumierter ABS ungeschält"),
IFERROR(IF(VLOOKUP(W842,[1]Vakuumiert!$H:$I,2,FALSE)=0,"Vakuumierter VOS geschält"),
IFERROR(IF(VLOOKUP(W842,[1]Vakuumiert!$K:$L,2,FALSE)=0,"Vakuumierter VOS vegan"),
IFERROR(IF(VLOOKUP(W842,[1]Vakuumiert!$N:$O,2,FALSE)=0,"Vakuumierter VOS Zipfel"),
IFERROR(IF(VLOOKUP(W842,[1]Vakuumiert!$Q:$R,2,FALSE)=0,"Vakuumiert geschält"),
IFERROR(IF(VLOOKUP(W842,'[1]vakuumierte Fertigprodukte'!$B:$C,2,FALSE)=0,"Fertigprodukte"),
IFERROR(IF(VLOOKUP(W842,'[1]vakuumierte Fertigprodukte'!$E:$FI,2,FALSE)=0,"Vakuumierte Zipfel"),
IFERROR(IF(VLOOKUP(W842,[1]Wurste!$B:$C,2,FALSE)=0,"Räucherwürste"),
IFERROR(IF(VLOOKUP(W842,[1]Wurste!$E:$F,2,FALSE)=0,"URW/URGW Wurst"),
IFERROR(IF(VLOOKUP(W842,[1]Wurste!$H:$I,2,FALSE)=0,"HF-Wurst Vegan"),
IFERROR(IF(VLOOKUP(W842,[1]Wurste!$K:$L,2,FALSE)=0,"320er ohne Würste"),
IFERROR(IF(AND(OR(Abfalldokumentation!$I842="BU3",Abfalldokumentation!$I842="Verkauf"),Abfalldokumentation!$N842="Schimmel",Abfalldokumentation!$O842="keinen Abnehmer/kein Schälpersonal"),"Div. Zipfel, ES ohne Verwendung",VLOOKUP(Abfalldokumentation!$M842,Produktgruppen!A:B,2,FALSE)),"-")))))))))))))))))))))))</f>
        <v>Offen ungeschält ABS</v>
      </c>
      <c r="M842" s="81" t="str">
        <f>IFERROR(VLOOKUP(Abfalldokumentation!$W842,Artikel!A:C,3,FALSE),Abfalldokumentation!$W842)</f>
        <v>ABS Unser Blütenkäse</v>
      </c>
      <c r="N842" s="81" t="str">
        <f>VLOOKUP(D842,'Liste Gründe'!A:D,2,FALSE)</f>
        <v>keinen Verwendungszweck</v>
      </c>
      <c r="O842" s="80" t="str">
        <f>IF(ISBLANK(F842),VLOOKUP(Abfalldokumentation!$X842,'Liste Gründe'!A:D,3,FALSE),F842)</f>
        <v>-</v>
      </c>
      <c r="P842" s="81" t="str">
        <f>IF(ISBLANK(Abfalldokumentation!$G842),"-",Abfalldokumentation!$G842)</f>
        <v>-</v>
      </c>
      <c r="Q842" s="81">
        <f t="shared" si="99"/>
        <v>40</v>
      </c>
      <c r="R842" s="81" t="str">
        <f t="shared" si="100"/>
        <v>Produkte</v>
      </c>
      <c r="S842" s="81" t="str">
        <f t="shared" si="101"/>
        <v>BUs</v>
      </c>
      <c r="T842" s="81" t="str">
        <f t="shared" si="102"/>
        <v>Symptome</v>
      </c>
      <c r="U842" s="81">
        <f>IFERROR(VLOOKUP(Abfalldokumentation!$W842,Kennzahlen!S:U,3,FALSE)*Abfalldokumentation!$J842,"0")</f>
        <v>0.12</v>
      </c>
      <c r="V842" s="81" t="str">
        <f>IF(ISBLANK(A842),VLOOKUP(Abfalldokumentation!$W842,'Linien - BU'!R:S,2,FALSE),A842)</f>
        <v>BU4</v>
      </c>
      <c r="W842" s="77">
        <f t="shared" si="103"/>
        <v>29500910</v>
      </c>
      <c r="X842" s="77">
        <f t="shared" si="104"/>
        <v>61</v>
      </c>
    </row>
    <row r="843" spans="1:24" ht="30" customHeight="1" x14ac:dyDescent="0.25">
      <c r="A843" s="45" t="s">
        <v>95</v>
      </c>
      <c r="B843" s="46">
        <v>29500917</v>
      </c>
      <c r="C843" s="46">
        <v>28</v>
      </c>
      <c r="D843" s="46">
        <v>22</v>
      </c>
      <c r="E843" s="47">
        <v>44473</v>
      </c>
      <c r="F843" s="48" t="s">
        <v>97</v>
      </c>
      <c r="G843" s="46" t="s">
        <v>36</v>
      </c>
      <c r="H843" s="50" t="str">
        <f>IFERROR(VLOOKUP(Abfalldokumentation!$B843,Artikel!A:C,3,FALSE),Abfalldokumentation!$B843)</f>
        <v>VOS-ABS ENTSORGUNG</v>
      </c>
      <c r="I843" s="73" t="str">
        <f>VLOOKUP(V843,'Linien - BU'!A:B,2,FALSE)</f>
        <v>BU1</v>
      </c>
      <c r="J843" s="74">
        <f t="shared" si="98"/>
        <v>28</v>
      </c>
      <c r="K843" s="75">
        <f>Abfalldokumentation!$E843</f>
        <v>44473</v>
      </c>
      <c r="L843" s="74" t="str">
        <f>IFERROR(IF(VLOOKUP(W843,'[1]Rohware 230'!$B:$C,2,FALSE)=0,"Rohware"),
IFERROR(IF(VLOOKUP(W843,[1]Sammelnr.!$B:$C,2,FALSE)=0,"Sammelnr. ungeschält ABS"),
IFERROR(IF(VLOOKUP(W843,[1]Sammelnr.!$E:$F,2,FALSE)=0,"Sammelnr. ungeschält VS"),
IFERROR(IF(VLOOKUP(W843,[1]Sammelnr.!$H:$I,2,FALSE)=0,"Sammelnr. geschält"),
IFERROR(IF(VLOOKUP(W843,[1]Offen!$B:$C,2,FALSE)=0,"Offen ungeschält ABS"),
IFERROR(IF(VLOOKUP(W843,[1]Offen!$E:$F,2,FALSE)=0,"Offen ungeschält VOS"),
IFERROR(IF(VLOOKUP(W843,[1]Offen!$H:$I,2,FALSE)=0,"Offen geschält RW"),
IFERROR(IF(VLOOKUP(W843,[1]Offen!$K:$L,2,FALSE)=0,"Offen vegan"),
IFERROR(IF(VLOOKUP(W843,[1]Offen!$N:$O,2,FALSE)=0,"Offen Zipfel"),
IFERROR(IF(VLOOKUP(W843,[1]Offen!$Q:$R,2,FALSE)=0,"Offen Endstücke"),
IFERROR(IF(VLOOKUP(W843,[1]Vakuumiert!$B:$C,2,FALSE)=0,"Vakuumierter VOS ungeschält"),
IFERROR(IF(VLOOKUP(W843,[1]Vakuumiert!$E:$F,2,FALSE)=0,"Vakuumierter ABS ungeschält"),
IFERROR(IF(VLOOKUP(W843,[1]Vakuumiert!$H:$I,2,FALSE)=0,"Vakuumierter VOS geschält"),
IFERROR(IF(VLOOKUP(W843,[1]Vakuumiert!$K:$L,2,FALSE)=0,"Vakuumierter VOS vegan"),
IFERROR(IF(VLOOKUP(W843,[1]Vakuumiert!$N:$O,2,FALSE)=0,"Vakuumierter VOS Zipfel"),
IFERROR(IF(VLOOKUP(W843,[1]Vakuumiert!$Q:$R,2,FALSE)=0,"Vakuumiert geschält"),
IFERROR(IF(VLOOKUP(W843,'[1]vakuumierte Fertigprodukte'!$B:$C,2,FALSE)=0,"Fertigprodukte"),
IFERROR(IF(VLOOKUP(W843,'[1]vakuumierte Fertigprodukte'!$E:$FI,2,FALSE)=0,"Vakuumierte Zipfel"),
IFERROR(IF(VLOOKUP(W843,[1]Wurste!$B:$C,2,FALSE)=0,"Räucherwürste"),
IFERROR(IF(VLOOKUP(W843,[1]Wurste!$E:$F,2,FALSE)=0,"URW/URGW Wurst"),
IFERROR(IF(VLOOKUP(W843,[1]Wurste!$H:$I,2,FALSE)=0,"HF-Wurst Vegan"),
IFERROR(IF(VLOOKUP(W843,[1]Wurste!$K:$L,2,FALSE)=0,"320er ohne Würste"),
IFERROR(IF(AND(OR(Abfalldokumentation!$I843="BU3",Abfalldokumentation!$I843="Verkauf"),Abfalldokumentation!$N843="Schimmel",Abfalldokumentation!$O843="keinen Abnehmer/kein Schälpersonal"),"Div. Zipfel, ES ohne Verwendung",VLOOKUP(Abfalldokumentation!$M843,Produktgruppen!A:B,2,FALSE)),"-")))))))))))))))))))))))</f>
        <v>Vorschmelz</v>
      </c>
      <c r="M843" s="76" t="str">
        <f>IFERROR(VLOOKUP(Abfalldokumentation!$W843,Artikel!A:C,3,FALSE),Abfalldokumentation!$W843)</f>
        <v>VOS-ABS ENTSORGUNG</v>
      </c>
      <c r="N843" s="76" t="str">
        <f>VLOOKUP(D843,'Liste Gründe'!A:D,2,FALSE)</f>
        <v>Rest</v>
      </c>
      <c r="O843" s="75" t="str">
        <f>IF(ISBLANK(F843),VLOOKUP(Abfalldokumentation!$X843,'Liste Gründe'!A:D,3,FALSE),F843)</f>
        <v>geschälte Rinde</v>
      </c>
      <c r="P843" s="76" t="str">
        <f>IF(ISBLANK(Abfalldokumentation!$G843),"-",Abfalldokumentation!$G843)</f>
        <v>-</v>
      </c>
      <c r="Q843" s="76">
        <f t="shared" si="99"/>
        <v>40</v>
      </c>
      <c r="R843" s="76" t="str">
        <f t="shared" si="100"/>
        <v>Produkte</v>
      </c>
      <c r="S843" s="76" t="str">
        <f t="shared" si="101"/>
        <v>BUs</v>
      </c>
      <c r="T843" s="76" t="str">
        <f t="shared" si="102"/>
        <v>Symptome</v>
      </c>
      <c r="U843" s="76">
        <f>IFERROR(VLOOKUP(Abfalldokumentation!$W843,Kennzahlen!S:U,3,FALSE)*Abfalldokumentation!$J843,"0")</f>
        <v>0.28000000000000003</v>
      </c>
      <c r="V843" s="76" t="str">
        <f>IF(ISBLANK(A843),VLOOKUP(Abfalldokumentation!$W843,'Linien - BU'!R:S,2,FALSE),A843)</f>
        <v>RWV</v>
      </c>
      <c r="W843" s="77">
        <f t="shared" si="103"/>
        <v>29500917</v>
      </c>
      <c r="X843" s="77">
        <f t="shared" si="104"/>
        <v>22</v>
      </c>
    </row>
    <row r="844" spans="1:24" ht="30" customHeight="1" x14ac:dyDescent="0.25">
      <c r="A844" s="39" t="s">
        <v>95</v>
      </c>
      <c r="B844" s="40">
        <v>29500917</v>
      </c>
      <c r="C844" s="40">
        <v>62</v>
      </c>
      <c r="D844" s="40">
        <v>22</v>
      </c>
      <c r="E844" s="41">
        <v>44473</v>
      </c>
      <c r="F844" s="42" t="s">
        <v>97</v>
      </c>
      <c r="G844" s="40" t="s">
        <v>36</v>
      </c>
      <c r="H844" s="44" t="str">
        <f>IFERROR(VLOOKUP(Abfalldokumentation!$B844,Artikel!A:C,3,FALSE),Abfalldokumentation!$B844)</f>
        <v>VOS-ABS ENTSORGUNG</v>
      </c>
      <c r="I844" s="78" t="str">
        <f>VLOOKUP(V844,'Linien - BU'!A:B,2,FALSE)</f>
        <v>BU1</v>
      </c>
      <c r="J844" s="79">
        <f t="shared" si="98"/>
        <v>62</v>
      </c>
      <c r="K844" s="80">
        <f>Abfalldokumentation!$E844</f>
        <v>44473</v>
      </c>
      <c r="L844" s="79" t="str">
        <f>IFERROR(IF(VLOOKUP(W844,'[1]Rohware 230'!$B:$C,2,FALSE)=0,"Rohware"),
IFERROR(IF(VLOOKUP(W844,[1]Sammelnr.!$B:$C,2,FALSE)=0,"Sammelnr. ungeschält ABS"),
IFERROR(IF(VLOOKUP(W844,[1]Sammelnr.!$E:$F,2,FALSE)=0,"Sammelnr. ungeschält VS"),
IFERROR(IF(VLOOKUP(W844,[1]Sammelnr.!$H:$I,2,FALSE)=0,"Sammelnr. geschält"),
IFERROR(IF(VLOOKUP(W844,[1]Offen!$B:$C,2,FALSE)=0,"Offen ungeschält ABS"),
IFERROR(IF(VLOOKUP(W844,[1]Offen!$E:$F,2,FALSE)=0,"Offen ungeschält VOS"),
IFERROR(IF(VLOOKUP(W844,[1]Offen!$H:$I,2,FALSE)=0,"Offen geschält RW"),
IFERROR(IF(VLOOKUP(W844,[1]Offen!$K:$L,2,FALSE)=0,"Offen vegan"),
IFERROR(IF(VLOOKUP(W844,[1]Offen!$N:$O,2,FALSE)=0,"Offen Zipfel"),
IFERROR(IF(VLOOKUP(W844,[1]Offen!$Q:$R,2,FALSE)=0,"Offen Endstücke"),
IFERROR(IF(VLOOKUP(W844,[1]Vakuumiert!$B:$C,2,FALSE)=0,"Vakuumierter VOS ungeschält"),
IFERROR(IF(VLOOKUP(W844,[1]Vakuumiert!$E:$F,2,FALSE)=0,"Vakuumierter ABS ungeschält"),
IFERROR(IF(VLOOKUP(W844,[1]Vakuumiert!$H:$I,2,FALSE)=0,"Vakuumierter VOS geschält"),
IFERROR(IF(VLOOKUP(W844,[1]Vakuumiert!$K:$L,2,FALSE)=0,"Vakuumierter VOS vegan"),
IFERROR(IF(VLOOKUP(W844,[1]Vakuumiert!$N:$O,2,FALSE)=0,"Vakuumierter VOS Zipfel"),
IFERROR(IF(VLOOKUP(W844,[1]Vakuumiert!$Q:$R,2,FALSE)=0,"Vakuumiert geschält"),
IFERROR(IF(VLOOKUP(W844,'[1]vakuumierte Fertigprodukte'!$B:$C,2,FALSE)=0,"Fertigprodukte"),
IFERROR(IF(VLOOKUP(W844,'[1]vakuumierte Fertigprodukte'!$E:$FI,2,FALSE)=0,"Vakuumierte Zipfel"),
IFERROR(IF(VLOOKUP(W844,[1]Wurste!$B:$C,2,FALSE)=0,"Räucherwürste"),
IFERROR(IF(VLOOKUP(W844,[1]Wurste!$E:$F,2,FALSE)=0,"URW/URGW Wurst"),
IFERROR(IF(VLOOKUP(W844,[1]Wurste!$H:$I,2,FALSE)=0,"HF-Wurst Vegan"),
IFERROR(IF(VLOOKUP(W844,[1]Wurste!$K:$L,2,FALSE)=0,"320er ohne Würste"),
IFERROR(IF(AND(OR(Abfalldokumentation!$I844="BU3",Abfalldokumentation!$I844="Verkauf"),Abfalldokumentation!$N844="Schimmel",Abfalldokumentation!$O844="keinen Abnehmer/kein Schälpersonal"),"Div. Zipfel, ES ohne Verwendung",VLOOKUP(Abfalldokumentation!$M844,Produktgruppen!A:B,2,FALSE)),"-")))))))))))))))))))))))</f>
        <v>Vorschmelz</v>
      </c>
      <c r="M844" s="81" t="str">
        <f>IFERROR(VLOOKUP(Abfalldokumentation!$W844,Artikel!A:C,3,FALSE),Abfalldokumentation!$W844)</f>
        <v>VOS-ABS ENTSORGUNG</v>
      </c>
      <c r="N844" s="81" t="str">
        <f>VLOOKUP(D844,'Liste Gründe'!A:D,2,FALSE)</f>
        <v>Rest</v>
      </c>
      <c r="O844" s="80" t="str">
        <f>IF(ISBLANK(F844),VLOOKUP(Abfalldokumentation!$X844,'Liste Gründe'!A:D,3,FALSE),F844)</f>
        <v>geschälte Rinde</v>
      </c>
      <c r="P844" s="81" t="str">
        <f>IF(ISBLANK(Abfalldokumentation!$G844),"-",Abfalldokumentation!$G844)</f>
        <v>-</v>
      </c>
      <c r="Q844" s="81">
        <f t="shared" si="99"/>
        <v>40</v>
      </c>
      <c r="R844" s="81" t="str">
        <f t="shared" si="100"/>
        <v>Produkte</v>
      </c>
      <c r="S844" s="81" t="str">
        <f t="shared" si="101"/>
        <v>BUs</v>
      </c>
      <c r="T844" s="81" t="str">
        <f t="shared" si="102"/>
        <v>Symptome</v>
      </c>
      <c r="U844" s="81">
        <f>IFERROR(VLOOKUP(Abfalldokumentation!$W844,Kennzahlen!S:U,3,FALSE)*Abfalldokumentation!$J844,"0")</f>
        <v>0.62</v>
      </c>
      <c r="V844" s="81" t="str">
        <f>IF(ISBLANK(A844),VLOOKUP(Abfalldokumentation!$W844,'Linien - BU'!R:S,2,FALSE),A844)</f>
        <v>RWV</v>
      </c>
      <c r="W844" s="77">
        <f t="shared" si="103"/>
        <v>29500917</v>
      </c>
      <c r="X844" s="77">
        <f t="shared" si="104"/>
        <v>22</v>
      </c>
    </row>
    <row r="845" spans="1:24" ht="30" customHeight="1" x14ac:dyDescent="0.25">
      <c r="A845" s="45" t="s">
        <v>70</v>
      </c>
      <c r="B845" s="46">
        <v>29500918</v>
      </c>
      <c r="C845" s="46">
        <v>97</v>
      </c>
      <c r="D845" s="46">
        <v>12</v>
      </c>
      <c r="E845" s="47">
        <v>44473</v>
      </c>
      <c r="F845" s="48" t="s">
        <v>22</v>
      </c>
      <c r="G845" s="46" t="s">
        <v>36</v>
      </c>
      <c r="H845" s="50" t="str">
        <f>IFERROR(VLOOKUP(Abfalldokumentation!$B845,Artikel!A:C,3,FALSE),Abfalldokumentation!$B845)</f>
        <v>VOS SKZ-GOU</v>
      </c>
      <c r="I845" s="73" t="str">
        <f>VLOOKUP(V845,'Linien - BU'!A:B,2,FALSE)</f>
        <v>BU1</v>
      </c>
      <c r="J845" s="74">
        <f t="shared" si="98"/>
        <v>97</v>
      </c>
      <c r="K845" s="75">
        <f>Abfalldokumentation!$E845</f>
        <v>44473</v>
      </c>
      <c r="L845" s="74" t="str">
        <f>IFERROR(IF(VLOOKUP(W845,'[1]Rohware 230'!$B:$C,2,FALSE)=0,"Rohware"),
IFERROR(IF(VLOOKUP(W845,[1]Sammelnr.!$B:$C,2,FALSE)=0,"Sammelnr. ungeschält ABS"),
IFERROR(IF(VLOOKUP(W845,[1]Sammelnr.!$E:$F,2,FALSE)=0,"Sammelnr. ungeschält VS"),
IFERROR(IF(VLOOKUP(W845,[1]Sammelnr.!$H:$I,2,FALSE)=0,"Sammelnr. geschält"),
IFERROR(IF(VLOOKUP(W845,[1]Offen!$B:$C,2,FALSE)=0,"Offen ungeschält ABS"),
IFERROR(IF(VLOOKUP(W845,[1]Offen!$E:$F,2,FALSE)=0,"Offen ungeschält VOS"),
IFERROR(IF(VLOOKUP(W845,[1]Offen!$H:$I,2,FALSE)=0,"Offen geschält RW"),
IFERROR(IF(VLOOKUP(W845,[1]Offen!$K:$L,2,FALSE)=0,"Offen vegan"),
IFERROR(IF(VLOOKUP(W845,[1]Offen!$N:$O,2,FALSE)=0,"Offen Zipfel"),
IFERROR(IF(VLOOKUP(W845,[1]Offen!$Q:$R,2,FALSE)=0,"Offen Endstücke"),
IFERROR(IF(VLOOKUP(W845,[1]Vakuumiert!$B:$C,2,FALSE)=0,"Vakuumierter VOS ungeschält"),
IFERROR(IF(VLOOKUP(W845,[1]Vakuumiert!$E:$F,2,FALSE)=0,"Vakuumierter ABS ungeschält"),
IFERROR(IF(VLOOKUP(W845,[1]Vakuumiert!$H:$I,2,FALSE)=0,"Vakuumierter VOS geschält"),
IFERROR(IF(VLOOKUP(W845,[1]Vakuumiert!$K:$L,2,FALSE)=0,"Vakuumierter VOS vegan"),
IFERROR(IF(VLOOKUP(W845,[1]Vakuumiert!$N:$O,2,FALSE)=0,"Vakuumierter VOS Zipfel"),
IFERROR(IF(VLOOKUP(W845,[1]Vakuumiert!$Q:$R,2,FALSE)=0,"Vakuumiert geschält"),
IFERROR(IF(VLOOKUP(W845,'[1]vakuumierte Fertigprodukte'!$B:$C,2,FALSE)=0,"Fertigprodukte"),
IFERROR(IF(VLOOKUP(W845,'[1]vakuumierte Fertigprodukte'!$E:$FI,2,FALSE)=0,"Vakuumierte Zipfel"),
IFERROR(IF(VLOOKUP(W845,[1]Wurste!$B:$C,2,FALSE)=0,"Räucherwürste"),
IFERROR(IF(VLOOKUP(W845,[1]Wurste!$E:$F,2,FALSE)=0,"URW/URGW Wurst"),
IFERROR(IF(VLOOKUP(W845,[1]Wurste!$H:$I,2,FALSE)=0,"HF-Wurst Vegan"),
IFERROR(IF(VLOOKUP(W845,[1]Wurste!$K:$L,2,FALSE)=0,"320er ohne Würste"),
IFERROR(IF(AND(OR(Abfalldokumentation!$I845="BU3",Abfalldokumentation!$I845="Verkauf"),Abfalldokumentation!$N845="Schimmel",Abfalldokumentation!$O845="keinen Abnehmer/kein Schälpersonal"),"Div. Zipfel, ES ohne Verwendung",VLOOKUP(Abfalldokumentation!$M845,Produktgruppen!A:B,2,FALSE)),"-")))))))))))))))))))))))</f>
        <v>Offen ungeschält VOS</v>
      </c>
      <c r="M845" s="76" t="str">
        <f>IFERROR(VLOOKUP(Abfalldokumentation!$W845,Artikel!A:C,3,FALSE),Abfalldokumentation!$W845)</f>
        <v>VOS SKZ-GOU</v>
      </c>
      <c r="N845" s="76" t="str">
        <f>VLOOKUP(D845,'Liste Gründe'!A:D,2,FALSE)</f>
        <v>Schimmel</v>
      </c>
      <c r="O845" s="75" t="str">
        <f>IF(ISBLANK(F845),VLOOKUP(Abfalldokumentation!$X845,'Liste Gründe'!A:D,3,FALSE),F845)</f>
        <v>keine Verarbeitung</v>
      </c>
      <c r="P845" s="76" t="str">
        <f>IF(ISBLANK(Abfalldokumentation!$G845),"-",Abfalldokumentation!$G845)</f>
        <v>-</v>
      </c>
      <c r="Q845" s="76">
        <f t="shared" si="99"/>
        <v>40</v>
      </c>
      <c r="R845" s="76" t="str">
        <f t="shared" si="100"/>
        <v>Produkte</v>
      </c>
      <c r="S845" s="76" t="str">
        <f t="shared" si="101"/>
        <v>BUs</v>
      </c>
      <c r="T845" s="76" t="str">
        <f t="shared" si="102"/>
        <v>Symptome</v>
      </c>
      <c r="U845" s="76">
        <f>IFERROR(VLOOKUP(Abfalldokumentation!$W845,Kennzahlen!S:U,3,FALSE)*Abfalldokumentation!$J845,"0")</f>
        <v>48.5</v>
      </c>
      <c r="V845" s="76" t="str">
        <f>IF(ISBLANK(A845),VLOOKUP(Abfalldokumentation!$W845,'Linien - BU'!R:S,2,FALSE),A845)</f>
        <v>Abfüllung</v>
      </c>
      <c r="W845" s="77">
        <f t="shared" si="103"/>
        <v>29500918</v>
      </c>
      <c r="X845" s="77">
        <f t="shared" si="104"/>
        <v>12</v>
      </c>
    </row>
    <row r="846" spans="1:24" ht="30" customHeight="1" x14ac:dyDescent="0.25">
      <c r="A846" s="39" t="s">
        <v>70</v>
      </c>
      <c r="B846" s="40">
        <v>29500939</v>
      </c>
      <c r="C846" s="40">
        <v>33</v>
      </c>
      <c r="D846" s="40">
        <v>12</v>
      </c>
      <c r="E846" s="41">
        <v>44473</v>
      </c>
      <c r="F846" s="42" t="s">
        <v>24</v>
      </c>
      <c r="G846" s="40" t="s">
        <v>73</v>
      </c>
      <c r="H846" s="44" t="str">
        <f>IFERROR(VLOOKUP(Abfalldokumentation!$B846,Artikel!A:C,3,FALSE),Abfalldokumentation!$B846)</f>
        <v>VOS URW-GRS-KRÄU OGT</v>
      </c>
      <c r="I846" s="78" t="str">
        <f>VLOOKUP(V846,'Linien - BU'!A:B,2,FALSE)</f>
        <v>BU1</v>
      </c>
      <c r="J846" s="79">
        <f t="shared" si="98"/>
        <v>33</v>
      </c>
      <c r="K846" s="80">
        <f>Abfalldokumentation!$E846</f>
        <v>44473</v>
      </c>
      <c r="L846" s="79" t="str">
        <f>IFERROR(IF(VLOOKUP(W846,'[1]Rohware 230'!$B:$C,2,FALSE)=0,"Rohware"),
IFERROR(IF(VLOOKUP(W846,[1]Sammelnr.!$B:$C,2,FALSE)=0,"Sammelnr. ungeschält ABS"),
IFERROR(IF(VLOOKUP(W846,[1]Sammelnr.!$E:$F,2,FALSE)=0,"Sammelnr. ungeschält VS"),
IFERROR(IF(VLOOKUP(W846,[1]Sammelnr.!$H:$I,2,FALSE)=0,"Sammelnr. geschält"),
IFERROR(IF(VLOOKUP(W846,[1]Offen!$B:$C,2,FALSE)=0,"Offen ungeschält ABS"),
IFERROR(IF(VLOOKUP(W846,[1]Offen!$E:$F,2,FALSE)=0,"Offen ungeschält VOS"),
IFERROR(IF(VLOOKUP(W846,[1]Offen!$H:$I,2,FALSE)=0,"Offen geschält RW"),
IFERROR(IF(VLOOKUP(W846,[1]Offen!$K:$L,2,FALSE)=0,"Offen vegan"),
IFERROR(IF(VLOOKUP(W846,[1]Offen!$N:$O,2,FALSE)=0,"Offen Zipfel"),
IFERROR(IF(VLOOKUP(W846,[1]Offen!$Q:$R,2,FALSE)=0,"Offen Endstücke"),
IFERROR(IF(VLOOKUP(W846,[1]Vakuumiert!$B:$C,2,FALSE)=0,"Vakuumierter VOS ungeschält"),
IFERROR(IF(VLOOKUP(W846,[1]Vakuumiert!$E:$F,2,FALSE)=0,"Vakuumierter ABS ungeschält"),
IFERROR(IF(VLOOKUP(W846,[1]Vakuumiert!$H:$I,2,FALSE)=0,"Vakuumierter VOS geschält"),
IFERROR(IF(VLOOKUP(W846,[1]Vakuumiert!$K:$L,2,FALSE)=0,"Vakuumierter VOS vegan"),
IFERROR(IF(VLOOKUP(W846,[1]Vakuumiert!$N:$O,2,FALSE)=0,"Vakuumierter VOS Zipfel"),
IFERROR(IF(VLOOKUP(W846,[1]Vakuumiert!$Q:$R,2,FALSE)=0,"Vakuumiert geschält"),
IFERROR(IF(VLOOKUP(W846,'[1]vakuumierte Fertigprodukte'!$B:$C,2,FALSE)=0,"Fertigprodukte"),
IFERROR(IF(VLOOKUP(W846,'[1]vakuumierte Fertigprodukte'!$E:$FI,2,FALSE)=0,"Vakuumierte Zipfel"),
IFERROR(IF(VLOOKUP(W846,[1]Wurste!$B:$C,2,FALSE)=0,"Räucherwürste"),
IFERROR(IF(VLOOKUP(W846,[1]Wurste!$E:$F,2,FALSE)=0,"URW/URGW Wurst"),
IFERROR(IF(VLOOKUP(W846,[1]Wurste!$H:$I,2,FALSE)=0,"HF-Wurst Vegan"),
IFERROR(IF(VLOOKUP(W846,[1]Wurste!$K:$L,2,FALSE)=0,"320er ohne Würste"),
IFERROR(IF(AND(OR(Abfalldokumentation!$I846="BU3",Abfalldokumentation!$I846="Verkauf"),Abfalldokumentation!$N846="Schimmel",Abfalldokumentation!$O846="keinen Abnehmer/kein Schälpersonal"),"Div. Zipfel, ES ohne Verwendung",VLOOKUP(Abfalldokumentation!$M846,Produktgruppen!A:B,2,FALSE)),"-")))))))))))))))))))))))</f>
        <v>Offen ungeschält VOS</v>
      </c>
      <c r="M846" s="81" t="str">
        <f>IFERROR(VLOOKUP(Abfalldokumentation!$W846,Artikel!A:C,3,FALSE),Abfalldokumentation!$W846)</f>
        <v>VOS URW-GRS-KRÄU OGT</v>
      </c>
      <c r="N846" s="81" t="str">
        <f>VLOOKUP(D846,'Liste Gründe'!A:D,2,FALSE)</f>
        <v>Schimmel</v>
      </c>
      <c r="O846" s="80" t="str">
        <f>IF(ISBLANK(F846),VLOOKUP(Abfalldokumentation!$X846,'Liste Gründe'!A:D,3,FALSE),F846)</f>
        <v>spezifischer Einsatz</v>
      </c>
      <c r="P846" s="81" t="str">
        <f>IF(ISBLANK(Abfalldokumentation!$G846),"-",Abfalldokumentation!$G846)</f>
        <v>Produktion unregelmäßig</v>
      </c>
      <c r="Q846" s="81">
        <f t="shared" si="99"/>
        <v>40</v>
      </c>
      <c r="R846" s="81" t="str">
        <f t="shared" si="100"/>
        <v>Produkte</v>
      </c>
      <c r="S846" s="81" t="str">
        <f t="shared" si="101"/>
        <v>BUs</v>
      </c>
      <c r="T846" s="81" t="str">
        <f t="shared" si="102"/>
        <v>Symptome</v>
      </c>
      <c r="U846" s="81">
        <f>IFERROR(VLOOKUP(Abfalldokumentation!$W846,Kennzahlen!S:U,3,FALSE)*Abfalldokumentation!$J846,"0")</f>
        <v>16.5</v>
      </c>
      <c r="V846" s="81" t="str">
        <f>IF(ISBLANK(A846),VLOOKUP(Abfalldokumentation!$W846,'Linien - BU'!R:S,2,FALSE),A846)</f>
        <v>Abfüllung</v>
      </c>
      <c r="W846" s="77">
        <f t="shared" si="103"/>
        <v>29500939</v>
      </c>
      <c r="X846" s="77">
        <f t="shared" si="104"/>
        <v>12</v>
      </c>
    </row>
    <row r="847" spans="1:24" ht="30" customHeight="1" x14ac:dyDescent="0.25">
      <c r="A847" s="45" t="s">
        <v>74</v>
      </c>
      <c r="B847" s="46">
        <v>29500945</v>
      </c>
      <c r="C847" s="46">
        <v>75</v>
      </c>
      <c r="D847" s="46">
        <v>12</v>
      </c>
      <c r="E847" s="47">
        <v>44473</v>
      </c>
      <c r="F847" s="48" t="s">
        <v>22</v>
      </c>
      <c r="G847" s="46" t="s">
        <v>36</v>
      </c>
      <c r="H847" s="50" t="str">
        <f>IFERROR(VLOOKUP(Abfalldokumentation!$B847,Artikel!A:C,3,FALSE),Abfalldokumentation!$B847)</f>
        <v>VOS URW-SCHI-NAT</v>
      </c>
      <c r="I847" s="73" t="str">
        <f>VLOOKUP(V847,'Linien - BU'!A:B,2,FALSE)</f>
        <v>BU1</v>
      </c>
      <c r="J847" s="74">
        <f t="shared" si="98"/>
        <v>75</v>
      </c>
      <c r="K847" s="75">
        <f>Abfalldokumentation!$E847</f>
        <v>44473</v>
      </c>
      <c r="L847" s="74" t="str">
        <f>IFERROR(IF(VLOOKUP(W847,'[1]Rohware 230'!$B:$C,2,FALSE)=0,"Rohware"),
IFERROR(IF(VLOOKUP(W847,[1]Sammelnr.!$B:$C,2,FALSE)=0,"Sammelnr. ungeschält ABS"),
IFERROR(IF(VLOOKUP(W847,[1]Sammelnr.!$E:$F,2,FALSE)=0,"Sammelnr. ungeschält VS"),
IFERROR(IF(VLOOKUP(W847,[1]Sammelnr.!$H:$I,2,FALSE)=0,"Sammelnr. geschält"),
IFERROR(IF(VLOOKUP(W847,[1]Offen!$B:$C,2,FALSE)=0,"Offen ungeschält ABS"),
IFERROR(IF(VLOOKUP(W847,[1]Offen!$E:$F,2,FALSE)=0,"Offen ungeschält VOS"),
IFERROR(IF(VLOOKUP(W847,[1]Offen!$H:$I,2,FALSE)=0,"Offen geschält RW"),
IFERROR(IF(VLOOKUP(W847,[1]Offen!$K:$L,2,FALSE)=0,"Offen vegan"),
IFERROR(IF(VLOOKUP(W847,[1]Offen!$N:$O,2,FALSE)=0,"Offen Zipfel"),
IFERROR(IF(VLOOKUP(W847,[1]Offen!$Q:$R,2,FALSE)=0,"Offen Endstücke"),
IFERROR(IF(VLOOKUP(W847,[1]Vakuumiert!$B:$C,2,FALSE)=0,"Vakuumierter VOS ungeschält"),
IFERROR(IF(VLOOKUP(W847,[1]Vakuumiert!$E:$F,2,FALSE)=0,"Vakuumierter ABS ungeschält"),
IFERROR(IF(VLOOKUP(W847,[1]Vakuumiert!$H:$I,2,FALSE)=0,"Vakuumierter VOS geschält"),
IFERROR(IF(VLOOKUP(W847,[1]Vakuumiert!$K:$L,2,FALSE)=0,"Vakuumierter VOS vegan"),
IFERROR(IF(VLOOKUP(W847,[1]Vakuumiert!$N:$O,2,FALSE)=0,"Vakuumierter VOS Zipfel"),
IFERROR(IF(VLOOKUP(W847,[1]Vakuumiert!$Q:$R,2,FALSE)=0,"Vakuumiert geschält"),
IFERROR(IF(VLOOKUP(W847,'[1]vakuumierte Fertigprodukte'!$B:$C,2,FALSE)=0,"Fertigprodukte"),
IFERROR(IF(VLOOKUP(W847,'[1]vakuumierte Fertigprodukte'!$E:$FI,2,FALSE)=0,"Vakuumierte Zipfel"),
IFERROR(IF(VLOOKUP(W847,[1]Wurste!$B:$C,2,FALSE)=0,"Räucherwürste"),
IFERROR(IF(VLOOKUP(W847,[1]Wurste!$E:$F,2,FALSE)=0,"URW/URGW Wurst"),
IFERROR(IF(VLOOKUP(W847,[1]Wurste!$H:$I,2,FALSE)=0,"HF-Wurst Vegan"),
IFERROR(IF(VLOOKUP(W847,[1]Wurste!$K:$L,2,FALSE)=0,"320er ohne Würste"),
IFERROR(IF(AND(OR(Abfalldokumentation!$I847="BU3",Abfalldokumentation!$I847="Verkauf"),Abfalldokumentation!$N847="Schimmel",Abfalldokumentation!$O847="keinen Abnehmer/kein Schälpersonal"),"Div. Zipfel, ES ohne Verwendung",VLOOKUP(Abfalldokumentation!$M847,Produktgruppen!A:B,2,FALSE)),"-")))))))))))))))))))))))</f>
        <v>Offen ungeschält VOS</v>
      </c>
      <c r="M847" s="76" t="str">
        <f>IFERROR(VLOOKUP(Abfalldokumentation!$W847,Artikel!A:C,3,FALSE),Abfalldokumentation!$W847)</f>
        <v>VOS URW-SCHI-NAT</v>
      </c>
      <c r="N847" s="76" t="str">
        <f>VLOOKUP(D847,'Liste Gründe'!A:D,2,FALSE)</f>
        <v>Schimmel</v>
      </c>
      <c r="O847" s="75" t="str">
        <f>IF(ISBLANK(F847),VLOOKUP(Abfalldokumentation!$X847,'Liste Gründe'!A:D,3,FALSE),F847)</f>
        <v>keine Verarbeitung</v>
      </c>
      <c r="P847" s="76" t="str">
        <f>IF(ISBLANK(Abfalldokumentation!$G847),"-",Abfalldokumentation!$G847)</f>
        <v>-</v>
      </c>
      <c r="Q847" s="76">
        <f t="shared" si="99"/>
        <v>40</v>
      </c>
      <c r="R847" s="76" t="str">
        <f t="shared" si="100"/>
        <v>Produkte</v>
      </c>
      <c r="S847" s="76" t="str">
        <f t="shared" si="101"/>
        <v>BUs</v>
      </c>
      <c r="T847" s="76" t="str">
        <f t="shared" si="102"/>
        <v>Symptome</v>
      </c>
      <c r="U847" s="76">
        <f>IFERROR(VLOOKUP(Abfalldokumentation!$W847,Kennzahlen!S:U,3,FALSE)*Abfalldokumentation!$J847,"0")</f>
        <v>37.5</v>
      </c>
      <c r="V847" s="76" t="str">
        <f>IF(ISBLANK(A847),VLOOKUP(Abfalldokumentation!$W847,'Linien - BU'!R:S,2,FALSE),A847)</f>
        <v>Schmelze</v>
      </c>
      <c r="W847" s="77">
        <f t="shared" si="103"/>
        <v>29500945</v>
      </c>
      <c r="X847" s="77">
        <f t="shared" si="104"/>
        <v>12</v>
      </c>
    </row>
    <row r="848" spans="1:24" ht="30" customHeight="1" x14ac:dyDescent="0.25">
      <c r="A848" s="39" t="s">
        <v>70</v>
      </c>
      <c r="B848" s="40">
        <v>29500946</v>
      </c>
      <c r="C848" s="40">
        <v>52</v>
      </c>
      <c r="D848" s="40">
        <v>12</v>
      </c>
      <c r="E848" s="41">
        <v>44473</v>
      </c>
      <c r="F848" s="42" t="s">
        <v>22</v>
      </c>
      <c r="G848" s="40" t="s">
        <v>36</v>
      </c>
      <c r="H848" s="44" t="str">
        <f>IFERROR(VLOOKUP(Abfalldokumentation!$B848,Artikel!A:C,3,FALSE),Abfalldokumentation!$B848)</f>
        <v>VOS URW-JALA-NAT</v>
      </c>
      <c r="I848" s="78" t="str">
        <f>VLOOKUP(V848,'Linien - BU'!A:B,2,FALSE)</f>
        <v>BU1</v>
      </c>
      <c r="J848" s="79">
        <f t="shared" si="98"/>
        <v>52</v>
      </c>
      <c r="K848" s="80">
        <f>Abfalldokumentation!$E848</f>
        <v>44473</v>
      </c>
      <c r="L848" s="79" t="str">
        <f>IFERROR(IF(VLOOKUP(W848,'[1]Rohware 230'!$B:$C,2,FALSE)=0,"Rohware"),
IFERROR(IF(VLOOKUP(W848,[1]Sammelnr.!$B:$C,2,FALSE)=0,"Sammelnr. ungeschält ABS"),
IFERROR(IF(VLOOKUP(W848,[1]Sammelnr.!$E:$F,2,FALSE)=0,"Sammelnr. ungeschält VS"),
IFERROR(IF(VLOOKUP(W848,[1]Sammelnr.!$H:$I,2,FALSE)=0,"Sammelnr. geschält"),
IFERROR(IF(VLOOKUP(W848,[1]Offen!$B:$C,2,FALSE)=0,"Offen ungeschält ABS"),
IFERROR(IF(VLOOKUP(W848,[1]Offen!$E:$F,2,FALSE)=0,"Offen ungeschält VOS"),
IFERROR(IF(VLOOKUP(W848,[1]Offen!$H:$I,2,FALSE)=0,"Offen geschält RW"),
IFERROR(IF(VLOOKUP(W848,[1]Offen!$K:$L,2,FALSE)=0,"Offen vegan"),
IFERROR(IF(VLOOKUP(W848,[1]Offen!$N:$O,2,FALSE)=0,"Offen Zipfel"),
IFERROR(IF(VLOOKUP(W848,[1]Offen!$Q:$R,2,FALSE)=0,"Offen Endstücke"),
IFERROR(IF(VLOOKUP(W848,[1]Vakuumiert!$B:$C,2,FALSE)=0,"Vakuumierter VOS ungeschält"),
IFERROR(IF(VLOOKUP(W848,[1]Vakuumiert!$E:$F,2,FALSE)=0,"Vakuumierter ABS ungeschält"),
IFERROR(IF(VLOOKUP(W848,[1]Vakuumiert!$H:$I,2,FALSE)=0,"Vakuumierter VOS geschält"),
IFERROR(IF(VLOOKUP(W848,[1]Vakuumiert!$K:$L,2,FALSE)=0,"Vakuumierter VOS vegan"),
IFERROR(IF(VLOOKUP(W848,[1]Vakuumiert!$N:$O,2,FALSE)=0,"Vakuumierter VOS Zipfel"),
IFERROR(IF(VLOOKUP(W848,[1]Vakuumiert!$Q:$R,2,FALSE)=0,"Vakuumiert geschält"),
IFERROR(IF(VLOOKUP(W848,'[1]vakuumierte Fertigprodukte'!$B:$C,2,FALSE)=0,"Fertigprodukte"),
IFERROR(IF(VLOOKUP(W848,'[1]vakuumierte Fertigprodukte'!$E:$FI,2,FALSE)=0,"Vakuumierte Zipfel"),
IFERROR(IF(VLOOKUP(W848,[1]Wurste!$B:$C,2,FALSE)=0,"Räucherwürste"),
IFERROR(IF(VLOOKUP(W848,[1]Wurste!$E:$F,2,FALSE)=0,"URW/URGW Wurst"),
IFERROR(IF(VLOOKUP(W848,[1]Wurste!$H:$I,2,FALSE)=0,"HF-Wurst Vegan"),
IFERROR(IF(VLOOKUP(W848,[1]Wurste!$K:$L,2,FALSE)=0,"320er ohne Würste"),
IFERROR(IF(AND(OR(Abfalldokumentation!$I848="BU3",Abfalldokumentation!$I848="Verkauf"),Abfalldokumentation!$N848="Schimmel",Abfalldokumentation!$O848="keinen Abnehmer/kein Schälpersonal"),"Div. Zipfel, ES ohne Verwendung",VLOOKUP(Abfalldokumentation!$M848,Produktgruppen!A:B,2,FALSE)),"-")))))))))))))))))))))))</f>
        <v>Offen ungeschält VOS</v>
      </c>
      <c r="M848" s="81" t="str">
        <f>IFERROR(VLOOKUP(Abfalldokumentation!$W848,Artikel!A:C,3,FALSE),Abfalldokumentation!$W848)</f>
        <v>VOS URW-JALA-NAT</v>
      </c>
      <c r="N848" s="81" t="str">
        <f>VLOOKUP(D848,'Liste Gründe'!A:D,2,FALSE)</f>
        <v>Schimmel</v>
      </c>
      <c r="O848" s="80" t="str">
        <f>IF(ISBLANK(F848),VLOOKUP(Abfalldokumentation!$X848,'Liste Gründe'!A:D,3,FALSE),F848)</f>
        <v>keine Verarbeitung</v>
      </c>
      <c r="P848" s="81" t="str">
        <f>IF(ISBLANK(Abfalldokumentation!$G848),"-",Abfalldokumentation!$G848)</f>
        <v>-</v>
      </c>
      <c r="Q848" s="81">
        <f t="shared" si="99"/>
        <v>40</v>
      </c>
      <c r="R848" s="81" t="str">
        <f t="shared" si="100"/>
        <v>Produkte</v>
      </c>
      <c r="S848" s="81" t="str">
        <f t="shared" si="101"/>
        <v>BUs</v>
      </c>
      <c r="T848" s="81" t="str">
        <f t="shared" si="102"/>
        <v>Symptome</v>
      </c>
      <c r="U848" s="81" t="str">
        <f>IFERROR(VLOOKUP(Abfalldokumentation!$W848,Kennzahlen!S:U,3,FALSE)*Abfalldokumentation!$J848,"0")</f>
        <v>0</v>
      </c>
      <c r="V848" s="81" t="str">
        <f>IF(ISBLANK(A848),VLOOKUP(Abfalldokumentation!$W848,'Linien - BU'!R:S,2,FALSE),A848)</f>
        <v>Abfüllung</v>
      </c>
      <c r="W848" s="77">
        <f t="shared" si="103"/>
        <v>29500946</v>
      </c>
      <c r="X848" s="77">
        <f t="shared" si="104"/>
        <v>12</v>
      </c>
    </row>
    <row r="849" spans="1:24" ht="30" customHeight="1" x14ac:dyDescent="0.25">
      <c r="A849" s="45" t="s">
        <v>99</v>
      </c>
      <c r="B849" s="46">
        <v>29501003</v>
      </c>
      <c r="C849" s="46">
        <v>117</v>
      </c>
      <c r="D849" s="46">
        <v>81</v>
      </c>
      <c r="E849" s="47">
        <v>44473</v>
      </c>
      <c r="F849" s="48" t="s">
        <v>109</v>
      </c>
      <c r="G849" s="46"/>
      <c r="H849" s="50" t="str">
        <f>IFERROR(VLOOKUP(Abfalldokumentation!$B849,Artikel!A:C,3,FALSE),Abfalldokumentation!$B849)</f>
        <v>ABS CHED-PF-KRÄUK gemis</v>
      </c>
      <c r="I849" s="73" t="str">
        <f>VLOOKUP(V849,'Linien - BU'!A:B,2,FALSE)</f>
        <v>BU3</v>
      </c>
      <c r="J849" s="74">
        <f t="shared" si="98"/>
        <v>117</v>
      </c>
      <c r="K849" s="75">
        <f>Abfalldokumentation!$E849</f>
        <v>44473</v>
      </c>
      <c r="L849" s="74" t="str">
        <f>IFERROR(IF(VLOOKUP(W849,'[1]Rohware 230'!$B:$C,2,FALSE)=0,"Rohware"),
IFERROR(IF(VLOOKUP(W849,[1]Sammelnr.!$B:$C,2,FALSE)=0,"Sammelnr. ungeschält ABS"),
IFERROR(IF(VLOOKUP(W849,[1]Sammelnr.!$E:$F,2,FALSE)=0,"Sammelnr. ungeschält VS"),
IFERROR(IF(VLOOKUP(W849,[1]Sammelnr.!$H:$I,2,FALSE)=0,"Sammelnr. geschält"),
IFERROR(IF(VLOOKUP(W849,[1]Offen!$B:$C,2,FALSE)=0,"Offen ungeschält ABS"),
IFERROR(IF(VLOOKUP(W849,[1]Offen!$E:$F,2,FALSE)=0,"Offen ungeschält VOS"),
IFERROR(IF(VLOOKUP(W849,[1]Offen!$H:$I,2,FALSE)=0,"Offen geschält RW"),
IFERROR(IF(VLOOKUP(W849,[1]Offen!$K:$L,2,FALSE)=0,"Offen vegan"),
IFERROR(IF(VLOOKUP(W849,[1]Offen!$N:$O,2,FALSE)=0,"Offen Zipfel"),
IFERROR(IF(VLOOKUP(W849,[1]Offen!$Q:$R,2,FALSE)=0,"Offen Endstücke"),
IFERROR(IF(VLOOKUP(W849,[1]Vakuumiert!$B:$C,2,FALSE)=0,"Vakuumierter VOS ungeschält"),
IFERROR(IF(VLOOKUP(W849,[1]Vakuumiert!$E:$F,2,FALSE)=0,"Vakuumierter ABS ungeschält"),
IFERROR(IF(VLOOKUP(W849,[1]Vakuumiert!$H:$I,2,FALSE)=0,"Vakuumierter VOS geschält"),
IFERROR(IF(VLOOKUP(W849,[1]Vakuumiert!$K:$L,2,FALSE)=0,"Vakuumierter VOS vegan"),
IFERROR(IF(VLOOKUP(W849,[1]Vakuumiert!$N:$O,2,FALSE)=0,"Vakuumierter VOS Zipfel"),
IFERROR(IF(VLOOKUP(W849,[1]Vakuumiert!$Q:$R,2,FALSE)=0,"Vakuumiert geschält"),
IFERROR(IF(VLOOKUP(W849,'[1]vakuumierte Fertigprodukte'!$B:$C,2,FALSE)=0,"Fertigprodukte"),
IFERROR(IF(VLOOKUP(W849,'[1]vakuumierte Fertigprodukte'!$E:$FI,2,FALSE)=0,"Vakuumierte Zipfel"),
IFERROR(IF(VLOOKUP(W849,[1]Wurste!$B:$C,2,FALSE)=0,"Räucherwürste"),
IFERROR(IF(VLOOKUP(W849,[1]Wurste!$E:$F,2,FALSE)=0,"URW/URGW Wurst"),
IFERROR(IF(VLOOKUP(W849,[1]Wurste!$H:$I,2,FALSE)=0,"HF-Wurst Vegan"),
IFERROR(IF(VLOOKUP(W849,[1]Wurste!$K:$L,2,FALSE)=0,"320er ohne Würste"),
IFERROR(IF(AND(OR(Abfalldokumentation!$I849="BU3",Abfalldokumentation!$I849="Verkauf"),Abfalldokumentation!$N849="Schimmel",Abfalldokumentation!$O849="keinen Abnehmer/kein Schälpersonal"),"Div. Zipfel, ES ohne Verwendung",VLOOKUP(Abfalldokumentation!$M849,Produktgruppen!A:B,2,FALSE)),"-")))))))))))))))))))))))</f>
        <v>Offen ungeschält ABS</v>
      </c>
      <c r="M849" s="76" t="str">
        <f>IFERROR(VLOOKUP(Abfalldokumentation!$W849,Artikel!A:C,3,FALSE),Abfalldokumentation!$W849)</f>
        <v>ABS CHED-PF-KRÄUK gemis</v>
      </c>
      <c r="N849" s="76" t="str">
        <f>VLOOKUP(D849,'Liste Gründe'!A:D,2,FALSE)</f>
        <v>Linienbezogen</v>
      </c>
      <c r="O849" s="75" t="str">
        <f>IF(ISBLANK(F849),VLOOKUP(Abfalldokumentation!$X849,'Liste Gründe'!A:D,3,FALSE),F849)</f>
        <v>gemischtes Produkt</v>
      </c>
      <c r="P849" s="76" t="str">
        <f>IF(ISBLANK(Abfalldokumentation!$G849),"-",Abfalldokumentation!$G849)</f>
        <v>-</v>
      </c>
      <c r="Q849" s="76">
        <f t="shared" si="99"/>
        <v>40</v>
      </c>
      <c r="R849" s="76" t="str">
        <f t="shared" si="100"/>
        <v>Produkte</v>
      </c>
      <c r="S849" s="76" t="str">
        <f t="shared" si="101"/>
        <v>BUs</v>
      </c>
      <c r="T849" s="76" t="str">
        <f t="shared" si="102"/>
        <v>Symptome</v>
      </c>
      <c r="U849" s="76">
        <f>IFERROR(VLOOKUP(Abfalldokumentation!$W849,Kennzahlen!S:U,3,FALSE)*Abfalldokumentation!$J849,"0")</f>
        <v>117</v>
      </c>
      <c r="V849" s="76" t="str">
        <f>IF(ISBLANK(A849),VLOOKUP(Abfalldokumentation!$W849,'Linien - BU'!R:S,2,FALSE),A849)</f>
        <v>L33</v>
      </c>
      <c r="W849" s="77">
        <f t="shared" si="103"/>
        <v>29501003</v>
      </c>
      <c r="X849" s="77">
        <f t="shared" si="104"/>
        <v>81</v>
      </c>
    </row>
    <row r="850" spans="1:24" ht="30" customHeight="1" x14ac:dyDescent="0.25">
      <c r="A850" s="39" t="s">
        <v>9</v>
      </c>
      <c r="B850" s="40">
        <v>29501009</v>
      </c>
      <c r="C850" s="40">
        <v>13</v>
      </c>
      <c r="D850" s="40">
        <v>61</v>
      </c>
      <c r="E850" s="41">
        <v>44473</v>
      </c>
      <c r="F850" s="42" t="s">
        <v>36</v>
      </c>
      <c r="G850" s="40" t="s">
        <v>36</v>
      </c>
      <c r="H850" s="44" t="str">
        <f>IFERROR(VLOOKUP(Abfalldokumentation!$B850,Artikel!A:C,3,FALSE),Abfalldokumentation!$B850)</f>
        <v>ABS Whisky-Nuts</v>
      </c>
      <c r="I850" s="78" t="str">
        <f>VLOOKUP(V850,'Linien - BU'!A:B,2,FALSE)</f>
        <v>BU4</v>
      </c>
      <c r="J850" s="79">
        <f t="shared" si="98"/>
        <v>13</v>
      </c>
      <c r="K850" s="80">
        <f>Abfalldokumentation!$E850</f>
        <v>44473</v>
      </c>
      <c r="L850" s="79" t="str">
        <f>IFERROR(IF(VLOOKUP(W850,'[1]Rohware 230'!$B:$C,2,FALSE)=0,"Rohware"),
IFERROR(IF(VLOOKUP(W850,[1]Sammelnr.!$B:$C,2,FALSE)=0,"Sammelnr. ungeschält ABS"),
IFERROR(IF(VLOOKUP(W850,[1]Sammelnr.!$E:$F,2,FALSE)=0,"Sammelnr. ungeschält VS"),
IFERROR(IF(VLOOKUP(W850,[1]Sammelnr.!$H:$I,2,FALSE)=0,"Sammelnr. geschält"),
IFERROR(IF(VLOOKUP(W850,[1]Offen!$B:$C,2,FALSE)=0,"Offen ungeschält ABS"),
IFERROR(IF(VLOOKUP(W850,[1]Offen!$E:$F,2,FALSE)=0,"Offen ungeschält VOS"),
IFERROR(IF(VLOOKUP(W850,[1]Offen!$H:$I,2,FALSE)=0,"Offen geschält RW"),
IFERROR(IF(VLOOKUP(W850,[1]Offen!$K:$L,2,FALSE)=0,"Offen vegan"),
IFERROR(IF(VLOOKUP(W850,[1]Offen!$N:$O,2,FALSE)=0,"Offen Zipfel"),
IFERROR(IF(VLOOKUP(W850,[1]Offen!$Q:$R,2,FALSE)=0,"Offen Endstücke"),
IFERROR(IF(VLOOKUP(W850,[1]Vakuumiert!$B:$C,2,FALSE)=0,"Vakuumierter VOS ungeschält"),
IFERROR(IF(VLOOKUP(W850,[1]Vakuumiert!$E:$F,2,FALSE)=0,"Vakuumierter ABS ungeschält"),
IFERROR(IF(VLOOKUP(W850,[1]Vakuumiert!$H:$I,2,FALSE)=0,"Vakuumierter VOS geschält"),
IFERROR(IF(VLOOKUP(W850,[1]Vakuumiert!$K:$L,2,FALSE)=0,"Vakuumierter VOS vegan"),
IFERROR(IF(VLOOKUP(W850,[1]Vakuumiert!$N:$O,2,FALSE)=0,"Vakuumierter VOS Zipfel"),
IFERROR(IF(VLOOKUP(W850,[1]Vakuumiert!$Q:$R,2,FALSE)=0,"Vakuumiert geschält"),
IFERROR(IF(VLOOKUP(W850,'[1]vakuumierte Fertigprodukte'!$B:$C,2,FALSE)=0,"Fertigprodukte"),
IFERROR(IF(VLOOKUP(W850,'[1]vakuumierte Fertigprodukte'!$E:$FI,2,FALSE)=0,"Vakuumierte Zipfel"),
IFERROR(IF(VLOOKUP(W850,[1]Wurste!$B:$C,2,FALSE)=0,"Räucherwürste"),
IFERROR(IF(VLOOKUP(W850,[1]Wurste!$E:$F,2,FALSE)=0,"URW/URGW Wurst"),
IFERROR(IF(VLOOKUP(W850,[1]Wurste!$H:$I,2,FALSE)=0,"HF-Wurst Vegan"),
IFERROR(IF(VLOOKUP(W850,[1]Wurste!$K:$L,2,FALSE)=0,"320er ohne Würste"),
IFERROR(IF(AND(OR(Abfalldokumentation!$I850="BU3",Abfalldokumentation!$I850="Verkauf"),Abfalldokumentation!$N850="Schimmel",Abfalldokumentation!$O850="keinen Abnehmer/kein Schälpersonal"),"Div. Zipfel, ES ohne Verwendung",VLOOKUP(Abfalldokumentation!$M850,Produktgruppen!A:B,2,FALSE)),"-")))))))))))))))))))))))</f>
        <v>Offen ungeschält ABS</v>
      </c>
      <c r="M850" s="81" t="str">
        <f>IFERROR(VLOOKUP(Abfalldokumentation!$W850,Artikel!A:C,3,FALSE),Abfalldokumentation!$W850)</f>
        <v>ABS Whisky-Nuts</v>
      </c>
      <c r="N850" s="81" t="str">
        <f>VLOOKUP(D850,'Liste Gründe'!A:D,2,FALSE)</f>
        <v>keinen Verwendungszweck</v>
      </c>
      <c r="O850" s="80" t="str">
        <f>IF(ISBLANK(F850),VLOOKUP(Abfalldokumentation!$X850,'Liste Gründe'!A:D,3,FALSE),F850)</f>
        <v>-</v>
      </c>
      <c r="P850" s="81" t="str">
        <f>IF(ISBLANK(Abfalldokumentation!$G850),"-",Abfalldokumentation!$G850)</f>
        <v>-</v>
      </c>
      <c r="Q850" s="81">
        <f t="shared" si="99"/>
        <v>40</v>
      </c>
      <c r="R850" s="81" t="str">
        <f t="shared" si="100"/>
        <v>Produkte</v>
      </c>
      <c r="S850" s="81" t="str">
        <f t="shared" si="101"/>
        <v>BUs</v>
      </c>
      <c r="T850" s="81" t="str">
        <f t="shared" si="102"/>
        <v>Symptome</v>
      </c>
      <c r="U850" s="81">
        <f>IFERROR(VLOOKUP(Abfalldokumentation!$W850,Kennzahlen!S:U,3,FALSE)*Abfalldokumentation!$J850,"0")</f>
        <v>19.5</v>
      </c>
      <c r="V850" s="81" t="str">
        <f>IF(ISBLANK(A850),VLOOKUP(Abfalldokumentation!$W850,'Linien - BU'!R:S,2,FALSE),A850)</f>
        <v>BU4</v>
      </c>
      <c r="W850" s="77">
        <f t="shared" si="103"/>
        <v>29501009</v>
      </c>
      <c r="X850" s="77">
        <f t="shared" si="104"/>
        <v>61</v>
      </c>
    </row>
    <row r="851" spans="1:24" ht="30" customHeight="1" x14ac:dyDescent="0.25">
      <c r="A851" s="45" t="s">
        <v>9</v>
      </c>
      <c r="B851" s="46">
        <v>29501020</v>
      </c>
      <c r="C851" s="46">
        <v>6</v>
      </c>
      <c r="D851" s="46">
        <v>61</v>
      </c>
      <c r="E851" s="47">
        <v>44473</v>
      </c>
      <c r="F851" s="48" t="s">
        <v>36</v>
      </c>
      <c r="G851" s="46" t="s">
        <v>36</v>
      </c>
      <c r="H851" s="50" t="str">
        <f>IFERROR(VLOOKUP(Abfalldokumentation!$B851,Artikel!A:C,3,FALSE),Abfalldokumentation!$B851)</f>
        <v>VOS WAL-THEKE</v>
      </c>
      <c r="I851" s="73" t="str">
        <f>VLOOKUP(V851,'Linien - BU'!A:B,2,FALSE)</f>
        <v>BU4</v>
      </c>
      <c r="J851" s="74">
        <f t="shared" si="98"/>
        <v>6</v>
      </c>
      <c r="K851" s="75">
        <f>Abfalldokumentation!$E851</f>
        <v>44473</v>
      </c>
      <c r="L851" s="74" t="str">
        <f>IFERROR(IF(VLOOKUP(W851,'[1]Rohware 230'!$B:$C,2,FALSE)=0,"Rohware"),
IFERROR(IF(VLOOKUP(W851,[1]Sammelnr.!$B:$C,2,FALSE)=0,"Sammelnr. ungeschält ABS"),
IFERROR(IF(VLOOKUP(W851,[1]Sammelnr.!$E:$F,2,FALSE)=0,"Sammelnr. ungeschält VS"),
IFERROR(IF(VLOOKUP(W851,[1]Sammelnr.!$H:$I,2,FALSE)=0,"Sammelnr. geschält"),
IFERROR(IF(VLOOKUP(W851,[1]Offen!$B:$C,2,FALSE)=0,"Offen ungeschält ABS"),
IFERROR(IF(VLOOKUP(W851,[1]Offen!$E:$F,2,FALSE)=0,"Offen ungeschält VOS"),
IFERROR(IF(VLOOKUP(W851,[1]Offen!$H:$I,2,FALSE)=0,"Offen geschält RW"),
IFERROR(IF(VLOOKUP(W851,[1]Offen!$K:$L,2,FALSE)=0,"Offen vegan"),
IFERROR(IF(VLOOKUP(W851,[1]Offen!$N:$O,2,FALSE)=0,"Offen Zipfel"),
IFERROR(IF(VLOOKUP(W851,[1]Offen!$Q:$R,2,FALSE)=0,"Offen Endstücke"),
IFERROR(IF(VLOOKUP(W851,[1]Vakuumiert!$B:$C,2,FALSE)=0,"Vakuumierter VOS ungeschält"),
IFERROR(IF(VLOOKUP(W851,[1]Vakuumiert!$E:$F,2,FALSE)=0,"Vakuumierter ABS ungeschält"),
IFERROR(IF(VLOOKUP(W851,[1]Vakuumiert!$H:$I,2,FALSE)=0,"Vakuumierter VOS geschält"),
IFERROR(IF(VLOOKUP(W851,[1]Vakuumiert!$K:$L,2,FALSE)=0,"Vakuumierter VOS vegan"),
IFERROR(IF(VLOOKUP(W851,[1]Vakuumiert!$N:$O,2,FALSE)=0,"Vakuumierter VOS Zipfel"),
IFERROR(IF(VLOOKUP(W851,[1]Vakuumiert!$Q:$R,2,FALSE)=0,"Vakuumiert geschält"),
IFERROR(IF(VLOOKUP(W851,'[1]vakuumierte Fertigprodukte'!$B:$C,2,FALSE)=0,"Fertigprodukte"),
IFERROR(IF(VLOOKUP(W851,'[1]vakuumierte Fertigprodukte'!$E:$FI,2,FALSE)=0,"Vakuumierte Zipfel"),
IFERROR(IF(VLOOKUP(W851,[1]Wurste!$B:$C,2,FALSE)=0,"Räucherwürste"),
IFERROR(IF(VLOOKUP(W851,[1]Wurste!$E:$F,2,FALSE)=0,"URW/URGW Wurst"),
IFERROR(IF(VLOOKUP(W851,[1]Wurste!$H:$I,2,FALSE)=0,"HF-Wurst Vegan"),
IFERROR(IF(VLOOKUP(W851,[1]Wurste!$K:$L,2,FALSE)=0,"320er ohne Würste"),
IFERROR(IF(AND(OR(Abfalldokumentation!$I851="BU3",Abfalldokumentation!$I851="Verkauf"),Abfalldokumentation!$N851="Schimmel",Abfalldokumentation!$O851="keinen Abnehmer/kein Schälpersonal"),"Div. Zipfel, ES ohne Verwendung",VLOOKUP(Abfalldokumentation!$M851,Produktgruppen!A:B,2,FALSE)),"-")))))))))))))))))))))))</f>
        <v>Offen ungeschält VOS</v>
      </c>
      <c r="M851" s="76" t="str">
        <f>IFERROR(VLOOKUP(Abfalldokumentation!$W851,Artikel!A:C,3,FALSE),Abfalldokumentation!$W851)</f>
        <v>VOS WAL-THEKE</v>
      </c>
      <c r="N851" s="76" t="str">
        <f>VLOOKUP(D851,'Liste Gründe'!A:D,2,FALSE)</f>
        <v>keinen Verwendungszweck</v>
      </c>
      <c r="O851" s="75" t="str">
        <f>IF(ISBLANK(F851),VLOOKUP(Abfalldokumentation!$X851,'Liste Gründe'!A:D,3,FALSE),F851)</f>
        <v>-</v>
      </c>
      <c r="P851" s="76" t="str">
        <f>IF(ISBLANK(Abfalldokumentation!$G851),"-",Abfalldokumentation!$G851)</f>
        <v>-</v>
      </c>
      <c r="Q851" s="76">
        <f t="shared" si="99"/>
        <v>40</v>
      </c>
      <c r="R851" s="76" t="str">
        <f t="shared" si="100"/>
        <v>Produkte</v>
      </c>
      <c r="S851" s="76" t="str">
        <f t="shared" si="101"/>
        <v>BUs</v>
      </c>
      <c r="T851" s="76" t="str">
        <f t="shared" si="102"/>
        <v>Symptome</v>
      </c>
      <c r="U851" s="76">
        <f>IFERROR(VLOOKUP(Abfalldokumentation!$W851,Kennzahlen!S:U,3,FALSE)*Abfalldokumentation!$J851,"0")</f>
        <v>3</v>
      </c>
      <c r="V851" s="76" t="str">
        <f>IF(ISBLANK(A851),VLOOKUP(Abfalldokumentation!$W851,'Linien - BU'!R:S,2,FALSE),A851)</f>
        <v>BU4</v>
      </c>
      <c r="W851" s="77">
        <f t="shared" si="103"/>
        <v>29501020</v>
      </c>
      <c r="X851" s="77">
        <f t="shared" si="104"/>
        <v>61</v>
      </c>
    </row>
    <row r="852" spans="1:24" ht="30" customHeight="1" x14ac:dyDescent="0.25">
      <c r="A852" s="39" t="s">
        <v>9</v>
      </c>
      <c r="B852" s="40">
        <v>29501023</v>
      </c>
      <c r="C852" s="40">
        <v>432</v>
      </c>
      <c r="D852" s="40">
        <v>61</v>
      </c>
      <c r="E852" s="41">
        <v>44473</v>
      </c>
      <c r="F852" s="42" t="s">
        <v>36</v>
      </c>
      <c r="G852" s="40" t="s">
        <v>36</v>
      </c>
      <c r="H852" s="44" t="str">
        <f>IFERROR(VLOOKUP(Abfalldokumentation!$B852,Artikel!A:C,3,FALSE),Abfalldokumentation!$B852)</f>
        <v>ABS CAMBOZOLA</v>
      </c>
      <c r="I852" s="78" t="str">
        <f>VLOOKUP(V852,'Linien - BU'!A:B,2,FALSE)</f>
        <v>BU4</v>
      </c>
      <c r="J852" s="79">
        <f t="shared" si="98"/>
        <v>432</v>
      </c>
      <c r="K852" s="80">
        <f>Abfalldokumentation!$E852</f>
        <v>44473</v>
      </c>
      <c r="L852" s="79" t="str">
        <f>IFERROR(IF(VLOOKUP(W852,'[1]Rohware 230'!$B:$C,2,FALSE)=0,"Rohware"),
IFERROR(IF(VLOOKUP(W852,[1]Sammelnr.!$B:$C,2,FALSE)=0,"Sammelnr. ungeschält ABS"),
IFERROR(IF(VLOOKUP(W852,[1]Sammelnr.!$E:$F,2,FALSE)=0,"Sammelnr. ungeschält VS"),
IFERROR(IF(VLOOKUP(W852,[1]Sammelnr.!$H:$I,2,FALSE)=0,"Sammelnr. geschält"),
IFERROR(IF(VLOOKUP(W852,[1]Offen!$B:$C,2,FALSE)=0,"Offen ungeschält ABS"),
IFERROR(IF(VLOOKUP(W852,[1]Offen!$E:$F,2,FALSE)=0,"Offen ungeschält VOS"),
IFERROR(IF(VLOOKUP(W852,[1]Offen!$H:$I,2,FALSE)=0,"Offen geschält RW"),
IFERROR(IF(VLOOKUP(W852,[1]Offen!$K:$L,2,FALSE)=0,"Offen vegan"),
IFERROR(IF(VLOOKUP(W852,[1]Offen!$N:$O,2,FALSE)=0,"Offen Zipfel"),
IFERROR(IF(VLOOKUP(W852,[1]Offen!$Q:$R,2,FALSE)=0,"Offen Endstücke"),
IFERROR(IF(VLOOKUP(W852,[1]Vakuumiert!$B:$C,2,FALSE)=0,"Vakuumierter VOS ungeschält"),
IFERROR(IF(VLOOKUP(W852,[1]Vakuumiert!$E:$F,2,FALSE)=0,"Vakuumierter ABS ungeschält"),
IFERROR(IF(VLOOKUP(W852,[1]Vakuumiert!$H:$I,2,FALSE)=0,"Vakuumierter VOS geschält"),
IFERROR(IF(VLOOKUP(W852,[1]Vakuumiert!$K:$L,2,FALSE)=0,"Vakuumierter VOS vegan"),
IFERROR(IF(VLOOKUP(W852,[1]Vakuumiert!$N:$O,2,FALSE)=0,"Vakuumierter VOS Zipfel"),
IFERROR(IF(VLOOKUP(W852,[1]Vakuumiert!$Q:$R,2,FALSE)=0,"Vakuumiert geschält"),
IFERROR(IF(VLOOKUP(W852,'[1]vakuumierte Fertigprodukte'!$B:$C,2,FALSE)=0,"Fertigprodukte"),
IFERROR(IF(VLOOKUP(W852,'[1]vakuumierte Fertigprodukte'!$E:$FI,2,FALSE)=0,"Vakuumierte Zipfel"),
IFERROR(IF(VLOOKUP(W852,[1]Wurste!$B:$C,2,FALSE)=0,"Räucherwürste"),
IFERROR(IF(VLOOKUP(W852,[1]Wurste!$E:$F,2,FALSE)=0,"URW/URGW Wurst"),
IFERROR(IF(VLOOKUP(W852,[1]Wurste!$H:$I,2,FALSE)=0,"HF-Wurst Vegan"),
IFERROR(IF(VLOOKUP(W852,[1]Wurste!$K:$L,2,FALSE)=0,"320er ohne Würste"),
IFERROR(IF(AND(OR(Abfalldokumentation!$I852="BU3",Abfalldokumentation!$I852="Verkauf"),Abfalldokumentation!$N852="Schimmel",Abfalldokumentation!$O852="keinen Abnehmer/kein Schälpersonal"),"Div. Zipfel, ES ohne Verwendung",VLOOKUP(Abfalldokumentation!$M852,Produktgruppen!A:B,2,FALSE)),"-")))))))))))))))))))))))</f>
        <v>Offen ungeschält ABS</v>
      </c>
      <c r="M852" s="81" t="str">
        <f>IFERROR(VLOOKUP(Abfalldokumentation!$W852,Artikel!A:C,3,FALSE),Abfalldokumentation!$W852)</f>
        <v>ABS CAMBOZOLA</v>
      </c>
      <c r="N852" s="81" t="str">
        <f>VLOOKUP(D852,'Liste Gründe'!A:D,2,FALSE)</f>
        <v>keinen Verwendungszweck</v>
      </c>
      <c r="O852" s="80" t="str">
        <f>IF(ISBLANK(F852),VLOOKUP(Abfalldokumentation!$X852,'Liste Gründe'!A:D,3,FALSE),F852)</f>
        <v>-</v>
      </c>
      <c r="P852" s="81" t="str">
        <f>IF(ISBLANK(Abfalldokumentation!$G852),"-",Abfalldokumentation!$G852)</f>
        <v>-</v>
      </c>
      <c r="Q852" s="81">
        <f t="shared" si="99"/>
        <v>40</v>
      </c>
      <c r="R852" s="81" t="str">
        <f t="shared" si="100"/>
        <v>Produkte</v>
      </c>
      <c r="S852" s="81" t="str">
        <f t="shared" si="101"/>
        <v>BUs</v>
      </c>
      <c r="T852" s="81" t="str">
        <f t="shared" si="102"/>
        <v>Symptome</v>
      </c>
      <c r="U852" s="81">
        <f>IFERROR(VLOOKUP(Abfalldokumentation!$W852,Kennzahlen!S:U,3,FALSE)*Abfalldokumentation!$J852,"0")</f>
        <v>4.3200000000000002E-2</v>
      </c>
      <c r="V852" s="81" t="str">
        <f>IF(ISBLANK(A852),VLOOKUP(Abfalldokumentation!$W852,'Linien - BU'!R:S,2,FALSE),A852)</f>
        <v>BU4</v>
      </c>
      <c r="W852" s="77">
        <f t="shared" si="103"/>
        <v>29501023</v>
      </c>
      <c r="X852" s="77">
        <f t="shared" si="104"/>
        <v>61</v>
      </c>
    </row>
    <row r="853" spans="1:24" ht="30" customHeight="1" x14ac:dyDescent="0.25">
      <c r="A853" s="45" t="s">
        <v>9</v>
      </c>
      <c r="B853" s="46">
        <v>29501028</v>
      </c>
      <c r="C853" s="46">
        <v>6</v>
      </c>
      <c r="D853" s="46">
        <v>61</v>
      </c>
      <c r="E853" s="47">
        <v>44473</v>
      </c>
      <c r="F853" s="48" t="s">
        <v>36</v>
      </c>
      <c r="G853" s="46" t="s">
        <v>36</v>
      </c>
      <c r="H853" s="50" t="str">
        <f>IFERROR(VLOOKUP(Abfalldokumentation!$B853,Artikel!A:C,3,FALSE),Abfalldokumentation!$B853)</f>
        <v>ABS KELLERGEIST</v>
      </c>
      <c r="I853" s="73" t="str">
        <f>VLOOKUP(V853,'Linien - BU'!A:B,2,FALSE)</f>
        <v>BU4</v>
      </c>
      <c r="J853" s="74">
        <f t="shared" si="98"/>
        <v>6</v>
      </c>
      <c r="K853" s="75">
        <f>Abfalldokumentation!$E853</f>
        <v>44473</v>
      </c>
      <c r="L853" s="74" t="str">
        <f>IFERROR(IF(VLOOKUP(W853,'[1]Rohware 230'!$B:$C,2,FALSE)=0,"Rohware"),
IFERROR(IF(VLOOKUP(W853,[1]Sammelnr.!$B:$C,2,FALSE)=0,"Sammelnr. ungeschält ABS"),
IFERROR(IF(VLOOKUP(W853,[1]Sammelnr.!$E:$F,2,FALSE)=0,"Sammelnr. ungeschält VS"),
IFERROR(IF(VLOOKUP(W853,[1]Sammelnr.!$H:$I,2,FALSE)=0,"Sammelnr. geschält"),
IFERROR(IF(VLOOKUP(W853,[1]Offen!$B:$C,2,FALSE)=0,"Offen ungeschält ABS"),
IFERROR(IF(VLOOKUP(W853,[1]Offen!$E:$F,2,FALSE)=0,"Offen ungeschält VOS"),
IFERROR(IF(VLOOKUP(W853,[1]Offen!$H:$I,2,FALSE)=0,"Offen geschält RW"),
IFERROR(IF(VLOOKUP(W853,[1]Offen!$K:$L,2,FALSE)=0,"Offen vegan"),
IFERROR(IF(VLOOKUP(W853,[1]Offen!$N:$O,2,FALSE)=0,"Offen Zipfel"),
IFERROR(IF(VLOOKUP(W853,[1]Offen!$Q:$R,2,FALSE)=0,"Offen Endstücke"),
IFERROR(IF(VLOOKUP(W853,[1]Vakuumiert!$B:$C,2,FALSE)=0,"Vakuumierter VOS ungeschält"),
IFERROR(IF(VLOOKUP(W853,[1]Vakuumiert!$E:$F,2,FALSE)=0,"Vakuumierter ABS ungeschält"),
IFERROR(IF(VLOOKUP(W853,[1]Vakuumiert!$H:$I,2,FALSE)=0,"Vakuumierter VOS geschält"),
IFERROR(IF(VLOOKUP(W853,[1]Vakuumiert!$K:$L,2,FALSE)=0,"Vakuumierter VOS vegan"),
IFERROR(IF(VLOOKUP(W853,[1]Vakuumiert!$N:$O,2,FALSE)=0,"Vakuumierter VOS Zipfel"),
IFERROR(IF(VLOOKUP(W853,[1]Vakuumiert!$Q:$R,2,FALSE)=0,"Vakuumiert geschält"),
IFERROR(IF(VLOOKUP(W853,'[1]vakuumierte Fertigprodukte'!$B:$C,2,FALSE)=0,"Fertigprodukte"),
IFERROR(IF(VLOOKUP(W853,'[1]vakuumierte Fertigprodukte'!$E:$FI,2,FALSE)=0,"Vakuumierte Zipfel"),
IFERROR(IF(VLOOKUP(W853,[1]Wurste!$B:$C,2,FALSE)=0,"Räucherwürste"),
IFERROR(IF(VLOOKUP(W853,[1]Wurste!$E:$F,2,FALSE)=0,"URW/URGW Wurst"),
IFERROR(IF(VLOOKUP(W853,[1]Wurste!$H:$I,2,FALSE)=0,"HF-Wurst Vegan"),
IFERROR(IF(VLOOKUP(W853,[1]Wurste!$K:$L,2,FALSE)=0,"320er ohne Würste"),
IFERROR(IF(AND(OR(Abfalldokumentation!$I853="BU3",Abfalldokumentation!$I853="Verkauf"),Abfalldokumentation!$N853="Schimmel",Abfalldokumentation!$O853="keinen Abnehmer/kein Schälpersonal"),"Div. Zipfel, ES ohne Verwendung",VLOOKUP(Abfalldokumentation!$M853,Produktgruppen!A:B,2,FALSE)),"-")))))))))))))))))))))))</f>
        <v>Offen ungeschält ABS</v>
      </c>
      <c r="M853" s="76" t="str">
        <f>IFERROR(VLOOKUP(Abfalldokumentation!$W853,Artikel!A:C,3,FALSE),Abfalldokumentation!$W853)</f>
        <v>ABS KELLERGEIST</v>
      </c>
      <c r="N853" s="76" t="str">
        <f>VLOOKUP(D853,'Liste Gründe'!A:D,2,FALSE)</f>
        <v>keinen Verwendungszweck</v>
      </c>
      <c r="O853" s="75" t="str">
        <f>IF(ISBLANK(F853),VLOOKUP(Abfalldokumentation!$X853,'Liste Gründe'!A:D,3,FALSE),F853)</f>
        <v>-</v>
      </c>
      <c r="P853" s="76" t="str">
        <f>IF(ISBLANK(Abfalldokumentation!$G853),"-",Abfalldokumentation!$G853)</f>
        <v>-</v>
      </c>
      <c r="Q853" s="76">
        <f t="shared" si="99"/>
        <v>40</v>
      </c>
      <c r="R853" s="76" t="str">
        <f t="shared" si="100"/>
        <v>Produkte</v>
      </c>
      <c r="S853" s="76" t="str">
        <f t="shared" si="101"/>
        <v>BUs</v>
      </c>
      <c r="T853" s="76" t="str">
        <f t="shared" si="102"/>
        <v>Symptome</v>
      </c>
      <c r="U853" s="76">
        <f>IFERROR(VLOOKUP(Abfalldokumentation!$W853,Kennzahlen!S:U,3,FALSE)*Abfalldokumentation!$J853,"0")</f>
        <v>6.0000000000000006E-4</v>
      </c>
      <c r="V853" s="76" t="str">
        <f>IF(ISBLANK(A853),VLOOKUP(Abfalldokumentation!$W853,'Linien - BU'!R:S,2,FALSE),A853)</f>
        <v>BU4</v>
      </c>
      <c r="W853" s="77">
        <f t="shared" si="103"/>
        <v>29501028</v>
      </c>
      <c r="X853" s="77">
        <f t="shared" si="104"/>
        <v>61</v>
      </c>
    </row>
    <row r="854" spans="1:24" ht="30" customHeight="1" x14ac:dyDescent="0.25">
      <c r="A854" s="39" t="s">
        <v>99</v>
      </c>
      <c r="B854" s="40">
        <v>29501032</v>
      </c>
      <c r="C854" s="40">
        <v>29</v>
      </c>
      <c r="D854" s="40">
        <v>22</v>
      </c>
      <c r="E854" s="41">
        <v>44473</v>
      </c>
      <c r="F854" s="42" t="s">
        <v>87</v>
      </c>
      <c r="G854" s="40" t="s">
        <v>100</v>
      </c>
      <c r="H854" s="44" t="str">
        <f>IFERROR(VLOOKUP(Abfalldokumentation!$B854,Artikel!A:C,3,FALSE),Abfalldokumentation!$B854)</f>
        <v>ABS CHED-ROT MIT ß-CARO</v>
      </c>
      <c r="I854" s="78" t="str">
        <f>VLOOKUP(V854,'Linien - BU'!A:B,2,FALSE)</f>
        <v>BU3</v>
      </c>
      <c r="J854" s="79">
        <f t="shared" si="98"/>
        <v>29</v>
      </c>
      <c r="K854" s="80">
        <f>Abfalldokumentation!$E854</f>
        <v>44473</v>
      </c>
      <c r="L854" s="79" t="str">
        <f>IFERROR(IF(VLOOKUP(W854,'[1]Rohware 230'!$B:$C,2,FALSE)=0,"Rohware"),
IFERROR(IF(VLOOKUP(W854,[1]Sammelnr.!$B:$C,2,FALSE)=0,"Sammelnr. ungeschält ABS"),
IFERROR(IF(VLOOKUP(W854,[1]Sammelnr.!$E:$F,2,FALSE)=0,"Sammelnr. ungeschält VS"),
IFERROR(IF(VLOOKUP(W854,[1]Sammelnr.!$H:$I,2,FALSE)=0,"Sammelnr. geschält"),
IFERROR(IF(VLOOKUP(W854,[1]Offen!$B:$C,2,FALSE)=0,"Offen ungeschält ABS"),
IFERROR(IF(VLOOKUP(W854,[1]Offen!$E:$F,2,FALSE)=0,"Offen ungeschält VOS"),
IFERROR(IF(VLOOKUP(W854,[1]Offen!$H:$I,2,FALSE)=0,"Offen geschält RW"),
IFERROR(IF(VLOOKUP(W854,[1]Offen!$K:$L,2,FALSE)=0,"Offen vegan"),
IFERROR(IF(VLOOKUP(W854,[1]Offen!$N:$O,2,FALSE)=0,"Offen Zipfel"),
IFERROR(IF(VLOOKUP(W854,[1]Offen!$Q:$R,2,FALSE)=0,"Offen Endstücke"),
IFERROR(IF(VLOOKUP(W854,[1]Vakuumiert!$B:$C,2,FALSE)=0,"Vakuumierter VOS ungeschält"),
IFERROR(IF(VLOOKUP(W854,[1]Vakuumiert!$E:$F,2,FALSE)=0,"Vakuumierter ABS ungeschält"),
IFERROR(IF(VLOOKUP(W854,[1]Vakuumiert!$H:$I,2,FALSE)=0,"Vakuumierter VOS geschält"),
IFERROR(IF(VLOOKUP(W854,[1]Vakuumiert!$K:$L,2,FALSE)=0,"Vakuumierter VOS vegan"),
IFERROR(IF(VLOOKUP(W854,[1]Vakuumiert!$N:$O,2,FALSE)=0,"Vakuumierter VOS Zipfel"),
IFERROR(IF(VLOOKUP(W854,[1]Vakuumiert!$Q:$R,2,FALSE)=0,"Vakuumiert geschält"),
IFERROR(IF(VLOOKUP(W854,'[1]vakuumierte Fertigprodukte'!$B:$C,2,FALSE)=0,"Fertigprodukte"),
IFERROR(IF(VLOOKUP(W854,'[1]vakuumierte Fertigprodukte'!$E:$FI,2,FALSE)=0,"Vakuumierte Zipfel"),
IFERROR(IF(VLOOKUP(W854,[1]Wurste!$B:$C,2,FALSE)=0,"Räucherwürste"),
IFERROR(IF(VLOOKUP(W854,[1]Wurste!$E:$F,2,FALSE)=0,"URW/URGW Wurst"),
IFERROR(IF(VLOOKUP(W854,[1]Wurste!$H:$I,2,FALSE)=0,"HF-Wurst Vegan"),
IFERROR(IF(VLOOKUP(W854,[1]Wurste!$K:$L,2,FALSE)=0,"320er ohne Würste"),
IFERROR(IF(AND(OR(Abfalldokumentation!$I854="BU3",Abfalldokumentation!$I854="Verkauf"),Abfalldokumentation!$N854="Schimmel",Abfalldokumentation!$O854="keinen Abnehmer/kein Schälpersonal"),"Div. Zipfel, ES ohne Verwendung",VLOOKUP(Abfalldokumentation!$M854,Produktgruppen!A:B,2,FALSE)),"-")))))))))))))))))))))))</f>
        <v>Offen ungeschält ABS</v>
      </c>
      <c r="M854" s="81" t="str">
        <f>IFERROR(VLOOKUP(Abfalldokumentation!$W854,Artikel!A:C,3,FALSE),Abfalldokumentation!$W854)</f>
        <v>ABS CHED-ROT MIT ß-CARO</v>
      </c>
      <c r="N854" s="81" t="str">
        <f>VLOOKUP(D854,'Liste Gründe'!A:D,2,FALSE)</f>
        <v>Rest</v>
      </c>
      <c r="O854" s="80" t="str">
        <f>IF(ISBLANK(F854),VLOOKUP(Abfalldokumentation!$X854,'Liste Gründe'!A:D,3,FALSE),F854)</f>
        <v>Fremdkörper</v>
      </c>
      <c r="P854" s="81" t="str">
        <f>IF(ISBLANK(Abfalldokumentation!$G854),"-",Abfalldokumentation!$G854)</f>
        <v>Schmutz</v>
      </c>
      <c r="Q854" s="81">
        <f t="shared" si="99"/>
        <v>40</v>
      </c>
      <c r="R854" s="81" t="str">
        <f t="shared" si="100"/>
        <v>Produkte</v>
      </c>
      <c r="S854" s="81" t="str">
        <f t="shared" si="101"/>
        <v>BUs</v>
      </c>
      <c r="T854" s="81" t="str">
        <f t="shared" si="102"/>
        <v>Symptome</v>
      </c>
      <c r="U854" s="81">
        <f>IFERROR(VLOOKUP(Abfalldokumentation!$W854,Kennzahlen!S:U,3,FALSE)*Abfalldokumentation!$J854,"0")</f>
        <v>29</v>
      </c>
      <c r="V854" s="81" t="str">
        <f>IF(ISBLANK(A854),VLOOKUP(Abfalldokumentation!$W854,'Linien - BU'!R:S,2,FALSE),A854)</f>
        <v>L33</v>
      </c>
      <c r="W854" s="77">
        <f t="shared" si="103"/>
        <v>29501032</v>
      </c>
      <c r="X854" s="77">
        <f t="shared" si="104"/>
        <v>22</v>
      </c>
    </row>
    <row r="855" spans="1:24" ht="30" customHeight="1" x14ac:dyDescent="0.25">
      <c r="A855" s="45" t="s">
        <v>8</v>
      </c>
      <c r="B855" s="46">
        <v>29501055</v>
      </c>
      <c r="C855" s="46">
        <v>195</v>
      </c>
      <c r="D855" s="46">
        <v>12</v>
      </c>
      <c r="E855" s="47">
        <v>44473</v>
      </c>
      <c r="F855" s="48" t="s">
        <v>21</v>
      </c>
      <c r="G855" s="46" t="s">
        <v>36</v>
      </c>
      <c r="H855" s="50" t="str">
        <f>IFERROR(VLOOKUP(Abfalldokumentation!$B855,Artikel!A:C,3,FALSE),Abfalldokumentation!$B855)</f>
        <v>VOS RW BUN-PF</v>
      </c>
      <c r="I855" s="73" t="str">
        <f>VLOOKUP(V855,'Linien - BU'!A:B,2,FALSE)</f>
        <v>BU3</v>
      </c>
      <c r="J855" s="74">
        <f t="shared" si="98"/>
        <v>195</v>
      </c>
      <c r="K855" s="75">
        <f>Abfalldokumentation!$E855</f>
        <v>44473</v>
      </c>
      <c r="L855" s="74" t="str">
        <f>IFERROR(IF(VLOOKUP(W855,'[1]Rohware 230'!$B:$C,2,FALSE)=0,"Rohware"),
IFERROR(IF(VLOOKUP(W855,[1]Sammelnr.!$B:$C,2,FALSE)=0,"Sammelnr. ungeschält ABS"),
IFERROR(IF(VLOOKUP(W855,[1]Sammelnr.!$E:$F,2,FALSE)=0,"Sammelnr. ungeschält VS"),
IFERROR(IF(VLOOKUP(W855,[1]Sammelnr.!$H:$I,2,FALSE)=0,"Sammelnr. geschält"),
IFERROR(IF(VLOOKUP(W855,[1]Offen!$B:$C,2,FALSE)=0,"Offen ungeschält ABS"),
IFERROR(IF(VLOOKUP(W855,[1]Offen!$E:$F,2,FALSE)=0,"Offen ungeschält VOS"),
IFERROR(IF(VLOOKUP(W855,[1]Offen!$H:$I,2,FALSE)=0,"Offen geschält RW"),
IFERROR(IF(VLOOKUP(W855,[1]Offen!$K:$L,2,FALSE)=0,"Offen vegan"),
IFERROR(IF(VLOOKUP(W855,[1]Offen!$N:$O,2,FALSE)=0,"Offen Zipfel"),
IFERROR(IF(VLOOKUP(W855,[1]Offen!$Q:$R,2,FALSE)=0,"Offen Endstücke"),
IFERROR(IF(VLOOKUP(W855,[1]Vakuumiert!$B:$C,2,FALSE)=0,"Vakuumierter VOS ungeschält"),
IFERROR(IF(VLOOKUP(W855,[1]Vakuumiert!$E:$F,2,FALSE)=0,"Vakuumierter ABS ungeschält"),
IFERROR(IF(VLOOKUP(W855,[1]Vakuumiert!$H:$I,2,FALSE)=0,"Vakuumierter VOS geschält"),
IFERROR(IF(VLOOKUP(W855,[1]Vakuumiert!$K:$L,2,FALSE)=0,"Vakuumierter VOS vegan"),
IFERROR(IF(VLOOKUP(W855,[1]Vakuumiert!$N:$O,2,FALSE)=0,"Vakuumierter VOS Zipfel"),
IFERROR(IF(VLOOKUP(W855,[1]Vakuumiert!$Q:$R,2,FALSE)=0,"Vakuumiert geschält"),
IFERROR(IF(VLOOKUP(W855,'[1]vakuumierte Fertigprodukte'!$B:$C,2,FALSE)=0,"Fertigprodukte"),
IFERROR(IF(VLOOKUP(W855,'[1]vakuumierte Fertigprodukte'!$E:$FI,2,FALSE)=0,"Vakuumierte Zipfel"),
IFERROR(IF(VLOOKUP(W855,[1]Wurste!$B:$C,2,FALSE)=0,"Räucherwürste"),
IFERROR(IF(VLOOKUP(W855,[1]Wurste!$E:$F,2,FALSE)=0,"URW/URGW Wurst"),
IFERROR(IF(VLOOKUP(W855,[1]Wurste!$H:$I,2,FALSE)=0,"HF-Wurst Vegan"),
IFERROR(IF(VLOOKUP(W855,[1]Wurste!$K:$L,2,FALSE)=0,"320er ohne Würste"),
IFERROR(IF(AND(OR(Abfalldokumentation!$I855="BU3",Abfalldokumentation!$I855="Verkauf"),Abfalldokumentation!$N855="Schimmel",Abfalldokumentation!$O855="keinen Abnehmer/kein Schälpersonal"),"Div. Zipfel, ES ohne Verwendung",VLOOKUP(Abfalldokumentation!$M855,Produktgruppen!A:B,2,FALSE)),"-")))))))))))))))))))))))</f>
        <v>Offen ungeschält VOS</v>
      </c>
      <c r="M855" s="76" t="str">
        <f>IFERROR(VLOOKUP(Abfalldokumentation!$W855,Artikel!A:C,3,FALSE),Abfalldokumentation!$W855)</f>
        <v>VOS RW BUN-PF</v>
      </c>
      <c r="N855" s="76" t="str">
        <f>VLOOKUP(D855,'Liste Gründe'!A:D,2,FALSE)</f>
        <v>Schimmel</v>
      </c>
      <c r="O855" s="75" t="str">
        <f>IF(ISBLANK(F855),VLOOKUP(Abfalldokumentation!$X855,'Liste Gründe'!A:D,3,FALSE),F855)</f>
        <v>VOS &gt; Einsatz</v>
      </c>
      <c r="P855" s="76" t="str">
        <f>IF(ISBLANK(Abfalldokumentation!$G855),"-",Abfalldokumentation!$G855)</f>
        <v>-</v>
      </c>
      <c r="Q855" s="76">
        <f t="shared" si="99"/>
        <v>40</v>
      </c>
      <c r="R855" s="76" t="str">
        <f t="shared" si="100"/>
        <v>Produkte</v>
      </c>
      <c r="S855" s="76" t="str">
        <f t="shared" si="101"/>
        <v>BUs</v>
      </c>
      <c r="T855" s="76" t="str">
        <f t="shared" si="102"/>
        <v>Symptome</v>
      </c>
      <c r="U855" s="76">
        <f>IFERROR(VLOOKUP(Abfalldokumentation!$W855,Kennzahlen!S:U,3,FALSE)*Abfalldokumentation!$J855,"0")</f>
        <v>97.5</v>
      </c>
      <c r="V855" s="76" t="str">
        <f>IF(ISBLANK(A855),VLOOKUP(Abfalldokumentation!$W855,'Linien - BU'!R:S,2,FALSE),A855)</f>
        <v>BU3</v>
      </c>
      <c r="W855" s="77">
        <f t="shared" si="103"/>
        <v>29501055</v>
      </c>
      <c r="X855" s="77">
        <f t="shared" si="104"/>
        <v>12</v>
      </c>
    </row>
    <row r="856" spans="1:24" ht="30" customHeight="1" x14ac:dyDescent="0.25">
      <c r="A856" s="39" t="s">
        <v>11</v>
      </c>
      <c r="B856" s="40">
        <v>29501070</v>
      </c>
      <c r="C856" s="40">
        <v>386</v>
      </c>
      <c r="D856" s="40">
        <v>12</v>
      </c>
      <c r="E856" s="41">
        <v>44473</v>
      </c>
      <c r="F856" s="42" t="s">
        <v>20</v>
      </c>
      <c r="G856" s="40" t="s">
        <v>36</v>
      </c>
      <c r="H856" s="44" t="str">
        <f>IFERROR(VLOOKUP(Abfalldokumentation!$B856,Artikel!A:C,3,FALSE),Abfalldokumentation!$B856)</f>
        <v>VOS GRW-SCHI-NAT ENDSTÜ</v>
      </c>
      <c r="I856" s="78" t="str">
        <f>VLOOKUP(V856,'Linien - BU'!A:B,2,FALSE)</f>
        <v>Verkauf</v>
      </c>
      <c r="J856" s="79">
        <f t="shared" si="98"/>
        <v>386</v>
      </c>
      <c r="K856" s="80">
        <f>Abfalldokumentation!$E856</f>
        <v>44473</v>
      </c>
      <c r="L856" s="79" t="str">
        <f>IFERROR(IF(VLOOKUP(W856,'[1]Rohware 230'!$B:$C,2,FALSE)=0,"Rohware"),
IFERROR(IF(VLOOKUP(W856,[1]Sammelnr.!$B:$C,2,FALSE)=0,"Sammelnr. ungeschält ABS"),
IFERROR(IF(VLOOKUP(W856,[1]Sammelnr.!$E:$F,2,FALSE)=0,"Sammelnr. ungeschält VS"),
IFERROR(IF(VLOOKUP(W856,[1]Sammelnr.!$H:$I,2,FALSE)=0,"Sammelnr. geschält"),
IFERROR(IF(VLOOKUP(W856,[1]Offen!$B:$C,2,FALSE)=0,"Offen ungeschält ABS"),
IFERROR(IF(VLOOKUP(W856,[1]Offen!$E:$F,2,FALSE)=0,"Offen ungeschält VOS"),
IFERROR(IF(VLOOKUP(W856,[1]Offen!$H:$I,2,FALSE)=0,"Offen geschält RW"),
IFERROR(IF(VLOOKUP(W856,[1]Offen!$K:$L,2,FALSE)=0,"Offen vegan"),
IFERROR(IF(VLOOKUP(W856,[1]Offen!$N:$O,2,FALSE)=0,"Offen Zipfel"),
IFERROR(IF(VLOOKUP(W856,[1]Offen!$Q:$R,2,FALSE)=0,"Offen Endstücke"),
IFERROR(IF(VLOOKUP(W856,[1]Vakuumiert!$B:$C,2,FALSE)=0,"Vakuumierter VOS ungeschält"),
IFERROR(IF(VLOOKUP(W856,[1]Vakuumiert!$E:$F,2,FALSE)=0,"Vakuumierter ABS ungeschält"),
IFERROR(IF(VLOOKUP(W856,[1]Vakuumiert!$H:$I,2,FALSE)=0,"Vakuumierter VOS geschält"),
IFERROR(IF(VLOOKUP(W856,[1]Vakuumiert!$K:$L,2,FALSE)=0,"Vakuumierter VOS vegan"),
IFERROR(IF(VLOOKUP(W856,[1]Vakuumiert!$N:$O,2,FALSE)=0,"Vakuumierter VOS Zipfel"),
IFERROR(IF(VLOOKUP(W856,[1]Vakuumiert!$Q:$R,2,FALSE)=0,"Vakuumiert geschält"),
IFERROR(IF(VLOOKUP(W856,'[1]vakuumierte Fertigprodukte'!$B:$C,2,FALSE)=0,"Fertigprodukte"),
IFERROR(IF(VLOOKUP(W856,'[1]vakuumierte Fertigprodukte'!$E:$FI,2,FALSE)=0,"Vakuumierte Zipfel"),
IFERROR(IF(VLOOKUP(W856,[1]Wurste!$B:$C,2,FALSE)=0,"Räucherwürste"),
IFERROR(IF(VLOOKUP(W856,[1]Wurste!$E:$F,2,FALSE)=0,"URW/URGW Wurst"),
IFERROR(IF(VLOOKUP(W856,[1]Wurste!$H:$I,2,FALSE)=0,"HF-Wurst Vegan"),
IFERROR(IF(VLOOKUP(W856,[1]Wurste!$K:$L,2,FALSE)=0,"320er ohne Würste"),
IFERROR(IF(AND(OR(Abfalldokumentation!$I856="BU3",Abfalldokumentation!$I856="Verkauf"),Abfalldokumentation!$N856="Schimmel",Abfalldokumentation!$O856="keinen Abnehmer/kein Schälpersonal"),"Div. Zipfel, ES ohne Verwendung",VLOOKUP(Abfalldokumentation!$M856,Produktgruppen!A:B,2,FALSE)),"-")))))))))))))))))))))))</f>
        <v>Offen Endstücke</v>
      </c>
      <c r="M856" s="81" t="str">
        <f>IFERROR(VLOOKUP(Abfalldokumentation!$W856,Artikel!A:C,3,FALSE),Abfalldokumentation!$W856)</f>
        <v>VOS GRW-SCHI-NAT ENDSTÜ</v>
      </c>
      <c r="N856" s="81" t="str">
        <f>VLOOKUP(D856,'Liste Gründe'!A:D,2,FALSE)</f>
        <v>Schimmel</v>
      </c>
      <c r="O856" s="80" t="str">
        <f>IF(ISBLANK(F856),VLOOKUP(Abfalldokumentation!$X856,'Liste Gründe'!A:D,3,FALSE),F856)</f>
        <v>keinen Abnehmer/kein Schälpersonal</v>
      </c>
      <c r="P856" s="81" t="str">
        <f>IF(ISBLANK(Abfalldokumentation!$G856),"-",Abfalldokumentation!$G856)</f>
        <v>-</v>
      </c>
      <c r="Q856" s="81">
        <f t="shared" si="99"/>
        <v>40</v>
      </c>
      <c r="R856" s="81" t="str">
        <f t="shared" si="100"/>
        <v>Produkte</v>
      </c>
      <c r="S856" s="81" t="str">
        <f t="shared" si="101"/>
        <v>BUs</v>
      </c>
      <c r="T856" s="81" t="str">
        <f t="shared" si="102"/>
        <v>Symptome</v>
      </c>
      <c r="U856" s="81">
        <f>IFERROR(VLOOKUP(Abfalldokumentation!$W856,Kennzahlen!S:U,3,FALSE)*Abfalldokumentation!$J856,"0")</f>
        <v>193</v>
      </c>
      <c r="V856" s="81" t="str">
        <f>IF(ISBLANK(A856),VLOOKUP(Abfalldokumentation!$W856,'Linien - BU'!R:S,2,FALSE),A856)</f>
        <v>Verkauf</v>
      </c>
      <c r="W856" s="77">
        <f t="shared" si="103"/>
        <v>29501070</v>
      </c>
      <c r="X856" s="77">
        <f t="shared" si="104"/>
        <v>12</v>
      </c>
    </row>
    <row r="857" spans="1:24" ht="30" customHeight="1" x14ac:dyDescent="0.25">
      <c r="A857" s="45" t="s">
        <v>8</v>
      </c>
      <c r="B857" s="46">
        <v>49500143</v>
      </c>
      <c r="C857" s="46">
        <v>289</v>
      </c>
      <c r="D857" s="46">
        <v>12</v>
      </c>
      <c r="E857" s="47">
        <v>44473</v>
      </c>
      <c r="F857" s="48" t="s">
        <v>21</v>
      </c>
      <c r="G857" s="46" t="s">
        <v>36</v>
      </c>
      <c r="H857" s="50" t="str">
        <f>IFERROR(VLOOKUP(Abfalldokumentation!$B857,Artikel!A:C,3,FALSE),Abfalldokumentation!$B857)</f>
        <v>VOS GRW-NATUR-VAKU / Er</v>
      </c>
      <c r="I857" s="73" t="str">
        <f>VLOOKUP(V857,'Linien - BU'!A:B,2,FALSE)</f>
        <v>BU3</v>
      </c>
      <c r="J857" s="74">
        <f t="shared" si="98"/>
        <v>289</v>
      </c>
      <c r="K857" s="75">
        <f>Abfalldokumentation!$E857</f>
        <v>44473</v>
      </c>
      <c r="L857" s="74" t="str">
        <f>IFERROR(IF(VLOOKUP(W857,'[1]Rohware 230'!$B:$C,2,FALSE)=0,"Rohware"),
IFERROR(IF(VLOOKUP(W857,[1]Sammelnr.!$B:$C,2,FALSE)=0,"Sammelnr. ungeschält ABS"),
IFERROR(IF(VLOOKUP(W857,[1]Sammelnr.!$E:$F,2,FALSE)=0,"Sammelnr. ungeschält VS"),
IFERROR(IF(VLOOKUP(W857,[1]Sammelnr.!$H:$I,2,FALSE)=0,"Sammelnr. geschält"),
IFERROR(IF(VLOOKUP(W857,[1]Offen!$B:$C,2,FALSE)=0,"Offen ungeschält ABS"),
IFERROR(IF(VLOOKUP(W857,[1]Offen!$E:$F,2,FALSE)=0,"Offen ungeschält VOS"),
IFERROR(IF(VLOOKUP(W857,[1]Offen!$H:$I,2,FALSE)=0,"Offen geschält RW"),
IFERROR(IF(VLOOKUP(W857,[1]Offen!$K:$L,2,FALSE)=0,"Offen vegan"),
IFERROR(IF(VLOOKUP(W857,[1]Offen!$N:$O,2,FALSE)=0,"Offen Zipfel"),
IFERROR(IF(VLOOKUP(W857,[1]Offen!$Q:$R,2,FALSE)=0,"Offen Endstücke"),
IFERROR(IF(VLOOKUP(W857,[1]Vakuumiert!$B:$C,2,FALSE)=0,"Vakuumierter VOS ungeschält"),
IFERROR(IF(VLOOKUP(W857,[1]Vakuumiert!$E:$F,2,FALSE)=0,"Vakuumierter ABS ungeschält"),
IFERROR(IF(VLOOKUP(W857,[1]Vakuumiert!$H:$I,2,FALSE)=0,"Vakuumierter VOS geschält"),
IFERROR(IF(VLOOKUP(W857,[1]Vakuumiert!$K:$L,2,FALSE)=0,"Vakuumierter VOS vegan"),
IFERROR(IF(VLOOKUP(W857,[1]Vakuumiert!$N:$O,2,FALSE)=0,"Vakuumierter VOS Zipfel"),
IFERROR(IF(VLOOKUP(W857,[1]Vakuumiert!$Q:$R,2,FALSE)=0,"Vakuumiert geschält"),
IFERROR(IF(VLOOKUP(W857,'[1]vakuumierte Fertigprodukte'!$B:$C,2,FALSE)=0,"Fertigprodukte"),
IFERROR(IF(VLOOKUP(W857,'[1]vakuumierte Fertigprodukte'!$E:$FI,2,FALSE)=0,"Vakuumierte Zipfel"),
IFERROR(IF(VLOOKUP(W857,[1]Wurste!$B:$C,2,FALSE)=0,"Räucherwürste"),
IFERROR(IF(VLOOKUP(W857,[1]Wurste!$E:$F,2,FALSE)=0,"URW/URGW Wurst"),
IFERROR(IF(VLOOKUP(W857,[1]Wurste!$H:$I,2,FALSE)=0,"HF-Wurst Vegan"),
IFERROR(IF(VLOOKUP(W857,[1]Wurste!$K:$L,2,FALSE)=0,"320er ohne Würste"),
IFERROR(IF(AND(OR(Abfalldokumentation!$I857="BU3",Abfalldokumentation!$I857="Verkauf"),Abfalldokumentation!$N857="Schimmel",Abfalldokumentation!$O857="keinen Abnehmer/kein Schälpersonal"),"Div. Zipfel, ES ohne Verwendung",VLOOKUP(Abfalldokumentation!$M857,Produktgruppen!A:B,2,FALSE)),"-")))))))))))))))))))))))</f>
        <v>Vakuumierter VOS ungeschält</v>
      </c>
      <c r="M857" s="76" t="str">
        <f>IFERROR(VLOOKUP(Abfalldokumentation!$W857,Artikel!A:C,3,FALSE),Abfalldokumentation!$W857)</f>
        <v>VOS GRW-NATUR-VAKU / Er</v>
      </c>
      <c r="N857" s="76" t="str">
        <f>VLOOKUP(D857,'Liste Gründe'!A:D,2,FALSE)</f>
        <v>Schimmel</v>
      </c>
      <c r="O857" s="75" t="str">
        <f>IF(ISBLANK(F857),VLOOKUP(Abfalldokumentation!$X857,'Liste Gründe'!A:D,3,FALSE),F857)</f>
        <v>VOS &gt; Einsatz</v>
      </c>
      <c r="P857" s="76" t="str">
        <f>IF(ISBLANK(Abfalldokumentation!$G857),"-",Abfalldokumentation!$G857)</f>
        <v>-</v>
      </c>
      <c r="Q857" s="76">
        <f t="shared" si="99"/>
        <v>40</v>
      </c>
      <c r="R857" s="76" t="str">
        <f t="shared" si="100"/>
        <v>Produkte</v>
      </c>
      <c r="S857" s="76" t="str">
        <f t="shared" si="101"/>
        <v>BUs</v>
      </c>
      <c r="T857" s="76" t="str">
        <f t="shared" si="102"/>
        <v>Symptome</v>
      </c>
      <c r="U857" s="76">
        <f>IFERROR(VLOOKUP(Abfalldokumentation!$W857,Kennzahlen!S:U,3,FALSE)*Abfalldokumentation!$J857,"0")</f>
        <v>148.54599999999999</v>
      </c>
      <c r="V857" s="76" t="str">
        <f>IF(ISBLANK(A857),VLOOKUP(Abfalldokumentation!$W857,'Linien - BU'!R:S,2,FALSE),A857)</f>
        <v>BU3</v>
      </c>
      <c r="W857" s="77">
        <f t="shared" si="103"/>
        <v>49500143</v>
      </c>
      <c r="X857" s="77">
        <f t="shared" si="104"/>
        <v>12</v>
      </c>
    </row>
    <row r="858" spans="1:24" ht="30" customHeight="1" x14ac:dyDescent="0.25">
      <c r="A858" s="39" t="s">
        <v>8</v>
      </c>
      <c r="B858" s="40">
        <v>49500147</v>
      </c>
      <c r="C858" s="40">
        <v>1266</v>
      </c>
      <c r="D858" s="40">
        <v>12</v>
      </c>
      <c r="E858" s="41">
        <v>44473</v>
      </c>
      <c r="F858" s="42" t="s">
        <v>21</v>
      </c>
      <c r="G858" s="40" t="s">
        <v>36</v>
      </c>
      <c r="H858" s="44" t="str">
        <f>IFERROR(VLOOKUP(Abfalldokumentation!$B858,Artikel!A:C,3,FALSE),Abfalldokumentation!$B858)</f>
        <v>VOS RW-NATUR-EXTRA-VAKU</v>
      </c>
      <c r="I858" s="78" t="str">
        <f>VLOOKUP(V858,'Linien - BU'!A:B,2,FALSE)</f>
        <v>BU3</v>
      </c>
      <c r="J858" s="79">
        <f t="shared" si="98"/>
        <v>1266</v>
      </c>
      <c r="K858" s="80">
        <f>Abfalldokumentation!$E858</f>
        <v>44473</v>
      </c>
      <c r="L858" s="79" t="str">
        <f>IFERROR(IF(VLOOKUP(W858,'[1]Rohware 230'!$B:$C,2,FALSE)=0,"Rohware"),
IFERROR(IF(VLOOKUP(W858,[1]Sammelnr.!$B:$C,2,FALSE)=0,"Sammelnr. ungeschält ABS"),
IFERROR(IF(VLOOKUP(W858,[1]Sammelnr.!$E:$F,2,FALSE)=0,"Sammelnr. ungeschält VS"),
IFERROR(IF(VLOOKUP(W858,[1]Sammelnr.!$H:$I,2,FALSE)=0,"Sammelnr. geschält"),
IFERROR(IF(VLOOKUP(W858,[1]Offen!$B:$C,2,FALSE)=0,"Offen ungeschält ABS"),
IFERROR(IF(VLOOKUP(W858,[1]Offen!$E:$F,2,FALSE)=0,"Offen ungeschält VOS"),
IFERROR(IF(VLOOKUP(W858,[1]Offen!$H:$I,2,FALSE)=0,"Offen geschält RW"),
IFERROR(IF(VLOOKUP(W858,[1]Offen!$K:$L,2,FALSE)=0,"Offen vegan"),
IFERROR(IF(VLOOKUP(W858,[1]Offen!$N:$O,2,FALSE)=0,"Offen Zipfel"),
IFERROR(IF(VLOOKUP(W858,[1]Offen!$Q:$R,2,FALSE)=0,"Offen Endstücke"),
IFERROR(IF(VLOOKUP(W858,[1]Vakuumiert!$B:$C,2,FALSE)=0,"Vakuumierter VOS ungeschält"),
IFERROR(IF(VLOOKUP(W858,[1]Vakuumiert!$E:$F,2,FALSE)=0,"Vakuumierter ABS ungeschält"),
IFERROR(IF(VLOOKUP(W858,[1]Vakuumiert!$H:$I,2,FALSE)=0,"Vakuumierter VOS geschält"),
IFERROR(IF(VLOOKUP(W858,[1]Vakuumiert!$K:$L,2,FALSE)=0,"Vakuumierter VOS vegan"),
IFERROR(IF(VLOOKUP(W858,[1]Vakuumiert!$N:$O,2,FALSE)=0,"Vakuumierter VOS Zipfel"),
IFERROR(IF(VLOOKUP(W858,[1]Vakuumiert!$Q:$R,2,FALSE)=0,"Vakuumiert geschält"),
IFERROR(IF(VLOOKUP(W858,'[1]vakuumierte Fertigprodukte'!$B:$C,2,FALSE)=0,"Fertigprodukte"),
IFERROR(IF(VLOOKUP(W858,'[1]vakuumierte Fertigprodukte'!$E:$FI,2,FALSE)=0,"Vakuumierte Zipfel"),
IFERROR(IF(VLOOKUP(W858,[1]Wurste!$B:$C,2,FALSE)=0,"Räucherwürste"),
IFERROR(IF(VLOOKUP(W858,[1]Wurste!$E:$F,2,FALSE)=0,"URW/URGW Wurst"),
IFERROR(IF(VLOOKUP(W858,[1]Wurste!$H:$I,2,FALSE)=0,"HF-Wurst Vegan"),
IFERROR(IF(VLOOKUP(W858,[1]Wurste!$K:$L,2,FALSE)=0,"320er ohne Würste"),
IFERROR(IF(AND(OR(Abfalldokumentation!$I858="BU3",Abfalldokumentation!$I858="Verkauf"),Abfalldokumentation!$N858="Schimmel",Abfalldokumentation!$O858="keinen Abnehmer/kein Schälpersonal"),"Div. Zipfel, ES ohne Verwendung",VLOOKUP(Abfalldokumentation!$M858,Produktgruppen!A:B,2,FALSE)),"-")))))))))))))))))))))))</f>
        <v>Vakuumierter VOS ungeschält</v>
      </c>
      <c r="M858" s="81" t="str">
        <f>IFERROR(VLOOKUP(Abfalldokumentation!$W858,Artikel!A:C,3,FALSE),Abfalldokumentation!$W858)</f>
        <v>VOS RW-NATUR-EXTRA-VAKU</v>
      </c>
      <c r="N858" s="81" t="str">
        <f>VLOOKUP(D858,'Liste Gründe'!A:D,2,FALSE)</f>
        <v>Schimmel</v>
      </c>
      <c r="O858" s="80" t="str">
        <f>IF(ISBLANK(F858),VLOOKUP(Abfalldokumentation!$X858,'Liste Gründe'!A:D,3,FALSE),F858)</f>
        <v>VOS &gt; Einsatz</v>
      </c>
      <c r="P858" s="81" t="str">
        <f>IF(ISBLANK(Abfalldokumentation!$G858),"-",Abfalldokumentation!$G858)</f>
        <v>-</v>
      </c>
      <c r="Q858" s="81">
        <f t="shared" si="99"/>
        <v>40</v>
      </c>
      <c r="R858" s="81" t="str">
        <f t="shared" si="100"/>
        <v>Produkte</v>
      </c>
      <c r="S858" s="81" t="str">
        <f t="shared" si="101"/>
        <v>BUs</v>
      </c>
      <c r="T858" s="81" t="str">
        <f t="shared" si="102"/>
        <v>Symptome</v>
      </c>
      <c r="U858" s="81">
        <f>IFERROR(VLOOKUP(Abfalldokumentation!$W858,Kennzahlen!S:U,3,FALSE)*Abfalldokumentation!$J858,"0")</f>
        <v>650.72400000000005</v>
      </c>
      <c r="V858" s="81" t="str">
        <f>IF(ISBLANK(A858),VLOOKUP(Abfalldokumentation!$W858,'Linien - BU'!R:S,2,FALSE),A858)</f>
        <v>BU3</v>
      </c>
      <c r="W858" s="77">
        <f t="shared" si="103"/>
        <v>49500147</v>
      </c>
      <c r="X858" s="77">
        <f t="shared" si="104"/>
        <v>12</v>
      </c>
    </row>
    <row r="859" spans="1:24" ht="30" customHeight="1" x14ac:dyDescent="0.25">
      <c r="A859" s="45" t="s">
        <v>11</v>
      </c>
      <c r="B859" s="46">
        <v>59500051</v>
      </c>
      <c r="C859" s="46">
        <v>684</v>
      </c>
      <c r="D859" s="46">
        <v>12</v>
      </c>
      <c r="E859" s="47">
        <v>44473</v>
      </c>
      <c r="F859" s="48" t="s">
        <v>23</v>
      </c>
      <c r="G859" s="46" t="s">
        <v>36</v>
      </c>
      <c r="H859" s="50" t="str">
        <f>IFERROR(VLOOKUP(Abfalldokumentation!$B859,Artikel!A:C,3,FALSE),Abfalldokumentation!$B859)</f>
        <v>Abschnitte Landkäse Ber</v>
      </c>
      <c r="I859" s="73" t="str">
        <f>VLOOKUP(V859,'Linien - BU'!A:B,2,FALSE)</f>
        <v>Verkauf</v>
      </c>
      <c r="J859" s="74">
        <f t="shared" si="98"/>
        <v>684</v>
      </c>
      <c r="K859" s="75">
        <f>Abfalldokumentation!$E859</f>
        <v>44473</v>
      </c>
      <c r="L859" s="74" t="str">
        <f>IFERROR(IF(VLOOKUP(W859,'[1]Rohware 230'!$B:$C,2,FALSE)=0,"Rohware"),
IFERROR(IF(VLOOKUP(W859,[1]Sammelnr.!$B:$C,2,FALSE)=0,"Sammelnr. ungeschält ABS"),
IFERROR(IF(VLOOKUP(W859,[1]Sammelnr.!$E:$F,2,FALSE)=0,"Sammelnr. ungeschält VS"),
IFERROR(IF(VLOOKUP(W859,[1]Sammelnr.!$H:$I,2,FALSE)=0,"Sammelnr. geschält"),
IFERROR(IF(VLOOKUP(W859,[1]Offen!$B:$C,2,FALSE)=0,"Offen ungeschält ABS"),
IFERROR(IF(VLOOKUP(W859,[1]Offen!$E:$F,2,FALSE)=0,"Offen ungeschält VOS"),
IFERROR(IF(VLOOKUP(W859,[1]Offen!$H:$I,2,FALSE)=0,"Offen geschält RW"),
IFERROR(IF(VLOOKUP(W859,[1]Offen!$K:$L,2,FALSE)=0,"Offen vegan"),
IFERROR(IF(VLOOKUP(W859,[1]Offen!$N:$O,2,FALSE)=0,"Offen Zipfel"),
IFERROR(IF(VLOOKUP(W859,[1]Offen!$Q:$R,2,FALSE)=0,"Offen Endstücke"),
IFERROR(IF(VLOOKUP(W859,[1]Vakuumiert!$B:$C,2,FALSE)=0,"Vakuumierter VOS ungeschält"),
IFERROR(IF(VLOOKUP(W859,[1]Vakuumiert!$E:$F,2,FALSE)=0,"Vakuumierter ABS ungeschält"),
IFERROR(IF(VLOOKUP(W859,[1]Vakuumiert!$H:$I,2,FALSE)=0,"Vakuumierter VOS geschält"),
IFERROR(IF(VLOOKUP(W859,[1]Vakuumiert!$K:$L,2,FALSE)=0,"Vakuumierter VOS vegan"),
IFERROR(IF(VLOOKUP(W859,[1]Vakuumiert!$N:$O,2,FALSE)=0,"Vakuumierter VOS Zipfel"),
IFERROR(IF(VLOOKUP(W859,[1]Vakuumiert!$Q:$R,2,FALSE)=0,"Vakuumiert geschält"),
IFERROR(IF(VLOOKUP(W859,'[1]vakuumierte Fertigprodukte'!$B:$C,2,FALSE)=0,"Fertigprodukte"),
IFERROR(IF(VLOOKUP(W859,'[1]vakuumierte Fertigprodukte'!$E:$FI,2,FALSE)=0,"Vakuumierte Zipfel"),
IFERROR(IF(VLOOKUP(W859,[1]Wurste!$B:$C,2,FALSE)=0,"Räucherwürste"),
IFERROR(IF(VLOOKUP(W859,[1]Wurste!$E:$F,2,FALSE)=0,"URW/URGW Wurst"),
IFERROR(IF(VLOOKUP(W859,[1]Wurste!$H:$I,2,FALSE)=0,"HF-Wurst Vegan"),
IFERROR(IF(VLOOKUP(W859,[1]Wurste!$K:$L,2,FALSE)=0,"320er ohne Würste"),
IFERROR(IF(AND(OR(Abfalldokumentation!$I859="BU3",Abfalldokumentation!$I859="Verkauf"),Abfalldokumentation!$N859="Schimmel",Abfalldokumentation!$O859="keinen Abnehmer/kein Schälpersonal"),"Div. Zipfel, ES ohne Verwendung",VLOOKUP(Abfalldokumentation!$M859,Produktgruppen!A:B,2,FALSE)),"-")))))))))))))))))))))))</f>
        <v>ABS</v>
      </c>
      <c r="M859" s="76" t="str">
        <f>IFERROR(VLOOKUP(Abfalldokumentation!$W859,Artikel!A:C,3,FALSE),Abfalldokumentation!$W859)</f>
        <v>Abschnitte Landkäse Ber</v>
      </c>
      <c r="N859" s="76" t="str">
        <f>VLOOKUP(D859,'Liste Gründe'!A:D,2,FALSE)</f>
        <v>Schimmel</v>
      </c>
      <c r="O859" s="75" t="str">
        <f>IF(ISBLANK(F859),VLOOKUP(Abfalldokumentation!$X859,'Liste Gründe'!A:D,3,FALSE),F859)</f>
        <v>keinen Abnehmer</v>
      </c>
      <c r="P859" s="76" t="str">
        <f>IF(ISBLANK(Abfalldokumentation!$G859),"-",Abfalldokumentation!$G859)</f>
        <v>-</v>
      </c>
      <c r="Q859" s="76">
        <f t="shared" si="99"/>
        <v>40</v>
      </c>
      <c r="R859" s="76" t="str">
        <f t="shared" si="100"/>
        <v>Produkte</v>
      </c>
      <c r="S859" s="76" t="str">
        <f t="shared" si="101"/>
        <v>BUs</v>
      </c>
      <c r="T859" s="76" t="str">
        <f t="shared" si="102"/>
        <v>Symptome</v>
      </c>
      <c r="U859" s="76">
        <f>IFERROR(VLOOKUP(Abfalldokumentation!$W859,Kennzahlen!S:U,3,FALSE)*Abfalldokumentation!$J859,"0")</f>
        <v>715.25880000000006</v>
      </c>
      <c r="V859" s="76" t="str">
        <f>IF(ISBLANK(A859),VLOOKUP(Abfalldokumentation!$W859,'Linien - BU'!R:S,2,FALSE),A859)</f>
        <v>Verkauf</v>
      </c>
      <c r="W859" s="77">
        <f t="shared" si="103"/>
        <v>59500051</v>
      </c>
      <c r="X859" s="77">
        <f t="shared" si="104"/>
        <v>12</v>
      </c>
    </row>
    <row r="860" spans="1:24" ht="30" customHeight="1" x14ac:dyDescent="0.25">
      <c r="A860" s="39" t="s">
        <v>110</v>
      </c>
      <c r="B860" s="40" t="s">
        <v>85</v>
      </c>
      <c r="C860" s="40">
        <v>47</v>
      </c>
      <c r="D860" s="40">
        <v>30</v>
      </c>
      <c r="E860" s="41">
        <v>44473</v>
      </c>
      <c r="F860" s="42"/>
      <c r="G860" s="40" t="s">
        <v>36</v>
      </c>
      <c r="H860" s="44" t="str">
        <f>IFERROR(VLOOKUP(Abfalldokumentation!$B860,Artikel!A:C,3,FALSE),Abfalldokumentation!$B860)</f>
        <v>Diverses</v>
      </c>
      <c r="I860" s="78" t="str">
        <f>VLOOKUP(V860,'Linien - BU'!A:B,2,FALSE)</f>
        <v>BU3</v>
      </c>
      <c r="J860" s="79">
        <f t="shared" si="98"/>
        <v>47</v>
      </c>
      <c r="K860" s="80">
        <f>Abfalldokumentation!$E860</f>
        <v>44473</v>
      </c>
      <c r="L860" s="79" t="str">
        <f>IFERROR(IF(VLOOKUP(W860,'[1]Rohware 230'!$B:$C,2,FALSE)=0,"Rohware"),
IFERROR(IF(VLOOKUP(W860,[1]Sammelnr.!$B:$C,2,FALSE)=0,"Sammelnr. ungeschält ABS"),
IFERROR(IF(VLOOKUP(W860,[1]Sammelnr.!$E:$F,2,FALSE)=0,"Sammelnr. ungeschält VS"),
IFERROR(IF(VLOOKUP(W860,[1]Sammelnr.!$H:$I,2,FALSE)=0,"Sammelnr. geschält"),
IFERROR(IF(VLOOKUP(W860,[1]Offen!$B:$C,2,FALSE)=0,"Offen ungeschält ABS"),
IFERROR(IF(VLOOKUP(W860,[1]Offen!$E:$F,2,FALSE)=0,"Offen ungeschält VOS"),
IFERROR(IF(VLOOKUP(W860,[1]Offen!$H:$I,2,FALSE)=0,"Offen geschält RW"),
IFERROR(IF(VLOOKUP(W860,[1]Offen!$K:$L,2,FALSE)=0,"Offen vegan"),
IFERROR(IF(VLOOKUP(W860,[1]Offen!$N:$O,2,FALSE)=0,"Offen Zipfel"),
IFERROR(IF(VLOOKUP(W860,[1]Offen!$Q:$R,2,FALSE)=0,"Offen Endstücke"),
IFERROR(IF(VLOOKUP(W860,[1]Vakuumiert!$B:$C,2,FALSE)=0,"Vakuumierter VOS ungeschält"),
IFERROR(IF(VLOOKUP(W860,[1]Vakuumiert!$E:$F,2,FALSE)=0,"Vakuumierter ABS ungeschält"),
IFERROR(IF(VLOOKUP(W860,[1]Vakuumiert!$H:$I,2,FALSE)=0,"Vakuumierter VOS geschält"),
IFERROR(IF(VLOOKUP(W860,[1]Vakuumiert!$K:$L,2,FALSE)=0,"Vakuumierter VOS vegan"),
IFERROR(IF(VLOOKUP(W860,[1]Vakuumiert!$N:$O,2,FALSE)=0,"Vakuumierter VOS Zipfel"),
IFERROR(IF(VLOOKUP(W860,[1]Vakuumiert!$Q:$R,2,FALSE)=0,"Vakuumiert geschält"),
IFERROR(IF(VLOOKUP(W860,'[1]vakuumierte Fertigprodukte'!$B:$C,2,FALSE)=0,"Fertigprodukte"),
IFERROR(IF(VLOOKUP(W860,'[1]vakuumierte Fertigprodukte'!$E:$FI,2,FALSE)=0,"Vakuumierte Zipfel"),
IFERROR(IF(VLOOKUP(W860,[1]Wurste!$B:$C,2,FALSE)=0,"Räucherwürste"),
IFERROR(IF(VLOOKUP(W860,[1]Wurste!$E:$F,2,FALSE)=0,"URW/URGW Wurst"),
IFERROR(IF(VLOOKUP(W860,[1]Wurste!$H:$I,2,FALSE)=0,"HF-Wurst Vegan"),
IFERROR(IF(VLOOKUP(W860,[1]Wurste!$K:$L,2,FALSE)=0,"320er ohne Würste"),
IFERROR(IF(AND(OR(Abfalldokumentation!$I860="BU3",Abfalldokumentation!$I860="Verkauf"),Abfalldokumentation!$N860="Schimmel",Abfalldokumentation!$O860="keinen Abnehmer/kein Schälpersonal"),"Div. Zipfel, ES ohne Verwendung",VLOOKUP(Abfalldokumentation!$M860,Produktgruppen!A:B,2,FALSE)),"-")))))))))))))))))))))))</f>
        <v>Diverses</v>
      </c>
      <c r="M860" s="81" t="str">
        <f>IFERROR(VLOOKUP(Abfalldokumentation!$W860,Artikel!A:C,3,FALSE),Abfalldokumentation!$W860)</f>
        <v>Diverses</v>
      </c>
      <c r="N860" s="81" t="str">
        <f>VLOOKUP(D860,'Liste Gründe'!A:D,2,FALSE)</f>
        <v>Linienbezogen</v>
      </c>
      <c r="O860" s="80" t="str">
        <f>IF(ISBLANK(F860),VLOOKUP(Abfalldokumentation!$X860,'Liste Gründe'!A:D,3,FALSE),F860)</f>
        <v>Maschinenabfall</v>
      </c>
      <c r="P860" s="81" t="str">
        <f>IF(ISBLANK(Abfalldokumentation!$G860),"-",Abfalldokumentation!$G860)</f>
        <v>-</v>
      </c>
      <c r="Q860" s="81">
        <f t="shared" si="99"/>
        <v>40</v>
      </c>
      <c r="R860" s="81" t="str">
        <f t="shared" si="100"/>
        <v>Produkte</v>
      </c>
      <c r="S860" s="81" t="str">
        <f t="shared" si="101"/>
        <v>BUs</v>
      </c>
      <c r="T860" s="81" t="str">
        <f t="shared" si="102"/>
        <v>Symptome</v>
      </c>
      <c r="U860" s="81" t="str">
        <f>IFERROR(VLOOKUP(Abfalldokumentation!$W860,Kennzahlen!S:U,3,FALSE)*Abfalldokumentation!$J860,"0")</f>
        <v>0</v>
      </c>
      <c r="V860" s="81" t="str">
        <f>IF(ISBLANK(A860),VLOOKUP(Abfalldokumentation!$W860,'Linien - BU'!R:S,2,FALSE),A860)</f>
        <v>L16</v>
      </c>
      <c r="W860" s="77" t="str">
        <f t="shared" si="103"/>
        <v>Diverses</v>
      </c>
      <c r="X860" s="77">
        <f t="shared" si="104"/>
        <v>30</v>
      </c>
    </row>
    <row r="861" spans="1:24" ht="30" customHeight="1" x14ac:dyDescent="0.25">
      <c r="A861" s="45" t="s">
        <v>70</v>
      </c>
      <c r="B861" s="46" t="s">
        <v>85</v>
      </c>
      <c r="C861" s="46">
        <v>180</v>
      </c>
      <c r="D861" s="46">
        <v>30</v>
      </c>
      <c r="E861" s="47">
        <v>44473</v>
      </c>
      <c r="F861" s="48"/>
      <c r="G861" s="46" t="s">
        <v>36</v>
      </c>
      <c r="H861" s="50" t="str">
        <f>IFERROR(VLOOKUP(Abfalldokumentation!$B861,Artikel!A:C,3,FALSE),Abfalldokumentation!$B861)</f>
        <v>Diverses</v>
      </c>
      <c r="I861" s="73" t="str">
        <f>VLOOKUP(V861,'Linien - BU'!A:B,2,FALSE)</f>
        <v>BU1</v>
      </c>
      <c r="J861" s="74">
        <f t="shared" si="98"/>
        <v>180</v>
      </c>
      <c r="K861" s="75">
        <f>Abfalldokumentation!$E861</f>
        <v>44473</v>
      </c>
      <c r="L861" s="74" t="str">
        <f>IFERROR(IF(VLOOKUP(W861,'[1]Rohware 230'!$B:$C,2,FALSE)=0,"Rohware"),
IFERROR(IF(VLOOKUP(W861,[1]Sammelnr.!$B:$C,2,FALSE)=0,"Sammelnr. ungeschält ABS"),
IFERROR(IF(VLOOKUP(W861,[1]Sammelnr.!$E:$F,2,FALSE)=0,"Sammelnr. ungeschält VS"),
IFERROR(IF(VLOOKUP(W861,[1]Sammelnr.!$H:$I,2,FALSE)=0,"Sammelnr. geschält"),
IFERROR(IF(VLOOKUP(W861,[1]Offen!$B:$C,2,FALSE)=0,"Offen ungeschält ABS"),
IFERROR(IF(VLOOKUP(W861,[1]Offen!$E:$F,2,FALSE)=0,"Offen ungeschält VOS"),
IFERROR(IF(VLOOKUP(W861,[1]Offen!$H:$I,2,FALSE)=0,"Offen geschält RW"),
IFERROR(IF(VLOOKUP(W861,[1]Offen!$K:$L,2,FALSE)=0,"Offen vegan"),
IFERROR(IF(VLOOKUP(W861,[1]Offen!$N:$O,2,FALSE)=0,"Offen Zipfel"),
IFERROR(IF(VLOOKUP(W861,[1]Offen!$Q:$R,2,FALSE)=0,"Offen Endstücke"),
IFERROR(IF(VLOOKUP(W861,[1]Vakuumiert!$B:$C,2,FALSE)=0,"Vakuumierter VOS ungeschält"),
IFERROR(IF(VLOOKUP(W861,[1]Vakuumiert!$E:$F,2,FALSE)=0,"Vakuumierter ABS ungeschält"),
IFERROR(IF(VLOOKUP(W861,[1]Vakuumiert!$H:$I,2,FALSE)=0,"Vakuumierter VOS geschält"),
IFERROR(IF(VLOOKUP(W861,[1]Vakuumiert!$K:$L,2,FALSE)=0,"Vakuumierter VOS vegan"),
IFERROR(IF(VLOOKUP(W861,[1]Vakuumiert!$N:$O,2,FALSE)=0,"Vakuumierter VOS Zipfel"),
IFERROR(IF(VLOOKUP(W861,[1]Vakuumiert!$Q:$R,2,FALSE)=0,"Vakuumiert geschält"),
IFERROR(IF(VLOOKUP(W861,'[1]vakuumierte Fertigprodukte'!$B:$C,2,FALSE)=0,"Fertigprodukte"),
IFERROR(IF(VLOOKUP(W861,'[1]vakuumierte Fertigprodukte'!$E:$FI,2,FALSE)=0,"Vakuumierte Zipfel"),
IFERROR(IF(VLOOKUP(W861,[1]Wurste!$B:$C,2,FALSE)=0,"Räucherwürste"),
IFERROR(IF(VLOOKUP(W861,[1]Wurste!$E:$F,2,FALSE)=0,"URW/URGW Wurst"),
IFERROR(IF(VLOOKUP(W861,[1]Wurste!$H:$I,2,FALSE)=0,"HF-Wurst Vegan"),
IFERROR(IF(VLOOKUP(W861,[1]Wurste!$K:$L,2,FALSE)=0,"320er ohne Würste"),
IFERROR(IF(AND(OR(Abfalldokumentation!$I861="BU3",Abfalldokumentation!$I861="Verkauf"),Abfalldokumentation!$N861="Schimmel",Abfalldokumentation!$O861="keinen Abnehmer/kein Schälpersonal"),"Div. Zipfel, ES ohne Verwendung",VLOOKUP(Abfalldokumentation!$M861,Produktgruppen!A:B,2,FALSE)),"-")))))))))))))))))))))))</f>
        <v>Diverses</v>
      </c>
      <c r="M861" s="76" t="str">
        <f>IFERROR(VLOOKUP(Abfalldokumentation!$W861,Artikel!A:C,3,FALSE),Abfalldokumentation!$W861)</f>
        <v>Diverses</v>
      </c>
      <c r="N861" s="76" t="str">
        <f>VLOOKUP(D861,'Liste Gründe'!A:D,2,FALSE)</f>
        <v>Linienbezogen</v>
      </c>
      <c r="O861" s="75" t="str">
        <f>IF(ISBLANK(F861),VLOOKUP(Abfalldokumentation!$X861,'Liste Gründe'!A:D,3,FALSE),F861)</f>
        <v>Maschinenabfall</v>
      </c>
      <c r="P861" s="76" t="str">
        <f>IF(ISBLANK(Abfalldokumentation!$G861),"-",Abfalldokumentation!$G861)</f>
        <v>-</v>
      </c>
      <c r="Q861" s="76">
        <f t="shared" si="99"/>
        <v>40</v>
      </c>
      <c r="R861" s="76" t="str">
        <f t="shared" si="100"/>
        <v>Produkte</v>
      </c>
      <c r="S861" s="76" t="str">
        <f t="shared" si="101"/>
        <v>BUs</v>
      </c>
      <c r="T861" s="76" t="str">
        <f t="shared" si="102"/>
        <v>Symptome</v>
      </c>
      <c r="U861" s="76" t="str">
        <f>IFERROR(VLOOKUP(Abfalldokumentation!$W861,Kennzahlen!S:U,3,FALSE)*Abfalldokumentation!$J861,"0")</f>
        <v>0</v>
      </c>
      <c r="V861" s="76" t="str">
        <f>IF(ISBLANK(A861),VLOOKUP(Abfalldokumentation!$W861,'Linien - BU'!R:S,2,FALSE),A861)</f>
        <v>Abfüllung</v>
      </c>
      <c r="W861" s="77" t="str">
        <f t="shared" si="103"/>
        <v>Diverses</v>
      </c>
      <c r="X861" s="77">
        <f t="shared" si="104"/>
        <v>30</v>
      </c>
    </row>
    <row r="862" spans="1:24" ht="30" customHeight="1" x14ac:dyDescent="0.25">
      <c r="A862" s="39" t="s">
        <v>89</v>
      </c>
      <c r="B862" s="40" t="s">
        <v>85</v>
      </c>
      <c r="C862" s="40">
        <v>14</v>
      </c>
      <c r="D862" s="40">
        <v>74</v>
      </c>
      <c r="E862" s="41">
        <v>44473</v>
      </c>
      <c r="F862" s="42" t="s">
        <v>91</v>
      </c>
      <c r="G862" s="40" t="s">
        <v>36</v>
      </c>
      <c r="H862" s="44" t="str">
        <f>IFERROR(VLOOKUP(Abfalldokumentation!$B862,Artikel!A:C,3,FALSE),Abfalldokumentation!$B862)</f>
        <v>Diverses</v>
      </c>
      <c r="I862" s="78" t="str">
        <f>VLOOKUP(V862,'Linien - BU'!A:B,2,FALSE)</f>
        <v>Rest</v>
      </c>
      <c r="J862" s="79">
        <f t="shared" si="98"/>
        <v>14</v>
      </c>
      <c r="K862" s="80">
        <f>Abfalldokumentation!$E862</f>
        <v>44473</v>
      </c>
      <c r="L862" s="79" t="str">
        <f>IFERROR(IF(VLOOKUP(W862,'[1]Rohware 230'!$B:$C,2,FALSE)=0,"Rohware"),
IFERROR(IF(VLOOKUP(W862,[1]Sammelnr.!$B:$C,2,FALSE)=0,"Sammelnr. ungeschält ABS"),
IFERROR(IF(VLOOKUP(W862,[1]Sammelnr.!$E:$F,2,FALSE)=0,"Sammelnr. ungeschält VS"),
IFERROR(IF(VLOOKUP(W862,[1]Sammelnr.!$H:$I,2,FALSE)=0,"Sammelnr. geschält"),
IFERROR(IF(VLOOKUP(W862,[1]Offen!$B:$C,2,FALSE)=0,"Offen ungeschält ABS"),
IFERROR(IF(VLOOKUP(W862,[1]Offen!$E:$F,2,FALSE)=0,"Offen ungeschält VOS"),
IFERROR(IF(VLOOKUP(W862,[1]Offen!$H:$I,2,FALSE)=0,"Offen geschält RW"),
IFERROR(IF(VLOOKUP(W862,[1]Offen!$K:$L,2,FALSE)=0,"Offen vegan"),
IFERROR(IF(VLOOKUP(W862,[1]Offen!$N:$O,2,FALSE)=0,"Offen Zipfel"),
IFERROR(IF(VLOOKUP(W862,[1]Offen!$Q:$R,2,FALSE)=0,"Offen Endstücke"),
IFERROR(IF(VLOOKUP(W862,[1]Vakuumiert!$B:$C,2,FALSE)=0,"Vakuumierter VOS ungeschält"),
IFERROR(IF(VLOOKUP(W862,[1]Vakuumiert!$E:$F,2,FALSE)=0,"Vakuumierter ABS ungeschält"),
IFERROR(IF(VLOOKUP(W862,[1]Vakuumiert!$H:$I,2,FALSE)=0,"Vakuumierter VOS geschält"),
IFERROR(IF(VLOOKUP(W862,[1]Vakuumiert!$K:$L,2,FALSE)=0,"Vakuumierter VOS vegan"),
IFERROR(IF(VLOOKUP(W862,[1]Vakuumiert!$N:$O,2,FALSE)=0,"Vakuumierter VOS Zipfel"),
IFERROR(IF(VLOOKUP(W862,[1]Vakuumiert!$Q:$R,2,FALSE)=0,"Vakuumiert geschält"),
IFERROR(IF(VLOOKUP(W862,'[1]vakuumierte Fertigprodukte'!$B:$C,2,FALSE)=0,"Fertigprodukte"),
IFERROR(IF(VLOOKUP(W862,'[1]vakuumierte Fertigprodukte'!$E:$FI,2,FALSE)=0,"Vakuumierte Zipfel"),
IFERROR(IF(VLOOKUP(W862,[1]Wurste!$B:$C,2,FALSE)=0,"Räucherwürste"),
IFERROR(IF(VLOOKUP(W862,[1]Wurste!$E:$F,2,FALSE)=0,"URW/URGW Wurst"),
IFERROR(IF(VLOOKUP(W862,[1]Wurste!$H:$I,2,FALSE)=0,"HF-Wurst Vegan"),
IFERROR(IF(VLOOKUP(W862,[1]Wurste!$K:$L,2,FALSE)=0,"320er ohne Würste"),
IFERROR(IF(AND(OR(Abfalldokumentation!$I862="BU3",Abfalldokumentation!$I862="Verkauf"),Abfalldokumentation!$N862="Schimmel",Abfalldokumentation!$O862="keinen Abnehmer/kein Schälpersonal"),"Div. Zipfel, ES ohne Verwendung",VLOOKUP(Abfalldokumentation!$M862,Produktgruppen!A:B,2,FALSE)),"-")))))))))))))))))))))))</f>
        <v>Diverses</v>
      </c>
      <c r="M862" s="81" t="str">
        <f>IFERROR(VLOOKUP(Abfalldokumentation!$W862,Artikel!A:C,3,FALSE),Abfalldokumentation!$W862)</f>
        <v>Diverses</v>
      </c>
      <c r="N862" s="81" t="str">
        <f>VLOOKUP(D862,'Liste Gründe'!A:D,2,FALSE)</f>
        <v>Qualitätssicherung</v>
      </c>
      <c r="O862" s="80" t="str">
        <f>IF(ISBLANK(F862),VLOOKUP(Abfalldokumentation!$X862,'Liste Gründe'!A:D,3,FALSE),F862)</f>
        <v>Sensorik</v>
      </c>
      <c r="P862" s="81" t="str">
        <f>IF(ISBLANK(Abfalldokumentation!$G862),"-",Abfalldokumentation!$G862)</f>
        <v>-</v>
      </c>
      <c r="Q862" s="81">
        <f t="shared" si="99"/>
        <v>40</v>
      </c>
      <c r="R862" s="81" t="str">
        <f t="shared" si="100"/>
        <v>Produkte</v>
      </c>
      <c r="S862" s="81" t="str">
        <f t="shared" si="101"/>
        <v>BUs</v>
      </c>
      <c r="T862" s="81" t="str">
        <f t="shared" si="102"/>
        <v>Symptome</v>
      </c>
      <c r="U862" s="81" t="str">
        <f>IFERROR(VLOOKUP(Abfalldokumentation!$W862,Kennzahlen!S:U,3,FALSE)*Abfalldokumentation!$J862,"0")</f>
        <v>0</v>
      </c>
      <c r="V862" s="81" t="str">
        <f>IF(ISBLANK(A862),VLOOKUP(Abfalldokumentation!$W862,'Linien - BU'!R:S,2,FALSE),A862)</f>
        <v>QM</v>
      </c>
      <c r="W862" s="77" t="str">
        <f t="shared" si="103"/>
        <v>Diverses</v>
      </c>
      <c r="X862" s="77">
        <f t="shared" si="104"/>
        <v>74</v>
      </c>
    </row>
    <row r="863" spans="1:24" ht="30" customHeight="1" x14ac:dyDescent="0.25">
      <c r="A863" s="45" t="s">
        <v>70</v>
      </c>
      <c r="B863" s="46" t="s">
        <v>85</v>
      </c>
      <c r="C863" s="46">
        <v>20</v>
      </c>
      <c r="D863" s="46">
        <v>31</v>
      </c>
      <c r="E863" s="47">
        <v>44473</v>
      </c>
      <c r="F863" s="48" t="s">
        <v>119</v>
      </c>
      <c r="G863" s="46" t="s">
        <v>36</v>
      </c>
      <c r="H863" s="50" t="str">
        <f>IFERROR(VLOOKUP(Abfalldokumentation!$B863,Artikel!A:C,3,FALSE),Abfalldokumentation!$B863)</f>
        <v>Diverses</v>
      </c>
      <c r="I863" s="73" t="str">
        <f>VLOOKUP(V863,'Linien - BU'!A:B,2,FALSE)</f>
        <v>BU1</v>
      </c>
      <c r="J863" s="74">
        <f t="shared" si="98"/>
        <v>20</v>
      </c>
      <c r="K863" s="75">
        <f>Abfalldokumentation!$E863</f>
        <v>44473</v>
      </c>
      <c r="L863" s="74" t="str">
        <f>IFERROR(IF(VLOOKUP(W863,'[1]Rohware 230'!$B:$C,2,FALSE)=0,"Rohware"),
IFERROR(IF(VLOOKUP(W863,[1]Sammelnr.!$B:$C,2,FALSE)=0,"Sammelnr. ungeschält ABS"),
IFERROR(IF(VLOOKUP(W863,[1]Sammelnr.!$E:$F,2,FALSE)=0,"Sammelnr. ungeschält VS"),
IFERROR(IF(VLOOKUP(W863,[1]Sammelnr.!$H:$I,2,FALSE)=0,"Sammelnr. geschält"),
IFERROR(IF(VLOOKUP(W863,[1]Offen!$B:$C,2,FALSE)=0,"Offen ungeschält ABS"),
IFERROR(IF(VLOOKUP(W863,[1]Offen!$E:$F,2,FALSE)=0,"Offen ungeschält VOS"),
IFERROR(IF(VLOOKUP(W863,[1]Offen!$H:$I,2,FALSE)=0,"Offen geschält RW"),
IFERROR(IF(VLOOKUP(W863,[1]Offen!$K:$L,2,FALSE)=0,"Offen vegan"),
IFERROR(IF(VLOOKUP(W863,[1]Offen!$N:$O,2,FALSE)=0,"Offen Zipfel"),
IFERROR(IF(VLOOKUP(W863,[1]Offen!$Q:$R,2,FALSE)=0,"Offen Endstücke"),
IFERROR(IF(VLOOKUP(W863,[1]Vakuumiert!$B:$C,2,FALSE)=0,"Vakuumierter VOS ungeschält"),
IFERROR(IF(VLOOKUP(W863,[1]Vakuumiert!$E:$F,2,FALSE)=0,"Vakuumierter ABS ungeschält"),
IFERROR(IF(VLOOKUP(W863,[1]Vakuumiert!$H:$I,2,FALSE)=0,"Vakuumierter VOS geschält"),
IFERROR(IF(VLOOKUP(W863,[1]Vakuumiert!$K:$L,2,FALSE)=0,"Vakuumierter VOS vegan"),
IFERROR(IF(VLOOKUP(W863,[1]Vakuumiert!$N:$O,2,FALSE)=0,"Vakuumierter VOS Zipfel"),
IFERROR(IF(VLOOKUP(W863,[1]Vakuumiert!$Q:$R,2,FALSE)=0,"Vakuumiert geschält"),
IFERROR(IF(VLOOKUP(W863,'[1]vakuumierte Fertigprodukte'!$B:$C,2,FALSE)=0,"Fertigprodukte"),
IFERROR(IF(VLOOKUP(W863,'[1]vakuumierte Fertigprodukte'!$E:$FI,2,FALSE)=0,"Vakuumierte Zipfel"),
IFERROR(IF(VLOOKUP(W863,[1]Wurste!$B:$C,2,FALSE)=0,"Räucherwürste"),
IFERROR(IF(VLOOKUP(W863,[1]Wurste!$E:$F,2,FALSE)=0,"URW/URGW Wurst"),
IFERROR(IF(VLOOKUP(W863,[1]Wurste!$H:$I,2,FALSE)=0,"HF-Wurst Vegan"),
IFERROR(IF(VLOOKUP(W863,[1]Wurste!$K:$L,2,FALSE)=0,"320er ohne Würste"),
IFERROR(IF(AND(OR(Abfalldokumentation!$I863="BU3",Abfalldokumentation!$I863="Verkauf"),Abfalldokumentation!$N863="Schimmel",Abfalldokumentation!$O863="keinen Abnehmer/kein Schälpersonal"),"Div. Zipfel, ES ohne Verwendung",VLOOKUP(Abfalldokumentation!$M863,Produktgruppen!A:B,2,FALSE)),"-")))))))))))))))))))))))</f>
        <v>Diverses</v>
      </c>
      <c r="M863" s="76" t="str">
        <f>IFERROR(VLOOKUP(Abfalldokumentation!$W863,Artikel!A:C,3,FALSE),Abfalldokumentation!$W863)</f>
        <v>Diverses</v>
      </c>
      <c r="N863" s="76" t="str">
        <f>VLOOKUP(D863,'Liste Gründe'!A:D,2,FALSE)</f>
        <v>Linienbezogen</v>
      </c>
      <c r="O863" s="75" t="str">
        <f>IF(ISBLANK(F863),VLOOKUP(Abfalldokumentation!$X863,'Liste Gründe'!A:D,3,FALSE),F863)</f>
        <v>Bodenabfall Abfüllung</v>
      </c>
      <c r="P863" s="76" t="str">
        <f>IF(ISBLANK(Abfalldokumentation!$G863),"-",Abfalldokumentation!$G863)</f>
        <v>-</v>
      </c>
      <c r="Q863" s="76">
        <f t="shared" si="99"/>
        <v>40</v>
      </c>
      <c r="R863" s="76" t="str">
        <f t="shared" si="100"/>
        <v>Produkte</v>
      </c>
      <c r="S863" s="76" t="str">
        <f t="shared" si="101"/>
        <v>BUs</v>
      </c>
      <c r="T863" s="76" t="str">
        <f t="shared" si="102"/>
        <v>Symptome</v>
      </c>
      <c r="U863" s="76" t="str">
        <f>IFERROR(VLOOKUP(Abfalldokumentation!$W863,Kennzahlen!S:U,3,FALSE)*Abfalldokumentation!$J863,"0")</f>
        <v>0</v>
      </c>
      <c r="V863" s="76" t="str">
        <f>IF(ISBLANK(A863),VLOOKUP(Abfalldokumentation!$W863,'Linien - BU'!R:S,2,FALSE),A863)</f>
        <v>Abfüllung</v>
      </c>
      <c r="W863" s="77" t="str">
        <f t="shared" si="103"/>
        <v>Diverses</v>
      </c>
      <c r="X863" s="77">
        <f t="shared" si="104"/>
        <v>31</v>
      </c>
    </row>
    <row r="864" spans="1:24" ht="30" customHeight="1" x14ac:dyDescent="0.25">
      <c r="A864" s="39" t="s">
        <v>7</v>
      </c>
      <c r="B864" s="40" t="s">
        <v>85</v>
      </c>
      <c r="C864" s="40">
        <v>86</v>
      </c>
      <c r="D864" s="40">
        <v>30</v>
      </c>
      <c r="E864" s="41">
        <v>44473</v>
      </c>
      <c r="F864" s="42"/>
      <c r="G864" s="40"/>
      <c r="H864" s="44" t="str">
        <f>IFERROR(VLOOKUP(Abfalldokumentation!$B864,Artikel!A:C,3,FALSE),Abfalldokumentation!$B864)</f>
        <v>Diverses</v>
      </c>
      <c r="I864" s="78" t="str">
        <f>VLOOKUP(V864,'Linien - BU'!A:B,2,FALSE)</f>
        <v>BU2</v>
      </c>
      <c r="J864" s="79">
        <f t="shared" si="98"/>
        <v>86</v>
      </c>
      <c r="K864" s="80">
        <f>Abfalldokumentation!$E864</f>
        <v>44473</v>
      </c>
      <c r="L864" s="79" t="str">
        <f>IFERROR(IF(VLOOKUP(W864,'[1]Rohware 230'!$B:$C,2,FALSE)=0,"Rohware"),
IFERROR(IF(VLOOKUP(W864,[1]Sammelnr.!$B:$C,2,FALSE)=0,"Sammelnr. ungeschält ABS"),
IFERROR(IF(VLOOKUP(W864,[1]Sammelnr.!$E:$F,2,FALSE)=0,"Sammelnr. ungeschält VS"),
IFERROR(IF(VLOOKUP(W864,[1]Sammelnr.!$H:$I,2,FALSE)=0,"Sammelnr. geschält"),
IFERROR(IF(VLOOKUP(W864,[1]Offen!$B:$C,2,FALSE)=0,"Offen ungeschält ABS"),
IFERROR(IF(VLOOKUP(W864,[1]Offen!$E:$F,2,FALSE)=0,"Offen ungeschält VOS"),
IFERROR(IF(VLOOKUP(W864,[1]Offen!$H:$I,2,FALSE)=0,"Offen geschält RW"),
IFERROR(IF(VLOOKUP(W864,[1]Offen!$K:$L,2,FALSE)=0,"Offen vegan"),
IFERROR(IF(VLOOKUP(W864,[1]Offen!$N:$O,2,FALSE)=0,"Offen Zipfel"),
IFERROR(IF(VLOOKUP(W864,[1]Offen!$Q:$R,2,FALSE)=0,"Offen Endstücke"),
IFERROR(IF(VLOOKUP(W864,[1]Vakuumiert!$B:$C,2,FALSE)=0,"Vakuumierter VOS ungeschält"),
IFERROR(IF(VLOOKUP(W864,[1]Vakuumiert!$E:$F,2,FALSE)=0,"Vakuumierter ABS ungeschält"),
IFERROR(IF(VLOOKUP(W864,[1]Vakuumiert!$H:$I,2,FALSE)=0,"Vakuumierter VOS geschält"),
IFERROR(IF(VLOOKUP(W864,[1]Vakuumiert!$K:$L,2,FALSE)=0,"Vakuumierter VOS vegan"),
IFERROR(IF(VLOOKUP(W864,[1]Vakuumiert!$N:$O,2,FALSE)=0,"Vakuumierter VOS Zipfel"),
IFERROR(IF(VLOOKUP(W864,[1]Vakuumiert!$Q:$R,2,FALSE)=0,"Vakuumiert geschält"),
IFERROR(IF(VLOOKUP(W864,'[1]vakuumierte Fertigprodukte'!$B:$C,2,FALSE)=0,"Fertigprodukte"),
IFERROR(IF(VLOOKUP(W864,'[1]vakuumierte Fertigprodukte'!$E:$FI,2,FALSE)=0,"Vakuumierte Zipfel"),
IFERROR(IF(VLOOKUP(W864,[1]Wurste!$B:$C,2,FALSE)=0,"Räucherwürste"),
IFERROR(IF(VLOOKUP(W864,[1]Wurste!$E:$F,2,FALSE)=0,"URW/URGW Wurst"),
IFERROR(IF(VLOOKUP(W864,[1]Wurste!$H:$I,2,FALSE)=0,"HF-Wurst Vegan"),
IFERROR(IF(VLOOKUP(W864,[1]Wurste!$K:$L,2,FALSE)=0,"320er ohne Würste"),
IFERROR(IF(AND(OR(Abfalldokumentation!$I864="BU3",Abfalldokumentation!$I864="Verkauf"),Abfalldokumentation!$N864="Schimmel",Abfalldokumentation!$O864="keinen Abnehmer/kein Schälpersonal"),"Div. Zipfel, ES ohne Verwendung",VLOOKUP(Abfalldokumentation!$M864,Produktgruppen!A:B,2,FALSE)),"-")))))))))))))))))))))))</f>
        <v>Diverses</v>
      </c>
      <c r="M864" s="81" t="str">
        <f>IFERROR(VLOOKUP(Abfalldokumentation!$W864,Artikel!A:C,3,FALSE),Abfalldokumentation!$W864)</f>
        <v>Diverses</v>
      </c>
      <c r="N864" s="81" t="str">
        <f>VLOOKUP(D864,'Liste Gründe'!A:D,2,FALSE)</f>
        <v>Linienbezogen</v>
      </c>
      <c r="O864" s="80" t="str">
        <f>IF(ISBLANK(F864),VLOOKUP(Abfalldokumentation!$X864,'Liste Gründe'!A:D,3,FALSE),F864)</f>
        <v>Maschinenabfall</v>
      </c>
      <c r="P864" s="81" t="str">
        <f>IF(ISBLANK(Abfalldokumentation!$G864),"-",Abfalldokumentation!$G864)</f>
        <v>-</v>
      </c>
      <c r="Q864" s="81">
        <f t="shared" si="99"/>
        <v>40</v>
      </c>
      <c r="R864" s="81" t="str">
        <f t="shared" si="100"/>
        <v>Produkte</v>
      </c>
      <c r="S864" s="81" t="str">
        <f t="shared" si="101"/>
        <v>BUs</v>
      </c>
      <c r="T864" s="81" t="str">
        <f t="shared" si="102"/>
        <v>Symptome</v>
      </c>
      <c r="U864" s="81" t="str">
        <f>IFERROR(VLOOKUP(Abfalldokumentation!$W864,Kennzahlen!S:U,3,FALSE)*Abfalldokumentation!$J864,"0")</f>
        <v>0</v>
      </c>
      <c r="V864" s="81" t="str">
        <f>IF(ISBLANK(A864),VLOOKUP(Abfalldokumentation!$W864,'Linien - BU'!R:S,2,FALSE),A864)</f>
        <v>BU2</v>
      </c>
      <c r="W864" s="77" t="str">
        <f t="shared" si="103"/>
        <v>Diverses</v>
      </c>
      <c r="X864" s="77">
        <f t="shared" si="104"/>
        <v>30</v>
      </c>
    </row>
    <row r="865" spans="1:24" ht="30" customHeight="1" x14ac:dyDescent="0.25">
      <c r="A865" s="45" t="s">
        <v>110</v>
      </c>
      <c r="B865" s="46" t="s">
        <v>85</v>
      </c>
      <c r="C865" s="46">
        <v>65</v>
      </c>
      <c r="D865" s="46">
        <v>12</v>
      </c>
      <c r="E865" s="47">
        <v>44473</v>
      </c>
      <c r="F865" s="48"/>
      <c r="G865" s="46" t="s">
        <v>36</v>
      </c>
      <c r="H865" s="50" t="str">
        <f>IFERROR(VLOOKUP(Abfalldokumentation!$B865,Artikel!A:C,3,FALSE),Abfalldokumentation!$B865)</f>
        <v>Diverses</v>
      </c>
      <c r="I865" s="73" t="str">
        <f>VLOOKUP(V865,'Linien - BU'!A:B,2,FALSE)</f>
        <v>BU3</v>
      </c>
      <c r="J865" s="74">
        <f t="shared" si="98"/>
        <v>65</v>
      </c>
      <c r="K865" s="75">
        <f>Abfalldokumentation!$E865</f>
        <v>44473</v>
      </c>
      <c r="L865" s="74" t="str">
        <f>IFERROR(IF(VLOOKUP(W865,'[1]Rohware 230'!$B:$C,2,FALSE)=0,"Rohware"),
IFERROR(IF(VLOOKUP(W865,[1]Sammelnr.!$B:$C,2,FALSE)=0,"Sammelnr. ungeschält ABS"),
IFERROR(IF(VLOOKUP(W865,[1]Sammelnr.!$E:$F,2,FALSE)=0,"Sammelnr. ungeschält VS"),
IFERROR(IF(VLOOKUP(W865,[1]Sammelnr.!$H:$I,2,FALSE)=0,"Sammelnr. geschält"),
IFERROR(IF(VLOOKUP(W865,[1]Offen!$B:$C,2,FALSE)=0,"Offen ungeschält ABS"),
IFERROR(IF(VLOOKUP(W865,[1]Offen!$E:$F,2,FALSE)=0,"Offen ungeschält VOS"),
IFERROR(IF(VLOOKUP(W865,[1]Offen!$H:$I,2,FALSE)=0,"Offen geschält RW"),
IFERROR(IF(VLOOKUP(W865,[1]Offen!$K:$L,2,FALSE)=0,"Offen vegan"),
IFERROR(IF(VLOOKUP(W865,[1]Offen!$N:$O,2,FALSE)=0,"Offen Zipfel"),
IFERROR(IF(VLOOKUP(W865,[1]Offen!$Q:$R,2,FALSE)=0,"Offen Endstücke"),
IFERROR(IF(VLOOKUP(W865,[1]Vakuumiert!$B:$C,2,FALSE)=0,"Vakuumierter VOS ungeschält"),
IFERROR(IF(VLOOKUP(W865,[1]Vakuumiert!$E:$F,2,FALSE)=0,"Vakuumierter ABS ungeschält"),
IFERROR(IF(VLOOKUP(W865,[1]Vakuumiert!$H:$I,2,FALSE)=0,"Vakuumierter VOS geschält"),
IFERROR(IF(VLOOKUP(W865,[1]Vakuumiert!$K:$L,2,FALSE)=0,"Vakuumierter VOS vegan"),
IFERROR(IF(VLOOKUP(W865,[1]Vakuumiert!$N:$O,2,FALSE)=0,"Vakuumierter VOS Zipfel"),
IFERROR(IF(VLOOKUP(W865,[1]Vakuumiert!$Q:$R,2,FALSE)=0,"Vakuumiert geschält"),
IFERROR(IF(VLOOKUP(W865,'[1]vakuumierte Fertigprodukte'!$B:$C,2,FALSE)=0,"Fertigprodukte"),
IFERROR(IF(VLOOKUP(W865,'[1]vakuumierte Fertigprodukte'!$E:$FI,2,FALSE)=0,"Vakuumierte Zipfel"),
IFERROR(IF(VLOOKUP(W865,[1]Wurste!$B:$C,2,FALSE)=0,"Räucherwürste"),
IFERROR(IF(VLOOKUP(W865,[1]Wurste!$E:$F,2,FALSE)=0,"URW/URGW Wurst"),
IFERROR(IF(VLOOKUP(W865,[1]Wurste!$H:$I,2,FALSE)=0,"HF-Wurst Vegan"),
IFERROR(IF(VLOOKUP(W865,[1]Wurste!$K:$L,2,FALSE)=0,"320er ohne Würste"),
IFERROR(IF(AND(OR(Abfalldokumentation!$I865="BU3",Abfalldokumentation!$I865="Verkauf"),Abfalldokumentation!$N865="Schimmel",Abfalldokumentation!$O865="keinen Abnehmer/kein Schälpersonal"),"Div. Zipfel, ES ohne Verwendung",VLOOKUP(Abfalldokumentation!$M865,Produktgruppen!A:B,2,FALSE)),"-")))))))))))))))))))))))</f>
        <v>Diverses</v>
      </c>
      <c r="M865" s="76" t="str">
        <f>IFERROR(VLOOKUP(Abfalldokumentation!$W865,Artikel!A:C,3,FALSE),Abfalldokumentation!$W865)</f>
        <v>Diverses</v>
      </c>
      <c r="N865" s="76" t="str">
        <f>VLOOKUP(D865,'Liste Gründe'!A:D,2,FALSE)</f>
        <v>Schimmel</v>
      </c>
      <c r="O865" s="75" t="str">
        <f>IF(ISBLANK(F865),VLOOKUP(Abfalldokumentation!$X865,'Liste Gründe'!A:D,3,FALSE),F865)</f>
        <v>Schimmel</v>
      </c>
      <c r="P865" s="76" t="str">
        <f>IF(ISBLANK(Abfalldokumentation!$G865),"-",Abfalldokumentation!$G865)</f>
        <v>-</v>
      </c>
      <c r="Q865" s="76">
        <f t="shared" si="99"/>
        <v>40</v>
      </c>
      <c r="R865" s="76" t="str">
        <f t="shared" si="100"/>
        <v>Produkte</v>
      </c>
      <c r="S865" s="76" t="str">
        <f t="shared" si="101"/>
        <v>BUs</v>
      </c>
      <c r="T865" s="76" t="str">
        <f t="shared" si="102"/>
        <v>Symptome</v>
      </c>
      <c r="U865" s="76" t="str">
        <f>IFERROR(VLOOKUP(Abfalldokumentation!$W865,Kennzahlen!S:U,3,FALSE)*Abfalldokumentation!$J865,"0")</f>
        <v>0</v>
      </c>
      <c r="V865" s="76" t="str">
        <f>IF(ISBLANK(A865),VLOOKUP(Abfalldokumentation!$W865,'Linien - BU'!R:S,2,FALSE),A865)</f>
        <v>L16</v>
      </c>
      <c r="W865" s="77" t="str">
        <f t="shared" si="103"/>
        <v>Diverses</v>
      </c>
      <c r="X865" s="77">
        <f t="shared" si="104"/>
        <v>12</v>
      </c>
    </row>
    <row r="866" spans="1:24" ht="30" customHeight="1" x14ac:dyDescent="0.25">
      <c r="A866" s="39" t="s">
        <v>92</v>
      </c>
      <c r="B866" s="40" t="s">
        <v>85</v>
      </c>
      <c r="C866" s="40">
        <v>26</v>
      </c>
      <c r="D866" s="51">
        <v>71</v>
      </c>
      <c r="E866" s="41">
        <v>44473</v>
      </c>
      <c r="F866" s="42" t="s">
        <v>115</v>
      </c>
      <c r="G866" s="40" t="s">
        <v>115</v>
      </c>
      <c r="H866" s="44" t="str">
        <f>IFERROR(VLOOKUP(Abfalldokumentation!$B866,Artikel!A:C,3,FALSE),Abfalldokumentation!$B866)</f>
        <v>Diverses</v>
      </c>
      <c r="I866" s="78" t="str">
        <f>VLOOKUP(V866,'Linien - BU'!A:B,2,FALSE)</f>
        <v>Rest</v>
      </c>
      <c r="J866" s="79">
        <f t="shared" si="98"/>
        <v>26</v>
      </c>
      <c r="K866" s="80">
        <f>Abfalldokumentation!$E866</f>
        <v>44473</v>
      </c>
      <c r="L866" s="79" t="str">
        <f>IFERROR(IF(VLOOKUP(W866,'[1]Rohware 230'!$B:$C,2,FALSE)=0,"Rohware"),
IFERROR(IF(VLOOKUP(W866,[1]Sammelnr.!$B:$C,2,FALSE)=0,"Sammelnr. ungeschält ABS"),
IFERROR(IF(VLOOKUP(W866,[1]Sammelnr.!$E:$F,2,FALSE)=0,"Sammelnr. ungeschält VS"),
IFERROR(IF(VLOOKUP(W866,[1]Sammelnr.!$H:$I,2,FALSE)=0,"Sammelnr. geschält"),
IFERROR(IF(VLOOKUP(W866,[1]Offen!$B:$C,2,FALSE)=0,"Offen ungeschält ABS"),
IFERROR(IF(VLOOKUP(W866,[1]Offen!$E:$F,2,FALSE)=0,"Offen ungeschält VOS"),
IFERROR(IF(VLOOKUP(W866,[1]Offen!$H:$I,2,FALSE)=0,"Offen geschält RW"),
IFERROR(IF(VLOOKUP(W866,[1]Offen!$K:$L,2,FALSE)=0,"Offen vegan"),
IFERROR(IF(VLOOKUP(W866,[1]Offen!$N:$O,2,FALSE)=0,"Offen Zipfel"),
IFERROR(IF(VLOOKUP(W866,[1]Offen!$Q:$R,2,FALSE)=0,"Offen Endstücke"),
IFERROR(IF(VLOOKUP(W866,[1]Vakuumiert!$B:$C,2,FALSE)=0,"Vakuumierter VOS ungeschält"),
IFERROR(IF(VLOOKUP(W866,[1]Vakuumiert!$E:$F,2,FALSE)=0,"Vakuumierter ABS ungeschält"),
IFERROR(IF(VLOOKUP(W866,[1]Vakuumiert!$H:$I,2,FALSE)=0,"Vakuumierter VOS geschält"),
IFERROR(IF(VLOOKUP(W866,[1]Vakuumiert!$K:$L,2,FALSE)=0,"Vakuumierter VOS vegan"),
IFERROR(IF(VLOOKUP(W866,[1]Vakuumiert!$N:$O,2,FALSE)=0,"Vakuumierter VOS Zipfel"),
IFERROR(IF(VLOOKUP(W866,[1]Vakuumiert!$Q:$R,2,FALSE)=0,"Vakuumiert geschält"),
IFERROR(IF(VLOOKUP(W866,'[1]vakuumierte Fertigprodukte'!$B:$C,2,FALSE)=0,"Fertigprodukte"),
IFERROR(IF(VLOOKUP(W866,'[1]vakuumierte Fertigprodukte'!$E:$FI,2,FALSE)=0,"Vakuumierte Zipfel"),
IFERROR(IF(VLOOKUP(W866,[1]Wurste!$B:$C,2,FALSE)=0,"Räucherwürste"),
IFERROR(IF(VLOOKUP(W866,[1]Wurste!$E:$F,2,FALSE)=0,"URW/URGW Wurst"),
IFERROR(IF(VLOOKUP(W866,[1]Wurste!$H:$I,2,FALSE)=0,"HF-Wurst Vegan"),
IFERROR(IF(VLOOKUP(W866,[1]Wurste!$K:$L,2,FALSE)=0,"320er ohne Würste"),
IFERROR(IF(AND(OR(Abfalldokumentation!$I866="BU3",Abfalldokumentation!$I866="Verkauf"),Abfalldokumentation!$N866="Schimmel",Abfalldokumentation!$O866="keinen Abnehmer/kein Schälpersonal"),"Div. Zipfel, ES ohne Verwendung",VLOOKUP(Abfalldokumentation!$M866,Produktgruppen!A:B,2,FALSE)),"-")))))))))))))))))))))))</f>
        <v>Diverses</v>
      </c>
      <c r="M866" s="81" t="str">
        <f>IFERROR(VLOOKUP(Abfalldokumentation!$W866,Artikel!A:C,3,FALSE),Abfalldokumentation!$W866)</f>
        <v>Diverses</v>
      </c>
      <c r="N866" s="81" t="str">
        <f>VLOOKUP(D866,'Liste Gründe'!A:D,2,FALSE)</f>
        <v>Qualitätssicherung</v>
      </c>
      <c r="O866" s="80" t="str">
        <f>IF(ISBLANK(F866),VLOOKUP(Abfalldokumentation!$X866,'Liste Gründe'!A:D,3,FALSE),F866)</f>
        <v>Einwaage Labor</v>
      </c>
      <c r="P866" s="81" t="str">
        <f>IF(ISBLANK(Abfalldokumentation!$G866),"-",Abfalldokumentation!$G866)</f>
        <v>Einwaage Labor</v>
      </c>
      <c r="Q866" s="81">
        <f t="shared" si="99"/>
        <v>40</v>
      </c>
      <c r="R866" s="81" t="str">
        <f t="shared" si="100"/>
        <v>Produkte</v>
      </c>
      <c r="S866" s="81" t="str">
        <f t="shared" si="101"/>
        <v>BUs</v>
      </c>
      <c r="T866" s="81" t="str">
        <f t="shared" si="102"/>
        <v>Symptome</v>
      </c>
      <c r="U866" s="81" t="str">
        <f>IFERROR(VLOOKUP(Abfalldokumentation!$W866,Kennzahlen!S:U,3,FALSE)*Abfalldokumentation!$J866,"0")</f>
        <v>0</v>
      </c>
      <c r="V866" s="81" t="str">
        <f>IF(ISBLANK(A866),VLOOKUP(Abfalldokumentation!$W866,'Linien - BU'!R:S,2,FALSE),A866)</f>
        <v>Labor</v>
      </c>
      <c r="W866" s="77" t="str">
        <f t="shared" si="103"/>
        <v>Diverses</v>
      </c>
      <c r="X866" s="77">
        <f t="shared" si="104"/>
        <v>71</v>
      </c>
    </row>
    <row r="867" spans="1:24" ht="30" customHeight="1" x14ac:dyDescent="0.25">
      <c r="A867" s="45" t="s">
        <v>92</v>
      </c>
      <c r="B867" s="46" t="s">
        <v>93</v>
      </c>
      <c r="C867" s="46">
        <v>4</v>
      </c>
      <c r="D867" s="52">
        <v>73</v>
      </c>
      <c r="E867" s="47">
        <v>44473</v>
      </c>
      <c r="F867" s="48" t="s">
        <v>94</v>
      </c>
      <c r="G867" s="46" t="s">
        <v>36</v>
      </c>
      <c r="H867" s="50" t="str">
        <f>IFERROR(VLOOKUP(Abfalldokumentation!$B867,Artikel!A:C,3,FALSE),Abfalldokumentation!$B867)</f>
        <v>Laborproben</v>
      </c>
      <c r="I867" s="73" t="str">
        <f>VLOOKUP(V867,'Linien - BU'!A:B,2,FALSE)</f>
        <v>Rest</v>
      </c>
      <c r="J867" s="74">
        <f t="shared" si="98"/>
        <v>4</v>
      </c>
      <c r="K867" s="75">
        <f>Abfalldokumentation!$E867</f>
        <v>44473</v>
      </c>
      <c r="L867" s="74" t="str">
        <f>IFERROR(IF(VLOOKUP(W867,'[1]Rohware 230'!$B:$C,2,FALSE)=0,"Rohware"),
IFERROR(IF(VLOOKUP(W867,[1]Sammelnr.!$B:$C,2,FALSE)=0,"Sammelnr. ungeschält ABS"),
IFERROR(IF(VLOOKUP(W867,[1]Sammelnr.!$E:$F,2,FALSE)=0,"Sammelnr. ungeschält VS"),
IFERROR(IF(VLOOKUP(W867,[1]Sammelnr.!$H:$I,2,FALSE)=0,"Sammelnr. geschält"),
IFERROR(IF(VLOOKUP(W867,[1]Offen!$B:$C,2,FALSE)=0,"Offen ungeschält ABS"),
IFERROR(IF(VLOOKUP(W867,[1]Offen!$E:$F,2,FALSE)=0,"Offen ungeschält VOS"),
IFERROR(IF(VLOOKUP(W867,[1]Offen!$H:$I,2,FALSE)=0,"Offen geschält RW"),
IFERROR(IF(VLOOKUP(W867,[1]Offen!$K:$L,2,FALSE)=0,"Offen vegan"),
IFERROR(IF(VLOOKUP(W867,[1]Offen!$N:$O,2,FALSE)=0,"Offen Zipfel"),
IFERROR(IF(VLOOKUP(W867,[1]Offen!$Q:$R,2,FALSE)=0,"Offen Endstücke"),
IFERROR(IF(VLOOKUP(W867,[1]Vakuumiert!$B:$C,2,FALSE)=0,"Vakuumierter VOS ungeschält"),
IFERROR(IF(VLOOKUP(W867,[1]Vakuumiert!$E:$F,2,FALSE)=0,"Vakuumierter ABS ungeschält"),
IFERROR(IF(VLOOKUP(W867,[1]Vakuumiert!$H:$I,2,FALSE)=0,"Vakuumierter VOS geschält"),
IFERROR(IF(VLOOKUP(W867,[1]Vakuumiert!$K:$L,2,FALSE)=0,"Vakuumierter VOS vegan"),
IFERROR(IF(VLOOKUP(W867,[1]Vakuumiert!$N:$O,2,FALSE)=0,"Vakuumierter VOS Zipfel"),
IFERROR(IF(VLOOKUP(W867,[1]Vakuumiert!$Q:$R,2,FALSE)=0,"Vakuumiert geschält"),
IFERROR(IF(VLOOKUP(W867,'[1]vakuumierte Fertigprodukte'!$B:$C,2,FALSE)=0,"Fertigprodukte"),
IFERROR(IF(VLOOKUP(W867,'[1]vakuumierte Fertigprodukte'!$E:$FI,2,FALSE)=0,"Vakuumierte Zipfel"),
IFERROR(IF(VLOOKUP(W867,[1]Wurste!$B:$C,2,FALSE)=0,"Räucherwürste"),
IFERROR(IF(VLOOKUP(W867,[1]Wurste!$E:$F,2,FALSE)=0,"URW/URGW Wurst"),
IFERROR(IF(VLOOKUP(W867,[1]Wurste!$H:$I,2,FALSE)=0,"HF-Wurst Vegan"),
IFERROR(IF(VLOOKUP(W867,[1]Wurste!$K:$L,2,FALSE)=0,"320er ohne Würste"),
IFERROR(IF(AND(OR(Abfalldokumentation!$I867="BU3",Abfalldokumentation!$I867="Verkauf"),Abfalldokumentation!$N867="Schimmel",Abfalldokumentation!$O867="keinen Abnehmer/kein Schälpersonal"),"Div. Zipfel, ES ohne Verwendung",VLOOKUP(Abfalldokumentation!$M867,Produktgruppen!A:B,2,FALSE)),"-")))))))))))))))))))))))</f>
        <v>Qualitätssicherung</v>
      </c>
      <c r="M867" s="76" t="str">
        <f>IFERROR(VLOOKUP(Abfalldokumentation!$W867,Artikel!A:C,3,FALSE),Abfalldokumentation!$W867)</f>
        <v>Laborproben</v>
      </c>
      <c r="N867" s="76" t="str">
        <f>VLOOKUP(D867,'Liste Gründe'!A:D,2,FALSE)</f>
        <v>Qualitätssicherung</v>
      </c>
      <c r="O867" s="75" t="str">
        <f>IF(ISBLANK(F867),VLOOKUP(Abfalldokumentation!$X867,'Liste Gründe'!A:D,3,FALSE),F867)</f>
        <v>Laborprobe</v>
      </c>
      <c r="P867" s="76" t="str">
        <f>IF(ISBLANK(Abfalldokumentation!$G867),"-",Abfalldokumentation!$G867)</f>
        <v>-</v>
      </c>
      <c r="Q867" s="76">
        <f t="shared" si="99"/>
        <v>40</v>
      </c>
      <c r="R867" s="76" t="str">
        <f t="shared" si="100"/>
        <v>Produkte</v>
      </c>
      <c r="S867" s="76" t="str">
        <f t="shared" si="101"/>
        <v>BUs</v>
      </c>
      <c r="T867" s="76" t="str">
        <f t="shared" si="102"/>
        <v>Symptome</v>
      </c>
      <c r="U867" s="76" t="str">
        <f>IFERROR(VLOOKUP(Abfalldokumentation!$W867,Kennzahlen!S:U,3,FALSE)*Abfalldokumentation!$J867,"0")</f>
        <v>0</v>
      </c>
      <c r="V867" s="76" t="str">
        <f>IF(ISBLANK(A867),VLOOKUP(Abfalldokumentation!$W867,'Linien - BU'!R:S,2,FALSE),A867)</f>
        <v>Labor</v>
      </c>
      <c r="W867" s="77" t="str">
        <f t="shared" si="103"/>
        <v>Laborproben</v>
      </c>
      <c r="X867" s="77">
        <f t="shared" si="104"/>
        <v>73</v>
      </c>
    </row>
    <row r="868" spans="1:24" ht="30" customHeight="1" x14ac:dyDescent="0.25">
      <c r="A868" s="39" t="s">
        <v>105</v>
      </c>
      <c r="B868" s="40" t="s">
        <v>161</v>
      </c>
      <c r="C868" s="40">
        <v>8</v>
      </c>
      <c r="D868" s="40">
        <v>61</v>
      </c>
      <c r="E868" s="41">
        <v>44473</v>
      </c>
      <c r="F868" s="42" t="s">
        <v>162</v>
      </c>
      <c r="G868" s="40" t="s">
        <v>36</v>
      </c>
      <c r="H868" s="44" t="str">
        <f>IFERROR(VLOOKUP(Abfalldokumentation!$B868,Artikel!A:C,3,FALSE),Abfalldokumentation!$B868)</f>
        <v>Reste Zipfel</v>
      </c>
      <c r="I868" s="78" t="str">
        <f>VLOOKUP(V868,'Linien - BU'!A:B,2,FALSE)</f>
        <v>BU3</v>
      </c>
      <c r="J868" s="79">
        <f t="shared" ref="J868:J899" si="105">C868</f>
        <v>8</v>
      </c>
      <c r="K868" s="80">
        <f>Abfalldokumentation!$E868</f>
        <v>44473</v>
      </c>
      <c r="L868" s="79" t="str">
        <f>IFERROR(IF(VLOOKUP(W868,'[1]Rohware 230'!$B:$C,2,FALSE)=0,"Rohware"),
IFERROR(IF(VLOOKUP(W868,[1]Sammelnr.!$B:$C,2,FALSE)=0,"Sammelnr. ungeschält ABS"),
IFERROR(IF(VLOOKUP(W868,[1]Sammelnr.!$E:$F,2,FALSE)=0,"Sammelnr. ungeschält VS"),
IFERROR(IF(VLOOKUP(W868,[1]Sammelnr.!$H:$I,2,FALSE)=0,"Sammelnr. geschält"),
IFERROR(IF(VLOOKUP(W868,[1]Offen!$B:$C,2,FALSE)=0,"Offen ungeschält ABS"),
IFERROR(IF(VLOOKUP(W868,[1]Offen!$E:$F,2,FALSE)=0,"Offen ungeschält VOS"),
IFERROR(IF(VLOOKUP(W868,[1]Offen!$H:$I,2,FALSE)=0,"Offen geschält RW"),
IFERROR(IF(VLOOKUP(W868,[1]Offen!$K:$L,2,FALSE)=0,"Offen vegan"),
IFERROR(IF(VLOOKUP(W868,[1]Offen!$N:$O,2,FALSE)=0,"Offen Zipfel"),
IFERROR(IF(VLOOKUP(W868,[1]Offen!$Q:$R,2,FALSE)=0,"Offen Endstücke"),
IFERROR(IF(VLOOKUP(W868,[1]Vakuumiert!$B:$C,2,FALSE)=0,"Vakuumierter VOS ungeschält"),
IFERROR(IF(VLOOKUP(W868,[1]Vakuumiert!$E:$F,2,FALSE)=0,"Vakuumierter ABS ungeschält"),
IFERROR(IF(VLOOKUP(W868,[1]Vakuumiert!$H:$I,2,FALSE)=0,"Vakuumierter VOS geschält"),
IFERROR(IF(VLOOKUP(W868,[1]Vakuumiert!$K:$L,2,FALSE)=0,"Vakuumierter VOS vegan"),
IFERROR(IF(VLOOKUP(W868,[1]Vakuumiert!$N:$O,2,FALSE)=0,"Vakuumierter VOS Zipfel"),
IFERROR(IF(VLOOKUP(W868,[1]Vakuumiert!$Q:$R,2,FALSE)=0,"Vakuumiert geschält"),
IFERROR(IF(VLOOKUP(W868,'[1]vakuumierte Fertigprodukte'!$B:$C,2,FALSE)=0,"Fertigprodukte"),
IFERROR(IF(VLOOKUP(W868,'[1]vakuumierte Fertigprodukte'!$E:$FI,2,FALSE)=0,"Vakuumierte Zipfel"),
IFERROR(IF(VLOOKUP(W868,[1]Wurste!$B:$C,2,FALSE)=0,"Räucherwürste"),
IFERROR(IF(VLOOKUP(W868,[1]Wurste!$E:$F,2,FALSE)=0,"URW/URGW Wurst"),
IFERROR(IF(VLOOKUP(W868,[1]Wurste!$H:$I,2,FALSE)=0,"HF-Wurst Vegan"),
IFERROR(IF(VLOOKUP(W868,[1]Wurste!$K:$L,2,FALSE)=0,"320er ohne Würste"),
IFERROR(IF(AND(OR(Abfalldokumentation!$I868="BU3",Abfalldokumentation!$I868="Verkauf"),Abfalldokumentation!$N868="Schimmel",Abfalldokumentation!$O868="keinen Abnehmer/kein Schälpersonal"),"Div. Zipfel, ES ohne Verwendung",VLOOKUP(Abfalldokumentation!$M868,Produktgruppen!A:B,2,FALSE)),"-")))))))))))))))))))))))</f>
        <v>Rest</v>
      </c>
      <c r="M868" s="81" t="str">
        <f>IFERROR(VLOOKUP(Abfalldokumentation!$W868,Artikel!A:C,3,FALSE),Abfalldokumentation!$W868)</f>
        <v>Reste Zipfel</v>
      </c>
      <c r="N868" s="81" t="str">
        <f>VLOOKUP(D868,'Liste Gründe'!A:D,2,FALSE)</f>
        <v>keinen Verwendungszweck</v>
      </c>
      <c r="O868" s="80" t="str">
        <f>IF(ISBLANK(F868),VLOOKUP(Abfalldokumentation!$X868,'Liste Gründe'!A:D,3,FALSE),F868)</f>
        <v>Reste von Würste beim Köpfen</v>
      </c>
      <c r="P868" s="81" t="str">
        <f>IF(ISBLANK(Abfalldokumentation!$G868),"-",Abfalldokumentation!$G868)</f>
        <v>-</v>
      </c>
      <c r="Q868" s="81">
        <f t="shared" ref="Q868:Q899" si="106">_xlfn.ISOWEEKNUM(K868)</f>
        <v>40</v>
      </c>
      <c r="R868" s="81" t="str">
        <f t="shared" ref="R868:R899" si="107">"Produkte"</f>
        <v>Produkte</v>
      </c>
      <c r="S868" s="81" t="str">
        <f t="shared" ref="S868:S899" si="108">"BUs"</f>
        <v>BUs</v>
      </c>
      <c r="T868" s="81" t="str">
        <f t="shared" ref="T868:T899" si="109">"Symptome"</f>
        <v>Symptome</v>
      </c>
      <c r="U868" s="81" t="str">
        <f>IFERROR(VLOOKUP(Abfalldokumentation!$W868,Kennzahlen!S:U,3,FALSE)*Abfalldokumentation!$J868,"0")</f>
        <v>0</v>
      </c>
      <c r="V868" s="81" t="str">
        <f>IF(ISBLANK(A868),VLOOKUP(Abfalldokumentation!$W868,'Linien - BU'!R:S,2,FALSE),A868)</f>
        <v>WVP</v>
      </c>
      <c r="W868" s="77" t="str">
        <f t="shared" ref="W868:W899" si="110">B868</f>
        <v>Reste Zipfel</v>
      </c>
      <c r="X868" s="77">
        <f t="shared" ref="X868:X899" si="111">D868</f>
        <v>61</v>
      </c>
    </row>
    <row r="869" spans="1:24" ht="30" customHeight="1" x14ac:dyDescent="0.25">
      <c r="A869" s="45" t="s">
        <v>92</v>
      </c>
      <c r="B869" s="48" t="s">
        <v>108</v>
      </c>
      <c r="C869" s="46">
        <v>49.7</v>
      </c>
      <c r="D869" s="46">
        <v>70</v>
      </c>
      <c r="E869" s="47">
        <v>44473</v>
      </c>
      <c r="F869" s="48" t="s">
        <v>108</v>
      </c>
      <c r="G869" s="46" t="s">
        <v>36</v>
      </c>
      <c r="H869" s="50" t="str">
        <f>IFERROR(VLOOKUP(Abfalldokumentation!$B869,Artikel!A:C,3,FALSE),Abfalldokumentation!$B869)</f>
        <v>Rückstellproben</v>
      </c>
      <c r="I869" s="73" t="str">
        <f>VLOOKUP(V869,'Linien - BU'!A:B,2,FALSE)</f>
        <v>Rest</v>
      </c>
      <c r="J869" s="74">
        <f t="shared" si="105"/>
        <v>49.7</v>
      </c>
      <c r="K869" s="75">
        <f>Abfalldokumentation!$E869</f>
        <v>44473</v>
      </c>
      <c r="L869" s="74" t="str">
        <f>IFERROR(IF(VLOOKUP(W869,'[1]Rohware 230'!$B:$C,2,FALSE)=0,"Rohware"),
IFERROR(IF(VLOOKUP(W869,[1]Sammelnr.!$B:$C,2,FALSE)=0,"Sammelnr. ungeschält ABS"),
IFERROR(IF(VLOOKUP(W869,[1]Sammelnr.!$E:$F,2,FALSE)=0,"Sammelnr. ungeschält VS"),
IFERROR(IF(VLOOKUP(W869,[1]Sammelnr.!$H:$I,2,FALSE)=0,"Sammelnr. geschält"),
IFERROR(IF(VLOOKUP(W869,[1]Offen!$B:$C,2,FALSE)=0,"Offen ungeschält ABS"),
IFERROR(IF(VLOOKUP(W869,[1]Offen!$E:$F,2,FALSE)=0,"Offen ungeschält VOS"),
IFERROR(IF(VLOOKUP(W869,[1]Offen!$H:$I,2,FALSE)=0,"Offen geschält RW"),
IFERROR(IF(VLOOKUP(W869,[1]Offen!$K:$L,2,FALSE)=0,"Offen vegan"),
IFERROR(IF(VLOOKUP(W869,[1]Offen!$N:$O,2,FALSE)=0,"Offen Zipfel"),
IFERROR(IF(VLOOKUP(W869,[1]Offen!$Q:$R,2,FALSE)=0,"Offen Endstücke"),
IFERROR(IF(VLOOKUP(W869,[1]Vakuumiert!$B:$C,2,FALSE)=0,"Vakuumierter VOS ungeschält"),
IFERROR(IF(VLOOKUP(W869,[1]Vakuumiert!$E:$F,2,FALSE)=0,"Vakuumierter ABS ungeschält"),
IFERROR(IF(VLOOKUP(W869,[1]Vakuumiert!$H:$I,2,FALSE)=0,"Vakuumierter VOS geschält"),
IFERROR(IF(VLOOKUP(W869,[1]Vakuumiert!$K:$L,2,FALSE)=0,"Vakuumierter VOS vegan"),
IFERROR(IF(VLOOKUP(W869,[1]Vakuumiert!$N:$O,2,FALSE)=0,"Vakuumierter VOS Zipfel"),
IFERROR(IF(VLOOKUP(W869,[1]Vakuumiert!$Q:$R,2,FALSE)=0,"Vakuumiert geschält"),
IFERROR(IF(VLOOKUP(W869,'[1]vakuumierte Fertigprodukte'!$B:$C,2,FALSE)=0,"Fertigprodukte"),
IFERROR(IF(VLOOKUP(W869,'[1]vakuumierte Fertigprodukte'!$E:$FI,2,FALSE)=0,"Vakuumierte Zipfel"),
IFERROR(IF(VLOOKUP(W869,[1]Wurste!$B:$C,2,FALSE)=0,"Räucherwürste"),
IFERROR(IF(VLOOKUP(W869,[1]Wurste!$E:$F,2,FALSE)=0,"URW/URGW Wurst"),
IFERROR(IF(VLOOKUP(W869,[1]Wurste!$H:$I,2,FALSE)=0,"HF-Wurst Vegan"),
IFERROR(IF(VLOOKUP(W869,[1]Wurste!$K:$L,2,FALSE)=0,"320er ohne Würste"),
IFERROR(IF(AND(OR(Abfalldokumentation!$I869="BU3",Abfalldokumentation!$I869="Verkauf"),Abfalldokumentation!$N869="Schimmel",Abfalldokumentation!$O869="keinen Abnehmer/kein Schälpersonal"),"Div. Zipfel, ES ohne Verwendung",VLOOKUP(Abfalldokumentation!$M869,Produktgruppen!A:B,2,FALSE)),"-")))))))))))))))))))))))</f>
        <v>Qualitätssicherung</v>
      </c>
      <c r="M869" s="76" t="str">
        <f>IFERROR(VLOOKUP(Abfalldokumentation!$W869,Artikel!A:C,3,FALSE),Abfalldokumentation!$W869)</f>
        <v>Rückstellproben</v>
      </c>
      <c r="N869" s="76" t="str">
        <f>VLOOKUP(D869,'Liste Gründe'!A:D,2,FALSE)</f>
        <v>Qualitätssicherung</v>
      </c>
      <c r="O869" s="75" t="str">
        <f>IF(ISBLANK(F869),VLOOKUP(Abfalldokumentation!$X869,'Liste Gründe'!A:D,3,FALSE),F869)</f>
        <v>Rückstellproben</v>
      </c>
      <c r="P869" s="76" t="str">
        <f>IF(ISBLANK(Abfalldokumentation!$G869),"-",Abfalldokumentation!$G869)</f>
        <v>-</v>
      </c>
      <c r="Q869" s="76">
        <f t="shared" si="106"/>
        <v>40</v>
      </c>
      <c r="R869" s="76" t="str">
        <f t="shared" si="107"/>
        <v>Produkte</v>
      </c>
      <c r="S869" s="76" t="str">
        <f t="shared" si="108"/>
        <v>BUs</v>
      </c>
      <c r="T869" s="76" t="str">
        <f t="shared" si="109"/>
        <v>Symptome</v>
      </c>
      <c r="U869" s="76" t="str">
        <f>IFERROR(VLOOKUP(Abfalldokumentation!$W869,Kennzahlen!S:U,3,FALSE)*Abfalldokumentation!$J869,"0")</f>
        <v>0</v>
      </c>
      <c r="V869" s="76" t="str">
        <f>IF(ISBLANK(A869),VLOOKUP(Abfalldokumentation!$W869,'Linien - BU'!R:S,2,FALSE),A869)</f>
        <v>Labor</v>
      </c>
      <c r="W869" s="77" t="str">
        <f t="shared" si="110"/>
        <v>Rückstellproben</v>
      </c>
      <c r="X869" s="77">
        <f t="shared" si="111"/>
        <v>70</v>
      </c>
    </row>
    <row r="870" spans="1:24" ht="30" customHeight="1" x14ac:dyDescent="0.25">
      <c r="A870" s="39" t="s">
        <v>92</v>
      </c>
      <c r="B870" s="42" t="s">
        <v>108</v>
      </c>
      <c r="C870" s="40">
        <v>93</v>
      </c>
      <c r="D870" s="40">
        <v>70</v>
      </c>
      <c r="E870" s="41">
        <v>44473</v>
      </c>
      <c r="F870" s="42" t="s">
        <v>108</v>
      </c>
      <c r="G870" s="40" t="s">
        <v>36</v>
      </c>
      <c r="H870" s="44" t="str">
        <f>IFERROR(VLOOKUP(Abfalldokumentation!$B870,Artikel!A:C,3,FALSE),Abfalldokumentation!$B870)</f>
        <v>Rückstellproben</v>
      </c>
      <c r="I870" s="78" t="str">
        <f>VLOOKUP(V870,'Linien - BU'!A:B,2,FALSE)</f>
        <v>Rest</v>
      </c>
      <c r="J870" s="79">
        <f t="shared" si="105"/>
        <v>93</v>
      </c>
      <c r="K870" s="80">
        <f>Abfalldokumentation!$E870</f>
        <v>44473</v>
      </c>
      <c r="L870" s="79" t="str">
        <f>IFERROR(IF(VLOOKUP(W870,'[1]Rohware 230'!$B:$C,2,FALSE)=0,"Rohware"),
IFERROR(IF(VLOOKUP(W870,[1]Sammelnr.!$B:$C,2,FALSE)=0,"Sammelnr. ungeschält ABS"),
IFERROR(IF(VLOOKUP(W870,[1]Sammelnr.!$E:$F,2,FALSE)=0,"Sammelnr. ungeschält VS"),
IFERROR(IF(VLOOKUP(W870,[1]Sammelnr.!$H:$I,2,FALSE)=0,"Sammelnr. geschält"),
IFERROR(IF(VLOOKUP(W870,[1]Offen!$B:$C,2,FALSE)=0,"Offen ungeschält ABS"),
IFERROR(IF(VLOOKUP(W870,[1]Offen!$E:$F,2,FALSE)=0,"Offen ungeschält VOS"),
IFERROR(IF(VLOOKUP(W870,[1]Offen!$H:$I,2,FALSE)=0,"Offen geschält RW"),
IFERROR(IF(VLOOKUP(W870,[1]Offen!$K:$L,2,FALSE)=0,"Offen vegan"),
IFERROR(IF(VLOOKUP(W870,[1]Offen!$N:$O,2,FALSE)=0,"Offen Zipfel"),
IFERROR(IF(VLOOKUP(W870,[1]Offen!$Q:$R,2,FALSE)=0,"Offen Endstücke"),
IFERROR(IF(VLOOKUP(W870,[1]Vakuumiert!$B:$C,2,FALSE)=0,"Vakuumierter VOS ungeschält"),
IFERROR(IF(VLOOKUP(W870,[1]Vakuumiert!$E:$F,2,FALSE)=0,"Vakuumierter ABS ungeschält"),
IFERROR(IF(VLOOKUP(W870,[1]Vakuumiert!$H:$I,2,FALSE)=0,"Vakuumierter VOS geschält"),
IFERROR(IF(VLOOKUP(W870,[1]Vakuumiert!$K:$L,2,FALSE)=0,"Vakuumierter VOS vegan"),
IFERROR(IF(VLOOKUP(W870,[1]Vakuumiert!$N:$O,2,FALSE)=0,"Vakuumierter VOS Zipfel"),
IFERROR(IF(VLOOKUP(W870,[1]Vakuumiert!$Q:$R,2,FALSE)=0,"Vakuumiert geschält"),
IFERROR(IF(VLOOKUP(W870,'[1]vakuumierte Fertigprodukte'!$B:$C,2,FALSE)=0,"Fertigprodukte"),
IFERROR(IF(VLOOKUP(W870,'[1]vakuumierte Fertigprodukte'!$E:$FI,2,FALSE)=0,"Vakuumierte Zipfel"),
IFERROR(IF(VLOOKUP(W870,[1]Wurste!$B:$C,2,FALSE)=0,"Räucherwürste"),
IFERROR(IF(VLOOKUP(W870,[1]Wurste!$E:$F,2,FALSE)=0,"URW/URGW Wurst"),
IFERROR(IF(VLOOKUP(W870,[1]Wurste!$H:$I,2,FALSE)=0,"HF-Wurst Vegan"),
IFERROR(IF(VLOOKUP(W870,[1]Wurste!$K:$L,2,FALSE)=0,"320er ohne Würste"),
IFERROR(IF(AND(OR(Abfalldokumentation!$I870="BU3",Abfalldokumentation!$I870="Verkauf"),Abfalldokumentation!$N870="Schimmel",Abfalldokumentation!$O870="keinen Abnehmer/kein Schälpersonal"),"Div. Zipfel, ES ohne Verwendung",VLOOKUP(Abfalldokumentation!$M870,Produktgruppen!A:B,2,FALSE)),"-")))))))))))))))))))))))</f>
        <v>Qualitätssicherung</v>
      </c>
      <c r="M870" s="81" t="str">
        <f>IFERROR(VLOOKUP(Abfalldokumentation!$W870,Artikel!A:C,3,FALSE),Abfalldokumentation!$W870)</f>
        <v>Rückstellproben</v>
      </c>
      <c r="N870" s="81" t="str">
        <f>VLOOKUP(D870,'Liste Gründe'!A:D,2,FALSE)</f>
        <v>Qualitätssicherung</v>
      </c>
      <c r="O870" s="80" t="str">
        <f>IF(ISBLANK(F870),VLOOKUP(Abfalldokumentation!$X870,'Liste Gründe'!A:D,3,FALSE),F870)</f>
        <v>Rückstellproben</v>
      </c>
      <c r="P870" s="81" t="str">
        <f>IF(ISBLANK(Abfalldokumentation!$G870),"-",Abfalldokumentation!$G870)</f>
        <v>-</v>
      </c>
      <c r="Q870" s="81">
        <f t="shared" si="106"/>
        <v>40</v>
      </c>
      <c r="R870" s="81" t="str">
        <f t="shared" si="107"/>
        <v>Produkte</v>
      </c>
      <c r="S870" s="81" t="str">
        <f t="shared" si="108"/>
        <v>BUs</v>
      </c>
      <c r="T870" s="81" t="str">
        <f t="shared" si="109"/>
        <v>Symptome</v>
      </c>
      <c r="U870" s="81" t="str">
        <f>IFERROR(VLOOKUP(Abfalldokumentation!$W870,Kennzahlen!S:U,3,FALSE)*Abfalldokumentation!$J870,"0")</f>
        <v>0</v>
      </c>
      <c r="V870" s="81" t="str">
        <f>IF(ISBLANK(A870),VLOOKUP(Abfalldokumentation!$W870,'Linien - BU'!R:S,2,FALSE),A870)</f>
        <v>Labor</v>
      </c>
      <c r="W870" s="77" t="str">
        <f t="shared" si="110"/>
        <v>Rückstellproben</v>
      </c>
      <c r="X870" s="77">
        <f t="shared" si="111"/>
        <v>70</v>
      </c>
    </row>
    <row r="871" spans="1:24" ht="30" customHeight="1" x14ac:dyDescent="0.25">
      <c r="A871" s="45" t="s">
        <v>95</v>
      </c>
      <c r="B871" s="46" t="s">
        <v>122</v>
      </c>
      <c r="C871" s="46">
        <v>21</v>
      </c>
      <c r="D871" s="46">
        <v>22</v>
      </c>
      <c r="E871" s="47">
        <v>44473</v>
      </c>
      <c r="F871" s="48" t="s">
        <v>97</v>
      </c>
      <c r="G871" s="46" t="s">
        <v>36</v>
      </c>
      <c r="H871" s="50" t="str">
        <f>IFERROR(VLOOKUP(Abfalldokumentation!$B871,Artikel!A:C,3,FALSE),Abfalldokumentation!$B871)</f>
        <v>RW</v>
      </c>
      <c r="I871" s="73" t="str">
        <f>VLOOKUP(V871,'Linien - BU'!A:B,2,FALSE)</f>
        <v>BU1</v>
      </c>
      <c r="J871" s="74">
        <f t="shared" si="105"/>
        <v>21</v>
      </c>
      <c r="K871" s="75">
        <f>Abfalldokumentation!$E871</f>
        <v>44473</v>
      </c>
      <c r="L871" s="74" t="str">
        <f>IFERROR(IF(VLOOKUP(W871,'[1]Rohware 230'!$B:$C,2,FALSE)=0,"Rohware"),
IFERROR(IF(VLOOKUP(W871,[1]Sammelnr.!$B:$C,2,FALSE)=0,"Sammelnr. ungeschält ABS"),
IFERROR(IF(VLOOKUP(W871,[1]Sammelnr.!$E:$F,2,FALSE)=0,"Sammelnr. ungeschält VS"),
IFERROR(IF(VLOOKUP(W871,[1]Sammelnr.!$H:$I,2,FALSE)=0,"Sammelnr. geschält"),
IFERROR(IF(VLOOKUP(W871,[1]Offen!$B:$C,2,FALSE)=0,"Offen ungeschält ABS"),
IFERROR(IF(VLOOKUP(W871,[1]Offen!$E:$F,2,FALSE)=0,"Offen ungeschält VOS"),
IFERROR(IF(VLOOKUP(W871,[1]Offen!$H:$I,2,FALSE)=0,"Offen geschält RW"),
IFERROR(IF(VLOOKUP(W871,[1]Offen!$K:$L,2,FALSE)=0,"Offen vegan"),
IFERROR(IF(VLOOKUP(W871,[1]Offen!$N:$O,2,FALSE)=0,"Offen Zipfel"),
IFERROR(IF(VLOOKUP(W871,[1]Offen!$Q:$R,2,FALSE)=0,"Offen Endstücke"),
IFERROR(IF(VLOOKUP(W871,[1]Vakuumiert!$B:$C,2,FALSE)=0,"Vakuumierter VOS ungeschält"),
IFERROR(IF(VLOOKUP(W871,[1]Vakuumiert!$E:$F,2,FALSE)=0,"Vakuumierter ABS ungeschält"),
IFERROR(IF(VLOOKUP(W871,[1]Vakuumiert!$H:$I,2,FALSE)=0,"Vakuumierter VOS geschält"),
IFERROR(IF(VLOOKUP(W871,[1]Vakuumiert!$K:$L,2,FALSE)=0,"Vakuumierter VOS vegan"),
IFERROR(IF(VLOOKUP(W871,[1]Vakuumiert!$N:$O,2,FALSE)=0,"Vakuumierter VOS Zipfel"),
IFERROR(IF(VLOOKUP(W871,[1]Vakuumiert!$Q:$R,2,FALSE)=0,"Vakuumiert geschält"),
IFERROR(IF(VLOOKUP(W871,'[1]vakuumierte Fertigprodukte'!$B:$C,2,FALSE)=0,"Fertigprodukte"),
IFERROR(IF(VLOOKUP(W871,'[1]vakuumierte Fertigprodukte'!$E:$FI,2,FALSE)=0,"Vakuumierte Zipfel"),
IFERROR(IF(VLOOKUP(W871,[1]Wurste!$B:$C,2,FALSE)=0,"Räucherwürste"),
IFERROR(IF(VLOOKUP(W871,[1]Wurste!$E:$F,2,FALSE)=0,"URW/URGW Wurst"),
IFERROR(IF(VLOOKUP(W871,[1]Wurste!$H:$I,2,FALSE)=0,"HF-Wurst Vegan"),
IFERROR(IF(VLOOKUP(W871,[1]Wurste!$K:$L,2,FALSE)=0,"320er ohne Würste"),
IFERROR(IF(AND(OR(Abfalldokumentation!$I871="BU3",Abfalldokumentation!$I871="Verkauf"),Abfalldokumentation!$N871="Schimmel",Abfalldokumentation!$O871="keinen Abnehmer/kein Schälpersonal"),"Div. Zipfel, ES ohne Verwendung",VLOOKUP(Abfalldokumentation!$M871,Produktgruppen!A:B,2,FALSE)),"-")))))))))))))))))))))))</f>
        <v>RW</v>
      </c>
      <c r="M871" s="76" t="str">
        <f>IFERROR(VLOOKUP(Abfalldokumentation!$W871,Artikel!A:C,3,FALSE),Abfalldokumentation!$W871)</f>
        <v>RW</v>
      </c>
      <c r="N871" s="76" t="str">
        <f>VLOOKUP(D871,'Liste Gründe'!A:D,2,FALSE)</f>
        <v>Rest</v>
      </c>
      <c r="O871" s="75" t="str">
        <f>IF(ISBLANK(F871),VLOOKUP(Abfalldokumentation!$X871,'Liste Gründe'!A:D,3,FALSE),F871)</f>
        <v>geschälte Rinde</v>
      </c>
      <c r="P871" s="76" t="str">
        <f>IF(ISBLANK(Abfalldokumentation!$G871),"-",Abfalldokumentation!$G871)</f>
        <v>-</v>
      </c>
      <c r="Q871" s="76">
        <f t="shared" si="106"/>
        <v>40</v>
      </c>
      <c r="R871" s="76" t="str">
        <f t="shared" si="107"/>
        <v>Produkte</v>
      </c>
      <c r="S871" s="76" t="str">
        <f t="shared" si="108"/>
        <v>BUs</v>
      </c>
      <c r="T871" s="76" t="str">
        <f t="shared" si="109"/>
        <v>Symptome</v>
      </c>
      <c r="U871" s="76" t="str">
        <f>IFERROR(VLOOKUP(Abfalldokumentation!$W871,Kennzahlen!S:U,3,FALSE)*Abfalldokumentation!$J871,"0")</f>
        <v>0</v>
      </c>
      <c r="V871" s="76" t="str">
        <f>IF(ISBLANK(A871),VLOOKUP(Abfalldokumentation!$W871,'Linien - BU'!R:S,2,FALSE),A871)</f>
        <v>RWV</v>
      </c>
      <c r="W871" s="77" t="str">
        <f t="shared" si="110"/>
        <v>RW</v>
      </c>
      <c r="X871" s="77">
        <f t="shared" si="111"/>
        <v>22</v>
      </c>
    </row>
    <row r="872" spans="1:24" ht="30" customHeight="1" x14ac:dyDescent="0.25">
      <c r="A872" s="39" t="s">
        <v>123</v>
      </c>
      <c r="B872" s="40" t="s">
        <v>124</v>
      </c>
      <c r="C872" s="40">
        <v>52</v>
      </c>
      <c r="D872" s="40">
        <v>81</v>
      </c>
      <c r="E872" s="41">
        <v>44473</v>
      </c>
      <c r="F872" s="42"/>
      <c r="G872" s="43" t="s">
        <v>36</v>
      </c>
      <c r="H872" s="44" t="str">
        <f>IFERROR(VLOOKUP(Abfalldokumentation!$B872,Artikel!A:C,3,FALSE),Abfalldokumentation!$B872)</f>
        <v>RW Natur</v>
      </c>
      <c r="I872" s="78" t="str">
        <f>VLOOKUP(V872,'Linien - BU'!A:B,2,FALSE)</f>
        <v>BU3</v>
      </c>
      <c r="J872" s="79">
        <f t="shared" si="105"/>
        <v>52</v>
      </c>
      <c r="K872" s="80">
        <f>Abfalldokumentation!$E872</f>
        <v>44473</v>
      </c>
      <c r="L872" s="79" t="str">
        <f>IFERROR(IF(VLOOKUP(W872,'[1]Rohware 230'!$B:$C,2,FALSE)=0,"Rohware"),
IFERROR(IF(VLOOKUP(W872,[1]Sammelnr.!$B:$C,2,FALSE)=0,"Sammelnr. ungeschält ABS"),
IFERROR(IF(VLOOKUP(W872,[1]Sammelnr.!$E:$F,2,FALSE)=0,"Sammelnr. ungeschält VS"),
IFERROR(IF(VLOOKUP(W872,[1]Sammelnr.!$H:$I,2,FALSE)=0,"Sammelnr. geschält"),
IFERROR(IF(VLOOKUP(W872,[1]Offen!$B:$C,2,FALSE)=0,"Offen ungeschält ABS"),
IFERROR(IF(VLOOKUP(W872,[1]Offen!$E:$F,2,FALSE)=0,"Offen ungeschält VOS"),
IFERROR(IF(VLOOKUP(W872,[1]Offen!$H:$I,2,FALSE)=0,"Offen geschält RW"),
IFERROR(IF(VLOOKUP(W872,[1]Offen!$K:$L,2,FALSE)=0,"Offen vegan"),
IFERROR(IF(VLOOKUP(W872,[1]Offen!$N:$O,2,FALSE)=0,"Offen Zipfel"),
IFERROR(IF(VLOOKUP(W872,[1]Offen!$Q:$R,2,FALSE)=0,"Offen Endstücke"),
IFERROR(IF(VLOOKUP(W872,[1]Vakuumiert!$B:$C,2,FALSE)=0,"Vakuumierter VOS ungeschält"),
IFERROR(IF(VLOOKUP(W872,[1]Vakuumiert!$E:$F,2,FALSE)=0,"Vakuumierter ABS ungeschält"),
IFERROR(IF(VLOOKUP(W872,[1]Vakuumiert!$H:$I,2,FALSE)=0,"Vakuumierter VOS geschält"),
IFERROR(IF(VLOOKUP(W872,[1]Vakuumiert!$K:$L,2,FALSE)=0,"Vakuumierter VOS vegan"),
IFERROR(IF(VLOOKUP(W872,[1]Vakuumiert!$N:$O,2,FALSE)=0,"Vakuumierter VOS Zipfel"),
IFERROR(IF(VLOOKUP(W872,[1]Vakuumiert!$Q:$R,2,FALSE)=0,"Vakuumiert geschält"),
IFERROR(IF(VLOOKUP(W872,'[1]vakuumierte Fertigprodukte'!$B:$C,2,FALSE)=0,"Fertigprodukte"),
IFERROR(IF(VLOOKUP(W872,'[1]vakuumierte Fertigprodukte'!$E:$FI,2,FALSE)=0,"Vakuumierte Zipfel"),
IFERROR(IF(VLOOKUP(W872,[1]Wurste!$B:$C,2,FALSE)=0,"Räucherwürste"),
IFERROR(IF(VLOOKUP(W872,[1]Wurste!$E:$F,2,FALSE)=0,"URW/URGW Wurst"),
IFERROR(IF(VLOOKUP(W872,[1]Wurste!$H:$I,2,FALSE)=0,"HF-Wurst Vegan"),
IFERROR(IF(VLOOKUP(W872,[1]Wurste!$K:$L,2,FALSE)=0,"320er ohne Würste"),
IFERROR(IF(AND(OR(Abfalldokumentation!$I872="BU3",Abfalldokumentation!$I872="Verkauf"),Abfalldokumentation!$N872="Schimmel",Abfalldokumentation!$O872="keinen Abnehmer/kein Schälpersonal"),"Div. Zipfel, ES ohne Verwendung",VLOOKUP(Abfalldokumentation!$M872,Produktgruppen!A:B,2,FALSE)),"-")))))))))))))))))))))))</f>
        <v>RW</v>
      </c>
      <c r="M872" s="81" t="str">
        <f>IFERROR(VLOOKUP(Abfalldokumentation!$W872,Artikel!A:C,3,FALSE),Abfalldokumentation!$W872)</f>
        <v>RW Natur</v>
      </c>
      <c r="N872" s="81" t="str">
        <f>VLOOKUP(D872,'Liste Gründe'!A:D,2,FALSE)</f>
        <v>Linienbezogen</v>
      </c>
      <c r="O872" s="80" t="str">
        <f>IF(ISBLANK(F872),VLOOKUP(Abfalldokumentation!$X872,'Liste Gründe'!A:D,3,FALSE),F872)</f>
        <v>gemischtes Produkt</v>
      </c>
      <c r="P872" s="81" t="str">
        <f>IF(ISBLANK(Abfalldokumentation!$G872),"-",Abfalldokumentation!$G872)</f>
        <v>-</v>
      </c>
      <c r="Q872" s="81">
        <f t="shared" si="106"/>
        <v>40</v>
      </c>
      <c r="R872" s="81" t="str">
        <f t="shared" si="107"/>
        <v>Produkte</v>
      </c>
      <c r="S872" s="81" t="str">
        <f t="shared" si="108"/>
        <v>BUs</v>
      </c>
      <c r="T872" s="81" t="str">
        <f t="shared" si="109"/>
        <v>Symptome</v>
      </c>
      <c r="U872" s="81" t="str">
        <f>IFERROR(VLOOKUP(Abfalldokumentation!$W872,Kennzahlen!S:U,3,FALSE)*Abfalldokumentation!$J872,"0")</f>
        <v>0</v>
      </c>
      <c r="V872" s="81" t="str">
        <f>IF(ISBLANK(A872),VLOOKUP(Abfalldokumentation!$W872,'Linien - BU'!R:S,2,FALSE),A872)</f>
        <v>L9</v>
      </c>
      <c r="W872" s="77" t="str">
        <f t="shared" si="110"/>
        <v>RW Natur</v>
      </c>
      <c r="X872" s="77">
        <f t="shared" si="111"/>
        <v>81</v>
      </c>
    </row>
    <row r="873" spans="1:24" ht="30" customHeight="1" x14ac:dyDescent="0.25">
      <c r="A873" s="45" t="s">
        <v>123</v>
      </c>
      <c r="B873" s="46" t="s">
        <v>124</v>
      </c>
      <c r="C873" s="46">
        <v>82</v>
      </c>
      <c r="D873" s="46">
        <v>30</v>
      </c>
      <c r="E873" s="47">
        <v>44473</v>
      </c>
      <c r="F873" s="48"/>
      <c r="G873" s="46" t="s">
        <v>36</v>
      </c>
      <c r="H873" s="50" t="str">
        <f>IFERROR(VLOOKUP(Abfalldokumentation!$B873,Artikel!A:C,3,FALSE),Abfalldokumentation!$B873)</f>
        <v>RW Natur</v>
      </c>
      <c r="I873" s="73" t="str">
        <f>VLOOKUP(V873,'Linien - BU'!A:B,2,FALSE)</f>
        <v>BU3</v>
      </c>
      <c r="J873" s="74">
        <f t="shared" si="105"/>
        <v>82</v>
      </c>
      <c r="K873" s="75">
        <f>Abfalldokumentation!$E873</f>
        <v>44473</v>
      </c>
      <c r="L873" s="74" t="str">
        <f>IFERROR(IF(VLOOKUP(W873,'[1]Rohware 230'!$B:$C,2,FALSE)=0,"Rohware"),
IFERROR(IF(VLOOKUP(W873,[1]Sammelnr.!$B:$C,2,FALSE)=0,"Sammelnr. ungeschält ABS"),
IFERROR(IF(VLOOKUP(W873,[1]Sammelnr.!$E:$F,2,FALSE)=0,"Sammelnr. ungeschält VS"),
IFERROR(IF(VLOOKUP(W873,[1]Sammelnr.!$H:$I,2,FALSE)=0,"Sammelnr. geschält"),
IFERROR(IF(VLOOKUP(W873,[1]Offen!$B:$C,2,FALSE)=0,"Offen ungeschält ABS"),
IFERROR(IF(VLOOKUP(W873,[1]Offen!$E:$F,2,FALSE)=0,"Offen ungeschält VOS"),
IFERROR(IF(VLOOKUP(W873,[1]Offen!$H:$I,2,FALSE)=0,"Offen geschält RW"),
IFERROR(IF(VLOOKUP(W873,[1]Offen!$K:$L,2,FALSE)=0,"Offen vegan"),
IFERROR(IF(VLOOKUP(W873,[1]Offen!$N:$O,2,FALSE)=0,"Offen Zipfel"),
IFERROR(IF(VLOOKUP(W873,[1]Offen!$Q:$R,2,FALSE)=0,"Offen Endstücke"),
IFERROR(IF(VLOOKUP(W873,[1]Vakuumiert!$B:$C,2,FALSE)=0,"Vakuumierter VOS ungeschält"),
IFERROR(IF(VLOOKUP(W873,[1]Vakuumiert!$E:$F,2,FALSE)=0,"Vakuumierter ABS ungeschält"),
IFERROR(IF(VLOOKUP(W873,[1]Vakuumiert!$H:$I,2,FALSE)=0,"Vakuumierter VOS geschält"),
IFERROR(IF(VLOOKUP(W873,[1]Vakuumiert!$K:$L,2,FALSE)=0,"Vakuumierter VOS vegan"),
IFERROR(IF(VLOOKUP(W873,[1]Vakuumiert!$N:$O,2,FALSE)=0,"Vakuumierter VOS Zipfel"),
IFERROR(IF(VLOOKUP(W873,[1]Vakuumiert!$Q:$R,2,FALSE)=0,"Vakuumiert geschält"),
IFERROR(IF(VLOOKUP(W873,'[1]vakuumierte Fertigprodukte'!$B:$C,2,FALSE)=0,"Fertigprodukte"),
IFERROR(IF(VLOOKUP(W873,'[1]vakuumierte Fertigprodukte'!$E:$FI,2,FALSE)=0,"Vakuumierte Zipfel"),
IFERROR(IF(VLOOKUP(W873,[1]Wurste!$B:$C,2,FALSE)=0,"Räucherwürste"),
IFERROR(IF(VLOOKUP(W873,[1]Wurste!$E:$F,2,FALSE)=0,"URW/URGW Wurst"),
IFERROR(IF(VLOOKUP(W873,[1]Wurste!$H:$I,2,FALSE)=0,"HF-Wurst Vegan"),
IFERROR(IF(VLOOKUP(W873,[1]Wurste!$K:$L,2,FALSE)=0,"320er ohne Würste"),
IFERROR(IF(AND(OR(Abfalldokumentation!$I873="BU3",Abfalldokumentation!$I873="Verkauf"),Abfalldokumentation!$N873="Schimmel",Abfalldokumentation!$O873="keinen Abnehmer/kein Schälpersonal"),"Div. Zipfel, ES ohne Verwendung",VLOOKUP(Abfalldokumentation!$M873,Produktgruppen!A:B,2,FALSE)),"-")))))))))))))))))))))))</f>
        <v>RW</v>
      </c>
      <c r="M873" s="76" t="str">
        <f>IFERROR(VLOOKUP(Abfalldokumentation!$W873,Artikel!A:C,3,FALSE),Abfalldokumentation!$W873)</f>
        <v>RW Natur</v>
      </c>
      <c r="N873" s="76" t="str">
        <f>VLOOKUP(D873,'Liste Gründe'!A:D,2,FALSE)</f>
        <v>Linienbezogen</v>
      </c>
      <c r="O873" s="75" t="str">
        <f>IF(ISBLANK(F873),VLOOKUP(Abfalldokumentation!$X873,'Liste Gründe'!A:D,3,FALSE),F873)</f>
        <v>Maschinenabfall</v>
      </c>
      <c r="P873" s="76" t="str">
        <f>IF(ISBLANK(Abfalldokumentation!$G873),"-",Abfalldokumentation!$G873)</f>
        <v>-</v>
      </c>
      <c r="Q873" s="76">
        <f t="shared" si="106"/>
        <v>40</v>
      </c>
      <c r="R873" s="76" t="str">
        <f t="shared" si="107"/>
        <v>Produkte</v>
      </c>
      <c r="S873" s="76" t="str">
        <f t="shared" si="108"/>
        <v>BUs</v>
      </c>
      <c r="T873" s="76" t="str">
        <f t="shared" si="109"/>
        <v>Symptome</v>
      </c>
      <c r="U873" s="76" t="str">
        <f>IFERROR(VLOOKUP(Abfalldokumentation!$W873,Kennzahlen!S:U,3,FALSE)*Abfalldokumentation!$J873,"0")</f>
        <v>0</v>
      </c>
      <c r="V873" s="76" t="str">
        <f>IF(ISBLANK(A873),VLOOKUP(Abfalldokumentation!$W873,'Linien - BU'!R:S,2,FALSE),A873)</f>
        <v>L9</v>
      </c>
      <c r="W873" s="77" t="str">
        <f t="shared" si="110"/>
        <v>RW Natur</v>
      </c>
      <c r="X873" s="77">
        <f t="shared" si="111"/>
        <v>30</v>
      </c>
    </row>
    <row r="874" spans="1:24" ht="30" customHeight="1" x14ac:dyDescent="0.25">
      <c r="A874" s="39" t="s">
        <v>105</v>
      </c>
      <c r="B874" s="40" t="s">
        <v>212</v>
      </c>
      <c r="C874" s="40">
        <v>9</v>
      </c>
      <c r="D874" s="40">
        <v>12</v>
      </c>
      <c r="E874" s="41">
        <v>44473</v>
      </c>
      <c r="F874" s="42" t="s">
        <v>21</v>
      </c>
      <c r="G874" s="40" t="s">
        <v>21</v>
      </c>
      <c r="H874" s="44" t="str">
        <f>IFERROR(VLOOKUP(Abfalldokumentation!$B874,Artikel!A:C,3,FALSE),Abfalldokumentation!$B874)</f>
        <v>RW natur</v>
      </c>
      <c r="I874" s="78" t="str">
        <f>VLOOKUP(V874,'Linien - BU'!A:B,2,FALSE)</f>
        <v>BU3</v>
      </c>
      <c r="J874" s="79">
        <f t="shared" si="105"/>
        <v>9</v>
      </c>
      <c r="K874" s="80">
        <f>Abfalldokumentation!$E874</f>
        <v>44473</v>
      </c>
      <c r="L874" s="79" t="str">
        <f>IFERROR(IF(VLOOKUP(W874,'[1]Rohware 230'!$B:$C,2,FALSE)=0,"Rohware"),
IFERROR(IF(VLOOKUP(W874,[1]Sammelnr.!$B:$C,2,FALSE)=0,"Sammelnr. ungeschält ABS"),
IFERROR(IF(VLOOKUP(W874,[1]Sammelnr.!$E:$F,2,FALSE)=0,"Sammelnr. ungeschält VS"),
IFERROR(IF(VLOOKUP(W874,[1]Sammelnr.!$H:$I,2,FALSE)=0,"Sammelnr. geschält"),
IFERROR(IF(VLOOKUP(W874,[1]Offen!$B:$C,2,FALSE)=0,"Offen ungeschält ABS"),
IFERROR(IF(VLOOKUP(W874,[1]Offen!$E:$F,2,FALSE)=0,"Offen ungeschält VOS"),
IFERROR(IF(VLOOKUP(W874,[1]Offen!$H:$I,2,FALSE)=0,"Offen geschält RW"),
IFERROR(IF(VLOOKUP(W874,[1]Offen!$K:$L,2,FALSE)=0,"Offen vegan"),
IFERROR(IF(VLOOKUP(W874,[1]Offen!$N:$O,2,FALSE)=0,"Offen Zipfel"),
IFERROR(IF(VLOOKUP(W874,[1]Offen!$Q:$R,2,FALSE)=0,"Offen Endstücke"),
IFERROR(IF(VLOOKUP(W874,[1]Vakuumiert!$B:$C,2,FALSE)=0,"Vakuumierter VOS ungeschält"),
IFERROR(IF(VLOOKUP(W874,[1]Vakuumiert!$E:$F,2,FALSE)=0,"Vakuumierter ABS ungeschält"),
IFERROR(IF(VLOOKUP(W874,[1]Vakuumiert!$H:$I,2,FALSE)=0,"Vakuumierter VOS geschält"),
IFERROR(IF(VLOOKUP(W874,[1]Vakuumiert!$K:$L,2,FALSE)=0,"Vakuumierter VOS vegan"),
IFERROR(IF(VLOOKUP(W874,[1]Vakuumiert!$N:$O,2,FALSE)=0,"Vakuumierter VOS Zipfel"),
IFERROR(IF(VLOOKUP(W874,[1]Vakuumiert!$Q:$R,2,FALSE)=0,"Vakuumiert geschält"),
IFERROR(IF(VLOOKUP(W874,'[1]vakuumierte Fertigprodukte'!$B:$C,2,FALSE)=0,"Fertigprodukte"),
IFERROR(IF(VLOOKUP(W874,'[1]vakuumierte Fertigprodukte'!$E:$FI,2,FALSE)=0,"Vakuumierte Zipfel"),
IFERROR(IF(VLOOKUP(W874,[1]Wurste!$B:$C,2,FALSE)=0,"Räucherwürste"),
IFERROR(IF(VLOOKUP(W874,[1]Wurste!$E:$F,2,FALSE)=0,"URW/URGW Wurst"),
IFERROR(IF(VLOOKUP(W874,[1]Wurste!$H:$I,2,FALSE)=0,"HF-Wurst Vegan"),
IFERROR(IF(VLOOKUP(W874,[1]Wurste!$K:$L,2,FALSE)=0,"320er ohne Würste"),
IFERROR(IF(AND(OR(Abfalldokumentation!$I874="BU3",Abfalldokumentation!$I874="Verkauf"),Abfalldokumentation!$N874="Schimmel",Abfalldokumentation!$O874="keinen Abnehmer/kein Schälpersonal"),"Div. Zipfel, ES ohne Verwendung",VLOOKUP(Abfalldokumentation!$M874,Produktgruppen!A:B,2,FALSE)),"-")))))))))))))))))))))))</f>
        <v>RW</v>
      </c>
      <c r="M874" s="81" t="str">
        <f>IFERROR(VLOOKUP(Abfalldokumentation!$W874,Artikel!A:C,3,FALSE),Abfalldokumentation!$W874)</f>
        <v>RW natur</v>
      </c>
      <c r="N874" s="81" t="str">
        <f>VLOOKUP(D874,'Liste Gründe'!A:D,2,FALSE)</f>
        <v>Schimmel</v>
      </c>
      <c r="O874" s="80" t="str">
        <f>IF(ISBLANK(F874),VLOOKUP(Abfalldokumentation!$X874,'Liste Gründe'!A:D,3,FALSE),F874)</f>
        <v>VOS &gt; Einsatz</v>
      </c>
      <c r="P874" s="81" t="str">
        <f>IF(ISBLANK(Abfalldokumentation!$G874),"-",Abfalldokumentation!$G874)</f>
        <v>VOS &gt; Einsatz</v>
      </c>
      <c r="Q874" s="81">
        <f t="shared" si="106"/>
        <v>40</v>
      </c>
      <c r="R874" s="81" t="str">
        <f t="shared" si="107"/>
        <v>Produkte</v>
      </c>
      <c r="S874" s="81" t="str">
        <f t="shared" si="108"/>
        <v>BUs</v>
      </c>
      <c r="T874" s="81" t="str">
        <f t="shared" si="109"/>
        <v>Symptome</v>
      </c>
      <c r="U874" s="81" t="str">
        <f>IFERROR(VLOOKUP(Abfalldokumentation!$W874,Kennzahlen!S:U,3,FALSE)*Abfalldokumentation!$J874,"0")</f>
        <v>0</v>
      </c>
      <c r="V874" s="81" t="str">
        <f>IF(ISBLANK(A874),VLOOKUP(Abfalldokumentation!$W874,'Linien - BU'!R:S,2,FALSE),A874)</f>
        <v>WVP</v>
      </c>
      <c r="W874" s="77" t="str">
        <f t="shared" si="110"/>
        <v>RW natur</v>
      </c>
      <c r="X874" s="77">
        <f t="shared" si="111"/>
        <v>12</v>
      </c>
    </row>
    <row r="875" spans="1:24" ht="30" customHeight="1" x14ac:dyDescent="0.25">
      <c r="A875" s="45" t="s">
        <v>8</v>
      </c>
      <c r="B875" s="46" t="s">
        <v>213</v>
      </c>
      <c r="C875" s="46">
        <v>22</v>
      </c>
      <c r="D875" s="46">
        <v>30</v>
      </c>
      <c r="E875" s="47">
        <v>44473</v>
      </c>
      <c r="F875" s="48"/>
      <c r="G875" s="46" t="s">
        <v>36</v>
      </c>
      <c r="H875" s="50" t="str">
        <f>IFERROR(VLOOKUP(Abfalldokumentation!$B875,Artikel!A:C,3,FALSE),Abfalldokumentation!$B875)</f>
        <v>Walnusstraum</v>
      </c>
      <c r="I875" s="73" t="str">
        <f>VLOOKUP(V875,'Linien - BU'!A:B,2,FALSE)</f>
        <v>BU3</v>
      </c>
      <c r="J875" s="74">
        <f t="shared" si="105"/>
        <v>22</v>
      </c>
      <c r="K875" s="75">
        <f>Abfalldokumentation!$E875</f>
        <v>44473</v>
      </c>
      <c r="L875" s="74" t="str">
        <f>IFERROR(IF(VLOOKUP(W875,'[1]Rohware 230'!$B:$C,2,FALSE)=0,"Rohware"),
IFERROR(IF(VLOOKUP(W875,[1]Sammelnr.!$B:$C,2,FALSE)=0,"Sammelnr. ungeschält ABS"),
IFERROR(IF(VLOOKUP(W875,[1]Sammelnr.!$E:$F,2,FALSE)=0,"Sammelnr. ungeschält VS"),
IFERROR(IF(VLOOKUP(W875,[1]Sammelnr.!$H:$I,2,FALSE)=0,"Sammelnr. geschält"),
IFERROR(IF(VLOOKUP(W875,[1]Offen!$B:$C,2,FALSE)=0,"Offen ungeschält ABS"),
IFERROR(IF(VLOOKUP(W875,[1]Offen!$E:$F,2,FALSE)=0,"Offen ungeschält VOS"),
IFERROR(IF(VLOOKUP(W875,[1]Offen!$H:$I,2,FALSE)=0,"Offen geschält RW"),
IFERROR(IF(VLOOKUP(W875,[1]Offen!$K:$L,2,FALSE)=0,"Offen vegan"),
IFERROR(IF(VLOOKUP(W875,[1]Offen!$N:$O,2,FALSE)=0,"Offen Zipfel"),
IFERROR(IF(VLOOKUP(W875,[1]Offen!$Q:$R,2,FALSE)=0,"Offen Endstücke"),
IFERROR(IF(VLOOKUP(W875,[1]Vakuumiert!$B:$C,2,FALSE)=0,"Vakuumierter VOS ungeschält"),
IFERROR(IF(VLOOKUP(W875,[1]Vakuumiert!$E:$F,2,FALSE)=0,"Vakuumierter ABS ungeschält"),
IFERROR(IF(VLOOKUP(W875,[1]Vakuumiert!$H:$I,2,FALSE)=0,"Vakuumierter VOS geschält"),
IFERROR(IF(VLOOKUP(W875,[1]Vakuumiert!$K:$L,2,FALSE)=0,"Vakuumierter VOS vegan"),
IFERROR(IF(VLOOKUP(W875,[1]Vakuumiert!$N:$O,2,FALSE)=0,"Vakuumierter VOS Zipfel"),
IFERROR(IF(VLOOKUP(W875,[1]Vakuumiert!$Q:$R,2,FALSE)=0,"Vakuumiert geschält"),
IFERROR(IF(VLOOKUP(W875,'[1]vakuumierte Fertigprodukte'!$B:$C,2,FALSE)=0,"Fertigprodukte"),
IFERROR(IF(VLOOKUP(W875,'[1]vakuumierte Fertigprodukte'!$E:$FI,2,FALSE)=0,"Vakuumierte Zipfel"),
IFERROR(IF(VLOOKUP(W875,[1]Wurste!$B:$C,2,FALSE)=0,"Räucherwürste"),
IFERROR(IF(VLOOKUP(W875,[1]Wurste!$E:$F,2,FALSE)=0,"URW/URGW Wurst"),
IFERROR(IF(VLOOKUP(W875,[1]Wurste!$H:$I,2,FALSE)=0,"HF-Wurst Vegan"),
IFERROR(IF(VLOOKUP(W875,[1]Wurste!$K:$L,2,FALSE)=0,"320er ohne Würste"),
IFERROR(IF(AND(OR(Abfalldokumentation!$I875="BU3",Abfalldokumentation!$I875="Verkauf"),Abfalldokumentation!$N875="Schimmel",Abfalldokumentation!$O875="keinen Abnehmer/kein Schälpersonal"),"Div. Zipfel, ES ohne Verwendung",VLOOKUP(Abfalldokumentation!$M875,Produktgruppen!A:B,2,FALSE)),"-")))))))))))))))))))))))</f>
        <v>ABS</v>
      </c>
      <c r="M875" s="76" t="str">
        <f>IFERROR(VLOOKUP(Abfalldokumentation!$W875,Artikel!A:C,3,FALSE),Abfalldokumentation!$W875)</f>
        <v>Walnusstraum</v>
      </c>
      <c r="N875" s="76" t="str">
        <f>VLOOKUP(D875,'Liste Gründe'!A:D,2,FALSE)</f>
        <v>Linienbezogen</v>
      </c>
      <c r="O875" s="75" t="str">
        <f>IF(ISBLANK(F875),VLOOKUP(Abfalldokumentation!$X875,'Liste Gründe'!A:D,3,FALSE),F875)</f>
        <v>Maschinenabfall</v>
      </c>
      <c r="P875" s="76" t="str">
        <f>IF(ISBLANK(Abfalldokumentation!$G875),"-",Abfalldokumentation!$G875)</f>
        <v>-</v>
      </c>
      <c r="Q875" s="76">
        <f t="shared" si="106"/>
        <v>40</v>
      </c>
      <c r="R875" s="76" t="str">
        <f t="shared" si="107"/>
        <v>Produkte</v>
      </c>
      <c r="S875" s="76" t="str">
        <f t="shared" si="108"/>
        <v>BUs</v>
      </c>
      <c r="T875" s="76" t="str">
        <f t="shared" si="109"/>
        <v>Symptome</v>
      </c>
      <c r="U875" s="76" t="str">
        <f>IFERROR(VLOOKUP(Abfalldokumentation!$W875,Kennzahlen!S:U,3,FALSE)*Abfalldokumentation!$J875,"0")</f>
        <v>0</v>
      </c>
      <c r="V875" s="76" t="str">
        <f>IF(ISBLANK(A875),VLOOKUP(Abfalldokumentation!$W875,'Linien - BU'!R:S,2,FALSE),A875)</f>
        <v>BU3</v>
      </c>
      <c r="W875" s="77" t="str">
        <f t="shared" si="110"/>
        <v>Walnusstraum</v>
      </c>
      <c r="X875" s="77">
        <f t="shared" si="111"/>
        <v>30</v>
      </c>
    </row>
    <row r="876" spans="1:24" ht="30" customHeight="1" x14ac:dyDescent="0.25">
      <c r="A876" s="39" t="s">
        <v>123</v>
      </c>
      <c r="B876" s="40">
        <v>29500613</v>
      </c>
      <c r="C876" s="40">
        <v>11</v>
      </c>
      <c r="D876" s="40">
        <v>30</v>
      </c>
      <c r="E876" s="41">
        <v>44474</v>
      </c>
      <c r="F876" s="42" t="s">
        <v>116</v>
      </c>
      <c r="G876" s="40" t="s">
        <v>36</v>
      </c>
      <c r="H876" s="44" t="str">
        <f>IFERROR(VLOOKUP(Abfalldokumentation!$B876,Artikel!A:C,3,FALSE),Abfalldokumentation!$B876)</f>
        <v>VOS Räucher extra natri</v>
      </c>
      <c r="I876" s="78" t="str">
        <f>VLOOKUP(V876,'Linien - BU'!A:B,2,FALSE)</f>
        <v>BU3</v>
      </c>
      <c r="J876" s="79">
        <f t="shared" si="105"/>
        <v>11</v>
      </c>
      <c r="K876" s="80">
        <f>Abfalldokumentation!$E876</f>
        <v>44474</v>
      </c>
      <c r="L876" s="79" t="str">
        <f>IFERROR(IF(VLOOKUP(W876,'[1]Rohware 230'!$B:$C,2,FALSE)=0,"Rohware"),
IFERROR(IF(VLOOKUP(W876,[1]Sammelnr.!$B:$C,2,FALSE)=0,"Sammelnr. ungeschält ABS"),
IFERROR(IF(VLOOKUP(W876,[1]Sammelnr.!$E:$F,2,FALSE)=0,"Sammelnr. ungeschält VS"),
IFERROR(IF(VLOOKUP(W876,[1]Sammelnr.!$H:$I,2,FALSE)=0,"Sammelnr. geschält"),
IFERROR(IF(VLOOKUP(W876,[1]Offen!$B:$C,2,FALSE)=0,"Offen ungeschält ABS"),
IFERROR(IF(VLOOKUP(W876,[1]Offen!$E:$F,2,FALSE)=0,"Offen ungeschält VOS"),
IFERROR(IF(VLOOKUP(W876,[1]Offen!$H:$I,2,FALSE)=0,"Offen geschält RW"),
IFERROR(IF(VLOOKUP(W876,[1]Offen!$K:$L,2,FALSE)=0,"Offen vegan"),
IFERROR(IF(VLOOKUP(W876,[1]Offen!$N:$O,2,FALSE)=0,"Offen Zipfel"),
IFERROR(IF(VLOOKUP(W876,[1]Offen!$Q:$R,2,FALSE)=0,"Offen Endstücke"),
IFERROR(IF(VLOOKUP(W876,[1]Vakuumiert!$B:$C,2,FALSE)=0,"Vakuumierter VOS ungeschält"),
IFERROR(IF(VLOOKUP(W876,[1]Vakuumiert!$E:$F,2,FALSE)=0,"Vakuumierter ABS ungeschält"),
IFERROR(IF(VLOOKUP(W876,[1]Vakuumiert!$H:$I,2,FALSE)=0,"Vakuumierter VOS geschält"),
IFERROR(IF(VLOOKUP(W876,[1]Vakuumiert!$K:$L,2,FALSE)=0,"Vakuumierter VOS vegan"),
IFERROR(IF(VLOOKUP(W876,[1]Vakuumiert!$N:$O,2,FALSE)=0,"Vakuumierter VOS Zipfel"),
IFERROR(IF(VLOOKUP(W876,[1]Vakuumiert!$Q:$R,2,FALSE)=0,"Vakuumiert geschält"),
IFERROR(IF(VLOOKUP(W876,'[1]vakuumierte Fertigprodukte'!$B:$C,2,FALSE)=0,"Fertigprodukte"),
IFERROR(IF(VLOOKUP(W876,'[1]vakuumierte Fertigprodukte'!$E:$FI,2,FALSE)=0,"Vakuumierte Zipfel"),
IFERROR(IF(VLOOKUP(W876,[1]Wurste!$B:$C,2,FALSE)=0,"Räucherwürste"),
IFERROR(IF(VLOOKUP(W876,[1]Wurste!$E:$F,2,FALSE)=0,"URW/URGW Wurst"),
IFERROR(IF(VLOOKUP(W876,[1]Wurste!$H:$I,2,FALSE)=0,"HF-Wurst Vegan"),
IFERROR(IF(VLOOKUP(W876,[1]Wurste!$K:$L,2,FALSE)=0,"320er ohne Würste"),
IFERROR(IF(AND(OR(Abfalldokumentation!$I876="BU3",Abfalldokumentation!$I876="Verkauf"),Abfalldokumentation!$N876="Schimmel",Abfalldokumentation!$O876="keinen Abnehmer/kein Schälpersonal"),"Div. Zipfel, ES ohne Verwendung",VLOOKUP(Abfalldokumentation!$M876,Produktgruppen!A:B,2,FALSE)),"-")))))))))))))))))))))))</f>
        <v>Offen ungeschält VOS</v>
      </c>
      <c r="M876" s="81" t="str">
        <f>IFERROR(VLOOKUP(Abfalldokumentation!$W876,Artikel!A:C,3,FALSE),Abfalldokumentation!$W876)</f>
        <v>VOS Räucher extra natri</v>
      </c>
      <c r="N876" s="81" t="str">
        <f>VLOOKUP(D876,'Liste Gründe'!A:D,2,FALSE)</f>
        <v>Linienbezogen</v>
      </c>
      <c r="O876" s="80" t="str">
        <f>IF(ISBLANK(F876),VLOOKUP(Abfalldokumentation!$X876,'Liste Gründe'!A:D,3,FALSE),F876)</f>
        <v>Maschinenabfall</v>
      </c>
      <c r="P876" s="81" t="str">
        <f>IF(ISBLANK(Abfalldokumentation!$G876),"-",Abfalldokumentation!$G876)</f>
        <v>-</v>
      </c>
      <c r="Q876" s="81">
        <f t="shared" si="106"/>
        <v>40</v>
      </c>
      <c r="R876" s="81" t="str">
        <f t="shared" si="107"/>
        <v>Produkte</v>
      </c>
      <c r="S876" s="81" t="str">
        <f t="shared" si="108"/>
        <v>BUs</v>
      </c>
      <c r="T876" s="81" t="str">
        <f t="shared" si="109"/>
        <v>Symptome</v>
      </c>
      <c r="U876" s="81">
        <f>IFERROR(VLOOKUP(Abfalldokumentation!$W876,Kennzahlen!S:U,3,FALSE)*Abfalldokumentation!$J876,"0")</f>
        <v>5.5</v>
      </c>
      <c r="V876" s="81" t="str">
        <f>IF(ISBLANK(A876),VLOOKUP(Abfalldokumentation!$W876,'Linien - BU'!R:S,2,FALSE),A876)</f>
        <v>L9</v>
      </c>
      <c r="W876" s="77">
        <f t="shared" si="110"/>
        <v>29500613</v>
      </c>
      <c r="X876" s="77">
        <f t="shared" si="111"/>
        <v>30</v>
      </c>
    </row>
    <row r="877" spans="1:24" ht="30" customHeight="1" x14ac:dyDescent="0.25">
      <c r="A877" s="45" t="s">
        <v>149</v>
      </c>
      <c r="B877" s="46">
        <v>29500891</v>
      </c>
      <c r="C877" s="46">
        <v>8</v>
      </c>
      <c r="D877" s="46">
        <v>61</v>
      </c>
      <c r="E877" s="47">
        <v>44474</v>
      </c>
      <c r="F877" s="48" t="s">
        <v>36</v>
      </c>
      <c r="G877" s="46" t="s">
        <v>36</v>
      </c>
      <c r="H877" s="50" t="str">
        <f>IFERROR(VLOOKUP(Abfalldokumentation!$B877,Artikel!A:C,3,FALSE),Abfalldokumentation!$B877)</f>
        <v>ABS PECO</v>
      </c>
      <c r="I877" s="73" t="str">
        <f>VLOOKUP(V877,'Linien - BU'!A:B,2,FALSE)</f>
        <v>BU4</v>
      </c>
      <c r="J877" s="74">
        <f t="shared" si="105"/>
        <v>8</v>
      </c>
      <c r="K877" s="75">
        <f>Abfalldokumentation!$E877</f>
        <v>44474</v>
      </c>
      <c r="L877" s="74" t="str">
        <f>IFERROR(IF(VLOOKUP(W877,'[1]Rohware 230'!$B:$C,2,FALSE)=0,"Rohware"),
IFERROR(IF(VLOOKUP(W877,[1]Sammelnr.!$B:$C,2,FALSE)=0,"Sammelnr. ungeschält ABS"),
IFERROR(IF(VLOOKUP(W877,[1]Sammelnr.!$E:$F,2,FALSE)=0,"Sammelnr. ungeschält VS"),
IFERROR(IF(VLOOKUP(W877,[1]Sammelnr.!$H:$I,2,FALSE)=0,"Sammelnr. geschält"),
IFERROR(IF(VLOOKUP(W877,[1]Offen!$B:$C,2,FALSE)=0,"Offen ungeschält ABS"),
IFERROR(IF(VLOOKUP(W877,[1]Offen!$E:$F,2,FALSE)=0,"Offen ungeschält VOS"),
IFERROR(IF(VLOOKUP(W877,[1]Offen!$H:$I,2,FALSE)=0,"Offen geschält RW"),
IFERROR(IF(VLOOKUP(W877,[1]Offen!$K:$L,2,FALSE)=0,"Offen vegan"),
IFERROR(IF(VLOOKUP(W877,[1]Offen!$N:$O,2,FALSE)=0,"Offen Zipfel"),
IFERROR(IF(VLOOKUP(W877,[1]Offen!$Q:$R,2,FALSE)=0,"Offen Endstücke"),
IFERROR(IF(VLOOKUP(W877,[1]Vakuumiert!$B:$C,2,FALSE)=0,"Vakuumierter VOS ungeschält"),
IFERROR(IF(VLOOKUP(W877,[1]Vakuumiert!$E:$F,2,FALSE)=0,"Vakuumierter ABS ungeschält"),
IFERROR(IF(VLOOKUP(W877,[1]Vakuumiert!$H:$I,2,FALSE)=0,"Vakuumierter VOS geschält"),
IFERROR(IF(VLOOKUP(W877,[1]Vakuumiert!$K:$L,2,FALSE)=0,"Vakuumierter VOS vegan"),
IFERROR(IF(VLOOKUP(W877,[1]Vakuumiert!$N:$O,2,FALSE)=0,"Vakuumierter VOS Zipfel"),
IFERROR(IF(VLOOKUP(W877,[1]Vakuumiert!$Q:$R,2,FALSE)=0,"Vakuumiert geschält"),
IFERROR(IF(VLOOKUP(W877,'[1]vakuumierte Fertigprodukte'!$B:$C,2,FALSE)=0,"Fertigprodukte"),
IFERROR(IF(VLOOKUP(W877,'[1]vakuumierte Fertigprodukte'!$E:$FI,2,FALSE)=0,"Vakuumierte Zipfel"),
IFERROR(IF(VLOOKUP(W877,[1]Wurste!$B:$C,2,FALSE)=0,"Räucherwürste"),
IFERROR(IF(VLOOKUP(W877,[1]Wurste!$E:$F,2,FALSE)=0,"URW/URGW Wurst"),
IFERROR(IF(VLOOKUP(W877,[1]Wurste!$H:$I,2,FALSE)=0,"HF-Wurst Vegan"),
IFERROR(IF(VLOOKUP(W877,[1]Wurste!$K:$L,2,FALSE)=0,"320er ohne Würste"),
IFERROR(IF(AND(OR(Abfalldokumentation!$I877="BU3",Abfalldokumentation!$I877="Verkauf"),Abfalldokumentation!$N877="Schimmel",Abfalldokumentation!$O877="keinen Abnehmer/kein Schälpersonal"),"Div. Zipfel, ES ohne Verwendung",VLOOKUP(Abfalldokumentation!$M877,Produktgruppen!A:B,2,FALSE)),"-")))))))))))))))))))))))</f>
        <v>Offen ungeschält ABS</v>
      </c>
      <c r="M877" s="76" t="str">
        <f>IFERROR(VLOOKUP(Abfalldokumentation!$W877,Artikel!A:C,3,FALSE),Abfalldokumentation!$W877)</f>
        <v>ABS PECO</v>
      </c>
      <c r="N877" s="76" t="str">
        <f>VLOOKUP(D877,'Liste Gründe'!A:D,2,FALSE)</f>
        <v>keinen Verwendungszweck</v>
      </c>
      <c r="O877" s="75" t="str">
        <f>IF(ISBLANK(F877),VLOOKUP(Abfalldokumentation!$X877,'Liste Gründe'!A:D,3,FALSE),F877)</f>
        <v>-</v>
      </c>
      <c r="P877" s="76" t="str">
        <f>IF(ISBLANK(Abfalldokumentation!$G877),"-",Abfalldokumentation!$G877)</f>
        <v>-</v>
      </c>
      <c r="Q877" s="76">
        <f t="shared" si="106"/>
        <v>40</v>
      </c>
      <c r="R877" s="76" t="str">
        <f t="shared" si="107"/>
        <v>Produkte</v>
      </c>
      <c r="S877" s="76" t="str">
        <f t="shared" si="108"/>
        <v>BUs</v>
      </c>
      <c r="T877" s="76" t="str">
        <f t="shared" si="109"/>
        <v>Symptome</v>
      </c>
      <c r="U877" s="76">
        <f>IFERROR(VLOOKUP(Abfalldokumentation!$W877,Kennzahlen!S:U,3,FALSE)*Abfalldokumentation!$J877,"0")</f>
        <v>11.764705882352942</v>
      </c>
      <c r="V877" s="76" t="str">
        <f>IF(ISBLANK(A877),VLOOKUP(Abfalldokumentation!$W877,'Linien - BU'!R:S,2,FALSE),A877)</f>
        <v>Bu4</v>
      </c>
      <c r="W877" s="77">
        <f t="shared" si="110"/>
        <v>29500891</v>
      </c>
      <c r="X877" s="77">
        <f t="shared" si="111"/>
        <v>61</v>
      </c>
    </row>
    <row r="878" spans="1:24" ht="30" customHeight="1" x14ac:dyDescent="0.25">
      <c r="A878" s="39" t="s">
        <v>9</v>
      </c>
      <c r="B878" s="40">
        <v>29500908</v>
      </c>
      <c r="C878" s="40">
        <v>22</v>
      </c>
      <c r="D878" s="40">
        <v>61</v>
      </c>
      <c r="E878" s="41">
        <v>44474</v>
      </c>
      <c r="F878" s="42" t="s">
        <v>36</v>
      </c>
      <c r="G878" s="40" t="s">
        <v>36</v>
      </c>
      <c r="H878" s="44" t="str">
        <f>IFERROR(VLOOKUP(Abfalldokumentation!$B878,Artikel!A:C,3,FALSE),Abfalldokumentation!$B878)</f>
        <v>ABS GRUY</v>
      </c>
      <c r="I878" s="78" t="str">
        <f>VLOOKUP(V878,'Linien - BU'!A:B,2,FALSE)</f>
        <v>BU4</v>
      </c>
      <c r="J878" s="79">
        <f t="shared" si="105"/>
        <v>22</v>
      </c>
      <c r="K878" s="80">
        <f>Abfalldokumentation!$E878</f>
        <v>44474</v>
      </c>
      <c r="L878" s="79" t="str">
        <f>IFERROR(IF(VLOOKUP(W878,'[1]Rohware 230'!$B:$C,2,FALSE)=0,"Rohware"),
IFERROR(IF(VLOOKUP(W878,[1]Sammelnr.!$B:$C,2,FALSE)=0,"Sammelnr. ungeschält ABS"),
IFERROR(IF(VLOOKUP(W878,[1]Sammelnr.!$E:$F,2,FALSE)=0,"Sammelnr. ungeschält VS"),
IFERROR(IF(VLOOKUP(W878,[1]Sammelnr.!$H:$I,2,FALSE)=0,"Sammelnr. geschält"),
IFERROR(IF(VLOOKUP(W878,[1]Offen!$B:$C,2,FALSE)=0,"Offen ungeschält ABS"),
IFERROR(IF(VLOOKUP(W878,[1]Offen!$E:$F,2,FALSE)=0,"Offen ungeschält VOS"),
IFERROR(IF(VLOOKUP(W878,[1]Offen!$H:$I,2,FALSE)=0,"Offen geschält RW"),
IFERROR(IF(VLOOKUP(W878,[1]Offen!$K:$L,2,FALSE)=0,"Offen vegan"),
IFERROR(IF(VLOOKUP(W878,[1]Offen!$N:$O,2,FALSE)=0,"Offen Zipfel"),
IFERROR(IF(VLOOKUP(W878,[1]Offen!$Q:$R,2,FALSE)=0,"Offen Endstücke"),
IFERROR(IF(VLOOKUP(W878,[1]Vakuumiert!$B:$C,2,FALSE)=0,"Vakuumierter VOS ungeschält"),
IFERROR(IF(VLOOKUP(W878,[1]Vakuumiert!$E:$F,2,FALSE)=0,"Vakuumierter ABS ungeschält"),
IFERROR(IF(VLOOKUP(W878,[1]Vakuumiert!$H:$I,2,FALSE)=0,"Vakuumierter VOS geschält"),
IFERROR(IF(VLOOKUP(W878,[1]Vakuumiert!$K:$L,2,FALSE)=0,"Vakuumierter VOS vegan"),
IFERROR(IF(VLOOKUP(W878,[1]Vakuumiert!$N:$O,2,FALSE)=0,"Vakuumierter VOS Zipfel"),
IFERROR(IF(VLOOKUP(W878,[1]Vakuumiert!$Q:$R,2,FALSE)=0,"Vakuumiert geschält"),
IFERROR(IF(VLOOKUP(W878,'[1]vakuumierte Fertigprodukte'!$B:$C,2,FALSE)=0,"Fertigprodukte"),
IFERROR(IF(VLOOKUP(W878,'[1]vakuumierte Fertigprodukte'!$E:$FI,2,FALSE)=0,"Vakuumierte Zipfel"),
IFERROR(IF(VLOOKUP(W878,[1]Wurste!$B:$C,2,FALSE)=0,"Räucherwürste"),
IFERROR(IF(VLOOKUP(W878,[1]Wurste!$E:$F,2,FALSE)=0,"URW/URGW Wurst"),
IFERROR(IF(VLOOKUP(W878,[1]Wurste!$H:$I,2,FALSE)=0,"HF-Wurst Vegan"),
IFERROR(IF(VLOOKUP(W878,[1]Wurste!$K:$L,2,FALSE)=0,"320er ohne Würste"),
IFERROR(IF(AND(OR(Abfalldokumentation!$I878="BU3",Abfalldokumentation!$I878="Verkauf"),Abfalldokumentation!$N878="Schimmel",Abfalldokumentation!$O878="keinen Abnehmer/kein Schälpersonal"),"Div. Zipfel, ES ohne Verwendung",VLOOKUP(Abfalldokumentation!$M878,Produktgruppen!A:B,2,FALSE)),"-")))))))))))))))))))))))</f>
        <v>Offen ungeschält ABS</v>
      </c>
      <c r="M878" s="81" t="str">
        <f>IFERROR(VLOOKUP(Abfalldokumentation!$W878,Artikel!A:C,3,FALSE),Abfalldokumentation!$W878)</f>
        <v>ABS GRUY</v>
      </c>
      <c r="N878" s="81" t="str">
        <f>VLOOKUP(D878,'Liste Gründe'!A:D,2,FALSE)</f>
        <v>keinen Verwendungszweck</v>
      </c>
      <c r="O878" s="80" t="str">
        <f>IF(ISBLANK(F878),VLOOKUP(Abfalldokumentation!$X878,'Liste Gründe'!A:D,3,FALSE),F878)</f>
        <v>-</v>
      </c>
      <c r="P878" s="81" t="str">
        <f>IF(ISBLANK(Abfalldokumentation!$G878),"-",Abfalldokumentation!$G878)</f>
        <v>-</v>
      </c>
      <c r="Q878" s="81">
        <f t="shared" si="106"/>
        <v>40</v>
      </c>
      <c r="R878" s="81" t="str">
        <f t="shared" si="107"/>
        <v>Produkte</v>
      </c>
      <c r="S878" s="81" t="str">
        <f t="shared" si="108"/>
        <v>BUs</v>
      </c>
      <c r="T878" s="81" t="str">
        <f t="shared" si="109"/>
        <v>Symptome</v>
      </c>
      <c r="U878" s="81">
        <f>IFERROR(VLOOKUP(Abfalldokumentation!$W878,Kennzahlen!S:U,3,FALSE)*Abfalldokumentation!$J878,"0")</f>
        <v>11</v>
      </c>
      <c r="V878" s="81" t="str">
        <f>IF(ISBLANK(A878),VLOOKUP(Abfalldokumentation!$W878,'Linien - BU'!R:S,2,FALSE),A878)</f>
        <v>BU4</v>
      </c>
      <c r="W878" s="77">
        <f t="shared" si="110"/>
        <v>29500908</v>
      </c>
      <c r="X878" s="77">
        <f t="shared" si="111"/>
        <v>61</v>
      </c>
    </row>
    <row r="879" spans="1:24" ht="30" customHeight="1" x14ac:dyDescent="0.25">
      <c r="A879" s="45" t="s">
        <v>95</v>
      </c>
      <c r="B879" s="46">
        <v>29500917</v>
      </c>
      <c r="C879" s="46">
        <v>49</v>
      </c>
      <c r="D879" s="46">
        <v>22</v>
      </c>
      <c r="E879" s="47">
        <v>44474</v>
      </c>
      <c r="F879" s="48" t="s">
        <v>97</v>
      </c>
      <c r="G879" s="46" t="s">
        <v>36</v>
      </c>
      <c r="H879" s="50" t="str">
        <f>IFERROR(VLOOKUP(Abfalldokumentation!$B879,Artikel!A:C,3,FALSE),Abfalldokumentation!$B879)</f>
        <v>VOS-ABS ENTSORGUNG</v>
      </c>
      <c r="I879" s="73" t="str">
        <f>VLOOKUP(V879,'Linien - BU'!A:B,2,FALSE)</f>
        <v>BU1</v>
      </c>
      <c r="J879" s="74">
        <f t="shared" si="105"/>
        <v>49</v>
      </c>
      <c r="K879" s="75">
        <f>Abfalldokumentation!$E879</f>
        <v>44474</v>
      </c>
      <c r="L879" s="74" t="str">
        <f>IFERROR(IF(VLOOKUP(W879,'[1]Rohware 230'!$B:$C,2,FALSE)=0,"Rohware"),
IFERROR(IF(VLOOKUP(W879,[1]Sammelnr.!$B:$C,2,FALSE)=0,"Sammelnr. ungeschält ABS"),
IFERROR(IF(VLOOKUP(W879,[1]Sammelnr.!$E:$F,2,FALSE)=0,"Sammelnr. ungeschält VS"),
IFERROR(IF(VLOOKUP(W879,[1]Sammelnr.!$H:$I,2,FALSE)=0,"Sammelnr. geschält"),
IFERROR(IF(VLOOKUP(W879,[1]Offen!$B:$C,2,FALSE)=0,"Offen ungeschält ABS"),
IFERROR(IF(VLOOKUP(W879,[1]Offen!$E:$F,2,FALSE)=0,"Offen ungeschält VOS"),
IFERROR(IF(VLOOKUP(W879,[1]Offen!$H:$I,2,FALSE)=0,"Offen geschält RW"),
IFERROR(IF(VLOOKUP(W879,[1]Offen!$K:$L,2,FALSE)=0,"Offen vegan"),
IFERROR(IF(VLOOKUP(W879,[1]Offen!$N:$O,2,FALSE)=0,"Offen Zipfel"),
IFERROR(IF(VLOOKUP(W879,[1]Offen!$Q:$R,2,FALSE)=0,"Offen Endstücke"),
IFERROR(IF(VLOOKUP(W879,[1]Vakuumiert!$B:$C,2,FALSE)=0,"Vakuumierter VOS ungeschält"),
IFERROR(IF(VLOOKUP(W879,[1]Vakuumiert!$E:$F,2,FALSE)=0,"Vakuumierter ABS ungeschält"),
IFERROR(IF(VLOOKUP(W879,[1]Vakuumiert!$H:$I,2,FALSE)=0,"Vakuumierter VOS geschält"),
IFERROR(IF(VLOOKUP(W879,[1]Vakuumiert!$K:$L,2,FALSE)=0,"Vakuumierter VOS vegan"),
IFERROR(IF(VLOOKUP(W879,[1]Vakuumiert!$N:$O,2,FALSE)=0,"Vakuumierter VOS Zipfel"),
IFERROR(IF(VLOOKUP(W879,[1]Vakuumiert!$Q:$R,2,FALSE)=0,"Vakuumiert geschält"),
IFERROR(IF(VLOOKUP(W879,'[1]vakuumierte Fertigprodukte'!$B:$C,2,FALSE)=0,"Fertigprodukte"),
IFERROR(IF(VLOOKUP(W879,'[1]vakuumierte Fertigprodukte'!$E:$FI,2,FALSE)=0,"Vakuumierte Zipfel"),
IFERROR(IF(VLOOKUP(W879,[1]Wurste!$B:$C,2,FALSE)=0,"Räucherwürste"),
IFERROR(IF(VLOOKUP(W879,[1]Wurste!$E:$F,2,FALSE)=0,"URW/URGW Wurst"),
IFERROR(IF(VLOOKUP(W879,[1]Wurste!$H:$I,2,FALSE)=0,"HF-Wurst Vegan"),
IFERROR(IF(VLOOKUP(W879,[1]Wurste!$K:$L,2,FALSE)=0,"320er ohne Würste"),
IFERROR(IF(AND(OR(Abfalldokumentation!$I879="BU3",Abfalldokumentation!$I879="Verkauf"),Abfalldokumentation!$N879="Schimmel",Abfalldokumentation!$O879="keinen Abnehmer/kein Schälpersonal"),"Div. Zipfel, ES ohne Verwendung",VLOOKUP(Abfalldokumentation!$M879,Produktgruppen!A:B,2,FALSE)),"-")))))))))))))))))))))))</f>
        <v>Vorschmelz</v>
      </c>
      <c r="M879" s="76" t="str">
        <f>IFERROR(VLOOKUP(Abfalldokumentation!$W879,Artikel!A:C,3,FALSE),Abfalldokumentation!$W879)</f>
        <v>VOS-ABS ENTSORGUNG</v>
      </c>
      <c r="N879" s="76" t="str">
        <f>VLOOKUP(D879,'Liste Gründe'!A:D,2,FALSE)</f>
        <v>Rest</v>
      </c>
      <c r="O879" s="75" t="str">
        <f>IF(ISBLANK(F879),VLOOKUP(Abfalldokumentation!$X879,'Liste Gründe'!A:D,3,FALSE),F879)</f>
        <v>geschälte Rinde</v>
      </c>
      <c r="P879" s="76" t="str">
        <f>IF(ISBLANK(Abfalldokumentation!$G879),"-",Abfalldokumentation!$G879)</f>
        <v>-</v>
      </c>
      <c r="Q879" s="76">
        <f t="shared" si="106"/>
        <v>40</v>
      </c>
      <c r="R879" s="76" t="str">
        <f t="shared" si="107"/>
        <v>Produkte</v>
      </c>
      <c r="S879" s="76" t="str">
        <f t="shared" si="108"/>
        <v>BUs</v>
      </c>
      <c r="T879" s="76" t="str">
        <f t="shared" si="109"/>
        <v>Symptome</v>
      </c>
      <c r="U879" s="76">
        <f>IFERROR(VLOOKUP(Abfalldokumentation!$W879,Kennzahlen!S:U,3,FALSE)*Abfalldokumentation!$J879,"0")</f>
        <v>0.49</v>
      </c>
      <c r="V879" s="76" t="str">
        <f>IF(ISBLANK(A879),VLOOKUP(Abfalldokumentation!$W879,'Linien - BU'!R:S,2,FALSE),A879)</f>
        <v>RWV</v>
      </c>
      <c r="W879" s="77">
        <f t="shared" si="110"/>
        <v>29500917</v>
      </c>
      <c r="X879" s="77">
        <f t="shared" si="111"/>
        <v>22</v>
      </c>
    </row>
    <row r="880" spans="1:24" ht="30" customHeight="1" x14ac:dyDescent="0.25">
      <c r="A880" s="39" t="s">
        <v>95</v>
      </c>
      <c r="B880" s="40">
        <v>29500917</v>
      </c>
      <c r="C880" s="40">
        <v>61</v>
      </c>
      <c r="D880" s="40">
        <v>22</v>
      </c>
      <c r="E880" s="41">
        <v>44474</v>
      </c>
      <c r="F880" s="42" t="s">
        <v>97</v>
      </c>
      <c r="G880" s="40" t="s">
        <v>36</v>
      </c>
      <c r="H880" s="44" t="str">
        <f>IFERROR(VLOOKUP(Abfalldokumentation!$B880,Artikel!A:C,3,FALSE),Abfalldokumentation!$B880)</f>
        <v>VOS-ABS ENTSORGUNG</v>
      </c>
      <c r="I880" s="78" t="str">
        <f>VLOOKUP(V880,'Linien - BU'!A:B,2,FALSE)</f>
        <v>BU1</v>
      </c>
      <c r="J880" s="79">
        <f t="shared" si="105"/>
        <v>61</v>
      </c>
      <c r="K880" s="80">
        <f>Abfalldokumentation!$E880</f>
        <v>44474</v>
      </c>
      <c r="L880" s="79" t="str">
        <f>IFERROR(IF(VLOOKUP(W880,'[1]Rohware 230'!$B:$C,2,FALSE)=0,"Rohware"),
IFERROR(IF(VLOOKUP(W880,[1]Sammelnr.!$B:$C,2,FALSE)=0,"Sammelnr. ungeschält ABS"),
IFERROR(IF(VLOOKUP(W880,[1]Sammelnr.!$E:$F,2,FALSE)=0,"Sammelnr. ungeschält VS"),
IFERROR(IF(VLOOKUP(W880,[1]Sammelnr.!$H:$I,2,FALSE)=0,"Sammelnr. geschält"),
IFERROR(IF(VLOOKUP(W880,[1]Offen!$B:$C,2,FALSE)=0,"Offen ungeschält ABS"),
IFERROR(IF(VLOOKUP(W880,[1]Offen!$E:$F,2,FALSE)=0,"Offen ungeschält VOS"),
IFERROR(IF(VLOOKUP(W880,[1]Offen!$H:$I,2,FALSE)=0,"Offen geschält RW"),
IFERROR(IF(VLOOKUP(W880,[1]Offen!$K:$L,2,FALSE)=0,"Offen vegan"),
IFERROR(IF(VLOOKUP(W880,[1]Offen!$N:$O,2,FALSE)=0,"Offen Zipfel"),
IFERROR(IF(VLOOKUP(W880,[1]Offen!$Q:$R,2,FALSE)=0,"Offen Endstücke"),
IFERROR(IF(VLOOKUP(W880,[1]Vakuumiert!$B:$C,2,FALSE)=0,"Vakuumierter VOS ungeschält"),
IFERROR(IF(VLOOKUP(W880,[1]Vakuumiert!$E:$F,2,FALSE)=0,"Vakuumierter ABS ungeschält"),
IFERROR(IF(VLOOKUP(W880,[1]Vakuumiert!$H:$I,2,FALSE)=0,"Vakuumierter VOS geschält"),
IFERROR(IF(VLOOKUP(W880,[1]Vakuumiert!$K:$L,2,FALSE)=0,"Vakuumierter VOS vegan"),
IFERROR(IF(VLOOKUP(W880,[1]Vakuumiert!$N:$O,2,FALSE)=0,"Vakuumierter VOS Zipfel"),
IFERROR(IF(VLOOKUP(W880,[1]Vakuumiert!$Q:$R,2,FALSE)=0,"Vakuumiert geschält"),
IFERROR(IF(VLOOKUP(W880,'[1]vakuumierte Fertigprodukte'!$B:$C,2,FALSE)=0,"Fertigprodukte"),
IFERROR(IF(VLOOKUP(W880,'[1]vakuumierte Fertigprodukte'!$E:$FI,2,FALSE)=0,"Vakuumierte Zipfel"),
IFERROR(IF(VLOOKUP(W880,[1]Wurste!$B:$C,2,FALSE)=0,"Räucherwürste"),
IFERROR(IF(VLOOKUP(W880,[1]Wurste!$E:$F,2,FALSE)=0,"URW/URGW Wurst"),
IFERROR(IF(VLOOKUP(W880,[1]Wurste!$H:$I,2,FALSE)=0,"HF-Wurst Vegan"),
IFERROR(IF(VLOOKUP(W880,[1]Wurste!$K:$L,2,FALSE)=0,"320er ohne Würste"),
IFERROR(IF(AND(OR(Abfalldokumentation!$I880="BU3",Abfalldokumentation!$I880="Verkauf"),Abfalldokumentation!$N880="Schimmel",Abfalldokumentation!$O880="keinen Abnehmer/kein Schälpersonal"),"Div. Zipfel, ES ohne Verwendung",VLOOKUP(Abfalldokumentation!$M880,Produktgruppen!A:B,2,FALSE)),"-")))))))))))))))))))))))</f>
        <v>Vorschmelz</v>
      </c>
      <c r="M880" s="81" t="str">
        <f>IFERROR(VLOOKUP(Abfalldokumentation!$W880,Artikel!A:C,3,FALSE),Abfalldokumentation!$W880)</f>
        <v>VOS-ABS ENTSORGUNG</v>
      </c>
      <c r="N880" s="81" t="str">
        <f>VLOOKUP(D880,'Liste Gründe'!A:D,2,FALSE)</f>
        <v>Rest</v>
      </c>
      <c r="O880" s="80" t="str">
        <f>IF(ISBLANK(F880),VLOOKUP(Abfalldokumentation!$X880,'Liste Gründe'!A:D,3,FALSE),F880)</f>
        <v>geschälte Rinde</v>
      </c>
      <c r="P880" s="81" t="str">
        <f>IF(ISBLANK(Abfalldokumentation!$G880),"-",Abfalldokumentation!$G880)</f>
        <v>-</v>
      </c>
      <c r="Q880" s="81">
        <f t="shared" si="106"/>
        <v>40</v>
      </c>
      <c r="R880" s="81" t="str">
        <f t="shared" si="107"/>
        <v>Produkte</v>
      </c>
      <c r="S880" s="81" t="str">
        <f t="shared" si="108"/>
        <v>BUs</v>
      </c>
      <c r="T880" s="81" t="str">
        <f t="shared" si="109"/>
        <v>Symptome</v>
      </c>
      <c r="U880" s="81">
        <f>IFERROR(VLOOKUP(Abfalldokumentation!$W880,Kennzahlen!S:U,3,FALSE)*Abfalldokumentation!$J880,"0")</f>
        <v>0.61</v>
      </c>
      <c r="V880" s="81" t="str">
        <f>IF(ISBLANK(A880),VLOOKUP(Abfalldokumentation!$W880,'Linien - BU'!R:S,2,FALSE),A880)</f>
        <v>RWV</v>
      </c>
      <c r="W880" s="77">
        <f t="shared" si="110"/>
        <v>29500917</v>
      </c>
      <c r="X880" s="77">
        <f t="shared" si="111"/>
        <v>22</v>
      </c>
    </row>
    <row r="881" spans="1:24" ht="30" customHeight="1" x14ac:dyDescent="0.25">
      <c r="A881" s="45" t="s">
        <v>95</v>
      </c>
      <c r="B881" s="46">
        <v>29500947</v>
      </c>
      <c r="C881" s="46">
        <v>18</v>
      </c>
      <c r="D881" s="46">
        <v>12</v>
      </c>
      <c r="E881" s="47">
        <v>44474</v>
      </c>
      <c r="F881" s="48" t="s">
        <v>22</v>
      </c>
      <c r="G881" s="46" t="s">
        <v>36</v>
      </c>
      <c r="H881" s="50" t="str">
        <f>IFERROR(VLOOKUP(Abfalldokumentation!$B881,Artikel!A:C,3,FALSE),Abfalldokumentation!$B881)</f>
        <v>VOS URW-NATUR-EXTRA</v>
      </c>
      <c r="I881" s="73" t="str">
        <f>VLOOKUP(V881,'Linien - BU'!A:B,2,FALSE)</f>
        <v>BU1</v>
      </c>
      <c r="J881" s="74">
        <f t="shared" si="105"/>
        <v>18</v>
      </c>
      <c r="K881" s="75">
        <f>Abfalldokumentation!$E881</f>
        <v>44474</v>
      </c>
      <c r="L881" s="74" t="str">
        <f>IFERROR(IF(VLOOKUP(W881,'[1]Rohware 230'!$B:$C,2,FALSE)=0,"Rohware"),
IFERROR(IF(VLOOKUP(W881,[1]Sammelnr.!$B:$C,2,FALSE)=0,"Sammelnr. ungeschält ABS"),
IFERROR(IF(VLOOKUP(W881,[1]Sammelnr.!$E:$F,2,FALSE)=0,"Sammelnr. ungeschält VS"),
IFERROR(IF(VLOOKUP(W881,[1]Sammelnr.!$H:$I,2,FALSE)=0,"Sammelnr. geschält"),
IFERROR(IF(VLOOKUP(W881,[1]Offen!$B:$C,2,FALSE)=0,"Offen ungeschält ABS"),
IFERROR(IF(VLOOKUP(W881,[1]Offen!$E:$F,2,FALSE)=0,"Offen ungeschält VOS"),
IFERROR(IF(VLOOKUP(W881,[1]Offen!$H:$I,2,FALSE)=0,"Offen geschält RW"),
IFERROR(IF(VLOOKUP(W881,[1]Offen!$K:$L,2,FALSE)=0,"Offen vegan"),
IFERROR(IF(VLOOKUP(W881,[1]Offen!$N:$O,2,FALSE)=0,"Offen Zipfel"),
IFERROR(IF(VLOOKUP(W881,[1]Offen!$Q:$R,2,FALSE)=0,"Offen Endstücke"),
IFERROR(IF(VLOOKUP(W881,[1]Vakuumiert!$B:$C,2,FALSE)=0,"Vakuumierter VOS ungeschält"),
IFERROR(IF(VLOOKUP(W881,[1]Vakuumiert!$E:$F,2,FALSE)=0,"Vakuumierter ABS ungeschält"),
IFERROR(IF(VLOOKUP(W881,[1]Vakuumiert!$H:$I,2,FALSE)=0,"Vakuumierter VOS geschält"),
IFERROR(IF(VLOOKUP(W881,[1]Vakuumiert!$K:$L,2,FALSE)=0,"Vakuumierter VOS vegan"),
IFERROR(IF(VLOOKUP(W881,[1]Vakuumiert!$N:$O,2,FALSE)=0,"Vakuumierter VOS Zipfel"),
IFERROR(IF(VLOOKUP(W881,[1]Vakuumiert!$Q:$R,2,FALSE)=0,"Vakuumiert geschält"),
IFERROR(IF(VLOOKUP(W881,'[1]vakuumierte Fertigprodukte'!$B:$C,2,FALSE)=0,"Fertigprodukte"),
IFERROR(IF(VLOOKUP(W881,'[1]vakuumierte Fertigprodukte'!$E:$FI,2,FALSE)=0,"Vakuumierte Zipfel"),
IFERROR(IF(VLOOKUP(W881,[1]Wurste!$B:$C,2,FALSE)=0,"Räucherwürste"),
IFERROR(IF(VLOOKUP(W881,[1]Wurste!$E:$F,2,FALSE)=0,"URW/URGW Wurst"),
IFERROR(IF(VLOOKUP(W881,[1]Wurste!$H:$I,2,FALSE)=0,"HF-Wurst Vegan"),
IFERROR(IF(VLOOKUP(W881,[1]Wurste!$K:$L,2,FALSE)=0,"320er ohne Würste"),
IFERROR(IF(AND(OR(Abfalldokumentation!$I881="BU3",Abfalldokumentation!$I881="Verkauf"),Abfalldokumentation!$N881="Schimmel",Abfalldokumentation!$O881="keinen Abnehmer/kein Schälpersonal"),"Div. Zipfel, ES ohne Verwendung",VLOOKUP(Abfalldokumentation!$M881,Produktgruppen!A:B,2,FALSE)),"-")))))))))))))))))))))))</f>
        <v>Offen ungeschält VOS</v>
      </c>
      <c r="M881" s="76" t="str">
        <f>IFERROR(VLOOKUP(Abfalldokumentation!$W881,Artikel!A:C,3,FALSE),Abfalldokumentation!$W881)</f>
        <v>VOS URW-NATUR-EXTRA</v>
      </c>
      <c r="N881" s="76" t="str">
        <f>VLOOKUP(D881,'Liste Gründe'!A:D,2,FALSE)</f>
        <v>Schimmel</v>
      </c>
      <c r="O881" s="75" t="str">
        <f>IF(ISBLANK(F881),VLOOKUP(Abfalldokumentation!$X881,'Liste Gründe'!A:D,3,FALSE),F881)</f>
        <v>keine Verarbeitung</v>
      </c>
      <c r="P881" s="76" t="str">
        <f>IF(ISBLANK(Abfalldokumentation!$G881),"-",Abfalldokumentation!$G881)</f>
        <v>-</v>
      </c>
      <c r="Q881" s="76">
        <f t="shared" si="106"/>
        <v>40</v>
      </c>
      <c r="R881" s="76" t="str">
        <f t="shared" si="107"/>
        <v>Produkte</v>
      </c>
      <c r="S881" s="76" t="str">
        <f t="shared" si="108"/>
        <v>BUs</v>
      </c>
      <c r="T881" s="76" t="str">
        <f t="shared" si="109"/>
        <v>Symptome</v>
      </c>
      <c r="U881" s="76">
        <f>IFERROR(VLOOKUP(Abfalldokumentation!$W881,Kennzahlen!S:U,3,FALSE)*Abfalldokumentation!$J881,"0")</f>
        <v>9</v>
      </c>
      <c r="V881" s="76" t="str">
        <f>IF(ISBLANK(A881),VLOOKUP(Abfalldokumentation!$W881,'Linien - BU'!R:S,2,FALSE),A881)</f>
        <v>RWV</v>
      </c>
      <c r="W881" s="77">
        <f t="shared" si="110"/>
        <v>29500947</v>
      </c>
      <c r="X881" s="77">
        <f t="shared" si="111"/>
        <v>12</v>
      </c>
    </row>
    <row r="882" spans="1:24" ht="30" customHeight="1" x14ac:dyDescent="0.25">
      <c r="A882" s="39" t="s">
        <v>149</v>
      </c>
      <c r="B882" s="40">
        <v>29501039</v>
      </c>
      <c r="C882" s="40">
        <v>133</v>
      </c>
      <c r="D882" s="40">
        <v>61</v>
      </c>
      <c r="E882" s="41">
        <v>44474</v>
      </c>
      <c r="F882" s="42" t="s">
        <v>36</v>
      </c>
      <c r="G882" s="40" t="s">
        <v>36</v>
      </c>
      <c r="H882" s="44" t="str">
        <f>IFERROR(VLOOKUP(Abfalldokumentation!$B882,Artikel!A:C,3,FALSE),Abfalldokumentation!$B882)</f>
        <v>ABS OLD-AMSTERDAM</v>
      </c>
      <c r="I882" s="78" t="str">
        <f>VLOOKUP(V882,'Linien - BU'!A:B,2,FALSE)</f>
        <v>BU4</v>
      </c>
      <c r="J882" s="79">
        <f t="shared" si="105"/>
        <v>133</v>
      </c>
      <c r="K882" s="80">
        <f>Abfalldokumentation!$E882</f>
        <v>44474</v>
      </c>
      <c r="L882" s="79" t="str">
        <f>IFERROR(IF(VLOOKUP(W882,'[1]Rohware 230'!$B:$C,2,FALSE)=0,"Rohware"),
IFERROR(IF(VLOOKUP(W882,[1]Sammelnr.!$B:$C,2,FALSE)=0,"Sammelnr. ungeschält ABS"),
IFERROR(IF(VLOOKUP(W882,[1]Sammelnr.!$E:$F,2,FALSE)=0,"Sammelnr. ungeschält VS"),
IFERROR(IF(VLOOKUP(W882,[1]Sammelnr.!$H:$I,2,FALSE)=0,"Sammelnr. geschält"),
IFERROR(IF(VLOOKUP(W882,[1]Offen!$B:$C,2,FALSE)=0,"Offen ungeschält ABS"),
IFERROR(IF(VLOOKUP(W882,[1]Offen!$E:$F,2,FALSE)=0,"Offen ungeschält VOS"),
IFERROR(IF(VLOOKUP(W882,[1]Offen!$H:$I,2,FALSE)=0,"Offen geschält RW"),
IFERROR(IF(VLOOKUP(W882,[1]Offen!$K:$L,2,FALSE)=0,"Offen vegan"),
IFERROR(IF(VLOOKUP(W882,[1]Offen!$N:$O,2,FALSE)=0,"Offen Zipfel"),
IFERROR(IF(VLOOKUP(W882,[1]Offen!$Q:$R,2,FALSE)=0,"Offen Endstücke"),
IFERROR(IF(VLOOKUP(W882,[1]Vakuumiert!$B:$C,2,FALSE)=0,"Vakuumierter VOS ungeschält"),
IFERROR(IF(VLOOKUP(W882,[1]Vakuumiert!$E:$F,2,FALSE)=0,"Vakuumierter ABS ungeschält"),
IFERROR(IF(VLOOKUP(W882,[1]Vakuumiert!$H:$I,2,FALSE)=0,"Vakuumierter VOS geschält"),
IFERROR(IF(VLOOKUP(W882,[1]Vakuumiert!$K:$L,2,FALSE)=0,"Vakuumierter VOS vegan"),
IFERROR(IF(VLOOKUP(W882,[1]Vakuumiert!$N:$O,2,FALSE)=0,"Vakuumierter VOS Zipfel"),
IFERROR(IF(VLOOKUP(W882,[1]Vakuumiert!$Q:$R,2,FALSE)=0,"Vakuumiert geschält"),
IFERROR(IF(VLOOKUP(W882,'[1]vakuumierte Fertigprodukte'!$B:$C,2,FALSE)=0,"Fertigprodukte"),
IFERROR(IF(VLOOKUP(W882,'[1]vakuumierte Fertigprodukte'!$E:$FI,2,FALSE)=0,"Vakuumierte Zipfel"),
IFERROR(IF(VLOOKUP(W882,[1]Wurste!$B:$C,2,FALSE)=0,"Räucherwürste"),
IFERROR(IF(VLOOKUP(W882,[1]Wurste!$E:$F,2,FALSE)=0,"URW/URGW Wurst"),
IFERROR(IF(VLOOKUP(W882,[1]Wurste!$H:$I,2,FALSE)=0,"HF-Wurst Vegan"),
IFERROR(IF(VLOOKUP(W882,[1]Wurste!$K:$L,2,FALSE)=0,"320er ohne Würste"),
IFERROR(IF(AND(OR(Abfalldokumentation!$I882="BU3",Abfalldokumentation!$I882="Verkauf"),Abfalldokumentation!$N882="Schimmel",Abfalldokumentation!$O882="keinen Abnehmer/kein Schälpersonal"),"Div. Zipfel, ES ohne Verwendung",VLOOKUP(Abfalldokumentation!$M882,Produktgruppen!A:B,2,FALSE)),"-")))))))))))))))))))))))</f>
        <v>Offen ungeschält ABS</v>
      </c>
      <c r="M882" s="81" t="str">
        <f>IFERROR(VLOOKUP(Abfalldokumentation!$W882,Artikel!A:C,3,FALSE),Abfalldokumentation!$W882)</f>
        <v>ABS OLD-AMSTERDAM</v>
      </c>
      <c r="N882" s="81" t="str">
        <f>VLOOKUP(D882,'Liste Gründe'!A:D,2,FALSE)</f>
        <v>keinen Verwendungszweck</v>
      </c>
      <c r="O882" s="80" t="str">
        <f>IF(ISBLANK(F882),VLOOKUP(Abfalldokumentation!$X882,'Liste Gründe'!A:D,3,FALSE),F882)</f>
        <v>-</v>
      </c>
      <c r="P882" s="81" t="str">
        <f>IF(ISBLANK(Abfalldokumentation!$G882),"-",Abfalldokumentation!$G882)</f>
        <v>-</v>
      </c>
      <c r="Q882" s="81">
        <f t="shared" si="106"/>
        <v>40</v>
      </c>
      <c r="R882" s="81" t="str">
        <f t="shared" si="107"/>
        <v>Produkte</v>
      </c>
      <c r="S882" s="81" t="str">
        <f t="shared" si="108"/>
        <v>BUs</v>
      </c>
      <c r="T882" s="81" t="str">
        <f t="shared" si="109"/>
        <v>Symptome</v>
      </c>
      <c r="U882" s="81">
        <f>IFERROR(VLOOKUP(Abfalldokumentation!$W882,Kennzahlen!S:U,3,FALSE)*Abfalldokumentation!$J882,"0")</f>
        <v>1.3300000000000001E-2</v>
      </c>
      <c r="V882" s="81" t="str">
        <f>IF(ISBLANK(A882),VLOOKUP(Abfalldokumentation!$W882,'Linien - BU'!R:S,2,FALSE),A882)</f>
        <v>Bu4</v>
      </c>
      <c r="W882" s="77">
        <f t="shared" si="110"/>
        <v>29501039</v>
      </c>
      <c r="X882" s="77">
        <f t="shared" si="111"/>
        <v>61</v>
      </c>
    </row>
    <row r="883" spans="1:24" ht="30" customHeight="1" x14ac:dyDescent="0.25">
      <c r="A883" s="45" t="s">
        <v>74</v>
      </c>
      <c r="B883" s="46">
        <v>29501078</v>
      </c>
      <c r="C883" s="46">
        <v>24</v>
      </c>
      <c r="D883" s="46">
        <v>12</v>
      </c>
      <c r="E883" s="47">
        <v>44474</v>
      </c>
      <c r="F883" s="48" t="s">
        <v>22</v>
      </c>
      <c r="G883" s="46" t="s">
        <v>36</v>
      </c>
      <c r="H883" s="50" t="str">
        <f>IFERROR(VLOOKUP(Abfalldokumentation!$B883,Artikel!A:C,3,FALSE),Abfalldokumentation!$B883)</f>
        <v>VOS GRW-CHILI-NAT ZIPFE</v>
      </c>
      <c r="I883" s="73" t="str">
        <f>VLOOKUP(V883,'Linien - BU'!A:B,2,FALSE)</f>
        <v>BU1</v>
      </c>
      <c r="J883" s="74">
        <f t="shared" si="105"/>
        <v>24</v>
      </c>
      <c r="K883" s="75">
        <f>Abfalldokumentation!$E883</f>
        <v>44474</v>
      </c>
      <c r="L883" s="74" t="str">
        <f>IFERROR(IF(VLOOKUP(W883,'[1]Rohware 230'!$B:$C,2,FALSE)=0,"Rohware"),
IFERROR(IF(VLOOKUP(W883,[1]Sammelnr.!$B:$C,2,FALSE)=0,"Sammelnr. ungeschält ABS"),
IFERROR(IF(VLOOKUP(W883,[1]Sammelnr.!$E:$F,2,FALSE)=0,"Sammelnr. ungeschält VS"),
IFERROR(IF(VLOOKUP(W883,[1]Sammelnr.!$H:$I,2,FALSE)=0,"Sammelnr. geschält"),
IFERROR(IF(VLOOKUP(W883,[1]Offen!$B:$C,2,FALSE)=0,"Offen ungeschält ABS"),
IFERROR(IF(VLOOKUP(W883,[1]Offen!$E:$F,2,FALSE)=0,"Offen ungeschält VOS"),
IFERROR(IF(VLOOKUP(W883,[1]Offen!$H:$I,2,FALSE)=0,"Offen geschält RW"),
IFERROR(IF(VLOOKUP(W883,[1]Offen!$K:$L,2,FALSE)=0,"Offen vegan"),
IFERROR(IF(VLOOKUP(W883,[1]Offen!$N:$O,2,FALSE)=0,"Offen Zipfel"),
IFERROR(IF(VLOOKUP(W883,[1]Offen!$Q:$R,2,FALSE)=0,"Offen Endstücke"),
IFERROR(IF(VLOOKUP(W883,[1]Vakuumiert!$B:$C,2,FALSE)=0,"Vakuumierter VOS ungeschält"),
IFERROR(IF(VLOOKUP(W883,[1]Vakuumiert!$E:$F,2,FALSE)=0,"Vakuumierter ABS ungeschält"),
IFERROR(IF(VLOOKUP(W883,[1]Vakuumiert!$H:$I,2,FALSE)=0,"Vakuumierter VOS geschält"),
IFERROR(IF(VLOOKUP(W883,[1]Vakuumiert!$K:$L,2,FALSE)=0,"Vakuumierter VOS vegan"),
IFERROR(IF(VLOOKUP(W883,[1]Vakuumiert!$N:$O,2,FALSE)=0,"Vakuumierter VOS Zipfel"),
IFERROR(IF(VLOOKUP(W883,[1]Vakuumiert!$Q:$R,2,FALSE)=0,"Vakuumiert geschält"),
IFERROR(IF(VLOOKUP(W883,'[1]vakuumierte Fertigprodukte'!$B:$C,2,FALSE)=0,"Fertigprodukte"),
IFERROR(IF(VLOOKUP(W883,'[1]vakuumierte Fertigprodukte'!$E:$FI,2,FALSE)=0,"Vakuumierte Zipfel"),
IFERROR(IF(VLOOKUP(W883,[1]Wurste!$B:$C,2,FALSE)=0,"Räucherwürste"),
IFERROR(IF(VLOOKUP(W883,[1]Wurste!$E:$F,2,FALSE)=0,"URW/URGW Wurst"),
IFERROR(IF(VLOOKUP(W883,[1]Wurste!$H:$I,2,FALSE)=0,"HF-Wurst Vegan"),
IFERROR(IF(VLOOKUP(W883,[1]Wurste!$K:$L,2,FALSE)=0,"320er ohne Würste"),
IFERROR(IF(AND(OR(Abfalldokumentation!$I883="BU3",Abfalldokumentation!$I883="Verkauf"),Abfalldokumentation!$N883="Schimmel",Abfalldokumentation!$O883="keinen Abnehmer/kein Schälpersonal"),"Div. Zipfel, ES ohne Verwendung",VLOOKUP(Abfalldokumentation!$M883,Produktgruppen!A:B,2,FALSE)),"-")))))))))))))))))))))))</f>
        <v>Offen Zipfel</v>
      </c>
      <c r="M883" s="76" t="str">
        <f>IFERROR(VLOOKUP(Abfalldokumentation!$W883,Artikel!A:C,3,FALSE),Abfalldokumentation!$W883)</f>
        <v>VOS GRW-CHILI-NAT ZIPFE</v>
      </c>
      <c r="N883" s="76" t="str">
        <f>VLOOKUP(D883,'Liste Gründe'!A:D,2,FALSE)</f>
        <v>Schimmel</v>
      </c>
      <c r="O883" s="75" t="str">
        <f>IF(ISBLANK(F883),VLOOKUP(Abfalldokumentation!$X883,'Liste Gründe'!A:D,3,FALSE),F883)</f>
        <v>keine Verarbeitung</v>
      </c>
      <c r="P883" s="76" t="str">
        <f>IF(ISBLANK(Abfalldokumentation!$G883),"-",Abfalldokumentation!$G883)</f>
        <v>-</v>
      </c>
      <c r="Q883" s="76">
        <f t="shared" si="106"/>
        <v>40</v>
      </c>
      <c r="R883" s="76" t="str">
        <f t="shared" si="107"/>
        <v>Produkte</v>
      </c>
      <c r="S883" s="76" t="str">
        <f t="shared" si="108"/>
        <v>BUs</v>
      </c>
      <c r="T883" s="76" t="str">
        <f t="shared" si="109"/>
        <v>Symptome</v>
      </c>
      <c r="U883" s="76">
        <f>IFERROR(VLOOKUP(Abfalldokumentation!$W883,Kennzahlen!S:U,3,FALSE)*Abfalldokumentation!$J883,"0")</f>
        <v>12</v>
      </c>
      <c r="V883" s="76" t="str">
        <f>IF(ISBLANK(A883),VLOOKUP(Abfalldokumentation!$W883,'Linien - BU'!R:S,2,FALSE),A883)</f>
        <v>Schmelze</v>
      </c>
      <c r="W883" s="77">
        <f t="shared" si="110"/>
        <v>29501078</v>
      </c>
      <c r="X883" s="77">
        <f t="shared" si="111"/>
        <v>12</v>
      </c>
    </row>
    <row r="884" spans="1:24" ht="30" customHeight="1" x14ac:dyDescent="0.25">
      <c r="A884" s="39" t="s">
        <v>149</v>
      </c>
      <c r="B884" s="40">
        <v>29501101</v>
      </c>
      <c r="C884" s="40">
        <v>55</v>
      </c>
      <c r="D884" s="40">
        <v>61</v>
      </c>
      <c r="E884" s="41">
        <v>44474</v>
      </c>
      <c r="F884" s="42" t="s">
        <v>36</v>
      </c>
      <c r="G884" s="40" t="s">
        <v>36</v>
      </c>
      <c r="H884" s="44" t="str">
        <f>IFERROR(VLOOKUP(Abfalldokumentation!$B884,Artikel!A:C,3,FALSE),Abfalldokumentation!$B884)</f>
        <v>ABS BRIE-PAP</v>
      </c>
      <c r="I884" s="78" t="str">
        <f>VLOOKUP(V884,'Linien - BU'!A:B,2,FALSE)</f>
        <v>BU4</v>
      </c>
      <c r="J884" s="79">
        <f t="shared" si="105"/>
        <v>55</v>
      </c>
      <c r="K884" s="80">
        <f>Abfalldokumentation!$E884</f>
        <v>44474</v>
      </c>
      <c r="L884" s="79" t="str">
        <f>IFERROR(IF(VLOOKUP(W884,'[1]Rohware 230'!$B:$C,2,FALSE)=0,"Rohware"),
IFERROR(IF(VLOOKUP(W884,[1]Sammelnr.!$B:$C,2,FALSE)=0,"Sammelnr. ungeschält ABS"),
IFERROR(IF(VLOOKUP(W884,[1]Sammelnr.!$E:$F,2,FALSE)=0,"Sammelnr. ungeschält VS"),
IFERROR(IF(VLOOKUP(W884,[1]Sammelnr.!$H:$I,2,FALSE)=0,"Sammelnr. geschält"),
IFERROR(IF(VLOOKUP(W884,[1]Offen!$B:$C,2,FALSE)=0,"Offen ungeschält ABS"),
IFERROR(IF(VLOOKUP(W884,[1]Offen!$E:$F,2,FALSE)=0,"Offen ungeschält VOS"),
IFERROR(IF(VLOOKUP(W884,[1]Offen!$H:$I,2,FALSE)=0,"Offen geschält RW"),
IFERROR(IF(VLOOKUP(W884,[1]Offen!$K:$L,2,FALSE)=0,"Offen vegan"),
IFERROR(IF(VLOOKUP(W884,[1]Offen!$N:$O,2,FALSE)=0,"Offen Zipfel"),
IFERROR(IF(VLOOKUP(W884,[1]Offen!$Q:$R,2,FALSE)=0,"Offen Endstücke"),
IFERROR(IF(VLOOKUP(W884,[1]Vakuumiert!$B:$C,2,FALSE)=0,"Vakuumierter VOS ungeschält"),
IFERROR(IF(VLOOKUP(W884,[1]Vakuumiert!$E:$F,2,FALSE)=0,"Vakuumierter ABS ungeschält"),
IFERROR(IF(VLOOKUP(W884,[1]Vakuumiert!$H:$I,2,FALSE)=0,"Vakuumierter VOS geschält"),
IFERROR(IF(VLOOKUP(W884,[1]Vakuumiert!$K:$L,2,FALSE)=0,"Vakuumierter VOS vegan"),
IFERROR(IF(VLOOKUP(W884,[1]Vakuumiert!$N:$O,2,FALSE)=0,"Vakuumierter VOS Zipfel"),
IFERROR(IF(VLOOKUP(W884,[1]Vakuumiert!$Q:$R,2,FALSE)=0,"Vakuumiert geschält"),
IFERROR(IF(VLOOKUP(W884,'[1]vakuumierte Fertigprodukte'!$B:$C,2,FALSE)=0,"Fertigprodukte"),
IFERROR(IF(VLOOKUP(W884,'[1]vakuumierte Fertigprodukte'!$E:$FI,2,FALSE)=0,"Vakuumierte Zipfel"),
IFERROR(IF(VLOOKUP(W884,[1]Wurste!$B:$C,2,FALSE)=0,"Räucherwürste"),
IFERROR(IF(VLOOKUP(W884,[1]Wurste!$E:$F,2,FALSE)=0,"URW/URGW Wurst"),
IFERROR(IF(VLOOKUP(W884,[1]Wurste!$H:$I,2,FALSE)=0,"HF-Wurst Vegan"),
IFERROR(IF(VLOOKUP(W884,[1]Wurste!$K:$L,2,FALSE)=0,"320er ohne Würste"),
IFERROR(IF(AND(OR(Abfalldokumentation!$I884="BU3",Abfalldokumentation!$I884="Verkauf"),Abfalldokumentation!$N884="Schimmel",Abfalldokumentation!$O884="keinen Abnehmer/kein Schälpersonal"),"Div. Zipfel, ES ohne Verwendung",VLOOKUP(Abfalldokumentation!$M884,Produktgruppen!A:B,2,FALSE)),"-")))))))))))))))))))))))</f>
        <v>Offen ungeschält ABS</v>
      </c>
      <c r="M884" s="81" t="str">
        <f>IFERROR(VLOOKUP(Abfalldokumentation!$W884,Artikel!A:C,3,FALSE),Abfalldokumentation!$W884)</f>
        <v>ABS BRIE-PAP</v>
      </c>
      <c r="N884" s="81" t="str">
        <f>VLOOKUP(D884,'Liste Gründe'!A:D,2,FALSE)</f>
        <v>keinen Verwendungszweck</v>
      </c>
      <c r="O884" s="80" t="str">
        <f>IF(ISBLANK(F884),VLOOKUP(Abfalldokumentation!$X884,'Liste Gründe'!A:D,3,FALSE),F884)</f>
        <v>-</v>
      </c>
      <c r="P884" s="81" t="str">
        <f>IF(ISBLANK(Abfalldokumentation!$G884),"-",Abfalldokumentation!$G884)</f>
        <v>-</v>
      </c>
      <c r="Q884" s="81">
        <f t="shared" si="106"/>
        <v>40</v>
      </c>
      <c r="R884" s="81" t="str">
        <f t="shared" si="107"/>
        <v>Produkte</v>
      </c>
      <c r="S884" s="81" t="str">
        <f t="shared" si="108"/>
        <v>BUs</v>
      </c>
      <c r="T884" s="81" t="str">
        <f t="shared" si="109"/>
        <v>Symptome</v>
      </c>
      <c r="U884" s="81">
        <f>IFERROR(VLOOKUP(Abfalldokumentation!$W884,Kennzahlen!S:U,3,FALSE)*Abfalldokumentation!$J884,"0")</f>
        <v>0.55000000000000004</v>
      </c>
      <c r="V884" s="81" t="str">
        <f>IF(ISBLANK(A884),VLOOKUP(Abfalldokumentation!$W884,'Linien - BU'!R:S,2,FALSE),A884)</f>
        <v>Bu4</v>
      </c>
      <c r="W884" s="77">
        <f t="shared" si="110"/>
        <v>29501101</v>
      </c>
      <c r="X884" s="77">
        <f t="shared" si="111"/>
        <v>61</v>
      </c>
    </row>
    <row r="885" spans="1:24" ht="30" customHeight="1" x14ac:dyDescent="0.25">
      <c r="A885" s="45" t="s">
        <v>74</v>
      </c>
      <c r="B885" s="46">
        <v>29600025</v>
      </c>
      <c r="C885" s="46">
        <v>77.599999999999994</v>
      </c>
      <c r="D885" s="46">
        <v>12</v>
      </c>
      <c r="E885" s="47">
        <v>44474</v>
      </c>
      <c r="F885" s="48" t="s">
        <v>22</v>
      </c>
      <c r="G885" s="46" t="s">
        <v>36</v>
      </c>
      <c r="H885" s="50" t="str">
        <f>IFERROR(VLOOKUP(Abfalldokumentation!$B885,Artikel!A:C,3,FALSE),Abfalldokumentation!$B885)</f>
        <v>VS Schinken geschält</v>
      </c>
      <c r="I885" s="73" t="str">
        <f>VLOOKUP(V885,'Linien - BU'!A:B,2,FALSE)</f>
        <v>BU1</v>
      </c>
      <c r="J885" s="74">
        <f t="shared" si="105"/>
        <v>77.599999999999994</v>
      </c>
      <c r="K885" s="75">
        <f>Abfalldokumentation!$E885</f>
        <v>44474</v>
      </c>
      <c r="L885" s="74" t="str">
        <f>IFERROR(IF(VLOOKUP(W885,'[1]Rohware 230'!$B:$C,2,FALSE)=0,"Rohware"),
IFERROR(IF(VLOOKUP(W885,[1]Sammelnr.!$B:$C,2,FALSE)=0,"Sammelnr. ungeschält ABS"),
IFERROR(IF(VLOOKUP(W885,[1]Sammelnr.!$E:$F,2,FALSE)=0,"Sammelnr. ungeschält VS"),
IFERROR(IF(VLOOKUP(W885,[1]Sammelnr.!$H:$I,2,FALSE)=0,"Sammelnr. geschält"),
IFERROR(IF(VLOOKUP(W885,[1]Offen!$B:$C,2,FALSE)=0,"Offen ungeschält ABS"),
IFERROR(IF(VLOOKUP(W885,[1]Offen!$E:$F,2,FALSE)=0,"Offen ungeschält VOS"),
IFERROR(IF(VLOOKUP(W885,[1]Offen!$H:$I,2,FALSE)=0,"Offen geschält RW"),
IFERROR(IF(VLOOKUP(W885,[1]Offen!$K:$L,2,FALSE)=0,"Offen vegan"),
IFERROR(IF(VLOOKUP(W885,[1]Offen!$N:$O,2,FALSE)=0,"Offen Zipfel"),
IFERROR(IF(VLOOKUP(W885,[1]Offen!$Q:$R,2,FALSE)=0,"Offen Endstücke"),
IFERROR(IF(VLOOKUP(W885,[1]Vakuumiert!$B:$C,2,FALSE)=0,"Vakuumierter VOS ungeschält"),
IFERROR(IF(VLOOKUP(W885,[1]Vakuumiert!$E:$F,2,FALSE)=0,"Vakuumierter ABS ungeschält"),
IFERROR(IF(VLOOKUP(W885,[1]Vakuumiert!$H:$I,2,FALSE)=0,"Vakuumierter VOS geschält"),
IFERROR(IF(VLOOKUP(W885,[1]Vakuumiert!$K:$L,2,FALSE)=0,"Vakuumierter VOS vegan"),
IFERROR(IF(VLOOKUP(W885,[1]Vakuumiert!$N:$O,2,FALSE)=0,"Vakuumierter VOS Zipfel"),
IFERROR(IF(VLOOKUP(W885,[1]Vakuumiert!$Q:$R,2,FALSE)=0,"Vakuumiert geschält"),
IFERROR(IF(VLOOKUP(W885,'[1]vakuumierte Fertigprodukte'!$B:$C,2,FALSE)=0,"Fertigprodukte"),
IFERROR(IF(VLOOKUP(W885,'[1]vakuumierte Fertigprodukte'!$E:$FI,2,FALSE)=0,"Vakuumierte Zipfel"),
IFERROR(IF(VLOOKUP(W885,[1]Wurste!$B:$C,2,FALSE)=0,"Räucherwürste"),
IFERROR(IF(VLOOKUP(W885,[1]Wurste!$E:$F,2,FALSE)=0,"URW/URGW Wurst"),
IFERROR(IF(VLOOKUP(W885,[1]Wurste!$H:$I,2,FALSE)=0,"HF-Wurst Vegan"),
IFERROR(IF(VLOOKUP(W885,[1]Wurste!$K:$L,2,FALSE)=0,"320er ohne Würste"),
IFERROR(IF(AND(OR(Abfalldokumentation!$I885="BU3",Abfalldokumentation!$I885="Verkauf"),Abfalldokumentation!$N885="Schimmel",Abfalldokumentation!$O885="keinen Abnehmer/kein Schälpersonal"),"Div. Zipfel, ES ohne Verwendung",VLOOKUP(Abfalldokumentation!$M885,Produktgruppen!A:B,2,FALSE)),"-")))))))))))))))))))))))</f>
        <v>Sammelnr. geschält</v>
      </c>
      <c r="M885" s="76" t="str">
        <f>IFERROR(VLOOKUP(Abfalldokumentation!$W885,Artikel!A:C,3,FALSE),Abfalldokumentation!$W885)</f>
        <v>VS Schinken geschält</v>
      </c>
      <c r="N885" s="76" t="str">
        <f>VLOOKUP(D885,'Liste Gründe'!A:D,2,FALSE)</f>
        <v>Schimmel</v>
      </c>
      <c r="O885" s="75" t="str">
        <f>IF(ISBLANK(F885),VLOOKUP(Abfalldokumentation!$X885,'Liste Gründe'!A:D,3,FALSE),F885)</f>
        <v>keine Verarbeitung</v>
      </c>
      <c r="P885" s="76" t="str">
        <f>IF(ISBLANK(Abfalldokumentation!$G885),"-",Abfalldokumentation!$G885)</f>
        <v>-</v>
      </c>
      <c r="Q885" s="76">
        <f t="shared" si="106"/>
        <v>40</v>
      </c>
      <c r="R885" s="76" t="str">
        <f t="shared" si="107"/>
        <v>Produkte</v>
      </c>
      <c r="S885" s="76" t="str">
        <f t="shared" si="108"/>
        <v>BUs</v>
      </c>
      <c r="T885" s="76" t="str">
        <f t="shared" si="109"/>
        <v>Symptome</v>
      </c>
      <c r="U885" s="76">
        <f>IFERROR(VLOOKUP(Abfalldokumentation!$W885,Kennzahlen!S:U,3,FALSE)*Abfalldokumentation!$J885,"0")</f>
        <v>72.928479999999993</v>
      </c>
      <c r="V885" s="76" t="str">
        <f>IF(ISBLANK(A885),VLOOKUP(Abfalldokumentation!$W885,'Linien - BU'!R:S,2,FALSE),A885)</f>
        <v>Schmelze</v>
      </c>
      <c r="W885" s="77">
        <f t="shared" si="110"/>
        <v>29600025</v>
      </c>
      <c r="X885" s="77">
        <f t="shared" si="111"/>
        <v>12</v>
      </c>
    </row>
    <row r="886" spans="1:24" ht="30" customHeight="1" x14ac:dyDescent="0.25">
      <c r="A886" s="39" t="s">
        <v>74</v>
      </c>
      <c r="B886" s="40">
        <v>29600027</v>
      </c>
      <c r="C886" s="40">
        <v>23</v>
      </c>
      <c r="D886" s="40">
        <v>12</v>
      </c>
      <c r="E886" s="41">
        <v>44474</v>
      </c>
      <c r="F886" s="42" t="s">
        <v>22</v>
      </c>
      <c r="G886" s="40" t="s">
        <v>36</v>
      </c>
      <c r="H886" s="44" t="str">
        <f>IFERROR(VLOOKUP(Abfalldokumentation!$B886,Artikel!A:C,3,FALSE),Abfalldokumentation!$B886)</f>
        <v>VS Chili geschält</v>
      </c>
      <c r="I886" s="78" t="str">
        <f>VLOOKUP(V886,'Linien - BU'!A:B,2,FALSE)</f>
        <v>BU1</v>
      </c>
      <c r="J886" s="79">
        <f t="shared" si="105"/>
        <v>23</v>
      </c>
      <c r="K886" s="80">
        <f>Abfalldokumentation!$E886</f>
        <v>44474</v>
      </c>
      <c r="L886" s="79" t="str">
        <f>IFERROR(IF(VLOOKUP(W886,'[1]Rohware 230'!$B:$C,2,FALSE)=0,"Rohware"),
IFERROR(IF(VLOOKUP(W886,[1]Sammelnr.!$B:$C,2,FALSE)=0,"Sammelnr. ungeschält ABS"),
IFERROR(IF(VLOOKUP(W886,[1]Sammelnr.!$E:$F,2,FALSE)=0,"Sammelnr. ungeschält VS"),
IFERROR(IF(VLOOKUP(W886,[1]Sammelnr.!$H:$I,2,FALSE)=0,"Sammelnr. geschält"),
IFERROR(IF(VLOOKUP(W886,[1]Offen!$B:$C,2,FALSE)=0,"Offen ungeschält ABS"),
IFERROR(IF(VLOOKUP(W886,[1]Offen!$E:$F,2,FALSE)=0,"Offen ungeschält VOS"),
IFERROR(IF(VLOOKUP(W886,[1]Offen!$H:$I,2,FALSE)=0,"Offen geschält RW"),
IFERROR(IF(VLOOKUP(W886,[1]Offen!$K:$L,2,FALSE)=0,"Offen vegan"),
IFERROR(IF(VLOOKUP(W886,[1]Offen!$N:$O,2,FALSE)=0,"Offen Zipfel"),
IFERROR(IF(VLOOKUP(W886,[1]Offen!$Q:$R,2,FALSE)=0,"Offen Endstücke"),
IFERROR(IF(VLOOKUP(W886,[1]Vakuumiert!$B:$C,2,FALSE)=0,"Vakuumierter VOS ungeschält"),
IFERROR(IF(VLOOKUP(W886,[1]Vakuumiert!$E:$F,2,FALSE)=0,"Vakuumierter ABS ungeschält"),
IFERROR(IF(VLOOKUP(W886,[1]Vakuumiert!$H:$I,2,FALSE)=0,"Vakuumierter VOS geschält"),
IFERROR(IF(VLOOKUP(W886,[1]Vakuumiert!$K:$L,2,FALSE)=0,"Vakuumierter VOS vegan"),
IFERROR(IF(VLOOKUP(W886,[1]Vakuumiert!$N:$O,2,FALSE)=0,"Vakuumierter VOS Zipfel"),
IFERROR(IF(VLOOKUP(W886,[1]Vakuumiert!$Q:$R,2,FALSE)=0,"Vakuumiert geschält"),
IFERROR(IF(VLOOKUP(W886,'[1]vakuumierte Fertigprodukte'!$B:$C,2,FALSE)=0,"Fertigprodukte"),
IFERROR(IF(VLOOKUP(W886,'[1]vakuumierte Fertigprodukte'!$E:$FI,2,FALSE)=0,"Vakuumierte Zipfel"),
IFERROR(IF(VLOOKUP(W886,[1]Wurste!$B:$C,2,FALSE)=0,"Räucherwürste"),
IFERROR(IF(VLOOKUP(W886,[1]Wurste!$E:$F,2,FALSE)=0,"URW/URGW Wurst"),
IFERROR(IF(VLOOKUP(W886,[1]Wurste!$H:$I,2,FALSE)=0,"HF-Wurst Vegan"),
IFERROR(IF(VLOOKUP(W886,[1]Wurste!$K:$L,2,FALSE)=0,"320er ohne Würste"),
IFERROR(IF(AND(OR(Abfalldokumentation!$I886="BU3",Abfalldokumentation!$I886="Verkauf"),Abfalldokumentation!$N886="Schimmel",Abfalldokumentation!$O886="keinen Abnehmer/kein Schälpersonal"),"Div. Zipfel, ES ohne Verwendung",VLOOKUP(Abfalldokumentation!$M886,Produktgruppen!A:B,2,FALSE)),"-")))))))))))))))))))))))</f>
        <v>Sammelnr. geschält</v>
      </c>
      <c r="M886" s="81" t="str">
        <f>IFERROR(VLOOKUP(Abfalldokumentation!$W886,Artikel!A:C,3,FALSE),Abfalldokumentation!$W886)</f>
        <v>VS Chili geschält</v>
      </c>
      <c r="N886" s="81" t="str">
        <f>VLOOKUP(D886,'Liste Gründe'!A:D,2,FALSE)</f>
        <v>Schimmel</v>
      </c>
      <c r="O886" s="80" t="str">
        <f>IF(ISBLANK(F886),VLOOKUP(Abfalldokumentation!$X886,'Liste Gründe'!A:D,3,FALSE),F886)</f>
        <v>keine Verarbeitung</v>
      </c>
      <c r="P886" s="81" t="str">
        <f>IF(ISBLANK(Abfalldokumentation!$G886),"-",Abfalldokumentation!$G886)</f>
        <v>-</v>
      </c>
      <c r="Q886" s="81">
        <f t="shared" si="106"/>
        <v>40</v>
      </c>
      <c r="R886" s="81" t="str">
        <f t="shared" si="107"/>
        <v>Produkte</v>
      </c>
      <c r="S886" s="81" t="str">
        <f t="shared" si="108"/>
        <v>BUs</v>
      </c>
      <c r="T886" s="81" t="str">
        <f t="shared" si="109"/>
        <v>Symptome</v>
      </c>
      <c r="U886" s="81">
        <f>IFERROR(VLOOKUP(Abfalldokumentation!$W886,Kennzahlen!S:U,3,FALSE)*Abfalldokumentation!$J886,"0")</f>
        <v>21.438300000000002</v>
      </c>
      <c r="V886" s="81" t="str">
        <f>IF(ISBLANK(A886),VLOOKUP(Abfalldokumentation!$W886,'Linien - BU'!R:S,2,FALSE),A886)</f>
        <v>Schmelze</v>
      </c>
      <c r="W886" s="77">
        <f t="shared" si="110"/>
        <v>29600027</v>
      </c>
      <c r="X886" s="77">
        <f t="shared" si="111"/>
        <v>12</v>
      </c>
    </row>
    <row r="887" spans="1:24" ht="30" customHeight="1" x14ac:dyDescent="0.25">
      <c r="A887" s="45" t="s">
        <v>9</v>
      </c>
      <c r="B887" s="46">
        <v>49500196</v>
      </c>
      <c r="C887" s="46">
        <v>325</v>
      </c>
      <c r="D887" s="46">
        <v>12</v>
      </c>
      <c r="E887" s="47">
        <v>44474</v>
      </c>
      <c r="F887" s="48" t="s">
        <v>21</v>
      </c>
      <c r="G887" s="46" t="s">
        <v>36</v>
      </c>
      <c r="H887" s="50" t="str">
        <f>IFERROR(VLOOKUP(Abfalldokumentation!$B887,Artikel!A:C,3,FALSE),Abfalldokumentation!$B887)</f>
        <v>ABS BLU-FOU-VAKU</v>
      </c>
      <c r="I887" s="73" t="str">
        <f>VLOOKUP(V887,'Linien - BU'!A:B,2,FALSE)</f>
        <v>BU4</v>
      </c>
      <c r="J887" s="74">
        <f t="shared" si="105"/>
        <v>325</v>
      </c>
      <c r="K887" s="75">
        <f>Abfalldokumentation!$E887</f>
        <v>44474</v>
      </c>
      <c r="L887" s="74" t="str">
        <f>IFERROR(IF(VLOOKUP(W887,'[1]Rohware 230'!$B:$C,2,FALSE)=0,"Rohware"),
IFERROR(IF(VLOOKUP(W887,[1]Sammelnr.!$B:$C,2,FALSE)=0,"Sammelnr. ungeschält ABS"),
IFERROR(IF(VLOOKUP(W887,[1]Sammelnr.!$E:$F,2,FALSE)=0,"Sammelnr. ungeschält VS"),
IFERROR(IF(VLOOKUP(W887,[1]Sammelnr.!$H:$I,2,FALSE)=0,"Sammelnr. geschält"),
IFERROR(IF(VLOOKUP(W887,[1]Offen!$B:$C,2,FALSE)=0,"Offen ungeschält ABS"),
IFERROR(IF(VLOOKUP(W887,[1]Offen!$E:$F,2,FALSE)=0,"Offen ungeschält VOS"),
IFERROR(IF(VLOOKUP(W887,[1]Offen!$H:$I,2,FALSE)=0,"Offen geschält RW"),
IFERROR(IF(VLOOKUP(W887,[1]Offen!$K:$L,2,FALSE)=0,"Offen vegan"),
IFERROR(IF(VLOOKUP(W887,[1]Offen!$N:$O,2,FALSE)=0,"Offen Zipfel"),
IFERROR(IF(VLOOKUP(W887,[1]Offen!$Q:$R,2,FALSE)=0,"Offen Endstücke"),
IFERROR(IF(VLOOKUP(W887,[1]Vakuumiert!$B:$C,2,FALSE)=0,"Vakuumierter VOS ungeschält"),
IFERROR(IF(VLOOKUP(W887,[1]Vakuumiert!$E:$F,2,FALSE)=0,"Vakuumierter ABS ungeschält"),
IFERROR(IF(VLOOKUP(W887,[1]Vakuumiert!$H:$I,2,FALSE)=0,"Vakuumierter VOS geschält"),
IFERROR(IF(VLOOKUP(W887,[1]Vakuumiert!$K:$L,2,FALSE)=0,"Vakuumierter VOS vegan"),
IFERROR(IF(VLOOKUP(W887,[1]Vakuumiert!$N:$O,2,FALSE)=0,"Vakuumierter VOS Zipfel"),
IFERROR(IF(VLOOKUP(W887,[1]Vakuumiert!$Q:$R,2,FALSE)=0,"Vakuumiert geschält"),
IFERROR(IF(VLOOKUP(W887,'[1]vakuumierte Fertigprodukte'!$B:$C,2,FALSE)=0,"Fertigprodukte"),
IFERROR(IF(VLOOKUP(W887,'[1]vakuumierte Fertigprodukte'!$E:$FI,2,FALSE)=0,"Vakuumierte Zipfel"),
IFERROR(IF(VLOOKUP(W887,[1]Wurste!$B:$C,2,FALSE)=0,"Räucherwürste"),
IFERROR(IF(VLOOKUP(W887,[1]Wurste!$E:$F,2,FALSE)=0,"URW/URGW Wurst"),
IFERROR(IF(VLOOKUP(W887,[1]Wurste!$H:$I,2,FALSE)=0,"HF-Wurst Vegan"),
IFERROR(IF(VLOOKUP(W887,[1]Wurste!$K:$L,2,FALSE)=0,"320er ohne Würste"),
IFERROR(IF(AND(OR(Abfalldokumentation!$I887="BU3",Abfalldokumentation!$I887="Verkauf"),Abfalldokumentation!$N887="Schimmel",Abfalldokumentation!$O887="keinen Abnehmer/kein Schälpersonal"),"Div. Zipfel, ES ohne Verwendung",VLOOKUP(Abfalldokumentation!$M887,Produktgruppen!A:B,2,FALSE)),"-")))))))))))))))))))))))</f>
        <v>Vakuumierter ABS ungeschält</v>
      </c>
      <c r="M887" s="76" t="str">
        <f>IFERROR(VLOOKUP(Abfalldokumentation!$W887,Artikel!A:C,3,FALSE),Abfalldokumentation!$W887)</f>
        <v>ABS BLU-FOU-VAKU</v>
      </c>
      <c r="N887" s="76" t="str">
        <f>VLOOKUP(D887,'Liste Gründe'!A:D,2,FALSE)</f>
        <v>Schimmel</v>
      </c>
      <c r="O887" s="75" t="str">
        <f>IF(ISBLANK(F887),VLOOKUP(Abfalldokumentation!$X887,'Liste Gründe'!A:D,3,FALSE),F887)</f>
        <v>VOS &gt; Einsatz</v>
      </c>
      <c r="P887" s="76" t="str">
        <f>IF(ISBLANK(Abfalldokumentation!$G887),"-",Abfalldokumentation!$G887)</f>
        <v>-</v>
      </c>
      <c r="Q887" s="76">
        <f t="shared" si="106"/>
        <v>40</v>
      </c>
      <c r="R887" s="76" t="str">
        <f t="shared" si="107"/>
        <v>Produkte</v>
      </c>
      <c r="S887" s="76" t="str">
        <f t="shared" si="108"/>
        <v>BUs</v>
      </c>
      <c r="T887" s="76" t="str">
        <f t="shared" si="109"/>
        <v>Symptome</v>
      </c>
      <c r="U887" s="76">
        <f>IFERROR(VLOOKUP(Abfalldokumentation!$W887,Kennzahlen!S:U,3,FALSE)*Abfalldokumentation!$J887,"0")</f>
        <v>7.8</v>
      </c>
      <c r="V887" s="76" t="str">
        <f>IF(ISBLANK(A887),VLOOKUP(Abfalldokumentation!$W887,'Linien - BU'!R:S,2,FALSE),A887)</f>
        <v>BU4</v>
      </c>
      <c r="W887" s="77">
        <f t="shared" si="110"/>
        <v>49500196</v>
      </c>
      <c r="X887" s="77">
        <f t="shared" si="111"/>
        <v>12</v>
      </c>
    </row>
    <row r="888" spans="1:24" ht="30" customHeight="1" x14ac:dyDescent="0.25">
      <c r="A888" s="39" t="s">
        <v>130</v>
      </c>
      <c r="B888" s="40" t="s">
        <v>104</v>
      </c>
      <c r="C888" s="40">
        <v>15</v>
      </c>
      <c r="D888" s="40">
        <v>12</v>
      </c>
      <c r="E888" s="41">
        <v>44474</v>
      </c>
      <c r="F888" s="42" t="s">
        <v>26</v>
      </c>
      <c r="G888" s="40" t="s">
        <v>36</v>
      </c>
      <c r="H888" s="44" t="str">
        <f>IFERROR(VLOOKUP(Abfalldokumentation!$B888,Artikel!A:C,3,FALSE),Abfalldokumentation!$B888)</f>
        <v>Blöcke</v>
      </c>
      <c r="I888" s="78" t="str">
        <f>VLOOKUP(V888,'Linien - BU'!A:B,2,FALSE)</f>
        <v>BU2</v>
      </c>
      <c r="J888" s="79">
        <f t="shared" si="105"/>
        <v>15</v>
      </c>
      <c r="K888" s="80">
        <f>Abfalldokumentation!$E888</f>
        <v>44474</v>
      </c>
      <c r="L888" s="79" t="str">
        <f>IFERROR(IF(VLOOKUP(W888,'[1]Rohware 230'!$B:$C,2,FALSE)=0,"Rohware"),
IFERROR(IF(VLOOKUP(W888,[1]Sammelnr.!$B:$C,2,FALSE)=0,"Sammelnr. ungeschält ABS"),
IFERROR(IF(VLOOKUP(W888,[1]Sammelnr.!$E:$F,2,FALSE)=0,"Sammelnr. ungeschält VS"),
IFERROR(IF(VLOOKUP(W888,[1]Sammelnr.!$H:$I,2,FALSE)=0,"Sammelnr. geschält"),
IFERROR(IF(VLOOKUP(W888,[1]Offen!$B:$C,2,FALSE)=0,"Offen ungeschält ABS"),
IFERROR(IF(VLOOKUP(W888,[1]Offen!$E:$F,2,FALSE)=0,"Offen ungeschält VOS"),
IFERROR(IF(VLOOKUP(W888,[1]Offen!$H:$I,2,FALSE)=0,"Offen geschält RW"),
IFERROR(IF(VLOOKUP(W888,[1]Offen!$K:$L,2,FALSE)=0,"Offen vegan"),
IFERROR(IF(VLOOKUP(W888,[1]Offen!$N:$O,2,FALSE)=0,"Offen Zipfel"),
IFERROR(IF(VLOOKUP(W888,[1]Offen!$Q:$R,2,FALSE)=0,"Offen Endstücke"),
IFERROR(IF(VLOOKUP(W888,[1]Vakuumiert!$B:$C,2,FALSE)=0,"Vakuumierter VOS ungeschält"),
IFERROR(IF(VLOOKUP(W888,[1]Vakuumiert!$E:$F,2,FALSE)=0,"Vakuumierter ABS ungeschält"),
IFERROR(IF(VLOOKUP(W888,[1]Vakuumiert!$H:$I,2,FALSE)=0,"Vakuumierter VOS geschält"),
IFERROR(IF(VLOOKUP(W888,[1]Vakuumiert!$K:$L,2,FALSE)=0,"Vakuumierter VOS vegan"),
IFERROR(IF(VLOOKUP(W888,[1]Vakuumiert!$N:$O,2,FALSE)=0,"Vakuumierter VOS Zipfel"),
IFERROR(IF(VLOOKUP(W888,[1]Vakuumiert!$Q:$R,2,FALSE)=0,"Vakuumiert geschält"),
IFERROR(IF(VLOOKUP(W888,'[1]vakuumierte Fertigprodukte'!$B:$C,2,FALSE)=0,"Fertigprodukte"),
IFERROR(IF(VLOOKUP(W888,'[1]vakuumierte Fertigprodukte'!$E:$FI,2,FALSE)=0,"Vakuumierte Zipfel"),
IFERROR(IF(VLOOKUP(W888,[1]Wurste!$B:$C,2,FALSE)=0,"Räucherwürste"),
IFERROR(IF(VLOOKUP(W888,[1]Wurste!$E:$F,2,FALSE)=0,"URW/URGW Wurst"),
IFERROR(IF(VLOOKUP(W888,[1]Wurste!$H:$I,2,FALSE)=0,"HF-Wurst Vegan"),
IFERROR(IF(VLOOKUP(W888,[1]Wurste!$K:$L,2,FALSE)=0,"320er ohne Würste"),
IFERROR(IF(AND(OR(Abfalldokumentation!$I888="BU3",Abfalldokumentation!$I888="Verkauf"),Abfalldokumentation!$N888="Schimmel",Abfalldokumentation!$O888="keinen Abnehmer/kein Schälpersonal"),"Div. Zipfel, ES ohne Verwendung",VLOOKUP(Abfalldokumentation!$M888,Produktgruppen!A:B,2,FALSE)),"-")))))))))))))))))))))))</f>
        <v>Rohware</v>
      </c>
      <c r="M888" s="81" t="str">
        <f>IFERROR(VLOOKUP(Abfalldokumentation!$W888,Artikel!A:C,3,FALSE),Abfalldokumentation!$W888)</f>
        <v>Blöcke</v>
      </c>
      <c r="N888" s="81" t="str">
        <f>VLOOKUP(D888,'Liste Gründe'!A:D,2,FALSE)</f>
        <v>Schimmel</v>
      </c>
      <c r="O888" s="80" t="str">
        <f>IF(ISBLANK(F888),VLOOKUP(Abfalldokumentation!$X888,'Liste Gründe'!A:D,3,FALSE),F888)</f>
        <v>Luftzieher/Folienriss durch Transport</v>
      </c>
      <c r="P888" s="81" t="str">
        <f>IF(ISBLANK(Abfalldokumentation!$G888),"-",Abfalldokumentation!$G888)</f>
        <v>-</v>
      </c>
      <c r="Q888" s="81">
        <f t="shared" si="106"/>
        <v>40</v>
      </c>
      <c r="R888" s="81" t="str">
        <f t="shared" si="107"/>
        <v>Produkte</v>
      </c>
      <c r="S888" s="81" t="str">
        <f t="shared" si="108"/>
        <v>BUs</v>
      </c>
      <c r="T888" s="81" t="str">
        <f t="shared" si="109"/>
        <v>Symptome</v>
      </c>
      <c r="U888" s="81" t="str">
        <f>IFERROR(VLOOKUP(Abfalldokumentation!$W888,Kennzahlen!S:U,3,FALSE)*Abfalldokumentation!$J888,"0")</f>
        <v>0</v>
      </c>
      <c r="V888" s="81" t="str">
        <f>IF(ISBLANK(A888),VLOOKUP(Abfalldokumentation!$W888,'Linien - BU'!R:S,2,FALSE),A888)</f>
        <v>Bu2</v>
      </c>
      <c r="W888" s="77" t="str">
        <f t="shared" si="110"/>
        <v>Blöcke</v>
      </c>
      <c r="X888" s="77">
        <f t="shared" si="111"/>
        <v>12</v>
      </c>
    </row>
    <row r="889" spans="1:24" ht="30" customHeight="1" x14ac:dyDescent="0.25">
      <c r="A889" s="45" t="s">
        <v>70</v>
      </c>
      <c r="B889" s="46" t="s">
        <v>214</v>
      </c>
      <c r="C889" s="46">
        <v>56</v>
      </c>
      <c r="D889" s="46">
        <v>40</v>
      </c>
      <c r="E889" s="47">
        <v>44474</v>
      </c>
      <c r="F889" s="48" t="s">
        <v>88</v>
      </c>
      <c r="G889" s="46" t="s">
        <v>36</v>
      </c>
      <c r="H889" s="50" t="str">
        <f>IFERROR(VLOOKUP(Abfalldokumentation!$B889,Artikel!A:C,3,FALSE),Abfalldokumentation!$B889)</f>
        <v>Creme Noblesse</v>
      </c>
      <c r="I889" s="73" t="str">
        <f>VLOOKUP(V889,'Linien - BU'!A:B,2,FALSE)</f>
        <v>BU1</v>
      </c>
      <c r="J889" s="74">
        <f t="shared" si="105"/>
        <v>56</v>
      </c>
      <c r="K889" s="75">
        <f>Abfalldokumentation!$E889</f>
        <v>44474</v>
      </c>
      <c r="L889" s="74" t="str">
        <f>IFERROR(IF(VLOOKUP(W889,'[1]Rohware 230'!$B:$C,2,FALSE)=0,"Rohware"),
IFERROR(IF(VLOOKUP(W889,[1]Sammelnr.!$B:$C,2,FALSE)=0,"Sammelnr. ungeschält ABS"),
IFERROR(IF(VLOOKUP(W889,[1]Sammelnr.!$E:$F,2,FALSE)=0,"Sammelnr. ungeschält VS"),
IFERROR(IF(VLOOKUP(W889,[1]Sammelnr.!$H:$I,2,FALSE)=0,"Sammelnr. geschält"),
IFERROR(IF(VLOOKUP(W889,[1]Offen!$B:$C,2,FALSE)=0,"Offen ungeschält ABS"),
IFERROR(IF(VLOOKUP(W889,[1]Offen!$E:$F,2,FALSE)=0,"Offen ungeschält VOS"),
IFERROR(IF(VLOOKUP(W889,[1]Offen!$H:$I,2,FALSE)=0,"Offen geschält RW"),
IFERROR(IF(VLOOKUP(W889,[1]Offen!$K:$L,2,FALSE)=0,"Offen vegan"),
IFERROR(IF(VLOOKUP(W889,[1]Offen!$N:$O,2,FALSE)=0,"Offen Zipfel"),
IFERROR(IF(VLOOKUP(W889,[1]Offen!$Q:$R,2,FALSE)=0,"Offen Endstücke"),
IFERROR(IF(VLOOKUP(W889,[1]Vakuumiert!$B:$C,2,FALSE)=0,"Vakuumierter VOS ungeschält"),
IFERROR(IF(VLOOKUP(W889,[1]Vakuumiert!$E:$F,2,FALSE)=0,"Vakuumierter ABS ungeschält"),
IFERROR(IF(VLOOKUP(W889,[1]Vakuumiert!$H:$I,2,FALSE)=0,"Vakuumierter VOS geschält"),
IFERROR(IF(VLOOKUP(W889,[1]Vakuumiert!$K:$L,2,FALSE)=0,"Vakuumierter VOS vegan"),
IFERROR(IF(VLOOKUP(W889,[1]Vakuumiert!$N:$O,2,FALSE)=0,"Vakuumierter VOS Zipfel"),
IFERROR(IF(VLOOKUP(W889,[1]Vakuumiert!$Q:$R,2,FALSE)=0,"Vakuumiert geschält"),
IFERROR(IF(VLOOKUP(W889,'[1]vakuumierte Fertigprodukte'!$B:$C,2,FALSE)=0,"Fertigprodukte"),
IFERROR(IF(VLOOKUP(W889,'[1]vakuumierte Fertigprodukte'!$E:$FI,2,FALSE)=0,"Vakuumierte Zipfel"),
IFERROR(IF(VLOOKUP(W889,[1]Wurste!$B:$C,2,FALSE)=0,"Räucherwürste"),
IFERROR(IF(VLOOKUP(W889,[1]Wurste!$E:$F,2,FALSE)=0,"URW/URGW Wurst"),
IFERROR(IF(VLOOKUP(W889,[1]Wurste!$H:$I,2,FALSE)=0,"HF-Wurst Vegan"),
IFERROR(IF(VLOOKUP(W889,[1]Wurste!$K:$L,2,FALSE)=0,"320er ohne Würste"),
IFERROR(IF(AND(OR(Abfalldokumentation!$I889="BU3",Abfalldokumentation!$I889="Verkauf"),Abfalldokumentation!$N889="Schimmel",Abfalldokumentation!$O889="keinen Abnehmer/kein Schälpersonal"),"Div. Zipfel, ES ohne Verwendung",VLOOKUP(Abfalldokumentation!$M889,Produktgruppen!A:B,2,FALSE)),"-")))))))))))))))))))))))</f>
        <v>Fertigware</v>
      </c>
      <c r="M889" s="76" t="str">
        <f>IFERROR(VLOOKUP(Abfalldokumentation!$W889,Artikel!A:C,3,FALSE),Abfalldokumentation!$W889)</f>
        <v>Creme Noblesse</v>
      </c>
      <c r="N889" s="76" t="str">
        <f>VLOOKUP(D889,'Liste Gründe'!A:D,2,FALSE)</f>
        <v>Rest</v>
      </c>
      <c r="O889" s="75" t="str">
        <f>IF(ISBLANK(F889),VLOOKUP(Abfalldokumentation!$X889,'Liste Gründe'!A:D,3,FALSE),F889)</f>
        <v>Metall</v>
      </c>
      <c r="P889" s="76" t="str">
        <f>IF(ISBLANK(Abfalldokumentation!$G889),"-",Abfalldokumentation!$G889)</f>
        <v>-</v>
      </c>
      <c r="Q889" s="76">
        <f t="shared" si="106"/>
        <v>40</v>
      </c>
      <c r="R889" s="76" t="str">
        <f t="shared" si="107"/>
        <v>Produkte</v>
      </c>
      <c r="S889" s="76" t="str">
        <f t="shared" si="108"/>
        <v>BUs</v>
      </c>
      <c r="T889" s="76" t="str">
        <f t="shared" si="109"/>
        <v>Symptome</v>
      </c>
      <c r="U889" s="76" t="str">
        <f>IFERROR(VLOOKUP(Abfalldokumentation!$W889,Kennzahlen!S:U,3,FALSE)*Abfalldokumentation!$J889,"0")</f>
        <v>0</v>
      </c>
      <c r="V889" s="76" t="str">
        <f>IF(ISBLANK(A889),VLOOKUP(Abfalldokumentation!$W889,'Linien - BU'!R:S,2,FALSE),A889)</f>
        <v>Abfüllung</v>
      </c>
      <c r="W889" s="77" t="str">
        <f t="shared" si="110"/>
        <v>Creme Noblesse</v>
      </c>
      <c r="X889" s="77">
        <f t="shared" si="111"/>
        <v>40</v>
      </c>
    </row>
    <row r="890" spans="1:24" ht="30" customHeight="1" x14ac:dyDescent="0.25">
      <c r="A890" s="39" t="s">
        <v>74</v>
      </c>
      <c r="B890" s="40" t="s">
        <v>83</v>
      </c>
      <c r="C890" s="40">
        <v>36.200000000000003</v>
      </c>
      <c r="D890" s="40">
        <v>12</v>
      </c>
      <c r="E890" s="41">
        <v>44474</v>
      </c>
      <c r="F890" s="42" t="s">
        <v>22</v>
      </c>
      <c r="G890" s="40" t="s">
        <v>36</v>
      </c>
      <c r="H890" s="44" t="str">
        <f>IFERROR(VLOOKUP(Abfalldokumentation!$B890,Artikel!A:C,3,FALSE),Abfalldokumentation!$B890)</f>
        <v>Div. Zipfel, Endstücke</v>
      </c>
      <c r="I890" s="78" t="str">
        <f>VLOOKUP(V890,'Linien - BU'!A:B,2,FALSE)</f>
        <v>BU1</v>
      </c>
      <c r="J890" s="79">
        <f t="shared" si="105"/>
        <v>36.200000000000003</v>
      </c>
      <c r="K890" s="80">
        <f>Abfalldokumentation!$E890</f>
        <v>44474</v>
      </c>
      <c r="L890" s="79" t="str">
        <f>IFERROR(IF(VLOOKUP(W890,'[1]Rohware 230'!$B:$C,2,FALSE)=0,"Rohware"),
IFERROR(IF(VLOOKUP(W890,[1]Sammelnr.!$B:$C,2,FALSE)=0,"Sammelnr. ungeschält ABS"),
IFERROR(IF(VLOOKUP(W890,[1]Sammelnr.!$E:$F,2,FALSE)=0,"Sammelnr. ungeschält VS"),
IFERROR(IF(VLOOKUP(W890,[1]Sammelnr.!$H:$I,2,FALSE)=0,"Sammelnr. geschält"),
IFERROR(IF(VLOOKUP(W890,[1]Offen!$B:$C,2,FALSE)=0,"Offen ungeschält ABS"),
IFERROR(IF(VLOOKUP(W890,[1]Offen!$E:$F,2,FALSE)=0,"Offen ungeschält VOS"),
IFERROR(IF(VLOOKUP(W890,[1]Offen!$H:$I,2,FALSE)=0,"Offen geschält RW"),
IFERROR(IF(VLOOKUP(W890,[1]Offen!$K:$L,2,FALSE)=0,"Offen vegan"),
IFERROR(IF(VLOOKUP(W890,[1]Offen!$N:$O,2,FALSE)=0,"Offen Zipfel"),
IFERROR(IF(VLOOKUP(W890,[1]Offen!$Q:$R,2,FALSE)=0,"Offen Endstücke"),
IFERROR(IF(VLOOKUP(W890,[1]Vakuumiert!$B:$C,2,FALSE)=0,"Vakuumierter VOS ungeschält"),
IFERROR(IF(VLOOKUP(W890,[1]Vakuumiert!$E:$F,2,FALSE)=0,"Vakuumierter ABS ungeschält"),
IFERROR(IF(VLOOKUP(W890,[1]Vakuumiert!$H:$I,2,FALSE)=0,"Vakuumierter VOS geschält"),
IFERROR(IF(VLOOKUP(W890,[1]Vakuumiert!$K:$L,2,FALSE)=0,"Vakuumierter VOS vegan"),
IFERROR(IF(VLOOKUP(W890,[1]Vakuumiert!$N:$O,2,FALSE)=0,"Vakuumierter VOS Zipfel"),
IFERROR(IF(VLOOKUP(W890,[1]Vakuumiert!$Q:$R,2,FALSE)=0,"Vakuumiert geschält"),
IFERROR(IF(VLOOKUP(W890,'[1]vakuumierte Fertigprodukte'!$B:$C,2,FALSE)=0,"Fertigprodukte"),
IFERROR(IF(VLOOKUP(W890,'[1]vakuumierte Fertigprodukte'!$E:$FI,2,FALSE)=0,"Vakuumierte Zipfel"),
IFERROR(IF(VLOOKUP(W890,[1]Wurste!$B:$C,2,FALSE)=0,"Räucherwürste"),
IFERROR(IF(VLOOKUP(W890,[1]Wurste!$E:$F,2,FALSE)=0,"URW/URGW Wurst"),
IFERROR(IF(VLOOKUP(W890,[1]Wurste!$H:$I,2,FALSE)=0,"HF-Wurst Vegan"),
IFERROR(IF(VLOOKUP(W890,[1]Wurste!$K:$L,2,FALSE)=0,"320er ohne Würste"),
IFERROR(IF(AND(OR(Abfalldokumentation!$I890="BU3",Abfalldokumentation!$I890="Verkauf"),Abfalldokumentation!$N890="Schimmel",Abfalldokumentation!$O890="keinen Abnehmer/kein Schälpersonal"),"Div. Zipfel, ES ohne Verwendung",VLOOKUP(Abfalldokumentation!$M890,Produktgruppen!A:B,2,FALSE)),"-")))))))))))))))))))))))</f>
        <v>-</v>
      </c>
      <c r="M890" s="81" t="str">
        <f>IFERROR(VLOOKUP(Abfalldokumentation!$W890,Artikel!A:C,3,FALSE),Abfalldokumentation!$W890)</f>
        <v>Div. Zipfel, Endstücke</v>
      </c>
      <c r="N890" s="81" t="str">
        <f>VLOOKUP(D890,'Liste Gründe'!A:D,2,FALSE)</f>
        <v>Schimmel</v>
      </c>
      <c r="O890" s="80" t="str">
        <f>IF(ISBLANK(F890),VLOOKUP(Abfalldokumentation!$X890,'Liste Gründe'!A:D,3,FALSE),F890)</f>
        <v>keine Verarbeitung</v>
      </c>
      <c r="P890" s="81" t="str">
        <f>IF(ISBLANK(Abfalldokumentation!$G890),"-",Abfalldokumentation!$G890)</f>
        <v>-</v>
      </c>
      <c r="Q890" s="81">
        <f t="shared" si="106"/>
        <v>40</v>
      </c>
      <c r="R890" s="81" t="str">
        <f t="shared" si="107"/>
        <v>Produkte</v>
      </c>
      <c r="S890" s="81" t="str">
        <f t="shared" si="108"/>
        <v>BUs</v>
      </c>
      <c r="T890" s="81" t="str">
        <f t="shared" si="109"/>
        <v>Symptome</v>
      </c>
      <c r="U890" s="81" t="str">
        <f>IFERROR(VLOOKUP(Abfalldokumentation!$W890,Kennzahlen!S:U,3,FALSE)*Abfalldokumentation!$J890,"0")</f>
        <v>0</v>
      </c>
      <c r="V890" s="81" t="str">
        <f>IF(ISBLANK(A890),VLOOKUP(Abfalldokumentation!$W890,'Linien - BU'!R:S,2,FALSE),A890)</f>
        <v>Schmelze</v>
      </c>
      <c r="W890" s="77" t="str">
        <f t="shared" si="110"/>
        <v>Div. Zipfel, Endstücke</v>
      </c>
      <c r="X890" s="77">
        <f t="shared" si="111"/>
        <v>12</v>
      </c>
    </row>
    <row r="891" spans="1:24" ht="30" customHeight="1" x14ac:dyDescent="0.25">
      <c r="A891" s="45" t="s">
        <v>106</v>
      </c>
      <c r="B891" s="46" t="s">
        <v>83</v>
      </c>
      <c r="C891" s="46">
        <v>12</v>
      </c>
      <c r="D891" s="46">
        <v>30</v>
      </c>
      <c r="E891" s="47">
        <v>44474</v>
      </c>
      <c r="F891" s="48" t="s">
        <v>116</v>
      </c>
      <c r="G891" s="46" t="s">
        <v>36</v>
      </c>
      <c r="H891" s="50" t="str">
        <f>IFERROR(VLOOKUP(Abfalldokumentation!$B891,Artikel!A:C,3,FALSE),Abfalldokumentation!$B891)</f>
        <v>Div. Zipfel, Endstücke</v>
      </c>
      <c r="I891" s="73" t="str">
        <f>VLOOKUP(V891,'Linien - BU'!A:B,2,FALSE)</f>
        <v>BU3</v>
      </c>
      <c r="J891" s="74">
        <f t="shared" si="105"/>
        <v>12</v>
      </c>
      <c r="K891" s="75">
        <f>Abfalldokumentation!$E891</f>
        <v>44474</v>
      </c>
      <c r="L891" s="74" t="str">
        <f>IFERROR(IF(VLOOKUP(W891,'[1]Rohware 230'!$B:$C,2,FALSE)=0,"Rohware"),
IFERROR(IF(VLOOKUP(W891,[1]Sammelnr.!$B:$C,2,FALSE)=0,"Sammelnr. ungeschält ABS"),
IFERROR(IF(VLOOKUP(W891,[1]Sammelnr.!$E:$F,2,FALSE)=0,"Sammelnr. ungeschält VS"),
IFERROR(IF(VLOOKUP(W891,[1]Sammelnr.!$H:$I,2,FALSE)=0,"Sammelnr. geschält"),
IFERROR(IF(VLOOKUP(W891,[1]Offen!$B:$C,2,FALSE)=0,"Offen ungeschält ABS"),
IFERROR(IF(VLOOKUP(W891,[1]Offen!$E:$F,2,FALSE)=0,"Offen ungeschält VOS"),
IFERROR(IF(VLOOKUP(W891,[1]Offen!$H:$I,2,FALSE)=0,"Offen geschält RW"),
IFERROR(IF(VLOOKUP(W891,[1]Offen!$K:$L,2,FALSE)=0,"Offen vegan"),
IFERROR(IF(VLOOKUP(W891,[1]Offen!$N:$O,2,FALSE)=0,"Offen Zipfel"),
IFERROR(IF(VLOOKUP(W891,[1]Offen!$Q:$R,2,FALSE)=0,"Offen Endstücke"),
IFERROR(IF(VLOOKUP(W891,[1]Vakuumiert!$B:$C,2,FALSE)=0,"Vakuumierter VOS ungeschält"),
IFERROR(IF(VLOOKUP(W891,[1]Vakuumiert!$E:$F,2,FALSE)=0,"Vakuumierter ABS ungeschält"),
IFERROR(IF(VLOOKUP(W891,[1]Vakuumiert!$H:$I,2,FALSE)=0,"Vakuumierter VOS geschält"),
IFERROR(IF(VLOOKUP(W891,[1]Vakuumiert!$K:$L,2,FALSE)=0,"Vakuumierter VOS vegan"),
IFERROR(IF(VLOOKUP(W891,[1]Vakuumiert!$N:$O,2,FALSE)=0,"Vakuumierter VOS Zipfel"),
IFERROR(IF(VLOOKUP(W891,[1]Vakuumiert!$Q:$R,2,FALSE)=0,"Vakuumiert geschält"),
IFERROR(IF(VLOOKUP(W891,'[1]vakuumierte Fertigprodukte'!$B:$C,2,FALSE)=0,"Fertigprodukte"),
IFERROR(IF(VLOOKUP(W891,'[1]vakuumierte Fertigprodukte'!$E:$FI,2,FALSE)=0,"Vakuumierte Zipfel"),
IFERROR(IF(VLOOKUP(W891,[1]Wurste!$B:$C,2,FALSE)=0,"Räucherwürste"),
IFERROR(IF(VLOOKUP(W891,[1]Wurste!$E:$F,2,FALSE)=0,"URW/URGW Wurst"),
IFERROR(IF(VLOOKUP(W891,[1]Wurste!$H:$I,2,FALSE)=0,"HF-Wurst Vegan"),
IFERROR(IF(VLOOKUP(W891,[1]Wurste!$K:$L,2,FALSE)=0,"320er ohne Würste"),
IFERROR(IF(AND(OR(Abfalldokumentation!$I891="BU3",Abfalldokumentation!$I891="Verkauf"),Abfalldokumentation!$N891="Schimmel",Abfalldokumentation!$O891="keinen Abnehmer/kein Schälpersonal"),"Div. Zipfel, ES ohne Verwendung",VLOOKUP(Abfalldokumentation!$M891,Produktgruppen!A:B,2,FALSE)),"-")))))))))))))))))))))))</f>
        <v>-</v>
      </c>
      <c r="M891" s="76" t="str">
        <f>IFERROR(VLOOKUP(Abfalldokumentation!$W891,Artikel!A:C,3,FALSE),Abfalldokumentation!$W891)</f>
        <v>Div. Zipfel, Endstücke</v>
      </c>
      <c r="N891" s="76" t="str">
        <f>VLOOKUP(D891,'Liste Gründe'!A:D,2,FALSE)</f>
        <v>Linienbezogen</v>
      </c>
      <c r="O891" s="75" t="str">
        <f>IF(ISBLANK(F891),VLOOKUP(Abfalldokumentation!$X891,'Liste Gründe'!A:D,3,FALSE),F891)</f>
        <v>Maschinenabfall</v>
      </c>
      <c r="P891" s="76" t="str">
        <f>IF(ISBLANK(Abfalldokumentation!$G891),"-",Abfalldokumentation!$G891)</f>
        <v>-</v>
      </c>
      <c r="Q891" s="76">
        <f t="shared" si="106"/>
        <v>40</v>
      </c>
      <c r="R891" s="76" t="str">
        <f t="shared" si="107"/>
        <v>Produkte</v>
      </c>
      <c r="S891" s="76" t="str">
        <f t="shared" si="108"/>
        <v>BUs</v>
      </c>
      <c r="T891" s="76" t="str">
        <f t="shared" si="109"/>
        <v>Symptome</v>
      </c>
      <c r="U891" s="76" t="str">
        <f>IFERROR(VLOOKUP(Abfalldokumentation!$W891,Kennzahlen!S:U,3,FALSE)*Abfalldokumentation!$J891,"0")</f>
        <v>0</v>
      </c>
      <c r="V891" s="76" t="str">
        <f>IF(ISBLANK(A891),VLOOKUP(Abfalldokumentation!$W891,'Linien - BU'!R:S,2,FALSE),A891)</f>
        <v>Bu3</v>
      </c>
      <c r="W891" s="77" t="str">
        <f t="shared" si="110"/>
        <v>Div. Zipfel, Endstücke</v>
      </c>
      <c r="X891" s="77">
        <f t="shared" si="111"/>
        <v>30</v>
      </c>
    </row>
    <row r="892" spans="1:24" ht="30" customHeight="1" x14ac:dyDescent="0.25">
      <c r="A892" s="39" t="s">
        <v>123</v>
      </c>
      <c r="B892" s="40" t="s">
        <v>85</v>
      </c>
      <c r="C892" s="40">
        <v>78.599999999999994</v>
      </c>
      <c r="D892" s="40">
        <v>30</v>
      </c>
      <c r="E892" s="41">
        <v>44474</v>
      </c>
      <c r="F892" s="42"/>
      <c r="G892" s="40" t="s">
        <v>36</v>
      </c>
      <c r="H892" s="44" t="str">
        <f>IFERROR(VLOOKUP(Abfalldokumentation!$B892,Artikel!A:C,3,FALSE),Abfalldokumentation!$B892)</f>
        <v>Diverses</v>
      </c>
      <c r="I892" s="78" t="str">
        <f>VLOOKUP(V892,'Linien - BU'!A:B,2,FALSE)</f>
        <v>BU3</v>
      </c>
      <c r="J892" s="79">
        <f t="shared" si="105"/>
        <v>78.599999999999994</v>
      </c>
      <c r="K892" s="80">
        <f>Abfalldokumentation!$E892</f>
        <v>44474</v>
      </c>
      <c r="L892" s="79" t="str">
        <f>IFERROR(IF(VLOOKUP(W892,'[1]Rohware 230'!$B:$C,2,FALSE)=0,"Rohware"),
IFERROR(IF(VLOOKUP(W892,[1]Sammelnr.!$B:$C,2,FALSE)=0,"Sammelnr. ungeschält ABS"),
IFERROR(IF(VLOOKUP(W892,[1]Sammelnr.!$E:$F,2,FALSE)=0,"Sammelnr. ungeschält VS"),
IFERROR(IF(VLOOKUP(W892,[1]Sammelnr.!$H:$I,2,FALSE)=0,"Sammelnr. geschält"),
IFERROR(IF(VLOOKUP(W892,[1]Offen!$B:$C,2,FALSE)=0,"Offen ungeschält ABS"),
IFERROR(IF(VLOOKUP(W892,[1]Offen!$E:$F,2,FALSE)=0,"Offen ungeschält VOS"),
IFERROR(IF(VLOOKUP(W892,[1]Offen!$H:$I,2,FALSE)=0,"Offen geschält RW"),
IFERROR(IF(VLOOKUP(W892,[1]Offen!$K:$L,2,FALSE)=0,"Offen vegan"),
IFERROR(IF(VLOOKUP(W892,[1]Offen!$N:$O,2,FALSE)=0,"Offen Zipfel"),
IFERROR(IF(VLOOKUP(W892,[1]Offen!$Q:$R,2,FALSE)=0,"Offen Endstücke"),
IFERROR(IF(VLOOKUP(W892,[1]Vakuumiert!$B:$C,2,FALSE)=0,"Vakuumierter VOS ungeschält"),
IFERROR(IF(VLOOKUP(W892,[1]Vakuumiert!$E:$F,2,FALSE)=0,"Vakuumierter ABS ungeschält"),
IFERROR(IF(VLOOKUP(W892,[1]Vakuumiert!$H:$I,2,FALSE)=0,"Vakuumierter VOS geschält"),
IFERROR(IF(VLOOKUP(W892,[1]Vakuumiert!$K:$L,2,FALSE)=0,"Vakuumierter VOS vegan"),
IFERROR(IF(VLOOKUP(W892,[1]Vakuumiert!$N:$O,2,FALSE)=0,"Vakuumierter VOS Zipfel"),
IFERROR(IF(VLOOKUP(W892,[1]Vakuumiert!$Q:$R,2,FALSE)=0,"Vakuumiert geschält"),
IFERROR(IF(VLOOKUP(W892,'[1]vakuumierte Fertigprodukte'!$B:$C,2,FALSE)=0,"Fertigprodukte"),
IFERROR(IF(VLOOKUP(W892,'[1]vakuumierte Fertigprodukte'!$E:$FI,2,FALSE)=0,"Vakuumierte Zipfel"),
IFERROR(IF(VLOOKUP(W892,[1]Wurste!$B:$C,2,FALSE)=0,"Räucherwürste"),
IFERROR(IF(VLOOKUP(W892,[1]Wurste!$E:$F,2,FALSE)=0,"URW/URGW Wurst"),
IFERROR(IF(VLOOKUP(W892,[1]Wurste!$H:$I,2,FALSE)=0,"HF-Wurst Vegan"),
IFERROR(IF(VLOOKUP(W892,[1]Wurste!$K:$L,2,FALSE)=0,"320er ohne Würste"),
IFERROR(IF(AND(OR(Abfalldokumentation!$I892="BU3",Abfalldokumentation!$I892="Verkauf"),Abfalldokumentation!$N892="Schimmel",Abfalldokumentation!$O892="keinen Abnehmer/kein Schälpersonal"),"Div. Zipfel, ES ohne Verwendung",VLOOKUP(Abfalldokumentation!$M892,Produktgruppen!A:B,2,FALSE)),"-")))))))))))))))))))))))</f>
        <v>Diverses</v>
      </c>
      <c r="M892" s="81" t="str">
        <f>IFERROR(VLOOKUP(Abfalldokumentation!$W892,Artikel!A:C,3,FALSE),Abfalldokumentation!$W892)</f>
        <v>Diverses</v>
      </c>
      <c r="N892" s="81" t="str">
        <f>VLOOKUP(D892,'Liste Gründe'!A:D,2,FALSE)</f>
        <v>Linienbezogen</v>
      </c>
      <c r="O892" s="80" t="str">
        <f>IF(ISBLANK(F892),VLOOKUP(Abfalldokumentation!$X892,'Liste Gründe'!A:D,3,FALSE),F892)</f>
        <v>Maschinenabfall</v>
      </c>
      <c r="P892" s="81" t="str">
        <f>IF(ISBLANK(Abfalldokumentation!$G892),"-",Abfalldokumentation!$G892)</f>
        <v>-</v>
      </c>
      <c r="Q892" s="81">
        <f t="shared" si="106"/>
        <v>40</v>
      </c>
      <c r="R892" s="81" t="str">
        <f t="shared" si="107"/>
        <v>Produkte</v>
      </c>
      <c r="S892" s="81" t="str">
        <f t="shared" si="108"/>
        <v>BUs</v>
      </c>
      <c r="T892" s="81" t="str">
        <f t="shared" si="109"/>
        <v>Symptome</v>
      </c>
      <c r="U892" s="81" t="str">
        <f>IFERROR(VLOOKUP(Abfalldokumentation!$W892,Kennzahlen!S:U,3,FALSE)*Abfalldokumentation!$J892,"0")</f>
        <v>0</v>
      </c>
      <c r="V892" s="81" t="str">
        <f>IF(ISBLANK(A892),VLOOKUP(Abfalldokumentation!$W892,'Linien - BU'!R:S,2,FALSE),A892)</f>
        <v>L9</v>
      </c>
      <c r="W892" s="77" t="str">
        <f t="shared" si="110"/>
        <v>Diverses</v>
      </c>
      <c r="X892" s="77">
        <f t="shared" si="111"/>
        <v>30</v>
      </c>
    </row>
    <row r="893" spans="1:24" ht="30" customHeight="1" x14ac:dyDescent="0.25">
      <c r="A893" s="45" t="s">
        <v>8</v>
      </c>
      <c r="B893" s="46" t="s">
        <v>85</v>
      </c>
      <c r="C893" s="46">
        <v>10</v>
      </c>
      <c r="D893" s="46">
        <v>30</v>
      </c>
      <c r="E893" s="47">
        <v>44474</v>
      </c>
      <c r="F893" s="48"/>
      <c r="G893" s="46" t="s">
        <v>36</v>
      </c>
      <c r="H893" s="50" t="str">
        <f>IFERROR(VLOOKUP(Abfalldokumentation!$B893,Artikel!A:C,3,FALSE),Abfalldokumentation!$B893)</f>
        <v>Diverses</v>
      </c>
      <c r="I893" s="73" t="str">
        <f>VLOOKUP(V893,'Linien - BU'!A:B,2,FALSE)</f>
        <v>BU3</v>
      </c>
      <c r="J893" s="74">
        <f t="shared" si="105"/>
        <v>10</v>
      </c>
      <c r="K893" s="75">
        <f>Abfalldokumentation!$E893</f>
        <v>44474</v>
      </c>
      <c r="L893" s="74" t="str">
        <f>IFERROR(IF(VLOOKUP(W893,'[1]Rohware 230'!$B:$C,2,FALSE)=0,"Rohware"),
IFERROR(IF(VLOOKUP(W893,[1]Sammelnr.!$B:$C,2,FALSE)=0,"Sammelnr. ungeschält ABS"),
IFERROR(IF(VLOOKUP(W893,[1]Sammelnr.!$E:$F,2,FALSE)=0,"Sammelnr. ungeschält VS"),
IFERROR(IF(VLOOKUP(W893,[1]Sammelnr.!$H:$I,2,FALSE)=0,"Sammelnr. geschält"),
IFERROR(IF(VLOOKUP(W893,[1]Offen!$B:$C,2,FALSE)=0,"Offen ungeschält ABS"),
IFERROR(IF(VLOOKUP(W893,[1]Offen!$E:$F,2,FALSE)=0,"Offen ungeschält VOS"),
IFERROR(IF(VLOOKUP(W893,[1]Offen!$H:$I,2,FALSE)=0,"Offen geschält RW"),
IFERROR(IF(VLOOKUP(W893,[1]Offen!$K:$L,2,FALSE)=0,"Offen vegan"),
IFERROR(IF(VLOOKUP(W893,[1]Offen!$N:$O,2,FALSE)=0,"Offen Zipfel"),
IFERROR(IF(VLOOKUP(W893,[1]Offen!$Q:$R,2,FALSE)=0,"Offen Endstücke"),
IFERROR(IF(VLOOKUP(W893,[1]Vakuumiert!$B:$C,2,FALSE)=0,"Vakuumierter VOS ungeschält"),
IFERROR(IF(VLOOKUP(W893,[1]Vakuumiert!$E:$F,2,FALSE)=0,"Vakuumierter ABS ungeschält"),
IFERROR(IF(VLOOKUP(W893,[1]Vakuumiert!$H:$I,2,FALSE)=0,"Vakuumierter VOS geschält"),
IFERROR(IF(VLOOKUP(W893,[1]Vakuumiert!$K:$L,2,FALSE)=0,"Vakuumierter VOS vegan"),
IFERROR(IF(VLOOKUP(W893,[1]Vakuumiert!$N:$O,2,FALSE)=0,"Vakuumierter VOS Zipfel"),
IFERROR(IF(VLOOKUP(W893,[1]Vakuumiert!$Q:$R,2,FALSE)=0,"Vakuumiert geschält"),
IFERROR(IF(VLOOKUP(W893,'[1]vakuumierte Fertigprodukte'!$B:$C,2,FALSE)=0,"Fertigprodukte"),
IFERROR(IF(VLOOKUP(W893,'[1]vakuumierte Fertigprodukte'!$E:$FI,2,FALSE)=0,"Vakuumierte Zipfel"),
IFERROR(IF(VLOOKUP(W893,[1]Wurste!$B:$C,2,FALSE)=0,"Räucherwürste"),
IFERROR(IF(VLOOKUP(W893,[1]Wurste!$E:$F,2,FALSE)=0,"URW/URGW Wurst"),
IFERROR(IF(VLOOKUP(W893,[1]Wurste!$H:$I,2,FALSE)=0,"HF-Wurst Vegan"),
IFERROR(IF(VLOOKUP(W893,[1]Wurste!$K:$L,2,FALSE)=0,"320er ohne Würste"),
IFERROR(IF(AND(OR(Abfalldokumentation!$I893="BU3",Abfalldokumentation!$I893="Verkauf"),Abfalldokumentation!$N893="Schimmel",Abfalldokumentation!$O893="keinen Abnehmer/kein Schälpersonal"),"Div. Zipfel, ES ohne Verwendung",VLOOKUP(Abfalldokumentation!$M893,Produktgruppen!A:B,2,FALSE)),"-")))))))))))))))))))))))</f>
        <v>Diverses</v>
      </c>
      <c r="M893" s="76" t="str">
        <f>IFERROR(VLOOKUP(Abfalldokumentation!$W893,Artikel!A:C,3,FALSE),Abfalldokumentation!$W893)</f>
        <v>Diverses</v>
      </c>
      <c r="N893" s="76" t="str">
        <f>VLOOKUP(D893,'Liste Gründe'!A:D,2,FALSE)</f>
        <v>Linienbezogen</v>
      </c>
      <c r="O893" s="75" t="str">
        <f>IF(ISBLANK(F893),VLOOKUP(Abfalldokumentation!$X893,'Liste Gründe'!A:D,3,FALSE),F893)</f>
        <v>Maschinenabfall</v>
      </c>
      <c r="P893" s="76" t="str">
        <f>IF(ISBLANK(Abfalldokumentation!$G893),"-",Abfalldokumentation!$G893)</f>
        <v>-</v>
      </c>
      <c r="Q893" s="76">
        <f t="shared" si="106"/>
        <v>40</v>
      </c>
      <c r="R893" s="76" t="str">
        <f t="shared" si="107"/>
        <v>Produkte</v>
      </c>
      <c r="S893" s="76" t="str">
        <f t="shared" si="108"/>
        <v>BUs</v>
      </c>
      <c r="T893" s="76" t="str">
        <f t="shared" si="109"/>
        <v>Symptome</v>
      </c>
      <c r="U893" s="76" t="str">
        <f>IFERROR(VLOOKUP(Abfalldokumentation!$W893,Kennzahlen!S:U,3,FALSE)*Abfalldokumentation!$J893,"0")</f>
        <v>0</v>
      </c>
      <c r="V893" s="76" t="str">
        <f>IF(ISBLANK(A893),VLOOKUP(Abfalldokumentation!$W893,'Linien - BU'!R:S,2,FALSE),A893)</f>
        <v>BU3</v>
      </c>
      <c r="W893" s="77" t="str">
        <f t="shared" si="110"/>
        <v>Diverses</v>
      </c>
      <c r="X893" s="77">
        <f t="shared" si="111"/>
        <v>30</v>
      </c>
    </row>
    <row r="894" spans="1:24" ht="30" customHeight="1" x14ac:dyDescent="0.25">
      <c r="A894" s="39" t="s">
        <v>99</v>
      </c>
      <c r="B894" s="40" t="s">
        <v>85</v>
      </c>
      <c r="C894" s="40">
        <v>20</v>
      </c>
      <c r="D894" s="40">
        <v>30</v>
      </c>
      <c r="E894" s="41">
        <v>44474</v>
      </c>
      <c r="F894" s="42"/>
      <c r="G894" s="40" t="s">
        <v>36</v>
      </c>
      <c r="H894" s="44" t="str">
        <f>IFERROR(VLOOKUP(Abfalldokumentation!$B894,Artikel!A:C,3,FALSE),Abfalldokumentation!$B894)</f>
        <v>Diverses</v>
      </c>
      <c r="I894" s="78" t="str">
        <f>VLOOKUP(V894,'Linien - BU'!A:B,2,FALSE)</f>
        <v>BU3</v>
      </c>
      <c r="J894" s="79">
        <f t="shared" si="105"/>
        <v>20</v>
      </c>
      <c r="K894" s="80">
        <f>Abfalldokumentation!$E894</f>
        <v>44474</v>
      </c>
      <c r="L894" s="79" t="str">
        <f>IFERROR(IF(VLOOKUP(W894,'[1]Rohware 230'!$B:$C,2,FALSE)=0,"Rohware"),
IFERROR(IF(VLOOKUP(W894,[1]Sammelnr.!$B:$C,2,FALSE)=0,"Sammelnr. ungeschält ABS"),
IFERROR(IF(VLOOKUP(W894,[1]Sammelnr.!$E:$F,2,FALSE)=0,"Sammelnr. ungeschält VS"),
IFERROR(IF(VLOOKUP(W894,[1]Sammelnr.!$H:$I,2,FALSE)=0,"Sammelnr. geschält"),
IFERROR(IF(VLOOKUP(W894,[1]Offen!$B:$C,2,FALSE)=0,"Offen ungeschält ABS"),
IFERROR(IF(VLOOKUP(W894,[1]Offen!$E:$F,2,FALSE)=0,"Offen ungeschält VOS"),
IFERROR(IF(VLOOKUP(W894,[1]Offen!$H:$I,2,FALSE)=0,"Offen geschält RW"),
IFERROR(IF(VLOOKUP(W894,[1]Offen!$K:$L,2,FALSE)=0,"Offen vegan"),
IFERROR(IF(VLOOKUP(W894,[1]Offen!$N:$O,2,FALSE)=0,"Offen Zipfel"),
IFERROR(IF(VLOOKUP(W894,[1]Offen!$Q:$R,2,FALSE)=0,"Offen Endstücke"),
IFERROR(IF(VLOOKUP(W894,[1]Vakuumiert!$B:$C,2,FALSE)=0,"Vakuumierter VOS ungeschält"),
IFERROR(IF(VLOOKUP(W894,[1]Vakuumiert!$E:$F,2,FALSE)=0,"Vakuumierter ABS ungeschält"),
IFERROR(IF(VLOOKUP(W894,[1]Vakuumiert!$H:$I,2,FALSE)=0,"Vakuumierter VOS geschält"),
IFERROR(IF(VLOOKUP(W894,[1]Vakuumiert!$K:$L,2,FALSE)=0,"Vakuumierter VOS vegan"),
IFERROR(IF(VLOOKUP(W894,[1]Vakuumiert!$N:$O,2,FALSE)=0,"Vakuumierter VOS Zipfel"),
IFERROR(IF(VLOOKUP(W894,[1]Vakuumiert!$Q:$R,2,FALSE)=0,"Vakuumiert geschält"),
IFERROR(IF(VLOOKUP(W894,'[1]vakuumierte Fertigprodukte'!$B:$C,2,FALSE)=0,"Fertigprodukte"),
IFERROR(IF(VLOOKUP(W894,'[1]vakuumierte Fertigprodukte'!$E:$FI,2,FALSE)=0,"Vakuumierte Zipfel"),
IFERROR(IF(VLOOKUP(W894,[1]Wurste!$B:$C,2,FALSE)=0,"Räucherwürste"),
IFERROR(IF(VLOOKUP(W894,[1]Wurste!$E:$F,2,FALSE)=0,"URW/URGW Wurst"),
IFERROR(IF(VLOOKUP(W894,[1]Wurste!$H:$I,2,FALSE)=0,"HF-Wurst Vegan"),
IFERROR(IF(VLOOKUP(W894,[1]Wurste!$K:$L,2,FALSE)=0,"320er ohne Würste"),
IFERROR(IF(AND(OR(Abfalldokumentation!$I894="BU3",Abfalldokumentation!$I894="Verkauf"),Abfalldokumentation!$N894="Schimmel",Abfalldokumentation!$O894="keinen Abnehmer/kein Schälpersonal"),"Div. Zipfel, ES ohne Verwendung",VLOOKUP(Abfalldokumentation!$M894,Produktgruppen!A:B,2,FALSE)),"-")))))))))))))))))))))))</f>
        <v>Diverses</v>
      </c>
      <c r="M894" s="81" t="str">
        <f>IFERROR(VLOOKUP(Abfalldokumentation!$W894,Artikel!A:C,3,FALSE),Abfalldokumentation!$W894)</f>
        <v>Diverses</v>
      </c>
      <c r="N894" s="81" t="str">
        <f>VLOOKUP(D894,'Liste Gründe'!A:D,2,FALSE)</f>
        <v>Linienbezogen</v>
      </c>
      <c r="O894" s="80" t="str">
        <f>IF(ISBLANK(F894),VLOOKUP(Abfalldokumentation!$X894,'Liste Gründe'!A:D,3,FALSE),F894)</f>
        <v>Maschinenabfall</v>
      </c>
      <c r="P894" s="81" t="str">
        <f>IF(ISBLANK(Abfalldokumentation!$G894),"-",Abfalldokumentation!$G894)</f>
        <v>-</v>
      </c>
      <c r="Q894" s="81">
        <f t="shared" si="106"/>
        <v>40</v>
      </c>
      <c r="R894" s="81" t="str">
        <f t="shared" si="107"/>
        <v>Produkte</v>
      </c>
      <c r="S894" s="81" t="str">
        <f t="shared" si="108"/>
        <v>BUs</v>
      </c>
      <c r="T894" s="81" t="str">
        <f t="shared" si="109"/>
        <v>Symptome</v>
      </c>
      <c r="U894" s="81" t="str">
        <f>IFERROR(VLOOKUP(Abfalldokumentation!$W894,Kennzahlen!S:U,3,FALSE)*Abfalldokumentation!$J894,"0")</f>
        <v>0</v>
      </c>
      <c r="V894" s="81" t="str">
        <f>IF(ISBLANK(A894),VLOOKUP(Abfalldokumentation!$W894,'Linien - BU'!R:S,2,FALSE),A894)</f>
        <v>L33</v>
      </c>
      <c r="W894" s="77" t="str">
        <f t="shared" si="110"/>
        <v>Diverses</v>
      </c>
      <c r="X894" s="77">
        <f t="shared" si="111"/>
        <v>30</v>
      </c>
    </row>
    <row r="895" spans="1:24" ht="30" customHeight="1" x14ac:dyDescent="0.25">
      <c r="A895" s="45" t="s">
        <v>121</v>
      </c>
      <c r="B895" s="46" t="s">
        <v>85</v>
      </c>
      <c r="C895" s="46">
        <v>122</v>
      </c>
      <c r="D895" s="46">
        <v>30</v>
      </c>
      <c r="E895" s="47">
        <v>44474</v>
      </c>
      <c r="F895" s="48"/>
      <c r="G895" s="46" t="s">
        <v>36</v>
      </c>
      <c r="H895" s="50" t="str">
        <f>IFERROR(VLOOKUP(Abfalldokumentation!$B895,Artikel!A:C,3,FALSE),Abfalldokumentation!$B895)</f>
        <v>Diverses</v>
      </c>
      <c r="I895" s="73" t="str">
        <f>VLOOKUP(V895,'Linien - BU'!A:B,2,FALSE)</f>
        <v>BU1</v>
      </c>
      <c r="J895" s="74">
        <f t="shared" si="105"/>
        <v>122</v>
      </c>
      <c r="K895" s="75">
        <f>Abfalldokumentation!$E895</f>
        <v>44474</v>
      </c>
      <c r="L895" s="74" t="str">
        <f>IFERROR(IF(VLOOKUP(W895,'[1]Rohware 230'!$B:$C,2,FALSE)=0,"Rohware"),
IFERROR(IF(VLOOKUP(W895,[1]Sammelnr.!$B:$C,2,FALSE)=0,"Sammelnr. ungeschält ABS"),
IFERROR(IF(VLOOKUP(W895,[1]Sammelnr.!$E:$F,2,FALSE)=0,"Sammelnr. ungeschält VS"),
IFERROR(IF(VLOOKUP(W895,[1]Sammelnr.!$H:$I,2,FALSE)=0,"Sammelnr. geschält"),
IFERROR(IF(VLOOKUP(W895,[1]Offen!$B:$C,2,FALSE)=0,"Offen ungeschält ABS"),
IFERROR(IF(VLOOKUP(W895,[1]Offen!$E:$F,2,FALSE)=0,"Offen ungeschält VOS"),
IFERROR(IF(VLOOKUP(W895,[1]Offen!$H:$I,2,FALSE)=0,"Offen geschält RW"),
IFERROR(IF(VLOOKUP(W895,[1]Offen!$K:$L,2,FALSE)=0,"Offen vegan"),
IFERROR(IF(VLOOKUP(W895,[1]Offen!$N:$O,2,FALSE)=0,"Offen Zipfel"),
IFERROR(IF(VLOOKUP(W895,[1]Offen!$Q:$R,2,FALSE)=0,"Offen Endstücke"),
IFERROR(IF(VLOOKUP(W895,[1]Vakuumiert!$B:$C,2,FALSE)=0,"Vakuumierter VOS ungeschält"),
IFERROR(IF(VLOOKUP(W895,[1]Vakuumiert!$E:$F,2,FALSE)=0,"Vakuumierter ABS ungeschält"),
IFERROR(IF(VLOOKUP(W895,[1]Vakuumiert!$H:$I,2,FALSE)=0,"Vakuumierter VOS geschält"),
IFERROR(IF(VLOOKUP(W895,[1]Vakuumiert!$K:$L,2,FALSE)=0,"Vakuumierter VOS vegan"),
IFERROR(IF(VLOOKUP(W895,[1]Vakuumiert!$N:$O,2,FALSE)=0,"Vakuumierter VOS Zipfel"),
IFERROR(IF(VLOOKUP(W895,[1]Vakuumiert!$Q:$R,2,FALSE)=0,"Vakuumiert geschält"),
IFERROR(IF(VLOOKUP(W895,'[1]vakuumierte Fertigprodukte'!$B:$C,2,FALSE)=0,"Fertigprodukte"),
IFERROR(IF(VLOOKUP(W895,'[1]vakuumierte Fertigprodukte'!$E:$FI,2,FALSE)=0,"Vakuumierte Zipfel"),
IFERROR(IF(VLOOKUP(W895,[1]Wurste!$B:$C,2,FALSE)=0,"Räucherwürste"),
IFERROR(IF(VLOOKUP(W895,[1]Wurste!$E:$F,2,FALSE)=0,"URW/URGW Wurst"),
IFERROR(IF(VLOOKUP(W895,[1]Wurste!$H:$I,2,FALSE)=0,"HF-Wurst Vegan"),
IFERROR(IF(VLOOKUP(W895,[1]Wurste!$K:$L,2,FALSE)=0,"320er ohne Würste"),
IFERROR(IF(AND(OR(Abfalldokumentation!$I895="BU3",Abfalldokumentation!$I895="Verkauf"),Abfalldokumentation!$N895="Schimmel",Abfalldokumentation!$O895="keinen Abnehmer/kein Schälpersonal"),"Div. Zipfel, ES ohne Verwendung",VLOOKUP(Abfalldokumentation!$M895,Produktgruppen!A:B,2,FALSE)),"-")))))))))))))))))))))))</f>
        <v>Diverses</v>
      </c>
      <c r="M895" s="76" t="str">
        <f>IFERROR(VLOOKUP(Abfalldokumentation!$W895,Artikel!A:C,3,FALSE),Abfalldokumentation!$W895)</f>
        <v>Diverses</v>
      </c>
      <c r="N895" s="76" t="str">
        <f>VLOOKUP(D895,'Liste Gründe'!A:D,2,FALSE)</f>
        <v>Linienbezogen</v>
      </c>
      <c r="O895" s="75" t="str">
        <f>IF(ISBLANK(F895),VLOOKUP(Abfalldokumentation!$X895,'Liste Gründe'!A:D,3,FALSE),F895)</f>
        <v>Maschinenabfall</v>
      </c>
      <c r="P895" s="76" t="str">
        <f>IF(ISBLANK(Abfalldokumentation!$G895),"-",Abfalldokumentation!$G895)</f>
        <v>-</v>
      </c>
      <c r="Q895" s="76">
        <f t="shared" si="106"/>
        <v>40</v>
      </c>
      <c r="R895" s="76" t="str">
        <f t="shared" si="107"/>
        <v>Produkte</v>
      </c>
      <c r="S895" s="76" t="str">
        <f t="shared" si="108"/>
        <v>BUs</v>
      </c>
      <c r="T895" s="76" t="str">
        <f t="shared" si="109"/>
        <v>Symptome</v>
      </c>
      <c r="U895" s="76" t="str">
        <f>IFERROR(VLOOKUP(Abfalldokumentation!$W895,Kennzahlen!S:U,3,FALSE)*Abfalldokumentation!$J895,"0")</f>
        <v>0</v>
      </c>
      <c r="V895" s="76" t="str">
        <f>IF(ISBLANK(A895),VLOOKUP(Abfalldokumentation!$W895,'Linien - BU'!R:S,2,FALSE),A895)</f>
        <v>Strudelline</v>
      </c>
      <c r="W895" s="77" t="str">
        <f t="shared" si="110"/>
        <v>Diverses</v>
      </c>
      <c r="X895" s="77">
        <f t="shared" si="111"/>
        <v>30</v>
      </c>
    </row>
    <row r="896" spans="1:24" ht="30" customHeight="1" x14ac:dyDescent="0.25">
      <c r="A896" s="39" t="s">
        <v>89</v>
      </c>
      <c r="B896" s="40" t="s">
        <v>85</v>
      </c>
      <c r="C896" s="40">
        <v>9.8000000000000007</v>
      </c>
      <c r="D896" s="40">
        <v>74</v>
      </c>
      <c r="E896" s="41">
        <v>44474</v>
      </c>
      <c r="F896" s="42" t="s">
        <v>91</v>
      </c>
      <c r="G896" s="40" t="s">
        <v>36</v>
      </c>
      <c r="H896" s="44" t="str">
        <f>IFERROR(VLOOKUP(Abfalldokumentation!$B896,Artikel!A:C,3,FALSE),Abfalldokumentation!$B896)</f>
        <v>Diverses</v>
      </c>
      <c r="I896" s="78" t="str">
        <f>VLOOKUP(V896,'Linien - BU'!A:B,2,FALSE)</f>
        <v>Rest</v>
      </c>
      <c r="J896" s="79">
        <f t="shared" si="105"/>
        <v>9.8000000000000007</v>
      </c>
      <c r="K896" s="80">
        <f>Abfalldokumentation!$E896</f>
        <v>44474</v>
      </c>
      <c r="L896" s="79" t="str">
        <f>IFERROR(IF(VLOOKUP(W896,'[1]Rohware 230'!$B:$C,2,FALSE)=0,"Rohware"),
IFERROR(IF(VLOOKUP(W896,[1]Sammelnr.!$B:$C,2,FALSE)=0,"Sammelnr. ungeschält ABS"),
IFERROR(IF(VLOOKUP(W896,[1]Sammelnr.!$E:$F,2,FALSE)=0,"Sammelnr. ungeschält VS"),
IFERROR(IF(VLOOKUP(W896,[1]Sammelnr.!$H:$I,2,FALSE)=0,"Sammelnr. geschält"),
IFERROR(IF(VLOOKUP(W896,[1]Offen!$B:$C,2,FALSE)=0,"Offen ungeschält ABS"),
IFERROR(IF(VLOOKUP(W896,[1]Offen!$E:$F,2,FALSE)=0,"Offen ungeschält VOS"),
IFERROR(IF(VLOOKUP(W896,[1]Offen!$H:$I,2,FALSE)=0,"Offen geschält RW"),
IFERROR(IF(VLOOKUP(W896,[1]Offen!$K:$L,2,FALSE)=0,"Offen vegan"),
IFERROR(IF(VLOOKUP(W896,[1]Offen!$N:$O,2,FALSE)=0,"Offen Zipfel"),
IFERROR(IF(VLOOKUP(W896,[1]Offen!$Q:$R,2,FALSE)=0,"Offen Endstücke"),
IFERROR(IF(VLOOKUP(W896,[1]Vakuumiert!$B:$C,2,FALSE)=0,"Vakuumierter VOS ungeschält"),
IFERROR(IF(VLOOKUP(W896,[1]Vakuumiert!$E:$F,2,FALSE)=0,"Vakuumierter ABS ungeschält"),
IFERROR(IF(VLOOKUP(W896,[1]Vakuumiert!$H:$I,2,FALSE)=0,"Vakuumierter VOS geschält"),
IFERROR(IF(VLOOKUP(W896,[1]Vakuumiert!$K:$L,2,FALSE)=0,"Vakuumierter VOS vegan"),
IFERROR(IF(VLOOKUP(W896,[1]Vakuumiert!$N:$O,2,FALSE)=0,"Vakuumierter VOS Zipfel"),
IFERROR(IF(VLOOKUP(W896,[1]Vakuumiert!$Q:$R,2,FALSE)=0,"Vakuumiert geschält"),
IFERROR(IF(VLOOKUP(W896,'[1]vakuumierte Fertigprodukte'!$B:$C,2,FALSE)=0,"Fertigprodukte"),
IFERROR(IF(VLOOKUP(W896,'[1]vakuumierte Fertigprodukte'!$E:$FI,2,FALSE)=0,"Vakuumierte Zipfel"),
IFERROR(IF(VLOOKUP(W896,[1]Wurste!$B:$C,2,FALSE)=0,"Räucherwürste"),
IFERROR(IF(VLOOKUP(W896,[1]Wurste!$E:$F,2,FALSE)=0,"URW/URGW Wurst"),
IFERROR(IF(VLOOKUP(W896,[1]Wurste!$H:$I,2,FALSE)=0,"HF-Wurst Vegan"),
IFERROR(IF(VLOOKUP(W896,[1]Wurste!$K:$L,2,FALSE)=0,"320er ohne Würste"),
IFERROR(IF(AND(OR(Abfalldokumentation!$I896="BU3",Abfalldokumentation!$I896="Verkauf"),Abfalldokumentation!$N896="Schimmel",Abfalldokumentation!$O896="keinen Abnehmer/kein Schälpersonal"),"Div. Zipfel, ES ohne Verwendung",VLOOKUP(Abfalldokumentation!$M896,Produktgruppen!A:B,2,FALSE)),"-")))))))))))))))))))))))</f>
        <v>Diverses</v>
      </c>
      <c r="M896" s="81" t="str">
        <f>IFERROR(VLOOKUP(Abfalldokumentation!$W896,Artikel!A:C,3,FALSE),Abfalldokumentation!$W896)</f>
        <v>Diverses</v>
      </c>
      <c r="N896" s="81" t="str">
        <f>VLOOKUP(D896,'Liste Gründe'!A:D,2,FALSE)</f>
        <v>Qualitätssicherung</v>
      </c>
      <c r="O896" s="80" t="str">
        <f>IF(ISBLANK(F896),VLOOKUP(Abfalldokumentation!$X896,'Liste Gründe'!A:D,3,FALSE),F896)</f>
        <v>Sensorik</v>
      </c>
      <c r="P896" s="81" t="str">
        <f>IF(ISBLANK(Abfalldokumentation!$G896),"-",Abfalldokumentation!$G896)</f>
        <v>-</v>
      </c>
      <c r="Q896" s="81">
        <f t="shared" si="106"/>
        <v>40</v>
      </c>
      <c r="R896" s="81" t="str">
        <f t="shared" si="107"/>
        <v>Produkte</v>
      </c>
      <c r="S896" s="81" t="str">
        <f t="shared" si="108"/>
        <v>BUs</v>
      </c>
      <c r="T896" s="81" t="str">
        <f t="shared" si="109"/>
        <v>Symptome</v>
      </c>
      <c r="U896" s="81" t="str">
        <f>IFERROR(VLOOKUP(Abfalldokumentation!$W896,Kennzahlen!S:U,3,FALSE)*Abfalldokumentation!$J896,"0")</f>
        <v>0</v>
      </c>
      <c r="V896" s="81" t="str">
        <f>IF(ISBLANK(A896),VLOOKUP(Abfalldokumentation!$W896,'Linien - BU'!R:S,2,FALSE),A896)</f>
        <v>QM</v>
      </c>
      <c r="W896" s="77" t="str">
        <f t="shared" si="110"/>
        <v>Diverses</v>
      </c>
      <c r="X896" s="77">
        <f t="shared" si="111"/>
        <v>74</v>
      </c>
    </row>
    <row r="897" spans="1:24" ht="30" customHeight="1" x14ac:dyDescent="0.25">
      <c r="A897" s="45" t="s">
        <v>7</v>
      </c>
      <c r="B897" s="46" t="s">
        <v>85</v>
      </c>
      <c r="C897" s="46">
        <v>86</v>
      </c>
      <c r="D897" s="46">
        <v>30</v>
      </c>
      <c r="E897" s="47">
        <v>44474</v>
      </c>
      <c r="F897" s="48"/>
      <c r="G897" s="46"/>
      <c r="H897" s="50" t="str">
        <f>IFERROR(VLOOKUP(Abfalldokumentation!$B897,Artikel!A:C,3,FALSE),Abfalldokumentation!$B897)</f>
        <v>Diverses</v>
      </c>
      <c r="I897" s="73" t="str">
        <f>VLOOKUP(V897,'Linien - BU'!A:B,2,FALSE)</f>
        <v>BU2</v>
      </c>
      <c r="J897" s="74">
        <f t="shared" si="105"/>
        <v>86</v>
      </c>
      <c r="K897" s="75">
        <f>Abfalldokumentation!$E897</f>
        <v>44474</v>
      </c>
      <c r="L897" s="74" t="str">
        <f>IFERROR(IF(VLOOKUP(W897,'[1]Rohware 230'!$B:$C,2,FALSE)=0,"Rohware"),
IFERROR(IF(VLOOKUP(W897,[1]Sammelnr.!$B:$C,2,FALSE)=0,"Sammelnr. ungeschält ABS"),
IFERROR(IF(VLOOKUP(W897,[1]Sammelnr.!$E:$F,2,FALSE)=0,"Sammelnr. ungeschält VS"),
IFERROR(IF(VLOOKUP(W897,[1]Sammelnr.!$H:$I,2,FALSE)=0,"Sammelnr. geschält"),
IFERROR(IF(VLOOKUP(W897,[1]Offen!$B:$C,2,FALSE)=0,"Offen ungeschält ABS"),
IFERROR(IF(VLOOKUP(W897,[1]Offen!$E:$F,2,FALSE)=0,"Offen ungeschält VOS"),
IFERROR(IF(VLOOKUP(W897,[1]Offen!$H:$I,2,FALSE)=0,"Offen geschält RW"),
IFERROR(IF(VLOOKUP(W897,[1]Offen!$K:$L,2,FALSE)=0,"Offen vegan"),
IFERROR(IF(VLOOKUP(W897,[1]Offen!$N:$O,2,FALSE)=0,"Offen Zipfel"),
IFERROR(IF(VLOOKUP(W897,[1]Offen!$Q:$R,2,FALSE)=0,"Offen Endstücke"),
IFERROR(IF(VLOOKUP(W897,[1]Vakuumiert!$B:$C,2,FALSE)=0,"Vakuumierter VOS ungeschält"),
IFERROR(IF(VLOOKUP(W897,[1]Vakuumiert!$E:$F,2,FALSE)=0,"Vakuumierter ABS ungeschält"),
IFERROR(IF(VLOOKUP(W897,[1]Vakuumiert!$H:$I,2,FALSE)=0,"Vakuumierter VOS geschält"),
IFERROR(IF(VLOOKUP(W897,[1]Vakuumiert!$K:$L,2,FALSE)=0,"Vakuumierter VOS vegan"),
IFERROR(IF(VLOOKUP(W897,[1]Vakuumiert!$N:$O,2,FALSE)=0,"Vakuumierter VOS Zipfel"),
IFERROR(IF(VLOOKUP(W897,[1]Vakuumiert!$Q:$R,2,FALSE)=0,"Vakuumiert geschält"),
IFERROR(IF(VLOOKUP(W897,'[1]vakuumierte Fertigprodukte'!$B:$C,2,FALSE)=0,"Fertigprodukte"),
IFERROR(IF(VLOOKUP(W897,'[1]vakuumierte Fertigprodukte'!$E:$FI,2,FALSE)=0,"Vakuumierte Zipfel"),
IFERROR(IF(VLOOKUP(W897,[1]Wurste!$B:$C,2,FALSE)=0,"Räucherwürste"),
IFERROR(IF(VLOOKUP(W897,[1]Wurste!$E:$F,2,FALSE)=0,"URW/URGW Wurst"),
IFERROR(IF(VLOOKUP(W897,[1]Wurste!$H:$I,2,FALSE)=0,"HF-Wurst Vegan"),
IFERROR(IF(VLOOKUP(W897,[1]Wurste!$K:$L,2,FALSE)=0,"320er ohne Würste"),
IFERROR(IF(AND(OR(Abfalldokumentation!$I897="BU3",Abfalldokumentation!$I897="Verkauf"),Abfalldokumentation!$N897="Schimmel",Abfalldokumentation!$O897="keinen Abnehmer/kein Schälpersonal"),"Div. Zipfel, ES ohne Verwendung",VLOOKUP(Abfalldokumentation!$M897,Produktgruppen!A:B,2,FALSE)),"-")))))))))))))))))))))))</f>
        <v>Diverses</v>
      </c>
      <c r="M897" s="76" t="str">
        <f>IFERROR(VLOOKUP(Abfalldokumentation!$W897,Artikel!A:C,3,FALSE),Abfalldokumentation!$W897)</f>
        <v>Diverses</v>
      </c>
      <c r="N897" s="76" t="str">
        <f>VLOOKUP(D897,'Liste Gründe'!A:D,2,FALSE)</f>
        <v>Linienbezogen</v>
      </c>
      <c r="O897" s="75" t="str">
        <f>IF(ISBLANK(F897),VLOOKUP(Abfalldokumentation!$X897,'Liste Gründe'!A:D,3,FALSE),F897)</f>
        <v>Maschinenabfall</v>
      </c>
      <c r="P897" s="76" t="str">
        <f>IF(ISBLANK(Abfalldokumentation!$G897),"-",Abfalldokumentation!$G897)</f>
        <v>-</v>
      </c>
      <c r="Q897" s="76">
        <f t="shared" si="106"/>
        <v>40</v>
      </c>
      <c r="R897" s="76" t="str">
        <f t="shared" si="107"/>
        <v>Produkte</v>
      </c>
      <c r="S897" s="76" t="str">
        <f t="shared" si="108"/>
        <v>BUs</v>
      </c>
      <c r="T897" s="76" t="str">
        <f t="shared" si="109"/>
        <v>Symptome</v>
      </c>
      <c r="U897" s="76" t="str">
        <f>IFERROR(VLOOKUP(Abfalldokumentation!$W897,Kennzahlen!S:U,3,FALSE)*Abfalldokumentation!$J897,"0")</f>
        <v>0</v>
      </c>
      <c r="V897" s="76" t="str">
        <f>IF(ISBLANK(A897),VLOOKUP(Abfalldokumentation!$W897,'Linien - BU'!R:S,2,FALSE),A897)</f>
        <v>BU2</v>
      </c>
      <c r="W897" s="77" t="str">
        <f t="shared" si="110"/>
        <v>Diverses</v>
      </c>
      <c r="X897" s="77">
        <f t="shared" si="111"/>
        <v>30</v>
      </c>
    </row>
    <row r="898" spans="1:24" ht="30" customHeight="1" x14ac:dyDescent="0.25">
      <c r="A898" s="39" t="s">
        <v>89</v>
      </c>
      <c r="B898" s="40" t="s">
        <v>85</v>
      </c>
      <c r="C898" s="40">
        <v>7.5</v>
      </c>
      <c r="D898" s="40">
        <v>74</v>
      </c>
      <c r="E898" s="41">
        <v>44474</v>
      </c>
      <c r="F898" s="42" t="s">
        <v>91</v>
      </c>
      <c r="G898" s="40" t="s">
        <v>36</v>
      </c>
      <c r="H898" s="44" t="str">
        <f>IFERROR(VLOOKUP(Abfalldokumentation!$B898,Artikel!A:C,3,FALSE),Abfalldokumentation!$B898)</f>
        <v>Diverses</v>
      </c>
      <c r="I898" s="78" t="str">
        <f>VLOOKUP(V898,'Linien - BU'!A:B,2,FALSE)</f>
        <v>Rest</v>
      </c>
      <c r="J898" s="79">
        <f t="shared" si="105"/>
        <v>7.5</v>
      </c>
      <c r="K898" s="80">
        <f>Abfalldokumentation!$E898</f>
        <v>44474</v>
      </c>
      <c r="L898" s="79" t="str">
        <f>IFERROR(IF(VLOOKUP(W898,'[1]Rohware 230'!$B:$C,2,FALSE)=0,"Rohware"),
IFERROR(IF(VLOOKUP(W898,[1]Sammelnr.!$B:$C,2,FALSE)=0,"Sammelnr. ungeschält ABS"),
IFERROR(IF(VLOOKUP(W898,[1]Sammelnr.!$E:$F,2,FALSE)=0,"Sammelnr. ungeschält VS"),
IFERROR(IF(VLOOKUP(W898,[1]Sammelnr.!$H:$I,2,FALSE)=0,"Sammelnr. geschält"),
IFERROR(IF(VLOOKUP(W898,[1]Offen!$B:$C,2,FALSE)=0,"Offen ungeschält ABS"),
IFERROR(IF(VLOOKUP(W898,[1]Offen!$E:$F,2,FALSE)=0,"Offen ungeschält VOS"),
IFERROR(IF(VLOOKUP(W898,[1]Offen!$H:$I,2,FALSE)=0,"Offen geschält RW"),
IFERROR(IF(VLOOKUP(W898,[1]Offen!$K:$L,2,FALSE)=0,"Offen vegan"),
IFERROR(IF(VLOOKUP(W898,[1]Offen!$N:$O,2,FALSE)=0,"Offen Zipfel"),
IFERROR(IF(VLOOKUP(W898,[1]Offen!$Q:$R,2,FALSE)=0,"Offen Endstücke"),
IFERROR(IF(VLOOKUP(W898,[1]Vakuumiert!$B:$C,2,FALSE)=0,"Vakuumierter VOS ungeschält"),
IFERROR(IF(VLOOKUP(W898,[1]Vakuumiert!$E:$F,2,FALSE)=0,"Vakuumierter ABS ungeschält"),
IFERROR(IF(VLOOKUP(W898,[1]Vakuumiert!$H:$I,2,FALSE)=0,"Vakuumierter VOS geschält"),
IFERROR(IF(VLOOKUP(W898,[1]Vakuumiert!$K:$L,2,FALSE)=0,"Vakuumierter VOS vegan"),
IFERROR(IF(VLOOKUP(W898,[1]Vakuumiert!$N:$O,2,FALSE)=0,"Vakuumierter VOS Zipfel"),
IFERROR(IF(VLOOKUP(W898,[1]Vakuumiert!$Q:$R,2,FALSE)=0,"Vakuumiert geschält"),
IFERROR(IF(VLOOKUP(W898,'[1]vakuumierte Fertigprodukte'!$B:$C,2,FALSE)=0,"Fertigprodukte"),
IFERROR(IF(VLOOKUP(W898,'[1]vakuumierte Fertigprodukte'!$E:$FI,2,FALSE)=0,"Vakuumierte Zipfel"),
IFERROR(IF(VLOOKUP(W898,[1]Wurste!$B:$C,2,FALSE)=0,"Räucherwürste"),
IFERROR(IF(VLOOKUP(W898,[1]Wurste!$E:$F,2,FALSE)=0,"URW/URGW Wurst"),
IFERROR(IF(VLOOKUP(W898,[1]Wurste!$H:$I,2,FALSE)=0,"HF-Wurst Vegan"),
IFERROR(IF(VLOOKUP(W898,[1]Wurste!$K:$L,2,FALSE)=0,"320er ohne Würste"),
IFERROR(IF(AND(OR(Abfalldokumentation!$I898="BU3",Abfalldokumentation!$I898="Verkauf"),Abfalldokumentation!$N898="Schimmel",Abfalldokumentation!$O898="keinen Abnehmer/kein Schälpersonal"),"Div. Zipfel, ES ohne Verwendung",VLOOKUP(Abfalldokumentation!$M898,Produktgruppen!A:B,2,FALSE)),"-")))))))))))))))))))))))</f>
        <v>Diverses</v>
      </c>
      <c r="M898" s="81" t="str">
        <f>IFERROR(VLOOKUP(Abfalldokumentation!$W898,Artikel!A:C,3,FALSE),Abfalldokumentation!$W898)</f>
        <v>Diverses</v>
      </c>
      <c r="N898" s="81" t="str">
        <f>VLOOKUP(D898,'Liste Gründe'!A:D,2,FALSE)</f>
        <v>Qualitätssicherung</v>
      </c>
      <c r="O898" s="80" t="str">
        <f>IF(ISBLANK(F898),VLOOKUP(Abfalldokumentation!$X898,'Liste Gründe'!A:D,3,FALSE),F898)</f>
        <v>Sensorik</v>
      </c>
      <c r="P898" s="81" t="str">
        <f>IF(ISBLANK(Abfalldokumentation!$G898),"-",Abfalldokumentation!$G898)</f>
        <v>-</v>
      </c>
      <c r="Q898" s="81">
        <f t="shared" si="106"/>
        <v>40</v>
      </c>
      <c r="R898" s="81" t="str">
        <f t="shared" si="107"/>
        <v>Produkte</v>
      </c>
      <c r="S898" s="81" t="str">
        <f t="shared" si="108"/>
        <v>BUs</v>
      </c>
      <c r="T898" s="81" t="str">
        <f t="shared" si="109"/>
        <v>Symptome</v>
      </c>
      <c r="U898" s="81" t="str">
        <f>IFERROR(VLOOKUP(Abfalldokumentation!$W898,Kennzahlen!S:U,3,FALSE)*Abfalldokumentation!$J898,"0")</f>
        <v>0</v>
      </c>
      <c r="V898" s="81" t="str">
        <f>IF(ISBLANK(A898),VLOOKUP(Abfalldokumentation!$W898,'Linien - BU'!R:S,2,FALSE),A898)</f>
        <v>QM</v>
      </c>
      <c r="W898" s="77" t="str">
        <f t="shared" si="110"/>
        <v>Diverses</v>
      </c>
      <c r="X898" s="77">
        <f t="shared" si="111"/>
        <v>74</v>
      </c>
    </row>
    <row r="899" spans="1:24" ht="30" customHeight="1" x14ac:dyDescent="0.25">
      <c r="A899" s="45" t="s">
        <v>130</v>
      </c>
      <c r="B899" s="46" t="s">
        <v>85</v>
      </c>
      <c r="C899" s="46">
        <v>70</v>
      </c>
      <c r="D899" s="46">
        <v>30</v>
      </c>
      <c r="E899" s="47">
        <v>44474</v>
      </c>
      <c r="F899" s="48"/>
      <c r="G899" s="46"/>
      <c r="H899" s="50" t="str">
        <f>IFERROR(VLOOKUP(Abfalldokumentation!$B899,Artikel!A:C,3,FALSE),Abfalldokumentation!$B899)</f>
        <v>Diverses</v>
      </c>
      <c r="I899" s="73" t="str">
        <f>VLOOKUP(V899,'Linien - BU'!A:B,2,FALSE)</f>
        <v>BU2</v>
      </c>
      <c r="J899" s="74">
        <f t="shared" si="105"/>
        <v>70</v>
      </c>
      <c r="K899" s="75">
        <f>Abfalldokumentation!$E899</f>
        <v>44474</v>
      </c>
      <c r="L899" s="74" t="str">
        <f>IFERROR(IF(VLOOKUP(W899,'[1]Rohware 230'!$B:$C,2,FALSE)=0,"Rohware"),
IFERROR(IF(VLOOKUP(W899,[1]Sammelnr.!$B:$C,2,FALSE)=0,"Sammelnr. ungeschält ABS"),
IFERROR(IF(VLOOKUP(W899,[1]Sammelnr.!$E:$F,2,FALSE)=0,"Sammelnr. ungeschält VS"),
IFERROR(IF(VLOOKUP(W899,[1]Sammelnr.!$H:$I,2,FALSE)=0,"Sammelnr. geschält"),
IFERROR(IF(VLOOKUP(W899,[1]Offen!$B:$C,2,FALSE)=0,"Offen ungeschält ABS"),
IFERROR(IF(VLOOKUP(W899,[1]Offen!$E:$F,2,FALSE)=0,"Offen ungeschält VOS"),
IFERROR(IF(VLOOKUP(W899,[1]Offen!$H:$I,2,FALSE)=0,"Offen geschält RW"),
IFERROR(IF(VLOOKUP(W899,[1]Offen!$K:$L,2,FALSE)=0,"Offen vegan"),
IFERROR(IF(VLOOKUP(W899,[1]Offen!$N:$O,2,FALSE)=0,"Offen Zipfel"),
IFERROR(IF(VLOOKUP(W899,[1]Offen!$Q:$R,2,FALSE)=0,"Offen Endstücke"),
IFERROR(IF(VLOOKUP(W899,[1]Vakuumiert!$B:$C,2,FALSE)=0,"Vakuumierter VOS ungeschält"),
IFERROR(IF(VLOOKUP(W899,[1]Vakuumiert!$E:$F,2,FALSE)=0,"Vakuumierter ABS ungeschält"),
IFERROR(IF(VLOOKUP(W899,[1]Vakuumiert!$H:$I,2,FALSE)=0,"Vakuumierter VOS geschält"),
IFERROR(IF(VLOOKUP(W899,[1]Vakuumiert!$K:$L,2,FALSE)=0,"Vakuumierter VOS vegan"),
IFERROR(IF(VLOOKUP(W899,[1]Vakuumiert!$N:$O,2,FALSE)=0,"Vakuumierter VOS Zipfel"),
IFERROR(IF(VLOOKUP(W899,[1]Vakuumiert!$Q:$R,2,FALSE)=0,"Vakuumiert geschält"),
IFERROR(IF(VLOOKUP(W899,'[1]vakuumierte Fertigprodukte'!$B:$C,2,FALSE)=0,"Fertigprodukte"),
IFERROR(IF(VLOOKUP(W899,'[1]vakuumierte Fertigprodukte'!$E:$FI,2,FALSE)=0,"Vakuumierte Zipfel"),
IFERROR(IF(VLOOKUP(W899,[1]Wurste!$B:$C,2,FALSE)=0,"Räucherwürste"),
IFERROR(IF(VLOOKUP(W899,[1]Wurste!$E:$F,2,FALSE)=0,"URW/URGW Wurst"),
IFERROR(IF(VLOOKUP(W899,[1]Wurste!$H:$I,2,FALSE)=0,"HF-Wurst Vegan"),
IFERROR(IF(VLOOKUP(W899,[1]Wurste!$K:$L,2,FALSE)=0,"320er ohne Würste"),
IFERROR(IF(AND(OR(Abfalldokumentation!$I899="BU3",Abfalldokumentation!$I899="Verkauf"),Abfalldokumentation!$N899="Schimmel",Abfalldokumentation!$O899="keinen Abnehmer/kein Schälpersonal"),"Div. Zipfel, ES ohne Verwendung",VLOOKUP(Abfalldokumentation!$M899,Produktgruppen!A:B,2,FALSE)),"-")))))))))))))))))))))))</f>
        <v>Diverses</v>
      </c>
      <c r="M899" s="76" t="str">
        <f>IFERROR(VLOOKUP(Abfalldokumentation!$W899,Artikel!A:C,3,FALSE),Abfalldokumentation!$W899)</f>
        <v>Diverses</v>
      </c>
      <c r="N899" s="76" t="str">
        <f>VLOOKUP(D899,'Liste Gründe'!A:D,2,FALSE)</f>
        <v>Linienbezogen</v>
      </c>
      <c r="O899" s="75" t="str">
        <f>IF(ISBLANK(F899),VLOOKUP(Abfalldokumentation!$X899,'Liste Gründe'!A:D,3,FALSE),F899)</f>
        <v>Maschinenabfall</v>
      </c>
      <c r="P899" s="76" t="str">
        <f>IF(ISBLANK(Abfalldokumentation!$G899),"-",Abfalldokumentation!$G899)</f>
        <v>-</v>
      </c>
      <c r="Q899" s="76">
        <f t="shared" si="106"/>
        <v>40</v>
      </c>
      <c r="R899" s="76" t="str">
        <f t="shared" si="107"/>
        <v>Produkte</v>
      </c>
      <c r="S899" s="76" t="str">
        <f t="shared" si="108"/>
        <v>BUs</v>
      </c>
      <c r="T899" s="76" t="str">
        <f t="shared" si="109"/>
        <v>Symptome</v>
      </c>
      <c r="U899" s="76" t="str">
        <f>IFERROR(VLOOKUP(Abfalldokumentation!$W899,Kennzahlen!S:U,3,FALSE)*Abfalldokumentation!$J899,"0")</f>
        <v>0</v>
      </c>
      <c r="V899" s="76" t="str">
        <f>IF(ISBLANK(A899),VLOOKUP(Abfalldokumentation!$W899,'Linien - BU'!R:S,2,FALSE),A899)</f>
        <v>Bu2</v>
      </c>
      <c r="W899" s="77" t="str">
        <f t="shared" si="110"/>
        <v>Diverses</v>
      </c>
      <c r="X899" s="77">
        <f t="shared" si="111"/>
        <v>30</v>
      </c>
    </row>
    <row r="900" spans="1:24" ht="30" customHeight="1" x14ac:dyDescent="0.25">
      <c r="A900" s="39" t="s">
        <v>74</v>
      </c>
      <c r="B900" s="40" t="s">
        <v>85</v>
      </c>
      <c r="C900" s="40">
        <v>90</v>
      </c>
      <c r="D900" s="40">
        <v>10</v>
      </c>
      <c r="E900" s="41">
        <v>44474</v>
      </c>
      <c r="F900" s="42"/>
      <c r="G900" s="43"/>
      <c r="H900" s="44" t="str">
        <f>IFERROR(VLOOKUP(Abfalldokumentation!$B900,Artikel!A:C,3,FALSE),Abfalldokumentation!$B900)</f>
        <v>Diverses</v>
      </c>
      <c r="I900" s="78" t="str">
        <f>VLOOKUP(V900,'Linien - BU'!A:B,2,FALSE)</f>
        <v>BU1</v>
      </c>
      <c r="J900" s="79">
        <f t="shared" ref="J900:J931" si="112">C900</f>
        <v>90</v>
      </c>
      <c r="K900" s="80">
        <f>Abfalldokumentation!$E900</f>
        <v>44474</v>
      </c>
      <c r="L900" s="79" t="str">
        <f>IFERROR(IF(VLOOKUP(W900,'[1]Rohware 230'!$B:$C,2,FALSE)=0,"Rohware"),
IFERROR(IF(VLOOKUP(W900,[1]Sammelnr.!$B:$C,2,FALSE)=0,"Sammelnr. ungeschält ABS"),
IFERROR(IF(VLOOKUP(W900,[1]Sammelnr.!$E:$F,2,FALSE)=0,"Sammelnr. ungeschält VS"),
IFERROR(IF(VLOOKUP(W900,[1]Sammelnr.!$H:$I,2,FALSE)=0,"Sammelnr. geschält"),
IFERROR(IF(VLOOKUP(W900,[1]Offen!$B:$C,2,FALSE)=0,"Offen ungeschält ABS"),
IFERROR(IF(VLOOKUP(W900,[1]Offen!$E:$F,2,FALSE)=0,"Offen ungeschält VOS"),
IFERROR(IF(VLOOKUP(W900,[1]Offen!$H:$I,2,FALSE)=0,"Offen geschält RW"),
IFERROR(IF(VLOOKUP(W900,[1]Offen!$K:$L,2,FALSE)=0,"Offen vegan"),
IFERROR(IF(VLOOKUP(W900,[1]Offen!$N:$O,2,FALSE)=0,"Offen Zipfel"),
IFERROR(IF(VLOOKUP(W900,[1]Offen!$Q:$R,2,FALSE)=0,"Offen Endstücke"),
IFERROR(IF(VLOOKUP(W900,[1]Vakuumiert!$B:$C,2,FALSE)=0,"Vakuumierter VOS ungeschält"),
IFERROR(IF(VLOOKUP(W900,[1]Vakuumiert!$E:$F,2,FALSE)=0,"Vakuumierter ABS ungeschält"),
IFERROR(IF(VLOOKUP(W900,[1]Vakuumiert!$H:$I,2,FALSE)=0,"Vakuumierter VOS geschält"),
IFERROR(IF(VLOOKUP(W900,[1]Vakuumiert!$K:$L,2,FALSE)=0,"Vakuumierter VOS vegan"),
IFERROR(IF(VLOOKUP(W900,[1]Vakuumiert!$N:$O,2,FALSE)=0,"Vakuumierter VOS Zipfel"),
IFERROR(IF(VLOOKUP(W900,[1]Vakuumiert!$Q:$R,2,FALSE)=0,"Vakuumiert geschält"),
IFERROR(IF(VLOOKUP(W900,'[1]vakuumierte Fertigprodukte'!$B:$C,2,FALSE)=0,"Fertigprodukte"),
IFERROR(IF(VLOOKUP(W900,'[1]vakuumierte Fertigprodukte'!$E:$FI,2,FALSE)=0,"Vakuumierte Zipfel"),
IFERROR(IF(VLOOKUP(W900,[1]Wurste!$B:$C,2,FALSE)=0,"Räucherwürste"),
IFERROR(IF(VLOOKUP(W900,[1]Wurste!$E:$F,2,FALSE)=0,"URW/URGW Wurst"),
IFERROR(IF(VLOOKUP(W900,[1]Wurste!$H:$I,2,FALSE)=0,"HF-Wurst Vegan"),
IFERROR(IF(VLOOKUP(W900,[1]Wurste!$K:$L,2,FALSE)=0,"320er ohne Würste"),
IFERROR(IF(AND(OR(Abfalldokumentation!$I900="BU3",Abfalldokumentation!$I900="Verkauf"),Abfalldokumentation!$N900="Schimmel",Abfalldokumentation!$O900="keinen Abnehmer/kein Schälpersonal"),"Div. Zipfel, ES ohne Verwendung",VLOOKUP(Abfalldokumentation!$M900,Produktgruppen!A:B,2,FALSE)),"-")))))))))))))))))))))))</f>
        <v>Diverses</v>
      </c>
      <c r="M900" s="81" t="str">
        <f>IFERROR(VLOOKUP(Abfalldokumentation!$W900,Artikel!A:C,3,FALSE),Abfalldokumentation!$W900)</f>
        <v>Diverses</v>
      </c>
      <c r="N900" s="81" t="str">
        <f>VLOOKUP(D900,'Liste Gründe'!A:D,2,FALSE)</f>
        <v>Linienbezogen</v>
      </c>
      <c r="O900" s="80" t="str">
        <f>IF(ISBLANK(F900),VLOOKUP(Abfalldokumentation!$X900,'Liste Gründe'!A:D,3,FALSE),F900)</f>
        <v>Reinigung</v>
      </c>
      <c r="P900" s="81" t="str">
        <f>IF(ISBLANK(Abfalldokumentation!$G900),"-",Abfalldokumentation!$G900)</f>
        <v>-</v>
      </c>
      <c r="Q900" s="81">
        <f t="shared" ref="Q900:Q931" si="113">_xlfn.ISOWEEKNUM(K900)</f>
        <v>40</v>
      </c>
      <c r="R900" s="81" t="str">
        <f t="shared" ref="R900:R931" si="114">"Produkte"</f>
        <v>Produkte</v>
      </c>
      <c r="S900" s="81" t="str">
        <f t="shared" ref="S900:S931" si="115">"BUs"</f>
        <v>BUs</v>
      </c>
      <c r="T900" s="81" t="str">
        <f t="shared" ref="T900:T931" si="116">"Symptome"</f>
        <v>Symptome</v>
      </c>
      <c r="U900" s="81" t="str">
        <f>IFERROR(VLOOKUP(Abfalldokumentation!$W900,Kennzahlen!S:U,3,FALSE)*Abfalldokumentation!$J900,"0")</f>
        <v>0</v>
      </c>
      <c r="V900" s="81" t="str">
        <f>IF(ISBLANK(A900),VLOOKUP(Abfalldokumentation!$W900,'Linien - BU'!R:S,2,FALSE),A900)</f>
        <v>Schmelze</v>
      </c>
      <c r="W900" s="77" t="str">
        <f t="shared" ref="W900:W931" si="117">B900</f>
        <v>Diverses</v>
      </c>
      <c r="X900" s="77">
        <f t="shared" ref="X900:X931" si="118">D900</f>
        <v>10</v>
      </c>
    </row>
    <row r="901" spans="1:24" ht="30" customHeight="1" x14ac:dyDescent="0.25">
      <c r="A901" s="45" t="s">
        <v>74</v>
      </c>
      <c r="B901" s="46" t="s">
        <v>85</v>
      </c>
      <c r="C901" s="46">
        <v>35.6</v>
      </c>
      <c r="D901" s="46">
        <v>10</v>
      </c>
      <c r="E901" s="47">
        <v>44474</v>
      </c>
      <c r="F901" s="48"/>
      <c r="G901" s="49"/>
      <c r="H901" s="50" t="str">
        <f>IFERROR(VLOOKUP(Abfalldokumentation!$B901,Artikel!A:C,3,FALSE),Abfalldokumentation!$B901)</f>
        <v>Diverses</v>
      </c>
      <c r="I901" s="73" t="str">
        <f>VLOOKUP(V901,'Linien - BU'!A:B,2,FALSE)</f>
        <v>BU1</v>
      </c>
      <c r="J901" s="74">
        <f t="shared" si="112"/>
        <v>35.6</v>
      </c>
      <c r="K901" s="75">
        <f>Abfalldokumentation!$E901</f>
        <v>44474</v>
      </c>
      <c r="L901" s="74" t="str">
        <f>IFERROR(IF(VLOOKUP(W901,'[1]Rohware 230'!$B:$C,2,FALSE)=0,"Rohware"),
IFERROR(IF(VLOOKUP(W901,[1]Sammelnr.!$B:$C,2,FALSE)=0,"Sammelnr. ungeschält ABS"),
IFERROR(IF(VLOOKUP(W901,[1]Sammelnr.!$E:$F,2,FALSE)=0,"Sammelnr. ungeschält VS"),
IFERROR(IF(VLOOKUP(W901,[1]Sammelnr.!$H:$I,2,FALSE)=0,"Sammelnr. geschält"),
IFERROR(IF(VLOOKUP(W901,[1]Offen!$B:$C,2,FALSE)=0,"Offen ungeschält ABS"),
IFERROR(IF(VLOOKUP(W901,[1]Offen!$E:$F,2,FALSE)=0,"Offen ungeschält VOS"),
IFERROR(IF(VLOOKUP(W901,[1]Offen!$H:$I,2,FALSE)=0,"Offen geschält RW"),
IFERROR(IF(VLOOKUP(W901,[1]Offen!$K:$L,2,FALSE)=0,"Offen vegan"),
IFERROR(IF(VLOOKUP(W901,[1]Offen!$N:$O,2,FALSE)=0,"Offen Zipfel"),
IFERROR(IF(VLOOKUP(W901,[1]Offen!$Q:$R,2,FALSE)=0,"Offen Endstücke"),
IFERROR(IF(VLOOKUP(W901,[1]Vakuumiert!$B:$C,2,FALSE)=0,"Vakuumierter VOS ungeschält"),
IFERROR(IF(VLOOKUP(W901,[1]Vakuumiert!$E:$F,2,FALSE)=0,"Vakuumierter ABS ungeschält"),
IFERROR(IF(VLOOKUP(W901,[1]Vakuumiert!$H:$I,2,FALSE)=0,"Vakuumierter VOS geschält"),
IFERROR(IF(VLOOKUP(W901,[1]Vakuumiert!$K:$L,2,FALSE)=0,"Vakuumierter VOS vegan"),
IFERROR(IF(VLOOKUP(W901,[1]Vakuumiert!$N:$O,2,FALSE)=0,"Vakuumierter VOS Zipfel"),
IFERROR(IF(VLOOKUP(W901,[1]Vakuumiert!$Q:$R,2,FALSE)=0,"Vakuumiert geschält"),
IFERROR(IF(VLOOKUP(W901,'[1]vakuumierte Fertigprodukte'!$B:$C,2,FALSE)=0,"Fertigprodukte"),
IFERROR(IF(VLOOKUP(W901,'[1]vakuumierte Fertigprodukte'!$E:$FI,2,FALSE)=0,"Vakuumierte Zipfel"),
IFERROR(IF(VLOOKUP(W901,[1]Wurste!$B:$C,2,FALSE)=0,"Räucherwürste"),
IFERROR(IF(VLOOKUP(W901,[1]Wurste!$E:$F,2,FALSE)=0,"URW/URGW Wurst"),
IFERROR(IF(VLOOKUP(W901,[1]Wurste!$H:$I,2,FALSE)=0,"HF-Wurst Vegan"),
IFERROR(IF(VLOOKUP(W901,[1]Wurste!$K:$L,2,FALSE)=0,"320er ohne Würste"),
IFERROR(IF(AND(OR(Abfalldokumentation!$I901="BU3",Abfalldokumentation!$I901="Verkauf"),Abfalldokumentation!$N901="Schimmel",Abfalldokumentation!$O901="keinen Abnehmer/kein Schälpersonal"),"Div. Zipfel, ES ohne Verwendung",VLOOKUP(Abfalldokumentation!$M901,Produktgruppen!A:B,2,FALSE)),"-")))))))))))))))))))))))</f>
        <v>Diverses</v>
      </c>
      <c r="M901" s="76" t="str">
        <f>IFERROR(VLOOKUP(Abfalldokumentation!$W901,Artikel!A:C,3,FALSE),Abfalldokumentation!$W901)</f>
        <v>Diverses</v>
      </c>
      <c r="N901" s="76" t="str">
        <f>VLOOKUP(D901,'Liste Gründe'!A:D,2,FALSE)</f>
        <v>Linienbezogen</v>
      </c>
      <c r="O901" s="75" t="str">
        <f>IF(ISBLANK(F901),VLOOKUP(Abfalldokumentation!$X901,'Liste Gründe'!A:D,3,FALSE),F901)</f>
        <v>Reinigung</v>
      </c>
      <c r="P901" s="76" t="str">
        <f>IF(ISBLANK(Abfalldokumentation!$G901),"-",Abfalldokumentation!$G901)</f>
        <v>-</v>
      </c>
      <c r="Q901" s="76">
        <f t="shared" si="113"/>
        <v>40</v>
      </c>
      <c r="R901" s="76" t="str">
        <f t="shared" si="114"/>
        <v>Produkte</v>
      </c>
      <c r="S901" s="76" t="str">
        <f t="shared" si="115"/>
        <v>BUs</v>
      </c>
      <c r="T901" s="76" t="str">
        <f t="shared" si="116"/>
        <v>Symptome</v>
      </c>
      <c r="U901" s="76" t="str">
        <f>IFERROR(VLOOKUP(Abfalldokumentation!$W901,Kennzahlen!S:U,3,FALSE)*Abfalldokumentation!$J901,"0")</f>
        <v>0</v>
      </c>
      <c r="V901" s="76" t="str">
        <f>IF(ISBLANK(A901),VLOOKUP(Abfalldokumentation!$W901,'Linien - BU'!R:S,2,FALSE),A901)</f>
        <v>Schmelze</v>
      </c>
      <c r="W901" s="77" t="str">
        <f t="shared" si="117"/>
        <v>Diverses</v>
      </c>
      <c r="X901" s="77">
        <f t="shared" si="118"/>
        <v>10</v>
      </c>
    </row>
    <row r="902" spans="1:24" ht="30" customHeight="1" x14ac:dyDescent="0.25">
      <c r="A902" s="39" t="s">
        <v>92</v>
      </c>
      <c r="B902" s="40" t="s">
        <v>85</v>
      </c>
      <c r="C902" s="40">
        <v>15</v>
      </c>
      <c r="D902" s="51">
        <v>73</v>
      </c>
      <c r="E902" s="41">
        <v>44474</v>
      </c>
      <c r="F902" s="42" t="s">
        <v>94</v>
      </c>
      <c r="G902" s="40" t="s">
        <v>36</v>
      </c>
      <c r="H902" s="44" t="str">
        <f>IFERROR(VLOOKUP(Abfalldokumentation!$B902,Artikel!A:C,3,FALSE),Abfalldokumentation!$B902)</f>
        <v>Diverses</v>
      </c>
      <c r="I902" s="78" t="str">
        <f>VLOOKUP(V902,'Linien - BU'!A:B,2,FALSE)</f>
        <v>Rest</v>
      </c>
      <c r="J902" s="79">
        <f t="shared" si="112"/>
        <v>15</v>
      </c>
      <c r="K902" s="80">
        <f>Abfalldokumentation!$E902</f>
        <v>44474</v>
      </c>
      <c r="L902" s="79" t="str">
        <f>IFERROR(IF(VLOOKUP(W902,'[1]Rohware 230'!$B:$C,2,FALSE)=0,"Rohware"),
IFERROR(IF(VLOOKUP(W902,[1]Sammelnr.!$B:$C,2,FALSE)=0,"Sammelnr. ungeschält ABS"),
IFERROR(IF(VLOOKUP(W902,[1]Sammelnr.!$E:$F,2,FALSE)=0,"Sammelnr. ungeschält VS"),
IFERROR(IF(VLOOKUP(W902,[1]Sammelnr.!$H:$I,2,FALSE)=0,"Sammelnr. geschält"),
IFERROR(IF(VLOOKUP(W902,[1]Offen!$B:$C,2,FALSE)=0,"Offen ungeschält ABS"),
IFERROR(IF(VLOOKUP(W902,[1]Offen!$E:$F,2,FALSE)=0,"Offen ungeschält VOS"),
IFERROR(IF(VLOOKUP(W902,[1]Offen!$H:$I,2,FALSE)=0,"Offen geschält RW"),
IFERROR(IF(VLOOKUP(W902,[1]Offen!$K:$L,2,FALSE)=0,"Offen vegan"),
IFERROR(IF(VLOOKUP(W902,[1]Offen!$N:$O,2,FALSE)=0,"Offen Zipfel"),
IFERROR(IF(VLOOKUP(W902,[1]Offen!$Q:$R,2,FALSE)=0,"Offen Endstücke"),
IFERROR(IF(VLOOKUP(W902,[1]Vakuumiert!$B:$C,2,FALSE)=0,"Vakuumierter VOS ungeschält"),
IFERROR(IF(VLOOKUP(W902,[1]Vakuumiert!$E:$F,2,FALSE)=0,"Vakuumierter ABS ungeschält"),
IFERROR(IF(VLOOKUP(W902,[1]Vakuumiert!$H:$I,2,FALSE)=0,"Vakuumierter VOS geschält"),
IFERROR(IF(VLOOKUP(W902,[1]Vakuumiert!$K:$L,2,FALSE)=0,"Vakuumierter VOS vegan"),
IFERROR(IF(VLOOKUP(W902,[1]Vakuumiert!$N:$O,2,FALSE)=0,"Vakuumierter VOS Zipfel"),
IFERROR(IF(VLOOKUP(W902,[1]Vakuumiert!$Q:$R,2,FALSE)=0,"Vakuumiert geschält"),
IFERROR(IF(VLOOKUP(W902,'[1]vakuumierte Fertigprodukte'!$B:$C,2,FALSE)=0,"Fertigprodukte"),
IFERROR(IF(VLOOKUP(W902,'[1]vakuumierte Fertigprodukte'!$E:$FI,2,FALSE)=0,"Vakuumierte Zipfel"),
IFERROR(IF(VLOOKUP(W902,[1]Wurste!$B:$C,2,FALSE)=0,"Räucherwürste"),
IFERROR(IF(VLOOKUP(W902,[1]Wurste!$E:$F,2,FALSE)=0,"URW/URGW Wurst"),
IFERROR(IF(VLOOKUP(W902,[1]Wurste!$H:$I,2,FALSE)=0,"HF-Wurst Vegan"),
IFERROR(IF(VLOOKUP(W902,[1]Wurste!$K:$L,2,FALSE)=0,"320er ohne Würste"),
IFERROR(IF(AND(OR(Abfalldokumentation!$I902="BU3",Abfalldokumentation!$I902="Verkauf"),Abfalldokumentation!$N902="Schimmel",Abfalldokumentation!$O902="keinen Abnehmer/kein Schälpersonal"),"Div. Zipfel, ES ohne Verwendung",VLOOKUP(Abfalldokumentation!$M902,Produktgruppen!A:B,2,FALSE)),"-")))))))))))))))))))))))</f>
        <v>Diverses</v>
      </c>
      <c r="M902" s="81" t="str">
        <f>IFERROR(VLOOKUP(Abfalldokumentation!$W902,Artikel!A:C,3,FALSE),Abfalldokumentation!$W902)</f>
        <v>Diverses</v>
      </c>
      <c r="N902" s="81" t="str">
        <f>VLOOKUP(D902,'Liste Gründe'!A:D,2,FALSE)</f>
        <v>Qualitätssicherung</v>
      </c>
      <c r="O902" s="80" t="str">
        <f>IF(ISBLANK(F902),VLOOKUP(Abfalldokumentation!$X902,'Liste Gründe'!A:D,3,FALSE),F902)</f>
        <v>Laborprobe</v>
      </c>
      <c r="P902" s="81" t="str">
        <f>IF(ISBLANK(Abfalldokumentation!$G902),"-",Abfalldokumentation!$G902)</f>
        <v>-</v>
      </c>
      <c r="Q902" s="81">
        <f t="shared" si="113"/>
        <v>40</v>
      </c>
      <c r="R902" s="81" t="str">
        <f t="shared" si="114"/>
        <v>Produkte</v>
      </c>
      <c r="S902" s="81" t="str">
        <f t="shared" si="115"/>
        <v>BUs</v>
      </c>
      <c r="T902" s="81" t="str">
        <f t="shared" si="116"/>
        <v>Symptome</v>
      </c>
      <c r="U902" s="81" t="str">
        <f>IFERROR(VLOOKUP(Abfalldokumentation!$W902,Kennzahlen!S:U,3,FALSE)*Abfalldokumentation!$J902,"0")</f>
        <v>0</v>
      </c>
      <c r="V902" s="81" t="str">
        <f>IF(ISBLANK(A902),VLOOKUP(Abfalldokumentation!$W902,'Linien - BU'!R:S,2,FALSE),A902)</f>
        <v>Labor</v>
      </c>
      <c r="W902" s="77" t="str">
        <f t="shared" si="117"/>
        <v>Diverses</v>
      </c>
      <c r="X902" s="77">
        <f t="shared" si="118"/>
        <v>73</v>
      </c>
    </row>
    <row r="903" spans="1:24" ht="30" customHeight="1" x14ac:dyDescent="0.25">
      <c r="A903" s="45" t="s">
        <v>92</v>
      </c>
      <c r="B903" s="46" t="s">
        <v>85</v>
      </c>
      <c r="C903" s="46">
        <v>80</v>
      </c>
      <c r="D903" s="52">
        <v>73</v>
      </c>
      <c r="E903" s="47">
        <v>44474</v>
      </c>
      <c r="F903" s="48" t="s">
        <v>94</v>
      </c>
      <c r="G903" s="46" t="s">
        <v>36</v>
      </c>
      <c r="H903" s="50" t="str">
        <f>IFERROR(VLOOKUP(Abfalldokumentation!$B903,Artikel!A:C,3,FALSE),Abfalldokumentation!$B903)</f>
        <v>Diverses</v>
      </c>
      <c r="I903" s="73" t="str">
        <f>VLOOKUP(V903,'Linien - BU'!A:B,2,FALSE)</f>
        <v>Rest</v>
      </c>
      <c r="J903" s="74">
        <f t="shared" si="112"/>
        <v>80</v>
      </c>
      <c r="K903" s="75">
        <f>Abfalldokumentation!$E903</f>
        <v>44474</v>
      </c>
      <c r="L903" s="74" t="str">
        <f>IFERROR(IF(VLOOKUP(W903,'[1]Rohware 230'!$B:$C,2,FALSE)=0,"Rohware"),
IFERROR(IF(VLOOKUP(W903,[1]Sammelnr.!$B:$C,2,FALSE)=0,"Sammelnr. ungeschält ABS"),
IFERROR(IF(VLOOKUP(W903,[1]Sammelnr.!$E:$F,2,FALSE)=0,"Sammelnr. ungeschält VS"),
IFERROR(IF(VLOOKUP(W903,[1]Sammelnr.!$H:$I,2,FALSE)=0,"Sammelnr. geschält"),
IFERROR(IF(VLOOKUP(W903,[1]Offen!$B:$C,2,FALSE)=0,"Offen ungeschält ABS"),
IFERROR(IF(VLOOKUP(W903,[1]Offen!$E:$F,2,FALSE)=0,"Offen ungeschält VOS"),
IFERROR(IF(VLOOKUP(W903,[1]Offen!$H:$I,2,FALSE)=0,"Offen geschält RW"),
IFERROR(IF(VLOOKUP(W903,[1]Offen!$K:$L,2,FALSE)=0,"Offen vegan"),
IFERROR(IF(VLOOKUP(W903,[1]Offen!$N:$O,2,FALSE)=0,"Offen Zipfel"),
IFERROR(IF(VLOOKUP(W903,[1]Offen!$Q:$R,2,FALSE)=0,"Offen Endstücke"),
IFERROR(IF(VLOOKUP(W903,[1]Vakuumiert!$B:$C,2,FALSE)=0,"Vakuumierter VOS ungeschält"),
IFERROR(IF(VLOOKUP(W903,[1]Vakuumiert!$E:$F,2,FALSE)=0,"Vakuumierter ABS ungeschält"),
IFERROR(IF(VLOOKUP(W903,[1]Vakuumiert!$H:$I,2,FALSE)=0,"Vakuumierter VOS geschält"),
IFERROR(IF(VLOOKUP(W903,[1]Vakuumiert!$K:$L,2,FALSE)=0,"Vakuumierter VOS vegan"),
IFERROR(IF(VLOOKUP(W903,[1]Vakuumiert!$N:$O,2,FALSE)=0,"Vakuumierter VOS Zipfel"),
IFERROR(IF(VLOOKUP(W903,[1]Vakuumiert!$Q:$R,2,FALSE)=0,"Vakuumiert geschält"),
IFERROR(IF(VLOOKUP(W903,'[1]vakuumierte Fertigprodukte'!$B:$C,2,FALSE)=0,"Fertigprodukte"),
IFERROR(IF(VLOOKUP(W903,'[1]vakuumierte Fertigprodukte'!$E:$FI,2,FALSE)=0,"Vakuumierte Zipfel"),
IFERROR(IF(VLOOKUP(W903,[1]Wurste!$B:$C,2,FALSE)=0,"Räucherwürste"),
IFERROR(IF(VLOOKUP(W903,[1]Wurste!$E:$F,2,FALSE)=0,"URW/URGW Wurst"),
IFERROR(IF(VLOOKUP(W903,[1]Wurste!$H:$I,2,FALSE)=0,"HF-Wurst Vegan"),
IFERROR(IF(VLOOKUP(W903,[1]Wurste!$K:$L,2,FALSE)=0,"320er ohne Würste"),
IFERROR(IF(AND(OR(Abfalldokumentation!$I903="BU3",Abfalldokumentation!$I903="Verkauf"),Abfalldokumentation!$N903="Schimmel",Abfalldokumentation!$O903="keinen Abnehmer/kein Schälpersonal"),"Div. Zipfel, ES ohne Verwendung",VLOOKUP(Abfalldokumentation!$M903,Produktgruppen!A:B,2,FALSE)),"-")))))))))))))))))))))))</f>
        <v>Diverses</v>
      </c>
      <c r="M903" s="76" t="str">
        <f>IFERROR(VLOOKUP(Abfalldokumentation!$W903,Artikel!A:C,3,FALSE),Abfalldokumentation!$W903)</f>
        <v>Diverses</v>
      </c>
      <c r="N903" s="76" t="str">
        <f>VLOOKUP(D903,'Liste Gründe'!A:D,2,FALSE)</f>
        <v>Qualitätssicherung</v>
      </c>
      <c r="O903" s="75" t="str">
        <f>IF(ISBLANK(F903),VLOOKUP(Abfalldokumentation!$X903,'Liste Gründe'!A:D,3,FALSE),F903)</f>
        <v>Laborprobe</v>
      </c>
      <c r="P903" s="76" t="str">
        <f>IF(ISBLANK(Abfalldokumentation!$G903),"-",Abfalldokumentation!$G903)</f>
        <v>-</v>
      </c>
      <c r="Q903" s="76">
        <f t="shared" si="113"/>
        <v>40</v>
      </c>
      <c r="R903" s="76" t="str">
        <f t="shared" si="114"/>
        <v>Produkte</v>
      </c>
      <c r="S903" s="76" t="str">
        <f t="shared" si="115"/>
        <v>BUs</v>
      </c>
      <c r="T903" s="76" t="str">
        <f t="shared" si="116"/>
        <v>Symptome</v>
      </c>
      <c r="U903" s="76" t="str">
        <f>IFERROR(VLOOKUP(Abfalldokumentation!$W903,Kennzahlen!S:U,3,FALSE)*Abfalldokumentation!$J903,"0")</f>
        <v>0</v>
      </c>
      <c r="V903" s="76" t="str">
        <f>IF(ISBLANK(A903),VLOOKUP(Abfalldokumentation!$W903,'Linien - BU'!R:S,2,FALSE),A903)</f>
        <v>Labor</v>
      </c>
      <c r="W903" s="77" t="str">
        <f t="shared" si="117"/>
        <v>Diverses</v>
      </c>
      <c r="X903" s="77">
        <f t="shared" si="118"/>
        <v>73</v>
      </c>
    </row>
    <row r="904" spans="1:24" ht="30" customHeight="1" x14ac:dyDescent="0.25">
      <c r="A904" s="39" t="s">
        <v>92</v>
      </c>
      <c r="B904" s="40" t="s">
        <v>85</v>
      </c>
      <c r="C904" s="40">
        <v>6.8</v>
      </c>
      <c r="D904" s="51">
        <v>73</v>
      </c>
      <c r="E904" s="41">
        <v>44474</v>
      </c>
      <c r="F904" s="42" t="s">
        <v>94</v>
      </c>
      <c r="G904" s="40" t="s">
        <v>36</v>
      </c>
      <c r="H904" s="44" t="str">
        <f>IFERROR(VLOOKUP(Abfalldokumentation!$B904,Artikel!A:C,3,FALSE),Abfalldokumentation!$B904)</f>
        <v>Diverses</v>
      </c>
      <c r="I904" s="78" t="str">
        <f>VLOOKUP(V904,'Linien - BU'!A:B,2,FALSE)</f>
        <v>Rest</v>
      </c>
      <c r="J904" s="79">
        <f t="shared" si="112"/>
        <v>6.8</v>
      </c>
      <c r="K904" s="80">
        <f>Abfalldokumentation!$E904</f>
        <v>44474</v>
      </c>
      <c r="L904" s="79" t="str">
        <f>IFERROR(IF(VLOOKUP(W904,'[1]Rohware 230'!$B:$C,2,FALSE)=0,"Rohware"),
IFERROR(IF(VLOOKUP(W904,[1]Sammelnr.!$B:$C,2,FALSE)=0,"Sammelnr. ungeschält ABS"),
IFERROR(IF(VLOOKUP(W904,[1]Sammelnr.!$E:$F,2,FALSE)=0,"Sammelnr. ungeschält VS"),
IFERROR(IF(VLOOKUP(W904,[1]Sammelnr.!$H:$I,2,FALSE)=0,"Sammelnr. geschält"),
IFERROR(IF(VLOOKUP(W904,[1]Offen!$B:$C,2,FALSE)=0,"Offen ungeschält ABS"),
IFERROR(IF(VLOOKUP(W904,[1]Offen!$E:$F,2,FALSE)=0,"Offen ungeschält VOS"),
IFERROR(IF(VLOOKUP(W904,[1]Offen!$H:$I,2,FALSE)=0,"Offen geschält RW"),
IFERROR(IF(VLOOKUP(W904,[1]Offen!$K:$L,2,FALSE)=0,"Offen vegan"),
IFERROR(IF(VLOOKUP(W904,[1]Offen!$N:$O,2,FALSE)=0,"Offen Zipfel"),
IFERROR(IF(VLOOKUP(W904,[1]Offen!$Q:$R,2,FALSE)=0,"Offen Endstücke"),
IFERROR(IF(VLOOKUP(W904,[1]Vakuumiert!$B:$C,2,FALSE)=0,"Vakuumierter VOS ungeschält"),
IFERROR(IF(VLOOKUP(W904,[1]Vakuumiert!$E:$F,2,FALSE)=0,"Vakuumierter ABS ungeschält"),
IFERROR(IF(VLOOKUP(W904,[1]Vakuumiert!$H:$I,2,FALSE)=0,"Vakuumierter VOS geschält"),
IFERROR(IF(VLOOKUP(W904,[1]Vakuumiert!$K:$L,2,FALSE)=0,"Vakuumierter VOS vegan"),
IFERROR(IF(VLOOKUP(W904,[1]Vakuumiert!$N:$O,2,FALSE)=0,"Vakuumierter VOS Zipfel"),
IFERROR(IF(VLOOKUP(W904,[1]Vakuumiert!$Q:$R,2,FALSE)=0,"Vakuumiert geschält"),
IFERROR(IF(VLOOKUP(W904,'[1]vakuumierte Fertigprodukte'!$B:$C,2,FALSE)=0,"Fertigprodukte"),
IFERROR(IF(VLOOKUP(W904,'[1]vakuumierte Fertigprodukte'!$E:$FI,2,FALSE)=0,"Vakuumierte Zipfel"),
IFERROR(IF(VLOOKUP(W904,[1]Wurste!$B:$C,2,FALSE)=0,"Räucherwürste"),
IFERROR(IF(VLOOKUP(W904,[1]Wurste!$E:$F,2,FALSE)=0,"URW/URGW Wurst"),
IFERROR(IF(VLOOKUP(W904,[1]Wurste!$H:$I,2,FALSE)=0,"HF-Wurst Vegan"),
IFERROR(IF(VLOOKUP(W904,[1]Wurste!$K:$L,2,FALSE)=0,"320er ohne Würste"),
IFERROR(IF(AND(OR(Abfalldokumentation!$I904="BU3",Abfalldokumentation!$I904="Verkauf"),Abfalldokumentation!$N904="Schimmel",Abfalldokumentation!$O904="keinen Abnehmer/kein Schälpersonal"),"Div. Zipfel, ES ohne Verwendung",VLOOKUP(Abfalldokumentation!$M904,Produktgruppen!A:B,2,FALSE)),"-")))))))))))))))))))))))</f>
        <v>Diverses</v>
      </c>
      <c r="M904" s="81" t="str">
        <f>IFERROR(VLOOKUP(Abfalldokumentation!$W904,Artikel!A:C,3,FALSE),Abfalldokumentation!$W904)</f>
        <v>Diverses</v>
      </c>
      <c r="N904" s="81" t="str">
        <f>VLOOKUP(D904,'Liste Gründe'!A:D,2,FALSE)</f>
        <v>Qualitätssicherung</v>
      </c>
      <c r="O904" s="80" t="str">
        <f>IF(ISBLANK(F904),VLOOKUP(Abfalldokumentation!$X904,'Liste Gründe'!A:D,3,FALSE),F904)</f>
        <v>Laborprobe</v>
      </c>
      <c r="P904" s="81" t="str">
        <f>IF(ISBLANK(Abfalldokumentation!$G904),"-",Abfalldokumentation!$G904)</f>
        <v>-</v>
      </c>
      <c r="Q904" s="81">
        <f t="shared" si="113"/>
        <v>40</v>
      </c>
      <c r="R904" s="81" t="str">
        <f t="shared" si="114"/>
        <v>Produkte</v>
      </c>
      <c r="S904" s="81" t="str">
        <f t="shared" si="115"/>
        <v>BUs</v>
      </c>
      <c r="T904" s="81" t="str">
        <f t="shared" si="116"/>
        <v>Symptome</v>
      </c>
      <c r="U904" s="81" t="str">
        <f>IFERROR(VLOOKUP(Abfalldokumentation!$W904,Kennzahlen!S:U,3,FALSE)*Abfalldokumentation!$J904,"0")</f>
        <v>0</v>
      </c>
      <c r="V904" s="81" t="str">
        <f>IF(ISBLANK(A904),VLOOKUP(Abfalldokumentation!$W904,'Linien - BU'!R:S,2,FALSE),A904)</f>
        <v>Labor</v>
      </c>
      <c r="W904" s="77" t="str">
        <f t="shared" si="117"/>
        <v>Diverses</v>
      </c>
      <c r="X904" s="77">
        <f t="shared" si="118"/>
        <v>73</v>
      </c>
    </row>
    <row r="905" spans="1:24" ht="30" customHeight="1" x14ac:dyDescent="0.25">
      <c r="A905" s="45" t="s">
        <v>176</v>
      </c>
      <c r="B905" s="46" t="s">
        <v>215</v>
      </c>
      <c r="C905" s="46">
        <v>10</v>
      </c>
      <c r="D905" s="46">
        <v>31</v>
      </c>
      <c r="E905" s="47">
        <v>44474</v>
      </c>
      <c r="F905" s="48" t="s">
        <v>119</v>
      </c>
      <c r="G905" s="46"/>
      <c r="H905" s="50" t="str">
        <f>IFERROR(VLOOKUP(Abfalldokumentation!$B905,Artikel!A:C,3,FALSE),Abfalldokumentation!$B905)</f>
        <v>ganze Wurst Gourme Kräuter</v>
      </c>
      <c r="I905" s="73" t="str">
        <f>VLOOKUP(V905,'Linien - BU'!A:B,2,FALSE)</f>
        <v>BU1</v>
      </c>
      <c r="J905" s="74">
        <f t="shared" si="112"/>
        <v>10</v>
      </c>
      <c r="K905" s="75">
        <f>Abfalldokumentation!$E905</f>
        <v>44474</v>
      </c>
      <c r="L905" s="74" t="str">
        <f>IFERROR(IF(VLOOKUP(W905,'[1]Rohware 230'!$B:$C,2,FALSE)=0,"Rohware"),
IFERROR(IF(VLOOKUP(W905,[1]Sammelnr.!$B:$C,2,FALSE)=0,"Sammelnr. ungeschält ABS"),
IFERROR(IF(VLOOKUP(W905,[1]Sammelnr.!$E:$F,2,FALSE)=0,"Sammelnr. ungeschält VS"),
IFERROR(IF(VLOOKUP(W905,[1]Sammelnr.!$H:$I,2,FALSE)=0,"Sammelnr. geschält"),
IFERROR(IF(VLOOKUP(W905,[1]Offen!$B:$C,2,FALSE)=0,"Offen ungeschält ABS"),
IFERROR(IF(VLOOKUP(W905,[1]Offen!$E:$F,2,FALSE)=0,"Offen ungeschält VOS"),
IFERROR(IF(VLOOKUP(W905,[1]Offen!$H:$I,2,FALSE)=0,"Offen geschält RW"),
IFERROR(IF(VLOOKUP(W905,[1]Offen!$K:$L,2,FALSE)=0,"Offen vegan"),
IFERROR(IF(VLOOKUP(W905,[1]Offen!$N:$O,2,FALSE)=0,"Offen Zipfel"),
IFERROR(IF(VLOOKUP(W905,[1]Offen!$Q:$R,2,FALSE)=0,"Offen Endstücke"),
IFERROR(IF(VLOOKUP(W905,[1]Vakuumiert!$B:$C,2,FALSE)=0,"Vakuumierter VOS ungeschält"),
IFERROR(IF(VLOOKUP(W905,[1]Vakuumiert!$E:$F,2,FALSE)=0,"Vakuumierter ABS ungeschält"),
IFERROR(IF(VLOOKUP(W905,[1]Vakuumiert!$H:$I,2,FALSE)=0,"Vakuumierter VOS geschält"),
IFERROR(IF(VLOOKUP(W905,[1]Vakuumiert!$K:$L,2,FALSE)=0,"Vakuumierter VOS vegan"),
IFERROR(IF(VLOOKUP(W905,[1]Vakuumiert!$N:$O,2,FALSE)=0,"Vakuumierter VOS Zipfel"),
IFERROR(IF(VLOOKUP(W905,[1]Vakuumiert!$Q:$R,2,FALSE)=0,"Vakuumiert geschält"),
IFERROR(IF(VLOOKUP(W905,'[1]vakuumierte Fertigprodukte'!$B:$C,2,FALSE)=0,"Fertigprodukte"),
IFERROR(IF(VLOOKUP(W905,'[1]vakuumierte Fertigprodukte'!$E:$FI,2,FALSE)=0,"Vakuumierte Zipfel"),
IFERROR(IF(VLOOKUP(W905,[1]Wurste!$B:$C,2,FALSE)=0,"Räucherwürste"),
IFERROR(IF(VLOOKUP(W905,[1]Wurste!$E:$F,2,FALSE)=0,"URW/URGW Wurst"),
IFERROR(IF(VLOOKUP(W905,[1]Wurste!$H:$I,2,FALSE)=0,"HF-Wurst Vegan"),
IFERROR(IF(VLOOKUP(W905,[1]Wurste!$K:$L,2,FALSE)=0,"320er ohne Würste"),
IFERROR(IF(AND(OR(Abfalldokumentation!$I905="BU3",Abfalldokumentation!$I905="Verkauf"),Abfalldokumentation!$N905="Schimmel",Abfalldokumentation!$O905="keinen Abnehmer/kein Schälpersonal"),"Div. Zipfel, ES ohne Verwendung",VLOOKUP(Abfalldokumentation!$M905,Produktgruppen!A:B,2,FALSE)),"-")))))))))))))))))))))))</f>
        <v>ganze Würste</v>
      </c>
      <c r="M905" s="76" t="str">
        <f>IFERROR(VLOOKUP(Abfalldokumentation!$W905,Artikel!A:C,3,FALSE),Abfalldokumentation!$W905)</f>
        <v>ganze Wurst Gourme Kräuter</v>
      </c>
      <c r="N905" s="76" t="str">
        <f>VLOOKUP(D905,'Liste Gründe'!A:D,2,FALSE)</f>
        <v>Linienbezogen</v>
      </c>
      <c r="O905" s="75" t="str">
        <f>IF(ISBLANK(F905),VLOOKUP(Abfalldokumentation!$X905,'Liste Gründe'!A:D,3,FALSE),F905)</f>
        <v>Bodenabfall Abfüllung</v>
      </c>
      <c r="P905" s="76" t="str">
        <f>IF(ISBLANK(Abfalldokumentation!$G905),"-",Abfalldokumentation!$G905)</f>
        <v>-</v>
      </c>
      <c r="Q905" s="76">
        <f t="shared" si="113"/>
        <v>40</v>
      </c>
      <c r="R905" s="76" t="str">
        <f t="shared" si="114"/>
        <v>Produkte</v>
      </c>
      <c r="S905" s="76" t="str">
        <f t="shared" si="115"/>
        <v>BUs</v>
      </c>
      <c r="T905" s="76" t="str">
        <f t="shared" si="116"/>
        <v>Symptome</v>
      </c>
      <c r="U905" s="76" t="str">
        <f>IFERROR(VLOOKUP(Abfalldokumentation!$W905,Kennzahlen!S:U,3,FALSE)*Abfalldokumentation!$J905,"0")</f>
        <v>0</v>
      </c>
      <c r="V905" s="76" t="str">
        <f>IF(ISBLANK(A905),VLOOKUP(Abfalldokumentation!$W905,'Linien - BU'!R:S,2,FALSE),A905)</f>
        <v>Räucherei</v>
      </c>
      <c r="W905" s="77" t="str">
        <f t="shared" si="117"/>
        <v>ganze Wurst Gourme Kräuter</v>
      </c>
      <c r="X905" s="77">
        <f t="shared" si="118"/>
        <v>31</v>
      </c>
    </row>
    <row r="906" spans="1:24" ht="30" customHeight="1" x14ac:dyDescent="0.25">
      <c r="A906" s="39" t="s">
        <v>176</v>
      </c>
      <c r="B906" s="40" t="s">
        <v>216</v>
      </c>
      <c r="C906" s="40">
        <v>10</v>
      </c>
      <c r="D906" s="40">
        <v>34</v>
      </c>
      <c r="E906" s="41">
        <v>44474</v>
      </c>
      <c r="F906" s="42" t="s">
        <v>119</v>
      </c>
      <c r="G906" s="40"/>
      <c r="H906" s="44" t="str">
        <f>IFERROR(VLOOKUP(Abfalldokumentation!$B906,Artikel!A:C,3,FALSE),Abfalldokumentation!$B906)</f>
        <v>ganze Wurst Gourme Paprika</v>
      </c>
      <c r="I906" s="78" t="str">
        <f>VLOOKUP(V906,'Linien - BU'!A:B,2,FALSE)</f>
        <v>BU1</v>
      </c>
      <c r="J906" s="79">
        <f t="shared" si="112"/>
        <v>10</v>
      </c>
      <c r="K906" s="80">
        <f>Abfalldokumentation!$E906</f>
        <v>44474</v>
      </c>
      <c r="L906" s="79" t="str">
        <f>IFERROR(IF(VLOOKUP(W906,'[1]Rohware 230'!$B:$C,2,FALSE)=0,"Rohware"),
IFERROR(IF(VLOOKUP(W906,[1]Sammelnr.!$B:$C,2,FALSE)=0,"Sammelnr. ungeschält ABS"),
IFERROR(IF(VLOOKUP(W906,[1]Sammelnr.!$E:$F,2,FALSE)=0,"Sammelnr. ungeschält VS"),
IFERROR(IF(VLOOKUP(W906,[1]Sammelnr.!$H:$I,2,FALSE)=0,"Sammelnr. geschält"),
IFERROR(IF(VLOOKUP(W906,[1]Offen!$B:$C,2,FALSE)=0,"Offen ungeschält ABS"),
IFERROR(IF(VLOOKUP(W906,[1]Offen!$E:$F,2,FALSE)=0,"Offen ungeschält VOS"),
IFERROR(IF(VLOOKUP(W906,[1]Offen!$H:$I,2,FALSE)=0,"Offen geschält RW"),
IFERROR(IF(VLOOKUP(W906,[1]Offen!$K:$L,2,FALSE)=0,"Offen vegan"),
IFERROR(IF(VLOOKUP(W906,[1]Offen!$N:$O,2,FALSE)=0,"Offen Zipfel"),
IFERROR(IF(VLOOKUP(W906,[1]Offen!$Q:$R,2,FALSE)=0,"Offen Endstücke"),
IFERROR(IF(VLOOKUP(W906,[1]Vakuumiert!$B:$C,2,FALSE)=0,"Vakuumierter VOS ungeschält"),
IFERROR(IF(VLOOKUP(W906,[1]Vakuumiert!$E:$F,2,FALSE)=0,"Vakuumierter ABS ungeschält"),
IFERROR(IF(VLOOKUP(W906,[1]Vakuumiert!$H:$I,2,FALSE)=0,"Vakuumierter VOS geschält"),
IFERROR(IF(VLOOKUP(W906,[1]Vakuumiert!$K:$L,2,FALSE)=0,"Vakuumierter VOS vegan"),
IFERROR(IF(VLOOKUP(W906,[1]Vakuumiert!$N:$O,2,FALSE)=0,"Vakuumierter VOS Zipfel"),
IFERROR(IF(VLOOKUP(W906,[1]Vakuumiert!$Q:$R,2,FALSE)=0,"Vakuumiert geschält"),
IFERROR(IF(VLOOKUP(W906,'[1]vakuumierte Fertigprodukte'!$B:$C,2,FALSE)=0,"Fertigprodukte"),
IFERROR(IF(VLOOKUP(W906,'[1]vakuumierte Fertigprodukte'!$E:$FI,2,FALSE)=0,"Vakuumierte Zipfel"),
IFERROR(IF(VLOOKUP(W906,[1]Wurste!$B:$C,2,FALSE)=0,"Räucherwürste"),
IFERROR(IF(VLOOKUP(W906,[1]Wurste!$E:$F,2,FALSE)=0,"URW/URGW Wurst"),
IFERROR(IF(VLOOKUP(W906,[1]Wurste!$H:$I,2,FALSE)=0,"HF-Wurst Vegan"),
IFERROR(IF(VLOOKUP(W906,[1]Wurste!$K:$L,2,FALSE)=0,"320er ohne Würste"),
IFERROR(IF(AND(OR(Abfalldokumentation!$I906="BU3",Abfalldokumentation!$I906="Verkauf"),Abfalldokumentation!$N906="Schimmel",Abfalldokumentation!$O906="keinen Abnehmer/kein Schälpersonal"),"Div. Zipfel, ES ohne Verwendung",VLOOKUP(Abfalldokumentation!$M906,Produktgruppen!A:B,2,FALSE)),"-")))))))))))))))))))))))</f>
        <v>ganze Würste</v>
      </c>
      <c r="M906" s="81" t="str">
        <f>IFERROR(VLOOKUP(Abfalldokumentation!$W906,Artikel!A:C,3,FALSE),Abfalldokumentation!$W906)</f>
        <v>ganze Wurst Gourme Paprika</v>
      </c>
      <c r="N906" s="81" t="str">
        <f>VLOOKUP(D906,'Liste Gründe'!A:D,2,FALSE)</f>
        <v>Linienbezogen</v>
      </c>
      <c r="O906" s="80" t="str">
        <f>IF(ISBLANK(F906),VLOOKUP(Abfalldokumentation!$X906,'Liste Gründe'!A:D,3,FALSE),F906)</f>
        <v>Bodenabfall Abfüllung</v>
      </c>
      <c r="P906" s="81" t="str">
        <f>IF(ISBLANK(Abfalldokumentation!$G906),"-",Abfalldokumentation!$G906)</f>
        <v>-</v>
      </c>
      <c r="Q906" s="81">
        <f t="shared" si="113"/>
        <v>40</v>
      </c>
      <c r="R906" s="81" t="str">
        <f t="shared" si="114"/>
        <v>Produkte</v>
      </c>
      <c r="S906" s="81" t="str">
        <f t="shared" si="115"/>
        <v>BUs</v>
      </c>
      <c r="T906" s="81" t="str">
        <f t="shared" si="116"/>
        <v>Symptome</v>
      </c>
      <c r="U906" s="81" t="str">
        <f>IFERROR(VLOOKUP(Abfalldokumentation!$W906,Kennzahlen!S:U,3,FALSE)*Abfalldokumentation!$J906,"0")</f>
        <v>0</v>
      </c>
      <c r="V906" s="81" t="str">
        <f>IF(ISBLANK(A906),VLOOKUP(Abfalldokumentation!$W906,'Linien - BU'!R:S,2,FALSE),A906)</f>
        <v>Räucherei</v>
      </c>
      <c r="W906" s="77" t="str">
        <f t="shared" si="117"/>
        <v>ganze Wurst Gourme Paprika</v>
      </c>
      <c r="X906" s="77">
        <f t="shared" si="118"/>
        <v>34</v>
      </c>
    </row>
    <row r="907" spans="1:24" ht="30" customHeight="1" x14ac:dyDescent="0.25">
      <c r="A907" s="45" t="s">
        <v>176</v>
      </c>
      <c r="B907" s="46" t="s">
        <v>216</v>
      </c>
      <c r="C907" s="46">
        <v>10</v>
      </c>
      <c r="D907" s="46">
        <v>34</v>
      </c>
      <c r="E907" s="47">
        <v>44474</v>
      </c>
      <c r="F907" s="48" t="s">
        <v>119</v>
      </c>
      <c r="G907" s="46"/>
      <c r="H907" s="50" t="str">
        <f>IFERROR(VLOOKUP(Abfalldokumentation!$B907,Artikel!A:C,3,FALSE),Abfalldokumentation!$B907)</f>
        <v>ganze Wurst Gourme Paprika</v>
      </c>
      <c r="I907" s="73" t="str">
        <f>VLOOKUP(V907,'Linien - BU'!A:B,2,FALSE)</f>
        <v>BU1</v>
      </c>
      <c r="J907" s="74">
        <f t="shared" si="112"/>
        <v>10</v>
      </c>
      <c r="K907" s="75">
        <f>Abfalldokumentation!$E907</f>
        <v>44474</v>
      </c>
      <c r="L907" s="74" t="str">
        <f>IFERROR(IF(VLOOKUP(W907,'[1]Rohware 230'!$B:$C,2,FALSE)=0,"Rohware"),
IFERROR(IF(VLOOKUP(W907,[1]Sammelnr.!$B:$C,2,FALSE)=0,"Sammelnr. ungeschält ABS"),
IFERROR(IF(VLOOKUP(W907,[1]Sammelnr.!$E:$F,2,FALSE)=0,"Sammelnr. ungeschält VS"),
IFERROR(IF(VLOOKUP(W907,[1]Sammelnr.!$H:$I,2,FALSE)=0,"Sammelnr. geschält"),
IFERROR(IF(VLOOKUP(W907,[1]Offen!$B:$C,2,FALSE)=0,"Offen ungeschält ABS"),
IFERROR(IF(VLOOKUP(W907,[1]Offen!$E:$F,2,FALSE)=0,"Offen ungeschält VOS"),
IFERROR(IF(VLOOKUP(W907,[1]Offen!$H:$I,2,FALSE)=0,"Offen geschält RW"),
IFERROR(IF(VLOOKUP(W907,[1]Offen!$K:$L,2,FALSE)=0,"Offen vegan"),
IFERROR(IF(VLOOKUP(W907,[1]Offen!$N:$O,2,FALSE)=0,"Offen Zipfel"),
IFERROR(IF(VLOOKUP(W907,[1]Offen!$Q:$R,2,FALSE)=0,"Offen Endstücke"),
IFERROR(IF(VLOOKUP(W907,[1]Vakuumiert!$B:$C,2,FALSE)=0,"Vakuumierter VOS ungeschält"),
IFERROR(IF(VLOOKUP(W907,[1]Vakuumiert!$E:$F,2,FALSE)=0,"Vakuumierter ABS ungeschält"),
IFERROR(IF(VLOOKUP(W907,[1]Vakuumiert!$H:$I,2,FALSE)=0,"Vakuumierter VOS geschält"),
IFERROR(IF(VLOOKUP(W907,[1]Vakuumiert!$K:$L,2,FALSE)=0,"Vakuumierter VOS vegan"),
IFERROR(IF(VLOOKUP(W907,[1]Vakuumiert!$N:$O,2,FALSE)=0,"Vakuumierter VOS Zipfel"),
IFERROR(IF(VLOOKUP(W907,[1]Vakuumiert!$Q:$R,2,FALSE)=0,"Vakuumiert geschält"),
IFERROR(IF(VLOOKUP(W907,'[1]vakuumierte Fertigprodukte'!$B:$C,2,FALSE)=0,"Fertigprodukte"),
IFERROR(IF(VLOOKUP(W907,'[1]vakuumierte Fertigprodukte'!$E:$FI,2,FALSE)=0,"Vakuumierte Zipfel"),
IFERROR(IF(VLOOKUP(W907,[1]Wurste!$B:$C,2,FALSE)=0,"Räucherwürste"),
IFERROR(IF(VLOOKUP(W907,[1]Wurste!$E:$F,2,FALSE)=0,"URW/URGW Wurst"),
IFERROR(IF(VLOOKUP(W907,[1]Wurste!$H:$I,2,FALSE)=0,"HF-Wurst Vegan"),
IFERROR(IF(VLOOKUP(W907,[1]Wurste!$K:$L,2,FALSE)=0,"320er ohne Würste"),
IFERROR(IF(AND(OR(Abfalldokumentation!$I907="BU3",Abfalldokumentation!$I907="Verkauf"),Abfalldokumentation!$N907="Schimmel",Abfalldokumentation!$O907="keinen Abnehmer/kein Schälpersonal"),"Div. Zipfel, ES ohne Verwendung",VLOOKUP(Abfalldokumentation!$M907,Produktgruppen!A:B,2,FALSE)),"-")))))))))))))))))))))))</f>
        <v>ganze Würste</v>
      </c>
      <c r="M907" s="76" t="str">
        <f>IFERROR(VLOOKUP(Abfalldokumentation!$W907,Artikel!A:C,3,FALSE),Abfalldokumentation!$W907)</f>
        <v>ganze Wurst Gourme Paprika</v>
      </c>
      <c r="N907" s="76" t="str">
        <f>VLOOKUP(D907,'Liste Gründe'!A:D,2,FALSE)</f>
        <v>Linienbezogen</v>
      </c>
      <c r="O907" s="75" t="str">
        <f>IF(ISBLANK(F907),VLOOKUP(Abfalldokumentation!$X907,'Liste Gründe'!A:D,3,FALSE),F907)</f>
        <v>Bodenabfall Abfüllung</v>
      </c>
      <c r="P907" s="76" t="str">
        <f>IF(ISBLANK(Abfalldokumentation!$G907),"-",Abfalldokumentation!$G907)</f>
        <v>-</v>
      </c>
      <c r="Q907" s="76">
        <f t="shared" si="113"/>
        <v>40</v>
      </c>
      <c r="R907" s="76" t="str">
        <f t="shared" si="114"/>
        <v>Produkte</v>
      </c>
      <c r="S907" s="76" t="str">
        <f t="shared" si="115"/>
        <v>BUs</v>
      </c>
      <c r="T907" s="76" t="str">
        <f t="shared" si="116"/>
        <v>Symptome</v>
      </c>
      <c r="U907" s="76" t="str">
        <f>IFERROR(VLOOKUP(Abfalldokumentation!$W907,Kennzahlen!S:U,3,FALSE)*Abfalldokumentation!$J907,"0")</f>
        <v>0</v>
      </c>
      <c r="V907" s="76" t="str">
        <f>IF(ISBLANK(A907),VLOOKUP(Abfalldokumentation!$W907,'Linien - BU'!R:S,2,FALSE),A907)</f>
        <v>Räucherei</v>
      </c>
      <c r="W907" s="77" t="str">
        <f t="shared" si="117"/>
        <v>ganze Wurst Gourme Paprika</v>
      </c>
      <c r="X907" s="77">
        <f t="shared" si="118"/>
        <v>34</v>
      </c>
    </row>
    <row r="908" spans="1:24" ht="30" customHeight="1" x14ac:dyDescent="0.25">
      <c r="A908" s="39" t="s">
        <v>176</v>
      </c>
      <c r="B908" s="40" t="s">
        <v>216</v>
      </c>
      <c r="C908" s="40">
        <v>10</v>
      </c>
      <c r="D908" s="40">
        <v>31</v>
      </c>
      <c r="E908" s="41">
        <v>44474</v>
      </c>
      <c r="F908" s="42" t="s">
        <v>119</v>
      </c>
      <c r="G908" s="40"/>
      <c r="H908" s="44" t="str">
        <f>IFERROR(VLOOKUP(Abfalldokumentation!$B908,Artikel!A:C,3,FALSE),Abfalldokumentation!$B908)</f>
        <v>ganze Wurst Gourme Paprika</v>
      </c>
      <c r="I908" s="78" t="str">
        <f>VLOOKUP(V908,'Linien - BU'!A:B,2,FALSE)</f>
        <v>BU1</v>
      </c>
      <c r="J908" s="79">
        <f t="shared" si="112"/>
        <v>10</v>
      </c>
      <c r="K908" s="80">
        <f>Abfalldokumentation!$E908</f>
        <v>44474</v>
      </c>
      <c r="L908" s="79" t="str">
        <f>IFERROR(IF(VLOOKUP(W908,'[1]Rohware 230'!$B:$C,2,FALSE)=0,"Rohware"),
IFERROR(IF(VLOOKUP(W908,[1]Sammelnr.!$B:$C,2,FALSE)=0,"Sammelnr. ungeschält ABS"),
IFERROR(IF(VLOOKUP(W908,[1]Sammelnr.!$E:$F,2,FALSE)=0,"Sammelnr. ungeschält VS"),
IFERROR(IF(VLOOKUP(W908,[1]Sammelnr.!$H:$I,2,FALSE)=0,"Sammelnr. geschält"),
IFERROR(IF(VLOOKUP(W908,[1]Offen!$B:$C,2,FALSE)=0,"Offen ungeschält ABS"),
IFERROR(IF(VLOOKUP(W908,[1]Offen!$E:$F,2,FALSE)=0,"Offen ungeschält VOS"),
IFERROR(IF(VLOOKUP(W908,[1]Offen!$H:$I,2,FALSE)=0,"Offen geschält RW"),
IFERROR(IF(VLOOKUP(W908,[1]Offen!$K:$L,2,FALSE)=0,"Offen vegan"),
IFERROR(IF(VLOOKUP(W908,[1]Offen!$N:$O,2,FALSE)=0,"Offen Zipfel"),
IFERROR(IF(VLOOKUP(W908,[1]Offen!$Q:$R,2,FALSE)=0,"Offen Endstücke"),
IFERROR(IF(VLOOKUP(W908,[1]Vakuumiert!$B:$C,2,FALSE)=0,"Vakuumierter VOS ungeschält"),
IFERROR(IF(VLOOKUP(W908,[1]Vakuumiert!$E:$F,2,FALSE)=0,"Vakuumierter ABS ungeschält"),
IFERROR(IF(VLOOKUP(W908,[1]Vakuumiert!$H:$I,2,FALSE)=0,"Vakuumierter VOS geschält"),
IFERROR(IF(VLOOKUP(W908,[1]Vakuumiert!$K:$L,2,FALSE)=0,"Vakuumierter VOS vegan"),
IFERROR(IF(VLOOKUP(W908,[1]Vakuumiert!$N:$O,2,FALSE)=0,"Vakuumierter VOS Zipfel"),
IFERROR(IF(VLOOKUP(W908,[1]Vakuumiert!$Q:$R,2,FALSE)=0,"Vakuumiert geschält"),
IFERROR(IF(VLOOKUP(W908,'[1]vakuumierte Fertigprodukte'!$B:$C,2,FALSE)=0,"Fertigprodukte"),
IFERROR(IF(VLOOKUP(W908,'[1]vakuumierte Fertigprodukte'!$E:$FI,2,FALSE)=0,"Vakuumierte Zipfel"),
IFERROR(IF(VLOOKUP(W908,[1]Wurste!$B:$C,2,FALSE)=0,"Räucherwürste"),
IFERROR(IF(VLOOKUP(W908,[1]Wurste!$E:$F,2,FALSE)=0,"URW/URGW Wurst"),
IFERROR(IF(VLOOKUP(W908,[1]Wurste!$H:$I,2,FALSE)=0,"HF-Wurst Vegan"),
IFERROR(IF(VLOOKUP(W908,[1]Wurste!$K:$L,2,FALSE)=0,"320er ohne Würste"),
IFERROR(IF(AND(OR(Abfalldokumentation!$I908="BU3",Abfalldokumentation!$I908="Verkauf"),Abfalldokumentation!$N908="Schimmel",Abfalldokumentation!$O908="keinen Abnehmer/kein Schälpersonal"),"Div. Zipfel, ES ohne Verwendung",VLOOKUP(Abfalldokumentation!$M908,Produktgruppen!A:B,2,FALSE)),"-")))))))))))))))))))))))</f>
        <v>ganze Würste</v>
      </c>
      <c r="M908" s="81" t="str">
        <f>IFERROR(VLOOKUP(Abfalldokumentation!$W908,Artikel!A:C,3,FALSE),Abfalldokumentation!$W908)</f>
        <v>ganze Wurst Gourme Paprika</v>
      </c>
      <c r="N908" s="81" t="str">
        <f>VLOOKUP(D908,'Liste Gründe'!A:D,2,FALSE)</f>
        <v>Linienbezogen</v>
      </c>
      <c r="O908" s="80" t="str">
        <f>IF(ISBLANK(F908),VLOOKUP(Abfalldokumentation!$X908,'Liste Gründe'!A:D,3,FALSE),F908)</f>
        <v>Bodenabfall Abfüllung</v>
      </c>
      <c r="P908" s="81" t="str">
        <f>IF(ISBLANK(Abfalldokumentation!$G908),"-",Abfalldokumentation!$G908)</f>
        <v>-</v>
      </c>
      <c r="Q908" s="81">
        <f t="shared" si="113"/>
        <v>40</v>
      </c>
      <c r="R908" s="81" t="str">
        <f t="shared" si="114"/>
        <v>Produkte</v>
      </c>
      <c r="S908" s="81" t="str">
        <f t="shared" si="115"/>
        <v>BUs</v>
      </c>
      <c r="T908" s="81" t="str">
        <f t="shared" si="116"/>
        <v>Symptome</v>
      </c>
      <c r="U908" s="81" t="str">
        <f>IFERROR(VLOOKUP(Abfalldokumentation!$W908,Kennzahlen!S:U,3,FALSE)*Abfalldokumentation!$J908,"0")</f>
        <v>0</v>
      </c>
      <c r="V908" s="81" t="str">
        <f>IF(ISBLANK(A908),VLOOKUP(Abfalldokumentation!$W908,'Linien - BU'!R:S,2,FALSE),A908)</f>
        <v>Räucherei</v>
      </c>
      <c r="W908" s="77" t="str">
        <f t="shared" si="117"/>
        <v>ganze Wurst Gourme Paprika</v>
      </c>
      <c r="X908" s="77">
        <f t="shared" si="118"/>
        <v>31</v>
      </c>
    </row>
    <row r="909" spans="1:24" ht="30" customHeight="1" x14ac:dyDescent="0.25">
      <c r="A909" s="45" t="s">
        <v>74</v>
      </c>
      <c r="B909" s="46" t="s">
        <v>217</v>
      </c>
      <c r="C909" s="46">
        <v>31</v>
      </c>
      <c r="D909" s="46">
        <v>22</v>
      </c>
      <c r="E909" s="47">
        <v>44474</v>
      </c>
      <c r="F909" s="48" t="s">
        <v>102</v>
      </c>
      <c r="G909" s="46" t="s">
        <v>36</v>
      </c>
      <c r="H909" s="50" t="str">
        <f>IFERROR(VLOOKUP(Abfalldokumentation!$B909,Artikel!A:C,3,FALSE),Abfalldokumentation!$B909)</f>
        <v>Mozzarella</v>
      </c>
      <c r="I909" s="73" t="str">
        <f>VLOOKUP(V909,'Linien - BU'!A:B,2,FALSE)</f>
        <v>BU1</v>
      </c>
      <c r="J909" s="74">
        <f t="shared" si="112"/>
        <v>31</v>
      </c>
      <c r="K909" s="75">
        <f>Abfalldokumentation!$E909</f>
        <v>44474</v>
      </c>
      <c r="L909" s="74" t="str">
        <f>IFERROR(IF(VLOOKUP(W909,'[1]Rohware 230'!$B:$C,2,FALSE)=0,"Rohware"),
IFERROR(IF(VLOOKUP(W909,[1]Sammelnr.!$B:$C,2,FALSE)=0,"Sammelnr. ungeschält ABS"),
IFERROR(IF(VLOOKUP(W909,[1]Sammelnr.!$E:$F,2,FALSE)=0,"Sammelnr. ungeschält VS"),
IFERROR(IF(VLOOKUP(W909,[1]Sammelnr.!$H:$I,2,FALSE)=0,"Sammelnr. geschält"),
IFERROR(IF(VLOOKUP(W909,[1]Offen!$B:$C,2,FALSE)=0,"Offen ungeschält ABS"),
IFERROR(IF(VLOOKUP(W909,[1]Offen!$E:$F,2,FALSE)=0,"Offen ungeschält VOS"),
IFERROR(IF(VLOOKUP(W909,[1]Offen!$H:$I,2,FALSE)=0,"Offen geschält RW"),
IFERROR(IF(VLOOKUP(W909,[1]Offen!$K:$L,2,FALSE)=0,"Offen vegan"),
IFERROR(IF(VLOOKUP(W909,[1]Offen!$N:$O,2,FALSE)=0,"Offen Zipfel"),
IFERROR(IF(VLOOKUP(W909,[1]Offen!$Q:$R,2,FALSE)=0,"Offen Endstücke"),
IFERROR(IF(VLOOKUP(W909,[1]Vakuumiert!$B:$C,2,FALSE)=0,"Vakuumierter VOS ungeschält"),
IFERROR(IF(VLOOKUP(W909,[1]Vakuumiert!$E:$F,2,FALSE)=0,"Vakuumierter ABS ungeschält"),
IFERROR(IF(VLOOKUP(W909,[1]Vakuumiert!$H:$I,2,FALSE)=0,"Vakuumierter VOS geschält"),
IFERROR(IF(VLOOKUP(W909,[1]Vakuumiert!$K:$L,2,FALSE)=0,"Vakuumierter VOS vegan"),
IFERROR(IF(VLOOKUP(W909,[1]Vakuumiert!$N:$O,2,FALSE)=0,"Vakuumierter VOS Zipfel"),
IFERROR(IF(VLOOKUP(W909,[1]Vakuumiert!$Q:$R,2,FALSE)=0,"Vakuumiert geschält"),
IFERROR(IF(VLOOKUP(W909,'[1]vakuumierte Fertigprodukte'!$B:$C,2,FALSE)=0,"Fertigprodukte"),
IFERROR(IF(VLOOKUP(W909,'[1]vakuumierte Fertigprodukte'!$E:$FI,2,FALSE)=0,"Vakuumierte Zipfel"),
IFERROR(IF(VLOOKUP(W909,[1]Wurste!$B:$C,2,FALSE)=0,"Räucherwürste"),
IFERROR(IF(VLOOKUP(W909,[1]Wurste!$E:$F,2,FALSE)=0,"URW/URGW Wurst"),
IFERROR(IF(VLOOKUP(W909,[1]Wurste!$H:$I,2,FALSE)=0,"HF-Wurst Vegan"),
IFERROR(IF(VLOOKUP(W909,[1]Wurste!$K:$L,2,FALSE)=0,"320er ohne Würste"),
IFERROR(IF(AND(OR(Abfalldokumentation!$I909="BU3",Abfalldokumentation!$I909="Verkauf"),Abfalldokumentation!$N909="Schimmel",Abfalldokumentation!$O909="keinen Abnehmer/kein Schälpersonal"),"Div. Zipfel, ES ohne Verwendung",VLOOKUP(Abfalldokumentation!$M909,Produktgruppen!A:B,2,FALSE)),"-")))))))))))))))))))))))</f>
        <v>Rohware</v>
      </c>
      <c r="M909" s="76" t="str">
        <f>IFERROR(VLOOKUP(Abfalldokumentation!$W909,Artikel!A:C,3,FALSE),Abfalldokumentation!$W909)</f>
        <v>Mozzarella</v>
      </c>
      <c r="N909" s="76" t="str">
        <f>VLOOKUP(D909,'Liste Gründe'!A:D,2,FALSE)</f>
        <v>Rest</v>
      </c>
      <c r="O909" s="75" t="str">
        <f>IF(ISBLANK(F909),VLOOKUP(Abfalldokumentation!$X909,'Liste Gründe'!A:D,3,FALSE),F909)</f>
        <v>Retoure</v>
      </c>
      <c r="P909" s="76" t="str">
        <f>IF(ISBLANK(Abfalldokumentation!$G909),"-",Abfalldokumentation!$G909)</f>
        <v>-</v>
      </c>
      <c r="Q909" s="76">
        <f t="shared" si="113"/>
        <v>40</v>
      </c>
      <c r="R909" s="76" t="str">
        <f t="shared" si="114"/>
        <v>Produkte</v>
      </c>
      <c r="S909" s="76" t="str">
        <f t="shared" si="115"/>
        <v>BUs</v>
      </c>
      <c r="T909" s="76" t="str">
        <f t="shared" si="116"/>
        <v>Symptome</v>
      </c>
      <c r="U909" s="76" t="str">
        <f>IFERROR(VLOOKUP(Abfalldokumentation!$W909,Kennzahlen!S:U,3,FALSE)*Abfalldokumentation!$J909,"0")</f>
        <v>0</v>
      </c>
      <c r="V909" s="76" t="str">
        <f>IF(ISBLANK(A909),VLOOKUP(Abfalldokumentation!$W909,'Linien - BU'!R:S,2,FALSE),A909)</f>
        <v>Schmelze</v>
      </c>
      <c r="W909" s="77" t="str">
        <f t="shared" si="117"/>
        <v>Mozzarella</v>
      </c>
      <c r="X909" s="77">
        <f t="shared" si="118"/>
        <v>22</v>
      </c>
    </row>
    <row r="910" spans="1:24" ht="30" customHeight="1" x14ac:dyDescent="0.25">
      <c r="A910" s="39" t="s">
        <v>11</v>
      </c>
      <c r="B910" s="40" t="s">
        <v>218</v>
      </c>
      <c r="C910" s="40">
        <v>20</v>
      </c>
      <c r="D910" s="40">
        <v>12</v>
      </c>
      <c r="E910" s="41">
        <v>44474</v>
      </c>
      <c r="F910" s="42" t="s">
        <v>23</v>
      </c>
      <c r="G910" s="40" t="s">
        <v>36</v>
      </c>
      <c r="H910" s="44" t="str">
        <f>IFERROR(VLOOKUP(Abfalldokumentation!$B910,Artikel!A:C,3,FALSE),Abfalldokumentation!$B910)</f>
        <v>Räu-End</v>
      </c>
      <c r="I910" s="78" t="str">
        <f>VLOOKUP(V910,'Linien - BU'!A:B,2,FALSE)</f>
        <v>Verkauf</v>
      </c>
      <c r="J910" s="79">
        <f t="shared" si="112"/>
        <v>20</v>
      </c>
      <c r="K910" s="80">
        <f>Abfalldokumentation!$E910</f>
        <v>44474</v>
      </c>
      <c r="L910" s="79" t="str">
        <f>IFERROR(IF(VLOOKUP(W910,'[1]Rohware 230'!$B:$C,2,FALSE)=0,"Rohware"),
IFERROR(IF(VLOOKUP(W910,[1]Sammelnr.!$B:$C,2,FALSE)=0,"Sammelnr. ungeschält ABS"),
IFERROR(IF(VLOOKUP(W910,[1]Sammelnr.!$E:$F,2,FALSE)=0,"Sammelnr. ungeschält VS"),
IFERROR(IF(VLOOKUP(W910,[1]Sammelnr.!$H:$I,2,FALSE)=0,"Sammelnr. geschält"),
IFERROR(IF(VLOOKUP(W910,[1]Offen!$B:$C,2,FALSE)=0,"Offen ungeschält ABS"),
IFERROR(IF(VLOOKUP(W910,[1]Offen!$E:$F,2,FALSE)=0,"Offen ungeschält VOS"),
IFERROR(IF(VLOOKUP(W910,[1]Offen!$H:$I,2,FALSE)=0,"Offen geschält RW"),
IFERROR(IF(VLOOKUP(W910,[1]Offen!$K:$L,2,FALSE)=0,"Offen vegan"),
IFERROR(IF(VLOOKUP(W910,[1]Offen!$N:$O,2,FALSE)=0,"Offen Zipfel"),
IFERROR(IF(VLOOKUP(W910,[1]Offen!$Q:$R,2,FALSE)=0,"Offen Endstücke"),
IFERROR(IF(VLOOKUP(W910,[1]Vakuumiert!$B:$C,2,FALSE)=0,"Vakuumierter VOS ungeschält"),
IFERROR(IF(VLOOKUP(W910,[1]Vakuumiert!$E:$F,2,FALSE)=0,"Vakuumierter ABS ungeschält"),
IFERROR(IF(VLOOKUP(W910,[1]Vakuumiert!$H:$I,2,FALSE)=0,"Vakuumierter VOS geschält"),
IFERROR(IF(VLOOKUP(W910,[1]Vakuumiert!$K:$L,2,FALSE)=0,"Vakuumierter VOS vegan"),
IFERROR(IF(VLOOKUP(W910,[1]Vakuumiert!$N:$O,2,FALSE)=0,"Vakuumierter VOS Zipfel"),
IFERROR(IF(VLOOKUP(W910,[1]Vakuumiert!$Q:$R,2,FALSE)=0,"Vakuumiert geschält"),
IFERROR(IF(VLOOKUP(W910,'[1]vakuumierte Fertigprodukte'!$B:$C,2,FALSE)=0,"Fertigprodukte"),
IFERROR(IF(VLOOKUP(W910,'[1]vakuumierte Fertigprodukte'!$E:$FI,2,FALSE)=0,"Vakuumierte Zipfel"),
IFERROR(IF(VLOOKUP(W910,[1]Wurste!$B:$C,2,FALSE)=0,"Räucherwürste"),
IFERROR(IF(VLOOKUP(W910,[1]Wurste!$E:$F,2,FALSE)=0,"URW/URGW Wurst"),
IFERROR(IF(VLOOKUP(W910,[1]Wurste!$H:$I,2,FALSE)=0,"HF-Wurst Vegan"),
IFERROR(IF(VLOOKUP(W910,[1]Wurste!$K:$L,2,FALSE)=0,"320er ohne Würste"),
IFERROR(IF(AND(OR(Abfalldokumentation!$I910="BU3",Abfalldokumentation!$I910="Verkauf"),Abfalldokumentation!$N910="Schimmel",Abfalldokumentation!$O910="keinen Abnehmer/kein Schälpersonal"),"Div. Zipfel, ES ohne Verwendung",VLOOKUP(Abfalldokumentation!$M910,Produktgruppen!A:B,2,FALSE)),"-")))))))))))))))))))))))</f>
        <v>Fertigware</v>
      </c>
      <c r="M910" s="81" t="str">
        <f>IFERROR(VLOOKUP(Abfalldokumentation!$W910,Artikel!A:C,3,FALSE),Abfalldokumentation!$W910)</f>
        <v>Räu-End</v>
      </c>
      <c r="N910" s="81" t="str">
        <f>VLOOKUP(D910,'Liste Gründe'!A:D,2,FALSE)</f>
        <v>Schimmel</v>
      </c>
      <c r="O910" s="80" t="str">
        <f>IF(ISBLANK(F910),VLOOKUP(Abfalldokumentation!$X910,'Liste Gründe'!A:D,3,FALSE),F910)</f>
        <v>keinen Abnehmer</v>
      </c>
      <c r="P910" s="81" t="str">
        <f>IF(ISBLANK(Abfalldokumentation!$G910),"-",Abfalldokumentation!$G910)</f>
        <v>-</v>
      </c>
      <c r="Q910" s="81">
        <f t="shared" si="113"/>
        <v>40</v>
      </c>
      <c r="R910" s="81" t="str">
        <f t="shared" si="114"/>
        <v>Produkte</v>
      </c>
      <c r="S910" s="81" t="str">
        <f t="shared" si="115"/>
        <v>BUs</v>
      </c>
      <c r="T910" s="81" t="str">
        <f t="shared" si="116"/>
        <v>Symptome</v>
      </c>
      <c r="U910" s="81" t="str">
        <f>IFERROR(VLOOKUP(Abfalldokumentation!$W910,Kennzahlen!S:U,3,FALSE)*Abfalldokumentation!$J910,"0")</f>
        <v>0</v>
      </c>
      <c r="V910" s="81" t="str">
        <f>IF(ISBLANK(A910),VLOOKUP(Abfalldokumentation!$W910,'Linien - BU'!R:S,2,FALSE),A910)</f>
        <v>Verkauf</v>
      </c>
      <c r="W910" s="77" t="str">
        <f t="shared" si="117"/>
        <v>Räu-End</v>
      </c>
      <c r="X910" s="77">
        <f t="shared" si="118"/>
        <v>12</v>
      </c>
    </row>
    <row r="911" spans="1:24" ht="30" customHeight="1" x14ac:dyDescent="0.25">
      <c r="A911" s="45" t="s">
        <v>74</v>
      </c>
      <c r="B911" s="46" t="s">
        <v>219</v>
      </c>
      <c r="C911" s="46">
        <v>21</v>
      </c>
      <c r="D911" s="46">
        <v>10</v>
      </c>
      <c r="E911" s="47">
        <v>44474</v>
      </c>
      <c r="F911" s="48"/>
      <c r="G911" s="49"/>
      <c r="H911" s="50" t="str">
        <f>IFERROR(VLOOKUP(Abfalldokumentation!$B911,Artikel!A:C,3,FALSE),Abfalldokumentation!$B911)</f>
        <v>vegan</v>
      </c>
      <c r="I911" s="73" t="str">
        <f>VLOOKUP(V911,'Linien - BU'!A:B,2,FALSE)</f>
        <v>BU1</v>
      </c>
      <c r="J911" s="74">
        <f t="shared" si="112"/>
        <v>21</v>
      </c>
      <c r="K911" s="75">
        <f>Abfalldokumentation!$E911</f>
        <v>44474</v>
      </c>
      <c r="L911" s="74" t="str">
        <f>IFERROR(IF(VLOOKUP(W911,'[1]Rohware 230'!$B:$C,2,FALSE)=0,"Rohware"),
IFERROR(IF(VLOOKUP(W911,[1]Sammelnr.!$B:$C,2,FALSE)=0,"Sammelnr. ungeschält ABS"),
IFERROR(IF(VLOOKUP(W911,[1]Sammelnr.!$E:$F,2,FALSE)=0,"Sammelnr. ungeschält VS"),
IFERROR(IF(VLOOKUP(W911,[1]Sammelnr.!$H:$I,2,FALSE)=0,"Sammelnr. geschält"),
IFERROR(IF(VLOOKUP(W911,[1]Offen!$B:$C,2,FALSE)=0,"Offen ungeschält ABS"),
IFERROR(IF(VLOOKUP(W911,[1]Offen!$E:$F,2,FALSE)=0,"Offen ungeschält VOS"),
IFERROR(IF(VLOOKUP(W911,[1]Offen!$H:$I,2,FALSE)=0,"Offen geschält RW"),
IFERROR(IF(VLOOKUP(W911,[1]Offen!$K:$L,2,FALSE)=0,"Offen vegan"),
IFERROR(IF(VLOOKUP(W911,[1]Offen!$N:$O,2,FALSE)=0,"Offen Zipfel"),
IFERROR(IF(VLOOKUP(W911,[1]Offen!$Q:$R,2,FALSE)=0,"Offen Endstücke"),
IFERROR(IF(VLOOKUP(W911,[1]Vakuumiert!$B:$C,2,FALSE)=0,"Vakuumierter VOS ungeschält"),
IFERROR(IF(VLOOKUP(W911,[1]Vakuumiert!$E:$F,2,FALSE)=0,"Vakuumierter ABS ungeschält"),
IFERROR(IF(VLOOKUP(W911,[1]Vakuumiert!$H:$I,2,FALSE)=0,"Vakuumierter VOS geschält"),
IFERROR(IF(VLOOKUP(W911,[1]Vakuumiert!$K:$L,2,FALSE)=0,"Vakuumierter VOS vegan"),
IFERROR(IF(VLOOKUP(W911,[1]Vakuumiert!$N:$O,2,FALSE)=0,"Vakuumierter VOS Zipfel"),
IFERROR(IF(VLOOKUP(W911,[1]Vakuumiert!$Q:$R,2,FALSE)=0,"Vakuumiert geschält"),
IFERROR(IF(VLOOKUP(W911,'[1]vakuumierte Fertigprodukte'!$B:$C,2,FALSE)=0,"Fertigprodukte"),
IFERROR(IF(VLOOKUP(W911,'[1]vakuumierte Fertigprodukte'!$E:$FI,2,FALSE)=0,"Vakuumierte Zipfel"),
IFERROR(IF(VLOOKUP(W911,[1]Wurste!$B:$C,2,FALSE)=0,"Räucherwürste"),
IFERROR(IF(VLOOKUP(W911,[1]Wurste!$E:$F,2,FALSE)=0,"URW/URGW Wurst"),
IFERROR(IF(VLOOKUP(W911,[1]Wurste!$H:$I,2,FALSE)=0,"HF-Wurst Vegan"),
IFERROR(IF(VLOOKUP(W911,[1]Wurste!$K:$L,2,FALSE)=0,"320er ohne Würste"),
IFERROR(IF(AND(OR(Abfalldokumentation!$I911="BU3",Abfalldokumentation!$I911="Verkauf"),Abfalldokumentation!$N911="Schimmel",Abfalldokumentation!$O911="keinen Abnehmer/kein Schälpersonal"),"Div. Zipfel, ES ohne Verwendung",VLOOKUP(Abfalldokumentation!$M911,Produktgruppen!A:B,2,FALSE)),"-")))))))))))))))))))))))</f>
        <v>vegan</v>
      </c>
      <c r="M911" s="76" t="str">
        <f>IFERROR(VLOOKUP(Abfalldokumentation!$W911,Artikel!A:C,3,FALSE),Abfalldokumentation!$W911)</f>
        <v>vegan</v>
      </c>
      <c r="N911" s="76" t="str">
        <f>VLOOKUP(D911,'Liste Gründe'!A:D,2,FALSE)</f>
        <v>Linienbezogen</v>
      </c>
      <c r="O911" s="75" t="str">
        <f>IF(ISBLANK(F911),VLOOKUP(Abfalldokumentation!$X911,'Liste Gründe'!A:D,3,FALSE),F911)</f>
        <v>Reinigung</v>
      </c>
      <c r="P911" s="76" t="str">
        <f>IF(ISBLANK(Abfalldokumentation!$G911),"-",Abfalldokumentation!$G911)</f>
        <v>-</v>
      </c>
      <c r="Q911" s="76">
        <f t="shared" si="113"/>
        <v>40</v>
      </c>
      <c r="R911" s="76" t="str">
        <f t="shared" si="114"/>
        <v>Produkte</v>
      </c>
      <c r="S911" s="76" t="str">
        <f t="shared" si="115"/>
        <v>BUs</v>
      </c>
      <c r="T911" s="76" t="str">
        <f t="shared" si="116"/>
        <v>Symptome</v>
      </c>
      <c r="U911" s="76" t="str">
        <f>IFERROR(VLOOKUP(Abfalldokumentation!$W911,Kennzahlen!S:U,3,FALSE)*Abfalldokumentation!$J911,"0")</f>
        <v>0</v>
      </c>
      <c r="V911" s="76" t="str">
        <f>IF(ISBLANK(A911),VLOOKUP(Abfalldokumentation!$W911,'Linien - BU'!R:S,2,FALSE),A911)</f>
        <v>Schmelze</v>
      </c>
      <c r="W911" s="77" t="str">
        <f t="shared" si="117"/>
        <v>vegan</v>
      </c>
      <c r="X911" s="77">
        <f t="shared" si="118"/>
        <v>10</v>
      </c>
    </row>
    <row r="912" spans="1:24" ht="30" customHeight="1" x14ac:dyDescent="0.25">
      <c r="A912" s="39" t="s">
        <v>8</v>
      </c>
      <c r="B912" s="40">
        <v>29500719</v>
      </c>
      <c r="C912" s="40">
        <v>60</v>
      </c>
      <c r="D912" s="40">
        <v>12</v>
      </c>
      <c r="E912" s="41">
        <v>44475</v>
      </c>
      <c r="F912" s="42" t="s">
        <v>29</v>
      </c>
      <c r="G912" s="40" t="s">
        <v>36</v>
      </c>
      <c r="H912" s="44" t="str">
        <f>IFERROR(VLOOKUP(Abfalldokumentation!$B912,Artikel!A:C,3,FALSE),Abfalldokumentation!$B912)</f>
        <v>ABS Havarti Natur 55%</v>
      </c>
      <c r="I912" s="78" t="str">
        <f>VLOOKUP(V912,'Linien - BU'!A:B,2,FALSE)</f>
        <v>BU3</v>
      </c>
      <c r="J912" s="79">
        <f t="shared" si="112"/>
        <v>60</v>
      </c>
      <c r="K912" s="80">
        <f>Abfalldokumentation!$E912</f>
        <v>44475</v>
      </c>
      <c r="L912" s="79" t="str">
        <f>IFERROR(IF(VLOOKUP(W912,'[1]Rohware 230'!$B:$C,2,FALSE)=0,"Rohware"),
IFERROR(IF(VLOOKUP(W912,[1]Sammelnr.!$B:$C,2,FALSE)=0,"Sammelnr. ungeschält ABS"),
IFERROR(IF(VLOOKUP(W912,[1]Sammelnr.!$E:$F,2,FALSE)=0,"Sammelnr. ungeschält VS"),
IFERROR(IF(VLOOKUP(W912,[1]Sammelnr.!$H:$I,2,FALSE)=0,"Sammelnr. geschält"),
IFERROR(IF(VLOOKUP(W912,[1]Offen!$B:$C,2,FALSE)=0,"Offen ungeschält ABS"),
IFERROR(IF(VLOOKUP(W912,[1]Offen!$E:$F,2,FALSE)=0,"Offen ungeschält VOS"),
IFERROR(IF(VLOOKUP(W912,[1]Offen!$H:$I,2,FALSE)=0,"Offen geschält RW"),
IFERROR(IF(VLOOKUP(W912,[1]Offen!$K:$L,2,FALSE)=0,"Offen vegan"),
IFERROR(IF(VLOOKUP(W912,[1]Offen!$N:$O,2,FALSE)=0,"Offen Zipfel"),
IFERROR(IF(VLOOKUP(W912,[1]Offen!$Q:$R,2,FALSE)=0,"Offen Endstücke"),
IFERROR(IF(VLOOKUP(W912,[1]Vakuumiert!$B:$C,2,FALSE)=0,"Vakuumierter VOS ungeschält"),
IFERROR(IF(VLOOKUP(W912,[1]Vakuumiert!$E:$F,2,FALSE)=0,"Vakuumierter ABS ungeschält"),
IFERROR(IF(VLOOKUP(W912,[1]Vakuumiert!$H:$I,2,FALSE)=0,"Vakuumierter VOS geschält"),
IFERROR(IF(VLOOKUP(W912,[1]Vakuumiert!$K:$L,2,FALSE)=0,"Vakuumierter VOS vegan"),
IFERROR(IF(VLOOKUP(W912,[1]Vakuumiert!$N:$O,2,FALSE)=0,"Vakuumierter VOS Zipfel"),
IFERROR(IF(VLOOKUP(W912,[1]Vakuumiert!$Q:$R,2,FALSE)=0,"Vakuumiert geschält"),
IFERROR(IF(VLOOKUP(W912,'[1]vakuumierte Fertigprodukte'!$B:$C,2,FALSE)=0,"Fertigprodukte"),
IFERROR(IF(VLOOKUP(W912,'[1]vakuumierte Fertigprodukte'!$E:$FI,2,FALSE)=0,"Vakuumierte Zipfel"),
IFERROR(IF(VLOOKUP(W912,[1]Wurste!$B:$C,2,FALSE)=0,"Räucherwürste"),
IFERROR(IF(VLOOKUP(W912,[1]Wurste!$E:$F,2,FALSE)=0,"URW/URGW Wurst"),
IFERROR(IF(VLOOKUP(W912,[1]Wurste!$H:$I,2,FALSE)=0,"HF-Wurst Vegan"),
IFERROR(IF(VLOOKUP(W912,[1]Wurste!$K:$L,2,FALSE)=0,"320er ohne Würste"),
IFERROR(IF(AND(OR(Abfalldokumentation!$I912="BU3",Abfalldokumentation!$I912="Verkauf"),Abfalldokumentation!$N912="Schimmel",Abfalldokumentation!$O912="keinen Abnehmer/kein Schälpersonal"),"Div. Zipfel, ES ohne Verwendung",VLOOKUP(Abfalldokumentation!$M912,Produktgruppen!A:B,2,FALSE)),"-")))))))))))))))))))))))</f>
        <v>Offen ungeschält ABS</v>
      </c>
      <c r="M912" s="81" t="str">
        <f>IFERROR(VLOOKUP(Abfalldokumentation!$W912,Artikel!A:C,3,FALSE),Abfalldokumentation!$W912)</f>
        <v>ABS Havarti Natur 55%</v>
      </c>
      <c r="N912" s="81" t="str">
        <f>VLOOKUP(D912,'Liste Gründe'!A:D,2,FALSE)</f>
        <v>Schimmel</v>
      </c>
      <c r="O912" s="80" t="str">
        <f>IF(ISBLANK(F912),VLOOKUP(Abfalldokumentation!$X912,'Liste Gründe'!A:D,3,FALSE),F912)</f>
        <v>Luftzieher</v>
      </c>
      <c r="P912" s="81" t="str">
        <f>IF(ISBLANK(Abfalldokumentation!$G912),"-",Abfalldokumentation!$G912)</f>
        <v>-</v>
      </c>
      <c r="Q912" s="81">
        <f t="shared" si="113"/>
        <v>40</v>
      </c>
      <c r="R912" s="81" t="str">
        <f t="shared" si="114"/>
        <v>Produkte</v>
      </c>
      <c r="S912" s="81" t="str">
        <f t="shared" si="115"/>
        <v>BUs</v>
      </c>
      <c r="T912" s="81" t="str">
        <f t="shared" si="116"/>
        <v>Symptome</v>
      </c>
      <c r="U912" s="81">
        <f>IFERROR(VLOOKUP(Abfalldokumentation!$W912,Kennzahlen!S:U,3,FALSE)*Abfalldokumentation!$J912,"0")</f>
        <v>90</v>
      </c>
      <c r="V912" s="81" t="str">
        <f>IF(ISBLANK(A912),VLOOKUP(Abfalldokumentation!$W912,'Linien - BU'!R:S,2,FALSE),A912)</f>
        <v>BU3</v>
      </c>
      <c r="W912" s="77">
        <f t="shared" si="117"/>
        <v>29500719</v>
      </c>
      <c r="X912" s="77">
        <f t="shared" si="118"/>
        <v>12</v>
      </c>
    </row>
    <row r="913" spans="1:24" ht="30" customHeight="1" x14ac:dyDescent="0.25">
      <c r="A913" s="45" t="s">
        <v>74</v>
      </c>
      <c r="B913" s="46">
        <v>29500860</v>
      </c>
      <c r="C913" s="46">
        <v>7</v>
      </c>
      <c r="D913" s="46">
        <v>12</v>
      </c>
      <c r="E913" s="47">
        <v>44475</v>
      </c>
      <c r="F913" s="48" t="s">
        <v>22</v>
      </c>
      <c r="G913" s="46" t="s">
        <v>36</v>
      </c>
      <c r="H913" s="50" t="str">
        <f>IFERROR(VLOOKUP(Abfalldokumentation!$B913,Artikel!A:C,3,FALSE),Abfalldokumentation!$B913)</f>
        <v>VOS RW-CHILI OGT</v>
      </c>
      <c r="I913" s="73" t="str">
        <f>VLOOKUP(V913,'Linien - BU'!A:B,2,FALSE)</f>
        <v>BU1</v>
      </c>
      <c r="J913" s="74">
        <f t="shared" si="112"/>
        <v>7</v>
      </c>
      <c r="K913" s="75">
        <f>Abfalldokumentation!$E913</f>
        <v>44475</v>
      </c>
      <c r="L913" s="74" t="str">
        <f>IFERROR(IF(VLOOKUP(W913,'[1]Rohware 230'!$B:$C,2,FALSE)=0,"Rohware"),
IFERROR(IF(VLOOKUP(W913,[1]Sammelnr.!$B:$C,2,FALSE)=0,"Sammelnr. ungeschält ABS"),
IFERROR(IF(VLOOKUP(W913,[1]Sammelnr.!$E:$F,2,FALSE)=0,"Sammelnr. ungeschält VS"),
IFERROR(IF(VLOOKUP(W913,[1]Sammelnr.!$H:$I,2,FALSE)=0,"Sammelnr. geschält"),
IFERROR(IF(VLOOKUP(W913,[1]Offen!$B:$C,2,FALSE)=0,"Offen ungeschält ABS"),
IFERROR(IF(VLOOKUP(W913,[1]Offen!$E:$F,2,FALSE)=0,"Offen ungeschält VOS"),
IFERROR(IF(VLOOKUP(W913,[1]Offen!$H:$I,2,FALSE)=0,"Offen geschält RW"),
IFERROR(IF(VLOOKUP(W913,[1]Offen!$K:$L,2,FALSE)=0,"Offen vegan"),
IFERROR(IF(VLOOKUP(W913,[1]Offen!$N:$O,2,FALSE)=0,"Offen Zipfel"),
IFERROR(IF(VLOOKUP(W913,[1]Offen!$Q:$R,2,FALSE)=0,"Offen Endstücke"),
IFERROR(IF(VLOOKUP(W913,[1]Vakuumiert!$B:$C,2,FALSE)=0,"Vakuumierter VOS ungeschält"),
IFERROR(IF(VLOOKUP(W913,[1]Vakuumiert!$E:$F,2,FALSE)=0,"Vakuumierter ABS ungeschält"),
IFERROR(IF(VLOOKUP(W913,[1]Vakuumiert!$H:$I,2,FALSE)=0,"Vakuumierter VOS geschält"),
IFERROR(IF(VLOOKUP(W913,[1]Vakuumiert!$K:$L,2,FALSE)=0,"Vakuumierter VOS vegan"),
IFERROR(IF(VLOOKUP(W913,[1]Vakuumiert!$N:$O,2,FALSE)=0,"Vakuumierter VOS Zipfel"),
IFERROR(IF(VLOOKUP(W913,[1]Vakuumiert!$Q:$R,2,FALSE)=0,"Vakuumiert geschält"),
IFERROR(IF(VLOOKUP(W913,'[1]vakuumierte Fertigprodukte'!$B:$C,2,FALSE)=0,"Fertigprodukte"),
IFERROR(IF(VLOOKUP(W913,'[1]vakuumierte Fertigprodukte'!$E:$FI,2,FALSE)=0,"Vakuumierte Zipfel"),
IFERROR(IF(VLOOKUP(W913,[1]Wurste!$B:$C,2,FALSE)=0,"Räucherwürste"),
IFERROR(IF(VLOOKUP(W913,[1]Wurste!$E:$F,2,FALSE)=0,"URW/URGW Wurst"),
IFERROR(IF(VLOOKUP(W913,[1]Wurste!$H:$I,2,FALSE)=0,"HF-Wurst Vegan"),
IFERROR(IF(VLOOKUP(W913,[1]Wurste!$K:$L,2,FALSE)=0,"320er ohne Würste"),
IFERROR(IF(AND(OR(Abfalldokumentation!$I913="BU3",Abfalldokumentation!$I913="Verkauf"),Abfalldokumentation!$N913="Schimmel",Abfalldokumentation!$O913="keinen Abnehmer/kein Schälpersonal"),"Div. Zipfel, ES ohne Verwendung",VLOOKUP(Abfalldokumentation!$M913,Produktgruppen!A:B,2,FALSE)),"-")))))))))))))))))))))))</f>
        <v>Offen ungeschält VOS</v>
      </c>
      <c r="M913" s="76" t="str">
        <f>IFERROR(VLOOKUP(Abfalldokumentation!$W913,Artikel!A:C,3,FALSE),Abfalldokumentation!$W913)</f>
        <v>VOS RW-CHILI OGT</v>
      </c>
      <c r="N913" s="76" t="str">
        <f>VLOOKUP(D913,'Liste Gründe'!A:D,2,FALSE)</f>
        <v>Schimmel</v>
      </c>
      <c r="O913" s="75" t="str">
        <f>IF(ISBLANK(F913),VLOOKUP(Abfalldokumentation!$X913,'Liste Gründe'!A:D,3,FALSE),F913)</f>
        <v>keine Verarbeitung</v>
      </c>
      <c r="P913" s="76" t="str">
        <f>IF(ISBLANK(Abfalldokumentation!$G913),"-",Abfalldokumentation!$G913)</f>
        <v>-</v>
      </c>
      <c r="Q913" s="76">
        <f t="shared" si="113"/>
        <v>40</v>
      </c>
      <c r="R913" s="76" t="str">
        <f t="shared" si="114"/>
        <v>Produkte</v>
      </c>
      <c r="S913" s="76" t="str">
        <f t="shared" si="115"/>
        <v>BUs</v>
      </c>
      <c r="T913" s="76" t="str">
        <f t="shared" si="116"/>
        <v>Symptome</v>
      </c>
      <c r="U913" s="76">
        <f>IFERROR(VLOOKUP(Abfalldokumentation!$W913,Kennzahlen!S:U,3,FALSE)*Abfalldokumentation!$J913,"0")</f>
        <v>3.5</v>
      </c>
      <c r="V913" s="76" t="str">
        <f>IF(ISBLANK(A913),VLOOKUP(Abfalldokumentation!$W913,'Linien - BU'!R:S,2,FALSE),A913)</f>
        <v>Schmelze</v>
      </c>
      <c r="W913" s="77">
        <f t="shared" si="117"/>
        <v>29500860</v>
      </c>
      <c r="X913" s="77">
        <f t="shared" si="118"/>
        <v>12</v>
      </c>
    </row>
    <row r="914" spans="1:24" ht="30" customHeight="1" x14ac:dyDescent="0.25">
      <c r="A914" s="39" t="s">
        <v>9</v>
      </c>
      <c r="B914" s="40">
        <v>29500886</v>
      </c>
      <c r="C914" s="40">
        <v>5</v>
      </c>
      <c r="D914" s="40">
        <v>61</v>
      </c>
      <c r="E914" s="41">
        <v>44475</v>
      </c>
      <c r="F914" s="42" t="s">
        <v>36</v>
      </c>
      <c r="G914" s="40" t="s">
        <v>36</v>
      </c>
      <c r="H914" s="44" t="str">
        <f>IFERROR(VLOOKUP(Abfalldokumentation!$B914,Artikel!A:C,3,FALSE),Abfalldokumentation!$B914)</f>
        <v>ABS MEDI-KRÄUK</v>
      </c>
      <c r="I914" s="78" t="str">
        <f>VLOOKUP(V914,'Linien - BU'!A:B,2,FALSE)</f>
        <v>BU4</v>
      </c>
      <c r="J914" s="79">
        <f t="shared" si="112"/>
        <v>5</v>
      </c>
      <c r="K914" s="80">
        <f>Abfalldokumentation!$E914</f>
        <v>44475</v>
      </c>
      <c r="L914" s="79" t="str">
        <f>IFERROR(IF(VLOOKUP(W914,'[1]Rohware 230'!$B:$C,2,FALSE)=0,"Rohware"),
IFERROR(IF(VLOOKUP(W914,[1]Sammelnr.!$B:$C,2,FALSE)=0,"Sammelnr. ungeschält ABS"),
IFERROR(IF(VLOOKUP(W914,[1]Sammelnr.!$E:$F,2,FALSE)=0,"Sammelnr. ungeschält VS"),
IFERROR(IF(VLOOKUP(W914,[1]Sammelnr.!$H:$I,2,FALSE)=0,"Sammelnr. geschält"),
IFERROR(IF(VLOOKUP(W914,[1]Offen!$B:$C,2,FALSE)=0,"Offen ungeschält ABS"),
IFERROR(IF(VLOOKUP(W914,[1]Offen!$E:$F,2,FALSE)=0,"Offen ungeschält VOS"),
IFERROR(IF(VLOOKUP(W914,[1]Offen!$H:$I,2,FALSE)=0,"Offen geschält RW"),
IFERROR(IF(VLOOKUP(W914,[1]Offen!$K:$L,2,FALSE)=0,"Offen vegan"),
IFERROR(IF(VLOOKUP(W914,[1]Offen!$N:$O,2,FALSE)=0,"Offen Zipfel"),
IFERROR(IF(VLOOKUP(W914,[1]Offen!$Q:$R,2,FALSE)=0,"Offen Endstücke"),
IFERROR(IF(VLOOKUP(W914,[1]Vakuumiert!$B:$C,2,FALSE)=0,"Vakuumierter VOS ungeschält"),
IFERROR(IF(VLOOKUP(W914,[1]Vakuumiert!$E:$F,2,FALSE)=0,"Vakuumierter ABS ungeschält"),
IFERROR(IF(VLOOKUP(W914,[1]Vakuumiert!$H:$I,2,FALSE)=0,"Vakuumierter VOS geschält"),
IFERROR(IF(VLOOKUP(W914,[1]Vakuumiert!$K:$L,2,FALSE)=0,"Vakuumierter VOS vegan"),
IFERROR(IF(VLOOKUP(W914,[1]Vakuumiert!$N:$O,2,FALSE)=0,"Vakuumierter VOS Zipfel"),
IFERROR(IF(VLOOKUP(W914,[1]Vakuumiert!$Q:$R,2,FALSE)=0,"Vakuumiert geschält"),
IFERROR(IF(VLOOKUP(W914,'[1]vakuumierte Fertigprodukte'!$B:$C,2,FALSE)=0,"Fertigprodukte"),
IFERROR(IF(VLOOKUP(W914,'[1]vakuumierte Fertigprodukte'!$E:$FI,2,FALSE)=0,"Vakuumierte Zipfel"),
IFERROR(IF(VLOOKUP(W914,[1]Wurste!$B:$C,2,FALSE)=0,"Räucherwürste"),
IFERROR(IF(VLOOKUP(W914,[1]Wurste!$E:$F,2,FALSE)=0,"URW/URGW Wurst"),
IFERROR(IF(VLOOKUP(W914,[1]Wurste!$H:$I,2,FALSE)=0,"HF-Wurst Vegan"),
IFERROR(IF(VLOOKUP(W914,[1]Wurste!$K:$L,2,FALSE)=0,"320er ohne Würste"),
IFERROR(IF(AND(OR(Abfalldokumentation!$I914="BU3",Abfalldokumentation!$I914="Verkauf"),Abfalldokumentation!$N914="Schimmel",Abfalldokumentation!$O914="keinen Abnehmer/kein Schälpersonal"),"Div. Zipfel, ES ohne Verwendung",VLOOKUP(Abfalldokumentation!$M914,Produktgruppen!A:B,2,FALSE)),"-")))))))))))))))))))))))</f>
        <v>Offen ungeschält ABS</v>
      </c>
      <c r="M914" s="81" t="str">
        <f>IFERROR(VLOOKUP(Abfalldokumentation!$W914,Artikel!A:C,3,FALSE),Abfalldokumentation!$W914)</f>
        <v>ABS MEDI-KRÄUK</v>
      </c>
      <c r="N914" s="81" t="str">
        <f>VLOOKUP(D914,'Liste Gründe'!A:D,2,FALSE)</f>
        <v>keinen Verwendungszweck</v>
      </c>
      <c r="O914" s="80" t="str">
        <f>IF(ISBLANK(F914),VLOOKUP(Abfalldokumentation!$X914,'Liste Gründe'!A:D,3,FALSE),F914)</f>
        <v>-</v>
      </c>
      <c r="P914" s="81" t="str">
        <f>IF(ISBLANK(Abfalldokumentation!$G914),"-",Abfalldokumentation!$G914)</f>
        <v>-</v>
      </c>
      <c r="Q914" s="81">
        <f t="shared" si="113"/>
        <v>40</v>
      </c>
      <c r="R914" s="81" t="str">
        <f t="shared" si="114"/>
        <v>Produkte</v>
      </c>
      <c r="S914" s="81" t="str">
        <f t="shared" si="115"/>
        <v>BUs</v>
      </c>
      <c r="T914" s="81" t="str">
        <f t="shared" si="116"/>
        <v>Symptome</v>
      </c>
      <c r="U914" s="81">
        <f>IFERROR(VLOOKUP(Abfalldokumentation!$W914,Kennzahlen!S:U,3,FALSE)*Abfalldokumentation!$J914,"0")</f>
        <v>7.5</v>
      </c>
      <c r="V914" s="81" t="str">
        <f>IF(ISBLANK(A914),VLOOKUP(Abfalldokumentation!$W914,'Linien - BU'!R:S,2,FALSE),A914)</f>
        <v>BU4</v>
      </c>
      <c r="W914" s="77">
        <f t="shared" si="117"/>
        <v>29500886</v>
      </c>
      <c r="X914" s="77">
        <f t="shared" si="118"/>
        <v>61</v>
      </c>
    </row>
    <row r="915" spans="1:24" ht="30" customHeight="1" x14ac:dyDescent="0.25">
      <c r="A915" s="45" t="s">
        <v>95</v>
      </c>
      <c r="B915" s="46">
        <v>29500917</v>
      </c>
      <c r="C915" s="46">
        <v>21</v>
      </c>
      <c r="D915" s="46">
        <v>22</v>
      </c>
      <c r="E915" s="47">
        <v>44475</v>
      </c>
      <c r="F915" s="48" t="s">
        <v>97</v>
      </c>
      <c r="G915" s="46" t="s">
        <v>36</v>
      </c>
      <c r="H915" s="50" t="str">
        <f>IFERROR(VLOOKUP(Abfalldokumentation!$B915,Artikel!A:C,3,FALSE),Abfalldokumentation!$B915)</f>
        <v>VOS-ABS ENTSORGUNG</v>
      </c>
      <c r="I915" s="73" t="str">
        <f>VLOOKUP(V915,'Linien - BU'!A:B,2,FALSE)</f>
        <v>BU1</v>
      </c>
      <c r="J915" s="74">
        <f t="shared" si="112"/>
        <v>21</v>
      </c>
      <c r="K915" s="75">
        <f>Abfalldokumentation!$E915</f>
        <v>44475</v>
      </c>
      <c r="L915" s="74" t="str">
        <f>IFERROR(IF(VLOOKUP(W915,'[1]Rohware 230'!$B:$C,2,FALSE)=0,"Rohware"),
IFERROR(IF(VLOOKUP(W915,[1]Sammelnr.!$B:$C,2,FALSE)=0,"Sammelnr. ungeschält ABS"),
IFERROR(IF(VLOOKUP(W915,[1]Sammelnr.!$E:$F,2,FALSE)=0,"Sammelnr. ungeschält VS"),
IFERROR(IF(VLOOKUP(W915,[1]Sammelnr.!$H:$I,2,FALSE)=0,"Sammelnr. geschält"),
IFERROR(IF(VLOOKUP(W915,[1]Offen!$B:$C,2,FALSE)=0,"Offen ungeschält ABS"),
IFERROR(IF(VLOOKUP(W915,[1]Offen!$E:$F,2,FALSE)=0,"Offen ungeschält VOS"),
IFERROR(IF(VLOOKUP(W915,[1]Offen!$H:$I,2,FALSE)=0,"Offen geschält RW"),
IFERROR(IF(VLOOKUP(W915,[1]Offen!$K:$L,2,FALSE)=0,"Offen vegan"),
IFERROR(IF(VLOOKUP(W915,[1]Offen!$N:$O,2,FALSE)=0,"Offen Zipfel"),
IFERROR(IF(VLOOKUP(W915,[1]Offen!$Q:$R,2,FALSE)=0,"Offen Endstücke"),
IFERROR(IF(VLOOKUP(W915,[1]Vakuumiert!$B:$C,2,FALSE)=0,"Vakuumierter VOS ungeschält"),
IFERROR(IF(VLOOKUP(W915,[1]Vakuumiert!$E:$F,2,FALSE)=0,"Vakuumierter ABS ungeschält"),
IFERROR(IF(VLOOKUP(W915,[1]Vakuumiert!$H:$I,2,FALSE)=0,"Vakuumierter VOS geschält"),
IFERROR(IF(VLOOKUP(W915,[1]Vakuumiert!$K:$L,2,FALSE)=0,"Vakuumierter VOS vegan"),
IFERROR(IF(VLOOKUP(W915,[1]Vakuumiert!$N:$O,2,FALSE)=0,"Vakuumierter VOS Zipfel"),
IFERROR(IF(VLOOKUP(W915,[1]Vakuumiert!$Q:$R,2,FALSE)=0,"Vakuumiert geschält"),
IFERROR(IF(VLOOKUP(W915,'[1]vakuumierte Fertigprodukte'!$B:$C,2,FALSE)=0,"Fertigprodukte"),
IFERROR(IF(VLOOKUP(W915,'[1]vakuumierte Fertigprodukte'!$E:$FI,2,FALSE)=0,"Vakuumierte Zipfel"),
IFERROR(IF(VLOOKUP(W915,[1]Wurste!$B:$C,2,FALSE)=0,"Räucherwürste"),
IFERROR(IF(VLOOKUP(W915,[1]Wurste!$E:$F,2,FALSE)=0,"URW/URGW Wurst"),
IFERROR(IF(VLOOKUP(W915,[1]Wurste!$H:$I,2,FALSE)=0,"HF-Wurst Vegan"),
IFERROR(IF(VLOOKUP(W915,[1]Wurste!$K:$L,2,FALSE)=0,"320er ohne Würste"),
IFERROR(IF(AND(OR(Abfalldokumentation!$I915="BU3",Abfalldokumentation!$I915="Verkauf"),Abfalldokumentation!$N915="Schimmel",Abfalldokumentation!$O915="keinen Abnehmer/kein Schälpersonal"),"Div. Zipfel, ES ohne Verwendung",VLOOKUP(Abfalldokumentation!$M915,Produktgruppen!A:B,2,FALSE)),"-")))))))))))))))))))))))</f>
        <v>Vorschmelz</v>
      </c>
      <c r="M915" s="76" t="str">
        <f>IFERROR(VLOOKUP(Abfalldokumentation!$W915,Artikel!A:C,3,FALSE),Abfalldokumentation!$W915)</f>
        <v>VOS-ABS ENTSORGUNG</v>
      </c>
      <c r="N915" s="76" t="str">
        <f>VLOOKUP(D915,'Liste Gründe'!A:D,2,FALSE)</f>
        <v>Rest</v>
      </c>
      <c r="O915" s="75" t="str">
        <f>IF(ISBLANK(F915),VLOOKUP(Abfalldokumentation!$X915,'Liste Gründe'!A:D,3,FALSE),F915)</f>
        <v>geschälte Rinde</v>
      </c>
      <c r="P915" s="76" t="str">
        <f>IF(ISBLANK(Abfalldokumentation!$G915),"-",Abfalldokumentation!$G915)</f>
        <v>-</v>
      </c>
      <c r="Q915" s="76">
        <f t="shared" si="113"/>
        <v>40</v>
      </c>
      <c r="R915" s="76" t="str">
        <f t="shared" si="114"/>
        <v>Produkte</v>
      </c>
      <c r="S915" s="76" t="str">
        <f t="shared" si="115"/>
        <v>BUs</v>
      </c>
      <c r="T915" s="76" t="str">
        <f t="shared" si="116"/>
        <v>Symptome</v>
      </c>
      <c r="U915" s="76">
        <f>IFERROR(VLOOKUP(Abfalldokumentation!$W915,Kennzahlen!S:U,3,FALSE)*Abfalldokumentation!$J915,"0")</f>
        <v>0.21</v>
      </c>
      <c r="V915" s="76" t="str">
        <f>IF(ISBLANK(A915),VLOOKUP(Abfalldokumentation!$W915,'Linien - BU'!R:S,2,FALSE),A915)</f>
        <v>RWV</v>
      </c>
      <c r="W915" s="77">
        <f t="shared" si="117"/>
        <v>29500917</v>
      </c>
      <c r="X915" s="77">
        <f t="shared" si="118"/>
        <v>22</v>
      </c>
    </row>
    <row r="916" spans="1:24" ht="30" customHeight="1" x14ac:dyDescent="0.25">
      <c r="A916" s="39" t="s">
        <v>95</v>
      </c>
      <c r="B916" s="40">
        <v>29500917</v>
      </c>
      <c r="C916" s="40">
        <v>13</v>
      </c>
      <c r="D916" s="40">
        <v>22</v>
      </c>
      <c r="E916" s="41">
        <v>44475</v>
      </c>
      <c r="F916" s="42" t="s">
        <v>97</v>
      </c>
      <c r="G916" s="40" t="s">
        <v>36</v>
      </c>
      <c r="H916" s="44" t="str">
        <f>IFERROR(VLOOKUP(Abfalldokumentation!$B916,Artikel!A:C,3,FALSE),Abfalldokumentation!$B916)</f>
        <v>VOS-ABS ENTSORGUNG</v>
      </c>
      <c r="I916" s="78" t="str">
        <f>VLOOKUP(V916,'Linien - BU'!A:B,2,FALSE)</f>
        <v>BU1</v>
      </c>
      <c r="J916" s="79">
        <f t="shared" si="112"/>
        <v>13</v>
      </c>
      <c r="K916" s="80">
        <f>Abfalldokumentation!$E916</f>
        <v>44475</v>
      </c>
      <c r="L916" s="79" t="str">
        <f>IFERROR(IF(VLOOKUP(W916,'[1]Rohware 230'!$B:$C,2,FALSE)=0,"Rohware"),
IFERROR(IF(VLOOKUP(W916,[1]Sammelnr.!$B:$C,2,FALSE)=0,"Sammelnr. ungeschält ABS"),
IFERROR(IF(VLOOKUP(W916,[1]Sammelnr.!$E:$F,2,FALSE)=0,"Sammelnr. ungeschält VS"),
IFERROR(IF(VLOOKUP(W916,[1]Sammelnr.!$H:$I,2,FALSE)=0,"Sammelnr. geschält"),
IFERROR(IF(VLOOKUP(W916,[1]Offen!$B:$C,2,FALSE)=0,"Offen ungeschält ABS"),
IFERROR(IF(VLOOKUP(W916,[1]Offen!$E:$F,2,FALSE)=0,"Offen ungeschält VOS"),
IFERROR(IF(VLOOKUP(W916,[1]Offen!$H:$I,2,FALSE)=0,"Offen geschält RW"),
IFERROR(IF(VLOOKUP(W916,[1]Offen!$K:$L,2,FALSE)=0,"Offen vegan"),
IFERROR(IF(VLOOKUP(W916,[1]Offen!$N:$O,2,FALSE)=0,"Offen Zipfel"),
IFERROR(IF(VLOOKUP(W916,[1]Offen!$Q:$R,2,FALSE)=0,"Offen Endstücke"),
IFERROR(IF(VLOOKUP(W916,[1]Vakuumiert!$B:$C,2,FALSE)=0,"Vakuumierter VOS ungeschält"),
IFERROR(IF(VLOOKUP(W916,[1]Vakuumiert!$E:$F,2,FALSE)=0,"Vakuumierter ABS ungeschält"),
IFERROR(IF(VLOOKUP(W916,[1]Vakuumiert!$H:$I,2,FALSE)=0,"Vakuumierter VOS geschält"),
IFERROR(IF(VLOOKUP(W916,[1]Vakuumiert!$K:$L,2,FALSE)=0,"Vakuumierter VOS vegan"),
IFERROR(IF(VLOOKUP(W916,[1]Vakuumiert!$N:$O,2,FALSE)=0,"Vakuumierter VOS Zipfel"),
IFERROR(IF(VLOOKUP(W916,[1]Vakuumiert!$Q:$R,2,FALSE)=0,"Vakuumiert geschält"),
IFERROR(IF(VLOOKUP(W916,'[1]vakuumierte Fertigprodukte'!$B:$C,2,FALSE)=0,"Fertigprodukte"),
IFERROR(IF(VLOOKUP(W916,'[1]vakuumierte Fertigprodukte'!$E:$FI,2,FALSE)=0,"Vakuumierte Zipfel"),
IFERROR(IF(VLOOKUP(W916,[1]Wurste!$B:$C,2,FALSE)=0,"Räucherwürste"),
IFERROR(IF(VLOOKUP(W916,[1]Wurste!$E:$F,2,FALSE)=0,"URW/URGW Wurst"),
IFERROR(IF(VLOOKUP(W916,[1]Wurste!$H:$I,2,FALSE)=0,"HF-Wurst Vegan"),
IFERROR(IF(VLOOKUP(W916,[1]Wurste!$K:$L,2,FALSE)=0,"320er ohne Würste"),
IFERROR(IF(AND(OR(Abfalldokumentation!$I916="BU3",Abfalldokumentation!$I916="Verkauf"),Abfalldokumentation!$N916="Schimmel",Abfalldokumentation!$O916="keinen Abnehmer/kein Schälpersonal"),"Div. Zipfel, ES ohne Verwendung",VLOOKUP(Abfalldokumentation!$M916,Produktgruppen!A:B,2,FALSE)),"-")))))))))))))))))))))))</f>
        <v>Vorschmelz</v>
      </c>
      <c r="M916" s="81" t="str">
        <f>IFERROR(VLOOKUP(Abfalldokumentation!$W916,Artikel!A:C,3,FALSE),Abfalldokumentation!$W916)</f>
        <v>VOS-ABS ENTSORGUNG</v>
      </c>
      <c r="N916" s="81" t="str">
        <f>VLOOKUP(D916,'Liste Gründe'!A:D,2,FALSE)</f>
        <v>Rest</v>
      </c>
      <c r="O916" s="80" t="str">
        <f>IF(ISBLANK(F916),VLOOKUP(Abfalldokumentation!$X916,'Liste Gründe'!A:D,3,FALSE),F916)</f>
        <v>geschälte Rinde</v>
      </c>
      <c r="P916" s="81" t="str">
        <f>IF(ISBLANK(Abfalldokumentation!$G916),"-",Abfalldokumentation!$G916)</f>
        <v>-</v>
      </c>
      <c r="Q916" s="81">
        <f t="shared" si="113"/>
        <v>40</v>
      </c>
      <c r="R916" s="81" t="str">
        <f t="shared" si="114"/>
        <v>Produkte</v>
      </c>
      <c r="S916" s="81" t="str">
        <f t="shared" si="115"/>
        <v>BUs</v>
      </c>
      <c r="T916" s="81" t="str">
        <f t="shared" si="116"/>
        <v>Symptome</v>
      </c>
      <c r="U916" s="81">
        <f>IFERROR(VLOOKUP(Abfalldokumentation!$W916,Kennzahlen!S:U,3,FALSE)*Abfalldokumentation!$J916,"0")</f>
        <v>0.13</v>
      </c>
      <c r="V916" s="81" t="str">
        <f>IF(ISBLANK(A916),VLOOKUP(Abfalldokumentation!$W916,'Linien - BU'!R:S,2,FALSE),A916)</f>
        <v>RWV</v>
      </c>
      <c r="W916" s="77">
        <f t="shared" si="117"/>
        <v>29500917</v>
      </c>
      <c r="X916" s="77">
        <f t="shared" si="118"/>
        <v>22</v>
      </c>
    </row>
    <row r="917" spans="1:24" ht="30" customHeight="1" x14ac:dyDescent="0.25">
      <c r="A917" s="45" t="s">
        <v>95</v>
      </c>
      <c r="B917" s="46">
        <v>29500917</v>
      </c>
      <c r="C917" s="46">
        <v>6</v>
      </c>
      <c r="D917" s="46">
        <v>22</v>
      </c>
      <c r="E917" s="47">
        <v>44475</v>
      </c>
      <c r="F917" s="48" t="s">
        <v>97</v>
      </c>
      <c r="G917" s="46" t="s">
        <v>36</v>
      </c>
      <c r="H917" s="50" t="str">
        <f>IFERROR(VLOOKUP(Abfalldokumentation!$B917,Artikel!A:C,3,FALSE),Abfalldokumentation!$B917)</f>
        <v>VOS-ABS ENTSORGUNG</v>
      </c>
      <c r="I917" s="73" t="str">
        <f>VLOOKUP(V917,'Linien - BU'!A:B,2,FALSE)</f>
        <v>BU1</v>
      </c>
      <c r="J917" s="74">
        <f t="shared" si="112"/>
        <v>6</v>
      </c>
      <c r="K917" s="75">
        <f>Abfalldokumentation!$E917</f>
        <v>44475</v>
      </c>
      <c r="L917" s="74" t="str">
        <f>IFERROR(IF(VLOOKUP(W917,'[1]Rohware 230'!$B:$C,2,FALSE)=0,"Rohware"),
IFERROR(IF(VLOOKUP(W917,[1]Sammelnr.!$B:$C,2,FALSE)=0,"Sammelnr. ungeschält ABS"),
IFERROR(IF(VLOOKUP(W917,[1]Sammelnr.!$E:$F,2,FALSE)=0,"Sammelnr. ungeschält VS"),
IFERROR(IF(VLOOKUP(W917,[1]Sammelnr.!$H:$I,2,FALSE)=0,"Sammelnr. geschält"),
IFERROR(IF(VLOOKUP(W917,[1]Offen!$B:$C,2,FALSE)=0,"Offen ungeschält ABS"),
IFERROR(IF(VLOOKUP(W917,[1]Offen!$E:$F,2,FALSE)=0,"Offen ungeschält VOS"),
IFERROR(IF(VLOOKUP(W917,[1]Offen!$H:$I,2,FALSE)=0,"Offen geschält RW"),
IFERROR(IF(VLOOKUP(W917,[1]Offen!$K:$L,2,FALSE)=0,"Offen vegan"),
IFERROR(IF(VLOOKUP(W917,[1]Offen!$N:$O,2,FALSE)=0,"Offen Zipfel"),
IFERROR(IF(VLOOKUP(W917,[1]Offen!$Q:$R,2,FALSE)=0,"Offen Endstücke"),
IFERROR(IF(VLOOKUP(W917,[1]Vakuumiert!$B:$C,2,FALSE)=0,"Vakuumierter VOS ungeschält"),
IFERROR(IF(VLOOKUP(W917,[1]Vakuumiert!$E:$F,2,FALSE)=0,"Vakuumierter ABS ungeschält"),
IFERROR(IF(VLOOKUP(W917,[1]Vakuumiert!$H:$I,2,FALSE)=0,"Vakuumierter VOS geschält"),
IFERROR(IF(VLOOKUP(W917,[1]Vakuumiert!$K:$L,2,FALSE)=0,"Vakuumierter VOS vegan"),
IFERROR(IF(VLOOKUP(W917,[1]Vakuumiert!$N:$O,2,FALSE)=0,"Vakuumierter VOS Zipfel"),
IFERROR(IF(VLOOKUP(W917,[1]Vakuumiert!$Q:$R,2,FALSE)=0,"Vakuumiert geschält"),
IFERROR(IF(VLOOKUP(W917,'[1]vakuumierte Fertigprodukte'!$B:$C,2,FALSE)=0,"Fertigprodukte"),
IFERROR(IF(VLOOKUP(W917,'[1]vakuumierte Fertigprodukte'!$E:$FI,2,FALSE)=0,"Vakuumierte Zipfel"),
IFERROR(IF(VLOOKUP(W917,[1]Wurste!$B:$C,2,FALSE)=0,"Räucherwürste"),
IFERROR(IF(VLOOKUP(W917,[1]Wurste!$E:$F,2,FALSE)=0,"URW/URGW Wurst"),
IFERROR(IF(VLOOKUP(W917,[1]Wurste!$H:$I,2,FALSE)=0,"HF-Wurst Vegan"),
IFERROR(IF(VLOOKUP(W917,[1]Wurste!$K:$L,2,FALSE)=0,"320er ohne Würste"),
IFERROR(IF(AND(OR(Abfalldokumentation!$I917="BU3",Abfalldokumentation!$I917="Verkauf"),Abfalldokumentation!$N917="Schimmel",Abfalldokumentation!$O917="keinen Abnehmer/kein Schälpersonal"),"Div. Zipfel, ES ohne Verwendung",VLOOKUP(Abfalldokumentation!$M917,Produktgruppen!A:B,2,FALSE)),"-")))))))))))))))))))))))</f>
        <v>Vorschmelz</v>
      </c>
      <c r="M917" s="76" t="str">
        <f>IFERROR(VLOOKUP(Abfalldokumentation!$W917,Artikel!A:C,3,FALSE),Abfalldokumentation!$W917)</f>
        <v>VOS-ABS ENTSORGUNG</v>
      </c>
      <c r="N917" s="76" t="str">
        <f>VLOOKUP(D917,'Liste Gründe'!A:D,2,FALSE)</f>
        <v>Rest</v>
      </c>
      <c r="O917" s="75" t="str">
        <f>IF(ISBLANK(F917),VLOOKUP(Abfalldokumentation!$X917,'Liste Gründe'!A:D,3,FALSE),F917)</f>
        <v>geschälte Rinde</v>
      </c>
      <c r="P917" s="76" t="str">
        <f>IF(ISBLANK(Abfalldokumentation!$G917),"-",Abfalldokumentation!$G917)</f>
        <v>-</v>
      </c>
      <c r="Q917" s="76">
        <f t="shared" si="113"/>
        <v>40</v>
      </c>
      <c r="R917" s="76" t="str">
        <f t="shared" si="114"/>
        <v>Produkte</v>
      </c>
      <c r="S917" s="76" t="str">
        <f t="shared" si="115"/>
        <v>BUs</v>
      </c>
      <c r="T917" s="76" t="str">
        <f t="shared" si="116"/>
        <v>Symptome</v>
      </c>
      <c r="U917" s="76">
        <f>IFERROR(VLOOKUP(Abfalldokumentation!$W917,Kennzahlen!S:U,3,FALSE)*Abfalldokumentation!$J917,"0")</f>
        <v>0.06</v>
      </c>
      <c r="V917" s="76" t="str">
        <f>IF(ISBLANK(A917),VLOOKUP(Abfalldokumentation!$W917,'Linien - BU'!R:S,2,FALSE),A917)</f>
        <v>RWV</v>
      </c>
      <c r="W917" s="77">
        <f t="shared" si="117"/>
        <v>29500917</v>
      </c>
      <c r="X917" s="77">
        <f t="shared" si="118"/>
        <v>22</v>
      </c>
    </row>
    <row r="918" spans="1:24" ht="30" customHeight="1" x14ac:dyDescent="0.25">
      <c r="A918" s="39" t="s">
        <v>95</v>
      </c>
      <c r="B918" s="40">
        <v>29500917</v>
      </c>
      <c r="C918" s="40">
        <v>25</v>
      </c>
      <c r="D918" s="40">
        <v>22</v>
      </c>
      <c r="E918" s="41">
        <v>44475</v>
      </c>
      <c r="F918" s="42" t="s">
        <v>97</v>
      </c>
      <c r="G918" s="40" t="s">
        <v>36</v>
      </c>
      <c r="H918" s="44" t="str">
        <f>IFERROR(VLOOKUP(Abfalldokumentation!$B918,Artikel!A:C,3,FALSE),Abfalldokumentation!$B918)</f>
        <v>VOS-ABS ENTSORGUNG</v>
      </c>
      <c r="I918" s="78" t="str">
        <f>VLOOKUP(V918,'Linien - BU'!A:B,2,FALSE)</f>
        <v>BU1</v>
      </c>
      <c r="J918" s="79">
        <f t="shared" si="112"/>
        <v>25</v>
      </c>
      <c r="K918" s="80">
        <f>Abfalldokumentation!$E918</f>
        <v>44475</v>
      </c>
      <c r="L918" s="79" t="str">
        <f>IFERROR(IF(VLOOKUP(W918,'[1]Rohware 230'!$B:$C,2,FALSE)=0,"Rohware"),
IFERROR(IF(VLOOKUP(W918,[1]Sammelnr.!$B:$C,2,FALSE)=0,"Sammelnr. ungeschält ABS"),
IFERROR(IF(VLOOKUP(W918,[1]Sammelnr.!$E:$F,2,FALSE)=0,"Sammelnr. ungeschält VS"),
IFERROR(IF(VLOOKUP(W918,[1]Sammelnr.!$H:$I,2,FALSE)=0,"Sammelnr. geschält"),
IFERROR(IF(VLOOKUP(W918,[1]Offen!$B:$C,2,FALSE)=0,"Offen ungeschält ABS"),
IFERROR(IF(VLOOKUP(W918,[1]Offen!$E:$F,2,FALSE)=0,"Offen ungeschält VOS"),
IFERROR(IF(VLOOKUP(W918,[1]Offen!$H:$I,2,FALSE)=0,"Offen geschält RW"),
IFERROR(IF(VLOOKUP(W918,[1]Offen!$K:$L,2,FALSE)=0,"Offen vegan"),
IFERROR(IF(VLOOKUP(W918,[1]Offen!$N:$O,2,FALSE)=0,"Offen Zipfel"),
IFERROR(IF(VLOOKUP(W918,[1]Offen!$Q:$R,2,FALSE)=0,"Offen Endstücke"),
IFERROR(IF(VLOOKUP(W918,[1]Vakuumiert!$B:$C,2,FALSE)=0,"Vakuumierter VOS ungeschält"),
IFERROR(IF(VLOOKUP(W918,[1]Vakuumiert!$E:$F,2,FALSE)=0,"Vakuumierter ABS ungeschält"),
IFERROR(IF(VLOOKUP(W918,[1]Vakuumiert!$H:$I,2,FALSE)=0,"Vakuumierter VOS geschält"),
IFERROR(IF(VLOOKUP(W918,[1]Vakuumiert!$K:$L,2,FALSE)=0,"Vakuumierter VOS vegan"),
IFERROR(IF(VLOOKUP(W918,[1]Vakuumiert!$N:$O,2,FALSE)=0,"Vakuumierter VOS Zipfel"),
IFERROR(IF(VLOOKUP(W918,[1]Vakuumiert!$Q:$R,2,FALSE)=0,"Vakuumiert geschält"),
IFERROR(IF(VLOOKUP(W918,'[1]vakuumierte Fertigprodukte'!$B:$C,2,FALSE)=0,"Fertigprodukte"),
IFERROR(IF(VLOOKUP(W918,'[1]vakuumierte Fertigprodukte'!$E:$FI,2,FALSE)=0,"Vakuumierte Zipfel"),
IFERROR(IF(VLOOKUP(W918,[1]Wurste!$B:$C,2,FALSE)=0,"Räucherwürste"),
IFERROR(IF(VLOOKUP(W918,[1]Wurste!$E:$F,2,FALSE)=0,"URW/URGW Wurst"),
IFERROR(IF(VLOOKUP(W918,[1]Wurste!$H:$I,2,FALSE)=0,"HF-Wurst Vegan"),
IFERROR(IF(VLOOKUP(W918,[1]Wurste!$K:$L,2,FALSE)=0,"320er ohne Würste"),
IFERROR(IF(AND(OR(Abfalldokumentation!$I918="BU3",Abfalldokumentation!$I918="Verkauf"),Abfalldokumentation!$N918="Schimmel",Abfalldokumentation!$O918="keinen Abnehmer/kein Schälpersonal"),"Div. Zipfel, ES ohne Verwendung",VLOOKUP(Abfalldokumentation!$M918,Produktgruppen!A:B,2,FALSE)),"-")))))))))))))))))))))))</f>
        <v>Vorschmelz</v>
      </c>
      <c r="M918" s="81" t="str">
        <f>IFERROR(VLOOKUP(Abfalldokumentation!$W918,Artikel!A:C,3,FALSE),Abfalldokumentation!$W918)</f>
        <v>VOS-ABS ENTSORGUNG</v>
      </c>
      <c r="N918" s="81" t="str">
        <f>VLOOKUP(D918,'Liste Gründe'!A:D,2,FALSE)</f>
        <v>Rest</v>
      </c>
      <c r="O918" s="80" t="str">
        <f>IF(ISBLANK(F918),VLOOKUP(Abfalldokumentation!$X918,'Liste Gründe'!A:D,3,FALSE),F918)</f>
        <v>geschälte Rinde</v>
      </c>
      <c r="P918" s="81" t="str">
        <f>IF(ISBLANK(Abfalldokumentation!$G918),"-",Abfalldokumentation!$G918)</f>
        <v>-</v>
      </c>
      <c r="Q918" s="81">
        <f t="shared" si="113"/>
        <v>40</v>
      </c>
      <c r="R918" s="81" t="str">
        <f t="shared" si="114"/>
        <v>Produkte</v>
      </c>
      <c r="S918" s="81" t="str">
        <f t="shared" si="115"/>
        <v>BUs</v>
      </c>
      <c r="T918" s="81" t="str">
        <f t="shared" si="116"/>
        <v>Symptome</v>
      </c>
      <c r="U918" s="81">
        <f>IFERROR(VLOOKUP(Abfalldokumentation!$W918,Kennzahlen!S:U,3,FALSE)*Abfalldokumentation!$J918,"0")</f>
        <v>0.25</v>
      </c>
      <c r="V918" s="81" t="str">
        <f>IF(ISBLANK(A918),VLOOKUP(Abfalldokumentation!$W918,'Linien - BU'!R:S,2,FALSE),A918)</f>
        <v>RWV</v>
      </c>
      <c r="W918" s="77">
        <f t="shared" si="117"/>
        <v>29500917</v>
      </c>
      <c r="X918" s="77">
        <f t="shared" si="118"/>
        <v>22</v>
      </c>
    </row>
    <row r="919" spans="1:24" ht="30" customHeight="1" x14ac:dyDescent="0.25">
      <c r="A919" s="45" t="s">
        <v>9</v>
      </c>
      <c r="B919" s="46">
        <v>29500952</v>
      </c>
      <c r="C919" s="46">
        <v>8</v>
      </c>
      <c r="D919" s="46">
        <v>61</v>
      </c>
      <c r="E919" s="47">
        <v>44475</v>
      </c>
      <c r="F919" s="48" t="s">
        <v>36</v>
      </c>
      <c r="G919" s="46" t="s">
        <v>36</v>
      </c>
      <c r="H919" s="50" t="str">
        <f>IFERROR(VLOOKUP(Abfalldokumentation!$B919,Artikel!A:C,3,FALSE),Abfalldokumentation!$B919)</f>
        <v>ABS GRÜN-PESTO</v>
      </c>
      <c r="I919" s="73" t="str">
        <f>VLOOKUP(V919,'Linien - BU'!A:B,2,FALSE)</f>
        <v>BU4</v>
      </c>
      <c r="J919" s="74">
        <f t="shared" si="112"/>
        <v>8</v>
      </c>
      <c r="K919" s="75">
        <f>Abfalldokumentation!$E919</f>
        <v>44475</v>
      </c>
      <c r="L919" s="74" t="str">
        <f>IFERROR(IF(VLOOKUP(W919,'[1]Rohware 230'!$B:$C,2,FALSE)=0,"Rohware"),
IFERROR(IF(VLOOKUP(W919,[1]Sammelnr.!$B:$C,2,FALSE)=0,"Sammelnr. ungeschält ABS"),
IFERROR(IF(VLOOKUP(W919,[1]Sammelnr.!$E:$F,2,FALSE)=0,"Sammelnr. ungeschält VS"),
IFERROR(IF(VLOOKUP(W919,[1]Sammelnr.!$H:$I,2,FALSE)=0,"Sammelnr. geschält"),
IFERROR(IF(VLOOKUP(W919,[1]Offen!$B:$C,2,FALSE)=0,"Offen ungeschält ABS"),
IFERROR(IF(VLOOKUP(W919,[1]Offen!$E:$F,2,FALSE)=0,"Offen ungeschält VOS"),
IFERROR(IF(VLOOKUP(W919,[1]Offen!$H:$I,2,FALSE)=0,"Offen geschält RW"),
IFERROR(IF(VLOOKUP(W919,[1]Offen!$K:$L,2,FALSE)=0,"Offen vegan"),
IFERROR(IF(VLOOKUP(W919,[1]Offen!$N:$O,2,FALSE)=0,"Offen Zipfel"),
IFERROR(IF(VLOOKUP(W919,[1]Offen!$Q:$R,2,FALSE)=0,"Offen Endstücke"),
IFERROR(IF(VLOOKUP(W919,[1]Vakuumiert!$B:$C,2,FALSE)=0,"Vakuumierter VOS ungeschält"),
IFERROR(IF(VLOOKUP(W919,[1]Vakuumiert!$E:$F,2,FALSE)=0,"Vakuumierter ABS ungeschält"),
IFERROR(IF(VLOOKUP(W919,[1]Vakuumiert!$H:$I,2,FALSE)=0,"Vakuumierter VOS geschält"),
IFERROR(IF(VLOOKUP(W919,[1]Vakuumiert!$K:$L,2,FALSE)=0,"Vakuumierter VOS vegan"),
IFERROR(IF(VLOOKUP(W919,[1]Vakuumiert!$N:$O,2,FALSE)=0,"Vakuumierter VOS Zipfel"),
IFERROR(IF(VLOOKUP(W919,[1]Vakuumiert!$Q:$R,2,FALSE)=0,"Vakuumiert geschält"),
IFERROR(IF(VLOOKUP(W919,'[1]vakuumierte Fertigprodukte'!$B:$C,2,FALSE)=0,"Fertigprodukte"),
IFERROR(IF(VLOOKUP(W919,'[1]vakuumierte Fertigprodukte'!$E:$FI,2,FALSE)=0,"Vakuumierte Zipfel"),
IFERROR(IF(VLOOKUP(W919,[1]Wurste!$B:$C,2,FALSE)=0,"Räucherwürste"),
IFERROR(IF(VLOOKUP(W919,[1]Wurste!$E:$F,2,FALSE)=0,"URW/URGW Wurst"),
IFERROR(IF(VLOOKUP(W919,[1]Wurste!$H:$I,2,FALSE)=0,"HF-Wurst Vegan"),
IFERROR(IF(VLOOKUP(W919,[1]Wurste!$K:$L,2,FALSE)=0,"320er ohne Würste"),
IFERROR(IF(AND(OR(Abfalldokumentation!$I919="BU3",Abfalldokumentation!$I919="Verkauf"),Abfalldokumentation!$N919="Schimmel",Abfalldokumentation!$O919="keinen Abnehmer/kein Schälpersonal"),"Div. Zipfel, ES ohne Verwendung",VLOOKUP(Abfalldokumentation!$M919,Produktgruppen!A:B,2,FALSE)),"-")))))))))))))))))))))))</f>
        <v>Offen ungeschält ABS</v>
      </c>
      <c r="M919" s="76" t="str">
        <f>IFERROR(VLOOKUP(Abfalldokumentation!$W919,Artikel!A:C,3,FALSE),Abfalldokumentation!$W919)</f>
        <v>ABS GRÜN-PESTO</v>
      </c>
      <c r="N919" s="76" t="str">
        <f>VLOOKUP(D919,'Liste Gründe'!A:D,2,FALSE)</f>
        <v>keinen Verwendungszweck</v>
      </c>
      <c r="O919" s="75" t="str">
        <f>IF(ISBLANK(F919),VLOOKUP(Abfalldokumentation!$X919,'Liste Gründe'!A:D,3,FALSE),F919)</f>
        <v>-</v>
      </c>
      <c r="P919" s="76" t="str">
        <f>IF(ISBLANK(Abfalldokumentation!$G919),"-",Abfalldokumentation!$G919)</f>
        <v>-</v>
      </c>
      <c r="Q919" s="76">
        <f t="shared" si="113"/>
        <v>40</v>
      </c>
      <c r="R919" s="76" t="str">
        <f t="shared" si="114"/>
        <v>Produkte</v>
      </c>
      <c r="S919" s="76" t="str">
        <f t="shared" si="115"/>
        <v>BUs</v>
      </c>
      <c r="T919" s="76" t="str">
        <f t="shared" si="116"/>
        <v>Symptome</v>
      </c>
      <c r="U919" s="76">
        <f>IFERROR(VLOOKUP(Abfalldokumentation!$W919,Kennzahlen!S:U,3,FALSE)*Abfalldokumentation!$J919,"0")</f>
        <v>12</v>
      </c>
      <c r="V919" s="76" t="str">
        <f>IF(ISBLANK(A919),VLOOKUP(Abfalldokumentation!$W919,'Linien - BU'!R:S,2,FALSE),A919)</f>
        <v>BU4</v>
      </c>
      <c r="W919" s="77">
        <f t="shared" si="117"/>
        <v>29500952</v>
      </c>
      <c r="X919" s="77">
        <f t="shared" si="118"/>
        <v>61</v>
      </c>
    </row>
    <row r="920" spans="1:24" ht="30" customHeight="1" x14ac:dyDescent="0.25">
      <c r="A920" s="39" t="s">
        <v>74</v>
      </c>
      <c r="B920" s="40">
        <v>29501002</v>
      </c>
      <c r="C920" s="40">
        <v>16</v>
      </c>
      <c r="D920" s="40">
        <v>12</v>
      </c>
      <c r="E920" s="41">
        <v>44475</v>
      </c>
      <c r="F920" s="42" t="s">
        <v>22</v>
      </c>
      <c r="G920" s="40" t="s">
        <v>36</v>
      </c>
      <c r="H920" s="44" t="str">
        <f>IFERROR(VLOOKUP(Abfalldokumentation!$B920,Artikel!A:C,3,FALSE),Abfalldokumentation!$B920)</f>
        <v>ABS Bunter Pfeffer 50%</v>
      </c>
      <c r="I920" s="78" t="str">
        <f>VLOOKUP(V920,'Linien - BU'!A:B,2,FALSE)</f>
        <v>BU1</v>
      </c>
      <c r="J920" s="79">
        <f t="shared" si="112"/>
        <v>16</v>
      </c>
      <c r="K920" s="80">
        <f>Abfalldokumentation!$E920</f>
        <v>44475</v>
      </c>
      <c r="L920" s="79" t="str">
        <f>IFERROR(IF(VLOOKUP(W920,'[1]Rohware 230'!$B:$C,2,FALSE)=0,"Rohware"),
IFERROR(IF(VLOOKUP(W920,[1]Sammelnr.!$B:$C,2,FALSE)=0,"Sammelnr. ungeschält ABS"),
IFERROR(IF(VLOOKUP(W920,[1]Sammelnr.!$E:$F,2,FALSE)=0,"Sammelnr. ungeschält VS"),
IFERROR(IF(VLOOKUP(W920,[1]Sammelnr.!$H:$I,2,FALSE)=0,"Sammelnr. geschält"),
IFERROR(IF(VLOOKUP(W920,[1]Offen!$B:$C,2,FALSE)=0,"Offen ungeschält ABS"),
IFERROR(IF(VLOOKUP(W920,[1]Offen!$E:$F,2,FALSE)=0,"Offen ungeschält VOS"),
IFERROR(IF(VLOOKUP(W920,[1]Offen!$H:$I,2,FALSE)=0,"Offen geschält RW"),
IFERROR(IF(VLOOKUP(W920,[1]Offen!$K:$L,2,FALSE)=0,"Offen vegan"),
IFERROR(IF(VLOOKUP(W920,[1]Offen!$N:$O,2,FALSE)=0,"Offen Zipfel"),
IFERROR(IF(VLOOKUP(W920,[1]Offen!$Q:$R,2,FALSE)=0,"Offen Endstücke"),
IFERROR(IF(VLOOKUP(W920,[1]Vakuumiert!$B:$C,2,FALSE)=0,"Vakuumierter VOS ungeschält"),
IFERROR(IF(VLOOKUP(W920,[1]Vakuumiert!$E:$F,2,FALSE)=0,"Vakuumierter ABS ungeschält"),
IFERROR(IF(VLOOKUP(W920,[1]Vakuumiert!$H:$I,2,FALSE)=0,"Vakuumierter VOS geschält"),
IFERROR(IF(VLOOKUP(W920,[1]Vakuumiert!$K:$L,2,FALSE)=0,"Vakuumierter VOS vegan"),
IFERROR(IF(VLOOKUP(W920,[1]Vakuumiert!$N:$O,2,FALSE)=0,"Vakuumierter VOS Zipfel"),
IFERROR(IF(VLOOKUP(W920,[1]Vakuumiert!$Q:$R,2,FALSE)=0,"Vakuumiert geschält"),
IFERROR(IF(VLOOKUP(W920,'[1]vakuumierte Fertigprodukte'!$B:$C,2,FALSE)=0,"Fertigprodukte"),
IFERROR(IF(VLOOKUP(W920,'[1]vakuumierte Fertigprodukte'!$E:$FI,2,FALSE)=0,"Vakuumierte Zipfel"),
IFERROR(IF(VLOOKUP(W920,[1]Wurste!$B:$C,2,FALSE)=0,"Räucherwürste"),
IFERROR(IF(VLOOKUP(W920,[1]Wurste!$E:$F,2,FALSE)=0,"URW/URGW Wurst"),
IFERROR(IF(VLOOKUP(W920,[1]Wurste!$H:$I,2,FALSE)=0,"HF-Wurst Vegan"),
IFERROR(IF(VLOOKUP(W920,[1]Wurste!$K:$L,2,FALSE)=0,"320er ohne Würste"),
IFERROR(IF(AND(OR(Abfalldokumentation!$I920="BU3",Abfalldokumentation!$I920="Verkauf"),Abfalldokumentation!$N920="Schimmel",Abfalldokumentation!$O920="keinen Abnehmer/kein Schälpersonal"),"Div. Zipfel, ES ohne Verwendung",VLOOKUP(Abfalldokumentation!$M920,Produktgruppen!A:B,2,FALSE)),"-")))))))))))))))))))))))</f>
        <v>Offen ungeschält ABS</v>
      </c>
      <c r="M920" s="81" t="str">
        <f>IFERROR(VLOOKUP(Abfalldokumentation!$W920,Artikel!A:C,3,FALSE),Abfalldokumentation!$W920)</f>
        <v>ABS Bunter Pfeffer 50%</v>
      </c>
      <c r="N920" s="81" t="str">
        <f>VLOOKUP(D920,'Liste Gründe'!A:D,2,FALSE)</f>
        <v>Schimmel</v>
      </c>
      <c r="O920" s="80" t="str">
        <f>IF(ISBLANK(F920),VLOOKUP(Abfalldokumentation!$X920,'Liste Gründe'!A:D,3,FALSE),F920)</f>
        <v>keine Verarbeitung</v>
      </c>
      <c r="P920" s="81" t="str">
        <f>IF(ISBLANK(Abfalldokumentation!$G920),"-",Abfalldokumentation!$G920)</f>
        <v>-</v>
      </c>
      <c r="Q920" s="81">
        <f t="shared" si="113"/>
        <v>40</v>
      </c>
      <c r="R920" s="81" t="str">
        <f t="shared" si="114"/>
        <v>Produkte</v>
      </c>
      <c r="S920" s="81" t="str">
        <f t="shared" si="115"/>
        <v>BUs</v>
      </c>
      <c r="T920" s="81" t="str">
        <f t="shared" si="116"/>
        <v>Symptome</v>
      </c>
      <c r="U920" s="81">
        <f>IFERROR(VLOOKUP(Abfalldokumentation!$W920,Kennzahlen!S:U,3,FALSE)*Abfalldokumentation!$J920,"0")</f>
        <v>16</v>
      </c>
      <c r="V920" s="81" t="str">
        <f>IF(ISBLANK(A920),VLOOKUP(Abfalldokumentation!$W920,'Linien - BU'!R:S,2,FALSE),A920)</f>
        <v>Schmelze</v>
      </c>
      <c r="W920" s="77">
        <f t="shared" si="117"/>
        <v>29501002</v>
      </c>
      <c r="X920" s="77">
        <f t="shared" si="118"/>
        <v>12</v>
      </c>
    </row>
    <row r="921" spans="1:24" ht="30" customHeight="1" x14ac:dyDescent="0.25">
      <c r="A921" s="45" t="s">
        <v>9</v>
      </c>
      <c r="B921" s="46">
        <v>29501029</v>
      </c>
      <c r="C921" s="46">
        <v>1</v>
      </c>
      <c r="D921" s="46">
        <v>61</v>
      </c>
      <c r="E921" s="47">
        <v>44475</v>
      </c>
      <c r="F921" s="48" t="s">
        <v>36</v>
      </c>
      <c r="G921" s="46" t="s">
        <v>36</v>
      </c>
      <c r="H921" s="50" t="str">
        <f>IFERROR(VLOOKUP(Abfalldokumentation!$B921,Artikel!A:C,3,FALSE),Abfalldokumentation!$B921)</f>
        <v>ABS BRUSCHETTA</v>
      </c>
      <c r="I921" s="73" t="str">
        <f>VLOOKUP(V921,'Linien - BU'!A:B,2,FALSE)</f>
        <v>BU4</v>
      </c>
      <c r="J921" s="74">
        <f t="shared" si="112"/>
        <v>1</v>
      </c>
      <c r="K921" s="75">
        <f>Abfalldokumentation!$E921</f>
        <v>44475</v>
      </c>
      <c r="L921" s="74" t="str">
        <f>IFERROR(IF(VLOOKUP(W921,'[1]Rohware 230'!$B:$C,2,FALSE)=0,"Rohware"),
IFERROR(IF(VLOOKUP(W921,[1]Sammelnr.!$B:$C,2,FALSE)=0,"Sammelnr. ungeschält ABS"),
IFERROR(IF(VLOOKUP(W921,[1]Sammelnr.!$E:$F,2,FALSE)=0,"Sammelnr. ungeschält VS"),
IFERROR(IF(VLOOKUP(W921,[1]Sammelnr.!$H:$I,2,FALSE)=0,"Sammelnr. geschält"),
IFERROR(IF(VLOOKUP(W921,[1]Offen!$B:$C,2,FALSE)=0,"Offen ungeschält ABS"),
IFERROR(IF(VLOOKUP(W921,[1]Offen!$E:$F,2,FALSE)=0,"Offen ungeschält VOS"),
IFERROR(IF(VLOOKUP(W921,[1]Offen!$H:$I,2,FALSE)=0,"Offen geschält RW"),
IFERROR(IF(VLOOKUP(W921,[1]Offen!$K:$L,2,FALSE)=0,"Offen vegan"),
IFERROR(IF(VLOOKUP(W921,[1]Offen!$N:$O,2,FALSE)=0,"Offen Zipfel"),
IFERROR(IF(VLOOKUP(W921,[1]Offen!$Q:$R,2,FALSE)=0,"Offen Endstücke"),
IFERROR(IF(VLOOKUP(W921,[1]Vakuumiert!$B:$C,2,FALSE)=0,"Vakuumierter VOS ungeschält"),
IFERROR(IF(VLOOKUP(W921,[1]Vakuumiert!$E:$F,2,FALSE)=0,"Vakuumierter ABS ungeschält"),
IFERROR(IF(VLOOKUP(W921,[1]Vakuumiert!$H:$I,2,FALSE)=0,"Vakuumierter VOS geschält"),
IFERROR(IF(VLOOKUP(W921,[1]Vakuumiert!$K:$L,2,FALSE)=0,"Vakuumierter VOS vegan"),
IFERROR(IF(VLOOKUP(W921,[1]Vakuumiert!$N:$O,2,FALSE)=0,"Vakuumierter VOS Zipfel"),
IFERROR(IF(VLOOKUP(W921,[1]Vakuumiert!$Q:$R,2,FALSE)=0,"Vakuumiert geschält"),
IFERROR(IF(VLOOKUP(W921,'[1]vakuumierte Fertigprodukte'!$B:$C,2,FALSE)=0,"Fertigprodukte"),
IFERROR(IF(VLOOKUP(W921,'[1]vakuumierte Fertigprodukte'!$E:$FI,2,FALSE)=0,"Vakuumierte Zipfel"),
IFERROR(IF(VLOOKUP(W921,[1]Wurste!$B:$C,2,FALSE)=0,"Räucherwürste"),
IFERROR(IF(VLOOKUP(W921,[1]Wurste!$E:$F,2,FALSE)=0,"URW/URGW Wurst"),
IFERROR(IF(VLOOKUP(W921,[1]Wurste!$H:$I,2,FALSE)=0,"HF-Wurst Vegan"),
IFERROR(IF(VLOOKUP(W921,[1]Wurste!$K:$L,2,FALSE)=0,"320er ohne Würste"),
IFERROR(IF(AND(OR(Abfalldokumentation!$I921="BU3",Abfalldokumentation!$I921="Verkauf"),Abfalldokumentation!$N921="Schimmel",Abfalldokumentation!$O921="keinen Abnehmer/kein Schälpersonal"),"Div. Zipfel, ES ohne Verwendung",VLOOKUP(Abfalldokumentation!$M921,Produktgruppen!A:B,2,FALSE)),"-")))))))))))))))))))))))</f>
        <v>Offen ungeschält ABS</v>
      </c>
      <c r="M921" s="76" t="str">
        <f>IFERROR(VLOOKUP(Abfalldokumentation!$W921,Artikel!A:C,3,FALSE),Abfalldokumentation!$W921)</f>
        <v>ABS BRUSCHETTA</v>
      </c>
      <c r="N921" s="76" t="str">
        <f>VLOOKUP(D921,'Liste Gründe'!A:D,2,FALSE)</f>
        <v>keinen Verwendungszweck</v>
      </c>
      <c r="O921" s="75" t="str">
        <f>IF(ISBLANK(F921),VLOOKUP(Abfalldokumentation!$X921,'Liste Gründe'!A:D,3,FALSE),F921)</f>
        <v>-</v>
      </c>
      <c r="P921" s="76" t="str">
        <f>IF(ISBLANK(Abfalldokumentation!$G921),"-",Abfalldokumentation!$G921)</f>
        <v>-</v>
      </c>
      <c r="Q921" s="76">
        <f t="shared" si="113"/>
        <v>40</v>
      </c>
      <c r="R921" s="76" t="str">
        <f t="shared" si="114"/>
        <v>Produkte</v>
      </c>
      <c r="S921" s="76" t="str">
        <f t="shared" si="115"/>
        <v>BUs</v>
      </c>
      <c r="T921" s="76" t="str">
        <f t="shared" si="116"/>
        <v>Symptome</v>
      </c>
      <c r="U921" s="76">
        <f>IFERROR(VLOOKUP(Abfalldokumentation!$W921,Kennzahlen!S:U,3,FALSE)*Abfalldokumentation!$J921,"0")</f>
        <v>1.5</v>
      </c>
      <c r="V921" s="76" t="str">
        <f>IF(ISBLANK(A921),VLOOKUP(Abfalldokumentation!$W921,'Linien - BU'!R:S,2,FALSE),A921)</f>
        <v>BU4</v>
      </c>
      <c r="W921" s="77">
        <f t="shared" si="117"/>
        <v>29501029</v>
      </c>
      <c r="X921" s="77">
        <f t="shared" si="118"/>
        <v>61</v>
      </c>
    </row>
    <row r="922" spans="1:24" ht="30" customHeight="1" x14ac:dyDescent="0.25">
      <c r="A922" s="39" t="s">
        <v>9</v>
      </c>
      <c r="B922" s="40">
        <v>29501030</v>
      </c>
      <c r="C922" s="40">
        <v>3</v>
      </c>
      <c r="D922" s="40">
        <v>61</v>
      </c>
      <c r="E922" s="41">
        <v>44475</v>
      </c>
      <c r="F922" s="42" t="s">
        <v>36</v>
      </c>
      <c r="G922" s="40" t="s">
        <v>36</v>
      </c>
      <c r="H922" s="44" t="str">
        <f>IFERROR(VLOOKUP(Abfalldokumentation!$B922,Artikel!A:C,3,FALSE),Abfalldokumentation!$B922)</f>
        <v>ABS ORANG-PESTO</v>
      </c>
      <c r="I922" s="78" t="str">
        <f>VLOOKUP(V922,'Linien - BU'!A:B,2,FALSE)</f>
        <v>BU4</v>
      </c>
      <c r="J922" s="79">
        <f t="shared" si="112"/>
        <v>3</v>
      </c>
      <c r="K922" s="80">
        <f>Abfalldokumentation!$E922</f>
        <v>44475</v>
      </c>
      <c r="L922" s="79" t="str">
        <f>IFERROR(IF(VLOOKUP(W922,'[1]Rohware 230'!$B:$C,2,FALSE)=0,"Rohware"),
IFERROR(IF(VLOOKUP(W922,[1]Sammelnr.!$B:$C,2,FALSE)=0,"Sammelnr. ungeschält ABS"),
IFERROR(IF(VLOOKUP(W922,[1]Sammelnr.!$E:$F,2,FALSE)=0,"Sammelnr. ungeschält VS"),
IFERROR(IF(VLOOKUP(W922,[1]Sammelnr.!$H:$I,2,FALSE)=0,"Sammelnr. geschält"),
IFERROR(IF(VLOOKUP(W922,[1]Offen!$B:$C,2,FALSE)=0,"Offen ungeschält ABS"),
IFERROR(IF(VLOOKUP(W922,[1]Offen!$E:$F,2,FALSE)=0,"Offen ungeschält VOS"),
IFERROR(IF(VLOOKUP(W922,[1]Offen!$H:$I,2,FALSE)=0,"Offen geschält RW"),
IFERROR(IF(VLOOKUP(W922,[1]Offen!$K:$L,2,FALSE)=0,"Offen vegan"),
IFERROR(IF(VLOOKUP(W922,[1]Offen!$N:$O,2,FALSE)=0,"Offen Zipfel"),
IFERROR(IF(VLOOKUP(W922,[1]Offen!$Q:$R,2,FALSE)=0,"Offen Endstücke"),
IFERROR(IF(VLOOKUP(W922,[1]Vakuumiert!$B:$C,2,FALSE)=0,"Vakuumierter VOS ungeschält"),
IFERROR(IF(VLOOKUP(W922,[1]Vakuumiert!$E:$F,2,FALSE)=0,"Vakuumierter ABS ungeschält"),
IFERROR(IF(VLOOKUP(W922,[1]Vakuumiert!$H:$I,2,FALSE)=0,"Vakuumierter VOS geschält"),
IFERROR(IF(VLOOKUP(W922,[1]Vakuumiert!$K:$L,2,FALSE)=0,"Vakuumierter VOS vegan"),
IFERROR(IF(VLOOKUP(W922,[1]Vakuumiert!$N:$O,2,FALSE)=0,"Vakuumierter VOS Zipfel"),
IFERROR(IF(VLOOKUP(W922,[1]Vakuumiert!$Q:$R,2,FALSE)=0,"Vakuumiert geschält"),
IFERROR(IF(VLOOKUP(W922,'[1]vakuumierte Fertigprodukte'!$B:$C,2,FALSE)=0,"Fertigprodukte"),
IFERROR(IF(VLOOKUP(W922,'[1]vakuumierte Fertigprodukte'!$E:$FI,2,FALSE)=0,"Vakuumierte Zipfel"),
IFERROR(IF(VLOOKUP(W922,[1]Wurste!$B:$C,2,FALSE)=0,"Räucherwürste"),
IFERROR(IF(VLOOKUP(W922,[1]Wurste!$E:$F,2,FALSE)=0,"URW/URGW Wurst"),
IFERROR(IF(VLOOKUP(W922,[1]Wurste!$H:$I,2,FALSE)=0,"HF-Wurst Vegan"),
IFERROR(IF(VLOOKUP(W922,[1]Wurste!$K:$L,2,FALSE)=0,"320er ohne Würste"),
IFERROR(IF(AND(OR(Abfalldokumentation!$I922="BU3",Abfalldokumentation!$I922="Verkauf"),Abfalldokumentation!$N922="Schimmel",Abfalldokumentation!$O922="keinen Abnehmer/kein Schälpersonal"),"Div. Zipfel, ES ohne Verwendung",VLOOKUP(Abfalldokumentation!$M922,Produktgruppen!A:B,2,FALSE)),"-")))))))))))))))))))))))</f>
        <v>Offen ungeschält ABS</v>
      </c>
      <c r="M922" s="81" t="str">
        <f>IFERROR(VLOOKUP(Abfalldokumentation!$W922,Artikel!A:C,3,FALSE),Abfalldokumentation!$W922)</f>
        <v>ABS ORANG-PESTO</v>
      </c>
      <c r="N922" s="81" t="str">
        <f>VLOOKUP(D922,'Liste Gründe'!A:D,2,FALSE)</f>
        <v>keinen Verwendungszweck</v>
      </c>
      <c r="O922" s="80" t="str">
        <f>IF(ISBLANK(F922),VLOOKUP(Abfalldokumentation!$X922,'Liste Gründe'!A:D,3,FALSE),F922)</f>
        <v>-</v>
      </c>
      <c r="P922" s="81" t="str">
        <f>IF(ISBLANK(Abfalldokumentation!$G922),"-",Abfalldokumentation!$G922)</f>
        <v>-</v>
      </c>
      <c r="Q922" s="81">
        <f t="shared" si="113"/>
        <v>40</v>
      </c>
      <c r="R922" s="81" t="str">
        <f t="shared" si="114"/>
        <v>Produkte</v>
      </c>
      <c r="S922" s="81" t="str">
        <f t="shared" si="115"/>
        <v>BUs</v>
      </c>
      <c r="T922" s="81" t="str">
        <f t="shared" si="116"/>
        <v>Symptome</v>
      </c>
      <c r="U922" s="81">
        <f>IFERROR(VLOOKUP(Abfalldokumentation!$W922,Kennzahlen!S:U,3,FALSE)*Abfalldokumentation!$J922,"0")</f>
        <v>4.5</v>
      </c>
      <c r="V922" s="81" t="str">
        <f>IF(ISBLANK(A922),VLOOKUP(Abfalldokumentation!$W922,'Linien - BU'!R:S,2,FALSE),A922)</f>
        <v>BU4</v>
      </c>
      <c r="W922" s="77">
        <f t="shared" si="117"/>
        <v>29501030</v>
      </c>
      <c r="X922" s="77">
        <f t="shared" si="118"/>
        <v>61</v>
      </c>
    </row>
    <row r="923" spans="1:24" ht="30" customHeight="1" x14ac:dyDescent="0.25">
      <c r="A923" s="45" t="s">
        <v>9</v>
      </c>
      <c r="B923" s="46">
        <v>29501036</v>
      </c>
      <c r="C923" s="46">
        <v>7</v>
      </c>
      <c r="D923" s="46">
        <v>61</v>
      </c>
      <c r="E923" s="47">
        <v>44475</v>
      </c>
      <c r="F923" s="48" t="s">
        <v>36</v>
      </c>
      <c r="G923" s="46" t="s">
        <v>36</v>
      </c>
      <c r="H923" s="50" t="str">
        <f>IFERROR(VLOOKUP(Abfalldokumentation!$B923,Artikel!A:C,3,FALSE),Abfalldokumentation!$B923)</f>
        <v>ABS SAINT ANDRÉ</v>
      </c>
      <c r="I923" s="73" t="str">
        <f>VLOOKUP(V923,'Linien - BU'!A:B,2,FALSE)</f>
        <v>BU4</v>
      </c>
      <c r="J923" s="74">
        <f t="shared" si="112"/>
        <v>7</v>
      </c>
      <c r="K923" s="75">
        <f>Abfalldokumentation!$E923</f>
        <v>44475</v>
      </c>
      <c r="L923" s="74" t="str">
        <f>IFERROR(IF(VLOOKUP(W923,'[1]Rohware 230'!$B:$C,2,FALSE)=0,"Rohware"),
IFERROR(IF(VLOOKUP(W923,[1]Sammelnr.!$B:$C,2,FALSE)=0,"Sammelnr. ungeschält ABS"),
IFERROR(IF(VLOOKUP(W923,[1]Sammelnr.!$E:$F,2,FALSE)=0,"Sammelnr. ungeschält VS"),
IFERROR(IF(VLOOKUP(W923,[1]Sammelnr.!$H:$I,2,FALSE)=0,"Sammelnr. geschält"),
IFERROR(IF(VLOOKUP(W923,[1]Offen!$B:$C,2,FALSE)=0,"Offen ungeschält ABS"),
IFERROR(IF(VLOOKUP(W923,[1]Offen!$E:$F,2,FALSE)=0,"Offen ungeschält VOS"),
IFERROR(IF(VLOOKUP(W923,[1]Offen!$H:$I,2,FALSE)=0,"Offen geschält RW"),
IFERROR(IF(VLOOKUP(W923,[1]Offen!$K:$L,2,FALSE)=0,"Offen vegan"),
IFERROR(IF(VLOOKUP(W923,[1]Offen!$N:$O,2,FALSE)=0,"Offen Zipfel"),
IFERROR(IF(VLOOKUP(W923,[1]Offen!$Q:$R,2,FALSE)=0,"Offen Endstücke"),
IFERROR(IF(VLOOKUP(W923,[1]Vakuumiert!$B:$C,2,FALSE)=0,"Vakuumierter VOS ungeschält"),
IFERROR(IF(VLOOKUP(W923,[1]Vakuumiert!$E:$F,2,FALSE)=0,"Vakuumierter ABS ungeschält"),
IFERROR(IF(VLOOKUP(W923,[1]Vakuumiert!$H:$I,2,FALSE)=0,"Vakuumierter VOS geschält"),
IFERROR(IF(VLOOKUP(W923,[1]Vakuumiert!$K:$L,2,FALSE)=0,"Vakuumierter VOS vegan"),
IFERROR(IF(VLOOKUP(W923,[1]Vakuumiert!$N:$O,2,FALSE)=0,"Vakuumierter VOS Zipfel"),
IFERROR(IF(VLOOKUP(W923,[1]Vakuumiert!$Q:$R,2,FALSE)=0,"Vakuumiert geschält"),
IFERROR(IF(VLOOKUP(W923,'[1]vakuumierte Fertigprodukte'!$B:$C,2,FALSE)=0,"Fertigprodukte"),
IFERROR(IF(VLOOKUP(W923,'[1]vakuumierte Fertigprodukte'!$E:$FI,2,FALSE)=0,"Vakuumierte Zipfel"),
IFERROR(IF(VLOOKUP(W923,[1]Wurste!$B:$C,2,FALSE)=0,"Räucherwürste"),
IFERROR(IF(VLOOKUP(W923,[1]Wurste!$E:$F,2,FALSE)=0,"URW/URGW Wurst"),
IFERROR(IF(VLOOKUP(W923,[1]Wurste!$H:$I,2,FALSE)=0,"HF-Wurst Vegan"),
IFERROR(IF(VLOOKUP(W923,[1]Wurste!$K:$L,2,FALSE)=0,"320er ohne Würste"),
IFERROR(IF(AND(OR(Abfalldokumentation!$I923="BU3",Abfalldokumentation!$I923="Verkauf"),Abfalldokumentation!$N923="Schimmel",Abfalldokumentation!$O923="keinen Abnehmer/kein Schälpersonal"),"Div. Zipfel, ES ohne Verwendung",VLOOKUP(Abfalldokumentation!$M923,Produktgruppen!A:B,2,FALSE)),"-")))))))))))))))))))))))</f>
        <v>ABS</v>
      </c>
      <c r="M923" s="76" t="str">
        <f>IFERROR(VLOOKUP(Abfalldokumentation!$W923,Artikel!A:C,3,FALSE),Abfalldokumentation!$W923)</f>
        <v>ABS SAINT ANDRÉ</v>
      </c>
      <c r="N923" s="76" t="str">
        <f>VLOOKUP(D923,'Liste Gründe'!A:D,2,FALSE)</f>
        <v>keinen Verwendungszweck</v>
      </c>
      <c r="O923" s="75" t="str">
        <f>IF(ISBLANK(F923),VLOOKUP(Abfalldokumentation!$X923,'Liste Gründe'!A:D,3,FALSE),F923)</f>
        <v>-</v>
      </c>
      <c r="P923" s="76" t="str">
        <f>IF(ISBLANK(Abfalldokumentation!$G923),"-",Abfalldokumentation!$G923)</f>
        <v>-</v>
      </c>
      <c r="Q923" s="76">
        <f t="shared" si="113"/>
        <v>40</v>
      </c>
      <c r="R923" s="76" t="str">
        <f t="shared" si="114"/>
        <v>Produkte</v>
      </c>
      <c r="S923" s="76" t="str">
        <f t="shared" si="115"/>
        <v>BUs</v>
      </c>
      <c r="T923" s="76" t="str">
        <f t="shared" si="116"/>
        <v>Symptome</v>
      </c>
      <c r="U923" s="76">
        <f>IFERROR(VLOOKUP(Abfalldokumentation!$W923,Kennzahlen!S:U,3,FALSE)*Abfalldokumentation!$J923,"0")</f>
        <v>6.9999999999999999E-4</v>
      </c>
      <c r="V923" s="76" t="str">
        <f>IF(ISBLANK(A923),VLOOKUP(Abfalldokumentation!$W923,'Linien - BU'!R:S,2,FALSE),A923)</f>
        <v>BU4</v>
      </c>
      <c r="W923" s="77">
        <f t="shared" si="117"/>
        <v>29501036</v>
      </c>
      <c r="X923" s="77">
        <f t="shared" si="118"/>
        <v>61</v>
      </c>
    </row>
    <row r="924" spans="1:24" ht="30" customHeight="1" x14ac:dyDescent="0.25">
      <c r="A924" s="39" t="s">
        <v>9</v>
      </c>
      <c r="B924" s="40">
        <v>29501039</v>
      </c>
      <c r="C924" s="40">
        <v>17</v>
      </c>
      <c r="D924" s="40">
        <v>61</v>
      </c>
      <c r="E924" s="41">
        <v>44475</v>
      </c>
      <c r="F924" s="42" t="s">
        <v>36</v>
      </c>
      <c r="G924" s="40" t="s">
        <v>36</v>
      </c>
      <c r="H924" s="44" t="str">
        <f>IFERROR(VLOOKUP(Abfalldokumentation!$B924,Artikel!A:C,3,FALSE),Abfalldokumentation!$B924)</f>
        <v>ABS OLD-AMSTERDAM</v>
      </c>
      <c r="I924" s="78" t="str">
        <f>VLOOKUP(V924,'Linien - BU'!A:B,2,FALSE)</f>
        <v>BU4</v>
      </c>
      <c r="J924" s="79">
        <f t="shared" si="112"/>
        <v>17</v>
      </c>
      <c r="K924" s="80">
        <f>Abfalldokumentation!$E924</f>
        <v>44475</v>
      </c>
      <c r="L924" s="79" t="str">
        <f>IFERROR(IF(VLOOKUP(W924,'[1]Rohware 230'!$B:$C,2,FALSE)=0,"Rohware"),
IFERROR(IF(VLOOKUP(W924,[1]Sammelnr.!$B:$C,2,FALSE)=0,"Sammelnr. ungeschält ABS"),
IFERROR(IF(VLOOKUP(W924,[1]Sammelnr.!$E:$F,2,FALSE)=0,"Sammelnr. ungeschält VS"),
IFERROR(IF(VLOOKUP(W924,[1]Sammelnr.!$H:$I,2,FALSE)=0,"Sammelnr. geschält"),
IFERROR(IF(VLOOKUP(W924,[1]Offen!$B:$C,2,FALSE)=0,"Offen ungeschält ABS"),
IFERROR(IF(VLOOKUP(W924,[1]Offen!$E:$F,2,FALSE)=0,"Offen ungeschält VOS"),
IFERROR(IF(VLOOKUP(W924,[1]Offen!$H:$I,2,FALSE)=0,"Offen geschält RW"),
IFERROR(IF(VLOOKUP(W924,[1]Offen!$K:$L,2,FALSE)=0,"Offen vegan"),
IFERROR(IF(VLOOKUP(W924,[1]Offen!$N:$O,2,FALSE)=0,"Offen Zipfel"),
IFERROR(IF(VLOOKUP(W924,[1]Offen!$Q:$R,2,FALSE)=0,"Offen Endstücke"),
IFERROR(IF(VLOOKUP(W924,[1]Vakuumiert!$B:$C,2,FALSE)=0,"Vakuumierter VOS ungeschält"),
IFERROR(IF(VLOOKUP(W924,[1]Vakuumiert!$E:$F,2,FALSE)=0,"Vakuumierter ABS ungeschält"),
IFERROR(IF(VLOOKUP(W924,[1]Vakuumiert!$H:$I,2,FALSE)=0,"Vakuumierter VOS geschält"),
IFERROR(IF(VLOOKUP(W924,[1]Vakuumiert!$K:$L,2,FALSE)=0,"Vakuumierter VOS vegan"),
IFERROR(IF(VLOOKUP(W924,[1]Vakuumiert!$N:$O,2,FALSE)=0,"Vakuumierter VOS Zipfel"),
IFERROR(IF(VLOOKUP(W924,[1]Vakuumiert!$Q:$R,2,FALSE)=0,"Vakuumiert geschält"),
IFERROR(IF(VLOOKUP(W924,'[1]vakuumierte Fertigprodukte'!$B:$C,2,FALSE)=0,"Fertigprodukte"),
IFERROR(IF(VLOOKUP(W924,'[1]vakuumierte Fertigprodukte'!$E:$FI,2,FALSE)=0,"Vakuumierte Zipfel"),
IFERROR(IF(VLOOKUP(W924,[1]Wurste!$B:$C,2,FALSE)=0,"Räucherwürste"),
IFERROR(IF(VLOOKUP(W924,[1]Wurste!$E:$F,2,FALSE)=0,"URW/URGW Wurst"),
IFERROR(IF(VLOOKUP(W924,[1]Wurste!$H:$I,2,FALSE)=0,"HF-Wurst Vegan"),
IFERROR(IF(VLOOKUP(W924,[1]Wurste!$K:$L,2,FALSE)=0,"320er ohne Würste"),
IFERROR(IF(AND(OR(Abfalldokumentation!$I924="BU3",Abfalldokumentation!$I924="Verkauf"),Abfalldokumentation!$N924="Schimmel",Abfalldokumentation!$O924="keinen Abnehmer/kein Schälpersonal"),"Div. Zipfel, ES ohne Verwendung",VLOOKUP(Abfalldokumentation!$M924,Produktgruppen!A:B,2,FALSE)),"-")))))))))))))))))))))))</f>
        <v>Offen ungeschält ABS</v>
      </c>
      <c r="M924" s="81" t="str">
        <f>IFERROR(VLOOKUP(Abfalldokumentation!$W924,Artikel!A:C,3,FALSE),Abfalldokumentation!$W924)</f>
        <v>ABS OLD-AMSTERDAM</v>
      </c>
      <c r="N924" s="81" t="str">
        <f>VLOOKUP(D924,'Liste Gründe'!A:D,2,FALSE)</f>
        <v>keinen Verwendungszweck</v>
      </c>
      <c r="O924" s="80" t="str">
        <f>IF(ISBLANK(F924),VLOOKUP(Abfalldokumentation!$X924,'Liste Gründe'!A:D,3,FALSE),F924)</f>
        <v>-</v>
      </c>
      <c r="P924" s="81" t="str">
        <f>IF(ISBLANK(Abfalldokumentation!$G924),"-",Abfalldokumentation!$G924)</f>
        <v>-</v>
      </c>
      <c r="Q924" s="81">
        <f t="shared" si="113"/>
        <v>40</v>
      </c>
      <c r="R924" s="81" t="str">
        <f t="shared" si="114"/>
        <v>Produkte</v>
      </c>
      <c r="S924" s="81" t="str">
        <f t="shared" si="115"/>
        <v>BUs</v>
      </c>
      <c r="T924" s="81" t="str">
        <f t="shared" si="116"/>
        <v>Symptome</v>
      </c>
      <c r="U924" s="81">
        <f>IFERROR(VLOOKUP(Abfalldokumentation!$W924,Kennzahlen!S:U,3,FALSE)*Abfalldokumentation!$J924,"0")</f>
        <v>1.7000000000000001E-3</v>
      </c>
      <c r="V924" s="81" t="str">
        <f>IF(ISBLANK(A924),VLOOKUP(Abfalldokumentation!$W924,'Linien - BU'!R:S,2,FALSE),A924)</f>
        <v>BU4</v>
      </c>
      <c r="W924" s="77">
        <f t="shared" si="117"/>
        <v>29501039</v>
      </c>
      <c r="X924" s="77">
        <f t="shared" si="118"/>
        <v>61</v>
      </c>
    </row>
    <row r="925" spans="1:24" ht="30" customHeight="1" x14ac:dyDescent="0.25">
      <c r="A925" s="45" t="s">
        <v>74</v>
      </c>
      <c r="B925" s="46">
        <v>29501067</v>
      </c>
      <c r="C925" s="46">
        <v>120</v>
      </c>
      <c r="D925" s="46">
        <v>12</v>
      </c>
      <c r="E925" s="47">
        <v>44475</v>
      </c>
      <c r="F925" s="48" t="s">
        <v>22</v>
      </c>
      <c r="G925" s="46" t="s">
        <v>36</v>
      </c>
      <c r="H925" s="50" t="str">
        <f>IFERROR(VLOOKUP(Abfalldokumentation!$B925,Artikel!A:C,3,FALSE),Abfalldokumentation!$B925)</f>
        <v>VOS RW-SCHI ENDSTÜCK 35</v>
      </c>
      <c r="I925" s="73" t="str">
        <f>VLOOKUP(V925,'Linien - BU'!A:B,2,FALSE)</f>
        <v>BU1</v>
      </c>
      <c r="J925" s="74">
        <f t="shared" si="112"/>
        <v>120</v>
      </c>
      <c r="K925" s="75">
        <f>Abfalldokumentation!$E925</f>
        <v>44475</v>
      </c>
      <c r="L925" s="74" t="str">
        <f>IFERROR(IF(VLOOKUP(W925,'[1]Rohware 230'!$B:$C,2,FALSE)=0,"Rohware"),
IFERROR(IF(VLOOKUP(W925,[1]Sammelnr.!$B:$C,2,FALSE)=0,"Sammelnr. ungeschält ABS"),
IFERROR(IF(VLOOKUP(W925,[1]Sammelnr.!$E:$F,2,FALSE)=0,"Sammelnr. ungeschält VS"),
IFERROR(IF(VLOOKUP(W925,[1]Sammelnr.!$H:$I,2,FALSE)=0,"Sammelnr. geschält"),
IFERROR(IF(VLOOKUP(W925,[1]Offen!$B:$C,2,FALSE)=0,"Offen ungeschält ABS"),
IFERROR(IF(VLOOKUP(W925,[1]Offen!$E:$F,2,FALSE)=0,"Offen ungeschält VOS"),
IFERROR(IF(VLOOKUP(W925,[1]Offen!$H:$I,2,FALSE)=0,"Offen geschält RW"),
IFERROR(IF(VLOOKUP(W925,[1]Offen!$K:$L,2,FALSE)=0,"Offen vegan"),
IFERROR(IF(VLOOKUP(W925,[1]Offen!$N:$O,2,FALSE)=0,"Offen Zipfel"),
IFERROR(IF(VLOOKUP(W925,[1]Offen!$Q:$R,2,FALSE)=0,"Offen Endstücke"),
IFERROR(IF(VLOOKUP(W925,[1]Vakuumiert!$B:$C,2,FALSE)=0,"Vakuumierter VOS ungeschält"),
IFERROR(IF(VLOOKUP(W925,[1]Vakuumiert!$E:$F,2,FALSE)=0,"Vakuumierter ABS ungeschält"),
IFERROR(IF(VLOOKUP(W925,[1]Vakuumiert!$H:$I,2,FALSE)=0,"Vakuumierter VOS geschält"),
IFERROR(IF(VLOOKUP(W925,[1]Vakuumiert!$K:$L,2,FALSE)=0,"Vakuumierter VOS vegan"),
IFERROR(IF(VLOOKUP(W925,[1]Vakuumiert!$N:$O,2,FALSE)=0,"Vakuumierter VOS Zipfel"),
IFERROR(IF(VLOOKUP(W925,[1]Vakuumiert!$Q:$R,2,FALSE)=0,"Vakuumiert geschält"),
IFERROR(IF(VLOOKUP(W925,'[1]vakuumierte Fertigprodukte'!$B:$C,2,FALSE)=0,"Fertigprodukte"),
IFERROR(IF(VLOOKUP(W925,'[1]vakuumierte Fertigprodukte'!$E:$FI,2,FALSE)=0,"Vakuumierte Zipfel"),
IFERROR(IF(VLOOKUP(W925,[1]Wurste!$B:$C,2,FALSE)=0,"Räucherwürste"),
IFERROR(IF(VLOOKUP(W925,[1]Wurste!$E:$F,2,FALSE)=0,"URW/URGW Wurst"),
IFERROR(IF(VLOOKUP(W925,[1]Wurste!$H:$I,2,FALSE)=0,"HF-Wurst Vegan"),
IFERROR(IF(VLOOKUP(W925,[1]Wurste!$K:$L,2,FALSE)=0,"320er ohne Würste"),
IFERROR(IF(AND(OR(Abfalldokumentation!$I925="BU3",Abfalldokumentation!$I925="Verkauf"),Abfalldokumentation!$N925="Schimmel",Abfalldokumentation!$O925="keinen Abnehmer/kein Schälpersonal"),"Div. Zipfel, ES ohne Verwendung",VLOOKUP(Abfalldokumentation!$M925,Produktgruppen!A:B,2,FALSE)),"-")))))))))))))))))))))))</f>
        <v>Offen Endstücke</v>
      </c>
      <c r="M925" s="76" t="str">
        <f>IFERROR(VLOOKUP(Abfalldokumentation!$W925,Artikel!A:C,3,FALSE),Abfalldokumentation!$W925)</f>
        <v>VOS RW-SCHI ENDSTÜCK 35</v>
      </c>
      <c r="N925" s="76" t="str">
        <f>VLOOKUP(D925,'Liste Gründe'!A:D,2,FALSE)</f>
        <v>Schimmel</v>
      </c>
      <c r="O925" s="75" t="str">
        <f>IF(ISBLANK(F925),VLOOKUP(Abfalldokumentation!$X925,'Liste Gründe'!A:D,3,FALSE),F925)</f>
        <v>keine Verarbeitung</v>
      </c>
      <c r="P925" s="76" t="str">
        <f>IF(ISBLANK(Abfalldokumentation!$G925),"-",Abfalldokumentation!$G925)</f>
        <v>-</v>
      </c>
      <c r="Q925" s="76">
        <f t="shared" si="113"/>
        <v>40</v>
      </c>
      <c r="R925" s="76" t="str">
        <f t="shared" si="114"/>
        <v>Produkte</v>
      </c>
      <c r="S925" s="76" t="str">
        <f t="shared" si="115"/>
        <v>BUs</v>
      </c>
      <c r="T925" s="76" t="str">
        <f t="shared" si="116"/>
        <v>Symptome</v>
      </c>
      <c r="U925" s="76">
        <f>IFERROR(VLOOKUP(Abfalldokumentation!$W925,Kennzahlen!S:U,3,FALSE)*Abfalldokumentation!$J925,"0")</f>
        <v>60</v>
      </c>
      <c r="V925" s="76" t="str">
        <f>IF(ISBLANK(A925),VLOOKUP(Abfalldokumentation!$W925,'Linien - BU'!R:S,2,FALSE),A925)</f>
        <v>Schmelze</v>
      </c>
      <c r="W925" s="77">
        <f t="shared" si="117"/>
        <v>29501067</v>
      </c>
      <c r="X925" s="77">
        <f t="shared" si="118"/>
        <v>12</v>
      </c>
    </row>
    <row r="926" spans="1:24" ht="30" customHeight="1" x14ac:dyDescent="0.25">
      <c r="A926" s="39" t="s">
        <v>9</v>
      </c>
      <c r="B926" s="40">
        <v>29501101</v>
      </c>
      <c r="C926" s="40">
        <v>15</v>
      </c>
      <c r="D926" s="40">
        <v>61</v>
      </c>
      <c r="E926" s="41">
        <v>44475</v>
      </c>
      <c r="F926" s="42" t="s">
        <v>36</v>
      </c>
      <c r="G926" s="40" t="s">
        <v>36</v>
      </c>
      <c r="H926" s="44" t="str">
        <f>IFERROR(VLOOKUP(Abfalldokumentation!$B926,Artikel!A:C,3,FALSE),Abfalldokumentation!$B926)</f>
        <v>ABS BRIE-PAP</v>
      </c>
      <c r="I926" s="78" t="str">
        <f>VLOOKUP(V926,'Linien - BU'!A:B,2,FALSE)</f>
        <v>BU4</v>
      </c>
      <c r="J926" s="79">
        <f t="shared" si="112"/>
        <v>15</v>
      </c>
      <c r="K926" s="80">
        <f>Abfalldokumentation!$E926</f>
        <v>44475</v>
      </c>
      <c r="L926" s="79" t="str">
        <f>IFERROR(IF(VLOOKUP(W926,'[1]Rohware 230'!$B:$C,2,FALSE)=0,"Rohware"),
IFERROR(IF(VLOOKUP(W926,[1]Sammelnr.!$B:$C,2,FALSE)=0,"Sammelnr. ungeschält ABS"),
IFERROR(IF(VLOOKUP(W926,[1]Sammelnr.!$E:$F,2,FALSE)=0,"Sammelnr. ungeschält VS"),
IFERROR(IF(VLOOKUP(W926,[1]Sammelnr.!$H:$I,2,FALSE)=0,"Sammelnr. geschält"),
IFERROR(IF(VLOOKUP(W926,[1]Offen!$B:$C,2,FALSE)=0,"Offen ungeschält ABS"),
IFERROR(IF(VLOOKUP(W926,[1]Offen!$E:$F,2,FALSE)=0,"Offen ungeschält VOS"),
IFERROR(IF(VLOOKUP(W926,[1]Offen!$H:$I,2,FALSE)=0,"Offen geschält RW"),
IFERROR(IF(VLOOKUP(W926,[1]Offen!$K:$L,2,FALSE)=0,"Offen vegan"),
IFERROR(IF(VLOOKUP(W926,[1]Offen!$N:$O,2,FALSE)=0,"Offen Zipfel"),
IFERROR(IF(VLOOKUP(W926,[1]Offen!$Q:$R,2,FALSE)=0,"Offen Endstücke"),
IFERROR(IF(VLOOKUP(W926,[1]Vakuumiert!$B:$C,2,FALSE)=0,"Vakuumierter VOS ungeschält"),
IFERROR(IF(VLOOKUP(W926,[1]Vakuumiert!$E:$F,2,FALSE)=0,"Vakuumierter ABS ungeschält"),
IFERROR(IF(VLOOKUP(W926,[1]Vakuumiert!$H:$I,2,FALSE)=0,"Vakuumierter VOS geschält"),
IFERROR(IF(VLOOKUP(W926,[1]Vakuumiert!$K:$L,2,FALSE)=0,"Vakuumierter VOS vegan"),
IFERROR(IF(VLOOKUP(W926,[1]Vakuumiert!$N:$O,2,FALSE)=0,"Vakuumierter VOS Zipfel"),
IFERROR(IF(VLOOKUP(W926,[1]Vakuumiert!$Q:$R,2,FALSE)=0,"Vakuumiert geschält"),
IFERROR(IF(VLOOKUP(W926,'[1]vakuumierte Fertigprodukte'!$B:$C,2,FALSE)=0,"Fertigprodukte"),
IFERROR(IF(VLOOKUP(W926,'[1]vakuumierte Fertigprodukte'!$E:$FI,2,FALSE)=0,"Vakuumierte Zipfel"),
IFERROR(IF(VLOOKUP(W926,[1]Wurste!$B:$C,2,FALSE)=0,"Räucherwürste"),
IFERROR(IF(VLOOKUP(W926,[1]Wurste!$E:$F,2,FALSE)=0,"URW/URGW Wurst"),
IFERROR(IF(VLOOKUP(W926,[1]Wurste!$H:$I,2,FALSE)=0,"HF-Wurst Vegan"),
IFERROR(IF(VLOOKUP(W926,[1]Wurste!$K:$L,2,FALSE)=0,"320er ohne Würste"),
IFERROR(IF(AND(OR(Abfalldokumentation!$I926="BU3",Abfalldokumentation!$I926="Verkauf"),Abfalldokumentation!$N926="Schimmel",Abfalldokumentation!$O926="keinen Abnehmer/kein Schälpersonal"),"Div. Zipfel, ES ohne Verwendung",VLOOKUP(Abfalldokumentation!$M926,Produktgruppen!A:B,2,FALSE)),"-")))))))))))))))))))))))</f>
        <v>Offen ungeschält ABS</v>
      </c>
      <c r="M926" s="81" t="str">
        <f>IFERROR(VLOOKUP(Abfalldokumentation!$W926,Artikel!A:C,3,FALSE),Abfalldokumentation!$W926)</f>
        <v>ABS BRIE-PAP</v>
      </c>
      <c r="N926" s="81" t="str">
        <f>VLOOKUP(D926,'Liste Gründe'!A:D,2,FALSE)</f>
        <v>keinen Verwendungszweck</v>
      </c>
      <c r="O926" s="80" t="str">
        <f>IF(ISBLANK(F926),VLOOKUP(Abfalldokumentation!$X926,'Liste Gründe'!A:D,3,FALSE),F926)</f>
        <v>-</v>
      </c>
      <c r="P926" s="81" t="str">
        <f>IF(ISBLANK(Abfalldokumentation!$G926),"-",Abfalldokumentation!$G926)</f>
        <v>-</v>
      </c>
      <c r="Q926" s="81">
        <f t="shared" si="113"/>
        <v>40</v>
      </c>
      <c r="R926" s="81" t="str">
        <f t="shared" si="114"/>
        <v>Produkte</v>
      </c>
      <c r="S926" s="81" t="str">
        <f t="shared" si="115"/>
        <v>BUs</v>
      </c>
      <c r="T926" s="81" t="str">
        <f t="shared" si="116"/>
        <v>Symptome</v>
      </c>
      <c r="U926" s="81">
        <f>IFERROR(VLOOKUP(Abfalldokumentation!$W926,Kennzahlen!S:U,3,FALSE)*Abfalldokumentation!$J926,"0")</f>
        <v>0.15</v>
      </c>
      <c r="V926" s="81" t="str">
        <f>IF(ISBLANK(A926),VLOOKUP(Abfalldokumentation!$W926,'Linien - BU'!R:S,2,FALSE),A926)</f>
        <v>BU4</v>
      </c>
      <c r="W926" s="77">
        <f t="shared" si="117"/>
        <v>29501101</v>
      </c>
      <c r="X926" s="77">
        <f t="shared" si="118"/>
        <v>61</v>
      </c>
    </row>
    <row r="927" spans="1:24" ht="30" customHeight="1" x14ac:dyDescent="0.25">
      <c r="A927" s="45" t="s">
        <v>74</v>
      </c>
      <c r="B927" s="46">
        <v>49500171</v>
      </c>
      <c r="C927" s="46">
        <v>130</v>
      </c>
      <c r="D927" s="46">
        <v>12</v>
      </c>
      <c r="E927" s="47">
        <v>44475</v>
      </c>
      <c r="F927" s="48" t="s">
        <v>24</v>
      </c>
      <c r="G927" s="46" t="s">
        <v>36</v>
      </c>
      <c r="H927" s="50" t="str">
        <f>IFERROR(VLOOKUP(Abfalldokumentation!$B927,Artikel!A:C,3,FALSE),Abfalldokumentation!$B927)</f>
        <v>VOS RW-NATUR-STAUBK-GES</v>
      </c>
      <c r="I927" s="73" t="str">
        <f>VLOOKUP(V927,'Linien - BU'!A:B,2,FALSE)</f>
        <v>BU1</v>
      </c>
      <c r="J927" s="74">
        <f t="shared" si="112"/>
        <v>130</v>
      </c>
      <c r="K927" s="75">
        <f>Abfalldokumentation!$E927</f>
        <v>44475</v>
      </c>
      <c r="L927" s="74" t="str">
        <f>IFERROR(IF(VLOOKUP(W927,'[1]Rohware 230'!$B:$C,2,FALSE)=0,"Rohware"),
IFERROR(IF(VLOOKUP(W927,[1]Sammelnr.!$B:$C,2,FALSE)=0,"Sammelnr. ungeschält ABS"),
IFERROR(IF(VLOOKUP(W927,[1]Sammelnr.!$E:$F,2,FALSE)=0,"Sammelnr. ungeschält VS"),
IFERROR(IF(VLOOKUP(W927,[1]Sammelnr.!$H:$I,2,FALSE)=0,"Sammelnr. geschält"),
IFERROR(IF(VLOOKUP(W927,[1]Offen!$B:$C,2,FALSE)=0,"Offen ungeschält ABS"),
IFERROR(IF(VLOOKUP(W927,[1]Offen!$E:$F,2,FALSE)=0,"Offen ungeschält VOS"),
IFERROR(IF(VLOOKUP(W927,[1]Offen!$H:$I,2,FALSE)=0,"Offen geschält RW"),
IFERROR(IF(VLOOKUP(W927,[1]Offen!$K:$L,2,FALSE)=0,"Offen vegan"),
IFERROR(IF(VLOOKUP(W927,[1]Offen!$N:$O,2,FALSE)=0,"Offen Zipfel"),
IFERROR(IF(VLOOKUP(W927,[1]Offen!$Q:$R,2,FALSE)=0,"Offen Endstücke"),
IFERROR(IF(VLOOKUP(W927,[1]Vakuumiert!$B:$C,2,FALSE)=0,"Vakuumierter VOS ungeschält"),
IFERROR(IF(VLOOKUP(W927,[1]Vakuumiert!$E:$F,2,FALSE)=0,"Vakuumierter ABS ungeschält"),
IFERROR(IF(VLOOKUP(W927,[1]Vakuumiert!$H:$I,2,FALSE)=0,"Vakuumierter VOS geschält"),
IFERROR(IF(VLOOKUP(W927,[1]Vakuumiert!$K:$L,2,FALSE)=0,"Vakuumierter VOS vegan"),
IFERROR(IF(VLOOKUP(W927,[1]Vakuumiert!$N:$O,2,FALSE)=0,"Vakuumierter VOS Zipfel"),
IFERROR(IF(VLOOKUP(W927,[1]Vakuumiert!$Q:$R,2,FALSE)=0,"Vakuumiert geschält"),
IFERROR(IF(VLOOKUP(W927,'[1]vakuumierte Fertigprodukte'!$B:$C,2,FALSE)=0,"Fertigprodukte"),
IFERROR(IF(VLOOKUP(W927,'[1]vakuumierte Fertigprodukte'!$E:$FI,2,FALSE)=0,"Vakuumierte Zipfel"),
IFERROR(IF(VLOOKUP(W927,[1]Wurste!$B:$C,2,FALSE)=0,"Räucherwürste"),
IFERROR(IF(VLOOKUP(W927,[1]Wurste!$E:$F,2,FALSE)=0,"URW/URGW Wurst"),
IFERROR(IF(VLOOKUP(W927,[1]Wurste!$H:$I,2,FALSE)=0,"HF-Wurst Vegan"),
IFERROR(IF(VLOOKUP(W927,[1]Wurste!$K:$L,2,FALSE)=0,"320er ohne Würste"),
IFERROR(IF(AND(OR(Abfalldokumentation!$I927="BU3",Abfalldokumentation!$I927="Verkauf"),Abfalldokumentation!$N927="Schimmel",Abfalldokumentation!$O927="keinen Abnehmer/kein Schälpersonal"),"Div. Zipfel, ES ohne Verwendung",VLOOKUP(Abfalldokumentation!$M927,Produktgruppen!A:B,2,FALSE)),"-")))))))))))))))))))))))</f>
        <v>Vakuumierter VOS ungeschält</v>
      </c>
      <c r="M927" s="76" t="str">
        <f>IFERROR(VLOOKUP(Abfalldokumentation!$W927,Artikel!A:C,3,FALSE),Abfalldokumentation!$W927)</f>
        <v>VOS RW-NATUR-STAUBK-GES</v>
      </c>
      <c r="N927" s="76" t="str">
        <f>VLOOKUP(D927,'Liste Gründe'!A:D,2,FALSE)</f>
        <v>Schimmel</v>
      </c>
      <c r="O927" s="75" t="str">
        <f>IF(ISBLANK(F927),VLOOKUP(Abfalldokumentation!$X927,'Liste Gründe'!A:D,3,FALSE),F927)</f>
        <v>spezifischer Einsatz</v>
      </c>
      <c r="P927" s="76" t="str">
        <f>IF(ISBLANK(Abfalldokumentation!$G927),"-",Abfalldokumentation!$G927)</f>
        <v>-</v>
      </c>
      <c r="Q927" s="76">
        <f t="shared" si="113"/>
        <v>40</v>
      </c>
      <c r="R927" s="76" t="str">
        <f t="shared" si="114"/>
        <v>Produkte</v>
      </c>
      <c r="S927" s="76" t="str">
        <f t="shared" si="115"/>
        <v>BUs</v>
      </c>
      <c r="T927" s="76" t="str">
        <f t="shared" si="116"/>
        <v>Symptome</v>
      </c>
      <c r="U927" s="76">
        <f>IFERROR(VLOOKUP(Abfalldokumentation!$W927,Kennzahlen!S:U,3,FALSE)*Abfalldokumentation!$J927,"0")</f>
        <v>152.63299999999998</v>
      </c>
      <c r="V927" s="76" t="str">
        <f>IF(ISBLANK(A927),VLOOKUP(Abfalldokumentation!$W927,'Linien - BU'!R:S,2,FALSE),A927)</f>
        <v>Schmelze</v>
      </c>
      <c r="W927" s="77">
        <f t="shared" si="117"/>
        <v>49500171</v>
      </c>
      <c r="X927" s="77">
        <f t="shared" si="118"/>
        <v>12</v>
      </c>
    </row>
    <row r="928" spans="1:24" ht="30" customHeight="1" x14ac:dyDescent="0.25">
      <c r="A928" s="39" t="s">
        <v>7</v>
      </c>
      <c r="B928" s="40" t="s">
        <v>104</v>
      </c>
      <c r="C928" s="40">
        <v>15</v>
      </c>
      <c r="D928" s="40">
        <v>12</v>
      </c>
      <c r="E928" s="41">
        <v>44475</v>
      </c>
      <c r="F928" s="42" t="s">
        <v>26</v>
      </c>
      <c r="G928" s="40"/>
      <c r="H928" s="44" t="str">
        <f>IFERROR(VLOOKUP(Abfalldokumentation!$B928,Artikel!A:C,3,FALSE),Abfalldokumentation!$B928)</f>
        <v>Blöcke</v>
      </c>
      <c r="I928" s="78" t="str">
        <f>VLOOKUP(V928,'Linien - BU'!A:B,2,FALSE)</f>
        <v>BU2</v>
      </c>
      <c r="J928" s="79">
        <f t="shared" si="112"/>
        <v>15</v>
      </c>
      <c r="K928" s="80">
        <f>Abfalldokumentation!$E928</f>
        <v>44475</v>
      </c>
      <c r="L928" s="79" t="str">
        <f>IFERROR(IF(VLOOKUP(W928,'[1]Rohware 230'!$B:$C,2,FALSE)=0,"Rohware"),
IFERROR(IF(VLOOKUP(W928,[1]Sammelnr.!$B:$C,2,FALSE)=0,"Sammelnr. ungeschält ABS"),
IFERROR(IF(VLOOKUP(W928,[1]Sammelnr.!$E:$F,2,FALSE)=0,"Sammelnr. ungeschält VS"),
IFERROR(IF(VLOOKUP(W928,[1]Sammelnr.!$H:$I,2,FALSE)=0,"Sammelnr. geschält"),
IFERROR(IF(VLOOKUP(W928,[1]Offen!$B:$C,2,FALSE)=0,"Offen ungeschält ABS"),
IFERROR(IF(VLOOKUP(W928,[1]Offen!$E:$F,2,FALSE)=0,"Offen ungeschält VOS"),
IFERROR(IF(VLOOKUP(W928,[1]Offen!$H:$I,2,FALSE)=0,"Offen geschält RW"),
IFERROR(IF(VLOOKUP(W928,[1]Offen!$K:$L,2,FALSE)=0,"Offen vegan"),
IFERROR(IF(VLOOKUP(W928,[1]Offen!$N:$O,2,FALSE)=0,"Offen Zipfel"),
IFERROR(IF(VLOOKUP(W928,[1]Offen!$Q:$R,2,FALSE)=0,"Offen Endstücke"),
IFERROR(IF(VLOOKUP(W928,[1]Vakuumiert!$B:$C,2,FALSE)=0,"Vakuumierter VOS ungeschält"),
IFERROR(IF(VLOOKUP(W928,[1]Vakuumiert!$E:$F,2,FALSE)=0,"Vakuumierter ABS ungeschält"),
IFERROR(IF(VLOOKUP(W928,[1]Vakuumiert!$H:$I,2,FALSE)=0,"Vakuumierter VOS geschält"),
IFERROR(IF(VLOOKUP(W928,[1]Vakuumiert!$K:$L,2,FALSE)=0,"Vakuumierter VOS vegan"),
IFERROR(IF(VLOOKUP(W928,[1]Vakuumiert!$N:$O,2,FALSE)=0,"Vakuumierter VOS Zipfel"),
IFERROR(IF(VLOOKUP(W928,[1]Vakuumiert!$Q:$R,2,FALSE)=0,"Vakuumiert geschält"),
IFERROR(IF(VLOOKUP(W928,'[1]vakuumierte Fertigprodukte'!$B:$C,2,FALSE)=0,"Fertigprodukte"),
IFERROR(IF(VLOOKUP(W928,'[1]vakuumierte Fertigprodukte'!$E:$FI,2,FALSE)=0,"Vakuumierte Zipfel"),
IFERROR(IF(VLOOKUP(W928,[1]Wurste!$B:$C,2,FALSE)=0,"Räucherwürste"),
IFERROR(IF(VLOOKUP(W928,[1]Wurste!$E:$F,2,FALSE)=0,"URW/URGW Wurst"),
IFERROR(IF(VLOOKUP(W928,[1]Wurste!$H:$I,2,FALSE)=0,"HF-Wurst Vegan"),
IFERROR(IF(VLOOKUP(W928,[1]Wurste!$K:$L,2,FALSE)=0,"320er ohne Würste"),
IFERROR(IF(AND(OR(Abfalldokumentation!$I928="BU3",Abfalldokumentation!$I928="Verkauf"),Abfalldokumentation!$N928="Schimmel",Abfalldokumentation!$O928="keinen Abnehmer/kein Schälpersonal"),"Div. Zipfel, ES ohne Verwendung",VLOOKUP(Abfalldokumentation!$M928,Produktgruppen!A:B,2,FALSE)),"-")))))))))))))))))))))))</f>
        <v>Rohware</v>
      </c>
      <c r="M928" s="81" t="str">
        <f>IFERROR(VLOOKUP(Abfalldokumentation!$W928,Artikel!A:C,3,FALSE),Abfalldokumentation!$W928)</f>
        <v>Blöcke</v>
      </c>
      <c r="N928" s="81" t="str">
        <f>VLOOKUP(D928,'Liste Gründe'!A:D,2,FALSE)</f>
        <v>Schimmel</v>
      </c>
      <c r="O928" s="80" t="str">
        <f>IF(ISBLANK(F928),VLOOKUP(Abfalldokumentation!$X928,'Liste Gründe'!A:D,3,FALSE),F928)</f>
        <v>Luftzieher/Folienriss durch Transport</v>
      </c>
      <c r="P928" s="81" t="str">
        <f>IF(ISBLANK(Abfalldokumentation!$G928),"-",Abfalldokumentation!$G928)</f>
        <v>-</v>
      </c>
      <c r="Q928" s="81">
        <f t="shared" si="113"/>
        <v>40</v>
      </c>
      <c r="R928" s="81" t="str">
        <f t="shared" si="114"/>
        <v>Produkte</v>
      </c>
      <c r="S928" s="81" t="str">
        <f t="shared" si="115"/>
        <v>BUs</v>
      </c>
      <c r="T928" s="81" t="str">
        <f t="shared" si="116"/>
        <v>Symptome</v>
      </c>
      <c r="U928" s="81" t="str">
        <f>IFERROR(VLOOKUP(Abfalldokumentation!$W928,Kennzahlen!S:U,3,FALSE)*Abfalldokumentation!$J928,"0")</f>
        <v>0</v>
      </c>
      <c r="V928" s="81" t="str">
        <f>IF(ISBLANK(A928),VLOOKUP(Abfalldokumentation!$W928,'Linien - BU'!R:S,2,FALSE),A928)</f>
        <v>BU2</v>
      </c>
      <c r="W928" s="77" t="str">
        <f t="shared" si="117"/>
        <v>Blöcke</v>
      </c>
      <c r="X928" s="77">
        <f t="shared" si="118"/>
        <v>12</v>
      </c>
    </row>
    <row r="929" spans="1:24" ht="30" customHeight="1" x14ac:dyDescent="0.25">
      <c r="A929" s="45" t="s">
        <v>70</v>
      </c>
      <c r="B929" s="46" t="s">
        <v>85</v>
      </c>
      <c r="C929" s="46">
        <v>405</v>
      </c>
      <c r="D929" s="46">
        <v>30</v>
      </c>
      <c r="E929" s="47">
        <v>44475</v>
      </c>
      <c r="F929" s="48"/>
      <c r="G929" s="46" t="s">
        <v>36</v>
      </c>
      <c r="H929" s="50" t="str">
        <f>IFERROR(VLOOKUP(Abfalldokumentation!$B929,Artikel!A:C,3,FALSE),Abfalldokumentation!$B929)</f>
        <v>Diverses</v>
      </c>
      <c r="I929" s="73" t="str">
        <f>VLOOKUP(V929,'Linien - BU'!A:B,2,FALSE)</f>
        <v>BU1</v>
      </c>
      <c r="J929" s="74">
        <f t="shared" si="112"/>
        <v>405</v>
      </c>
      <c r="K929" s="75">
        <f>Abfalldokumentation!$E929</f>
        <v>44475</v>
      </c>
      <c r="L929" s="74" t="str">
        <f>IFERROR(IF(VLOOKUP(W929,'[1]Rohware 230'!$B:$C,2,FALSE)=0,"Rohware"),
IFERROR(IF(VLOOKUP(W929,[1]Sammelnr.!$B:$C,2,FALSE)=0,"Sammelnr. ungeschält ABS"),
IFERROR(IF(VLOOKUP(W929,[1]Sammelnr.!$E:$F,2,FALSE)=0,"Sammelnr. ungeschält VS"),
IFERROR(IF(VLOOKUP(W929,[1]Sammelnr.!$H:$I,2,FALSE)=0,"Sammelnr. geschält"),
IFERROR(IF(VLOOKUP(W929,[1]Offen!$B:$C,2,FALSE)=0,"Offen ungeschält ABS"),
IFERROR(IF(VLOOKUP(W929,[1]Offen!$E:$F,2,FALSE)=0,"Offen ungeschält VOS"),
IFERROR(IF(VLOOKUP(W929,[1]Offen!$H:$I,2,FALSE)=0,"Offen geschält RW"),
IFERROR(IF(VLOOKUP(W929,[1]Offen!$K:$L,2,FALSE)=0,"Offen vegan"),
IFERROR(IF(VLOOKUP(W929,[1]Offen!$N:$O,2,FALSE)=0,"Offen Zipfel"),
IFERROR(IF(VLOOKUP(W929,[1]Offen!$Q:$R,2,FALSE)=0,"Offen Endstücke"),
IFERROR(IF(VLOOKUP(W929,[1]Vakuumiert!$B:$C,2,FALSE)=0,"Vakuumierter VOS ungeschält"),
IFERROR(IF(VLOOKUP(W929,[1]Vakuumiert!$E:$F,2,FALSE)=0,"Vakuumierter ABS ungeschält"),
IFERROR(IF(VLOOKUP(W929,[1]Vakuumiert!$H:$I,2,FALSE)=0,"Vakuumierter VOS geschält"),
IFERROR(IF(VLOOKUP(W929,[1]Vakuumiert!$K:$L,2,FALSE)=0,"Vakuumierter VOS vegan"),
IFERROR(IF(VLOOKUP(W929,[1]Vakuumiert!$N:$O,2,FALSE)=0,"Vakuumierter VOS Zipfel"),
IFERROR(IF(VLOOKUP(W929,[1]Vakuumiert!$Q:$R,2,FALSE)=0,"Vakuumiert geschält"),
IFERROR(IF(VLOOKUP(W929,'[1]vakuumierte Fertigprodukte'!$B:$C,2,FALSE)=0,"Fertigprodukte"),
IFERROR(IF(VLOOKUP(W929,'[1]vakuumierte Fertigprodukte'!$E:$FI,2,FALSE)=0,"Vakuumierte Zipfel"),
IFERROR(IF(VLOOKUP(W929,[1]Wurste!$B:$C,2,FALSE)=0,"Räucherwürste"),
IFERROR(IF(VLOOKUP(W929,[1]Wurste!$E:$F,2,FALSE)=0,"URW/URGW Wurst"),
IFERROR(IF(VLOOKUP(W929,[1]Wurste!$H:$I,2,FALSE)=0,"HF-Wurst Vegan"),
IFERROR(IF(VLOOKUP(W929,[1]Wurste!$K:$L,2,FALSE)=0,"320er ohne Würste"),
IFERROR(IF(AND(OR(Abfalldokumentation!$I929="BU3",Abfalldokumentation!$I929="Verkauf"),Abfalldokumentation!$N929="Schimmel",Abfalldokumentation!$O929="keinen Abnehmer/kein Schälpersonal"),"Div. Zipfel, ES ohne Verwendung",VLOOKUP(Abfalldokumentation!$M929,Produktgruppen!A:B,2,FALSE)),"-")))))))))))))))))))))))</f>
        <v>Diverses</v>
      </c>
      <c r="M929" s="76" t="str">
        <f>IFERROR(VLOOKUP(Abfalldokumentation!$W929,Artikel!A:C,3,FALSE),Abfalldokumentation!$W929)</f>
        <v>Diverses</v>
      </c>
      <c r="N929" s="76" t="str">
        <f>VLOOKUP(D929,'Liste Gründe'!A:D,2,FALSE)</f>
        <v>Linienbezogen</v>
      </c>
      <c r="O929" s="75" t="str">
        <f>IF(ISBLANK(F929),VLOOKUP(Abfalldokumentation!$X929,'Liste Gründe'!A:D,3,FALSE),F929)</f>
        <v>Maschinenabfall</v>
      </c>
      <c r="P929" s="76" t="str">
        <f>IF(ISBLANK(Abfalldokumentation!$G929),"-",Abfalldokumentation!$G929)</f>
        <v>-</v>
      </c>
      <c r="Q929" s="76">
        <f t="shared" si="113"/>
        <v>40</v>
      </c>
      <c r="R929" s="76" t="str">
        <f t="shared" si="114"/>
        <v>Produkte</v>
      </c>
      <c r="S929" s="76" t="str">
        <f t="shared" si="115"/>
        <v>BUs</v>
      </c>
      <c r="T929" s="76" t="str">
        <f t="shared" si="116"/>
        <v>Symptome</v>
      </c>
      <c r="U929" s="76" t="str">
        <f>IFERROR(VLOOKUP(Abfalldokumentation!$W929,Kennzahlen!S:U,3,FALSE)*Abfalldokumentation!$J929,"0")</f>
        <v>0</v>
      </c>
      <c r="V929" s="76" t="str">
        <f>IF(ISBLANK(A929),VLOOKUP(Abfalldokumentation!$W929,'Linien - BU'!R:S,2,FALSE),A929)</f>
        <v>Abfüllung</v>
      </c>
      <c r="W929" s="77" t="str">
        <f t="shared" si="117"/>
        <v>Diverses</v>
      </c>
      <c r="X929" s="77">
        <f t="shared" si="118"/>
        <v>30</v>
      </c>
    </row>
    <row r="930" spans="1:24" ht="30" customHeight="1" x14ac:dyDescent="0.25">
      <c r="A930" s="39" t="s">
        <v>99</v>
      </c>
      <c r="B930" s="40" t="s">
        <v>85</v>
      </c>
      <c r="C930" s="40">
        <v>22</v>
      </c>
      <c r="D930" s="40">
        <v>30</v>
      </c>
      <c r="E930" s="41">
        <v>44475</v>
      </c>
      <c r="F930" s="42"/>
      <c r="G930" s="40" t="s">
        <v>36</v>
      </c>
      <c r="H930" s="44" t="str">
        <f>IFERROR(VLOOKUP(Abfalldokumentation!$B930,Artikel!A:C,3,FALSE),Abfalldokumentation!$B930)</f>
        <v>Diverses</v>
      </c>
      <c r="I930" s="78" t="str">
        <f>VLOOKUP(V930,'Linien - BU'!A:B,2,FALSE)</f>
        <v>BU3</v>
      </c>
      <c r="J930" s="79">
        <f t="shared" si="112"/>
        <v>22</v>
      </c>
      <c r="K930" s="80">
        <f>Abfalldokumentation!$E930</f>
        <v>44475</v>
      </c>
      <c r="L930" s="79" t="str">
        <f>IFERROR(IF(VLOOKUP(W930,'[1]Rohware 230'!$B:$C,2,FALSE)=0,"Rohware"),
IFERROR(IF(VLOOKUP(W930,[1]Sammelnr.!$B:$C,2,FALSE)=0,"Sammelnr. ungeschält ABS"),
IFERROR(IF(VLOOKUP(W930,[1]Sammelnr.!$E:$F,2,FALSE)=0,"Sammelnr. ungeschält VS"),
IFERROR(IF(VLOOKUP(W930,[1]Sammelnr.!$H:$I,2,FALSE)=0,"Sammelnr. geschält"),
IFERROR(IF(VLOOKUP(W930,[1]Offen!$B:$C,2,FALSE)=0,"Offen ungeschält ABS"),
IFERROR(IF(VLOOKUP(W930,[1]Offen!$E:$F,2,FALSE)=0,"Offen ungeschält VOS"),
IFERROR(IF(VLOOKUP(W930,[1]Offen!$H:$I,2,FALSE)=0,"Offen geschält RW"),
IFERROR(IF(VLOOKUP(W930,[1]Offen!$K:$L,2,FALSE)=0,"Offen vegan"),
IFERROR(IF(VLOOKUP(W930,[1]Offen!$N:$O,2,FALSE)=0,"Offen Zipfel"),
IFERROR(IF(VLOOKUP(W930,[1]Offen!$Q:$R,2,FALSE)=0,"Offen Endstücke"),
IFERROR(IF(VLOOKUP(W930,[1]Vakuumiert!$B:$C,2,FALSE)=0,"Vakuumierter VOS ungeschält"),
IFERROR(IF(VLOOKUP(W930,[1]Vakuumiert!$E:$F,2,FALSE)=0,"Vakuumierter ABS ungeschält"),
IFERROR(IF(VLOOKUP(W930,[1]Vakuumiert!$H:$I,2,FALSE)=0,"Vakuumierter VOS geschält"),
IFERROR(IF(VLOOKUP(W930,[1]Vakuumiert!$K:$L,2,FALSE)=0,"Vakuumierter VOS vegan"),
IFERROR(IF(VLOOKUP(W930,[1]Vakuumiert!$N:$O,2,FALSE)=0,"Vakuumierter VOS Zipfel"),
IFERROR(IF(VLOOKUP(W930,[1]Vakuumiert!$Q:$R,2,FALSE)=0,"Vakuumiert geschält"),
IFERROR(IF(VLOOKUP(W930,'[1]vakuumierte Fertigprodukte'!$B:$C,2,FALSE)=0,"Fertigprodukte"),
IFERROR(IF(VLOOKUP(W930,'[1]vakuumierte Fertigprodukte'!$E:$FI,2,FALSE)=0,"Vakuumierte Zipfel"),
IFERROR(IF(VLOOKUP(W930,[1]Wurste!$B:$C,2,FALSE)=0,"Räucherwürste"),
IFERROR(IF(VLOOKUP(W930,[1]Wurste!$E:$F,2,FALSE)=0,"URW/URGW Wurst"),
IFERROR(IF(VLOOKUP(W930,[1]Wurste!$H:$I,2,FALSE)=0,"HF-Wurst Vegan"),
IFERROR(IF(VLOOKUP(W930,[1]Wurste!$K:$L,2,FALSE)=0,"320er ohne Würste"),
IFERROR(IF(AND(OR(Abfalldokumentation!$I930="BU3",Abfalldokumentation!$I930="Verkauf"),Abfalldokumentation!$N930="Schimmel",Abfalldokumentation!$O930="keinen Abnehmer/kein Schälpersonal"),"Div. Zipfel, ES ohne Verwendung",VLOOKUP(Abfalldokumentation!$M930,Produktgruppen!A:B,2,FALSE)),"-")))))))))))))))))))))))</f>
        <v>Diverses</v>
      </c>
      <c r="M930" s="81" t="str">
        <f>IFERROR(VLOOKUP(Abfalldokumentation!$W930,Artikel!A:C,3,FALSE),Abfalldokumentation!$W930)</f>
        <v>Diverses</v>
      </c>
      <c r="N930" s="81" t="str">
        <f>VLOOKUP(D930,'Liste Gründe'!A:D,2,FALSE)</f>
        <v>Linienbezogen</v>
      </c>
      <c r="O930" s="80" t="str">
        <f>IF(ISBLANK(F930),VLOOKUP(Abfalldokumentation!$X930,'Liste Gründe'!A:D,3,FALSE),F930)</f>
        <v>Maschinenabfall</v>
      </c>
      <c r="P930" s="81" t="str">
        <f>IF(ISBLANK(Abfalldokumentation!$G930),"-",Abfalldokumentation!$G930)</f>
        <v>-</v>
      </c>
      <c r="Q930" s="81">
        <f t="shared" si="113"/>
        <v>40</v>
      </c>
      <c r="R930" s="81" t="str">
        <f t="shared" si="114"/>
        <v>Produkte</v>
      </c>
      <c r="S930" s="81" t="str">
        <f t="shared" si="115"/>
        <v>BUs</v>
      </c>
      <c r="T930" s="81" t="str">
        <f t="shared" si="116"/>
        <v>Symptome</v>
      </c>
      <c r="U930" s="81" t="str">
        <f>IFERROR(VLOOKUP(Abfalldokumentation!$W930,Kennzahlen!S:U,3,FALSE)*Abfalldokumentation!$J930,"0")</f>
        <v>0</v>
      </c>
      <c r="V930" s="81" t="str">
        <f>IF(ISBLANK(A930),VLOOKUP(Abfalldokumentation!$W930,'Linien - BU'!R:S,2,FALSE),A930)</f>
        <v>L33</v>
      </c>
      <c r="W930" s="77" t="str">
        <f t="shared" si="117"/>
        <v>Diverses</v>
      </c>
      <c r="X930" s="77">
        <f t="shared" si="118"/>
        <v>30</v>
      </c>
    </row>
    <row r="931" spans="1:24" ht="30" customHeight="1" x14ac:dyDescent="0.25">
      <c r="A931" s="45" t="s">
        <v>149</v>
      </c>
      <c r="B931" s="46" t="s">
        <v>85</v>
      </c>
      <c r="C931" s="46">
        <v>19.399999999999999</v>
      </c>
      <c r="D931" s="46">
        <v>30</v>
      </c>
      <c r="E931" s="47">
        <v>44475</v>
      </c>
      <c r="F931" s="48"/>
      <c r="G931" s="46" t="s">
        <v>36</v>
      </c>
      <c r="H931" s="50" t="str">
        <f>IFERROR(VLOOKUP(Abfalldokumentation!$B931,Artikel!A:C,3,FALSE),Abfalldokumentation!$B931)</f>
        <v>Diverses</v>
      </c>
      <c r="I931" s="73" t="str">
        <f>VLOOKUP(V931,'Linien - BU'!A:B,2,FALSE)</f>
        <v>BU4</v>
      </c>
      <c r="J931" s="74">
        <f t="shared" si="112"/>
        <v>19.399999999999999</v>
      </c>
      <c r="K931" s="75">
        <f>Abfalldokumentation!$E931</f>
        <v>44475</v>
      </c>
      <c r="L931" s="74" t="str">
        <f>IFERROR(IF(VLOOKUP(W931,'[1]Rohware 230'!$B:$C,2,FALSE)=0,"Rohware"),
IFERROR(IF(VLOOKUP(W931,[1]Sammelnr.!$B:$C,2,FALSE)=0,"Sammelnr. ungeschält ABS"),
IFERROR(IF(VLOOKUP(W931,[1]Sammelnr.!$E:$F,2,FALSE)=0,"Sammelnr. ungeschält VS"),
IFERROR(IF(VLOOKUP(W931,[1]Sammelnr.!$H:$I,2,FALSE)=0,"Sammelnr. geschält"),
IFERROR(IF(VLOOKUP(W931,[1]Offen!$B:$C,2,FALSE)=0,"Offen ungeschält ABS"),
IFERROR(IF(VLOOKUP(W931,[1]Offen!$E:$F,2,FALSE)=0,"Offen ungeschält VOS"),
IFERROR(IF(VLOOKUP(W931,[1]Offen!$H:$I,2,FALSE)=0,"Offen geschält RW"),
IFERROR(IF(VLOOKUP(W931,[1]Offen!$K:$L,2,FALSE)=0,"Offen vegan"),
IFERROR(IF(VLOOKUP(W931,[1]Offen!$N:$O,2,FALSE)=0,"Offen Zipfel"),
IFERROR(IF(VLOOKUP(W931,[1]Offen!$Q:$R,2,FALSE)=0,"Offen Endstücke"),
IFERROR(IF(VLOOKUP(W931,[1]Vakuumiert!$B:$C,2,FALSE)=0,"Vakuumierter VOS ungeschält"),
IFERROR(IF(VLOOKUP(W931,[1]Vakuumiert!$E:$F,2,FALSE)=0,"Vakuumierter ABS ungeschält"),
IFERROR(IF(VLOOKUP(W931,[1]Vakuumiert!$H:$I,2,FALSE)=0,"Vakuumierter VOS geschält"),
IFERROR(IF(VLOOKUP(W931,[1]Vakuumiert!$K:$L,2,FALSE)=0,"Vakuumierter VOS vegan"),
IFERROR(IF(VLOOKUP(W931,[1]Vakuumiert!$N:$O,2,FALSE)=0,"Vakuumierter VOS Zipfel"),
IFERROR(IF(VLOOKUP(W931,[1]Vakuumiert!$Q:$R,2,FALSE)=0,"Vakuumiert geschält"),
IFERROR(IF(VLOOKUP(W931,'[1]vakuumierte Fertigprodukte'!$B:$C,2,FALSE)=0,"Fertigprodukte"),
IFERROR(IF(VLOOKUP(W931,'[1]vakuumierte Fertigprodukte'!$E:$FI,2,FALSE)=0,"Vakuumierte Zipfel"),
IFERROR(IF(VLOOKUP(W931,[1]Wurste!$B:$C,2,FALSE)=0,"Räucherwürste"),
IFERROR(IF(VLOOKUP(W931,[1]Wurste!$E:$F,2,FALSE)=0,"URW/URGW Wurst"),
IFERROR(IF(VLOOKUP(W931,[1]Wurste!$H:$I,2,FALSE)=0,"HF-Wurst Vegan"),
IFERROR(IF(VLOOKUP(W931,[1]Wurste!$K:$L,2,FALSE)=0,"320er ohne Würste"),
IFERROR(IF(AND(OR(Abfalldokumentation!$I931="BU3",Abfalldokumentation!$I931="Verkauf"),Abfalldokumentation!$N931="Schimmel",Abfalldokumentation!$O931="keinen Abnehmer/kein Schälpersonal"),"Div. Zipfel, ES ohne Verwendung",VLOOKUP(Abfalldokumentation!$M931,Produktgruppen!A:B,2,FALSE)),"-")))))))))))))))))))))))</f>
        <v>Diverses</v>
      </c>
      <c r="M931" s="76" t="str">
        <f>IFERROR(VLOOKUP(Abfalldokumentation!$W931,Artikel!A:C,3,FALSE),Abfalldokumentation!$W931)</f>
        <v>Diverses</v>
      </c>
      <c r="N931" s="76" t="str">
        <f>VLOOKUP(D931,'Liste Gründe'!A:D,2,FALSE)</f>
        <v>Linienbezogen</v>
      </c>
      <c r="O931" s="75" t="str">
        <f>IF(ISBLANK(F931),VLOOKUP(Abfalldokumentation!$X931,'Liste Gründe'!A:D,3,FALSE),F931)</f>
        <v>Maschinenabfall</v>
      </c>
      <c r="P931" s="76" t="str">
        <f>IF(ISBLANK(Abfalldokumentation!$G931),"-",Abfalldokumentation!$G931)</f>
        <v>-</v>
      </c>
      <c r="Q931" s="76">
        <f t="shared" si="113"/>
        <v>40</v>
      </c>
      <c r="R931" s="76" t="str">
        <f t="shared" si="114"/>
        <v>Produkte</v>
      </c>
      <c r="S931" s="76" t="str">
        <f t="shared" si="115"/>
        <v>BUs</v>
      </c>
      <c r="T931" s="76" t="str">
        <f t="shared" si="116"/>
        <v>Symptome</v>
      </c>
      <c r="U931" s="76" t="str">
        <f>IFERROR(VLOOKUP(Abfalldokumentation!$W931,Kennzahlen!S:U,3,FALSE)*Abfalldokumentation!$J931,"0")</f>
        <v>0</v>
      </c>
      <c r="V931" s="76" t="str">
        <f>IF(ISBLANK(A931),VLOOKUP(Abfalldokumentation!$W931,'Linien - BU'!R:S,2,FALSE),A931)</f>
        <v>Bu4</v>
      </c>
      <c r="W931" s="77" t="str">
        <f t="shared" si="117"/>
        <v>Diverses</v>
      </c>
      <c r="X931" s="77">
        <f t="shared" si="118"/>
        <v>30</v>
      </c>
    </row>
    <row r="932" spans="1:24" ht="30" customHeight="1" x14ac:dyDescent="0.25">
      <c r="A932" s="39" t="s">
        <v>7</v>
      </c>
      <c r="B932" s="40" t="s">
        <v>85</v>
      </c>
      <c r="C932" s="40">
        <v>69.900000000000006</v>
      </c>
      <c r="D932" s="40">
        <v>30</v>
      </c>
      <c r="E932" s="41">
        <v>44475</v>
      </c>
      <c r="F932" s="42"/>
      <c r="G932" s="40"/>
      <c r="H932" s="44" t="str">
        <f>IFERROR(VLOOKUP(Abfalldokumentation!$B932,Artikel!A:C,3,FALSE),Abfalldokumentation!$B932)</f>
        <v>Diverses</v>
      </c>
      <c r="I932" s="78" t="str">
        <f>VLOOKUP(V932,'Linien - BU'!A:B,2,FALSE)</f>
        <v>BU2</v>
      </c>
      <c r="J932" s="79">
        <f t="shared" ref="J932:J963" si="119">C932</f>
        <v>69.900000000000006</v>
      </c>
      <c r="K932" s="80">
        <f>Abfalldokumentation!$E932</f>
        <v>44475</v>
      </c>
      <c r="L932" s="79" t="str">
        <f>IFERROR(IF(VLOOKUP(W932,'[1]Rohware 230'!$B:$C,2,FALSE)=0,"Rohware"),
IFERROR(IF(VLOOKUP(W932,[1]Sammelnr.!$B:$C,2,FALSE)=0,"Sammelnr. ungeschält ABS"),
IFERROR(IF(VLOOKUP(W932,[1]Sammelnr.!$E:$F,2,FALSE)=0,"Sammelnr. ungeschält VS"),
IFERROR(IF(VLOOKUP(W932,[1]Sammelnr.!$H:$I,2,FALSE)=0,"Sammelnr. geschält"),
IFERROR(IF(VLOOKUP(W932,[1]Offen!$B:$C,2,FALSE)=0,"Offen ungeschält ABS"),
IFERROR(IF(VLOOKUP(W932,[1]Offen!$E:$F,2,FALSE)=0,"Offen ungeschält VOS"),
IFERROR(IF(VLOOKUP(W932,[1]Offen!$H:$I,2,FALSE)=0,"Offen geschält RW"),
IFERROR(IF(VLOOKUP(W932,[1]Offen!$K:$L,2,FALSE)=0,"Offen vegan"),
IFERROR(IF(VLOOKUP(W932,[1]Offen!$N:$O,2,FALSE)=0,"Offen Zipfel"),
IFERROR(IF(VLOOKUP(W932,[1]Offen!$Q:$R,2,FALSE)=0,"Offen Endstücke"),
IFERROR(IF(VLOOKUP(W932,[1]Vakuumiert!$B:$C,2,FALSE)=0,"Vakuumierter VOS ungeschält"),
IFERROR(IF(VLOOKUP(W932,[1]Vakuumiert!$E:$F,2,FALSE)=0,"Vakuumierter ABS ungeschält"),
IFERROR(IF(VLOOKUP(W932,[1]Vakuumiert!$H:$I,2,FALSE)=0,"Vakuumierter VOS geschält"),
IFERROR(IF(VLOOKUP(W932,[1]Vakuumiert!$K:$L,2,FALSE)=0,"Vakuumierter VOS vegan"),
IFERROR(IF(VLOOKUP(W932,[1]Vakuumiert!$N:$O,2,FALSE)=0,"Vakuumierter VOS Zipfel"),
IFERROR(IF(VLOOKUP(W932,[1]Vakuumiert!$Q:$R,2,FALSE)=0,"Vakuumiert geschält"),
IFERROR(IF(VLOOKUP(W932,'[1]vakuumierte Fertigprodukte'!$B:$C,2,FALSE)=0,"Fertigprodukte"),
IFERROR(IF(VLOOKUP(W932,'[1]vakuumierte Fertigprodukte'!$E:$FI,2,FALSE)=0,"Vakuumierte Zipfel"),
IFERROR(IF(VLOOKUP(W932,[1]Wurste!$B:$C,2,FALSE)=0,"Räucherwürste"),
IFERROR(IF(VLOOKUP(W932,[1]Wurste!$E:$F,2,FALSE)=0,"URW/URGW Wurst"),
IFERROR(IF(VLOOKUP(W932,[1]Wurste!$H:$I,2,FALSE)=0,"HF-Wurst Vegan"),
IFERROR(IF(VLOOKUP(W932,[1]Wurste!$K:$L,2,FALSE)=0,"320er ohne Würste"),
IFERROR(IF(AND(OR(Abfalldokumentation!$I932="BU3",Abfalldokumentation!$I932="Verkauf"),Abfalldokumentation!$N932="Schimmel",Abfalldokumentation!$O932="keinen Abnehmer/kein Schälpersonal"),"Div. Zipfel, ES ohne Verwendung",VLOOKUP(Abfalldokumentation!$M932,Produktgruppen!A:B,2,FALSE)),"-")))))))))))))))))))))))</f>
        <v>Diverses</v>
      </c>
      <c r="M932" s="81" t="str">
        <f>IFERROR(VLOOKUP(Abfalldokumentation!$W932,Artikel!A:C,3,FALSE),Abfalldokumentation!$W932)</f>
        <v>Diverses</v>
      </c>
      <c r="N932" s="81" t="str">
        <f>VLOOKUP(D932,'Liste Gründe'!A:D,2,FALSE)</f>
        <v>Linienbezogen</v>
      </c>
      <c r="O932" s="80" t="str">
        <f>IF(ISBLANK(F932),VLOOKUP(Abfalldokumentation!$X932,'Liste Gründe'!A:D,3,FALSE),F932)</f>
        <v>Maschinenabfall</v>
      </c>
      <c r="P932" s="81" t="str">
        <f>IF(ISBLANK(Abfalldokumentation!$G932),"-",Abfalldokumentation!$G932)</f>
        <v>-</v>
      </c>
      <c r="Q932" s="81">
        <f t="shared" ref="Q932:Q963" si="120">_xlfn.ISOWEEKNUM(K932)</f>
        <v>40</v>
      </c>
      <c r="R932" s="81" t="str">
        <f t="shared" ref="R932:R963" si="121">"Produkte"</f>
        <v>Produkte</v>
      </c>
      <c r="S932" s="81" t="str">
        <f t="shared" ref="S932:S963" si="122">"BUs"</f>
        <v>BUs</v>
      </c>
      <c r="T932" s="81" t="str">
        <f t="shared" ref="T932:T963" si="123">"Symptome"</f>
        <v>Symptome</v>
      </c>
      <c r="U932" s="81" t="str">
        <f>IFERROR(VLOOKUP(Abfalldokumentation!$W932,Kennzahlen!S:U,3,FALSE)*Abfalldokumentation!$J932,"0")</f>
        <v>0</v>
      </c>
      <c r="V932" s="81" t="str">
        <f>IF(ISBLANK(A932),VLOOKUP(Abfalldokumentation!$W932,'Linien - BU'!R:S,2,FALSE),A932)</f>
        <v>BU2</v>
      </c>
      <c r="W932" s="77" t="str">
        <f t="shared" ref="W932:W963" si="124">B932</f>
        <v>Diverses</v>
      </c>
      <c r="X932" s="77">
        <f t="shared" ref="X932:X963" si="125">D932</f>
        <v>30</v>
      </c>
    </row>
    <row r="933" spans="1:24" ht="30" customHeight="1" x14ac:dyDescent="0.25">
      <c r="A933" s="45" t="s">
        <v>89</v>
      </c>
      <c r="B933" s="46" t="s">
        <v>85</v>
      </c>
      <c r="C933" s="46">
        <v>11</v>
      </c>
      <c r="D933" s="46">
        <v>74</v>
      </c>
      <c r="E933" s="47">
        <v>44475</v>
      </c>
      <c r="F933" s="48" t="s">
        <v>91</v>
      </c>
      <c r="G933" s="46" t="s">
        <v>36</v>
      </c>
      <c r="H933" s="50" t="str">
        <f>IFERROR(VLOOKUP(Abfalldokumentation!$B933,Artikel!A:C,3,FALSE),Abfalldokumentation!$B933)</f>
        <v>Diverses</v>
      </c>
      <c r="I933" s="73" t="str">
        <f>VLOOKUP(V933,'Linien - BU'!A:B,2,FALSE)</f>
        <v>Rest</v>
      </c>
      <c r="J933" s="74">
        <f t="shared" si="119"/>
        <v>11</v>
      </c>
      <c r="K933" s="75">
        <f>Abfalldokumentation!$E933</f>
        <v>44475</v>
      </c>
      <c r="L933" s="74" t="str">
        <f>IFERROR(IF(VLOOKUP(W933,'[1]Rohware 230'!$B:$C,2,FALSE)=0,"Rohware"),
IFERROR(IF(VLOOKUP(W933,[1]Sammelnr.!$B:$C,2,FALSE)=0,"Sammelnr. ungeschält ABS"),
IFERROR(IF(VLOOKUP(W933,[1]Sammelnr.!$E:$F,2,FALSE)=0,"Sammelnr. ungeschält VS"),
IFERROR(IF(VLOOKUP(W933,[1]Sammelnr.!$H:$I,2,FALSE)=0,"Sammelnr. geschält"),
IFERROR(IF(VLOOKUP(W933,[1]Offen!$B:$C,2,FALSE)=0,"Offen ungeschält ABS"),
IFERROR(IF(VLOOKUP(W933,[1]Offen!$E:$F,2,FALSE)=0,"Offen ungeschält VOS"),
IFERROR(IF(VLOOKUP(W933,[1]Offen!$H:$I,2,FALSE)=0,"Offen geschält RW"),
IFERROR(IF(VLOOKUP(W933,[1]Offen!$K:$L,2,FALSE)=0,"Offen vegan"),
IFERROR(IF(VLOOKUP(W933,[1]Offen!$N:$O,2,FALSE)=0,"Offen Zipfel"),
IFERROR(IF(VLOOKUP(W933,[1]Offen!$Q:$R,2,FALSE)=0,"Offen Endstücke"),
IFERROR(IF(VLOOKUP(W933,[1]Vakuumiert!$B:$C,2,FALSE)=0,"Vakuumierter VOS ungeschält"),
IFERROR(IF(VLOOKUP(W933,[1]Vakuumiert!$E:$F,2,FALSE)=0,"Vakuumierter ABS ungeschält"),
IFERROR(IF(VLOOKUP(W933,[1]Vakuumiert!$H:$I,2,FALSE)=0,"Vakuumierter VOS geschält"),
IFERROR(IF(VLOOKUP(W933,[1]Vakuumiert!$K:$L,2,FALSE)=0,"Vakuumierter VOS vegan"),
IFERROR(IF(VLOOKUP(W933,[1]Vakuumiert!$N:$O,2,FALSE)=0,"Vakuumierter VOS Zipfel"),
IFERROR(IF(VLOOKUP(W933,[1]Vakuumiert!$Q:$R,2,FALSE)=0,"Vakuumiert geschält"),
IFERROR(IF(VLOOKUP(W933,'[1]vakuumierte Fertigprodukte'!$B:$C,2,FALSE)=0,"Fertigprodukte"),
IFERROR(IF(VLOOKUP(W933,'[1]vakuumierte Fertigprodukte'!$E:$FI,2,FALSE)=0,"Vakuumierte Zipfel"),
IFERROR(IF(VLOOKUP(W933,[1]Wurste!$B:$C,2,FALSE)=0,"Räucherwürste"),
IFERROR(IF(VLOOKUP(W933,[1]Wurste!$E:$F,2,FALSE)=0,"URW/URGW Wurst"),
IFERROR(IF(VLOOKUP(W933,[1]Wurste!$H:$I,2,FALSE)=0,"HF-Wurst Vegan"),
IFERROR(IF(VLOOKUP(W933,[1]Wurste!$K:$L,2,FALSE)=0,"320er ohne Würste"),
IFERROR(IF(AND(OR(Abfalldokumentation!$I933="BU3",Abfalldokumentation!$I933="Verkauf"),Abfalldokumentation!$N933="Schimmel",Abfalldokumentation!$O933="keinen Abnehmer/kein Schälpersonal"),"Div. Zipfel, ES ohne Verwendung",VLOOKUP(Abfalldokumentation!$M933,Produktgruppen!A:B,2,FALSE)),"-")))))))))))))))))))))))</f>
        <v>Diverses</v>
      </c>
      <c r="M933" s="76" t="str">
        <f>IFERROR(VLOOKUP(Abfalldokumentation!$W933,Artikel!A:C,3,FALSE),Abfalldokumentation!$W933)</f>
        <v>Diverses</v>
      </c>
      <c r="N933" s="76" t="str">
        <f>VLOOKUP(D933,'Liste Gründe'!A:D,2,FALSE)</f>
        <v>Qualitätssicherung</v>
      </c>
      <c r="O933" s="75" t="str">
        <f>IF(ISBLANK(F933),VLOOKUP(Abfalldokumentation!$X933,'Liste Gründe'!A:D,3,FALSE),F933)</f>
        <v>Sensorik</v>
      </c>
      <c r="P933" s="76" t="str">
        <f>IF(ISBLANK(Abfalldokumentation!$G933),"-",Abfalldokumentation!$G933)</f>
        <v>-</v>
      </c>
      <c r="Q933" s="76">
        <f t="shared" si="120"/>
        <v>40</v>
      </c>
      <c r="R933" s="76" t="str">
        <f t="shared" si="121"/>
        <v>Produkte</v>
      </c>
      <c r="S933" s="76" t="str">
        <f t="shared" si="122"/>
        <v>BUs</v>
      </c>
      <c r="T933" s="76" t="str">
        <f t="shared" si="123"/>
        <v>Symptome</v>
      </c>
      <c r="U933" s="76" t="str">
        <f>IFERROR(VLOOKUP(Abfalldokumentation!$W933,Kennzahlen!S:U,3,FALSE)*Abfalldokumentation!$J933,"0")</f>
        <v>0</v>
      </c>
      <c r="V933" s="76" t="str">
        <f>IF(ISBLANK(A933),VLOOKUP(Abfalldokumentation!$W933,'Linien - BU'!R:S,2,FALSE),A933)</f>
        <v>QM</v>
      </c>
      <c r="W933" s="77" t="str">
        <f t="shared" si="124"/>
        <v>Diverses</v>
      </c>
      <c r="X933" s="77">
        <f t="shared" si="125"/>
        <v>74</v>
      </c>
    </row>
    <row r="934" spans="1:24" ht="30" customHeight="1" x14ac:dyDescent="0.25">
      <c r="A934" s="39" t="s">
        <v>74</v>
      </c>
      <c r="B934" s="40" t="s">
        <v>85</v>
      </c>
      <c r="C934" s="40">
        <v>97</v>
      </c>
      <c r="D934" s="40">
        <v>10</v>
      </c>
      <c r="E934" s="41">
        <v>44475</v>
      </c>
      <c r="F934" s="42"/>
      <c r="G934" s="43"/>
      <c r="H934" s="44" t="str">
        <f>IFERROR(VLOOKUP(Abfalldokumentation!$B934,Artikel!A:C,3,FALSE),Abfalldokumentation!$B934)</f>
        <v>Diverses</v>
      </c>
      <c r="I934" s="78" t="str">
        <f>VLOOKUP(V934,'Linien - BU'!A:B,2,FALSE)</f>
        <v>BU1</v>
      </c>
      <c r="J934" s="79">
        <f t="shared" si="119"/>
        <v>97</v>
      </c>
      <c r="K934" s="80">
        <f>Abfalldokumentation!$E934</f>
        <v>44475</v>
      </c>
      <c r="L934" s="79" t="str">
        <f>IFERROR(IF(VLOOKUP(W934,'[1]Rohware 230'!$B:$C,2,FALSE)=0,"Rohware"),
IFERROR(IF(VLOOKUP(W934,[1]Sammelnr.!$B:$C,2,FALSE)=0,"Sammelnr. ungeschält ABS"),
IFERROR(IF(VLOOKUP(W934,[1]Sammelnr.!$E:$F,2,FALSE)=0,"Sammelnr. ungeschält VS"),
IFERROR(IF(VLOOKUP(W934,[1]Sammelnr.!$H:$I,2,FALSE)=0,"Sammelnr. geschält"),
IFERROR(IF(VLOOKUP(W934,[1]Offen!$B:$C,2,FALSE)=0,"Offen ungeschält ABS"),
IFERROR(IF(VLOOKUP(W934,[1]Offen!$E:$F,2,FALSE)=0,"Offen ungeschält VOS"),
IFERROR(IF(VLOOKUP(W934,[1]Offen!$H:$I,2,FALSE)=0,"Offen geschält RW"),
IFERROR(IF(VLOOKUP(W934,[1]Offen!$K:$L,2,FALSE)=0,"Offen vegan"),
IFERROR(IF(VLOOKUP(W934,[1]Offen!$N:$O,2,FALSE)=0,"Offen Zipfel"),
IFERROR(IF(VLOOKUP(W934,[1]Offen!$Q:$R,2,FALSE)=0,"Offen Endstücke"),
IFERROR(IF(VLOOKUP(W934,[1]Vakuumiert!$B:$C,2,FALSE)=0,"Vakuumierter VOS ungeschält"),
IFERROR(IF(VLOOKUP(W934,[1]Vakuumiert!$E:$F,2,FALSE)=0,"Vakuumierter ABS ungeschält"),
IFERROR(IF(VLOOKUP(W934,[1]Vakuumiert!$H:$I,2,FALSE)=0,"Vakuumierter VOS geschält"),
IFERROR(IF(VLOOKUP(W934,[1]Vakuumiert!$K:$L,2,FALSE)=0,"Vakuumierter VOS vegan"),
IFERROR(IF(VLOOKUP(W934,[1]Vakuumiert!$N:$O,2,FALSE)=0,"Vakuumierter VOS Zipfel"),
IFERROR(IF(VLOOKUP(W934,[1]Vakuumiert!$Q:$R,2,FALSE)=0,"Vakuumiert geschält"),
IFERROR(IF(VLOOKUP(W934,'[1]vakuumierte Fertigprodukte'!$B:$C,2,FALSE)=0,"Fertigprodukte"),
IFERROR(IF(VLOOKUP(W934,'[1]vakuumierte Fertigprodukte'!$E:$FI,2,FALSE)=0,"Vakuumierte Zipfel"),
IFERROR(IF(VLOOKUP(W934,[1]Wurste!$B:$C,2,FALSE)=0,"Räucherwürste"),
IFERROR(IF(VLOOKUP(W934,[1]Wurste!$E:$F,2,FALSE)=0,"URW/URGW Wurst"),
IFERROR(IF(VLOOKUP(W934,[1]Wurste!$H:$I,2,FALSE)=0,"HF-Wurst Vegan"),
IFERROR(IF(VLOOKUP(W934,[1]Wurste!$K:$L,2,FALSE)=0,"320er ohne Würste"),
IFERROR(IF(AND(OR(Abfalldokumentation!$I934="BU3",Abfalldokumentation!$I934="Verkauf"),Abfalldokumentation!$N934="Schimmel",Abfalldokumentation!$O934="keinen Abnehmer/kein Schälpersonal"),"Div. Zipfel, ES ohne Verwendung",VLOOKUP(Abfalldokumentation!$M934,Produktgruppen!A:B,2,FALSE)),"-")))))))))))))))))))))))</f>
        <v>Diverses</v>
      </c>
      <c r="M934" s="81" t="str">
        <f>IFERROR(VLOOKUP(Abfalldokumentation!$W934,Artikel!A:C,3,FALSE),Abfalldokumentation!$W934)</f>
        <v>Diverses</v>
      </c>
      <c r="N934" s="81" t="str">
        <f>VLOOKUP(D934,'Liste Gründe'!A:D,2,FALSE)</f>
        <v>Linienbezogen</v>
      </c>
      <c r="O934" s="80" t="str">
        <f>IF(ISBLANK(F934),VLOOKUP(Abfalldokumentation!$X934,'Liste Gründe'!A:D,3,FALSE),F934)</f>
        <v>Reinigung</v>
      </c>
      <c r="P934" s="81" t="str">
        <f>IF(ISBLANK(Abfalldokumentation!$G934),"-",Abfalldokumentation!$G934)</f>
        <v>-</v>
      </c>
      <c r="Q934" s="81">
        <f t="shared" si="120"/>
        <v>40</v>
      </c>
      <c r="R934" s="81" t="str">
        <f t="shared" si="121"/>
        <v>Produkte</v>
      </c>
      <c r="S934" s="81" t="str">
        <f t="shared" si="122"/>
        <v>BUs</v>
      </c>
      <c r="T934" s="81" t="str">
        <f t="shared" si="123"/>
        <v>Symptome</v>
      </c>
      <c r="U934" s="81" t="str">
        <f>IFERROR(VLOOKUP(Abfalldokumentation!$W934,Kennzahlen!S:U,3,FALSE)*Abfalldokumentation!$J934,"0")</f>
        <v>0</v>
      </c>
      <c r="V934" s="81" t="str">
        <f>IF(ISBLANK(A934),VLOOKUP(Abfalldokumentation!$W934,'Linien - BU'!R:S,2,FALSE),A934)</f>
        <v>Schmelze</v>
      </c>
      <c r="W934" s="77" t="str">
        <f t="shared" si="124"/>
        <v>Diverses</v>
      </c>
      <c r="X934" s="77">
        <f t="shared" si="125"/>
        <v>10</v>
      </c>
    </row>
    <row r="935" spans="1:24" ht="30" customHeight="1" x14ac:dyDescent="0.25">
      <c r="A935" s="45" t="s">
        <v>176</v>
      </c>
      <c r="B935" s="46" t="s">
        <v>220</v>
      </c>
      <c r="C935" s="46">
        <v>60</v>
      </c>
      <c r="D935" s="46">
        <v>31</v>
      </c>
      <c r="E935" s="47">
        <v>44475</v>
      </c>
      <c r="F935" s="48" t="s">
        <v>119</v>
      </c>
      <c r="G935" s="46"/>
      <c r="H935" s="50" t="str">
        <f>IFERROR(VLOOKUP(Abfalldokumentation!$B935,Artikel!A:C,3,FALSE),Abfalldokumentation!$B935)</f>
        <v>ganze Wurst Gourme Schinken</v>
      </c>
      <c r="I935" s="73" t="str">
        <f>VLOOKUP(V935,'Linien - BU'!A:B,2,FALSE)</f>
        <v>BU1</v>
      </c>
      <c r="J935" s="74">
        <f t="shared" si="119"/>
        <v>60</v>
      </c>
      <c r="K935" s="75">
        <f>Abfalldokumentation!$E935</f>
        <v>44475</v>
      </c>
      <c r="L935" s="74" t="str">
        <f>IFERROR(IF(VLOOKUP(W935,'[1]Rohware 230'!$B:$C,2,FALSE)=0,"Rohware"),
IFERROR(IF(VLOOKUP(W935,[1]Sammelnr.!$B:$C,2,FALSE)=0,"Sammelnr. ungeschält ABS"),
IFERROR(IF(VLOOKUP(W935,[1]Sammelnr.!$E:$F,2,FALSE)=0,"Sammelnr. ungeschält VS"),
IFERROR(IF(VLOOKUP(W935,[1]Sammelnr.!$H:$I,2,FALSE)=0,"Sammelnr. geschält"),
IFERROR(IF(VLOOKUP(W935,[1]Offen!$B:$C,2,FALSE)=0,"Offen ungeschält ABS"),
IFERROR(IF(VLOOKUP(W935,[1]Offen!$E:$F,2,FALSE)=0,"Offen ungeschält VOS"),
IFERROR(IF(VLOOKUP(W935,[1]Offen!$H:$I,2,FALSE)=0,"Offen geschält RW"),
IFERROR(IF(VLOOKUP(W935,[1]Offen!$K:$L,2,FALSE)=0,"Offen vegan"),
IFERROR(IF(VLOOKUP(W935,[1]Offen!$N:$O,2,FALSE)=0,"Offen Zipfel"),
IFERROR(IF(VLOOKUP(W935,[1]Offen!$Q:$R,2,FALSE)=0,"Offen Endstücke"),
IFERROR(IF(VLOOKUP(W935,[1]Vakuumiert!$B:$C,2,FALSE)=0,"Vakuumierter VOS ungeschält"),
IFERROR(IF(VLOOKUP(W935,[1]Vakuumiert!$E:$F,2,FALSE)=0,"Vakuumierter ABS ungeschält"),
IFERROR(IF(VLOOKUP(W935,[1]Vakuumiert!$H:$I,2,FALSE)=0,"Vakuumierter VOS geschält"),
IFERROR(IF(VLOOKUP(W935,[1]Vakuumiert!$K:$L,2,FALSE)=0,"Vakuumierter VOS vegan"),
IFERROR(IF(VLOOKUP(W935,[1]Vakuumiert!$N:$O,2,FALSE)=0,"Vakuumierter VOS Zipfel"),
IFERROR(IF(VLOOKUP(W935,[1]Vakuumiert!$Q:$R,2,FALSE)=0,"Vakuumiert geschält"),
IFERROR(IF(VLOOKUP(W935,'[1]vakuumierte Fertigprodukte'!$B:$C,2,FALSE)=0,"Fertigprodukte"),
IFERROR(IF(VLOOKUP(W935,'[1]vakuumierte Fertigprodukte'!$E:$FI,2,FALSE)=0,"Vakuumierte Zipfel"),
IFERROR(IF(VLOOKUP(W935,[1]Wurste!$B:$C,2,FALSE)=0,"Räucherwürste"),
IFERROR(IF(VLOOKUP(W935,[1]Wurste!$E:$F,2,FALSE)=0,"URW/URGW Wurst"),
IFERROR(IF(VLOOKUP(W935,[1]Wurste!$H:$I,2,FALSE)=0,"HF-Wurst Vegan"),
IFERROR(IF(VLOOKUP(W935,[1]Wurste!$K:$L,2,FALSE)=0,"320er ohne Würste"),
IFERROR(IF(AND(OR(Abfalldokumentation!$I935="BU3",Abfalldokumentation!$I935="Verkauf"),Abfalldokumentation!$N935="Schimmel",Abfalldokumentation!$O935="keinen Abnehmer/kein Schälpersonal"),"Div. Zipfel, ES ohne Verwendung",VLOOKUP(Abfalldokumentation!$M935,Produktgruppen!A:B,2,FALSE)),"-")))))))))))))))))))))))</f>
        <v>-</v>
      </c>
      <c r="M935" s="76" t="str">
        <f>IFERROR(VLOOKUP(Abfalldokumentation!$W935,Artikel!A:C,3,FALSE),Abfalldokumentation!$W935)</f>
        <v>ganze Wurst Gourme Schinken</v>
      </c>
      <c r="N935" s="76" t="str">
        <f>VLOOKUP(D935,'Liste Gründe'!A:D,2,FALSE)</f>
        <v>Linienbezogen</v>
      </c>
      <c r="O935" s="75" t="str">
        <f>IF(ISBLANK(F935),VLOOKUP(Abfalldokumentation!$X935,'Liste Gründe'!A:D,3,FALSE),F935)</f>
        <v>Bodenabfall Abfüllung</v>
      </c>
      <c r="P935" s="76" t="str">
        <f>IF(ISBLANK(Abfalldokumentation!$G935),"-",Abfalldokumentation!$G935)</f>
        <v>-</v>
      </c>
      <c r="Q935" s="76">
        <f t="shared" si="120"/>
        <v>40</v>
      </c>
      <c r="R935" s="76" t="str">
        <f t="shared" si="121"/>
        <v>Produkte</v>
      </c>
      <c r="S935" s="76" t="str">
        <f t="shared" si="122"/>
        <v>BUs</v>
      </c>
      <c r="T935" s="76" t="str">
        <f t="shared" si="123"/>
        <v>Symptome</v>
      </c>
      <c r="U935" s="76" t="str">
        <f>IFERROR(VLOOKUP(Abfalldokumentation!$W935,Kennzahlen!S:U,3,FALSE)*Abfalldokumentation!$J935,"0")</f>
        <v>0</v>
      </c>
      <c r="V935" s="76" t="str">
        <f>IF(ISBLANK(A935),VLOOKUP(Abfalldokumentation!$W935,'Linien - BU'!R:S,2,FALSE),A935)</f>
        <v>Räucherei</v>
      </c>
      <c r="W935" s="77" t="str">
        <f t="shared" si="124"/>
        <v>ganze Wurst Gourme Schinken</v>
      </c>
      <c r="X935" s="77">
        <f t="shared" si="125"/>
        <v>31</v>
      </c>
    </row>
    <row r="936" spans="1:24" ht="30" customHeight="1" x14ac:dyDescent="0.25">
      <c r="A936" s="39" t="s">
        <v>176</v>
      </c>
      <c r="B936" s="40" t="s">
        <v>221</v>
      </c>
      <c r="C936" s="40">
        <v>10</v>
      </c>
      <c r="D936" s="40">
        <v>31</v>
      </c>
      <c r="E936" s="41">
        <v>44475</v>
      </c>
      <c r="F936" s="42" t="s">
        <v>119</v>
      </c>
      <c r="G936" s="40"/>
      <c r="H936" s="44" t="str">
        <f>IFERROR(VLOOKUP(Abfalldokumentation!$B936,Artikel!A:C,3,FALSE),Abfalldokumentation!$B936)</f>
        <v>ganze Wurst Gourmet Schinken</v>
      </c>
      <c r="I936" s="78" t="str">
        <f>VLOOKUP(V936,'Linien - BU'!A:B,2,FALSE)</f>
        <v>BU1</v>
      </c>
      <c r="J936" s="79">
        <f t="shared" si="119"/>
        <v>10</v>
      </c>
      <c r="K936" s="80">
        <f>Abfalldokumentation!$E936</f>
        <v>44475</v>
      </c>
      <c r="L936" s="79" t="str">
        <f>IFERROR(IF(VLOOKUP(W936,'[1]Rohware 230'!$B:$C,2,FALSE)=0,"Rohware"),
IFERROR(IF(VLOOKUP(W936,[1]Sammelnr.!$B:$C,2,FALSE)=0,"Sammelnr. ungeschält ABS"),
IFERROR(IF(VLOOKUP(W936,[1]Sammelnr.!$E:$F,2,FALSE)=0,"Sammelnr. ungeschält VS"),
IFERROR(IF(VLOOKUP(W936,[1]Sammelnr.!$H:$I,2,FALSE)=0,"Sammelnr. geschält"),
IFERROR(IF(VLOOKUP(W936,[1]Offen!$B:$C,2,FALSE)=0,"Offen ungeschält ABS"),
IFERROR(IF(VLOOKUP(W936,[1]Offen!$E:$F,2,FALSE)=0,"Offen ungeschält VOS"),
IFERROR(IF(VLOOKUP(W936,[1]Offen!$H:$I,2,FALSE)=0,"Offen geschält RW"),
IFERROR(IF(VLOOKUP(W936,[1]Offen!$K:$L,2,FALSE)=0,"Offen vegan"),
IFERROR(IF(VLOOKUP(W936,[1]Offen!$N:$O,2,FALSE)=0,"Offen Zipfel"),
IFERROR(IF(VLOOKUP(W936,[1]Offen!$Q:$R,2,FALSE)=0,"Offen Endstücke"),
IFERROR(IF(VLOOKUP(W936,[1]Vakuumiert!$B:$C,2,FALSE)=0,"Vakuumierter VOS ungeschält"),
IFERROR(IF(VLOOKUP(W936,[1]Vakuumiert!$E:$F,2,FALSE)=0,"Vakuumierter ABS ungeschält"),
IFERROR(IF(VLOOKUP(W936,[1]Vakuumiert!$H:$I,2,FALSE)=0,"Vakuumierter VOS geschält"),
IFERROR(IF(VLOOKUP(W936,[1]Vakuumiert!$K:$L,2,FALSE)=0,"Vakuumierter VOS vegan"),
IFERROR(IF(VLOOKUP(W936,[1]Vakuumiert!$N:$O,2,FALSE)=0,"Vakuumierter VOS Zipfel"),
IFERROR(IF(VLOOKUP(W936,[1]Vakuumiert!$Q:$R,2,FALSE)=0,"Vakuumiert geschält"),
IFERROR(IF(VLOOKUP(W936,'[1]vakuumierte Fertigprodukte'!$B:$C,2,FALSE)=0,"Fertigprodukte"),
IFERROR(IF(VLOOKUP(W936,'[1]vakuumierte Fertigprodukte'!$E:$FI,2,FALSE)=0,"Vakuumierte Zipfel"),
IFERROR(IF(VLOOKUP(W936,[1]Wurste!$B:$C,2,FALSE)=0,"Räucherwürste"),
IFERROR(IF(VLOOKUP(W936,[1]Wurste!$E:$F,2,FALSE)=0,"URW/URGW Wurst"),
IFERROR(IF(VLOOKUP(W936,[1]Wurste!$H:$I,2,FALSE)=0,"HF-Wurst Vegan"),
IFERROR(IF(VLOOKUP(W936,[1]Wurste!$K:$L,2,FALSE)=0,"320er ohne Würste"),
IFERROR(IF(AND(OR(Abfalldokumentation!$I936="BU3",Abfalldokumentation!$I936="Verkauf"),Abfalldokumentation!$N936="Schimmel",Abfalldokumentation!$O936="keinen Abnehmer/kein Schälpersonal"),"Div. Zipfel, ES ohne Verwendung",VLOOKUP(Abfalldokumentation!$M936,Produktgruppen!A:B,2,FALSE)),"-")))))))))))))))))))))))</f>
        <v>ganze Würste</v>
      </c>
      <c r="M936" s="81" t="str">
        <f>IFERROR(VLOOKUP(Abfalldokumentation!$W936,Artikel!A:C,3,FALSE),Abfalldokumentation!$W936)</f>
        <v>ganze Wurst Gourmet Schinken</v>
      </c>
      <c r="N936" s="81" t="str">
        <f>VLOOKUP(D936,'Liste Gründe'!A:D,2,FALSE)</f>
        <v>Linienbezogen</v>
      </c>
      <c r="O936" s="80" t="str">
        <f>IF(ISBLANK(F936),VLOOKUP(Abfalldokumentation!$X936,'Liste Gründe'!A:D,3,FALSE),F936)</f>
        <v>Bodenabfall Abfüllung</v>
      </c>
      <c r="P936" s="81" t="str">
        <f>IF(ISBLANK(Abfalldokumentation!$G936),"-",Abfalldokumentation!$G936)</f>
        <v>-</v>
      </c>
      <c r="Q936" s="81">
        <f t="shared" si="120"/>
        <v>40</v>
      </c>
      <c r="R936" s="81" t="str">
        <f t="shared" si="121"/>
        <v>Produkte</v>
      </c>
      <c r="S936" s="81" t="str">
        <f t="shared" si="122"/>
        <v>BUs</v>
      </c>
      <c r="T936" s="81" t="str">
        <f t="shared" si="123"/>
        <v>Symptome</v>
      </c>
      <c r="U936" s="81" t="str">
        <f>IFERROR(VLOOKUP(Abfalldokumentation!$W936,Kennzahlen!S:U,3,FALSE)*Abfalldokumentation!$J936,"0")</f>
        <v>0</v>
      </c>
      <c r="V936" s="81" t="str">
        <f>IF(ISBLANK(A936),VLOOKUP(Abfalldokumentation!$W936,'Linien - BU'!R:S,2,FALSE),A936)</f>
        <v>Räucherei</v>
      </c>
      <c r="W936" s="77" t="str">
        <f t="shared" si="124"/>
        <v>ganze Wurst Gourmet Schinken</v>
      </c>
      <c r="X936" s="77">
        <f t="shared" si="125"/>
        <v>31</v>
      </c>
    </row>
    <row r="937" spans="1:24" ht="30" customHeight="1" x14ac:dyDescent="0.25">
      <c r="A937" s="45" t="s">
        <v>176</v>
      </c>
      <c r="B937" s="46" t="s">
        <v>222</v>
      </c>
      <c r="C937" s="46">
        <v>10</v>
      </c>
      <c r="D937" s="46">
        <v>34</v>
      </c>
      <c r="E937" s="47">
        <v>44475</v>
      </c>
      <c r="F937" s="48" t="s">
        <v>119</v>
      </c>
      <c r="G937" s="46"/>
      <c r="H937" s="50" t="str">
        <f>IFERROR(VLOOKUP(Abfalldokumentation!$B937,Artikel!A:C,3,FALSE),Abfalldokumentation!$B937)</f>
        <v>ganze Wurst NA Extra</v>
      </c>
      <c r="I937" s="73" t="str">
        <f>VLOOKUP(V937,'Linien - BU'!A:B,2,FALSE)</f>
        <v>BU1</v>
      </c>
      <c r="J937" s="74">
        <f t="shared" si="119"/>
        <v>10</v>
      </c>
      <c r="K937" s="75">
        <f>Abfalldokumentation!$E937</f>
        <v>44475</v>
      </c>
      <c r="L937" s="74" t="str">
        <f>IFERROR(IF(VLOOKUP(W937,'[1]Rohware 230'!$B:$C,2,FALSE)=0,"Rohware"),
IFERROR(IF(VLOOKUP(W937,[1]Sammelnr.!$B:$C,2,FALSE)=0,"Sammelnr. ungeschält ABS"),
IFERROR(IF(VLOOKUP(W937,[1]Sammelnr.!$E:$F,2,FALSE)=0,"Sammelnr. ungeschält VS"),
IFERROR(IF(VLOOKUP(W937,[1]Sammelnr.!$H:$I,2,FALSE)=0,"Sammelnr. geschält"),
IFERROR(IF(VLOOKUP(W937,[1]Offen!$B:$C,2,FALSE)=0,"Offen ungeschält ABS"),
IFERROR(IF(VLOOKUP(W937,[1]Offen!$E:$F,2,FALSE)=0,"Offen ungeschält VOS"),
IFERROR(IF(VLOOKUP(W937,[1]Offen!$H:$I,2,FALSE)=0,"Offen geschält RW"),
IFERROR(IF(VLOOKUP(W937,[1]Offen!$K:$L,2,FALSE)=0,"Offen vegan"),
IFERROR(IF(VLOOKUP(W937,[1]Offen!$N:$O,2,FALSE)=0,"Offen Zipfel"),
IFERROR(IF(VLOOKUP(W937,[1]Offen!$Q:$R,2,FALSE)=0,"Offen Endstücke"),
IFERROR(IF(VLOOKUP(W937,[1]Vakuumiert!$B:$C,2,FALSE)=0,"Vakuumierter VOS ungeschält"),
IFERROR(IF(VLOOKUP(W937,[1]Vakuumiert!$E:$F,2,FALSE)=0,"Vakuumierter ABS ungeschält"),
IFERROR(IF(VLOOKUP(W937,[1]Vakuumiert!$H:$I,2,FALSE)=0,"Vakuumierter VOS geschält"),
IFERROR(IF(VLOOKUP(W937,[1]Vakuumiert!$K:$L,2,FALSE)=0,"Vakuumierter VOS vegan"),
IFERROR(IF(VLOOKUP(W937,[1]Vakuumiert!$N:$O,2,FALSE)=0,"Vakuumierter VOS Zipfel"),
IFERROR(IF(VLOOKUP(W937,[1]Vakuumiert!$Q:$R,2,FALSE)=0,"Vakuumiert geschält"),
IFERROR(IF(VLOOKUP(W937,'[1]vakuumierte Fertigprodukte'!$B:$C,2,FALSE)=0,"Fertigprodukte"),
IFERROR(IF(VLOOKUP(W937,'[1]vakuumierte Fertigprodukte'!$E:$FI,2,FALSE)=0,"Vakuumierte Zipfel"),
IFERROR(IF(VLOOKUP(W937,[1]Wurste!$B:$C,2,FALSE)=0,"Räucherwürste"),
IFERROR(IF(VLOOKUP(W937,[1]Wurste!$E:$F,2,FALSE)=0,"URW/URGW Wurst"),
IFERROR(IF(VLOOKUP(W937,[1]Wurste!$H:$I,2,FALSE)=0,"HF-Wurst Vegan"),
IFERROR(IF(VLOOKUP(W937,[1]Wurste!$K:$L,2,FALSE)=0,"320er ohne Würste"),
IFERROR(IF(AND(OR(Abfalldokumentation!$I937="BU3",Abfalldokumentation!$I937="Verkauf"),Abfalldokumentation!$N937="Schimmel",Abfalldokumentation!$O937="keinen Abnehmer/kein Schälpersonal"),"Div. Zipfel, ES ohne Verwendung",VLOOKUP(Abfalldokumentation!$M937,Produktgruppen!A:B,2,FALSE)),"-")))))))))))))))))))))))</f>
        <v>ganze Würste</v>
      </c>
      <c r="M937" s="76" t="str">
        <f>IFERROR(VLOOKUP(Abfalldokumentation!$W937,Artikel!A:C,3,FALSE),Abfalldokumentation!$W937)</f>
        <v>ganze Wurst NA Extra</v>
      </c>
      <c r="N937" s="76" t="str">
        <f>VLOOKUP(D937,'Liste Gründe'!A:D,2,FALSE)</f>
        <v>Linienbezogen</v>
      </c>
      <c r="O937" s="75" t="str">
        <f>IF(ISBLANK(F937),VLOOKUP(Abfalldokumentation!$X937,'Liste Gründe'!A:D,3,FALSE),F937)</f>
        <v>Bodenabfall Abfüllung</v>
      </c>
      <c r="P937" s="76" t="str">
        <f>IF(ISBLANK(Abfalldokumentation!$G937),"-",Abfalldokumentation!$G937)</f>
        <v>-</v>
      </c>
      <c r="Q937" s="76">
        <f t="shared" si="120"/>
        <v>40</v>
      </c>
      <c r="R937" s="76" t="str">
        <f t="shared" si="121"/>
        <v>Produkte</v>
      </c>
      <c r="S937" s="76" t="str">
        <f t="shared" si="122"/>
        <v>BUs</v>
      </c>
      <c r="T937" s="76" t="str">
        <f t="shared" si="123"/>
        <v>Symptome</v>
      </c>
      <c r="U937" s="76" t="str">
        <f>IFERROR(VLOOKUP(Abfalldokumentation!$W937,Kennzahlen!S:U,3,FALSE)*Abfalldokumentation!$J937,"0")</f>
        <v>0</v>
      </c>
      <c r="V937" s="76" t="str">
        <f>IF(ISBLANK(A937),VLOOKUP(Abfalldokumentation!$W937,'Linien - BU'!R:S,2,FALSE),A937)</f>
        <v>Räucherei</v>
      </c>
      <c r="W937" s="77" t="str">
        <f t="shared" si="124"/>
        <v>ganze Wurst NA Extra</v>
      </c>
      <c r="X937" s="77">
        <f t="shared" si="125"/>
        <v>34</v>
      </c>
    </row>
    <row r="938" spans="1:24" ht="30" customHeight="1" x14ac:dyDescent="0.25">
      <c r="A938" s="39" t="s">
        <v>92</v>
      </c>
      <c r="B938" s="40" t="s">
        <v>93</v>
      </c>
      <c r="C938" s="40">
        <v>5.6</v>
      </c>
      <c r="D938" s="51">
        <v>73</v>
      </c>
      <c r="E938" s="41">
        <v>44475</v>
      </c>
      <c r="F938" s="42" t="s">
        <v>94</v>
      </c>
      <c r="G938" s="40" t="s">
        <v>36</v>
      </c>
      <c r="H938" s="44" t="str">
        <f>IFERROR(VLOOKUP(Abfalldokumentation!$B938,Artikel!A:C,3,FALSE),Abfalldokumentation!$B938)</f>
        <v>Laborproben</v>
      </c>
      <c r="I938" s="78" t="str">
        <f>VLOOKUP(V938,'Linien - BU'!A:B,2,FALSE)</f>
        <v>Rest</v>
      </c>
      <c r="J938" s="79">
        <f t="shared" si="119"/>
        <v>5.6</v>
      </c>
      <c r="K938" s="80">
        <f>Abfalldokumentation!$E938</f>
        <v>44475</v>
      </c>
      <c r="L938" s="79" t="str">
        <f>IFERROR(IF(VLOOKUP(W938,'[1]Rohware 230'!$B:$C,2,FALSE)=0,"Rohware"),
IFERROR(IF(VLOOKUP(W938,[1]Sammelnr.!$B:$C,2,FALSE)=0,"Sammelnr. ungeschält ABS"),
IFERROR(IF(VLOOKUP(W938,[1]Sammelnr.!$E:$F,2,FALSE)=0,"Sammelnr. ungeschält VS"),
IFERROR(IF(VLOOKUP(W938,[1]Sammelnr.!$H:$I,2,FALSE)=0,"Sammelnr. geschält"),
IFERROR(IF(VLOOKUP(W938,[1]Offen!$B:$C,2,FALSE)=0,"Offen ungeschält ABS"),
IFERROR(IF(VLOOKUP(W938,[1]Offen!$E:$F,2,FALSE)=0,"Offen ungeschält VOS"),
IFERROR(IF(VLOOKUP(W938,[1]Offen!$H:$I,2,FALSE)=0,"Offen geschält RW"),
IFERROR(IF(VLOOKUP(W938,[1]Offen!$K:$L,2,FALSE)=0,"Offen vegan"),
IFERROR(IF(VLOOKUP(W938,[1]Offen!$N:$O,2,FALSE)=0,"Offen Zipfel"),
IFERROR(IF(VLOOKUP(W938,[1]Offen!$Q:$R,2,FALSE)=0,"Offen Endstücke"),
IFERROR(IF(VLOOKUP(W938,[1]Vakuumiert!$B:$C,2,FALSE)=0,"Vakuumierter VOS ungeschält"),
IFERROR(IF(VLOOKUP(W938,[1]Vakuumiert!$E:$F,2,FALSE)=0,"Vakuumierter ABS ungeschält"),
IFERROR(IF(VLOOKUP(W938,[1]Vakuumiert!$H:$I,2,FALSE)=0,"Vakuumierter VOS geschält"),
IFERROR(IF(VLOOKUP(W938,[1]Vakuumiert!$K:$L,2,FALSE)=0,"Vakuumierter VOS vegan"),
IFERROR(IF(VLOOKUP(W938,[1]Vakuumiert!$N:$O,2,FALSE)=0,"Vakuumierter VOS Zipfel"),
IFERROR(IF(VLOOKUP(W938,[1]Vakuumiert!$Q:$R,2,FALSE)=0,"Vakuumiert geschält"),
IFERROR(IF(VLOOKUP(W938,'[1]vakuumierte Fertigprodukte'!$B:$C,2,FALSE)=0,"Fertigprodukte"),
IFERROR(IF(VLOOKUP(W938,'[1]vakuumierte Fertigprodukte'!$E:$FI,2,FALSE)=0,"Vakuumierte Zipfel"),
IFERROR(IF(VLOOKUP(W938,[1]Wurste!$B:$C,2,FALSE)=0,"Räucherwürste"),
IFERROR(IF(VLOOKUP(W938,[1]Wurste!$E:$F,2,FALSE)=0,"URW/URGW Wurst"),
IFERROR(IF(VLOOKUP(W938,[1]Wurste!$H:$I,2,FALSE)=0,"HF-Wurst Vegan"),
IFERROR(IF(VLOOKUP(W938,[1]Wurste!$K:$L,2,FALSE)=0,"320er ohne Würste"),
IFERROR(IF(AND(OR(Abfalldokumentation!$I938="BU3",Abfalldokumentation!$I938="Verkauf"),Abfalldokumentation!$N938="Schimmel",Abfalldokumentation!$O938="keinen Abnehmer/kein Schälpersonal"),"Div. Zipfel, ES ohne Verwendung",VLOOKUP(Abfalldokumentation!$M938,Produktgruppen!A:B,2,FALSE)),"-")))))))))))))))))))))))</f>
        <v>Qualitätssicherung</v>
      </c>
      <c r="M938" s="81" t="str">
        <f>IFERROR(VLOOKUP(Abfalldokumentation!$W938,Artikel!A:C,3,FALSE),Abfalldokumentation!$W938)</f>
        <v>Laborproben</v>
      </c>
      <c r="N938" s="81" t="str">
        <f>VLOOKUP(D938,'Liste Gründe'!A:D,2,FALSE)</f>
        <v>Qualitätssicherung</v>
      </c>
      <c r="O938" s="80" t="str">
        <f>IF(ISBLANK(F938),VLOOKUP(Abfalldokumentation!$X938,'Liste Gründe'!A:D,3,FALSE),F938)</f>
        <v>Laborprobe</v>
      </c>
      <c r="P938" s="81" t="str">
        <f>IF(ISBLANK(Abfalldokumentation!$G938),"-",Abfalldokumentation!$G938)</f>
        <v>-</v>
      </c>
      <c r="Q938" s="81">
        <f t="shared" si="120"/>
        <v>40</v>
      </c>
      <c r="R938" s="81" t="str">
        <f t="shared" si="121"/>
        <v>Produkte</v>
      </c>
      <c r="S938" s="81" t="str">
        <f t="shared" si="122"/>
        <v>BUs</v>
      </c>
      <c r="T938" s="81" t="str">
        <f t="shared" si="123"/>
        <v>Symptome</v>
      </c>
      <c r="U938" s="81" t="str">
        <f>IFERROR(VLOOKUP(Abfalldokumentation!$W938,Kennzahlen!S:U,3,FALSE)*Abfalldokumentation!$J938,"0")</f>
        <v>0</v>
      </c>
      <c r="V938" s="81" t="str">
        <f>IF(ISBLANK(A938),VLOOKUP(Abfalldokumentation!$W938,'Linien - BU'!R:S,2,FALSE),A938)</f>
        <v>Labor</v>
      </c>
      <c r="W938" s="77" t="str">
        <f t="shared" si="124"/>
        <v>Laborproben</v>
      </c>
      <c r="X938" s="77">
        <f t="shared" si="125"/>
        <v>73</v>
      </c>
    </row>
    <row r="939" spans="1:24" ht="30" customHeight="1" x14ac:dyDescent="0.25">
      <c r="A939" s="45" t="s">
        <v>92</v>
      </c>
      <c r="B939" s="48" t="s">
        <v>108</v>
      </c>
      <c r="C939" s="46">
        <v>7</v>
      </c>
      <c r="D939" s="46">
        <v>70</v>
      </c>
      <c r="E939" s="47">
        <v>44475</v>
      </c>
      <c r="F939" s="48" t="s">
        <v>108</v>
      </c>
      <c r="G939" s="46" t="s">
        <v>36</v>
      </c>
      <c r="H939" s="50" t="str">
        <f>IFERROR(VLOOKUP(Abfalldokumentation!$B939,Artikel!A:C,3,FALSE),Abfalldokumentation!$B939)</f>
        <v>Rückstellproben</v>
      </c>
      <c r="I939" s="73" t="str">
        <f>VLOOKUP(V939,'Linien - BU'!A:B,2,FALSE)</f>
        <v>Rest</v>
      </c>
      <c r="J939" s="74">
        <f t="shared" si="119"/>
        <v>7</v>
      </c>
      <c r="K939" s="75">
        <f>Abfalldokumentation!$E939</f>
        <v>44475</v>
      </c>
      <c r="L939" s="74" t="str">
        <f>IFERROR(IF(VLOOKUP(W939,'[1]Rohware 230'!$B:$C,2,FALSE)=0,"Rohware"),
IFERROR(IF(VLOOKUP(W939,[1]Sammelnr.!$B:$C,2,FALSE)=0,"Sammelnr. ungeschält ABS"),
IFERROR(IF(VLOOKUP(W939,[1]Sammelnr.!$E:$F,2,FALSE)=0,"Sammelnr. ungeschält VS"),
IFERROR(IF(VLOOKUP(W939,[1]Sammelnr.!$H:$I,2,FALSE)=0,"Sammelnr. geschält"),
IFERROR(IF(VLOOKUP(W939,[1]Offen!$B:$C,2,FALSE)=0,"Offen ungeschält ABS"),
IFERROR(IF(VLOOKUP(W939,[1]Offen!$E:$F,2,FALSE)=0,"Offen ungeschält VOS"),
IFERROR(IF(VLOOKUP(W939,[1]Offen!$H:$I,2,FALSE)=0,"Offen geschält RW"),
IFERROR(IF(VLOOKUP(W939,[1]Offen!$K:$L,2,FALSE)=0,"Offen vegan"),
IFERROR(IF(VLOOKUP(W939,[1]Offen!$N:$O,2,FALSE)=0,"Offen Zipfel"),
IFERROR(IF(VLOOKUP(W939,[1]Offen!$Q:$R,2,FALSE)=0,"Offen Endstücke"),
IFERROR(IF(VLOOKUP(W939,[1]Vakuumiert!$B:$C,2,FALSE)=0,"Vakuumierter VOS ungeschält"),
IFERROR(IF(VLOOKUP(W939,[1]Vakuumiert!$E:$F,2,FALSE)=0,"Vakuumierter ABS ungeschält"),
IFERROR(IF(VLOOKUP(W939,[1]Vakuumiert!$H:$I,2,FALSE)=0,"Vakuumierter VOS geschält"),
IFERROR(IF(VLOOKUP(W939,[1]Vakuumiert!$K:$L,2,FALSE)=0,"Vakuumierter VOS vegan"),
IFERROR(IF(VLOOKUP(W939,[1]Vakuumiert!$N:$O,2,FALSE)=0,"Vakuumierter VOS Zipfel"),
IFERROR(IF(VLOOKUP(W939,[1]Vakuumiert!$Q:$R,2,FALSE)=0,"Vakuumiert geschält"),
IFERROR(IF(VLOOKUP(W939,'[1]vakuumierte Fertigprodukte'!$B:$C,2,FALSE)=0,"Fertigprodukte"),
IFERROR(IF(VLOOKUP(W939,'[1]vakuumierte Fertigprodukte'!$E:$FI,2,FALSE)=0,"Vakuumierte Zipfel"),
IFERROR(IF(VLOOKUP(W939,[1]Wurste!$B:$C,2,FALSE)=0,"Räucherwürste"),
IFERROR(IF(VLOOKUP(W939,[1]Wurste!$E:$F,2,FALSE)=0,"URW/URGW Wurst"),
IFERROR(IF(VLOOKUP(W939,[1]Wurste!$H:$I,2,FALSE)=0,"HF-Wurst Vegan"),
IFERROR(IF(VLOOKUP(W939,[1]Wurste!$K:$L,2,FALSE)=0,"320er ohne Würste"),
IFERROR(IF(AND(OR(Abfalldokumentation!$I939="BU3",Abfalldokumentation!$I939="Verkauf"),Abfalldokumentation!$N939="Schimmel",Abfalldokumentation!$O939="keinen Abnehmer/kein Schälpersonal"),"Div. Zipfel, ES ohne Verwendung",VLOOKUP(Abfalldokumentation!$M939,Produktgruppen!A:B,2,FALSE)),"-")))))))))))))))))))))))</f>
        <v>Qualitätssicherung</v>
      </c>
      <c r="M939" s="76" t="str">
        <f>IFERROR(VLOOKUP(Abfalldokumentation!$W939,Artikel!A:C,3,FALSE),Abfalldokumentation!$W939)</f>
        <v>Rückstellproben</v>
      </c>
      <c r="N939" s="76" t="str">
        <f>VLOOKUP(D939,'Liste Gründe'!A:D,2,FALSE)</f>
        <v>Qualitätssicherung</v>
      </c>
      <c r="O939" s="75" t="str">
        <f>IF(ISBLANK(F939),VLOOKUP(Abfalldokumentation!$X939,'Liste Gründe'!A:D,3,FALSE),F939)</f>
        <v>Rückstellproben</v>
      </c>
      <c r="P939" s="76" t="str">
        <f>IF(ISBLANK(Abfalldokumentation!$G939),"-",Abfalldokumentation!$G939)</f>
        <v>-</v>
      </c>
      <c r="Q939" s="76">
        <f t="shared" si="120"/>
        <v>40</v>
      </c>
      <c r="R939" s="76" t="str">
        <f t="shared" si="121"/>
        <v>Produkte</v>
      </c>
      <c r="S939" s="76" t="str">
        <f t="shared" si="122"/>
        <v>BUs</v>
      </c>
      <c r="T939" s="76" t="str">
        <f t="shared" si="123"/>
        <v>Symptome</v>
      </c>
      <c r="U939" s="76" t="str">
        <f>IFERROR(VLOOKUP(Abfalldokumentation!$W939,Kennzahlen!S:U,3,FALSE)*Abfalldokumentation!$J939,"0")</f>
        <v>0</v>
      </c>
      <c r="V939" s="76" t="str">
        <f>IF(ISBLANK(A939),VLOOKUP(Abfalldokumentation!$W939,'Linien - BU'!R:S,2,FALSE),A939)</f>
        <v>Labor</v>
      </c>
      <c r="W939" s="77" t="str">
        <f t="shared" si="124"/>
        <v>Rückstellproben</v>
      </c>
      <c r="X939" s="77">
        <f t="shared" si="125"/>
        <v>70</v>
      </c>
    </row>
    <row r="940" spans="1:24" ht="30" customHeight="1" x14ac:dyDescent="0.25">
      <c r="A940" s="39" t="s">
        <v>92</v>
      </c>
      <c r="B940" s="42" t="s">
        <v>108</v>
      </c>
      <c r="C940" s="40">
        <v>29.2</v>
      </c>
      <c r="D940" s="40">
        <v>70</v>
      </c>
      <c r="E940" s="41">
        <v>44475</v>
      </c>
      <c r="F940" s="42" t="s">
        <v>108</v>
      </c>
      <c r="G940" s="40" t="s">
        <v>36</v>
      </c>
      <c r="H940" s="44" t="str">
        <f>IFERROR(VLOOKUP(Abfalldokumentation!$B940,Artikel!A:C,3,FALSE),Abfalldokumentation!$B940)</f>
        <v>Rückstellproben</v>
      </c>
      <c r="I940" s="78" t="str">
        <f>VLOOKUP(V940,'Linien - BU'!A:B,2,FALSE)</f>
        <v>Rest</v>
      </c>
      <c r="J940" s="79">
        <f t="shared" si="119"/>
        <v>29.2</v>
      </c>
      <c r="K940" s="80">
        <f>Abfalldokumentation!$E940</f>
        <v>44475</v>
      </c>
      <c r="L940" s="79" t="str">
        <f>IFERROR(IF(VLOOKUP(W940,'[1]Rohware 230'!$B:$C,2,FALSE)=0,"Rohware"),
IFERROR(IF(VLOOKUP(W940,[1]Sammelnr.!$B:$C,2,FALSE)=0,"Sammelnr. ungeschält ABS"),
IFERROR(IF(VLOOKUP(W940,[1]Sammelnr.!$E:$F,2,FALSE)=0,"Sammelnr. ungeschält VS"),
IFERROR(IF(VLOOKUP(W940,[1]Sammelnr.!$H:$I,2,FALSE)=0,"Sammelnr. geschält"),
IFERROR(IF(VLOOKUP(W940,[1]Offen!$B:$C,2,FALSE)=0,"Offen ungeschält ABS"),
IFERROR(IF(VLOOKUP(W940,[1]Offen!$E:$F,2,FALSE)=0,"Offen ungeschält VOS"),
IFERROR(IF(VLOOKUP(W940,[1]Offen!$H:$I,2,FALSE)=0,"Offen geschält RW"),
IFERROR(IF(VLOOKUP(W940,[1]Offen!$K:$L,2,FALSE)=0,"Offen vegan"),
IFERROR(IF(VLOOKUP(W940,[1]Offen!$N:$O,2,FALSE)=0,"Offen Zipfel"),
IFERROR(IF(VLOOKUP(W940,[1]Offen!$Q:$R,2,FALSE)=0,"Offen Endstücke"),
IFERROR(IF(VLOOKUP(W940,[1]Vakuumiert!$B:$C,2,FALSE)=0,"Vakuumierter VOS ungeschält"),
IFERROR(IF(VLOOKUP(W940,[1]Vakuumiert!$E:$F,2,FALSE)=0,"Vakuumierter ABS ungeschält"),
IFERROR(IF(VLOOKUP(W940,[1]Vakuumiert!$H:$I,2,FALSE)=0,"Vakuumierter VOS geschält"),
IFERROR(IF(VLOOKUP(W940,[1]Vakuumiert!$K:$L,2,FALSE)=0,"Vakuumierter VOS vegan"),
IFERROR(IF(VLOOKUP(W940,[1]Vakuumiert!$N:$O,2,FALSE)=0,"Vakuumierter VOS Zipfel"),
IFERROR(IF(VLOOKUP(W940,[1]Vakuumiert!$Q:$R,2,FALSE)=0,"Vakuumiert geschält"),
IFERROR(IF(VLOOKUP(W940,'[1]vakuumierte Fertigprodukte'!$B:$C,2,FALSE)=0,"Fertigprodukte"),
IFERROR(IF(VLOOKUP(W940,'[1]vakuumierte Fertigprodukte'!$E:$FI,2,FALSE)=0,"Vakuumierte Zipfel"),
IFERROR(IF(VLOOKUP(W940,[1]Wurste!$B:$C,2,FALSE)=0,"Räucherwürste"),
IFERROR(IF(VLOOKUP(W940,[1]Wurste!$E:$F,2,FALSE)=0,"URW/URGW Wurst"),
IFERROR(IF(VLOOKUP(W940,[1]Wurste!$H:$I,2,FALSE)=0,"HF-Wurst Vegan"),
IFERROR(IF(VLOOKUP(W940,[1]Wurste!$K:$L,2,FALSE)=0,"320er ohne Würste"),
IFERROR(IF(AND(OR(Abfalldokumentation!$I940="BU3",Abfalldokumentation!$I940="Verkauf"),Abfalldokumentation!$N940="Schimmel",Abfalldokumentation!$O940="keinen Abnehmer/kein Schälpersonal"),"Div. Zipfel, ES ohne Verwendung",VLOOKUP(Abfalldokumentation!$M940,Produktgruppen!A:B,2,FALSE)),"-")))))))))))))))))))))))</f>
        <v>Qualitätssicherung</v>
      </c>
      <c r="M940" s="81" t="str">
        <f>IFERROR(VLOOKUP(Abfalldokumentation!$W940,Artikel!A:C,3,FALSE),Abfalldokumentation!$W940)</f>
        <v>Rückstellproben</v>
      </c>
      <c r="N940" s="81" t="str">
        <f>VLOOKUP(D940,'Liste Gründe'!A:D,2,FALSE)</f>
        <v>Qualitätssicherung</v>
      </c>
      <c r="O940" s="80" t="str">
        <f>IF(ISBLANK(F940),VLOOKUP(Abfalldokumentation!$X940,'Liste Gründe'!A:D,3,FALSE),F940)</f>
        <v>Rückstellproben</v>
      </c>
      <c r="P940" s="81" t="str">
        <f>IF(ISBLANK(Abfalldokumentation!$G940),"-",Abfalldokumentation!$G940)</f>
        <v>-</v>
      </c>
      <c r="Q940" s="81">
        <f t="shared" si="120"/>
        <v>40</v>
      </c>
      <c r="R940" s="81" t="str">
        <f t="shared" si="121"/>
        <v>Produkte</v>
      </c>
      <c r="S940" s="81" t="str">
        <f t="shared" si="122"/>
        <v>BUs</v>
      </c>
      <c r="T940" s="81" t="str">
        <f t="shared" si="123"/>
        <v>Symptome</v>
      </c>
      <c r="U940" s="81" t="str">
        <f>IFERROR(VLOOKUP(Abfalldokumentation!$W940,Kennzahlen!S:U,3,FALSE)*Abfalldokumentation!$J940,"0")</f>
        <v>0</v>
      </c>
      <c r="V940" s="81" t="str">
        <f>IF(ISBLANK(A940),VLOOKUP(Abfalldokumentation!$W940,'Linien - BU'!R:S,2,FALSE),A940)</f>
        <v>Labor</v>
      </c>
      <c r="W940" s="77" t="str">
        <f t="shared" si="124"/>
        <v>Rückstellproben</v>
      </c>
      <c r="X940" s="77">
        <f t="shared" si="125"/>
        <v>70</v>
      </c>
    </row>
    <row r="941" spans="1:24" ht="30" customHeight="1" x14ac:dyDescent="0.25">
      <c r="A941" s="45" t="s">
        <v>128</v>
      </c>
      <c r="B941" s="46">
        <v>23500062</v>
      </c>
      <c r="C941" s="46">
        <v>436.6</v>
      </c>
      <c r="D941" s="46">
        <v>12</v>
      </c>
      <c r="E941" s="47">
        <v>44476</v>
      </c>
      <c r="F941" s="48" t="s">
        <v>30</v>
      </c>
      <c r="G941" s="46" t="s">
        <v>36</v>
      </c>
      <c r="H941" s="50" t="str">
        <f>IFERROR(VLOOKUP(Abfalldokumentation!$B941,Artikel!A:C,3,FALSE),Abfalldokumentation!$B941)</f>
        <v>RIE Bio Gouda Mittelalt</v>
      </c>
      <c r="I941" s="73" t="str">
        <f>VLOOKUP(V941,'Linien - BU'!A:B,2,FALSE)</f>
        <v>BU3</v>
      </c>
      <c r="J941" s="74">
        <f t="shared" si="119"/>
        <v>436.6</v>
      </c>
      <c r="K941" s="75">
        <f>Abfalldokumentation!$E941</f>
        <v>44476</v>
      </c>
      <c r="L941" s="74" t="str">
        <f>IFERROR(IF(VLOOKUP(W941,'[1]Rohware 230'!$B:$C,2,FALSE)=0,"Rohware"),
IFERROR(IF(VLOOKUP(W941,[1]Sammelnr.!$B:$C,2,FALSE)=0,"Sammelnr. ungeschält ABS"),
IFERROR(IF(VLOOKUP(W941,[1]Sammelnr.!$E:$F,2,FALSE)=0,"Sammelnr. ungeschält VS"),
IFERROR(IF(VLOOKUP(W941,[1]Sammelnr.!$H:$I,2,FALSE)=0,"Sammelnr. geschält"),
IFERROR(IF(VLOOKUP(W941,[1]Offen!$B:$C,2,FALSE)=0,"Offen ungeschält ABS"),
IFERROR(IF(VLOOKUP(W941,[1]Offen!$E:$F,2,FALSE)=0,"Offen ungeschält VOS"),
IFERROR(IF(VLOOKUP(W941,[1]Offen!$H:$I,2,FALSE)=0,"Offen geschält RW"),
IFERROR(IF(VLOOKUP(W941,[1]Offen!$K:$L,2,FALSE)=0,"Offen vegan"),
IFERROR(IF(VLOOKUP(W941,[1]Offen!$N:$O,2,FALSE)=0,"Offen Zipfel"),
IFERROR(IF(VLOOKUP(W941,[1]Offen!$Q:$R,2,FALSE)=0,"Offen Endstücke"),
IFERROR(IF(VLOOKUP(W941,[1]Vakuumiert!$B:$C,2,FALSE)=0,"Vakuumierter VOS ungeschält"),
IFERROR(IF(VLOOKUP(W941,[1]Vakuumiert!$E:$F,2,FALSE)=0,"Vakuumierter ABS ungeschält"),
IFERROR(IF(VLOOKUP(W941,[1]Vakuumiert!$H:$I,2,FALSE)=0,"Vakuumierter VOS geschält"),
IFERROR(IF(VLOOKUP(W941,[1]Vakuumiert!$K:$L,2,FALSE)=0,"Vakuumierter VOS vegan"),
IFERROR(IF(VLOOKUP(W941,[1]Vakuumiert!$N:$O,2,FALSE)=0,"Vakuumierter VOS Zipfel"),
IFERROR(IF(VLOOKUP(W941,[1]Vakuumiert!$Q:$R,2,FALSE)=0,"Vakuumiert geschält"),
IFERROR(IF(VLOOKUP(W941,'[1]vakuumierte Fertigprodukte'!$B:$C,2,FALSE)=0,"Fertigprodukte"),
IFERROR(IF(VLOOKUP(W941,'[1]vakuumierte Fertigprodukte'!$E:$FI,2,FALSE)=0,"Vakuumierte Zipfel"),
IFERROR(IF(VLOOKUP(W941,[1]Wurste!$B:$C,2,FALSE)=0,"Räucherwürste"),
IFERROR(IF(VLOOKUP(W941,[1]Wurste!$E:$F,2,FALSE)=0,"URW/URGW Wurst"),
IFERROR(IF(VLOOKUP(W941,[1]Wurste!$H:$I,2,FALSE)=0,"HF-Wurst Vegan"),
IFERROR(IF(VLOOKUP(W941,[1]Wurste!$K:$L,2,FALSE)=0,"320er ohne Würste"),
IFERROR(IF(AND(OR(Abfalldokumentation!$I941="BU3",Abfalldokumentation!$I941="Verkauf"),Abfalldokumentation!$N941="Schimmel",Abfalldokumentation!$O941="keinen Abnehmer/kein Schälpersonal"),"Div. Zipfel, ES ohne Verwendung",VLOOKUP(Abfalldokumentation!$M941,Produktgruppen!A:B,2,FALSE)),"-")))))))))))))))))))))))</f>
        <v>Riemen</v>
      </c>
      <c r="M941" s="76" t="str">
        <f>IFERROR(VLOOKUP(Abfalldokumentation!$W941,Artikel!A:C,3,FALSE),Abfalldokumentation!$W941)</f>
        <v>RIE Bio Gouda Mittelalt</v>
      </c>
      <c r="N941" s="76" t="str">
        <f>VLOOKUP(D941,'Liste Gründe'!A:D,2,FALSE)</f>
        <v>Schimmel</v>
      </c>
      <c r="O941" s="75" t="str">
        <f>IF(ISBLANK(F941),VLOOKUP(Abfalldokumentation!$X941,'Liste Gründe'!A:D,3,FALSE),F941)</f>
        <v>keine Zuständigkeiten</v>
      </c>
      <c r="P941" s="76" t="str">
        <f>IF(ISBLANK(Abfalldokumentation!$G941),"-",Abfalldokumentation!$G941)</f>
        <v>-</v>
      </c>
      <c r="Q941" s="76">
        <f t="shared" si="120"/>
        <v>40</v>
      </c>
      <c r="R941" s="76" t="str">
        <f t="shared" si="121"/>
        <v>Produkte</v>
      </c>
      <c r="S941" s="76" t="str">
        <f t="shared" si="122"/>
        <v>BUs</v>
      </c>
      <c r="T941" s="76" t="str">
        <f t="shared" si="123"/>
        <v>Symptome</v>
      </c>
      <c r="U941" s="76">
        <f>IFERROR(VLOOKUP(Abfalldokumentation!$W941,Kennzahlen!S:U,3,FALSE)*Abfalldokumentation!$J941,"0")</f>
        <v>3250.0940599999999</v>
      </c>
      <c r="V941" s="76" t="str">
        <f>IF(ISBLANK(A941),VLOOKUP(Abfalldokumentation!$W941,'Linien - BU'!R:S,2,FALSE),A941)</f>
        <v>L18</v>
      </c>
      <c r="W941" s="77">
        <f t="shared" si="124"/>
        <v>23500062</v>
      </c>
      <c r="X941" s="77">
        <f t="shared" si="125"/>
        <v>12</v>
      </c>
    </row>
    <row r="942" spans="1:24" ht="30" customHeight="1" x14ac:dyDescent="0.25">
      <c r="A942" s="39" t="s">
        <v>128</v>
      </c>
      <c r="B942" s="40">
        <v>23500062</v>
      </c>
      <c r="C942" s="40">
        <v>427</v>
      </c>
      <c r="D942" s="40">
        <v>12</v>
      </c>
      <c r="E942" s="41">
        <v>44476</v>
      </c>
      <c r="F942" s="42" t="s">
        <v>30</v>
      </c>
      <c r="G942" s="40" t="s">
        <v>36</v>
      </c>
      <c r="H942" s="44" t="str">
        <f>IFERROR(VLOOKUP(Abfalldokumentation!$B942,Artikel!A:C,3,FALSE),Abfalldokumentation!$B942)</f>
        <v>RIE Bio Gouda Mittelalt</v>
      </c>
      <c r="I942" s="78" t="str">
        <f>VLOOKUP(V942,'Linien - BU'!A:B,2,FALSE)</f>
        <v>BU3</v>
      </c>
      <c r="J942" s="79">
        <f t="shared" si="119"/>
        <v>427</v>
      </c>
      <c r="K942" s="80">
        <f>Abfalldokumentation!$E942</f>
        <v>44476</v>
      </c>
      <c r="L942" s="79" t="str">
        <f>IFERROR(IF(VLOOKUP(W942,'[1]Rohware 230'!$B:$C,2,FALSE)=0,"Rohware"),
IFERROR(IF(VLOOKUP(W942,[1]Sammelnr.!$B:$C,2,FALSE)=0,"Sammelnr. ungeschält ABS"),
IFERROR(IF(VLOOKUP(W942,[1]Sammelnr.!$E:$F,2,FALSE)=0,"Sammelnr. ungeschält VS"),
IFERROR(IF(VLOOKUP(W942,[1]Sammelnr.!$H:$I,2,FALSE)=0,"Sammelnr. geschält"),
IFERROR(IF(VLOOKUP(W942,[1]Offen!$B:$C,2,FALSE)=0,"Offen ungeschält ABS"),
IFERROR(IF(VLOOKUP(W942,[1]Offen!$E:$F,2,FALSE)=0,"Offen ungeschält VOS"),
IFERROR(IF(VLOOKUP(W942,[1]Offen!$H:$I,2,FALSE)=0,"Offen geschält RW"),
IFERROR(IF(VLOOKUP(W942,[1]Offen!$K:$L,2,FALSE)=0,"Offen vegan"),
IFERROR(IF(VLOOKUP(W942,[1]Offen!$N:$O,2,FALSE)=0,"Offen Zipfel"),
IFERROR(IF(VLOOKUP(W942,[1]Offen!$Q:$R,2,FALSE)=0,"Offen Endstücke"),
IFERROR(IF(VLOOKUP(W942,[1]Vakuumiert!$B:$C,2,FALSE)=0,"Vakuumierter VOS ungeschält"),
IFERROR(IF(VLOOKUP(W942,[1]Vakuumiert!$E:$F,2,FALSE)=0,"Vakuumierter ABS ungeschält"),
IFERROR(IF(VLOOKUP(W942,[1]Vakuumiert!$H:$I,2,FALSE)=0,"Vakuumierter VOS geschält"),
IFERROR(IF(VLOOKUP(W942,[1]Vakuumiert!$K:$L,2,FALSE)=0,"Vakuumierter VOS vegan"),
IFERROR(IF(VLOOKUP(W942,[1]Vakuumiert!$N:$O,2,FALSE)=0,"Vakuumierter VOS Zipfel"),
IFERROR(IF(VLOOKUP(W942,[1]Vakuumiert!$Q:$R,2,FALSE)=0,"Vakuumiert geschält"),
IFERROR(IF(VLOOKUP(W942,'[1]vakuumierte Fertigprodukte'!$B:$C,2,FALSE)=0,"Fertigprodukte"),
IFERROR(IF(VLOOKUP(W942,'[1]vakuumierte Fertigprodukte'!$E:$FI,2,FALSE)=0,"Vakuumierte Zipfel"),
IFERROR(IF(VLOOKUP(W942,[1]Wurste!$B:$C,2,FALSE)=0,"Räucherwürste"),
IFERROR(IF(VLOOKUP(W942,[1]Wurste!$E:$F,2,FALSE)=0,"URW/URGW Wurst"),
IFERROR(IF(VLOOKUP(W942,[1]Wurste!$H:$I,2,FALSE)=0,"HF-Wurst Vegan"),
IFERROR(IF(VLOOKUP(W942,[1]Wurste!$K:$L,2,FALSE)=0,"320er ohne Würste"),
IFERROR(IF(AND(OR(Abfalldokumentation!$I942="BU3",Abfalldokumentation!$I942="Verkauf"),Abfalldokumentation!$N942="Schimmel",Abfalldokumentation!$O942="keinen Abnehmer/kein Schälpersonal"),"Div. Zipfel, ES ohne Verwendung",VLOOKUP(Abfalldokumentation!$M942,Produktgruppen!A:B,2,FALSE)),"-")))))))))))))))))))))))</f>
        <v>Riemen</v>
      </c>
      <c r="M942" s="81" t="str">
        <f>IFERROR(VLOOKUP(Abfalldokumentation!$W942,Artikel!A:C,3,FALSE),Abfalldokumentation!$W942)</f>
        <v>RIE Bio Gouda Mittelalt</v>
      </c>
      <c r="N942" s="81" t="str">
        <f>VLOOKUP(D942,'Liste Gründe'!A:D,2,FALSE)</f>
        <v>Schimmel</v>
      </c>
      <c r="O942" s="80" t="str">
        <f>IF(ISBLANK(F942),VLOOKUP(Abfalldokumentation!$X942,'Liste Gründe'!A:D,3,FALSE),F942)</f>
        <v>keine Zuständigkeiten</v>
      </c>
      <c r="P942" s="81" t="str">
        <f>IF(ISBLANK(Abfalldokumentation!$G942),"-",Abfalldokumentation!$G942)</f>
        <v>-</v>
      </c>
      <c r="Q942" s="81">
        <f t="shared" si="120"/>
        <v>40</v>
      </c>
      <c r="R942" s="81" t="str">
        <f t="shared" si="121"/>
        <v>Produkte</v>
      </c>
      <c r="S942" s="81" t="str">
        <f t="shared" si="122"/>
        <v>BUs</v>
      </c>
      <c r="T942" s="81" t="str">
        <f t="shared" si="123"/>
        <v>Symptome</v>
      </c>
      <c r="U942" s="81">
        <f>IFERROR(VLOOKUP(Abfalldokumentation!$W942,Kennzahlen!S:U,3,FALSE)*Abfalldokumentation!$J942,"0")</f>
        <v>3178.6306999999997</v>
      </c>
      <c r="V942" s="81" t="str">
        <f>IF(ISBLANK(A942),VLOOKUP(Abfalldokumentation!$W942,'Linien - BU'!R:S,2,FALSE),A942)</f>
        <v>L18</v>
      </c>
      <c r="W942" s="77">
        <f t="shared" si="124"/>
        <v>23500062</v>
      </c>
      <c r="X942" s="77">
        <f t="shared" si="125"/>
        <v>12</v>
      </c>
    </row>
    <row r="943" spans="1:24" ht="30" customHeight="1" x14ac:dyDescent="0.25">
      <c r="A943" s="45" t="s">
        <v>95</v>
      </c>
      <c r="B943" s="46">
        <v>29500531</v>
      </c>
      <c r="C943" s="46">
        <v>22</v>
      </c>
      <c r="D943" s="46">
        <v>12</v>
      </c>
      <c r="E943" s="47">
        <v>44476</v>
      </c>
      <c r="F943" s="48" t="s">
        <v>22</v>
      </c>
      <c r="G943" s="46" t="s">
        <v>36</v>
      </c>
      <c r="H943" s="50" t="str">
        <f>IFERROR(VLOOKUP(Abfalldokumentation!$B943,Artikel!A:C,3,FALSE),Abfalldokumentation!$B943)</f>
        <v>VOS mit Walnusskonzentr</v>
      </c>
      <c r="I943" s="73" t="str">
        <f>VLOOKUP(V943,'Linien - BU'!A:B,2,FALSE)</f>
        <v>BU1</v>
      </c>
      <c r="J943" s="74">
        <f t="shared" si="119"/>
        <v>22</v>
      </c>
      <c r="K943" s="75">
        <f>Abfalldokumentation!$E943</f>
        <v>44476</v>
      </c>
      <c r="L943" s="74" t="str">
        <f>IFERROR(IF(VLOOKUP(W943,'[1]Rohware 230'!$B:$C,2,FALSE)=0,"Rohware"),
IFERROR(IF(VLOOKUP(W943,[1]Sammelnr.!$B:$C,2,FALSE)=0,"Sammelnr. ungeschält ABS"),
IFERROR(IF(VLOOKUP(W943,[1]Sammelnr.!$E:$F,2,FALSE)=0,"Sammelnr. ungeschält VS"),
IFERROR(IF(VLOOKUP(W943,[1]Sammelnr.!$H:$I,2,FALSE)=0,"Sammelnr. geschält"),
IFERROR(IF(VLOOKUP(W943,[1]Offen!$B:$C,2,FALSE)=0,"Offen ungeschält ABS"),
IFERROR(IF(VLOOKUP(W943,[1]Offen!$E:$F,2,FALSE)=0,"Offen ungeschält VOS"),
IFERROR(IF(VLOOKUP(W943,[1]Offen!$H:$I,2,FALSE)=0,"Offen geschält RW"),
IFERROR(IF(VLOOKUP(W943,[1]Offen!$K:$L,2,FALSE)=0,"Offen vegan"),
IFERROR(IF(VLOOKUP(W943,[1]Offen!$N:$O,2,FALSE)=0,"Offen Zipfel"),
IFERROR(IF(VLOOKUP(W943,[1]Offen!$Q:$R,2,FALSE)=0,"Offen Endstücke"),
IFERROR(IF(VLOOKUP(W943,[1]Vakuumiert!$B:$C,2,FALSE)=0,"Vakuumierter VOS ungeschält"),
IFERROR(IF(VLOOKUP(W943,[1]Vakuumiert!$E:$F,2,FALSE)=0,"Vakuumierter ABS ungeschält"),
IFERROR(IF(VLOOKUP(W943,[1]Vakuumiert!$H:$I,2,FALSE)=0,"Vakuumierter VOS geschält"),
IFERROR(IF(VLOOKUP(W943,[1]Vakuumiert!$K:$L,2,FALSE)=0,"Vakuumierter VOS vegan"),
IFERROR(IF(VLOOKUP(W943,[1]Vakuumiert!$N:$O,2,FALSE)=0,"Vakuumierter VOS Zipfel"),
IFERROR(IF(VLOOKUP(W943,[1]Vakuumiert!$Q:$R,2,FALSE)=0,"Vakuumiert geschält"),
IFERROR(IF(VLOOKUP(W943,'[1]vakuumierte Fertigprodukte'!$B:$C,2,FALSE)=0,"Fertigprodukte"),
IFERROR(IF(VLOOKUP(W943,'[1]vakuumierte Fertigprodukte'!$E:$FI,2,FALSE)=0,"Vakuumierte Zipfel"),
IFERROR(IF(VLOOKUP(W943,[1]Wurste!$B:$C,2,FALSE)=0,"Räucherwürste"),
IFERROR(IF(VLOOKUP(W943,[1]Wurste!$E:$F,2,FALSE)=0,"URW/URGW Wurst"),
IFERROR(IF(VLOOKUP(W943,[1]Wurste!$H:$I,2,FALSE)=0,"HF-Wurst Vegan"),
IFERROR(IF(VLOOKUP(W943,[1]Wurste!$K:$L,2,FALSE)=0,"320er ohne Würste"),
IFERROR(IF(AND(OR(Abfalldokumentation!$I943="BU3",Abfalldokumentation!$I943="Verkauf"),Abfalldokumentation!$N943="Schimmel",Abfalldokumentation!$O943="keinen Abnehmer/kein Schälpersonal"),"Div. Zipfel, ES ohne Verwendung",VLOOKUP(Abfalldokumentation!$M943,Produktgruppen!A:B,2,FALSE)),"-")))))))))))))))))))))))</f>
        <v>Offen ungeschält VOS</v>
      </c>
      <c r="M943" s="76" t="str">
        <f>IFERROR(VLOOKUP(Abfalldokumentation!$W943,Artikel!A:C,3,FALSE),Abfalldokumentation!$W943)</f>
        <v>VOS mit Walnusskonzentr</v>
      </c>
      <c r="N943" s="76" t="str">
        <f>VLOOKUP(D943,'Liste Gründe'!A:D,2,FALSE)</f>
        <v>Schimmel</v>
      </c>
      <c r="O943" s="75" t="str">
        <f>IF(ISBLANK(F943),VLOOKUP(Abfalldokumentation!$X943,'Liste Gründe'!A:D,3,FALSE),F943)</f>
        <v>keine Verarbeitung</v>
      </c>
      <c r="P943" s="76" t="str">
        <f>IF(ISBLANK(Abfalldokumentation!$G943),"-",Abfalldokumentation!$G943)</f>
        <v>-</v>
      </c>
      <c r="Q943" s="76">
        <f t="shared" si="120"/>
        <v>40</v>
      </c>
      <c r="R943" s="76" t="str">
        <f t="shared" si="121"/>
        <v>Produkte</v>
      </c>
      <c r="S943" s="76" t="str">
        <f t="shared" si="122"/>
        <v>BUs</v>
      </c>
      <c r="T943" s="76" t="str">
        <f t="shared" si="123"/>
        <v>Symptome</v>
      </c>
      <c r="U943" s="76" t="str">
        <f>IFERROR(VLOOKUP(Abfalldokumentation!$W943,Kennzahlen!S:U,3,FALSE)*Abfalldokumentation!$J943,"0")</f>
        <v>0</v>
      </c>
      <c r="V943" s="76" t="str">
        <f>IF(ISBLANK(A943),VLOOKUP(Abfalldokumentation!$W943,'Linien - BU'!R:S,2,FALSE),A943)</f>
        <v>RWV</v>
      </c>
      <c r="W943" s="77">
        <f t="shared" si="124"/>
        <v>29500531</v>
      </c>
      <c r="X943" s="77">
        <f t="shared" si="125"/>
        <v>12</v>
      </c>
    </row>
    <row r="944" spans="1:24" ht="30" customHeight="1" x14ac:dyDescent="0.25">
      <c r="A944" s="39" t="s">
        <v>74</v>
      </c>
      <c r="B944" s="40">
        <v>29500620</v>
      </c>
      <c r="C944" s="40">
        <v>20</v>
      </c>
      <c r="D944" s="40">
        <v>12</v>
      </c>
      <c r="E944" s="41">
        <v>44476</v>
      </c>
      <c r="F944" s="42" t="s">
        <v>22</v>
      </c>
      <c r="G944" s="40" t="s">
        <v>36</v>
      </c>
      <c r="H944" s="44" t="str">
        <f>IFERROR(VLOOKUP(Abfalldokumentation!$B944,Artikel!A:C,3,FALSE),Abfalldokumentation!$B944)</f>
        <v>VOS GRW Gartenkräuter 4</v>
      </c>
      <c r="I944" s="78" t="str">
        <f>VLOOKUP(V944,'Linien - BU'!A:B,2,FALSE)</f>
        <v>BU1</v>
      </c>
      <c r="J944" s="79">
        <f t="shared" si="119"/>
        <v>20</v>
      </c>
      <c r="K944" s="80">
        <f>Abfalldokumentation!$E944</f>
        <v>44476</v>
      </c>
      <c r="L944" s="79" t="str">
        <f>IFERROR(IF(VLOOKUP(W944,'[1]Rohware 230'!$B:$C,2,FALSE)=0,"Rohware"),
IFERROR(IF(VLOOKUP(W944,[1]Sammelnr.!$B:$C,2,FALSE)=0,"Sammelnr. ungeschält ABS"),
IFERROR(IF(VLOOKUP(W944,[1]Sammelnr.!$E:$F,2,FALSE)=0,"Sammelnr. ungeschält VS"),
IFERROR(IF(VLOOKUP(W944,[1]Sammelnr.!$H:$I,2,FALSE)=0,"Sammelnr. geschält"),
IFERROR(IF(VLOOKUP(W944,[1]Offen!$B:$C,2,FALSE)=0,"Offen ungeschält ABS"),
IFERROR(IF(VLOOKUP(W944,[1]Offen!$E:$F,2,FALSE)=0,"Offen ungeschält VOS"),
IFERROR(IF(VLOOKUP(W944,[1]Offen!$H:$I,2,FALSE)=0,"Offen geschält RW"),
IFERROR(IF(VLOOKUP(W944,[1]Offen!$K:$L,2,FALSE)=0,"Offen vegan"),
IFERROR(IF(VLOOKUP(W944,[1]Offen!$N:$O,2,FALSE)=0,"Offen Zipfel"),
IFERROR(IF(VLOOKUP(W944,[1]Offen!$Q:$R,2,FALSE)=0,"Offen Endstücke"),
IFERROR(IF(VLOOKUP(W944,[1]Vakuumiert!$B:$C,2,FALSE)=0,"Vakuumierter VOS ungeschält"),
IFERROR(IF(VLOOKUP(W944,[1]Vakuumiert!$E:$F,2,FALSE)=0,"Vakuumierter ABS ungeschält"),
IFERROR(IF(VLOOKUP(W944,[1]Vakuumiert!$H:$I,2,FALSE)=0,"Vakuumierter VOS geschält"),
IFERROR(IF(VLOOKUP(W944,[1]Vakuumiert!$K:$L,2,FALSE)=0,"Vakuumierter VOS vegan"),
IFERROR(IF(VLOOKUP(W944,[1]Vakuumiert!$N:$O,2,FALSE)=0,"Vakuumierter VOS Zipfel"),
IFERROR(IF(VLOOKUP(W944,[1]Vakuumiert!$Q:$R,2,FALSE)=0,"Vakuumiert geschält"),
IFERROR(IF(VLOOKUP(W944,'[1]vakuumierte Fertigprodukte'!$B:$C,2,FALSE)=0,"Fertigprodukte"),
IFERROR(IF(VLOOKUP(W944,'[1]vakuumierte Fertigprodukte'!$E:$FI,2,FALSE)=0,"Vakuumierte Zipfel"),
IFERROR(IF(VLOOKUP(W944,[1]Wurste!$B:$C,2,FALSE)=0,"Räucherwürste"),
IFERROR(IF(VLOOKUP(W944,[1]Wurste!$E:$F,2,FALSE)=0,"URW/URGW Wurst"),
IFERROR(IF(VLOOKUP(W944,[1]Wurste!$H:$I,2,FALSE)=0,"HF-Wurst Vegan"),
IFERROR(IF(VLOOKUP(W944,[1]Wurste!$K:$L,2,FALSE)=0,"320er ohne Würste"),
IFERROR(IF(AND(OR(Abfalldokumentation!$I944="BU3",Abfalldokumentation!$I944="Verkauf"),Abfalldokumentation!$N944="Schimmel",Abfalldokumentation!$O944="keinen Abnehmer/kein Schälpersonal"),"Div. Zipfel, ES ohne Verwendung",VLOOKUP(Abfalldokumentation!$M944,Produktgruppen!A:B,2,FALSE)),"-")))))))))))))))))))))))</f>
        <v>Offen ungeschält VOS</v>
      </c>
      <c r="M944" s="81" t="str">
        <f>IFERROR(VLOOKUP(Abfalldokumentation!$W944,Artikel!A:C,3,FALSE),Abfalldokumentation!$W944)</f>
        <v>VOS GRW Gartenkräuter 4</v>
      </c>
      <c r="N944" s="81" t="str">
        <f>VLOOKUP(D944,'Liste Gründe'!A:D,2,FALSE)</f>
        <v>Schimmel</v>
      </c>
      <c r="O944" s="80" t="str">
        <f>IF(ISBLANK(F944),VLOOKUP(Abfalldokumentation!$X944,'Liste Gründe'!A:D,3,FALSE),F944)</f>
        <v>keine Verarbeitung</v>
      </c>
      <c r="P944" s="81" t="str">
        <f>IF(ISBLANK(Abfalldokumentation!$G944),"-",Abfalldokumentation!$G944)</f>
        <v>-</v>
      </c>
      <c r="Q944" s="81">
        <f t="shared" si="120"/>
        <v>40</v>
      </c>
      <c r="R944" s="81" t="str">
        <f t="shared" si="121"/>
        <v>Produkte</v>
      </c>
      <c r="S944" s="81" t="str">
        <f t="shared" si="122"/>
        <v>BUs</v>
      </c>
      <c r="T944" s="81" t="str">
        <f t="shared" si="123"/>
        <v>Symptome</v>
      </c>
      <c r="U944" s="81">
        <f>IFERROR(VLOOKUP(Abfalldokumentation!$W944,Kennzahlen!S:U,3,FALSE)*Abfalldokumentation!$J944,"0")</f>
        <v>10</v>
      </c>
      <c r="V944" s="81" t="str">
        <f>IF(ISBLANK(A944),VLOOKUP(Abfalldokumentation!$W944,'Linien - BU'!R:S,2,FALSE),A944)</f>
        <v>Schmelze</v>
      </c>
      <c r="W944" s="77">
        <f t="shared" si="124"/>
        <v>29500620</v>
      </c>
      <c r="X944" s="77">
        <f t="shared" si="125"/>
        <v>12</v>
      </c>
    </row>
    <row r="945" spans="1:24" ht="30" customHeight="1" x14ac:dyDescent="0.25">
      <c r="A945" s="45" t="s">
        <v>9</v>
      </c>
      <c r="B945" s="46">
        <v>29501010</v>
      </c>
      <c r="C945" s="46">
        <v>20</v>
      </c>
      <c r="D945" s="46">
        <v>61</v>
      </c>
      <c r="E945" s="47">
        <v>44476</v>
      </c>
      <c r="F945" s="48" t="s">
        <v>36</v>
      </c>
      <c r="G945" s="46" t="s">
        <v>36</v>
      </c>
      <c r="H945" s="50" t="str">
        <f>IFERROR(VLOOKUP(Abfalldokumentation!$B945,Artikel!A:C,3,FALSE),Abfalldokumentation!$B945)</f>
        <v>VOS SKZ EMM in Wurstfor</v>
      </c>
      <c r="I945" s="73" t="str">
        <f>VLOOKUP(V945,'Linien - BU'!A:B,2,FALSE)</f>
        <v>BU4</v>
      </c>
      <c r="J945" s="74">
        <f t="shared" si="119"/>
        <v>20</v>
      </c>
      <c r="K945" s="75">
        <f>Abfalldokumentation!$E945</f>
        <v>44476</v>
      </c>
      <c r="L945" s="74" t="str">
        <f>IFERROR(IF(VLOOKUP(W945,'[1]Rohware 230'!$B:$C,2,FALSE)=0,"Rohware"),
IFERROR(IF(VLOOKUP(W945,[1]Sammelnr.!$B:$C,2,FALSE)=0,"Sammelnr. ungeschält ABS"),
IFERROR(IF(VLOOKUP(W945,[1]Sammelnr.!$E:$F,2,FALSE)=0,"Sammelnr. ungeschält VS"),
IFERROR(IF(VLOOKUP(W945,[1]Sammelnr.!$H:$I,2,FALSE)=0,"Sammelnr. geschält"),
IFERROR(IF(VLOOKUP(W945,[1]Offen!$B:$C,2,FALSE)=0,"Offen ungeschält ABS"),
IFERROR(IF(VLOOKUP(W945,[1]Offen!$E:$F,2,FALSE)=0,"Offen ungeschält VOS"),
IFERROR(IF(VLOOKUP(W945,[1]Offen!$H:$I,2,FALSE)=0,"Offen geschält RW"),
IFERROR(IF(VLOOKUP(W945,[1]Offen!$K:$L,2,FALSE)=0,"Offen vegan"),
IFERROR(IF(VLOOKUP(W945,[1]Offen!$N:$O,2,FALSE)=0,"Offen Zipfel"),
IFERROR(IF(VLOOKUP(W945,[1]Offen!$Q:$R,2,FALSE)=0,"Offen Endstücke"),
IFERROR(IF(VLOOKUP(W945,[1]Vakuumiert!$B:$C,2,FALSE)=0,"Vakuumierter VOS ungeschält"),
IFERROR(IF(VLOOKUP(W945,[1]Vakuumiert!$E:$F,2,FALSE)=0,"Vakuumierter ABS ungeschält"),
IFERROR(IF(VLOOKUP(W945,[1]Vakuumiert!$H:$I,2,FALSE)=0,"Vakuumierter VOS geschält"),
IFERROR(IF(VLOOKUP(W945,[1]Vakuumiert!$K:$L,2,FALSE)=0,"Vakuumierter VOS vegan"),
IFERROR(IF(VLOOKUP(W945,[1]Vakuumiert!$N:$O,2,FALSE)=0,"Vakuumierter VOS Zipfel"),
IFERROR(IF(VLOOKUP(W945,[1]Vakuumiert!$Q:$R,2,FALSE)=0,"Vakuumiert geschält"),
IFERROR(IF(VLOOKUP(W945,'[1]vakuumierte Fertigprodukte'!$B:$C,2,FALSE)=0,"Fertigprodukte"),
IFERROR(IF(VLOOKUP(W945,'[1]vakuumierte Fertigprodukte'!$E:$FI,2,FALSE)=0,"Vakuumierte Zipfel"),
IFERROR(IF(VLOOKUP(W945,[1]Wurste!$B:$C,2,FALSE)=0,"Räucherwürste"),
IFERROR(IF(VLOOKUP(W945,[1]Wurste!$E:$F,2,FALSE)=0,"URW/URGW Wurst"),
IFERROR(IF(VLOOKUP(W945,[1]Wurste!$H:$I,2,FALSE)=0,"HF-Wurst Vegan"),
IFERROR(IF(VLOOKUP(W945,[1]Wurste!$K:$L,2,FALSE)=0,"320er ohne Würste"),
IFERROR(IF(AND(OR(Abfalldokumentation!$I945="BU3",Abfalldokumentation!$I945="Verkauf"),Abfalldokumentation!$N945="Schimmel",Abfalldokumentation!$O945="keinen Abnehmer/kein Schälpersonal"),"Div. Zipfel, ES ohne Verwendung",VLOOKUP(Abfalldokumentation!$M945,Produktgruppen!A:B,2,FALSE)),"-")))))))))))))))))))))))</f>
        <v>Offen ungeschält VOS</v>
      </c>
      <c r="M945" s="76" t="str">
        <f>IFERROR(VLOOKUP(Abfalldokumentation!$W945,Artikel!A:C,3,FALSE),Abfalldokumentation!$W945)</f>
        <v>VOS SKZ EMM in Wurstfor</v>
      </c>
      <c r="N945" s="76" t="str">
        <f>VLOOKUP(D945,'Liste Gründe'!A:D,2,FALSE)</f>
        <v>keinen Verwendungszweck</v>
      </c>
      <c r="O945" s="75" t="str">
        <f>IF(ISBLANK(F945),VLOOKUP(Abfalldokumentation!$X945,'Liste Gründe'!A:D,3,FALSE),F945)</f>
        <v>-</v>
      </c>
      <c r="P945" s="76" t="str">
        <f>IF(ISBLANK(Abfalldokumentation!$G945),"-",Abfalldokumentation!$G945)</f>
        <v>-</v>
      </c>
      <c r="Q945" s="76">
        <f t="shared" si="120"/>
        <v>40</v>
      </c>
      <c r="R945" s="76" t="str">
        <f t="shared" si="121"/>
        <v>Produkte</v>
      </c>
      <c r="S945" s="76" t="str">
        <f t="shared" si="122"/>
        <v>BUs</v>
      </c>
      <c r="T945" s="76" t="str">
        <f t="shared" si="123"/>
        <v>Symptome</v>
      </c>
      <c r="U945" s="76" t="str">
        <f>IFERROR(VLOOKUP(Abfalldokumentation!$W945,Kennzahlen!S:U,3,FALSE)*Abfalldokumentation!$J945,"0")</f>
        <v>0</v>
      </c>
      <c r="V945" s="76" t="str">
        <f>IF(ISBLANK(A945),VLOOKUP(Abfalldokumentation!$W945,'Linien - BU'!R:S,2,FALSE),A945)</f>
        <v>BU4</v>
      </c>
      <c r="W945" s="77">
        <f t="shared" si="124"/>
        <v>29501010</v>
      </c>
      <c r="X945" s="77">
        <f t="shared" si="125"/>
        <v>61</v>
      </c>
    </row>
    <row r="946" spans="1:24" ht="30" customHeight="1" x14ac:dyDescent="0.25">
      <c r="A946" s="39" t="s">
        <v>9</v>
      </c>
      <c r="B946" s="40">
        <v>29501013</v>
      </c>
      <c r="C946" s="40">
        <v>10</v>
      </c>
      <c r="D946" s="40">
        <v>61</v>
      </c>
      <c r="E946" s="41">
        <v>44476</v>
      </c>
      <c r="F946" s="42" t="s">
        <v>36</v>
      </c>
      <c r="G946" s="40" t="s">
        <v>36</v>
      </c>
      <c r="H946" s="44" t="str">
        <f>IFERROR(VLOOKUP(Abfalldokumentation!$B946,Artikel!A:C,3,FALSE),Abfalldokumentation!$B946)</f>
        <v>ABS AT-ROTWEIN</v>
      </c>
      <c r="I946" s="78" t="str">
        <f>VLOOKUP(V946,'Linien - BU'!A:B,2,FALSE)</f>
        <v>BU4</v>
      </c>
      <c r="J946" s="79">
        <f t="shared" si="119"/>
        <v>10</v>
      </c>
      <c r="K946" s="80">
        <f>Abfalldokumentation!$E946</f>
        <v>44476</v>
      </c>
      <c r="L946" s="79" t="str">
        <f>IFERROR(IF(VLOOKUP(W946,'[1]Rohware 230'!$B:$C,2,FALSE)=0,"Rohware"),
IFERROR(IF(VLOOKUP(W946,[1]Sammelnr.!$B:$C,2,FALSE)=0,"Sammelnr. ungeschält ABS"),
IFERROR(IF(VLOOKUP(W946,[1]Sammelnr.!$E:$F,2,FALSE)=0,"Sammelnr. ungeschält VS"),
IFERROR(IF(VLOOKUP(W946,[1]Sammelnr.!$H:$I,2,FALSE)=0,"Sammelnr. geschält"),
IFERROR(IF(VLOOKUP(W946,[1]Offen!$B:$C,2,FALSE)=0,"Offen ungeschält ABS"),
IFERROR(IF(VLOOKUP(W946,[1]Offen!$E:$F,2,FALSE)=0,"Offen ungeschält VOS"),
IFERROR(IF(VLOOKUP(W946,[1]Offen!$H:$I,2,FALSE)=0,"Offen geschält RW"),
IFERROR(IF(VLOOKUP(W946,[1]Offen!$K:$L,2,FALSE)=0,"Offen vegan"),
IFERROR(IF(VLOOKUP(W946,[1]Offen!$N:$O,2,FALSE)=0,"Offen Zipfel"),
IFERROR(IF(VLOOKUP(W946,[1]Offen!$Q:$R,2,FALSE)=0,"Offen Endstücke"),
IFERROR(IF(VLOOKUP(W946,[1]Vakuumiert!$B:$C,2,FALSE)=0,"Vakuumierter VOS ungeschält"),
IFERROR(IF(VLOOKUP(W946,[1]Vakuumiert!$E:$F,2,FALSE)=0,"Vakuumierter ABS ungeschält"),
IFERROR(IF(VLOOKUP(W946,[1]Vakuumiert!$H:$I,2,FALSE)=0,"Vakuumierter VOS geschält"),
IFERROR(IF(VLOOKUP(W946,[1]Vakuumiert!$K:$L,2,FALSE)=0,"Vakuumierter VOS vegan"),
IFERROR(IF(VLOOKUP(W946,[1]Vakuumiert!$N:$O,2,FALSE)=0,"Vakuumierter VOS Zipfel"),
IFERROR(IF(VLOOKUP(W946,[1]Vakuumiert!$Q:$R,2,FALSE)=0,"Vakuumiert geschält"),
IFERROR(IF(VLOOKUP(W946,'[1]vakuumierte Fertigprodukte'!$B:$C,2,FALSE)=0,"Fertigprodukte"),
IFERROR(IF(VLOOKUP(W946,'[1]vakuumierte Fertigprodukte'!$E:$FI,2,FALSE)=0,"Vakuumierte Zipfel"),
IFERROR(IF(VLOOKUP(W946,[1]Wurste!$B:$C,2,FALSE)=0,"Räucherwürste"),
IFERROR(IF(VLOOKUP(W946,[1]Wurste!$E:$F,2,FALSE)=0,"URW/URGW Wurst"),
IFERROR(IF(VLOOKUP(W946,[1]Wurste!$H:$I,2,FALSE)=0,"HF-Wurst Vegan"),
IFERROR(IF(VLOOKUP(W946,[1]Wurste!$K:$L,2,FALSE)=0,"320er ohne Würste"),
IFERROR(IF(AND(OR(Abfalldokumentation!$I946="BU3",Abfalldokumentation!$I946="Verkauf"),Abfalldokumentation!$N946="Schimmel",Abfalldokumentation!$O946="keinen Abnehmer/kein Schälpersonal"),"Div. Zipfel, ES ohne Verwendung",VLOOKUP(Abfalldokumentation!$M946,Produktgruppen!A:B,2,FALSE)),"-")))))))))))))))))))))))</f>
        <v>Offen ungeschält ABS</v>
      </c>
      <c r="M946" s="81" t="str">
        <f>IFERROR(VLOOKUP(Abfalldokumentation!$W946,Artikel!A:C,3,FALSE),Abfalldokumentation!$W946)</f>
        <v>ABS AT-ROTWEIN</v>
      </c>
      <c r="N946" s="81" t="str">
        <f>VLOOKUP(D946,'Liste Gründe'!A:D,2,FALSE)</f>
        <v>keinen Verwendungszweck</v>
      </c>
      <c r="O946" s="80" t="str">
        <f>IF(ISBLANK(F946),VLOOKUP(Abfalldokumentation!$X946,'Liste Gründe'!A:D,3,FALSE),F946)</f>
        <v>-</v>
      </c>
      <c r="P946" s="81" t="str">
        <f>IF(ISBLANK(Abfalldokumentation!$G946),"-",Abfalldokumentation!$G946)</f>
        <v>-</v>
      </c>
      <c r="Q946" s="81">
        <f t="shared" si="120"/>
        <v>40</v>
      </c>
      <c r="R946" s="81" t="str">
        <f t="shared" si="121"/>
        <v>Produkte</v>
      </c>
      <c r="S946" s="81" t="str">
        <f t="shared" si="122"/>
        <v>BUs</v>
      </c>
      <c r="T946" s="81" t="str">
        <f t="shared" si="123"/>
        <v>Symptome</v>
      </c>
      <c r="U946" s="81">
        <f>IFERROR(VLOOKUP(Abfalldokumentation!$W946,Kennzahlen!S:U,3,FALSE)*Abfalldokumentation!$J946,"0")</f>
        <v>1E-3</v>
      </c>
      <c r="V946" s="81" t="str">
        <f>IF(ISBLANK(A946),VLOOKUP(Abfalldokumentation!$W946,'Linien - BU'!R:S,2,FALSE),A946)</f>
        <v>BU4</v>
      </c>
      <c r="W946" s="77">
        <f t="shared" si="124"/>
        <v>29501013</v>
      </c>
      <c r="X946" s="77">
        <f t="shared" si="125"/>
        <v>61</v>
      </c>
    </row>
    <row r="947" spans="1:24" ht="30" customHeight="1" x14ac:dyDescent="0.25">
      <c r="A947" s="45" t="s">
        <v>11</v>
      </c>
      <c r="B947" s="46">
        <v>29501073</v>
      </c>
      <c r="C947" s="46">
        <v>70</v>
      </c>
      <c r="D947" s="46">
        <v>12</v>
      </c>
      <c r="E947" s="47">
        <v>44476</v>
      </c>
      <c r="F947" s="48" t="s">
        <v>20</v>
      </c>
      <c r="G947" s="46" t="s">
        <v>36</v>
      </c>
      <c r="H947" s="50" t="str">
        <f>IFERROR(VLOOKUP(Abfalldokumentation!$B947,Artikel!A:C,3,FALSE),Abfalldokumentation!$B947)</f>
        <v>VOS RW-NUSS-ZIPFEL</v>
      </c>
      <c r="I947" s="73" t="str">
        <f>VLOOKUP(V947,'Linien - BU'!A:B,2,FALSE)</f>
        <v>Verkauf</v>
      </c>
      <c r="J947" s="74">
        <f t="shared" si="119"/>
        <v>70</v>
      </c>
      <c r="K947" s="75">
        <f>Abfalldokumentation!$E947</f>
        <v>44476</v>
      </c>
      <c r="L947" s="74" t="str">
        <f>IFERROR(IF(VLOOKUP(W947,'[1]Rohware 230'!$B:$C,2,FALSE)=0,"Rohware"),
IFERROR(IF(VLOOKUP(W947,[1]Sammelnr.!$B:$C,2,FALSE)=0,"Sammelnr. ungeschält ABS"),
IFERROR(IF(VLOOKUP(W947,[1]Sammelnr.!$E:$F,2,FALSE)=0,"Sammelnr. ungeschält VS"),
IFERROR(IF(VLOOKUP(W947,[1]Sammelnr.!$H:$I,2,FALSE)=0,"Sammelnr. geschält"),
IFERROR(IF(VLOOKUP(W947,[1]Offen!$B:$C,2,FALSE)=0,"Offen ungeschält ABS"),
IFERROR(IF(VLOOKUP(W947,[1]Offen!$E:$F,2,FALSE)=0,"Offen ungeschält VOS"),
IFERROR(IF(VLOOKUP(W947,[1]Offen!$H:$I,2,FALSE)=0,"Offen geschält RW"),
IFERROR(IF(VLOOKUP(W947,[1]Offen!$K:$L,2,FALSE)=0,"Offen vegan"),
IFERROR(IF(VLOOKUP(W947,[1]Offen!$N:$O,2,FALSE)=0,"Offen Zipfel"),
IFERROR(IF(VLOOKUP(W947,[1]Offen!$Q:$R,2,FALSE)=0,"Offen Endstücke"),
IFERROR(IF(VLOOKUP(W947,[1]Vakuumiert!$B:$C,2,FALSE)=0,"Vakuumierter VOS ungeschält"),
IFERROR(IF(VLOOKUP(W947,[1]Vakuumiert!$E:$F,2,FALSE)=0,"Vakuumierter ABS ungeschält"),
IFERROR(IF(VLOOKUP(W947,[1]Vakuumiert!$H:$I,2,FALSE)=0,"Vakuumierter VOS geschält"),
IFERROR(IF(VLOOKUP(W947,[1]Vakuumiert!$K:$L,2,FALSE)=0,"Vakuumierter VOS vegan"),
IFERROR(IF(VLOOKUP(W947,[1]Vakuumiert!$N:$O,2,FALSE)=0,"Vakuumierter VOS Zipfel"),
IFERROR(IF(VLOOKUP(W947,[1]Vakuumiert!$Q:$R,2,FALSE)=0,"Vakuumiert geschält"),
IFERROR(IF(VLOOKUP(W947,'[1]vakuumierte Fertigprodukte'!$B:$C,2,FALSE)=0,"Fertigprodukte"),
IFERROR(IF(VLOOKUP(W947,'[1]vakuumierte Fertigprodukte'!$E:$FI,2,FALSE)=0,"Vakuumierte Zipfel"),
IFERROR(IF(VLOOKUP(W947,[1]Wurste!$B:$C,2,FALSE)=0,"Räucherwürste"),
IFERROR(IF(VLOOKUP(W947,[1]Wurste!$E:$F,2,FALSE)=0,"URW/URGW Wurst"),
IFERROR(IF(VLOOKUP(W947,[1]Wurste!$H:$I,2,FALSE)=0,"HF-Wurst Vegan"),
IFERROR(IF(VLOOKUP(W947,[1]Wurste!$K:$L,2,FALSE)=0,"320er ohne Würste"),
IFERROR(IF(AND(OR(Abfalldokumentation!$I947="BU3",Abfalldokumentation!$I947="Verkauf"),Abfalldokumentation!$N947="Schimmel",Abfalldokumentation!$O947="keinen Abnehmer/kein Schälpersonal"),"Div. Zipfel, ES ohne Verwendung",VLOOKUP(Abfalldokumentation!$M947,Produktgruppen!A:B,2,FALSE)),"-")))))))))))))))))))))))</f>
        <v>Offen Zipfel</v>
      </c>
      <c r="M947" s="76" t="str">
        <f>IFERROR(VLOOKUP(Abfalldokumentation!$W947,Artikel!A:C,3,FALSE),Abfalldokumentation!$W947)</f>
        <v>VOS RW-NUSS-ZIPFEL</v>
      </c>
      <c r="N947" s="76" t="str">
        <f>VLOOKUP(D947,'Liste Gründe'!A:D,2,FALSE)</f>
        <v>Schimmel</v>
      </c>
      <c r="O947" s="75" t="str">
        <f>IF(ISBLANK(F947),VLOOKUP(Abfalldokumentation!$X947,'Liste Gründe'!A:D,3,FALSE),F947)</f>
        <v>keinen Abnehmer/kein Schälpersonal</v>
      </c>
      <c r="P947" s="76" t="str">
        <f>IF(ISBLANK(Abfalldokumentation!$G947),"-",Abfalldokumentation!$G947)</f>
        <v>-</v>
      </c>
      <c r="Q947" s="76">
        <f t="shared" si="120"/>
        <v>40</v>
      </c>
      <c r="R947" s="76" t="str">
        <f t="shared" si="121"/>
        <v>Produkte</v>
      </c>
      <c r="S947" s="76" t="str">
        <f t="shared" si="122"/>
        <v>BUs</v>
      </c>
      <c r="T947" s="76" t="str">
        <f t="shared" si="123"/>
        <v>Symptome</v>
      </c>
      <c r="U947" s="76">
        <f>IFERROR(VLOOKUP(Abfalldokumentation!$W947,Kennzahlen!S:U,3,FALSE)*Abfalldokumentation!$J947,"0")</f>
        <v>35</v>
      </c>
      <c r="V947" s="76" t="str">
        <f>IF(ISBLANK(A947),VLOOKUP(Abfalldokumentation!$W947,'Linien - BU'!R:S,2,FALSE),A947)</f>
        <v>Verkauf</v>
      </c>
      <c r="W947" s="77">
        <f t="shared" si="124"/>
        <v>29501073</v>
      </c>
      <c r="X947" s="77">
        <f t="shared" si="125"/>
        <v>12</v>
      </c>
    </row>
    <row r="948" spans="1:24" ht="30" customHeight="1" x14ac:dyDescent="0.25">
      <c r="A948" s="39" t="s">
        <v>11</v>
      </c>
      <c r="B948" s="40">
        <v>29501081</v>
      </c>
      <c r="C948" s="40">
        <v>220</v>
      </c>
      <c r="D948" s="40">
        <v>12</v>
      </c>
      <c r="E948" s="41">
        <v>44476</v>
      </c>
      <c r="F948" s="42" t="s">
        <v>20</v>
      </c>
      <c r="G948" s="40" t="s">
        <v>36</v>
      </c>
      <c r="H948" s="44" t="str">
        <f>IFERROR(VLOOKUP(Abfalldokumentation!$B948,Artikel!A:C,3,FALSE),Abfalldokumentation!$B948)</f>
        <v>VOS RW-JALA-NAT ENDSTÜC</v>
      </c>
      <c r="I948" s="78" t="str">
        <f>VLOOKUP(V948,'Linien - BU'!A:B,2,FALSE)</f>
        <v>Verkauf</v>
      </c>
      <c r="J948" s="79">
        <f t="shared" si="119"/>
        <v>220</v>
      </c>
      <c r="K948" s="80">
        <f>Abfalldokumentation!$E948</f>
        <v>44476</v>
      </c>
      <c r="L948" s="79" t="str">
        <f>IFERROR(IF(VLOOKUP(W948,'[1]Rohware 230'!$B:$C,2,FALSE)=0,"Rohware"),
IFERROR(IF(VLOOKUP(W948,[1]Sammelnr.!$B:$C,2,FALSE)=0,"Sammelnr. ungeschält ABS"),
IFERROR(IF(VLOOKUP(W948,[1]Sammelnr.!$E:$F,2,FALSE)=0,"Sammelnr. ungeschält VS"),
IFERROR(IF(VLOOKUP(W948,[1]Sammelnr.!$H:$I,2,FALSE)=0,"Sammelnr. geschält"),
IFERROR(IF(VLOOKUP(W948,[1]Offen!$B:$C,2,FALSE)=0,"Offen ungeschält ABS"),
IFERROR(IF(VLOOKUP(W948,[1]Offen!$E:$F,2,FALSE)=0,"Offen ungeschält VOS"),
IFERROR(IF(VLOOKUP(W948,[1]Offen!$H:$I,2,FALSE)=0,"Offen geschält RW"),
IFERROR(IF(VLOOKUP(W948,[1]Offen!$K:$L,2,FALSE)=0,"Offen vegan"),
IFERROR(IF(VLOOKUP(W948,[1]Offen!$N:$O,2,FALSE)=0,"Offen Zipfel"),
IFERROR(IF(VLOOKUP(W948,[1]Offen!$Q:$R,2,FALSE)=0,"Offen Endstücke"),
IFERROR(IF(VLOOKUP(W948,[1]Vakuumiert!$B:$C,2,FALSE)=0,"Vakuumierter VOS ungeschält"),
IFERROR(IF(VLOOKUP(W948,[1]Vakuumiert!$E:$F,2,FALSE)=0,"Vakuumierter ABS ungeschält"),
IFERROR(IF(VLOOKUP(W948,[1]Vakuumiert!$H:$I,2,FALSE)=0,"Vakuumierter VOS geschält"),
IFERROR(IF(VLOOKUP(W948,[1]Vakuumiert!$K:$L,2,FALSE)=0,"Vakuumierter VOS vegan"),
IFERROR(IF(VLOOKUP(W948,[1]Vakuumiert!$N:$O,2,FALSE)=0,"Vakuumierter VOS Zipfel"),
IFERROR(IF(VLOOKUP(W948,[1]Vakuumiert!$Q:$R,2,FALSE)=0,"Vakuumiert geschält"),
IFERROR(IF(VLOOKUP(W948,'[1]vakuumierte Fertigprodukte'!$B:$C,2,FALSE)=0,"Fertigprodukte"),
IFERROR(IF(VLOOKUP(W948,'[1]vakuumierte Fertigprodukte'!$E:$FI,2,FALSE)=0,"Vakuumierte Zipfel"),
IFERROR(IF(VLOOKUP(W948,[1]Wurste!$B:$C,2,FALSE)=0,"Räucherwürste"),
IFERROR(IF(VLOOKUP(W948,[1]Wurste!$E:$F,2,FALSE)=0,"URW/URGW Wurst"),
IFERROR(IF(VLOOKUP(W948,[1]Wurste!$H:$I,2,FALSE)=0,"HF-Wurst Vegan"),
IFERROR(IF(VLOOKUP(W948,[1]Wurste!$K:$L,2,FALSE)=0,"320er ohne Würste"),
IFERROR(IF(AND(OR(Abfalldokumentation!$I948="BU3",Abfalldokumentation!$I948="Verkauf"),Abfalldokumentation!$N948="Schimmel",Abfalldokumentation!$O948="keinen Abnehmer/kein Schälpersonal"),"Div. Zipfel, ES ohne Verwendung",VLOOKUP(Abfalldokumentation!$M948,Produktgruppen!A:B,2,FALSE)),"-")))))))))))))))))))))))</f>
        <v>Offen Endstücke</v>
      </c>
      <c r="M948" s="81" t="str">
        <f>IFERROR(VLOOKUP(Abfalldokumentation!$W948,Artikel!A:C,3,FALSE),Abfalldokumentation!$W948)</f>
        <v>VOS RW-JALA-NAT ENDSTÜC</v>
      </c>
      <c r="N948" s="81" t="str">
        <f>VLOOKUP(D948,'Liste Gründe'!A:D,2,FALSE)</f>
        <v>Schimmel</v>
      </c>
      <c r="O948" s="80" t="str">
        <f>IF(ISBLANK(F948),VLOOKUP(Abfalldokumentation!$X948,'Liste Gründe'!A:D,3,FALSE),F948)</f>
        <v>keinen Abnehmer/kein Schälpersonal</v>
      </c>
      <c r="P948" s="81" t="str">
        <f>IF(ISBLANK(Abfalldokumentation!$G948),"-",Abfalldokumentation!$G948)</f>
        <v>-</v>
      </c>
      <c r="Q948" s="81">
        <f t="shared" si="120"/>
        <v>40</v>
      </c>
      <c r="R948" s="81" t="str">
        <f t="shared" si="121"/>
        <v>Produkte</v>
      </c>
      <c r="S948" s="81" t="str">
        <f t="shared" si="122"/>
        <v>BUs</v>
      </c>
      <c r="T948" s="81" t="str">
        <f t="shared" si="123"/>
        <v>Symptome</v>
      </c>
      <c r="U948" s="81">
        <f>IFERROR(VLOOKUP(Abfalldokumentation!$W948,Kennzahlen!S:U,3,FALSE)*Abfalldokumentation!$J948,"0")</f>
        <v>110</v>
      </c>
      <c r="V948" s="81" t="str">
        <f>IF(ISBLANK(A948),VLOOKUP(Abfalldokumentation!$W948,'Linien - BU'!R:S,2,FALSE),A948)</f>
        <v>Verkauf</v>
      </c>
      <c r="W948" s="77">
        <f t="shared" si="124"/>
        <v>29501081</v>
      </c>
      <c r="X948" s="77">
        <f t="shared" si="125"/>
        <v>12</v>
      </c>
    </row>
    <row r="949" spans="1:24" ht="30" customHeight="1" x14ac:dyDescent="0.25">
      <c r="A949" s="45" t="s">
        <v>8</v>
      </c>
      <c r="B949" s="46">
        <v>31000217</v>
      </c>
      <c r="C949" s="46">
        <v>245</v>
      </c>
      <c r="D949" s="46">
        <v>12</v>
      </c>
      <c r="E949" s="47">
        <v>44476</v>
      </c>
      <c r="F949" s="48" t="s">
        <v>30</v>
      </c>
      <c r="G949" s="46" t="s">
        <v>36</v>
      </c>
      <c r="H949" s="50" t="str">
        <f>IFERROR(VLOOKUP(Abfalldokumentation!$B949,Artikel!A:C,3,FALSE),Abfalldokumentation!$B949)</f>
        <v>BLO FRUCHT 5KG mit ganz</v>
      </c>
      <c r="I949" s="73" t="str">
        <f>VLOOKUP(V949,'Linien - BU'!A:B,2,FALSE)</f>
        <v>BU3</v>
      </c>
      <c r="J949" s="74">
        <f t="shared" si="119"/>
        <v>245</v>
      </c>
      <c r="K949" s="75">
        <f>Abfalldokumentation!$E949</f>
        <v>44476</v>
      </c>
      <c r="L949" s="74" t="str">
        <f>IFERROR(IF(VLOOKUP(W949,'[1]Rohware 230'!$B:$C,2,FALSE)=0,"Rohware"),
IFERROR(IF(VLOOKUP(W949,[1]Sammelnr.!$B:$C,2,FALSE)=0,"Sammelnr. ungeschält ABS"),
IFERROR(IF(VLOOKUP(W949,[1]Sammelnr.!$E:$F,2,FALSE)=0,"Sammelnr. ungeschält VS"),
IFERROR(IF(VLOOKUP(W949,[1]Sammelnr.!$H:$I,2,FALSE)=0,"Sammelnr. geschält"),
IFERROR(IF(VLOOKUP(W949,[1]Offen!$B:$C,2,FALSE)=0,"Offen ungeschält ABS"),
IFERROR(IF(VLOOKUP(W949,[1]Offen!$E:$F,2,FALSE)=0,"Offen ungeschält VOS"),
IFERROR(IF(VLOOKUP(W949,[1]Offen!$H:$I,2,FALSE)=0,"Offen geschält RW"),
IFERROR(IF(VLOOKUP(W949,[1]Offen!$K:$L,2,FALSE)=0,"Offen vegan"),
IFERROR(IF(VLOOKUP(W949,[1]Offen!$N:$O,2,FALSE)=0,"Offen Zipfel"),
IFERROR(IF(VLOOKUP(W949,[1]Offen!$Q:$R,2,FALSE)=0,"Offen Endstücke"),
IFERROR(IF(VLOOKUP(W949,[1]Vakuumiert!$B:$C,2,FALSE)=0,"Vakuumierter VOS ungeschält"),
IFERROR(IF(VLOOKUP(W949,[1]Vakuumiert!$E:$F,2,FALSE)=0,"Vakuumierter ABS ungeschält"),
IFERROR(IF(VLOOKUP(W949,[1]Vakuumiert!$H:$I,2,FALSE)=0,"Vakuumierter VOS geschält"),
IFERROR(IF(VLOOKUP(W949,[1]Vakuumiert!$K:$L,2,FALSE)=0,"Vakuumierter VOS vegan"),
IFERROR(IF(VLOOKUP(W949,[1]Vakuumiert!$N:$O,2,FALSE)=0,"Vakuumierter VOS Zipfel"),
IFERROR(IF(VLOOKUP(W949,[1]Vakuumiert!$Q:$R,2,FALSE)=0,"Vakuumiert geschält"),
IFERROR(IF(VLOOKUP(W949,'[1]vakuumierte Fertigprodukte'!$B:$C,2,FALSE)=0,"Fertigprodukte"),
IFERROR(IF(VLOOKUP(W949,'[1]vakuumierte Fertigprodukte'!$E:$FI,2,FALSE)=0,"Vakuumierte Zipfel"),
IFERROR(IF(VLOOKUP(W949,[1]Wurste!$B:$C,2,FALSE)=0,"Räucherwürste"),
IFERROR(IF(VLOOKUP(W949,[1]Wurste!$E:$F,2,FALSE)=0,"URW/URGW Wurst"),
IFERROR(IF(VLOOKUP(W949,[1]Wurste!$H:$I,2,FALSE)=0,"HF-Wurst Vegan"),
IFERROR(IF(VLOOKUP(W949,[1]Wurste!$K:$L,2,FALSE)=0,"320er ohne Würste"),
IFERROR(IF(AND(OR(Abfalldokumentation!$I949="BU3",Abfalldokumentation!$I949="Verkauf"),Abfalldokumentation!$N949="Schimmel",Abfalldokumentation!$O949="keinen Abnehmer/kein Schälpersonal"),"Div. Zipfel, ES ohne Verwendung",VLOOKUP(Abfalldokumentation!$M949,Produktgruppen!A:B,2,FALSE)),"-")))))))))))))))))))))))</f>
        <v>-</v>
      </c>
      <c r="M949" s="76" t="str">
        <f>IFERROR(VLOOKUP(Abfalldokumentation!$W949,Artikel!A:C,3,FALSE),Abfalldokumentation!$W949)</f>
        <v>BLO FRUCHT 5KG mit ganz</v>
      </c>
      <c r="N949" s="76" t="str">
        <f>VLOOKUP(D949,'Liste Gründe'!A:D,2,FALSE)</f>
        <v>Schimmel</v>
      </c>
      <c r="O949" s="75" t="str">
        <f>IF(ISBLANK(F949),VLOOKUP(Abfalldokumentation!$X949,'Liste Gründe'!A:D,3,FALSE),F949)</f>
        <v>keine Zuständigkeiten</v>
      </c>
      <c r="P949" s="76" t="str">
        <f>IF(ISBLANK(Abfalldokumentation!$G949),"-",Abfalldokumentation!$G949)</f>
        <v>-</v>
      </c>
      <c r="Q949" s="76">
        <f t="shared" si="120"/>
        <v>40</v>
      </c>
      <c r="R949" s="76" t="str">
        <f t="shared" si="121"/>
        <v>Produkte</v>
      </c>
      <c r="S949" s="76" t="str">
        <f t="shared" si="122"/>
        <v>BUs</v>
      </c>
      <c r="T949" s="76" t="str">
        <f t="shared" si="123"/>
        <v>Symptome</v>
      </c>
      <c r="U949" s="76" t="str">
        <f>IFERROR(VLOOKUP(Abfalldokumentation!$W949,Kennzahlen!S:U,3,FALSE)*Abfalldokumentation!$J949,"0")</f>
        <v>0</v>
      </c>
      <c r="V949" s="76" t="str">
        <f>IF(ISBLANK(A949),VLOOKUP(Abfalldokumentation!$W949,'Linien - BU'!R:S,2,FALSE),A949)</f>
        <v>BU3</v>
      </c>
      <c r="W949" s="77">
        <f t="shared" si="124"/>
        <v>31000217</v>
      </c>
      <c r="X949" s="77">
        <f t="shared" si="125"/>
        <v>12</v>
      </c>
    </row>
    <row r="950" spans="1:24" ht="30" customHeight="1" x14ac:dyDescent="0.25">
      <c r="A950" s="39" t="s">
        <v>70</v>
      </c>
      <c r="B950" s="40">
        <v>32000106</v>
      </c>
      <c r="C950" s="40">
        <v>328</v>
      </c>
      <c r="D950" s="40">
        <v>31</v>
      </c>
      <c r="E950" s="41">
        <v>44476</v>
      </c>
      <c r="F950" s="42" t="s">
        <v>119</v>
      </c>
      <c r="G950" s="40" t="s">
        <v>137</v>
      </c>
      <c r="H950" s="44" t="str">
        <f>IFERROR(VLOOKUP(Abfalldokumentation!$B950,Artikel!A:C,3,FALSE),Abfalldokumentation!$B950)</f>
        <v>GRW SCHI-NAT 7,2GK NEUE</v>
      </c>
      <c r="I950" s="78" t="str">
        <f>VLOOKUP(V950,'Linien - BU'!A:B,2,FALSE)</f>
        <v>BU1</v>
      </c>
      <c r="J950" s="79">
        <f t="shared" si="119"/>
        <v>328</v>
      </c>
      <c r="K950" s="80">
        <f>Abfalldokumentation!$E950</f>
        <v>44476</v>
      </c>
      <c r="L950" s="79" t="str">
        <f>IFERROR(IF(VLOOKUP(W950,'[1]Rohware 230'!$B:$C,2,FALSE)=0,"Rohware"),
IFERROR(IF(VLOOKUP(W950,[1]Sammelnr.!$B:$C,2,FALSE)=0,"Sammelnr. ungeschält ABS"),
IFERROR(IF(VLOOKUP(W950,[1]Sammelnr.!$E:$F,2,FALSE)=0,"Sammelnr. ungeschält VS"),
IFERROR(IF(VLOOKUP(W950,[1]Sammelnr.!$H:$I,2,FALSE)=0,"Sammelnr. geschält"),
IFERROR(IF(VLOOKUP(W950,[1]Offen!$B:$C,2,FALSE)=0,"Offen ungeschält ABS"),
IFERROR(IF(VLOOKUP(W950,[1]Offen!$E:$F,2,FALSE)=0,"Offen ungeschält VOS"),
IFERROR(IF(VLOOKUP(W950,[1]Offen!$H:$I,2,FALSE)=0,"Offen geschält RW"),
IFERROR(IF(VLOOKUP(W950,[1]Offen!$K:$L,2,FALSE)=0,"Offen vegan"),
IFERROR(IF(VLOOKUP(W950,[1]Offen!$N:$O,2,FALSE)=0,"Offen Zipfel"),
IFERROR(IF(VLOOKUP(W950,[1]Offen!$Q:$R,2,FALSE)=0,"Offen Endstücke"),
IFERROR(IF(VLOOKUP(W950,[1]Vakuumiert!$B:$C,2,FALSE)=0,"Vakuumierter VOS ungeschält"),
IFERROR(IF(VLOOKUP(W950,[1]Vakuumiert!$E:$F,2,FALSE)=0,"Vakuumierter ABS ungeschält"),
IFERROR(IF(VLOOKUP(W950,[1]Vakuumiert!$H:$I,2,FALSE)=0,"Vakuumierter VOS geschält"),
IFERROR(IF(VLOOKUP(W950,[1]Vakuumiert!$K:$L,2,FALSE)=0,"Vakuumierter VOS vegan"),
IFERROR(IF(VLOOKUP(W950,[1]Vakuumiert!$N:$O,2,FALSE)=0,"Vakuumierter VOS Zipfel"),
IFERROR(IF(VLOOKUP(W950,[1]Vakuumiert!$Q:$R,2,FALSE)=0,"Vakuumiert geschält"),
IFERROR(IF(VLOOKUP(W950,'[1]vakuumierte Fertigprodukte'!$B:$C,2,FALSE)=0,"Fertigprodukte"),
IFERROR(IF(VLOOKUP(W950,'[1]vakuumierte Fertigprodukte'!$E:$FI,2,FALSE)=0,"Vakuumierte Zipfel"),
IFERROR(IF(VLOOKUP(W950,[1]Wurste!$B:$C,2,FALSE)=0,"Räucherwürste"),
IFERROR(IF(VLOOKUP(W950,[1]Wurste!$E:$F,2,FALSE)=0,"URW/URGW Wurst"),
IFERROR(IF(VLOOKUP(W950,[1]Wurste!$H:$I,2,FALSE)=0,"HF-Wurst Vegan"),
IFERROR(IF(VLOOKUP(W950,[1]Wurste!$K:$L,2,FALSE)=0,"320er ohne Würste"),
IFERROR(IF(AND(OR(Abfalldokumentation!$I950="BU3",Abfalldokumentation!$I950="Verkauf"),Abfalldokumentation!$N950="Schimmel",Abfalldokumentation!$O950="keinen Abnehmer/kein Schälpersonal"),"Div. Zipfel, ES ohne Verwendung",VLOOKUP(Abfalldokumentation!$M950,Produktgruppen!A:B,2,FALSE)),"-")))))))))))))))))))))))</f>
        <v>Räucherwürste</v>
      </c>
      <c r="M950" s="81" t="str">
        <f>IFERROR(VLOOKUP(Abfalldokumentation!$W950,Artikel!A:C,3,FALSE),Abfalldokumentation!$W950)</f>
        <v>GRW SCHI-NAT 7,2GK NEUE</v>
      </c>
      <c r="N950" s="81" t="str">
        <f>VLOOKUP(D950,'Liste Gründe'!A:D,2,FALSE)</f>
        <v>Linienbezogen</v>
      </c>
      <c r="O950" s="80" t="str">
        <f>IF(ISBLANK(F950),VLOOKUP(Abfalldokumentation!$X950,'Liste Gründe'!A:D,3,FALSE),F950)</f>
        <v>Bodenabfall Abfüllung</v>
      </c>
      <c r="P950" s="81" t="str">
        <f>IF(ISBLANK(Abfalldokumentation!$G950),"-",Abfalldokumentation!$G950)</f>
        <v>Clip gerissen</v>
      </c>
      <c r="Q950" s="81">
        <f t="shared" si="120"/>
        <v>40</v>
      </c>
      <c r="R950" s="81" t="str">
        <f t="shared" si="121"/>
        <v>Produkte</v>
      </c>
      <c r="S950" s="81" t="str">
        <f t="shared" si="122"/>
        <v>BUs</v>
      </c>
      <c r="T950" s="81" t="str">
        <f t="shared" si="123"/>
        <v>Symptome</v>
      </c>
      <c r="U950" s="81" t="str">
        <f>IFERROR(VLOOKUP(Abfalldokumentation!$W950,Kennzahlen!S:U,3,FALSE)*Abfalldokumentation!$J950,"0")</f>
        <v>0</v>
      </c>
      <c r="V950" s="81" t="str">
        <f>IF(ISBLANK(A950),VLOOKUP(Abfalldokumentation!$W950,'Linien - BU'!R:S,2,FALSE),A950)</f>
        <v>Abfüllung</v>
      </c>
      <c r="W950" s="77">
        <f t="shared" si="124"/>
        <v>32000106</v>
      </c>
      <c r="X950" s="77">
        <f t="shared" si="125"/>
        <v>31</v>
      </c>
    </row>
    <row r="951" spans="1:24" ht="30" customHeight="1" x14ac:dyDescent="0.25">
      <c r="A951" s="45" t="s">
        <v>7</v>
      </c>
      <c r="B951" s="46" t="s">
        <v>104</v>
      </c>
      <c r="C951" s="46">
        <v>49.5</v>
      </c>
      <c r="D951" s="46">
        <v>12</v>
      </c>
      <c r="E951" s="47">
        <v>44476</v>
      </c>
      <c r="F951" s="48" t="s">
        <v>26</v>
      </c>
      <c r="G951" s="46" t="s">
        <v>36</v>
      </c>
      <c r="H951" s="50" t="str">
        <f>IFERROR(VLOOKUP(Abfalldokumentation!$B951,Artikel!A:C,3,FALSE),Abfalldokumentation!$B951)</f>
        <v>Blöcke</v>
      </c>
      <c r="I951" s="73" t="str">
        <f>VLOOKUP(V951,'Linien - BU'!A:B,2,FALSE)</f>
        <v>BU2</v>
      </c>
      <c r="J951" s="74">
        <f t="shared" si="119"/>
        <v>49.5</v>
      </c>
      <c r="K951" s="75">
        <f>Abfalldokumentation!$E951</f>
        <v>44476</v>
      </c>
      <c r="L951" s="74" t="str">
        <f>IFERROR(IF(VLOOKUP(W951,'[1]Rohware 230'!$B:$C,2,FALSE)=0,"Rohware"),
IFERROR(IF(VLOOKUP(W951,[1]Sammelnr.!$B:$C,2,FALSE)=0,"Sammelnr. ungeschält ABS"),
IFERROR(IF(VLOOKUP(W951,[1]Sammelnr.!$E:$F,2,FALSE)=0,"Sammelnr. ungeschält VS"),
IFERROR(IF(VLOOKUP(W951,[1]Sammelnr.!$H:$I,2,FALSE)=0,"Sammelnr. geschält"),
IFERROR(IF(VLOOKUP(W951,[1]Offen!$B:$C,2,FALSE)=0,"Offen ungeschält ABS"),
IFERROR(IF(VLOOKUP(W951,[1]Offen!$E:$F,2,FALSE)=0,"Offen ungeschält VOS"),
IFERROR(IF(VLOOKUP(W951,[1]Offen!$H:$I,2,FALSE)=0,"Offen geschält RW"),
IFERROR(IF(VLOOKUP(W951,[1]Offen!$K:$L,2,FALSE)=0,"Offen vegan"),
IFERROR(IF(VLOOKUP(W951,[1]Offen!$N:$O,2,FALSE)=0,"Offen Zipfel"),
IFERROR(IF(VLOOKUP(W951,[1]Offen!$Q:$R,2,FALSE)=0,"Offen Endstücke"),
IFERROR(IF(VLOOKUP(W951,[1]Vakuumiert!$B:$C,2,FALSE)=0,"Vakuumierter VOS ungeschält"),
IFERROR(IF(VLOOKUP(W951,[1]Vakuumiert!$E:$F,2,FALSE)=0,"Vakuumierter ABS ungeschält"),
IFERROR(IF(VLOOKUP(W951,[1]Vakuumiert!$H:$I,2,FALSE)=0,"Vakuumierter VOS geschält"),
IFERROR(IF(VLOOKUP(W951,[1]Vakuumiert!$K:$L,2,FALSE)=0,"Vakuumierter VOS vegan"),
IFERROR(IF(VLOOKUP(W951,[1]Vakuumiert!$N:$O,2,FALSE)=0,"Vakuumierter VOS Zipfel"),
IFERROR(IF(VLOOKUP(W951,[1]Vakuumiert!$Q:$R,2,FALSE)=0,"Vakuumiert geschält"),
IFERROR(IF(VLOOKUP(W951,'[1]vakuumierte Fertigprodukte'!$B:$C,2,FALSE)=0,"Fertigprodukte"),
IFERROR(IF(VLOOKUP(W951,'[1]vakuumierte Fertigprodukte'!$E:$FI,2,FALSE)=0,"Vakuumierte Zipfel"),
IFERROR(IF(VLOOKUP(W951,[1]Wurste!$B:$C,2,FALSE)=0,"Räucherwürste"),
IFERROR(IF(VLOOKUP(W951,[1]Wurste!$E:$F,2,FALSE)=0,"URW/URGW Wurst"),
IFERROR(IF(VLOOKUP(W951,[1]Wurste!$H:$I,2,FALSE)=0,"HF-Wurst Vegan"),
IFERROR(IF(VLOOKUP(W951,[1]Wurste!$K:$L,2,FALSE)=0,"320er ohne Würste"),
IFERROR(IF(AND(OR(Abfalldokumentation!$I951="BU3",Abfalldokumentation!$I951="Verkauf"),Abfalldokumentation!$N951="Schimmel",Abfalldokumentation!$O951="keinen Abnehmer/kein Schälpersonal"),"Div. Zipfel, ES ohne Verwendung",VLOOKUP(Abfalldokumentation!$M951,Produktgruppen!A:B,2,FALSE)),"-")))))))))))))))))))))))</f>
        <v>Rohware</v>
      </c>
      <c r="M951" s="76" t="str">
        <f>IFERROR(VLOOKUP(Abfalldokumentation!$W951,Artikel!A:C,3,FALSE),Abfalldokumentation!$W951)</f>
        <v>Blöcke</v>
      </c>
      <c r="N951" s="76" t="str">
        <f>VLOOKUP(D951,'Liste Gründe'!A:D,2,FALSE)</f>
        <v>Schimmel</v>
      </c>
      <c r="O951" s="75" t="str">
        <f>IF(ISBLANK(F951),VLOOKUP(Abfalldokumentation!$X951,'Liste Gründe'!A:D,3,FALSE),F951)</f>
        <v>Luftzieher/Folienriss durch Transport</v>
      </c>
      <c r="P951" s="76" t="str">
        <f>IF(ISBLANK(Abfalldokumentation!$G951),"-",Abfalldokumentation!$G951)</f>
        <v>-</v>
      </c>
      <c r="Q951" s="76">
        <f t="shared" si="120"/>
        <v>40</v>
      </c>
      <c r="R951" s="76" t="str">
        <f t="shared" si="121"/>
        <v>Produkte</v>
      </c>
      <c r="S951" s="76" t="str">
        <f t="shared" si="122"/>
        <v>BUs</v>
      </c>
      <c r="T951" s="76" t="str">
        <f t="shared" si="123"/>
        <v>Symptome</v>
      </c>
      <c r="U951" s="76" t="str">
        <f>IFERROR(VLOOKUP(Abfalldokumentation!$W951,Kennzahlen!S:U,3,FALSE)*Abfalldokumentation!$J951,"0")</f>
        <v>0</v>
      </c>
      <c r="V951" s="76" t="str">
        <f>IF(ISBLANK(A951),VLOOKUP(Abfalldokumentation!$W951,'Linien - BU'!R:S,2,FALSE),A951)</f>
        <v>BU2</v>
      </c>
      <c r="W951" s="77" t="str">
        <f t="shared" si="124"/>
        <v>Blöcke</v>
      </c>
      <c r="X951" s="77">
        <f t="shared" si="125"/>
        <v>12</v>
      </c>
    </row>
    <row r="952" spans="1:24" ht="30" customHeight="1" x14ac:dyDescent="0.25">
      <c r="A952" s="39" t="s">
        <v>8</v>
      </c>
      <c r="B952" s="40" t="s">
        <v>83</v>
      </c>
      <c r="C952" s="40">
        <v>16</v>
      </c>
      <c r="D952" s="40">
        <v>30</v>
      </c>
      <c r="E952" s="41">
        <v>44476</v>
      </c>
      <c r="F952" s="42" t="s">
        <v>116</v>
      </c>
      <c r="G952" s="40" t="s">
        <v>36</v>
      </c>
      <c r="H952" s="44" t="str">
        <f>IFERROR(VLOOKUP(Abfalldokumentation!$B952,Artikel!A:C,3,FALSE),Abfalldokumentation!$B952)</f>
        <v>Div. Zipfel, Endstücke</v>
      </c>
      <c r="I952" s="78" t="str">
        <f>VLOOKUP(V952,'Linien - BU'!A:B,2,FALSE)</f>
        <v>BU3</v>
      </c>
      <c r="J952" s="79">
        <f t="shared" si="119"/>
        <v>16</v>
      </c>
      <c r="K952" s="80">
        <f>Abfalldokumentation!$E952</f>
        <v>44476</v>
      </c>
      <c r="L952" s="79" t="str">
        <f>IFERROR(IF(VLOOKUP(W952,'[1]Rohware 230'!$B:$C,2,FALSE)=0,"Rohware"),
IFERROR(IF(VLOOKUP(W952,[1]Sammelnr.!$B:$C,2,FALSE)=0,"Sammelnr. ungeschält ABS"),
IFERROR(IF(VLOOKUP(W952,[1]Sammelnr.!$E:$F,2,FALSE)=0,"Sammelnr. ungeschält VS"),
IFERROR(IF(VLOOKUP(W952,[1]Sammelnr.!$H:$I,2,FALSE)=0,"Sammelnr. geschält"),
IFERROR(IF(VLOOKUP(W952,[1]Offen!$B:$C,2,FALSE)=0,"Offen ungeschält ABS"),
IFERROR(IF(VLOOKUP(W952,[1]Offen!$E:$F,2,FALSE)=0,"Offen ungeschält VOS"),
IFERROR(IF(VLOOKUP(W952,[1]Offen!$H:$I,2,FALSE)=0,"Offen geschält RW"),
IFERROR(IF(VLOOKUP(W952,[1]Offen!$K:$L,2,FALSE)=0,"Offen vegan"),
IFERROR(IF(VLOOKUP(W952,[1]Offen!$N:$O,2,FALSE)=0,"Offen Zipfel"),
IFERROR(IF(VLOOKUP(W952,[1]Offen!$Q:$R,2,FALSE)=0,"Offen Endstücke"),
IFERROR(IF(VLOOKUP(W952,[1]Vakuumiert!$B:$C,2,FALSE)=0,"Vakuumierter VOS ungeschält"),
IFERROR(IF(VLOOKUP(W952,[1]Vakuumiert!$E:$F,2,FALSE)=0,"Vakuumierter ABS ungeschält"),
IFERROR(IF(VLOOKUP(W952,[1]Vakuumiert!$H:$I,2,FALSE)=0,"Vakuumierter VOS geschält"),
IFERROR(IF(VLOOKUP(W952,[1]Vakuumiert!$K:$L,2,FALSE)=0,"Vakuumierter VOS vegan"),
IFERROR(IF(VLOOKUP(W952,[1]Vakuumiert!$N:$O,2,FALSE)=0,"Vakuumierter VOS Zipfel"),
IFERROR(IF(VLOOKUP(W952,[1]Vakuumiert!$Q:$R,2,FALSE)=0,"Vakuumiert geschält"),
IFERROR(IF(VLOOKUP(W952,'[1]vakuumierte Fertigprodukte'!$B:$C,2,FALSE)=0,"Fertigprodukte"),
IFERROR(IF(VLOOKUP(W952,'[1]vakuumierte Fertigprodukte'!$E:$FI,2,FALSE)=0,"Vakuumierte Zipfel"),
IFERROR(IF(VLOOKUP(W952,[1]Wurste!$B:$C,2,FALSE)=0,"Räucherwürste"),
IFERROR(IF(VLOOKUP(W952,[1]Wurste!$E:$F,2,FALSE)=0,"URW/URGW Wurst"),
IFERROR(IF(VLOOKUP(W952,[1]Wurste!$H:$I,2,FALSE)=0,"HF-Wurst Vegan"),
IFERROR(IF(VLOOKUP(W952,[1]Wurste!$K:$L,2,FALSE)=0,"320er ohne Würste"),
IFERROR(IF(AND(OR(Abfalldokumentation!$I952="BU3",Abfalldokumentation!$I952="Verkauf"),Abfalldokumentation!$N952="Schimmel",Abfalldokumentation!$O952="keinen Abnehmer/kein Schälpersonal"),"Div. Zipfel, ES ohne Verwendung",VLOOKUP(Abfalldokumentation!$M952,Produktgruppen!A:B,2,FALSE)),"-")))))))))))))))))))))))</f>
        <v>-</v>
      </c>
      <c r="M952" s="81" t="str">
        <f>IFERROR(VLOOKUP(Abfalldokumentation!$W952,Artikel!A:C,3,FALSE),Abfalldokumentation!$W952)</f>
        <v>Div. Zipfel, Endstücke</v>
      </c>
      <c r="N952" s="81" t="str">
        <f>VLOOKUP(D952,'Liste Gründe'!A:D,2,FALSE)</f>
        <v>Linienbezogen</v>
      </c>
      <c r="O952" s="80" t="str">
        <f>IF(ISBLANK(F952),VLOOKUP(Abfalldokumentation!$X952,'Liste Gründe'!A:D,3,FALSE),F952)</f>
        <v>Maschinenabfall</v>
      </c>
      <c r="P952" s="81" t="str">
        <f>IF(ISBLANK(Abfalldokumentation!$G952),"-",Abfalldokumentation!$G952)</f>
        <v>-</v>
      </c>
      <c r="Q952" s="81">
        <f t="shared" si="120"/>
        <v>40</v>
      </c>
      <c r="R952" s="81" t="str">
        <f t="shared" si="121"/>
        <v>Produkte</v>
      </c>
      <c r="S952" s="81" t="str">
        <f t="shared" si="122"/>
        <v>BUs</v>
      </c>
      <c r="T952" s="81" t="str">
        <f t="shared" si="123"/>
        <v>Symptome</v>
      </c>
      <c r="U952" s="81" t="str">
        <f>IFERROR(VLOOKUP(Abfalldokumentation!$W952,Kennzahlen!S:U,3,FALSE)*Abfalldokumentation!$J952,"0")</f>
        <v>0</v>
      </c>
      <c r="V952" s="81" t="str">
        <f>IF(ISBLANK(A952),VLOOKUP(Abfalldokumentation!$W952,'Linien - BU'!R:S,2,FALSE),A952)</f>
        <v>BU3</v>
      </c>
      <c r="W952" s="77" t="str">
        <f t="shared" si="124"/>
        <v>Div. Zipfel, Endstücke</v>
      </c>
      <c r="X952" s="77">
        <f t="shared" si="125"/>
        <v>30</v>
      </c>
    </row>
    <row r="953" spans="1:24" ht="30" customHeight="1" x14ac:dyDescent="0.25">
      <c r="A953" s="45" t="s">
        <v>70</v>
      </c>
      <c r="B953" s="46" t="s">
        <v>85</v>
      </c>
      <c r="C953" s="46">
        <v>328</v>
      </c>
      <c r="D953" s="46">
        <v>30</v>
      </c>
      <c r="E953" s="47">
        <v>44476</v>
      </c>
      <c r="F953" s="48"/>
      <c r="G953" s="46" t="s">
        <v>36</v>
      </c>
      <c r="H953" s="50" t="str">
        <f>IFERROR(VLOOKUP(Abfalldokumentation!$B953,Artikel!A:C,3,FALSE),Abfalldokumentation!$B953)</f>
        <v>Diverses</v>
      </c>
      <c r="I953" s="73" t="str">
        <f>VLOOKUP(V953,'Linien - BU'!A:B,2,FALSE)</f>
        <v>BU1</v>
      </c>
      <c r="J953" s="74">
        <f t="shared" si="119"/>
        <v>328</v>
      </c>
      <c r="K953" s="75">
        <f>Abfalldokumentation!$E953</f>
        <v>44476</v>
      </c>
      <c r="L953" s="74" t="str">
        <f>IFERROR(IF(VLOOKUP(W953,'[1]Rohware 230'!$B:$C,2,FALSE)=0,"Rohware"),
IFERROR(IF(VLOOKUP(W953,[1]Sammelnr.!$B:$C,2,FALSE)=0,"Sammelnr. ungeschält ABS"),
IFERROR(IF(VLOOKUP(W953,[1]Sammelnr.!$E:$F,2,FALSE)=0,"Sammelnr. ungeschält VS"),
IFERROR(IF(VLOOKUP(W953,[1]Sammelnr.!$H:$I,2,FALSE)=0,"Sammelnr. geschält"),
IFERROR(IF(VLOOKUP(W953,[1]Offen!$B:$C,2,FALSE)=0,"Offen ungeschält ABS"),
IFERROR(IF(VLOOKUP(W953,[1]Offen!$E:$F,2,FALSE)=0,"Offen ungeschält VOS"),
IFERROR(IF(VLOOKUP(W953,[1]Offen!$H:$I,2,FALSE)=0,"Offen geschält RW"),
IFERROR(IF(VLOOKUP(W953,[1]Offen!$K:$L,2,FALSE)=0,"Offen vegan"),
IFERROR(IF(VLOOKUP(W953,[1]Offen!$N:$O,2,FALSE)=0,"Offen Zipfel"),
IFERROR(IF(VLOOKUP(W953,[1]Offen!$Q:$R,2,FALSE)=0,"Offen Endstücke"),
IFERROR(IF(VLOOKUP(W953,[1]Vakuumiert!$B:$C,2,FALSE)=0,"Vakuumierter VOS ungeschält"),
IFERROR(IF(VLOOKUP(W953,[1]Vakuumiert!$E:$F,2,FALSE)=0,"Vakuumierter ABS ungeschält"),
IFERROR(IF(VLOOKUP(W953,[1]Vakuumiert!$H:$I,2,FALSE)=0,"Vakuumierter VOS geschält"),
IFERROR(IF(VLOOKUP(W953,[1]Vakuumiert!$K:$L,2,FALSE)=0,"Vakuumierter VOS vegan"),
IFERROR(IF(VLOOKUP(W953,[1]Vakuumiert!$N:$O,2,FALSE)=0,"Vakuumierter VOS Zipfel"),
IFERROR(IF(VLOOKUP(W953,[1]Vakuumiert!$Q:$R,2,FALSE)=0,"Vakuumiert geschält"),
IFERROR(IF(VLOOKUP(W953,'[1]vakuumierte Fertigprodukte'!$B:$C,2,FALSE)=0,"Fertigprodukte"),
IFERROR(IF(VLOOKUP(W953,'[1]vakuumierte Fertigprodukte'!$E:$FI,2,FALSE)=0,"Vakuumierte Zipfel"),
IFERROR(IF(VLOOKUP(W953,[1]Wurste!$B:$C,2,FALSE)=0,"Räucherwürste"),
IFERROR(IF(VLOOKUP(W953,[1]Wurste!$E:$F,2,FALSE)=0,"URW/URGW Wurst"),
IFERROR(IF(VLOOKUP(W953,[1]Wurste!$H:$I,2,FALSE)=0,"HF-Wurst Vegan"),
IFERROR(IF(VLOOKUP(W953,[1]Wurste!$K:$L,2,FALSE)=0,"320er ohne Würste"),
IFERROR(IF(AND(OR(Abfalldokumentation!$I953="BU3",Abfalldokumentation!$I953="Verkauf"),Abfalldokumentation!$N953="Schimmel",Abfalldokumentation!$O953="keinen Abnehmer/kein Schälpersonal"),"Div. Zipfel, ES ohne Verwendung",VLOOKUP(Abfalldokumentation!$M953,Produktgruppen!A:B,2,FALSE)),"-")))))))))))))))))))))))</f>
        <v>Diverses</v>
      </c>
      <c r="M953" s="76" t="str">
        <f>IFERROR(VLOOKUP(Abfalldokumentation!$W953,Artikel!A:C,3,FALSE),Abfalldokumentation!$W953)</f>
        <v>Diverses</v>
      </c>
      <c r="N953" s="76" t="str">
        <f>VLOOKUP(D953,'Liste Gründe'!A:D,2,FALSE)</f>
        <v>Linienbezogen</v>
      </c>
      <c r="O953" s="75" t="str">
        <f>IF(ISBLANK(F953),VLOOKUP(Abfalldokumentation!$X953,'Liste Gründe'!A:D,3,FALSE),F953)</f>
        <v>Maschinenabfall</v>
      </c>
      <c r="P953" s="76" t="str">
        <f>IF(ISBLANK(Abfalldokumentation!$G953),"-",Abfalldokumentation!$G953)</f>
        <v>-</v>
      </c>
      <c r="Q953" s="76">
        <f t="shared" si="120"/>
        <v>40</v>
      </c>
      <c r="R953" s="76" t="str">
        <f t="shared" si="121"/>
        <v>Produkte</v>
      </c>
      <c r="S953" s="76" t="str">
        <f t="shared" si="122"/>
        <v>BUs</v>
      </c>
      <c r="T953" s="76" t="str">
        <f t="shared" si="123"/>
        <v>Symptome</v>
      </c>
      <c r="U953" s="76" t="str">
        <f>IFERROR(VLOOKUP(Abfalldokumentation!$W953,Kennzahlen!S:U,3,FALSE)*Abfalldokumentation!$J953,"0")</f>
        <v>0</v>
      </c>
      <c r="V953" s="76" t="str">
        <f>IF(ISBLANK(A953),VLOOKUP(Abfalldokumentation!$W953,'Linien - BU'!R:S,2,FALSE),A953)</f>
        <v>Abfüllung</v>
      </c>
      <c r="W953" s="77" t="str">
        <f t="shared" si="124"/>
        <v>Diverses</v>
      </c>
      <c r="X953" s="77">
        <f t="shared" si="125"/>
        <v>30</v>
      </c>
    </row>
    <row r="954" spans="1:24" ht="30" customHeight="1" x14ac:dyDescent="0.25">
      <c r="A954" s="39" t="s">
        <v>9</v>
      </c>
      <c r="B954" s="40" t="s">
        <v>85</v>
      </c>
      <c r="C954" s="40">
        <v>18</v>
      </c>
      <c r="D954" s="40">
        <v>30</v>
      </c>
      <c r="E954" s="41">
        <v>44476</v>
      </c>
      <c r="F954" s="42"/>
      <c r="G954" s="40" t="s">
        <v>36</v>
      </c>
      <c r="H954" s="44" t="str">
        <f>IFERROR(VLOOKUP(Abfalldokumentation!$B954,Artikel!A:C,3,FALSE),Abfalldokumentation!$B954)</f>
        <v>Diverses</v>
      </c>
      <c r="I954" s="78" t="str">
        <f>VLOOKUP(V954,'Linien - BU'!A:B,2,FALSE)</f>
        <v>BU4</v>
      </c>
      <c r="J954" s="79">
        <f t="shared" si="119"/>
        <v>18</v>
      </c>
      <c r="K954" s="80">
        <f>Abfalldokumentation!$E954</f>
        <v>44476</v>
      </c>
      <c r="L954" s="79" t="str">
        <f>IFERROR(IF(VLOOKUP(W954,'[1]Rohware 230'!$B:$C,2,FALSE)=0,"Rohware"),
IFERROR(IF(VLOOKUP(W954,[1]Sammelnr.!$B:$C,2,FALSE)=0,"Sammelnr. ungeschält ABS"),
IFERROR(IF(VLOOKUP(W954,[1]Sammelnr.!$E:$F,2,FALSE)=0,"Sammelnr. ungeschält VS"),
IFERROR(IF(VLOOKUP(W954,[1]Sammelnr.!$H:$I,2,FALSE)=0,"Sammelnr. geschält"),
IFERROR(IF(VLOOKUP(W954,[1]Offen!$B:$C,2,FALSE)=0,"Offen ungeschält ABS"),
IFERROR(IF(VLOOKUP(W954,[1]Offen!$E:$F,2,FALSE)=0,"Offen ungeschält VOS"),
IFERROR(IF(VLOOKUP(W954,[1]Offen!$H:$I,2,FALSE)=0,"Offen geschält RW"),
IFERROR(IF(VLOOKUP(W954,[1]Offen!$K:$L,2,FALSE)=0,"Offen vegan"),
IFERROR(IF(VLOOKUP(W954,[1]Offen!$N:$O,2,FALSE)=0,"Offen Zipfel"),
IFERROR(IF(VLOOKUP(W954,[1]Offen!$Q:$R,2,FALSE)=0,"Offen Endstücke"),
IFERROR(IF(VLOOKUP(W954,[1]Vakuumiert!$B:$C,2,FALSE)=0,"Vakuumierter VOS ungeschält"),
IFERROR(IF(VLOOKUP(W954,[1]Vakuumiert!$E:$F,2,FALSE)=0,"Vakuumierter ABS ungeschält"),
IFERROR(IF(VLOOKUP(W954,[1]Vakuumiert!$H:$I,2,FALSE)=0,"Vakuumierter VOS geschält"),
IFERROR(IF(VLOOKUP(W954,[1]Vakuumiert!$K:$L,2,FALSE)=0,"Vakuumierter VOS vegan"),
IFERROR(IF(VLOOKUP(W954,[1]Vakuumiert!$N:$O,2,FALSE)=0,"Vakuumierter VOS Zipfel"),
IFERROR(IF(VLOOKUP(W954,[1]Vakuumiert!$Q:$R,2,FALSE)=0,"Vakuumiert geschält"),
IFERROR(IF(VLOOKUP(W954,'[1]vakuumierte Fertigprodukte'!$B:$C,2,FALSE)=0,"Fertigprodukte"),
IFERROR(IF(VLOOKUP(W954,'[1]vakuumierte Fertigprodukte'!$E:$FI,2,FALSE)=0,"Vakuumierte Zipfel"),
IFERROR(IF(VLOOKUP(W954,[1]Wurste!$B:$C,2,FALSE)=0,"Räucherwürste"),
IFERROR(IF(VLOOKUP(W954,[1]Wurste!$E:$F,2,FALSE)=0,"URW/URGW Wurst"),
IFERROR(IF(VLOOKUP(W954,[1]Wurste!$H:$I,2,FALSE)=0,"HF-Wurst Vegan"),
IFERROR(IF(VLOOKUP(W954,[1]Wurste!$K:$L,2,FALSE)=0,"320er ohne Würste"),
IFERROR(IF(AND(OR(Abfalldokumentation!$I954="BU3",Abfalldokumentation!$I954="Verkauf"),Abfalldokumentation!$N954="Schimmel",Abfalldokumentation!$O954="keinen Abnehmer/kein Schälpersonal"),"Div. Zipfel, ES ohne Verwendung",VLOOKUP(Abfalldokumentation!$M954,Produktgruppen!A:B,2,FALSE)),"-")))))))))))))))))))))))</f>
        <v>Diverses</v>
      </c>
      <c r="M954" s="81" t="str">
        <f>IFERROR(VLOOKUP(Abfalldokumentation!$W954,Artikel!A:C,3,FALSE),Abfalldokumentation!$W954)</f>
        <v>Diverses</v>
      </c>
      <c r="N954" s="81" t="str">
        <f>VLOOKUP(D954,'Liste Gründe'!A:D,2,FALSE)</f>
        <v>Linienbezogen</v>
      </c>
      <c r="O954" s="80" t="str">
        <f>IF(ISBLANK(F954),VLOOKUP(Abfalldokumentation!$X954,'Liste Gründe'!A:D,3,FALSE),F954)</f>
        <v>Maschinenabfall</v>
      </c>
      <c r="P954" s="81" t="str">
        <f>IF(ISBLANK(Abfalldokumentation!$G954),"-",Abfalldokumentation!$G954)</f>
        <v>-</v>
      </c>
      <c r="Q954" s="81">
        <f t="shared" si="120"/>
        <v>40</v>
      </c>
      <c r="R954" s="81" t="str">
        <f t="shared" si="121"/>
        <v>Produkte</v>
      </c>
      <c r="S954" s="81" t="str">
        <f t="shared" si="122"/>
        <v>BUs</v>
      </c>
      <c r="T954" s="81" t="str">
        <f t="shared" si="123"/>
        <v>Symptome</v>
      </c>
      <c r="U954" s="81" t="str">
        <f>IFERROR(VLOOKUP(Abfalldokumentation!$W954,Kennzahlen!S:U,3,FALSE)*Abfalldokumentation!$J954,"0")</f>
        <v>0</v>
      </c>
      <c r="V954" s="81" t="str">
        <f>IF(ISBLANK(A954),VLOOKUP(Abfalldokumentation!$W954,'Linien - BU'!R:S,2,FALSE),A954)</f>
        <v>BU4</v>
      </c>
      <c r="W954" s="77" t="str">
        <f t="shared" si="124"/>
        <v>Diverses</v>
      </c>
      <c r="X954" s="77">
        <f t="shared" si="125"/>
        <v>30</v>
      </c>
    </row>
    <row r="955" spans="1:24" ht="30" customHeight="1" x14ac:dyDescent="0.25">
      <c r="A955" s="45" t="s">
        <v>223</v>
      </c>
      <c r="B955" s="46" t="s">
        <v>85</v>
      </c>
      <c r="C955" s="46">
        <v>17</v>
      </c>
      <c r="D955" s="46">
        <v>30</v>
      </c>
      <c r="E955" s="47">
        <v>44476</v>
      </c>
      <c r="F955" s="48"/>
      <c r="G955" s="46" t="s">
        <v>36</v>
      </c>
      <c r="H955" s="50" t="str">
        <f>IFERROR(VLOOKUP(Abfalldokumentation!$B955,Artikel!A:C,3,FALSE),Abfalldokumentation!$B955)</f>
        <v>Diverses</v>
      </c>
      <c r="I955" s="73" t="str">
        <f>VLOOKUP(V955,'Linien - BU'!A:B,2,FALSE)</f>
        <v>BU3</v>
      </c>
      <c r="J955" s="74">
        <f t="shared" si="119"/>
        <v>17</v>
      </c>
      <c r="K955" s="75">
        <f>Abfalldokumentation!$E955</f>
        <v>44476</v>
      </c>
      <c r="L955" s="74" t="str">
        <f>IFERROR(IF(VLOOKUP(W955,'[1]Rohware 230'!$B:$C,2,FALSE)=0,"Rohware"),
IFERROR(IF(VLOOKUP(W955,[1]Sammelnr.!$B:$C,2,FALSE)=0,"Sammelnr. ungeschält ABS"),
IFERROR(IF(VLOOKUP(W955,[1]Sammelnr.!$E:$F,2,FALSE)=0,"Sammelnr. ungeschält VS"),
IFERROR(IF(VLOOKUP(W955,[1]Sammelnr.!$H:$I,2,FALSE)=0,"Sammelnr. geschält"),
IFERROR(IF(VLOOKUP(W955,[1]Offen!$B:$C,2,FALSE)=0,"Offen ungeschält ABS"),
IFERROR(IF(VLOOKUP(W955,[1]Offen!$E:$F,2,FALSE)=0,"Offen ungeschält VOS"),
IFERROR(IF(VLOOKUP(W955,[1]Offen!$H:$I,2,FALSE)=0,"Offen geschält RW"),
IFERROR(IF(VLOOKUP(W955,[1]Offen!$K:$L,2,FALSE)=0,"Offen vegan"),
IFERROR(IF(VLOOKUP(W955,[1]Offen!$N:$O,2,FALSE)=0,"Offen Zipfel"),
IFERROR(IF(VLOOKUP(W955,[1]Offen!$Q:$R,2,FALSE)=0,"Offen Endstücke"),
IFERROR(IF(VLOOKUP(W955,[1]Vakuumiert!$B:$C,2,FALSE)=0,"Vakuumierter VOS ungeschält"),
IFERROR(IF(VLOOKUP(W955,[1]Vakuumiert!$E:$F,2,FALSE)=0,"Vakuumierter ABS ungeschält"),
IFERROR(IF(VLOOKUP(W955,[1]Vakuumiert!$H:$I,2,FALSE)=0,"Vakuumierter VOS geschält"),
IFERROR(IF(VLOOKUP(W955,[1]Vakuumiert!$K:$L,2,FALSE)=0,"Vakuumierter VOS vegan"),
IFERROR(IF(VLOOKUP(W955,[1]Vakuumiert!$N:$O,2,FALSE)=0,"Vakuumierter VOS Zipfel"),
IFERROR(IF(VLOOKUP(W955,[1]Vakuumiert!$Q:$R,2,FALSE)=0,"Vakuumiert geschält"),
IFERROR(IF(VLOOKUP(W955,'[1]vakuumierte Fertigprodukte'!$B:$C,2,FALSE)=0,"Fertigprodukte"),
IFERROR(IF(VLOOKUP(W955,'[1]vakuumierte Fertigprodukte'!$E:$FI,2,FALSE)=0,"Vakuumierte Zipfel"),
IFERROR(IF(VLOOKUP(W955,[1]Wurste!$B:$C,2,FALSE)=0,"Räucherwürste"),
IFERROR(IF(VLOOKUP(W955,[1]Wurste!$E:$F,2,FALSE)=0,"URW/URGW Wurst"),
IFERROR(IF(VLOOKUP(W955,[1]Wurste!$H:$I,2,FALSE)=0,"HF-Wurst Vegan"),
IFERROR(IF(VLOOKUP(W955,[1]Wurste!$K:$L,2,FALSE)=0,"320er ohne Würste"),
IFERROR(IF(AND(OR(Abfalldokumentation!$I955="BU3",Abfalldokumentation!$I955="Verkauf"),Abfalldokumentation!$N955="Schimmel",Abfalldokumentation!$O955="keinen Abnehmer/kein Schälpersonal"),"Div. Zipfel, ES ohne Verwendung",VLOOKUP(Abfalldokumentation!$M955,Produktgruppen!A:B,2,FALSE)),"-")))))))))))))))))))))))</f>
        <v>Diverses</v>
      </c>
      <c r="M955" s="76" t="str">
        <f>IFERROR(VLOOKUP(Abfalldokumentation!$W955,Artikel!A:C,3,FALSE),Abfalldokumentation!$W955)</f>
        <v>Diverses</v>
      </c>
      <c r="N955" s="76" t="str">
        <f>VLOOKUP(D955,'Liste Gründe'!A:D,2,FALSE)</f>
        <v>Linienbezogen</v>
      </c>
      <c r="O955" s="75" t="str">
        <f>IF(ISBLANK(F955),VLOOKUP(Abfalldokumentation!$X955,'Liste Gründe'!A:D,3,FALSE),F955)</f>
        <v>Maschinenabfall</v>
      </c>
      <c r="P955" s="76" t="str">
        <f>IF(ISBLANK(Abfalldokumentation!$G955),"-",Abfalldokumentation!$G955)</f>
        <v>-</v>
      </c>
      <c r="Q955" s="76">
        <f t="shared" si="120"/>
        <v>40</v>
      </c>
      <c r="R955" s="76" t="str">
        <f t="shared" si="121"/>
        <v>Produkte</v>
      </c>
      <c r="S955" s="76" t="str">
        <f t="shared" si="122"/>
        <v>BUs</v>
      </c>
      <c r="T955" s="76" t="str">
        <f t="shared" si="123"/>
        <v>Symptome</v>
      </c>
      <c r="U955" s="76" t="str">
        <f>IFERROR(VLOOKUP(Abfalldokumentation!$W955,Kennzahlen!S:U,3,FALSE)*Abfalldokumentation!$J955,"0")</f>
        <v>0</v>
      </c>
      <c r="V955" s="76" t="str">
        <f>IF(ISBLANK(A955),VLOOKUP(Abfalldokumentation!$W955,'Linien - BU'!R:S,2,FALSE),A955)</f>
        <v>L35</v>
      </c>
      <c r="W955" s="77" t="str">
        <f t="shared" si="124"/>
        <v>Diverses</v>
      </c>
      <c r="X955" s="77">
        <f t="shared" si="125"/>
        <v>30</v>
      </c>
    </row>
    <row r="956" spans="1:24" ht="30" customHeight="1" x14ac:dyDescent="0.25">
      <c r="A956" s="39" t="s">
        <v>172</v>
      </c>
      <c r="B956" s="40" t="s">
        <v>85</v>
      </c>
      <c r="C956" s="40">
        <v>22</v>
      </c>
      <c r="D956" s="40">
        <v>30</v>
      </c>
      <c r="E956" s="41">
        <v>44476</v>
      </c>
      <c r="F956" s="42"/>
      <c r="G956" s="40" t="s">
        <v>36</v>
      </c>
      <c r="H956" s="44" t="str">
        <f>IFERROR(VLOOKUP(Abfalldokumentation!$B956,Artikel!A:C,3,FALSE),Abfalldokumentation!$B956)</f>
        <v>Diverses</v>
      </c>
      <c r="I956" s="78" t="str">
        <f>VLOOKUP(V956,'Linien - BU'!A:B,2,FALSE)</f>
        <v>BU3</v>
      </c>
      <c r="J956" s="79">
        <f t="shared" si="119"/>
        <v>22</v>
      </c>
      <c r="K956" s="80">
        <f>Abfalldokumentation!$E956</f>
        <v>44476</v>
      </c>
      <c r="L956" s="79" t="str">
        <f>IFERROR(IF(VLOOKUP(W956,'[1]Rohware 230'!$B:$C,2,FALSE)=0,"Rohware"),
IFERROR(IF(VLOOKUP(W956,[1]Sammelnr.!$B:$C,2,FALSE)=0,"Sammelnr. ungeschält ABS"),
IFERROR(IF(VLOOKUP(W956,[1]Sammelnr.!$E:$F,2,FALSE)=0,"Sammelnr. ungeschält VS"),
IFERROR(IF(VLOOKUP(W956,[1]Sammelnr.!$H:$I,2,FALSE)=0,"Sammelnr. geschält"),
IFERROR(IF(VLOOKUP(W956,[1]Offen!$B:$C,2,FALSE)=0,"Offen ungeschält ABS"),
IFERROR(IF(VLOOKUP(W956,[1]Offen!$E:$F,2,FALSE)=0,"Offen ungeschält VOS"),
IFERROR(IF(VLOOKUP(W956,[1]Offen!$H:$I,2,FALSE)=0,"Offen geschält RW"),
IFERROR(IF(VLOOKUP(W956,[1]Offen!$K:$L,2,FALSE)=0,"Offen vegan"),
IFERROR(IF(VLOOKUP(W956,[1]Offen!$N:$O,2,FALSE)=0,"Offen Zipfel"),
IFERROR(IF(VLOOKUP(W956,[1]Offen!$Q:$R,2,FALSE)=0,"Offen Endstücke"),
IFERROR(IF(VLOOKUP(W956,[1]Vakuumiert!$B:$C,2,FALSE)=0,"Vakuumierter VOS ungeschält"),
IFERROR(IF(VLOOKUP(W956,[1]Vakuumiert!$E:$F,2,FALSE)=0,"Vakuumierter ABS ungeschält"),
IFERROR(IF(VLOOKUP(W956,[1]Vakuumiert!$H:$I,2,FALSE)=0,"Vakuumierter VOS geschält"),
IFERROR(IF(VLOOKUP(W956,[1]Vakuumiert!$K:$L,2,FALSE)=0,"Vakuumierter VOS vegan"),
IFERROR(IF(VLOOKUP(W956,[1]Vakuumiert!$N:$O,2,FALSE)=0,"Vakuumierter VOS Zipfel"),
IFERROR(IF(VLOOKUP(W956,[1]Vakuumiert!$Q:$R,2,FALSE)=0,"Vakuumiert geschält"),
IFERROR(IF(VLOOKUP(W956,'[1]vakuumierte Fertigprodukte'!$B:$C,2,FALSE)=0,"Fertigprodukte"),
IFERROR(IF(VLOOKUP(W956,'[1]vakuumierte Fertigprodukte'!$E:$FI,2,FALSE)=0,"Vakuumierte Zipfel"),
IFERROR(IF(VLOOKUP(W956,[1]Wurste!$B:$C,2,FALSE)=0,"Räucherwürste"),
IFERROR(IF(VLOOKUP(W956,[1]Wurste!$E:$F,2,FALSE)=0,"URW/URGW Wurst"),
IFERROR(IF(VLOOKUP(W956,[1]Wurste!$H:$I,2,FALSE)=0,"HF-Wurst Vegan"),
IFERROR(IF(VLOOKUP(W956,[1]Wurste!$K:$L,2,FALSE)=0,"320er ohne Würste"),
IFERROR(IF(AND(OR(Abfalldokumentation!$I956="BU3",Abfalldokumentation!$I956="Verkauf"),Abfalldokumentation!$N956="Schimmel",Abfalldokumentation!$O956="keinen Abnehmer/kein Schälpersonal"),"Div. Zipfel, ES ohne Verwendung",VLOOKUP(Abfalldokumentation!$M956,Produktgruppen!A:B,2,FALSE)),"-")))))))))))))))))))))))</f>
        <v>Diverses</v>
      </c>
      <c r="M956" s="81" t="str">
        <f>IFERROR(VLOOKUP(Abfalldokumentation!$W956,Artikel!A:C,3,FALSE),Abfalldokumentation!$W956)</f>
        <v>Diverses</v>
      </c>
      <c r="N956" s="81" t="str">
        <f>VLOOKUP(D956,'Liste Gründe'!A:D,2,FALSE)</f>
        <v>Linienbezogen</v>
      </c>
      <c r="O956" s="80" t="str">
        <f>IF(ISBLANK(F956),VLOOKUP(Abfalldokumentation!$X956,'Liste Gründe'!A:D,3,FALSE),F956)</f>
        <v>Maschinenabfall</v>
      </c>
      <c r="P956" s="81" t="str">
        <f>IF(ISBLANK(Abfalldokumentation!$G956),"-",Abfalldokumentation!$G956)</f>
        <v>-</v>
      </c>
      <c r="Q956" s="81">
        <f t="shared" si="120"/>
        <v>40</v>
      </c>
      <c r="R956" s="81" t="str">
        <f t="shared" si="121"/>
        <v>Produkte</v>
      </c>
      <c r="S956" s="81" t="str">
        <f t="shared" si="122"/>
        <v>BUs</v>
      </c>
      <c r="T956" s="81" t="str">
        <f t="shared" si="123"/>
        <v>Symptome</v>
      </c>
      <c r="U956" s="81" t="str">
        <f>IFERROR(VLOOKUP(Abfalldokumentation!$W956,Kennzahlen!S:U,3,FALSE)*Abfalldokumentation!$J956,"0")</f>
        <v>0</v>
      </c>
      <c r="V956" s="81" t="str">
        <f>IF(ISBLANK(A956),VLOOKUP(Abfalldokumentation!$W956,'Linien - BU'!R:S,2,FALSE),A956)</f>
        <v>L11</v>
      </c>
      <c r="W956" s="77" t="str">
        <f t="shared" si="124"/>
        <v>Diverses</v>
      </c>
      <c r="X956" s="77">
        <f t="shared" si="125"/>
        <v>30</v>
      </c>
    </row>
    <row r="957" spans="1:24" ht="30" customHeight="1" x14ac:dyDescent="0.25">
      <c r="A957" s="45" t="s">
        <v>99</v>
      </c>
      <c r="B957" s="46" t="s">
        <v>85</v>
      </c>
      <c r="C957" s="46">
        <v>14</v>
      </c>
      <c r="D957" s="46">
        <v>30</v>
      </c>
      <c r="E957" s="47">
        <v>44476</v>
      </c>
      <c r="F957" s="48"/>
      <c r="G957" s="46" t="s">
        <v>36</v>
      </c>
      <c r="H957" s="50" t="str">
        <f>IFERROR(VLOOKUP(Abfalldokumentation!$B957,Artikel!A:C,3,FALSE),Abfalldokumentation!$B957)</f>
        <v>Diverses</v>
      </c>
      <c r="I957" s="73" t="str">
        <f>VLOOKUP(V957,'Linien - BU'!A:B,2,FALSE)</f>
        <v>BU3</v>
      </c>
      <c r="J957" s="74">
        <f t="shared" si="119"/>
        <v>14</v>
      </c>
      <c r="K957" s="75">
        <f>Abfalldokumentation!$E957</f>
        <v>44476</v>
      </c>
      <c r="L957" s="74" t="str">
        <f>IFERROR(IF(VLOOKUP(W957,'[1]Rohware 230'!$B:$C,2,FALSE)=0,"Rohware"),
IFERROR(IF(VLOOKUP(W957,[1]Sammelnr.!$B:$C,2,FALSE)=0,"Sammelnr. ungeschält ABS"),
IFERROR(IF(VLOOKUP(W957,[1]Sammelnr.!$E:$F,2,FALSE)=0,"Sammelnr. ungeschält VS"),
IFERROR(IF(VLOOKUP(W957,[1]Sammelnr.!$H:$I,2,FALSE)=0,"Sammelnr. geschält"),
IFERROR(IF(VLOOKUP(W957,[1]Offen!$B:$C,2,FALSE)=0,"Offen ungeschält ABS"),
IFERROR(IF(VLOOKUP(W957,[1]Offen!$E:$F,2,FALSE)=0,"Offen ungeschält VOS"),
IFERROR(IF(VLOOKUP(W957,[1]Offen!$H:$I,2,FALSE)=0,"Offen geschält RW"),
IFERROR(IF(VLOOKUP(W957,[1]Offen!$K:$L,2,FALSE)=0,"Offen vegan"),
IFERROR(IF(VLOOKUP(W957,[1]Offen!$N:$O,2,FALSE)=0,"Offen Zipfel"),
IFERROR(IF(VLOOKUP(W957,[1]Offen!$Q:$R,2,FALSE)=0,"Offen Endstücke"),
IFERROR(IF(VLOOKUP(W957,[1]Vakuumiert!$B:$C,2,FALSE)=0,"Vakuumierter VOS ungeschält"),
IFERROR(IF(VLOOKUP(W957,[1]Vakuumiert!$E:$F,2,FALSE)=0,"Vakuumierter ABS ungeschält"),
IFERROR(IF(VLOOKUP(W957,[1]Vakuumiert!$H:$I,2,FALSE)=0,"Vakuumierter VOS geschält"),
IFERROR(IF(VLOOKUP(W957,[1]Vakuumiert!$K:$L,2,FALSE)=0,"Vakuumierter VOS vegan"),
IFERROR(IF(VLOOKUP(W957,[1]Vakuumiert!$N:$O,2,FALSE)=0,"Vakuumierter VOS Zipfel"),
IFERROR(IF(VLOOKUP(W957,[1]Vakuumiert!$Q:$R,2,FALSE)=0,"Vakuumiert geschält"),
IFERROR(IF(VLOOKUP(W957,'[1]vakuumierte Fertigprodukte'!$B:$C,2,FALSE)=0,"Fertigprodukte"),
IFERROR(IF(VLOOKUP(W957,'[1]vakuumierte Fertigprodukte'!$E:$FI,2,FALSE)=0,"Vakuumierte Zipfel"),
IFERROR(IF(VLOOKUP(W957,[1]Wurste!$B:$C,2,FALSE)=0,"Räucherwürste"),
IFERROR(IF(VLOOKUP(W957,[1]Wurste!$E:$F,2,FALSE)=0,"URW/URGW Wurst"),
IFERROR(IF(VLOOKUP(W957,[1]Wurste!$H:$I,2,FALSE)=0,"HF-Wurst Vegan"),
IFERROR(IF(VLOOKUP(W957,[1]Wurste!$K:$L,2,FALSE)=0,"320er ohne Würste"),
IFERROR(IF(AND(OR(Abfalldokumentation!$I957="BU3",Abfalldokumentation!$I957="Verkauf"),Abfalldokumentation!$N957="Schimmel",Abfalldokumentation!$O957="keinen Abnehmer/kein Schälpersonal"),"Div. Zipfel, ES ohne Verwendung",VLOOKUP(Abfalldokumentation!$M957,Produktgruppen!A:B,2,FALSE)),"-")))))))))))))))))))))))</f>
        <v>Diverses</v>
      </c>
      <c r="M957" s="76" t="str">
        <f>IFERROR(VLOOKUP(Abfalldokumentation!$W957,Artikel!A:C,3,FALSE),Abfalldokumentation!$W957)</f>
        <v>Diverses</v>
      </c>
      <c r="N957" s="76" t="str">
        <f>VLOOKUP(D957,'Liste Gründe'!A:D,2,FALSE)</f>
        <v>Linienbezogen</v>
      </c>
      <c r="O957" s="75" t="str">
        <f>IF(ISBLANK(F957),VLOOKUP(Abfalldokumentation!$X957,'Liste Gründe'!A:D,3,FALSE),F957)</f>
        <v>Maschinenabfall</v>
      </c>
      <c r="P957" s="76" t="str">
        <f>IF(ISBLANK(Abfalldokumentation!$G957),"-",Abfalldokumentation!$G957)</f>
        <v>-</v>
      </c>
      <c r="Q957" s="76">
        <f t="shared" si="120"/>
        <v>40</v>
      </c>
      <c r="R957" s="76" t="str">
        <f t="shared" si="121"/>
        <v>Produkte</v>
      </c>
      <c r="S957" s="76" t="str">
        <f t="shared" si="122"/>
        <v>BUs</v>
      </c>
      <c r="T957" s="76" t="str">
        <f t="shared" si="123"/>
        <v>Symptome</v>
      </c>
      <c r="U957" s="76" t="str">
        <f>IFERROR(VLOOKUP(Abfalldokumentation!$W957,Kennzahlen!S:U,3,FALSE)*Abfalldokumentation!$J957,"0")</f>
        <v>0</v>
      </c>
      <c r="V957" s="76" t="str">
        <f>IF(ISBLANK(A957),VLOOKUP(Abfalldokumentation!$W957,'Linien - BU'!R:S,2,FALSE),A957)</f>
        <v>L33</v>
      </c>
      <c r="W957" s="77" t="str">
        <f t="shared" si="124"/>
        <v>Diverses</v>
      </c>
      <c r="X957" s="77">
        <f t="shared" si="125"/>
        <v>30</v>
      </c>
    </row>
    <row r="958" spans="1:24" ht="30" customHeight="1" x14ac:dyDescent="0.25">
      <c r="A958" s="39" t="s">
        <v>172</v>
      </c>
      <c r="B958" s="40" t="s">
        <v>85</v>
      </c>
      <c r="C958" s="40">
        <v>10</v>
      </c>
      <c r="D958" s="40">
        <v>30</v>
      </c>
      <c r="E958" s="41">
        <v>44476</v>
      </c>
      <c r="F958" s="42"/>
      <c r="G958" s="40" t="s">
        <v>36</v>
      </c>
      <c r="H958" s="44" t="str">
        <f>IFERROR(VLOOKUP(Abfalldokumentation!$B958,Artikel!A:C,3,FALSE),Abfalldokumentation!$B958)</f>
        <v>Diverses</v>
      </c>
      <c r="I958" s="78" t="str">
        <f>VLOOKUP(V958,'Linien - BU'!A:B,2,FALSE)</f>
        <v>BU3</v>
      </c>
      <c r="J958" s="79">
        <f t="shared" si="119"/>
        <v>10</v>
      </c>
      <c r="K958" s="80">
        <f>Abfalldokumentation!$E958</f>
        <v>44476</v>
      </c>
      <c r="L958" s="79" t="str">
        <f>IFERROR(IF(VLOOKUP(W958,'[1]Rohware 230'!$B:$C,2,FALSE)=0,"Rohware"),
IFERROR(IF(VLOOKUP(W958,[1]Sammelnr.!$B:$C,2,FALSE)=0,"Sammelnr. ungeschält ABS"),
IFERROR(IF(VLOOKUP(W958,[1]Sammelnr.!$E:$F,2,FALSE)=0,"Sammelnr. ungeschält VS"),
IFERROR(IF(VLOOKUP(W958,[1]Sammelnr.!$H:$I,2,FALSE)=0,"Sammelnr. geschält"),
IFERROR(IF(VLOOKUP(W958,[1]Offen!$B:$C,2,FALSE)=0,"Offen ungeschält ABS"),
IFERROR(IF(VLOOKUP(W958,[1]Offen!$E:$F,2,FALSE)=0,"Offen ungeschält VOS"),
IFERROR(IF(VLOOKUP(W958,[1]Offen!$H:$I,2,FALSE)=0,"Offen geschält RW"),
IFERROR(IF(VLOOKUP(W958,[1]Offen!$K:$L,2,FALSE)=0,"Offen vegan"),
IFERROR(IF(VLOOKUP(W958,[1]Offen!$N:$O,2,FALSE)=0,"Offen Zipfel"),
IFERROR(IF(VLOOKUP(W958,[1]Offen!$Q:$R,2,FALSE)=0,"Offen Endstücke"),
IFERROR(IF(VLOOKUP(W958,[1]Vakuumiert!$B:$C,2,FALSE)=0,"Vakuumierter VOS ungeschält"),
IFERROR(IF(VLOOKUP(W958,[1]Vakuumiert!$E:$F,2,FALSE)=0,"Vakuumierter ABS ungeschält"),
IFERROR(IF(VLOOKUP(W958,[1]Vakuumiert!$H:$I,2,FALSE)=0,"Vakuumierter VOS geschält"),
IFERROR(IF(VLOOKUP(W958,[1]Vakuumiert!$K:$L,2,FALSE)=0,"Vakuumierter VOS vegan"),
IFERROR(IF(VLOOKUP(W958,[1]Vakuumiert!$N:$O,2,FALSE)=0,"Vakuumierter VOS Zipfel"),
IFERROR(IF(VLOOKUP(W958,[1]Vakuumiert!$Q:$R,2,FALSE)=0,"Vakuumiert geschält"),
IFERROR(IF(VLOOKUP(W958,'[1]vakuumierte Fertigprodukte'!$B:$C,2,FALSE)=0,"Fertigprodukte"),
IFERROR(IF(VLOOKUP(W958,'[1]vakuumierte Fertigprodukte'!$E:$FI,2,FALSE)=0,"Vakuumierte Zipfel"),
IFERROR(IF(VLOOKUP(W958,[1]Wurste!$B:$C,2,FALSE)=0,"Räucherwürste"),
IFERROR(IF(VLOOKUP(W958,[1]Wurste!$E:$F,2,FALSE)=0,"URW/URGW Wurst"),
IFERROR(IF(VLOOKUP(W958,[1]Wurste!$H:$I,2,FALSE)=0,"HF-Wurst Vegan"),
IFERROR(IF(VLOOKUP(W958,[1]Wurste!$K:$L,2,FALSE)=0,"320er ohne Würste"),
IFERROR(IF(AND(OR(Abfalldokumentation!$I958="BU3",Abfalldokumentation!$I958="Verkauf"),Abfalldokumentation!$N958="Schimmel",Abfalldokumentation!$O958="keinen Abnehmer/kein Schälpersonal"),"Div. Zipfel, ES ohne Verwendung",VLOOKUP(Abfalldokumentation!$M958,Produktgruppen!A:B,2,FALSE)),"-")))))))))))))))))))))))</f>
        <v>Diverses</v>
      </c>
      <c r="M958" s="81" t="str">
        <f>IFERROR(VLOOKUP(Abfalldokumentation!$W958,Artikel!A:C,3,FALSE),Abfalldokumentation!$W958)</f>
        <v>Diverses</v>
      </c>
      <c r="N958" s="81" t="str">
        <f>VLOOKUP(D958,'Liste Gründe'!A:D,2,FALSE)</f>
        <v>Linienbezogen</v>
      </c>
      <c r="O958" s="80" t="str">
        <f>IF(ISBLANK(F958),VLOOKUP(Abfalldokumentation!$X958,'Liste Gründe'!A:D,3,FALSE),F958)</f>
        <v>Maschinenabfall</v>
      </c>
      <c r="P958" s="81" t="str">
        <f>IF(ISBLANK(Abfalldokumentation!$G958),"-",Abfalldokumentation!$G958)</f>
        <v>-</v>
      </c>
      <c r="Q958" s="81">
        <f t="shared" si="120"/>
        <v>40</v>
      </c>
      <c r="R958" s="81" t="str">
        <f t="shared" si="121"/>
        <v>Produkte</v>
      </c>
      <c r="S958" s="81" t="str">
        <f t="shared" si="122"/>
        <v>BUs</v>
      </c>
      <c r="T958" s="81" t="str">
        <f t="shared" si="123"/>
        <v>Symptome</v>
      </c>
      <c r="U958" s="81" t="str">
        <f>IFERROR(VLOOKUP(Abfalldokumentation!$W958,Kennzahlen!S:U,3,FALSE)*Abfalldokumentation!$J958,"0")</f>
        <v>0</v>
      </c>
      <c r="V958" s="81" t="str">
        <f>IF(ISBLANK(A958),VLOOKUP(Abfalldokumentation!$W958,'Linien - BU'!R:S,2,FALSE),A958)</f>
        <v>L11</v>
      </c>
      <c r="W958" s="77" t="str">
        <f t="shared" si="124"/>
        <v>Diverses</v>
      </c>
      <c r="X958" s="77">
        <f t="shared" si="125"/>
        <v>30</v>
      </c>
    </row>
    <row r="959" spans="1:24" ht="30" customHeight="1" x14ac:dyDescent="0.25">
      <c r="A959" s="45" t="s">
        <v>224</v>
      </c>
      <c r="B959" s="46" t="s">
        <v>85</v>
      </c>
      <c r="C959" s="46">
        <v>45</v>
      </c>
      <c r="D959" s="46">
        <v>22</v>
      </c>
      <c r="E959" s="47">
        <v>44476</v>
      </c>
      <c r="F959" s="48" t="s">
        <v>31</v>
      </c>
      <c r="G959" s="46" t="s">
        <v>36</v>
      </c>
      <c r="H959" s="50" t="str">
        <f>IFERROR(VLOOKUP(Abfalldokumentation!$B959,Artikel!A:C,3,FALSE),Abfalldokumentation!$B959)</f>
        <v>Diverses</v>
      </c>
      <c r="I959" s="73" t="str">
        <f>VLOOKUP(V959,'Linien - BU'!A:B,2,FALSE)</f>
        <v>Rest</v>
      </c>
      <c r="J959" s="74">
        <f t="shared" si="119"/>
        <v>45</v>
      </c>
      <c r="K959" s="75">
        <f>Abfalldokumentation!$E959</f>
        <v>44476</v>
      </c>
      <c r="L959" s="74" t="str">
        <f>IFERROR(IF(VLOOKUP(W959,'[1]Rohware 230'!$B:$C,2,FALSE)=0,"Rohware"),
IFERROR(IF(VLOOKUP(W959,[1]Sammelnr.!$B:$C,2,FALSE)=0,"Sammelnr. ungeschält ABS"),
IFERROR(IF(VLOOKUP(W959,[1]Sammelnr.!$E:$F,2,FALSE)=0,"Sammelnr. ungeschält VS"),
IFERROR(IF(VLOOKUP(W959,[1]Sammelnr.!$H:$I,2,FALSE)=0,"Sammelnr. geschält"),
IFERROR(IF(VLOOKUP(W959,[1]Offen!$B:$C,2,FALSE)=0,"Offen ungeschält ABS"),
IFERROR(IF(VLOOKUP(W959,[1]Offen!$E:$F,2,FALSE)=0,"Offen ungeschält VOS"),
IFERROR(IF(VLOOKUP(W959,[1]Offen!$H:$I,2,FALSE)=0,"Offen geschält RW"),
IFERROR(IF(VLOOKUP(W959,[1]Offen!$K:$L,2,FALSE)=0,"Offen vegan"),
IFERROR(IF(VLOOKUP(W959,[1]Offen!$N:$O,2,FALSE)=0,"Offen Zipfel"),
IFERROR(IF(VLOOKUP(W959,[1]Offen!$Q:$R,2,FALSE)=0,"Offen Endstücke"),
IFERROR(IF(VLOOKUP(W959,[1]Vakuumiert!$B:$C,2,FALSE)=0,"Vakuumierter VOS ungeschält"),
IFERROR(IF(VLOOKUP(W959,[1]Vakuumiert!$E:$F,2,FALSE)=0,"Vakuumierter ABS ungeschält"),
IFERROR(IF(VLOOKUP(W959,[1]Vakuumiert!$H:$I,2,FALSE)=0,"Vakuumierter VOS geschält"),
IFERROR(IF(VLOOKUP(W959,[1]Vakuumiert!$K:$L,2,FALSE)=0,"Vakuumierter VOS vegan"),
IFERROR(IF(VLOOKUP(W959,[1]Vakuumiert!$N:$O,2,FALSE)=0,"Vakuumierter VOS Zipfel"),
IFERROR(IF(VLOOKUP(W959,[1]Vakuumiert!$Q:$R,2,FALSE)=0,"Vakuumiert geschält"),
IFERROR(IF(VLOOKUP(W959,'[1]vakuumierte Fertigprodukte'!$B:$C,2,FALSE)=0,"Fertigprodukte"),
IFERROR(IF(VLOOKUP(W959,'[1]vakuumierte Fertigprodukte'!$E:$FI,2,FALSE)=0,"Vakuumierte Zipfel"),
IFERROR(IF(VLOOKUP(W959,[1]Wurste!$B:$C,2,FALSE)=0,"Räucherwürste"),
IFERROR(IF(VLOOKUP(W959,[1]Wurste!$E:$F,2,FALSE)=0,"URW/URGW Wurst"),
IFERROR(IF(VLOOKUP(W959,[1]Wurste!$H:$I,2,FALSE)=0,"HF-Wurst Vegan"),
IFERROR(IF(VLOOKUP(W959,[1]Wurste!$K:$L,2,FALSE)=0,"320er ohne Würste"),
IFERROR(IF(AND(OR(Abfalldokumentation!$I959="BU3",Abfalldokumentation!$I959="Verkauf"),Abfalldokumentation!$N959="Schimmel",Abfalldokumentation!$O959="keinen Abnehmer/kein Schälpersonal"),"Div. Zipfel, ES ohne Verwendung",VLOOKUP(Abfalldokumentation!$M959,Produktgruppen!A:B,2,FALSE)),"-")))))))))))))))))))))))</f>
        <v>Diverses</v>
      </c>
      <c r="M959" s="76" t="str">
        <f>IFERROR(VLOOKUP(Abfalldokumentation!$W959,Artikel!A:C,3,FALSE),Abfalldokumentation!$W959)</f>
        <v>Diverses</v>
      </c>
      <c r="N959" s="76" t="str">
        <f>VLOOKUP(D959,'Liste Gründe'!A:D,2,FALSE)</f>
        <v>Rest</v>
      </c>
      <c r="O959" s="75" t="str">
        <f>IF(ISBLANK(F959),VLOOKUP(Abfalldokumentation!$X959,'Liste Gründe'!A:D,3,FALSE),F959)</f>
        <v>MHD abgelaufen</v>
      </c>
      <c r="P959" s="76" t="str">
        <f>IF(ISBLANK(Abfalldokumentation!$G959),"-",Abfalldokumentation!$G959)</f>
        <v>-</v>
      </c>
      <c r="Q959" s="76">
        <f t="shared" si="120"/>
        <v>40</v>
      </c>
      <c r="R959" s="76" t="str">
        <f t="shared" si="121"/>
        <v>Produkte</v>
      </c>
      <c r="S959" s="76" t="str">
        <f t="shared" si="122"/>
        <v>BUs</v>
      </c>
      <c r="T959" s="76" t="str">
        <f t="shared" si="123"/>
        <v>Symptome</v>
      </c>
      <c r="U959" s="76" t="str">
        <f>IFERROR(VLOOKUP(Abfalldokumentation!$W959,Kennzahlen!S:U,3,FALSE)*Abfalldokumentation!$J959,"0")</f>
        <v>0</v>
      </c>
      <c r="V959" s="76" t="str">
        <f>IF(ISBLANK(A959),VLOOKUP(Abfalldokumentation!$W959,'Linien - BU'!R:S,2,FALSE),A959)</f>
        <v>Kantine</v>
      </c>
      <c r="W959" s="77" t="str">
        <f t="shared" si="124"/>
        <v>Diverses</v>
      </c>
      <c r="X959" s="77">
        <f t="shared" si="125"/>
        <v>22</v>
      </c>
    </row>
    <row r="960" spans="1:24" ht="30" customHeight="1" x14ac:dyDescent="0.25">
      <c r="A960" s="39" t="s">
        <v>7</v>
      </c>
      <c r="B960" s="40" t="s">
        <v>85</v>
      </c>
      <c r="C960" s="40">
        <v>15</v>
      </c>
      <c r="D960" s="40">
        <v>12</v>
      </c>
      <c r="E960" s="41">
        <v>44476</v>
      </c>
      <c r="F960" s="42" t="s">
        <v>26</v>
      </c>
      <c r="G960" s="40" t="s">
        <v>36</v>
      </c>
      <c r="H960" s="44" t="str">
        <f>IFERROR(VLOOKUP(Abfalldokumentation!$B960,Artikel!A:C,3,FALSE),Abfalldokumentation!$B960)</f>
        <v>Diverses</v>
      </c>
      <c r="I960" s="78" t="str">
        <f>VLOOKUP(V960,'Linien - BU'!A:B,2,FALSE)</f>
        <v>BU2</v>
      </c>
      <c r="J960" s="79">
        <f t="shared" si="119"/>
        <v>15</v>
      </c>
      <c r="K960" s="80">
        <f>Abfalldokumentation!$E960</f>
        <v>44476</v>
      </c>
      <c r="L960" s="79" t="str">
        <f>IFERROR(IF(VLOOKUP(W960,'[1]Rohware 230'!$B:$C,2,FALSE)=0,"Rohware"),
IFERROR(IF(VLOOKUP(W960,[1]Sammelnr.!$B:$C,2,FALSE)=0,"Sammelnr. ungeschält ABS"),
IFERROR(IF(VLOOKUP(W960,[1]Sammelnr.!$E:$F,2,FALSE)=0,"Sammelnr. ungeschält VS"),
IFERROR(IF(VLOOKUP(W960,[1]Sammelnr.!$H:$I,2,FALSE)=0,"Sammelnr. geschält"),
IFERROR(IF(VLOOKUP(W960,[1]Offen!$B:$C,2,FALSE)=0,"Offen ungeschält ABS"),
IFERROR(IF(VLOOKUP(W960,[1]Offen!$E:$F,2,FALSE)=0,"Offen ungeschält VOS"),
IFERROR(IF(VLOOKUP(W960,[1]Offen!$H:$I,2,FALSE)=0,"Offen geschält RW"),
IFERROR(IF(VLOOKUP(W960,[1]Offen!$K:$L,2,FALSE)=0,"Offen vegan"),
IFERROR(IF(VLOOKUP(W960,[1]Offen!$N:$O,2,FALSE)=0,"Offen Zipfel"),
IFERROR(IF(VLOOKUP(W960,[1]Offen!$Q:$R,2,FALSE)=0,"Offen Endstücke"),
IFERROR(IF(VLOOKUP(W960,[1]Vakuumiert!$B:$C,2,FALSE)=0,"Vakuumierter VOS ungeschält"),
IFERROR(IF(VLOOKUP(W960,[1]Vakuumiert!$E:$F,2,FALSE)=0,"Vakuumierter ABS ungeschält"),
IFERROR(IF(VLOOKUP(W960,[1]Vakuumiert!$H:$I,2,FALSE)=0,"Vakuumierter VOS geschält"),
IFERROR(IF(VLOOKUP(W960,[1]Vakuumiert!$K:$L,2,FALSE)=0,"Vakuumierter VOS vegan"),
IFERROR(IF(VLOOKUP(W960,[1]Vakuumiert!$N:$O,2,FALSE)=0,"Vakuumierter VOS Zipfel"),
IFERROR(IF(VLOOKUP(W960,[1]Vakuumiert!$Q:$R,2,FALSE)=0,"Vakuumiert geschält"),
IFERROR(IF(VLOOKUP(W960,'[1]vakuumierte Fertigprodukte'!$B:$C,2,FALSE)=0,"Fertigprodukte"),
IFERROR(IF(VLOOKUP(W960,'[1]vakuumierte Fertigprodukte'!$E:$FI,2,FALSE)=0,"Vakuumierte Zipfel"),
IFERROR(IF(VLOOKUP(W960,[1]Wurste!$B:$C,2,FALSE)=0,"Räucherwürste"),
IFERROR(IF(VLOOKUP(W960,[1]Wurste!$E:$F,2,FALSE)=0,"URW/URGW Wurst"),
IFERROR(IF(VLOOKUP(W960,[1]Wurste!$H:$I,2,FALSE)=0,"HF-Wurst Vegan"),
IFERROR(IF(VLOOKUP(W960,[1]Wurste!$K:$L,2,FALSE)=0,"320er ohne Würste"),
IFERROR(IF(AND(OR(Abfalldokumentation!$I960="BU3",Abfalldokumentation!$I960="Verkauf"),Abfalldokumentation!$N960="Schimmel",Abfalldokumentation!$O960="keinen Abnehmer/kein Schälpersonal"),"Div. Zipfel, ES ohne Verwendung",VLOOKUP(Abfalldokumentation!$M960,Produktgruppen!A:B,2,FALSE)),"-")))))))))))))))))))))))</f>
        <v>Diverses</v>
      </c>
      <c r="M960" s="81" t="str">
        <f>IFERROR(VLOOKUP(Abfalldokumentation!$W960,Artikel!A:C,3,FALSE),Abfalldokumentation!$W960)</f>
        <v>Diverses</v>
      </c>
      <c r="N960" s="81" t="str">
        <f>VLOOKUP(D960,'Liste Gründe'!A:D,2,FALSE)</f>
        <v>Schimmel</v>
      </c>
      <c r="O960" s="80" t="str">
        <f>IF(ISBLANK(F960),VLOOKUP(Abfalldokumentation!$X960,'Liste Gründe'!A:D,3,FALSE),F960)</f>
        <v>Luftzieher/Folienriss durch Transport</v>
      </c>
      <c r="P960" s="81" t="str">
        <f>IF(ISBLANK(Abfalldokumentation!$G960),"-",Abfalldokumentation!$G960)</f>
        <v>-</v>
      </c>
      <c r="Q960" s="81">
        <f t="shared" si="120"/>
        <v>40</v>
      </c>
      <c r="R960" s="81" t="str">
        <f t="shared" si="121"/>
        <v>Produkte</v>
      </c>
      <c r="S960" s="81" t="str">
        <f t="shared" si="122"/>
        <v>BUs</v>
      </c>
      <c r="T960" s="81" t="str">
        <f t="shared" si="123"/>
        <v>Symptome</v>
      </c>
      <c r="U960" s="81" t="str">
        <f>IFERROR(VLOOKUP(Abfalldokumentation!$W960,Kennzahlen!S:U,3,FALSE)*Abfalldokumentation!$J960,"0")</f>
        <v>0</v>
      </c>
      <c r="V960" s="81" t="str">
        <f>IF(ISBLANK(A960),VLOOKUP(Abfalldokumentation!$W960,'Linien - BU'!R:S,2,FALSE),A960)</f>
        <v>BU2</v>
      </c>
      <c r="W960" s="77" t="str">
        <f t="shared" si="124"/>
        <v>Diverses</v>
      </c>
      <c r="X960" s="77">
        <f t="shared" si="125"/>
        <v>12</v>
      </c>
    </row>
    <row r="961" spans="1:24" ht="30" customHeight="1" x14ac:dyDescent="0.25">
      <c r="A961" s="45" t="s">
        <v>74</v>
      </c>
      <c r="B961" s="46" t="s">
        <v>85</v>
      </c>
      <c r="C961" s="46">
        <v>153</v>
      </c>
      <c r="D961" s="46">
        <v>10</v>
      </c>
      <c r="E961" s="47">
        <v>44476</v>
      </c>
      <c r="F961" s="48"/>
      <c r="G961" s="49"/>
      <c r="H961" s="50" t="str">
        <f>IFERROR(VLOOKUP(Abfalldokumentation!$B961,Artikel!A:C,3,FALSE),Abfalldokumentation!$B961)</f>
        <v>Diverses</v>
      </c>
      <c r="I961" s="73" t="str">
        <f>VLOOKUP(V961,'Linien - BU'!A:B,2,FALSE)</f>
        <v>BU1</v>
      </c>
      <c r="J961" s="74">
        <f t="shared" si="119"/>
        <v>153</v>
      </c>
      <c r="K961" s="75">
        <f>Abfalldokumentation!$E961</f>
        <v>44476</v>
      </c>
      <c r="L961" s="74" t="str">
        <f>IFERROR(IF(VLOOKUP(W961,'[1]Rohware 230'!$B:$C,2,FALSE)=0,"Rohware"),
IFERROR(IF(VLOOKUP(W961,[1]Sammelnr.!$B:$C,2,FALSE)=0,"Sammelnr. ungeschält ABS"),
IFERROR(IF(VLOOKUP(W961,[1]Sammelnr.!$E:$F,2,FALSE)=0,"Sammelnr. ungeschält VS"),
IFERROR(IF(VLOOKUP(W961,[1]Sammelnr.!$H:$I,2,FALSE)=0,"Sammelnr. geschält"),
IFERROR(IF(VLOOKUP(W961,[1]Offen!$B:$C,2,FALSE)=0,"Offen ungeschält ABS"),
IFERROR(IF(VLOOKUP(W961,[1]Offen!$E:$F,2,FALSE)=0,"Offen ungeschält VOS"),
IFERROR(IF(VLOOKUP(W961,[1]Offen!$H:$I,2,FALSE)=0,"Offen geschält RW"),
IFERROR(IF(VLOOKUP(W961,[1]Offen!$K:$L,2,FALSE)=0,"Offen vegan"),
IFERROR(IF(VLOOKUP(W961,[1]Offen!$N:$O,2,FALSE)=0,"Offen Zipfel"),
IFERROR(IF(VLOOKUP(W961,[1]Offen!$Q:$R,2,FALSE)=0,"Offen Endstücke"),
IFERROR(IF(VLOOKUP(W961,[1]Vakuumiert!$B:$C,2,FALSE)=0,"Vakuumierter VOS ungeschält"),
IFERROR(IF(VLOOKUP(W961,[1]Vakuumiert!$E:$F,2,FALSE)=0,"Vakuumierter ABS ungeschält"),
IFERROR(IF(VLOOKUP(W961,[1]Vakuumiert!$H:$I,2,FALSE)=0,"Vakuumierter VOS geschält"),
IFERROR(IF(VLOOKUP(W961,[1]Vakuumiert!$K:$L,2,FALSE)=0,"Vakuumierter VOS vegan"),
IFERROR(IF(VLOOKUP(W961,[1]Vakuumiert!$N:$O,2,FALSE)=0,"Vakuumierter VOS Zipfel"),
IFERROR(IF(VLOOKUP(W961,[1]Vakuumiert!$Q:$R,2,FALSE)=0,"Vakuumiert geschält"),
IFERROR(IF(VLOOKUP(W961,'[1]vakuumierte Fertigprodukte'!$B:$C,2,FALSE)=0,"Fertigprodukte"),
IFERROR(IF(VLOOKUP(W961,'[1]vakuumierte Fertigprodukte'!$E:$FI,2,FALSE)=0,"Vakuumierte Zipfel"),
IFERROR(IF(VLOOKUP(W961,[1]Wurste!$B:$C,2,FALSE)=0,"Räucherwürste"),
IFERROR(IF(VLOOKUP(W961,[1]Wurste!$E:$F,2,FALSE)=0,"URW/URGW Wurst"),
IFERROR(IF(VLOOKUP(W961,[1]Wurste!$H:$I,2,FALSE)=0,"HF-Wurst Vegan"),
IFERROR(IF(VLOOKUP(W961,[1]Wurste!$K:$L,2,FALSE)=0,"320er ohne Würste"),
IFERROR(IF(AND(OR(Abfalldokumentation!$I961="BU3",Abfalldokumentation!$I961="Verkauf"),Abfalldokumentation!$N961="Schimmel",Abfalldokumentation!$O961="keinen Abnehmer/kein Schälpersonal"),"Div. Zipfel, ES ohne Verwendung",VLOOKUP(Abfalldokumentation!$M961,Produktgruppen!A:B,2,FALSE)),"-")))))))))))))))))))))))</f>
        <v>Diverses</v>
      </c>
      <c r="M961" s="76" t="str">
        <f>IFERROR(VLOOKUP(Abfalldokumentation!$W961,Artikel!A:C,3,FALSE),Abfalldokumentation!$W961)</f>
        <v>Diverses</v>
      </c>
      <c r="N961" s="76" t="str">
        <f>VLOOKUP(D961,'Liste Gründe'!A:D,2,FALSE)</f>
        <v>Linienbezogen</v>
      </c>
      <c r="O961" s="75" t="str">
        <f>IF(ISBLANK(F961),VLOOKUP(Abfalldokumentation!$X961,'Liste Gründe'!A:D,3,FALSE),F961)</f>
        <v>Reinigung</v>
      </c>
      <c r="P961" s="76" t="str">
        <f>IF(ISBLANK(Abfalldokumentation!$G961),"-",Abfalldokumentation!$G961)</f>
        <v>-</v>
      </c>
      <c r="Q961" s="76">
        <f t="shared" si="120"/>
        <v>40</v>
      </c>
      <c r="R961" s="76" t="str">
        <f t="shared" si="121"/>
        <v>Produkte</v>
      </c>
      <c r="S961" s="76" t="str">
        <f t="shared" si="122"/>
        <v>BUs</v>
      </c>
      <c r="T961" s="76" t="str">
        <f t="shared" si="123"/>
        <v>Symptome</v>
      </c>
      <c r="U961" s="76" t="str">
        <f>IFERROR(VLOOKUP(Abfalldokumentation!$W961,Kennzahlen!S:U,3,FALSE)*Abfalldokumentation!$J961,"0")</f>
        <v>0</v>
      </c>
      <c r="V961" s="76" t="str">
        <f>IF(ISBLANK(A961),VLOOKUP(Abfalldokumentation!$W961,'Linien - BU'!R:S,2,FALSE),A961)</f>
        <v>Schmelze</v>
      </c>
      <c r="W961" s="77" t="str">
        <f t="shared" si="124"/>
        <v>Diverses</v>
      </c>
      <c r="X961" s="77">
        <f t="shared" si="125"/>
        <v>10</v>
      </c>
    </row>
    <row r="962" spans="1:24" ht="30" customHeight="1" x14ac:dyDescent="0.25">
      <c r="A962" s="39" t="s">
        <v>92</v>
      </c>
      <c r="B962" s="40" t="s">
        <v>85</v>
      </c>
      <c r="C962" s="40">
        <v>150</v>
      </c>
      <c r="D962" s="51">
        <v>73</v>
      </c>
      <c r="E962" s="41">
        <v>44476</v>
      </c>
      <c r="F962" s="42" t="s">
        <v>94</v>
      </c>
      <c r="G962" s="40" t="s">
        <v>36</v>
      </c>
      <c r="H962" s="44" t="str">
        <f>IFERROR(VLOOKUP(Abfalldokumentation!$B962,Artikel!A:C,3,FALSE),Abfalldokumentation!$B962)</f>
        <v>Diverses</v>
      </c>
      <c r="I962" s="78" t="str">
        <f>VLOOKUP(V962,'Linien - BU'!A:B,2,FALSE)</f>
        <v>Rest</v>
      </c>
      <c r="J962" s="79">
        <f t="shared" si="119"/>
        <v>150</v>
      </c>
      <c r="K962" s="80">
        <f>Abfalldokumentation!$E962</f>
        <v>44476</v>
      </c>
      <c r="L962" s="79" t="str">
        <f>IFERROR(IF(VLOOKUP(W962,'[1]Rohware 230'!$B:$C,2,FALSE)=0,"Rohware"),
IFERROR(IF(VLOOKUP(W962,[1]Sammelnr.!$B:$C,2,FALSE)=0,"Sammelnr. ungeschält ABS"),
IFERROR(IF(VLOOKUP(W962,[1]Sammelnr.!$E:$F,2,FALSE)=0,"Sammelnr. ungeschält VS"),
IFERROR(IF(VLOOKUP(W962,[1]Sammelnr.!$H:$I,2,FALSE)=0,"Sammelnr. geschält"),
IFERROR(IF(VLOOKUP(W962,[1]Offen!$B:$C,2,FALSE)=0,"Offen ungeschält ABS"),
IFERROR(IF(VLOOKUP(W962,[1]Offen!$E:$F,2,FALSE)=0,"Offen ungeschält VOS"),
IFERROR(IF(VLOOKUP(W962,[1]Offen!$H:$I,2,FALSE)=0,"Offen geschält RW"),
IFERROR(IF(VLOOKUP(W962,[1]Offen!$K:$L,2,FALSE)=0,"Offen vegan"),
IFERROR(IF(VLOOKUP(W962,[1]Offen!$N:$O,2,FALSE)=0,"Offen Zipfel"),
IFERROR(IF(VLOOKUP(W962,[1]Offen!$Q:$R,2,FALSE)=0,"Offen Endstücke"),
IFERROR(IF(VLOOKUP(W962,[1]Vakuumiert!$B:$C,2,FALSE)=0,"Vakuumierter VOS ungeschält"),
IFERROR(IF(VLOOKUP(W962,[1]Vakuumiert!$E:$F,2,FALSE)=0,"Vakuumierter ABS ungeschält"),
IFERROR(IF(VLOOKUP(W962,[1]Vakuumiert!$H:$I,2,FALSE)=0,"Vakuumierter VOS geschält"),
IFERROR(IF(VLOOKUP(W962,[1]Vakuumiert!$K:$L,2,FALSE)=0,"Vakuumierter VOS vegan"),
IFERROR(IF(VLOOKUP(W962,[1]Vakuumiert!$N:$O,2,FALSE)=0,"Vakuumierter VOS Zipfel"),
IFERROR(IF(VLOOKUP(W962,[1]Vakuumiert!$Q:$R,2,FALSE)=0,"Vakuumiert geschält"),
IFERROR(IF(VLOOKUP(W962,'[1]vakuumierte Fertigprodukte'!$B:$C,2,FALSE)=0,"Fertigprodukte"),
IFERROR(IF(VLOOKUP(W962,'[1]vakuumierte Fertigprodukte'!$E:$FI,2,FALSE)=0,"Vakuumierte Zipfel"),
IFERROR(IF(VLOOKUP(W962,[1]Wurste!$B:$C,2,FALSE)=0,"Räucherwürste"),
IFERROR(IF(VLOOKUP(W962,[1]Wurste!$E:$F,2,FALSE)=0,"URW/URGW Wurst"),
IFERROR(IF(VLOOKUP(W962,[1]Wurste!$H:$I,2,FALSE)=0,"HF-Wurst Vegan"),
IFERROR(IF(VLOOKUP(W962,[1]Wurste!$K:$L,2,FALSE)=0,"320er ohne Würste"),
IFERROR(IF(AND(OR(Abfalldokumentation!$I962="BU3",Abfalldokumentation!$I962="Verkauf"),Abfalldokumentation!$N962="Schimmel",Abfalldokumentation!$O962="keinen Abnehmer/kein Schälpersonal"),"Div. Zipfel, ES ohne Verwendung",VLOOKUP(Abfalldokumentation!$M962,Produktgruppen!A:B,2,FALSE)),"-")))))))))))))))))))))))</f>
        <v>Diverses</v>
      </c>
      <c r="M962" s="81" t="str">
        <f>IFERROR(VLOOKUP(Abfalldokumentation!$W962,Artikel!A:C,3,FALSE),Abfalldokumentation!$W962)</f>
        <v>Diverses</v>
      </c>
      <c r="N962" s="81" t="str">
        <f>VLOOKUP(D962,'Liste Gründe'!A:D,2,FALSE)</f>
        <v>Qualitätssicherung</v>
      </c>
      <c r="O962" s="80" t="str">
        <f>IF(ISBLANK(F962),VLOOKUP(Abfalldokumentation!$X962,'Liste Gründe'!A:D,3,FALSE),F962)</f>
        <v>Laborprobe</v>
      </c>
      <c r="P962" s="81" t="str">
        <f>IF(ISBLANK(Abfalldokumentation!$G962),"-",Abfalldokumentation!$G962)</f>
        <v>-</v>
      </c>
      <c r="Q962" s="81">
        <f t="shared" si="120"/>
        <v>40</v>
      </c>
      <c r="R962" s="81" t="str">
        <f t="shared" si="121"/>
        <v>Produkte</v>
      </c>
      <c r="S962" s="81" t="str">
        <f t="shared" si="122"/>
        <v>BUs</v>
      </c>
      <c r="T962" s="81" t="str">
        <f t="shared" si="123"/>
        <v>Symptome</v>
      </c>
      <c r="U962" s="81" t="str">
        <f>IFERROR(VLOOKUP(Abfalldokumentation!$W962,Kennzahlen!S:U,3,FALSE)*Abfalldokumentation!$J962,"0")</f>
        <v>0</v>
      </c>
      <c r="V962" s="81" t="str">
        <f>IF(ISBLANK(A962),VLOOKUP(Abfalldokumentation!$W962,'Linien - BU'!R:S,2,FALSE),A962)</f>
        <v>Labor</v>
      </c>
      <c r="W962" s="77" t="str">
        <f t="shared" si="124"/>
        <v>Diverses</v>
      </c>
      <c r="X962" s="77">
        <f t="shared" si="125"/>
        <v>73</v>
      </c>
    </row>
    <row r="963" spans="1:24" ht="30" customHeight="1" x14ac:dyDescent="0.25">
      <c r="A963" s="45" t="s">
        <v>79</v>
      </c>
      <c r="B963" s="46">
        <v>29500613</v>
      </c>
      <c r="C963" s="46">
        <v>40</v>
      </c>
      <c r="D963" s="46">
        <v>30</v>
      </c>
      <c r="E963" s="47">
        <v>44477</v>
      </c>
      <c r="F963" s="48"/>
      <c r="G963" s="46"/>
      <c r="H963" s="50" t="str">
        <f>IFERROR(VLOOKUP(Abfalldokumentation!$B963,Artikel!A:C,3,FALSE),Abfalldokumentation!$B963)</f>
        <v>VOS Räucher extra natri</v>
      </c>
      <c r="I963" s="73" t="str">
        <f>VLOOKUP(V963,'Linien - BU'!A:B,2,FALSE)</f>
        <v>BU3</v>
      </c>
      <c r="J963" s="74">
        <f t="shared" si="119"/>
        <v>40</v>
      </c>
      <c r="K963" s="75">
        <f>Abfalldokumentation!$E963</f>
        <v>44477</v>
      </c>
      <c r="L963" s="74" t="str">
        <f>IFERROR(IF(VLOOKUP(W963,'[1]Rohware 230'!$B:$C,2,FALSE)=0,"Rohware"),
IFERROR(IF(VLOOKUP(W963,[1]Sammelnr.!$B:$C,2,FALSE)=0,"Sammelnr. ungeschält ABS"),
IFERROR(IF(VLOOKUP(W963,[1]Sammelnr.!$E:$F,2,FALSE)=0,"Sammelnr. ungeschält VS"),
IFERROR(IF(VLOOKUP(W963,[1]Sammelnr.!$H:$I,2,FALSE)=0,"Sammelnr. geschält"),
IFERROR(IF(VLOOKUP(W963,[1]Offen!$B:$C,2,FALSE)=0,"Offen ungeschält ABS"),
IFERROR(IF(VLOOKUP(W963,[1]Offen!$E:$F,2,FALSE)=0,"Offen ungeschält VOS"),
IFERROR(IF(VLOOKUP(W963,[1]Offen!$H:$I,2,FALSE)=0,"Offen geschält RW"),
IFERROR(IF(VLOOKUP(W963,[1]Offen!$K:$L,2,FALSE)=0,"Offen vegan"),
IFERROR(IF(VLOOKUP(W963,[1]Offen!$N:$O,2,FALSE)=0,"Offen Zipfel"),
IFERROR(IF(VLOOKUP(W963,[1]Offen!$Q:$R,2,FALSE)=0,"Offen Endstücke"),
IFERROR(IF(VLOOKUP(W963,[1]Vakuumiert!$B:$C,2,FALSE)=0,"Vakuumierter VOS ungeschält"),
IFERROR(IF(VLOOKUP(W963,[1]Vakuumiert!$E:$F,2,FALSE)=0,"Vakuumierter ABS ungeschält"),
IFERROR(IF(VLOOKUP(W963,[1]Vakuumiert!$H:$I,2,FALSE)=0,"Vakuumierter VOS geschält"),
IFERROR(IF(VLOOKUP(W963,[1]Vakuumiert!$K:$L,2,FALSE)=0,"Vakuumierter VOS vegan"),
IFERROR(IF(VLOOKUP(W963,[1]Vakuumiert!$N:$O,2,FALSE)=0,"Vakuumierter VOS Zipfel"),
IFERROR(IF(VLOOKUP(W963,[1]Vakuumiert!$Q:$R,2,FALSE)=0,"Vakuumiert geschält"),
IFERROR(IF(VLOOKUP(W963,'[1]vakuumierte Fertigprodukte'!$B:$C,2,FALSE)=0,"Fertigprodukte"),
IFERROR(IF(VLOOKUP(W963,'[1]vakuumierte Fertigprodukte'!$E:$FI,2,FALSE)=0,"Vakuumierte Zipfel"),
IFERROR(IF(VLOOKUP(W963,[1]Wurste!$B:$C,2,FALSE)=0,"Räucherwürste"),
IFERROR(IF(VLOOKUP(W963,[1]Wurste!$E:$F,2,FALSE)=0,"URW/URGW Wurst"),
IFERROR(IF(VLOOKUP(W963,[1]Wurste!$H:$I,2,FALSE)=0,"HF-Wurst Vegan"),
IFERROR(IF(VLOOKUP(W963,[1]Wurste!$K:$L,2,FALSE)=0,"320er ohne Würste"),
IFERROR(IF(AND(OR(Abfalldokumentation!$I963="BU3",Abfalldokumentation!$I963="Verkauf"),Abfalldokumentation!$N963="Schimmel",Abfalldokumentation!$O963="keinen Abnehmer/kein Schälpersonal"),"Div. Zipfel, ES ohne Verwendung",VLOOKUP(Abfalldokumentation!$M963,Produktgruppen!A:B,2,FALSE)),"-")))))))))))))))))))))))</f>
        <v>Offen ungeschält VOS</v>
      </c>
      <c r="M963" s="76" t="str">
        <f>IFERROR(VLOOKUP(Abfalldokumentation!$W963,Artikel!A:C,3,FALSE),Abfalldokumentation!$W963)</f>
        <v>VOS Räucher extra natri</v>
      </c>
      <c r="N963" s="76" t="str">
        <f>VLOOKUP(D963,'Liste Gründe'!A:D,2,FALSE)</f>
        <v>Linienbezogen</v>
      </c>
      <c r="O963" s="75" t="str">
        <f>IF(ISBLANK(F963),VLOOKUP(Abfalldokumentation!$X963,'Liste Gründe'!A:D,3,FALSE),F963)</f>
        <v>Maschinenabfall</v>
      </c>
      <c r="P963" s="76" t="str">
        <f>IF(ISBLANK(Abfalldokumentation!$G963),"-",Abfalldokumentation!$G963)</f>
        <v>-</v>
      </c>
      <c r="Q963" s="76">
        <f t="shared" si="120"/>
        <v>40</v>
      </c>
      <c r="R963" s="76" t="str">
        <f t="shared" si="121"/>
        <v>Produkte</v>
      </c>
      <c r="S963" s="76" t="str">
        <f t="shared" si="122"/>
        <v>BUs</v>
      </c>
      <c r="T963" s="76" t="str">
        <f t="shared" si="123"/>
        <v>Symptome</v>
      </c>
      <c r="U963" s="76">
        <f>IFERROR(VLOOKUP(Abfalldokumentation!$W963,Kennzahlen!S:U,3,FALSE)*Abfalldokumentation!$J963,"0")</f>
        <v>20</v>
      </c>
      <c r="V963" s="76" t="str">
        <f>IF(ISBLANK(A963),VLOOKUP(Abfalldokumentation!$W963,'Linien - BU'!R:S,2,FALSE),A963)</f>
        <v>L1</v>
      </c>
      <c r="W963" s="77">
        <f t="shared" si="124"/>
        <v>29500613</v>
      </c>
      <c r="X963" s="77">
        <f t="shared" si="125"/>
        <v>30</v>
      </c>
    </row>
    <row r="964" spans="1:24" ht="30" customHeight="1" x14ac:dyDescent="0.25">
      <c r="A964" s="39" t="s">
        <v>9</v>
      </c>
      <c r="B964" s="40">
        <v>29500887</v>
      </c>
      <c r="C964" s="40">
        <v>26</v>
      </c>
      <c r="D964" s="40">
        <v>61</v>
      </c>
      <c r="E964" s="41">
        <v>44477</v>
      </c>
      <c r="F964" s="42" t="s">
        <v>36</v>
      </c>
      <c r="G964" s="40" t="s">
        <v>36</v>
      </c>
      <c r="H964" s="44" t="str">
        <f>IFERROR(VLOOKUP(Abfalldokumentation!$B964,Artikel!A:C,3,FALSE),Abfalldokumentation!$B964)</f>
        <v>ABS ZIEGE-GOU</v>
      </c>
      <c r="I964" s="78" t="str">
        <f>VLOOKUP(V964,'Linien - BU'!A:B,2,FALSE)</f>
        <v>BU4</v>
      </c>
      <c r="J964" s="79">
        <f t="shared" ref="J964:J981" si="126">C964</f>
        <v>26</v>
      </c>
      <c r="K964" s="80">
        <f>Abfalldokumentation!$E964</f>
        <v>44477</v>
      </c>
      <c r="L964" s="79" t="str">
        <f>IFERROR(IF(VLOOKUP(W964,'[1]Rohware 230'!$B:$C,2,FALSE)=0,"Rohware"),
IFERROR(IF(VLOOKUP(W964,[1]Sammelnr.!$B:$C,2,FALSE)=0,"Sammelnr. ungeschält ABS"),
IFERROR(IF(VLOOKUP(W964,[1]Sammelnr.!$E:$F,2,FALSE)=0,"Sammelnr. ungeschält VS"),
IFERROR(IF(VLOOKUP(W964,[1]Sammelnr.!$H:$I,2,FALSE)=0,"Sammelnr. geschält"),
IFERROR(IF(VLOOKUP(W964,[1]Offen!$B:$C,2,FALSE)=0,"Offen ungeschält ABS"),
IFERROR(IF(VLOOKUP(W964,[1]Offen!$E:$F,2,FALSE)=0,"Offen ungeschält VOS"),
IFERROR(IF(VLOOKUP(W964,[1]Offen!$H:$I,2,FALSE)=0,"Offen geschält RW"),
IFERROR(IF(VLOOKUP(W964,[1]Offen!$K:$L,2,FALSE)=0,"Offen vegan"),
IFERROR(IF(VLOOKUP(W964,[1]Offen!$N:$O,2,FALSE)=0,"Offen Zipfel"),
IFERROR(IF(VLOOKUP(W964,[1]Offen!$Q:$R,2,FALSE)=0,"Offen Endstücke"),
IFERROR(IF(VLOOKUP(W964,[1]Vakuumiert!$B:$C,2,FALSE)=0,"Vakuumierter VOS ungeschält"),
IFERROR(IF(VLOOKUP(W964,[1]Vakuumiert!$E:$F,2,FALSE)=0,"Vakuumierter ABS ungeschält"),
IFERROR(IF(VLOOKUP(W964,[1]Vakuumiert!$H:$I,2,FALSE)=0,"Vakuumierter VOS geschält"),
IFERROR(IF(VLOOKUP(W964,[1]Vakuumiert!$K:$L,2,FALSE)=0,"Vakuumierter VOS vegan"),
IFERROR(IF(VLOOKUP(W964,[1]Vakuumiert!$N:$O,2,FALSE)=0,"Vakuumierter VOS Zipfel"),
IFERROR(IF(VLOOKUP(W964,[1]Vakuumiert!$Q:$R,2,FALSE)=0,"Vakuumiert geschält"),
IFERROR(IF(VLOOKUP(W964,'[1]vakuumierte Fertigprodukte'!$B:$C,2,FALSE)=0,"Fertigprodukte"),
IFERROR(IF(VLOOKUP(W964,'[1]vakuumierte Fertigprodukte'!$E:$FI,2,FALSE)=0,"Vakuumierte Zipfel"),
IFERROR(IF(VLOOKUP(W964,[1]Wurste!$B:$C,2,FALSE)=0,"Räucherwürste"),
IFERROR(IF(VLOOKUP(W964,[1]Wurste!$E:$F,2,FALSE)=0,"URW/URGW Wurst"),
IFERROR(IF(VLOOKUP(W964,[1]Wurste!$H:$I,2,FALSE)=0,"HF-Wurst Vegan"),
IFERROR(IF(VLOOKUP(W964,[1]Wurste!$K:$L,2,FALSE)=0,"320er ohne Würste"),
IFERROR(IF(AND(OR(Abfalldokumentation!$I964="BU3",Abfalldokumentation!$I964="Verkauf"),Abfalldokumentation!$N964="Schimmel",Abfalldokumentation!$O964="keinen Abnehmer/kein Schälpersonal"),"Div. Zipfel, ES ohne Verwendung",VLOOKUP(Abfalldokumentation!$M964,Produktgruppen!A:B,2,FALSE)),"-")))))))))))))))))))))))</f>
        <v>Offen ungeschält ABS</v>
      </c>
      <c r="M964" s="81" t="str">
        <f>IFERROR(VLOOKUP(Abfalldokumentation!$W964,Artikel!A:C,3,FALSE),Abfalldokumentation!$W964)</f>
        <v>ABS ZIEGE-GOU</v>
      </c>
      <c r="N964" s="81" t="str">
        <f>VLOOKUP(D964,'Liste Gründe'!A:D,2,FALSE)</f>
        <v>keinen Verwendungszweck</v>
      </c>
      <c r="O964" s="80" t="str">
        <f>IF(ISBLANK(F964),VLOOKUP(Abfalldokumentation!$X964,'Liste Gründe'!A:D,3,FALSE),F964)</f>
        <v>-</v>
      </c>
      <c r="P964" s="81" t="str">
        <f>IF(ISBLANK(Abfalldokumentation!$G964),"-",Abfalldokumentation!$G964)</f>
        <v>-</v>
      </c>
      <c r="Q964" s="81">
        <f t="shared" ref="Q964:Q981" si="127">_xlfn.ISOWEEKNUM(K964)</f>
        <v>40</v>
      </c>
      <c r="R964" s="81" t="str">
        <f t="shared" ref="R964:R981" si="128">"Produkte"</f>
        <v>Produkte</v>
      </c>
      <c r="S964" s="81" t="str">
        <f t="shared" ref="S964:S981" si="129">"BUs"</f>
        <v>BUs</v>
      </c>
      <c r="T964" s="81" t="str">
        <f t="shared" ref="T964:T981" si="130">"Symptome"</f>
        <v>Symptome</v>
      </c>
      <c r="U964" s="81">
        <f>IFERROR(VLOOKUP(Abfalldokumentation!$W964,Kennzahlen!S:U,3,FALSE)*Abfalldokumentation!$J964,"0")</f>
        <v>26</v>
      </c>
      <c r="V964" s="81" t="str">
        <f>IF(ISBLANK(A964),VLOOKUP(Abfalldokumentation!$W964,'Linien - BU'!R:S,2,FALSE),A964)</f>
        <v>BU4</v>
      </c>
      <c r="W964" s="77">
        <f t="shared" ref="W964:W981" si="131">B964</f>
        <v>29500887</v>
      </c>
      <c r="X964" s="77">
        <f t="shared" ref="X964:X981" si="132">D964</f>
        <v>61</v>
      </c>
    </row>
    <row r="965" spans="1:24" ht="30" customHeight="1" x14ac:dyDescent="0.25">
      <c r="A965" s="45" t="s">
        <v>9</v>
      </c>
      <c r="B965" s="46">
        <v>29500887</v>
      </c>
      <c r="C965" s="46">
        <v>62.4</v>
      </c>
      <c r="D965" s="46">
        <v>12</v>
      </c>
      <c r="E965" s="47">
        <v>44477</v>
      </c>
      <c r="F965" s="48" t="s">
        <v>44</v>
      </c>
      <c r="G965" s="46" t="s">
        <v>36</v>
      </c>
      <c r="H965" s="50" t="str">
        <f>IFERROR(VLOOKUP(Abfalldokumentation!$B965,Artikel!A:C,3,FALSE),Abfalldokumentation!$B965)</f>
        <v>ABS ZIEGE-GOU</v>
      </c>
      <c r="I965" s="73" t="str">
        <f>VLOOKUP(V965,'Linien - BU'!A:B,2,FALSE)</f>
        <v>BU4</v>
      </c>
      <c r="J965" s="74">
        <f t="shared" si="126"/>
        <v>62.4</v>
      </c>
      <c r="K965" s="75">
        <f>Abfalldokumentation!$E965</f>
        <v>44477</v>
      </c>
      <c r="L965" s="74" t="str">
        <f>IFERROR(IF(VLOOKUP(W965,'[1]Rohware 230'!$B:$C,2,FALSE)=0,"Rohware"),
IFERROR(IF(VLOOKUP(W965,[1]Sammelnr.!$B:$C,2,FALSE)=0,"Sammelnr. ungeschält ABS"),
IFERROR(IF(VLOOKUP(W965,[1]Sammelnr.!$E:$F,2,FALSE)=0,"Sammelnr. ungeschält VS"),
IFERROR(IF(VLOOKUP(W965,[1]Sammelnr.!$H:$I,2,FALSE)=0,"Sammelnr. geschält"),
IFERROR(IF(VLOOKUP(W965,[1]Offen!$B:$C,2,FALSE)=0,"Offen ungeschält ABS"),
IFERROR(IF(VLOOKUP(W965,[1]Offen!$E:$F,2,FALSE)=0,"Offen ungeschält VOS"),
IFERROR(IF(VLOOKUP(W965,[1]Offen!$H:$I,2,FALSE)=0,"Offen geschält RW"),
IFERROR(IF(VLOOKUP(W965,[1]Offen!$K:$L,2,FALSE)=0,"Offen vegan"),
IFERROR(IF(VLOOKUP(W965,[1]Offen!$N:$O,2,FALSE)=0,"Offen Zipfel"),
IFERROR(IF(VLOOKUP(W965,[1]Offen!$Q:$R,2,FALSE)=0,"Offen Endstücke"),
IFERROR(IF(VLOOKUP(W965,[1]Vakuumiert!$B:$C,2,FALSE)=0,"Vakuumierter VOS ungeschält"),
IFERROR(IF(VLOOKUP(W965,[1]Vakuumiert!$E:$F,2,FALSE)=0,"Vakuumierter ABS ungeschält"),
IFERROR(IF(VLOOKUP(W965,[1]Vakuumiert!$H:$I,2,FALSE)=0,"Vakuumierter VOS geschält"),
IFERROR(IF(VLOOKUP(W965,[1]Vakuumiert!$K:$L,2,FALSE)=0,"Vakuumierter VOS vegan"),
IFERROR(IF(VLOOKUP(W965,[1]Vakuumiert!$N:$O,2,FALSE)=0,"Vakuumierter VOS Zipfel"),
IFERROR(IF(VLOOKUP(W965,[1]Vakuumiert!$Q:$R,2,FALSE)=0,"Vakuumiert geschält"),
IFERROR(IF(VLOOKUP(W965,'[1]vakuumierte Fertigprodukte'!$B:$C,2,FALSE)=0,"Fertigprodukte"),
IFERROR(IF(VLOOKUP(W965,'[1]vakuumierte Fertigprodukte'!$E:$FI,2,FALSE)=0,"Vakuumierte Zipfel"),
IFERROR(IF(VLOOKUP(W965,[1]Wurste!$B:$C,2,FALSE)=0,"Räucherwürste"),
IFERROR(IF(VLOOKUP(W965,[1]Wurste!$E:$F,2,FALSE)=0,"URW/URGW Wurst"),
IFERROR(IF(VLOOKUP(W965,[1]Wurste!$H:$I,2,FALSE)=0,"HF-Wurst Vegan"),
IFERROR(IF(VLOOKUP(W965,[1]Wurste!$K:$L,2,FALSE)=0,"320er ohne Würste"),
IFERROR(IF(AND(OR(Abfalldokumentation!$I965="BU3",Abfalldokumentation!$I965="Verkauf"),Abfalldokumentation!$N965="Schimmel",Abfalldokumentation!$O965="keinen Abnehmer/kein Schälpersonal"),"Div. Zipfel, ES ohne Verwendung",VLOOKUP(Abfalldokumentation!$M965,Produktgruppen!A:B,2,FALSE)),"-")))))))))))))))))))))))</f>
        <v>Offen ungeschält ABS</v>
      </c>
      <c r="M965" s="76" t="str">
        <f>IFERROR(VLOOKUP(Abfalldokumentation!$W965,Artikel!A:C,3,FALSE),Abfalldokumentation!$W965)</f>
        <v>ABS ZIEGE-GOU</v>
      </c>
      <c r="N965" s="76" t="str">
        <f>VLOOKUP(D965,'Liste Gründe'!A:D,2,FALSE)</f>
        <v>Schimmel</v>
      </c>
      <c r="O965" s="75" t="str">
        <f>IF(ISBLANK(F965),VLOOKUP(Abfalldokumentation!$X965,'Liste Gründe'!A:D,3,FALSE),F965)</f>
        <v>gesammelt für möglichen Einsatz</v>
      </c>
      <c r="P965" s="76" t="str">
        <f>IF(ISBLANK(Abfalldokumentation!$G965),"-",Abfalldokumentation!$G965)</f>
        <v>-</v>
      </c>
      <c r="Q965" s="76">
        <f t="shared" si="127"/>
        <v>40</v>
      </c>
      <c r="R965" s="76" t="str">
        <f t="shared" si="128"/>
        <v>Produkte</v>
      </c>
      <c r="S965" s="76" t="str">
        <f t="shared" si="129"/>
        <v>BUs</v>
      </c>
      <c r="T965" s="76" t="str">
        <f t="shared" si="130"/>
        <v>Symptome</v>
      </c>
      <c r="U965" s="76">
        <f>IFERROR(VLOOKUP(Abfalldokumentation!$W965,Kennzahlen!S:U,3,FALSE)*Abfalldokumentation!$J965,"0")</f>
        <v>62.4</v>
      </c>
      <c r="V965" s="76" t="str">
        <f>IF(ISBLANK(A965),VLOOKUP(Abfalldokumentation!$W965,'Linien - BU'!R:S,2,FALSE),A965)</f>
        <v>BU4</v>
      </c>
      <c r="W965" s="77">
        <f t="shared" si="131"/>
        <v>29500887</v>
      </c>
      <c r="X965" s="77">
        <f t="shared" si="132"/>
        <v>12</v>
      </c>
    </row>
    <row r="966" spans="1:24" ht="30" customHeight="1" x14ac:dyDescent="0.25">
      <c r="A966" s="39" t="s">
        <v>95</v>
      </c>
      <c r="B966" s="40">
        <v>29500917</v>
      </c>
      <c r="C966" s="40">
        <v>28</v>
      </c>
      <c r="D966" s="40">
        <v>22</v>
      </c>
      <c r="E966" s="41">
        <v>44477</v>
      </c>
      <c r="F966" s="42" t="s">
        <v>97</v>
      </c>
      <c r="G966" s="40" t="s">
        <v>36</v>
      </c>
      <c r="H966" s="44" t="str">
        <f>IFERROR(VLOOKUP(Abfalldokumentation!$B966,Artikel!A:C,3,FALSE),Abfalldokumentation!$B966)</f>
        <v>VOS-ABS ENTSORGUNG</v>
      </c>
      <c r="I966" s="78" t="str">
        <f>VLOOKUP(V966,'Linien - BU'!A:B,2,FALSE)</f>
        <v>BU1</v>
      </c>
      <c r="J966" s="79">
        <f t="shared" si="126"/>
        <v>28</v>
      </c>
      <c r="K966" s="80">
        <f>Abfalldokumentation!$E966</f>
        <v>44477</v>
      </c>
      <c r="L966" s="79" t="str">
        <f>IFERROR(IF(VLOOKUP(W966,'[1]Rohware 230'!$B:$C,2,FALSE)=0,"Rohware"),
IFERROR(IF(VLOOKUP(W966,[1]Sammelnr.!$B:$C,2,FALSE)=0,"Sammelnr. ungeschält ABS"),
IFERROR(IF(VLOOKUP(W966,[1]Sammelnr.!$E:$F,2,FALSE)=0,"Sammelnr. ungeschält VS"),
IFERROR(IF(VLOOKUP(W966,[1]Sammelnr.!$H:$I,2,FALSE)=0,"Sammelnr. geschält"),
IFERROR(IF(VLOOKUP(W966,[1]Offen!$B:$C,2,FALSE)=0,"Offen ungeschält ABS"),
IFERROR(IF(VLOOKUP(W966,[1]Offen!$E:$F,2,FALSE)=0,"Offen ungeschält VOS"),
IFERROR(IF(VLOOKUP(W966,[1]Offen!$H:$I,2,FALSE)=0,"Offen geschält RW"),
IFERROR(IF(VLOOKUP(W966,[1]Offen!$K:$L,2,FALSE)=0,"Offen vegan"),
IFERROR(IF(VLOOKUP(W966,[1]Offen!$N:$O,2,FALSE)=0,"Offen Zipfel"),
IFERROR(IF(VLOOKUP(W966,[1]Offen!$Q:$R,2,FALSE)=0,"Offen Endstücke"),
IFERROR(IF(VLOOKUP(W966,[1]Vakuumiert!$B:$C,2,FALSE)=0,"Vakuumierter VOS ungeschält"),
IFERROR(IF(VLOOKUP(W966,[1]Vakuumiert!$E:$F,2,FALSE)=0,"Vakuumierter ABS ungeschält"),
IFERROR(IF(VLOOKUP(W966,[1]Vakuumiert!$H:$I,2,FALSE)=0,"Vakuumierter VOS geschält"),
IFERROR(IF(VLOOKUP(W966,[1]Vakuumiert!$K:$L,2,FALSE)=0,"Vakuumierter VOS vegan"),
IFERROR(IF(VLOOKUP(W966,[1]Vakuumiert!$N:$O,2,FALSE)=0,"Vakuumierter VOS Zipfel"),
IFERROR(IF(VLOOKUP(W966,[1]Vakuumiert!$Q:$R,2,FALSE)=0,"Vakuumiert geschält"),
IFERROR(IF(VLOOKUP(W966,'[1]vakuumierte Fertigprodukte'!$B:$C,2,FALSE)=0,"Fertigprodukte"),
IFERROR(IF(VLOOKUP(W966,'[1]vakuumierte Fertigprodukte'!$E:$FI,2,FALSE)=0,"Vakuumierte Zipfel"),
IFERROR(IF(VLOOKUP(W966,[1]Wurste!$B:$C,2,FALSE)=0,"Räucherwürste"),
IFERROR(IF(VLOOKUP(W966,[1]Wurste!$E:$F,2,FALSE)=0,"URW/URGW Wurst"),
IFERROR(IF(VLOOKUP(W966,[1]Wurste!$H:$I,2,FALSE)=0,"HF-Wurst Vegan"),
IFERROR(IF(VLOOKUP(W966,[1]Wurste!$K:$L,2,FALSE)=0,"320er ohne Würste"),
IFERROR(IF(AND(OR(Abfalldokumentation!$I966="BU3",Abfalldokumentation!$I966="Verkauf"),Abfalldokumentation!$N966="Schimmel",Abfalldokumentation!$O966="keinen Abnehmer/kein Schälpersonal"),"Div. Zipfel, ES ohne Verwendung",VLOOKUP(Abfalldokumentation!$M966,Produktgruppen!A:B,2,FALSE)),"-")))))))))))))))))))))))</f>
        <v>Vorschmelz</v>
      </c>
      <c r="M966" s="81" t="str">
        <f>IFERROR(VLOOKUP(Abfalldokumentation!$W966,Artikel!A:C,3,FALSE),Abfalldokumentation!$W966)</f>
        <v>VOS-ABS ENTSORGUNG</v>
      </c>
      <c r="N966" s="81" t="str">
        <f>VLOOKUP(D966,'Liste Gründe'!A:D,2,FALSE)</f>
        <v>Rest</v>
      </c>
      <c r="O966" s="80" t="str">
        <f>IF(ISBLANK(F966),VLOOKUP(Abfalldokumentation!$X966,'Liste Gründe'!A:D,3,FALSE),F966)</f>
        <v>geschälte Rinde</v>
      </c>
      <c r="P966" s="81" t="str">
        <f>IF(ISBLANK(Abfalldokumentation!$G966),"-",Abfalldokumentation!$G966)</f>
        <v>-</v>
      </c>
      <c r="Q966" s="81">
        <f t="shared" si="127"/>
        <v>40</v>
      </c>
      <c r="R966" s="81" t="str">
        <f t="shared" si="128"/>
        <v>Produkte</v>
      </c>
      <c r="S966" s="81" t="str">
        <f t="shared" si="129"/>
        <v>BUs</v>
      </c>
      <c r="T966" s="81" t="str">
        <f t="shared" si="130"/>
        <v>Symptome</v>
      </c>
      <c r="U966" s="81">
        <f>IFERROR(VLOOKUP(Abfalldokumentation!$W966,Kennzahlen!S:U,3,FALSE)*Abfalldokumentation!$J966,"0")</f>
        <v>0.28000000000000003</v>
      </c>
      <c r="V966" s="81" t="str">
        <f>IF(ISBLANK(A966),VLOOKUP(Abfalldokumentation!$W966,'Linien - BU'!R:S,2,FALSE),A966)</f>
        <v>RWV</v>
      </c>
      <c r="W966" s="77">
        <f t="shared" si="131"/>
        <v>29500917</v>
      </c>
      <c r="X966" s="77">
        <f t="shared" si="132"/>
        <v>22</v>
      </c>
    </row>
    <row r="967" spans="1:24" ht="30" customHeight="1" x14ac:dyDescent="0.25">
      <c r="A967" s="45" t="s">
        <v>99</v>
      </c>
      <c r="B967" s="46">
        <v>29501003</v>
      </c>
      <c r="C967" s="46">
        <v>240</v>
      </c>
      <c r="D967" s="46">
        <v>81</v>
      </c>
      <c r="E967" s="47">
        <v>44477</v>
      </c>
      <c r="F967" s="48" t="s">
        <v>109</v>
      </c>
      <c r="G967" s="49"/>
      <c r="H967" s="50" t="str">
        <f>IFERROR(VLOOKUP(Abfalldokumentation!$B967,Artikel!A:C,3,FALSE),Abfalldokumentation!$B967)</f>
        <v>ABS CHED-PF-KRÄUK gemis</v>
      </c>
      <c r="I967" s="73" t="str">
        <f>VLOOKUP(V967,'Linien - BU'!A:B,2,FALSE)</f>
        <v>BU3</v>
      </c>
      <c r="J967" s="74">
        <f t="shared" si="126"/>
        <v>240</v>
      </c>
      <c r="K967" s="75">
        <f>Abfalldokumentation!$E967</f>
        <v>44477</v>
      </c>
      <c r="L967" s="74" t="str">
        <f>IFERROR(IF(VLOOKUP(W967,'[1]Rohware 230'!$B:$C,2,FALSE)=0,"Rohware"),
IFERROR(IF(VLOOKUP(W967,[1]Sammelnr.!$B:$C,2,FALSE)=0,"Sammelnr. ungeschält ABS"),
IFERROR(IF(VLOOKUP(W967,[1]Sammelnr.!$E:$F,2,FALSE)=0,"Sammelnr. ungeschält VS"),
IFERROR(IF(VLOOKUP(W967,[1]Sammelnr.!$H:$I,2,FALSE)=0,"Sammelnr. geschält"),
IFERROR(IF(VLOOKUP(W967,[1]Offen!$B:$C,2,FALSE)=0,"Offen ungeschält ABS"),
IFERROR(IF(VLOOKUP(W967,[1]Offen!$E:$F,2,FALSE)=0,"Offen ungeschält VOS"),
IFERROR(IF(VLOOKUP(W967,[1]Offen!$H:$I,2,FALSE)=0,"Offen geschält RW"),
IFERROR(IF(VLOOKUP(W967,[1]Offen!$K:$L,2,FALSE)=0,"Offen vegan"),
IFERROR(IF(VLOOKUP(W967,[1]Offen!$N:$O,2,FALSE)=0,"Offen Zipfel"),
IFERROR(IF(VLOOKUP(W967,[1]Offen!$Q:$R,2,FALSE)=0,"Offen Endstücke"),
IFERROR(IF(VLOOKUP(W967,[1]Vakuumiert!$B:$C,2,FALSE)=0,"Vakuumierter VOS ungeschält"),
IFERROR(IF(VLOOKUP(W967,[1]Vakuumiert!$E:$F,2,FALSE)=0,"Vakuumierter ABS ungeschält"),
IFERROR(IF(VLOOKUP(W967,[1]Vakuumiert!$H:$I,2,FALSE)=0,"Vakuumierter VOS geschält"),
IFERROR(IF(VLOOKUP(W967,[1]Vakuumiert!$K:$L,2,FALSE)=0,"Vakuumierter VOS vegan"),
IFERROR(IF(VLOOKUP(W967,[1]Vakuumiert!$N:$O,2,FALSE)=0,"Vakuumierter VOS Zipfel"),
IFERROR(IF(VLOOKUP(W967,[1]Vakuumiert!$Q:$R,2,FALSE)=0,"Vakuumiert geschält"),
IFERROR(IF(VLOOKUP(W967,'[1]vakuumierte Fertigprodukte'!$B:$C,2,FALSE)=0,"Fertigprodukte"),
IFERROR(IF(VLOOKUP(W967,'[1]vakuumierte Fertigprodukte'!$E:$FI,2,FALSE)=0,"Vakuumierte Zipfel"),
IFERROR(IF(VLOOKUP(W967,[1]Wurste!$B:$C,2,FALSE)=0,"Räucherwürste"),
IFERROR(IF(VLOOKUP(W967,[1]Wurste!$E:$F,2,FALSE)=0,"URW/URGW Wurst"),
IFERROR(IF(VLOOKUP(W967,[1]Wurste!$H:$I,2,FALSE)=0,"HF-Wurst Vegan"),
IFERROR(IF(VLOOKUP(W967,[1]Wurste!$K:$L,2,FALSE)=0,"320er ohne Würste"),
IFERROR(IF(AND(OR(Abfalldokumentation!$I967="BU3",Abfalldokumentation!$I967="Verkauf"),Abfalldokumentation!$N967="Schimmel",Abfalldokumentation!$O967="keinen Abnehmer/kein Schälpersonal"),"Div. Zipfel, ES ohne Verwendung",VLOOKUP(Abfalldokumentation!$M967,Produktgruppen!A:B,2,FALSE)),"-")))))))))))))))))))))))</f>
        <v>Offen ungeschält ABS</v>
      </c>
      <c r="M967" s="76" t="str">
        <f>IFERROR(VLOOKUP(Abfalldokumentation!$W967,Artikel!A:C,3,FALSE),Abfalldokumentation!$W967)</f>
        <v>ABS CHED-PF-KRÄUK gemis</v>
      </c>
      <c r="N967" s="76" t="str">
        <f>VLOOKUP(D967,'Liste Gründe'!A:D,2,FALSE)</f>
        <v>Linienbezogen</v>
      </c>
      <c r="O967" s="75" t="str">
        <f>IF(ISBLANK(F967),VLOOKUP(Abfalldokumentation!$X967,'Liste Gründe'!A:D,3,FALSE),F967)</f>
        <v>gemischtes Produkt</v>
      </c>
      <c r="P967" s="76" t="str">
        <f>IF(ISBLANK(Abfalldokumentation!$G967),"-",Abfalldokumentation!$G967)</f>
        <v>-</v>
      </c>
      <c r="Q967" s="76">
        <f t="shared" si="127"/>
        <v>40</v>
      </c>
      <c r="R967" s="76" t="str">
        <f t="shared" si="128"/>
        <v>Produkte</v>
      </c>
      <c r="S967" s="76" t="str">
        <f t="shared" si="129"/>
        <v>BUs</v>
      </c>
      <c r="T967" s="76" t="str">
        <f t="shared" si="130"/>
        <v>Symptome</v>
      </c>
      <c r="U967" s="76">
        <f>IFERROR(VLOOKUP(Abfalldokumentation!$W967,Kennzahlen!S:U,3,FALSE)*Abfalldokumentation!$J967,"0")</f>
        <v>240</v>
      </c>
      <c r="V967" s="76" t="str">
        <f>IF(ISBLANK(A967),VLOOKUP(Abfalldokumentation!$W967,'Linien - BU'!R:S,2,FALSE),A967)</f>
        <v>L33</v>
      </c>
      <c r="W967" s="77">
        <f t="shared" si="131"/>
        <v>29501003</v>
      </c>
      <c r="X967" s="77">
        <f t="shared" si="132"/>
        <v>81</v>
      </c>
    </row>
    <row r="968" spans="1:24" ht="30" customHeight="1" x14ac:dyDescent="0.25">
      <c r="A968" s="39" t="s">
        <v>99</v>
      </c>
      <c r="B968" s="40">
        <v>29501032</v>
      </c>
      <c r="C968" s="40">
        <v>55</v>
      </c>
      <c r="D968" s="40">
        <v>22</v>
      </c>
      <c r="E968" s="41">
        <v>44477</v>
      </c>
      <c r="F968" s="42" t="s">
        <v>87</v>
      </c>
      <c r="G968" s="40" t="s">
        <v>100</v>
      </c>
      <c r="H968" s="44" t="str">
        <f>IFERROR(VLOOKUP(Abfalldokumentation!$B968,Artikel!A:C,3,FALSE),Abfalldokumentation!$B968)</f>
        <v>ABS CHED-ROT MIT ß-CARO</v>
      </c>
      <c r="I968" s="78" t="str">
        <f>VLOOKUP(V968,'Linien - BU'!A:B,2,FALSE)</f>
        <v>BU3</v>
      </c>
      <c r="J968" s="79">
        <f t="shared" si="126"/>
        <v>55</v>
      </c>
      <c r="K968" s="80">
        <f>Abfalldokumentation!$E968</f>
        <v>44477</v>
      </c>
      <c r="L968" s="79" t="str">
        <f>IFERROR(IF(VLOOKUP(W968,'[1]Rohware 230'!$B:$C,2,FALSE)=0,"Rohware"),
IFERROR(IF(VLOOKUP(W968,[1]Sammelnr.!$B:$C,2,FALSE)=0,"Sammelnr. ungeschält ABS"),
IFERROR(IF(VLOOKUP(W968,[1]Sammelnr.!$E:$F,2,FALSE)=0,"Sammelnr. ungeschält VS"),
IFERROR(IF(VLOOKUP(W968,[1]Sammelnr.!$H:$I,2,FALSE)=0,"Sammelnr. geschält"),
IFERROR(IF(VLOOKUP(W968,[1]Offen!$B:$C,2,FALSE)=0,"Offen ungeschält ABS"),
IFERROR(IF(VLOOKUP(W968,[1]Offen!$E:$F,2,FALSE)=0,"Offen ungeschält VOS"),
IFERROR(IF(VLOOKUP(W968,[1]Offen!$H:$I,2,FALSE)=0,"Offen geschält RW"),
IFERROR(IF(VLOOKUP(W968,[1]Offen!$K:$L,2,FALSE)=0,"Offen vegan"),
IFERROR(IF(VLOOKUP(W968,[1]Offen!$N:$O,2,FALSE)=0,"Offen Zipfel"),
IFERROR(IF(VLOOKUP(W968,[1]Offen!$Q:$R,2,FALSE)=0,"Offen Endstücke"),
IFERROR(IF(VLOOKUP(W968,[1]Vakuumiert!$B:$C,2,FALSE)=0,"Vakuumierter VOS ungeschält"),
IFERROR(IF(VLOOKUP(W968,[1]Vakuumiert!$E:$F,2,FALSE)=0,"Vakuumierter ABS ungeschält"),
IFERROR(IF(VLOOKUP(W968,[1]Vakuumiert!$H:$I,2,FALSE)=0,"Vakuumierter VOS geschält"),
IFERROR(IF(VLOOKUP(W968,[1]Vakuumiert!$K:$L,2,FALSE)=0,"Vakuumierter VOS vegan"),
IFERROR(IF(VLOOKUP(W968,[1]Vakuumiert!$N:$O,2,FALSE)=0,"Vakuumierter VOS Zipfel"),
IFERROR(IF(VLOOKUP(W968,[1]Vakuumiert!$Q:$R,2,FALSE)=0,"Vakuumiert geschält"),
IFERROR(IF(VLOOKUP(W968,'[1]vakuumierte Fertigprodukte'!$B:$C,2,FALSE)=0,"Fertigprodukte"),
IFERROR(IF(VLOOKUP(W968,'[1]vakuumierte Fertigprodukte'!$E:$FI,2,FALSE)=0,"Vakuumierte Zipfel"),
IFERROR(IF(VLOOKUP(W968,[1]Wurste!$B:$C,2,FALSE)=0,"Räucherwürste"),
IFERROR(IF(VLOOKUP(W968,[1]Wurste!$E:$F,2,FALSE)=0,"URW/URGW Wurst"),
IFERROR(IF(VLOOKUP(W968,[1]Wurste!$H:$I,2,FALSE)=0,"HF-Wurst Vegan"),
IFERROR(IF(VLOOKUP(W968,[1]Wurste!$K:$L,2,FALSE)=0,"320er ohne Würste"),
IFERROR(IF(AND(OR(Abfalldokumentation!$I968="BU3",Abfalldokumentation!$I968="Verkauf"),Abfalldokumentation!$N968="Schimmel",Abfalldokumentation!$O968="keinen Abnehmer/kein Schälpersonal"),"Div. Zipfel, ES ohne Verwendung",VLOOKUP(Abfalldokumentation!$M968,Produktgruppen!A:B,2,FALSE)),"-")))))))))))))))))))))))</f>
        <v>Offen ungeschält ABS</v>
      </c>
      <c r="M968" s="81" t="str">
        <f>IFERROR(VLOOKUP(Abfalldokumentation!$W968,Artikel!A:C,3,FALSE),Abfalldokumentation!$W968)</f>
        <v>ABS CHED-ROT MIT ß-CARO</v>
      </c>
      <c r="N968" s="81" t="str">
        <f>VLOOKUP(D968,'Liste Gründe'!A:D,2,FALSE)</f>
        <v>Rest</v>
      </c>
      <c r="O968" s="80" t="str">
        <f>IF(ISBLANK(F968),VLOOKUP(Abfalldokumentation!$X968,'Liste Gründe'!A:D,3,FALSE),F968)</f>
        <v>Fremdkörper</v>
      </c>
      <c r="P968" s="81" t="str">
        <f>IF(ISBLANK(Abfalldokumentation!$G968),"-",Abfalldokumentation!$G968)</f>
        <v>Schmutz</v>
      </c>
      <c r="Q968" s="81">
        <f t="shared" si="127"/>
        <v>40</v>
      </c>
      <c r="R968" s="81" t="str">
        <f t="shared" si="128"/>
        <v>Produkte</v>
      </c>
      <c r="S968" s="81" t="str">
        <f t="shared" si="129"/>
        <v>BUs</v>
      </c>
      <c r="T968" s="81" t="str">
        <f t="shared" si="130"/>
        <v>Symptome</v>
      </c>
      <c r="U968" s="81">
        <f>IFERROR(VLOOKUP(Abfalldokumentation!$W968,Kennzahlen!S:U,3,FALSE)*Abfalldokumentation!$J968,"0")</f>
        <v>55</v>
      </c>
      <c r="V968" s="81" t="str">
        <f>IF(ISBLANK(A968),VLOOKUP(Abfalldokumentation!$W968,'Linien - BU'!R:S,2,FALSE),A968)</f>
        <v>L33</v>
      </c>
      <c r="W968" s="77">
        <f t="shared" si="131"/>
        <v>29501032</v>
      </c>
      <c r="X968" s="77">
        <f t="shared" si="132"/>
        <v>22</v>
      </c>
    </row>
    <row r="969" spans="1:24" ht="30" customHeight="1" x14ac:dyDescent="0.25">
      <c r="A969" s="45" t="s">
        <v>95</v>
      </c>
      <c r="B969" s="46">
        <v>29600003</v>
      </c>
      <c r="C969" s="46">
        <v>130</v>
      </c>
      <c r="D969" s="46">
        <v>12</v>
      </c>
      <c r="E969" s="47">
        <v>44477</v>
      </c>
      <c r="F969" s="48"/>
      <c r="G969" s="46"/>
      <c r="H969" s="50" t="str">
        <f>IFERROR(VLOOKUP(Abfalldokumentation!$B969,Artikel!A:C,3,FALSE),Abfalldokumentation!$B969)</f>
        <v>ABS 45-48% OGT</v>
      </c>
      <c r="I969" s="73" t="str">
        <f>VLOOKUP(V969,'Linien - BU'!A:B,2,FALSE)</f>
        <v>BU1</v>
      </c>
      <c r="J969" s="74">
        <f t="shared" si="126"/>
        <v>130</v>
      </c>
      <c r="K969" s="75">
        <f>Abfalldokumentation!$E969</f>
        <v>44477</v>
      </c>
      <c r="L969" s="74" t="str">
        <f>IFERROR(IF(VLOOKUP(W969,'[1]Rohware 230'!$B:$C,2,FALSE)=0,"Rohware"),
IFERROR(IF(VLOOKUP(W969,[1]Sammelnr.!$B:$C,2,FALSE)=0,"Sammelnr. ungeschält ABS"),
IFERROR(IF(VLOOKUP(W969,[1]Sammelnr.!$E:$F,2,FALSE)=0,"Sammelnr. ungeschält VS"),
IFERROR(IF(VLOOKUP(W969,[1]Sammelnr.!$H:$I,2,FALSE)=0,"Sammelnr. geschält"),
IFERROR(IF(VLOOKUP(W969,[1]Offen!$B:$C,2,FALSE)=0,"Offen ungeschält ABS"),
IFERROR(IF(VLOOKUP(W969,[1]Offen!$E:$F,2,FALSE)=0,"Offen ungeschält VOS"),
IFERROR(IF(VLOOKUP(W969,[1]Offen!$H:$I,2,FALSE)=0,"Offen geschält RW"),
IFERROR(IF(VLOOKUP(W969,[1]Offen!$K:$L,2,FALSE)=0,"Offen vegan"),
IFERROR(IF(VLOOKUP(W969,[1]Offen!$N:$O,2,FALSE)=0,"Offen Zipfel"),
IFERROR(IF(VLOOKUP(W969,[1]Offen!$Q:$R,2,FALSE)=0,"Offen Endstücke"),
IFERROR(IF(VLOOKUP(W969,[1]Vakuumiert!$B:$C,2,FALSE)=0,"Vakuumierter VOS ungeschält"),
IFERROR(IF(VLOOKUP(W969,[1]Vakuumiert!$E:$F,2,FALSE)=0,"Vakuumierter ABS ungeschält"),
IFERROR(IF(VLOOKUP(W969,[1]Vakuumiert!$H:$I,2,FALSE)=0,"Vakuumierter VOS geschält"),
IFERROR(IF(VLOOKUP(W969,[1]Vakuumiert!$K:$L,2,FALSE)=0,"Vakuumierter VOS vegan"),
IFERROR(IF(VLOOKUP(W969,[1]Vakuumiert!$N:$O,2,FALSE)=0,"Vakuumierter VOS Zipfel"),
IFERROR(IF(VLOOKUP(W969,[1]Vakuumiert!$Q:$R,2,FALSE)=0,"Vakuumiert geschält"),
IFERROR(IF(VLOOKUP(W969,'[1]vakuumierte Fertigprodukte'!$B:$C,2,FALSE)=0,"Fertigprodukte"),
IFERROR(IF(VLOOKUP(W969,'[1]vakuumierte Fertigprodukte'!$E:$FI,2,FALSE)=0,"Vakuumierte Zipfel"),
IFERROR(IF(VLOOKUP(W969,[1]Wurste!$B:$C,2,FALSE)=0,"Räucherwürste"),
IFERROR(IF(VLOOKUP(W969,[1]Wurste!$E:$F,2,FALSE)=0,"URW/URGW Wurst"),
IFERROR(IF(VLOOKUP(W969,[1]Wurste!$H:$I,2,FALSE)=0,"HF-Wurst Vegan"),
IFERROR(IF(VLOOKUP(W969,[1]Wurste!$K:$L,2,FALSE)=0,"320er ohne Würste"),
IFERROR(IF(AND(OR(Abfalldokumentation!$I969="BU3",Abfalldokumentation!$I969="Verkauf"),Abfalldokumentation!$N969="Schimmel",Abfalldokumentation!$O969="keinen Abnehmer/kein Schälpersonal"),"Div. Zipfel, ES ohne Verwendung",VLOOKUP(Abfalldokumentation!$M969,Produktgruppen!A:B,2,FALSE)),"-")))))))))))))))))))))))</f>
        <v>Sammelnr. ungeschält ABS</v>
      </c>
      <c r="M969" s="76" t="str">
        <f>IFERROR(VLOOKUP(Abfalldokumentation!$W969,Artikel!A:C,3,FALSE),Abfalldokumentation!$W969)</f>
        <v>ABS 45-48% OGT</v>
      </c>
      <c r="N969" s="76" t="str">
        <f>VLOOKUP(D969,'Liste Gründe'!A:D,2,FALSE)</f>
        <v>Schimmel</v>
      </c>
      <c r="O969" s="75" t="str">
        <f>IF(ISBLANK(F969),VLOOKUP(Abfalldokumentation!$X969,'Liste Gründe'!A:D,3,FALSE),F969)</f>
        <v>Schimmel</v>
      </c>
      <c r="P969" s="76" t="str">
        <f>IF(ISBLANK(Abfalldokumentation!$G969),"-",Abfalldokumentation!$G969)</f>
        <v>-</v>
      </c>
      <c r="Q969" s="76">
        <f t="shared" si="127"/>
        <v>40</v>
      </c>
      <c r="R969" s="76" t="str">
        <f t="shared" si="128"/>
        <v>Produkte</v>
      </c>
      <c r="S969" s="76" t="str">
        <f t="shared" si="129"/>
        <v>BUs</v>
      </c>
      <c r="T969" s="76" t="str">
        <f t="shared" si="130"/>
        <v>Symptome</v>
      </c>
      <c r="U969" s="76">
        <f>IFERROR(VLOOKUP(Abfalldokumentation!$W969,Kennzahlen!S:U,3,FALSE)*Abfalldokumentation!$J969,"0")</f>
        <v>266.721</v>
      </c>
      <c r="V969" s="76" t="str">
        <f>IF(ISBLANK(A969),VLOOKUP(Abfalldokumentation!$W969,'Linien - BU'!R:S,2,FALSE),A969)</f>
        <v>RWV</v>
      </c>
      <c r="W969" s="77">
        <f t="shared" si="131"/>
        <v>29600003</v>
      </c>
      <c r="X969" s="77">
        <f t="shared" si="132"/>
        <v>12</v>
      </c>
    </row>
    <row r="970" spans="1:24" ht="30" customHeight="1" x14ac:dyDescent="0.25">
      <c r="A970" s="39" t="s">
        <v>105</v>
      </c>
      <c r="B970" s="40" t="s">
        <v>85</v>
      </c>
      <c r="C970" s="40">
        <v>63</v>
      </c>
      <c r="D970" s="40">
        <v>30</v>
      </c>
      <c r="E970" s="41">
        <v>44477</v>
      </c>
      <c r="F970" s="42"/>
      <c r="G970" s="40" t="s">
        <v>36</v>
      </c>
      <c r="H970" s="44" t="str">
        <f>IFERROR(VLOOKUP(Abfalldokumentation!$B970,Artikel!A:C,3,FALSE),Abfalldokumentation!$B970)</f>
        <v>Diverses</v>
      </c>
      <c r="I970" s="78" t="str">
        <f>VLOOKUP(V970,'Linien - BU'!A:B,2,FALSE)</f>
        <v>BU3</v>
      </c>
      <c r="J970" s="79">
        <f t="shared" si="126"/>
        <v>63</v>
      </c>
      <c r="K970" s="80">
        <f>Abfalldokumentation!$E970</f>
        <v>44477</v>
      </c>
      <c r="L970" s="79" t="str">
        <f>IFERROR(IF(VLOOKUP(W970,'[1]Rohware 230'!$B:$C,2,FALSE)=0,"Rohware"),
IFERROR(IF(VLOOKUP(W970,[1]Sammelnr.!$B:$C,2,FALSE)=0,"Sammelnr. ungeschält ABS"),
IFERROR(IF(VLOOKUP(W970,[1]Sammelnr.!$E:$F,2,FALSE)=0,"Sammelnr. ungeschält VS"),
IFERROR(IF(VLOOKUP(W970,[1]Sammelnr.!$H:$I,2,FALSE)=0,"Sammelnr. geschält"),
IFERROR(IF(VLOOKUP(W970,[1]Offen!$B:$C,2,FALSE)=0,"Offen ungeschält ABS"),
IFERROR(IF(VLOOKUP(W970,[1]Offen!$E:$F,2,FALSE)=0,"Offen ungeschält VOS"),
IFERROR(IF(VLOOKUP(W970,[1]Offen!$H:$I,2,FALSE)=0,"Offen geschält RW"),
IFERROR(IF(VLOOKUP(W970,[1]Offen!$K:$L,2,FALSE)=0,"Offen vegan"),
IFERROR(IF(VLOOKUP(W970,[1]Offen!$N:$O,2,FALSE)=0,"Offen Zipfel"),
IFERROR(IF(VLOOKUP(W970,[1]Offen!$Q:$R,2,FALSE)=0,"Offen Endstücke"),
IFERROR(IF(VLOOKUP(W970,[1]Vakuumiert!$B:$C,2,FALSE)=0,"Vakuumierter VOS ungeschält"),
IFERROR(IF(VLOOKUP(W970,[1]Vakuumiert!$E:$F,2,FALSE)=0,"Vakuumierter ABS ungeschält"),
IFERROR(IF(VLOOKUP(W970,[1]Vakuumiert!$H:$I,2,FALSE)=0,"Vakuumierter VOS geschält"),
IFERROR(IF(VLOOKUP(W970,[1]Vakuumiert!$K:$L,2,FALSE)=0,"Vakuumierter VOS vegan"),
IFERROR(IF(VLOOKUP(W970,[1]Vakuumiert!$N:$O,2,FALSE)=0,"Vakuumierter VOS Zipfel"),
IFERROR(IF(VLOOKUP(W970,[1]Vakuumiert!$Q:$R,2,FALSE)=0,"Vakuumiert geschält"),
IFERROR(IF(VLOOKUP(W970,'[1]vakuumierte Fertigprodukte'!$B:$C,2,FALSE)=0,"Fertigprodukte"),
IFERROR(IF(VLOOKUP(W970,'[1]vakuumierte Fertigprodukte'!$E:$FI,2,FALSE)=0,"Vakuumierte Zipfel"),
IFERROR(IF(VLOOKUP(W970,[1]Wurste!$B:$C,2,FALSE)=0,"Räucherwürste"),
IFERROR(IF(VLOOKUP(W970,[1]Wurste!$E:$F,2,FALSE)=0,"URW/URGW Wurst"),
IFERROR(IF(VLOOKUP(W970,[1]Wurste!$H:$I,2,FALSE)=0,"HF-Wurst Vegan"),
IFERROR(IF(VLOOKUP(W970,[1]Wurste!$K:$L,2,FALSE)=0,"320er ohne Würste"),
IFERROR(IF(AND(OR(Abfalldokumentation!$I970="BU3",Abfalldokumentation!$I970="Verkauf"),Abfalldokumentation!$N970="Schimmel",Abfalldokumentation!$O970="keinen Abnehmer/kein Schälpersonal"),"Div. Zipfel, ES ohne Verwendung",VLOOKUP(Abfalldokumentation!$M970,Produktgruppen!A:B,2,FALSE)),"-")))))))))))))))))))))))</f>
        <v>Diverses</v>
      </c>
      <c r="M970" s="81" t="str">
        <f>IFERROR(VLOOKUP(Abfalldokumentation!$W970,Artikel!A:C,3,FALSE),Abfalldokumentation!$W970)</f>
        <v>Diverses</v>
      </c>
      <c r="N970" s="81" t="str">
        <f>VLOOKUP(D970,'Liste Gründe'!A:D,2,FALSE)</f>
        <v>Linienbezogen</v>
      </c>
      <c r="O970" s="80" t="str">
        <f>IF(ISBLANK(F970),VLOOKUP(Abfalldokumentation!$X970,'Liste Gründe'!A:D,3,FALSE),F970)</f>
        <v>Maschinenabfall</v>
      </c>
      <c r="P970" s="81" t="str">
        <f>IF(ISBLANK(Abfalldokumentation!$G970),"-",Abfalldokumentation!$G970)</f>
        <v>-</v>
      </c>
      <c r="Q970" s="81">
        <f t="shared" si="127"/>
        <v>40</v>
      </c>
      <c r="R970" s="81" t="str">
        <f t="shared" si="128"/>
        <v>Produkte</v>
      </c>
      <c r="S970" s="81" t="str">
        <f t="shared" si="129"/>
        <v>BUs</v>
      </c>
      <c r="T970" s="81" t="str">
        <f t="shared" si="130"/>
        <v>Symptome</v>
      </c>
      <c r="U970" s="81" t="str">
        <f>IFERROR(VLOOKUP(Abfalldokumentation!$W970,Kennzahlen!S:U,3,FALSE)*Abfalldokumentation!$J970,"0")</f>
        <v>0</v>
      </c>
      <c r="V970" s="81" t="str">
        <f>IF(ISBLANK(A970),VLOOKUP(Abfalldokumentation!$W970,'Linien - BU'!R:S,2,FALSE),A970)</f>
        <v>WVP</v>
      </c>
      <c r="W970" s="77" t="str">
        <f t="shared" si="131"/>
        <v>Diverses</v>
      </c>
      <c r="X970" s="77">
        <f t="shared" si="132"/>
        <v>30</v>
      </c>
    </row>
    <row r="971" spans="1:24" ht="30" customHeight="1" x14ac:dyDescent="0.25">
      <c r="A971" s="45" t="s">
        <v>99</v>
      </c>
      <c r="B971" s="46" t="s">
        <v>85</v>
      </c>
      <c r="C971" s="46">
        <v>33</v>
      </c>
      <c r="D971" s="46">
        <v>30</v>
      </c>
      <c r="E971" s="47">
        <v>44477</v>
      </c>
      <c r="F971" s="48"/>
      <c r="G971" s="46" t="s">
        <v>36</v>
      </c>
      <c r="H971" s="50" t="str">
        <f>IFERROR(VLOOKUP(Abfalldokumentation!$B971,Artikel!A:C,3,FALSE),Abfalldokumentation!$B971)</f>
        <v>Diverses</v>
      </c>
      <c r="I971" s="73" t="str">
        <f>VLOOKUP(V971,'Linien - BU'!A:B,2,FALSE)</f>
        <v>BU3</v>
      </c>
      <c r="J971" s="74">
        <f t="shared" si="126"/>
        <v>33</v>
      </c>
      <c r="K971" s="75">
        <f>Abfalldokumentation!$E971</f>
        <v>44477</v>
      </c>
      <c r="L971" s="74" t="str">
        <f>IFERROR(IF(VLOOKUP(W971,'[1]Rohware 230'!$B:$C,2,FALSE)=0,"Rohware"),
IFERROR(IF(VLOOKUP(W971,[1]Sammelnr.!$B:$C,2,FALSE)=0,"Sammelnr. ungeschält ABS"),
IFERROR(IF(VLOOKUP(W971,[1]Sammelnr.!$E:$F,2,FALSE)=0,"Sammelnr. ungeschält VS"),
IFERROR(IF(VLOOKUP(W971,[1]Sammelnr.!$H:$I,2,FALSE)=0,"Sammelnr. geschält"),
IFERROR(IF(VLOOKUP(W971,[1]Offen!$B:$C,2,FALSE)=0,"Offen ungeschält ABS"),
IFERROR(IF(VLOOKUP(W971,[1]Offen!$E:$F,2,FALSE)=0,"Offen ungeschält VOS"),
IFERROR(IF(VLOOKUP(W971,[1]Offen!$H:$I,2,FALSE)=0,"Offen geschält RW"),
IFERROR(IF(VLOOKUP(W971,[1]Offen!$K:$L,2,FALSE)=0,"Offen vegan"),
IFERROR(IF(VLOOKUP(W971,[1]Offen!$N:$O,2,FALSE)=0,"Offen Zipfel"),
IFERROR(IF(VLOOKUP(W971,[1]Offen!$Q:$R,2,FALSE)=0,"Offen Endstücke"),
IFERROR(IF(VLOOKUP(W971,[1]Vakuumiert!$B:$C,2,FALSE)=0,"Vakuumierter VOS ungeschält"),
IFERROR(IF(VLOOKUP(W971,[1]Vakuumiert!$E:$F,2,FALSE)=0,"Vakuumierter ABS ungeschält"),
IFERROR(IF(VLOOKUP(W971,[1]Vakuumiert!$H:$I,2,FALSE)=0,"Vakuumierter VOS geschält"),
IFERROR(IF(VLOOKUP(W971,[1]Vakuumiert!$K:$L,2,FALSE)=0,"Vakuumierter VOS vegan"),
IFERROR(IF(VLOOKUP(W971,[1]Vakuumiert!$N:$O,2,FALSE)=0,"Vakuumierter VOS Zipfel"),
IFERROR(IF(VLOOKUP(W971,[1]Vakuumiert!$Q:$R,2,FALSE)=0,"Vakuumiert geschält"),
IFERROR(IF(VLOOKUP(W971,'[1]vakuumierte Fertigprodukte'!$B:$C,2,FALSE)=0,"Fertigprodukte"),
IFERROR(IF(VLOOKUP(W971,'[1]vakuumierte Fertigprodukte'!$E:$FI,2,FALSE)=0,"Vakuumierte Zipfel"),
IFERROR(IF(VLOOKUP(W971,[1]Wurste!$B:$C,2,FALSE)=0,"Räucherwürste"),
IFERROR(IF(VLOOKUP(W971,[1]Wurste!$E:$F,2,FALSE)=0,"URW/URGW Wurst"),
IFERROR(IF(VLOOKUP(W971,[1]Wurste!$H:$I,2,FALSE)=0,"HF-Wurst Vegan"),
IFERROR(IF(VLOOKUP(W971,[1]Wurste!$K:$L,2,FALSE)=0,"320er ohne Würste"),
IFERROR(IF(AND(OR(Abfalldokumentation!$I971="BU3",Abfalldokumentation!$I971="Verkauf"),Abfalldokumentation!$N971="Schimmel",Abfalldokumentation!$O971="keinen Abnehmer/kein Schälpersonal"),"Div. Zipfel, ES ohne Verwendung",VLOOKUP(Abfalldokumentation!$M971,Produktgruppen!A:B,2,FALSE)),"-")))))))))))))))))))))))</f>
        <v>Diverses</v>
      </c>
      <c r="M971" s="76" t="str">
        <f>IFERROR(VLOOKUP(Abfalldokumentation!$W971,Artikel!A:C,3,FALSE),Abfalldokumentation!$W971)</f>
        <v>Diverses</v>
      </c>
      <c r="N971" s="76" t="str">
        <f>VLOOKUP(D971,'Liste Gründe'!A:D,2,FALSE)</f>
        <v>Linienbezogen</v>
      </c>
      <c r="O971" s="75" t="str">
        <f>IF(ISBLANK(F971),VLOOKUP(Abfalldokumentation!$X971,'Liste Gründe'!A:D,3,FALSE),F971)</f>
        <v>Maschinenabfall</v>
      </c>
      <c r="P971" s="76" t="str">
        <f>IF(ISBLANK(Abfalldokumentation!$G971),"-",Abfalldokumentation!$G971)</f>
        <v>-</v>
      </c>
      <c r="Q971" s="76">
        <f t="shared" si="127"/>
        <v>40</v>
      </c>
      <c r="R971" s="76" t="str">
        <f t="shared" si="128"/>
        <v>Produkte</v>
      </c>
      <c r="S971" s="76" t="str">
        <f t="shared" si="129"/>
        <v>BUs</v>
      </c>
      <c r="T971" s="76" t="str">
        <f t="shared" si="130"/>
        <v>Symptome</v>
      </c>
      <c r="U971" s="76" t="str">
        <f>IFERROR(VLOOKUP(Abfalldokumentation!$W971,Kennzahlen!S:U,3,FALSE)*Abfalldokumentation!$J971,"0")</f>
        <v>0</v>
      </c>
      <c r="V971" s="76" t="str">
        <f>IF(ISBLANK(A971),VLOOKUP(Abfalldokumentation!$W971,'Linien - BU'!R:S,2,FALSE),A971)</f>
        <v>L33</v>
      </c>
      <c r="W971" s="77" t="str">
        <f t="shared" si="131"/>
        <v>Diverses</v>
      </c>
      <c r="X971" s="77">
        <f t="shared" si="132"/>
        <v>30</v>
      </c>
    </row>
    <row r="972" spans="1:24" ht="30" customHeight="1" x14ac:dyDescent="0.25">
      <c r="A972" s="39" t="s">
        <v>89</v>
      </c>
      <c r="B972" s="40" t="s">
        <v>85</v>
      </c>
      <c r="C972" s="40">
        <v>15.5</v>
      </c>
      <c r="D972" s="40">
        <v>22</v>
      </c>
      <c r="E972" s="41">
        <v>44477</v>
      </c>
      <c r="F972" s="42" t="s">
        <v>91</v>
      </c>
      <c r="G972" s="40" t="s">
        <v>36</v>
      </c>
      <c r="H972" s="44" t="str">
        <f>IFERROR(VLOOKUP(Abfalldokumentation!$B972,Artikel!A:C,3,FALSE),Abfalldokumentation!$B972)</f>
        <v>Diverses</v>
      </c>
      <c r="I972" s="78" t="str">
        <f>VLOOKUP(V972,'Linien - BU'!A:B,2,FALSE)</f>
        <v>Rest</v>
      </c>
      <c r="J972" s="79">
        <f t="shared" si="126"/>
        <v>15.5</v>
      </c>
      <c r="K972" s="80">
        <f>Abfalldokumentation!$E972</f>
        <v>44477</v>
      </c>
      <c r="L972" s="79" t="str">
        <f>IFERROR(IF(VLOOKUP(W972,'[1]Rohware 230'!$B:$C,2,FALSE)=0,"Rohware"),
IFERROR(IF(VLOOKUP(W972,[1]Sammelnr.!$B:$C,2,FALSE)=0,"Sammelnr. ungeschält ABS"),
IFERROR(IF(VLOOKUP(W972,[1]Sammelnr.!$E:$F,2,FALSE)=0,"Sammelnr. ungeschält VS"),
IFERROR(IF(VLOOKUP(W972,[1]Sammelnr.!$H:$I,2,FALSE)=0,"Sammelnr. geschält"),
IFERROR(IF(VLOOKUP(W972,[1]Offen!$B:$C,2,FALSE)=0,"Offen ungeschält ABS"),
IFERROR(IF(VLOOKUP(W972,[1]Offen!$E:$F,2,FALSE)=0,"Offen ungeschält VOS"),
IFERROR(IF(VLOOKUP(W972,[1]Offen!$H:$I,2,FALSE)=0,"Offen geschält RW"),
IFERROR(IF(VLOOKUP(W972,[1]Offen!$K:$L,2,FALSE)=0,"Offen vegan"),
IFERROR(IF(VLOOKUP(W972,[1]Offen!$N:$O,2,FALSE)=0,"Offen Zipfel"),
IFERROR(IF(VLOOKUP(W972,[1]Offen!$Q:$R,2,FALSE)=0,"Offen Endstücke"),
IFERROR(IF(VLOOKUP(W972,[1]Vakuumiert!$B:$C,2,FALSE)=0,"Vakuumierter VOS ungeschält"),
IFERROR(IF(VLOOKUP(W972,[1]Vakuumiert!$E:$F,2,FALSE)=0,"Vakuumierter ABS ungeschält"),
IFERROR(IF(VLOOKUP(W972,[1]Vakuumiert!$H:$I,2,FALSE)=0,"Vakuumierter VOS geschält"),
IFERROR(IF(VLOOKUP(W972,[1]Vakuumiert!$K:$L,2,FALSE)=0,"Vakuumierter VOS vegan"),
IFERROR(IF(VLOOKUP(W972,[1]Vakuumiert!$N:$O,2,FALSE)=0,"Vakuumierter VOS Zipfel"),
IFERROR(IF(VLOOKUP(W972,[1]Vakuumiert!$Q:$R,2,FALSE)=0,"Vakuumiert geschält"),
IFERROR(IF(VLOOKUP(W972,'[1]vakuumierte Fertigprodukte'!$B:$C,2,FALSE)=0,"Fertigprodukte"),
IFERROR(IF(VLOOKUP(W972,'[1]vakuumierte Fertigprodukte'!$E:$FI,2,FALSE)=0,"Vakuumierte Zipfel"),
IFERROR(IF(VLOOKUP(W972,[1]Wurste!$B:$C,2,FALSE)=0,"Räucherwürste"),
IFERROR(IF(VLOOKUP(W972,[1]Wurste!$E:$F,2,FALSE)=0,"URW/URGW Wurst"),
IFERROR(IF(VLOOKUP(W972,[1]Wurste!$H:$I,2,FALSE)=0,"HF-Wurst Vegan"),
IFERROR(IF(VLOOKUP(W972,[1]Wurste!$K:$L,2,FALSE)=0,"320er ohne Würste"),
IFERROR(IF(AND(OR(Abfalldokumentation!$I972="BU3",Abfalldokumentation!$I972="Verkauf"),Abfalldokumentation!$N972="Schimmel",Abfalldokumentation!$O972="keinen Abnehmer/kein Schälpersonal"),"Div. Zipfel, ES ohne Verwendung",VLOOKUP(Abfalldokumentation!$M972,Produktgruppen!A:B,2,FALSE)),"-")))))))))))))))))))))))</f>
        <v>Diverses</v>
      </c>
      <c r="M972" s="81" t="str">
        <f>IFERROR(VLOOKUP(Abfalldokumentation!$W972,Artikel!A:C,3,FALSE),Abfalldokumentation!$W972)</f>
        <v>Diverses</v>
      </c>
      <c r="N972" s="81" t="str">
        <f>VLOOKUP(D972,'Liste Gründe'!A:D,2,FALSE)</f>
        <v>Rest</v>
      </c>
      <c r="O972" s="80" t="str">
        <f>IF(ISBLANK(F972),VLOOKUP(Abfalldokumentation!$X972,'Liste Gründe'!A:D,3,FALSE),F972)</f>
        <v>Sensorik</v>
      </c>
      <c r="P972" s="81" t="str">
        <f>IF(ISBLANK(Abfalldokumentation!$G972),"-",Abfalldokumentation!$G972)</f>
        <v>-</v>
      </c>
      <c r="Q972" s="81">
        <f t="shared" si="127"/>
        <v>40</v>
      </c>
      <c r="R972" s="81" t="str">
        <f t="shared" si="128"/>
        <v>Produkte</v>
      </c>
      <c r="S972" s="81" t="str">
        <f t="shared" si="129"/>
        <v>BUs</v>
      </c>
      <c r="T972" s="81" t="str">
        <f t="shared" si="130"/>
        <v>Symptome</v>
      </c>
      <c r="U972" s="81" t="str">
        <f>IFERROR(VLOOKUP(Abfalldokumentation!$W972,Kennzahlen!S:U,3,FALSE)*Abfalldokumentation!$J972,"0")</f>
        <v>0</v>
      </c>
      <c r="V972" s="81" t="str">
        <f>IF(ISBLANK(A972),VLOOKUP(Abfalldokumentation!$W972,'Linien - BU'!R:S,2,FALSE),A972)</f>
        <v>QM</v>
      </c>
      <c r="W972" s="77" t="str">
        <f t="shared" si="131"/>
        <v>Diverses</v>
      </c>
      <c r="X972" s="77">
        <f t="shared" si="132"/>
        <v>22</v>
      </c>
    </row>
    <row r="973" spans="1:24" ht="30" customHeight="1" x14ac:dyDescent="0.25">
      <c r="A973" s="45" t="s">
        <v>89</v>
      </c>
      <c r="B973" s="46" t="s">
        <v>225</v>
      </c>
      <c r="C973" s="46">
        <v>73</v>
      </c>
      <c r="D973" s="46">
        <v>74</v>
      </c>
      <c r="E973" s="47">
        <v>44477</v>
      </c>
      <c r="F973" s="48"/>
      <c r="G973" s="46"/>
      <c r="H973" s="50" t="str">
        <f>IFERROR(VLOOKUP(Abfalldokumentation!$B973,Artikel!A:C,3,FALSE),Abfalldokumentation!$B973)</f>
        <v>diverses</v>
      </c>
      <c r="I973" s="73" t="str">
        <f>VLOOKUP(V973,'Linien - BU'!A:B,2,FALSE)</f>
        <v>Rest</v>
      </c>
      <c r="J973" s="74">
        <f t="shared" si="126"/>
        <v>73</v>
      </c>
      <c r="K973" s="75">
        <f>Abfalldokumentation!$E973</f>
        <v>44477</v>
      </c>
      <c r="L973" s="74" t="str">
        <f>IFERROR(IF(VLOOKUP(W973,'[1]Rohware 230'!$B:$C,2,FALSE)=0,"Rohware"),
IFERROR(IF(VLOOKUP(W973,[1]Sammelnr.!$B:$C,2,FALSE)=0,"Sammelnr. ungeschält ABS"),
IFERROR(IF(VLOOKUP(W973,[1]Sammelnr.!$E:$F,2,FALSE)=0,"Sammelnr. ungeschält VS"),
IFERROR(IF(VLOOKUP(W973,[1]Sammelnr.!$H:$I,2,FALSE)=0,"Sammelnr. geschält"),
IFERROR(IF(VLOOKUP(W973,[1]Offen!$B:$C,2,FALSE)=0,"Offen ungeschält ABS"),
IFERROR(IF(VLOOKUP(W973,[1]Offen!$E:$F,2,FALSE)=0,"Offen ungeschält VOS"),
IFERROR(IF(VLOOKUP(W973,[1]Offen!$H:$I,2,FALSE)=0,"Offen geschält RW"),
IFERROR(IF(VLOOKUP(W973,[1]Offen!$K:$L,2,FALSE)=0,"Offen vegan"),
IFERROR(IF(VLOOKUP(W973,[1]Offen!$N:$O,2,FALSE)=0,"Offen Zipfel"),
IFERROR(IF(VLOOKUP(W973,[1]Offen!$Q:$R,2,FALSE)=0,"Offen Endstücke"),
IFERROR(IF(VLOOKUP(W973,[1]Vakuumiert!$B:$C,2,FALSE)=0,"Vakuumierter VOS ungeschält"),
IFERROR(IF(VLOOKUP(W973,[1]Vakuumiert!$E:$F,2,FALSE)=0,"Vakuumierter ABS ungeschält"),
IFERROR(IF(VLOOKUP(W973,[1]Vakuumiert!$H:$I,2,FALSE)=0,"Vakuumierter VOS geschält"),
IFERROR(IF(VLOOKUP(W973,[1]Vakuumiert!$K:$L,2,FALSE)=0,"Vakuumierter VOS vegan"),
IFERROR(IF(VLOOKUP(W973,[1]Vakuumiert!$N:$O,2,FALSE)=0,"Vakuumierter VOS Zipfel"),
IFERROR(IF(VLOOKUP(W973,[1]Vakuumiert!$Q:$R,2,FALSE)=0,"Vakuumiert geschält"),
IFERROR(IF(VLOOKUP(W973,'[1]vakuumierte Fertigprodukte'!$B:$C,2,FALSE)=0,"Fertigprodukte"),
IFERROR(IF(VLOOKUP(W973,'[1]vakuumierte Fertigprodukte'!$E:$FI,2,FALSE)=0,"Vakuumierte Zipfel"),
IFERROR(IF(VLOOKUP(W973,[1]Wurste!$B:$C,2,FALSE)=0,"Räucherwürste"),
IFERROR(IF(VLOOKUP(W973,[1]Wurste!$E:$F,2,FALSE)=0,"URW/URGW Wurst"),
IFERROR(IF(VLOOKUP(W973,[1]Wurste!$H:$I,2,FALSE)=0,"HF-Wurst Vegan"),
IFERROR(IF(VLOOKUP(W973,[1]Wurste!$K:$L,2,FALSE)=0,"320er ohne Würste"),
IFERROR(IF(AND(OR(Abfalldokumentation!$I973="BU3",Abfalldokumentation!$I973="Verkauf"),Abfalldokumentation!$N973="Schimmel",Abfalldokumentation!$O973="keinen Abnehmer/kein Schälpersonal"),"Div. Zipfel, ES ohne Verwendung",VLOOKUP(Abfalldokumentation!$M973,Produktgruppen!A:B,2,FALSE)),"-")))))))))))))))))))))))</f>
        <v>Diverses</v>
      </c>
      <c r="M973" s="76" t="str">
        <f>IFERROR(VLOOKUP(Abfalldokumentation!$W973,Artikel!A:C,3,FALSE),Abfalldokumentation!$W973)</f>
        <v>diverses</v>
      </c>
      <c r="N973" s="76" t="str">
        <f>VLOOKUP(D973,'Liste Gründe'!A:D,2,FALSE)</f>
        <v>Qualitätssicherung</v>
      </c>
      <c r="O973" s="75" t="str">
        <f>IF(ISBLANK(F973),VLOOKUP(Abfalldokumentation!$X973,'Liste Gründe'!A:D,3,FALSE),F973)</f>
        <v>Sensorik</v>
      </c>
      <c r="P973" s="76" t="str">
        <f>IF(ISBLANK(Abfalldokumentation!$G973),"-",Abfalldokumentation!$G973)</f>
        <v>-</v>
      </c>
      <c r="Q973" s="76">
        <f t="shared" si="127"/>
        <v>40</v>
      </c>
      <c r="R973" s="76" t="str">
        <f t="shared" si="128"/>
        <v>Produkte</v>
      </c>
      <c r="S973" s="76" t="str">
        <f t="shared" si="129"/>
        <v>BUs</v>
      </c>
      <c r="T973" s="76" t="str">
        <f t="shared" si="130"/>
        <v>Symptome</v>
      </c>
      <c r="U973" s="76" t="str">
        <f>IFERROR(VLOOKUP(Abfalldokumentation!$W973,Kennzahlen!S:U,3,FALSE)*Abfalldokumentation!$J973,"0")</f>
        <v>0</v>
      </c>
      <c r="V973" s="76" t="str">
        <f>IF(ISBLANK(A973),VLOOKUP(Abfalldokumentation!$W973,'Linien - BU'!R:S,2,FALSE),A973)</f>
        <v>QM</v>
      </c>
      <c r="W973" s="77" t="str">
        <f t="shared" si="131"/>
        <v>diverses</v>
      </c>
      <c r="X973" s="77">
        <f t="shared" si="132"/>
        <v>74</v>
      </c>
    </row>
    <row r="974" spans="1:24" ht="30" customHeight="1" x14ac:dyDescent="0.25">
      <c r="A974" s="39" t="s">
        <v>92</v>
      </c>
      <c r="B974" s="40" t="s">
        <v>85</v>
      </c>
      <c r="C974" s="40">
        <v>3</v>
      </c>
      <c r="D974" s="40">
        <v>73</v>
      </c>
      <c r="E974" s="41">
        <v>44477</v>
      </c>
      <c r="F974" s="42" t="s">
        <v>93</v>
      </c>
      <c r="G974" s="40" t="s">
        <v>36</v>
      </c>
      <c r="H974" s="44" t="str">
        <f>IFERROR(VLOOKUP(Abfalldokumentation!$B974,Artikel!A:C,3,FALSE),Abfalldokumentation!$B974)</f>
        <v>Diverses</v>
      </c>
      <c r="I974" s="78" t="str">
        <f>VLOOKUP(V974,'Linien - BU'!A:B,2,FALSE)</f>
        <v>Rest</v>
      </c>
      <c r="J974" s="79">
        <f t="shared" si="126"/>
        <v>3</v>
      </c>
      <c r="K974" s="80">
        <f>Abfalldokumentation!$E974</f>
        <v>44477</v>
      </c>
      <c r="L974" s="79" t="str">
        <f>IFERROR(IF(VLOOKUP(W974,'[1]Rohware 230'!$B:$C,2,FALSE)=0,"Rohware"),
IFERROR(IF(VLOOKUP(W974,[1]Sammelnr.!$B:$C,2,FALSE)=0,"Sammelnr. ungeschält ABS"),
IFERROR(IF(VLOOKUP(W974,[1]Sammelnr.!$E:$F,2,FALSE)=0,"Sammelnr. ungeschält VS"),
IFERROR(IF(VLOOKUP(W974,[1]Sammelnr.!$H:$I,2,FALSE)=0,"Sammelnr. geschält"),
IFERROR(IF(VLOOKUP(W974,[1]Offen!$B:$C,2,FALSE)=0,"Offen ungeschält ABS"),
IFERROR(IF(VLOOKUP(W974,[1]Offen!$E:$F,2,FALSE)=0,"Offen ungeschält VOS"),
IFERROR(IF(VLOOKUP(W974,[1]Offen!$H:$I,2,FALSE)=0,"Offen geschält RW"),
IFERROR(IF(VLOOKUP(W974,[1]Offen!$K:$L,2,FALSE)=0,"Offen vegan"),
IFERROR(IF(VLOOKUP(W974,[1]Offen!$N:$O,2,FALSE)=0,"Offen Zipfel"),
IFERROR(IF(VLOOKUP(W974,[1]Offen!$Q:$R,2,FALSE)=0,"Offen Endstücke"),
IFERROR(IF(VLOOKUP(W974,[1]Vakuumiert!$B:$C,2,FALSE)=0,"Vakuumierter VOS ungeschält"),
IFERROR(IF(VLOOKUP(W974,[1]Vakuumiert!$E:$F,2,FALSE)=0,"Vakuumierter ABS ungeschält"),
IFERROR(IF(VLOOKUP(W974,[1]Vakuumiert!$H:$I,2,FALSE)=0,"Vakuumierter VOS geschält"),
IFERROR(IF(VLOOKUP(W974,[1]Vakuumiert!$K:$L,2,FALSE)=0,"Vakuumierter VOS vegan"),
IFERROR(IF(VLOOKUP(W974,[1]Vakuumiert!$N:$O,2,FALSE)=0,"Vakuumierter VOS Zipfel"),
IFERROR(IF(VLOOKUP(W974,[1]Vakuumiert!$Q:$R,2,FALSE)=0,"Vakuumiert geschält"),
IFERROR(IF(VLOOKUP(W974,'[1]vakuumierte Fertigprodukte'!$B:$C,2,FALSE)=0,"Fertigprodukte"),
IFERROR(IF(VLOOKUP(W974,'[1]vakuumierte Fertigprodukte'!$E:$FI,2,FALSE)=0,"Vakuumierte Zipfel"),
IFERROR(IF(VLOOKUP(W974,[1]Wurste!$B:$C,2,FALSE)=0,"Räucherwürste"),
IFERROR(IF(VLOOKUP(W974,[1]Wurste!$E:$F,2,FALSE)=0,"URW/URGW Wurst"),
IFERROR(IF(VLOOKUP(W974,[1]Wurste!$H:$I,2,FALSE)=0,"HF-Wurst Vegan"),
IFERROR(IF(VLOOKUP(W974,[1]Wurste!$K:$L,2,FALSE)=0,"320er ohne Würste"),
IFERROR(IF(AND(OR(Abfalldokumentation!$I974="BU3",Abfalldokumentation!$I974="Verkauf"),Abfalldokumentation!$N974="Schimmel",Abfalldokumentation!$O974="keinen Abnehmer/kein Schälpersonal"),"Div. Zipfel, ES ohne Verwendung",VLOOKUP(Abfalldokumentation!$M974,Produktgruppen!A:B,2,FALSE)),"-")))))))))))))))))))))))</f>
        <v>Diverses</v>
      </c>
      <c r="M974" s="81" t="str">
        <f>IFERROR(VLOOKUP(Abfalldokumentation!$W974,Artikel!A:C,3,FALSE),Abfalldokumentation!$W974)</f>
        <v>Diverses</v>
      </c>
      <c r="N974" s="81" t="str">
        <f>VLOOKUP(D974,'Liste Gründe'!A:D,2,FALSE)</f>
        <v>Qualitätssicherung</v>
      </c>
      <c r="O974" s="80" t="str">
        <f>IF(ISBLANK(F974),VLOOKUP(Abfalldokumentation!$X974,'Liste Gründe'!A:D,3,FALSE),F974)</f>
        <v>Laborproben</v>
      </c>
      <c r="P974" s="81" t="str">
        <f>IF(ISBLANK(Abfalldokumentation!$G974),"-",Abfalldokumentation!$G974)</f>
        <v>-</v>
      </c>
      <c r="Q974" s="81">
        <f t="shared" si="127"/>
        <v>40</v>
      </c>
      <c r="R974" s="81" t="str">
        <f t="shared" si="128"/>
        <v>Produkte</v>
      </c>
      <c r="S974" s="81" t="str">
        <f t="shared" si="129"/>
        <v>BUs</v>
      </c>
      <c r="T974" s="81" t="str">
        <f t="shared" si="130"/>
        <v>Symptome</v>
      </c>
      <c r="U974" s="81" t="str">
        <f>IFERROR(VLOOKUP(Abfalldokumentation!$W974,Kennzahlen!S:U,3,FALSE)*Abfalldokumentation!$J974,"0")</f>
        <v>0</v>
      </c>
      <c r="V974" s="81" t="str">
        <f>IF(ISBLANK(A974),VLOOKUP(Abfalldokumentation!$W974,'Linien - BU'!R:S,2,FALSE),A974)</f>
        <v>Labor</v>
      </c>
      <c r="W974" s="77" t="str">
        <f t="shared" si="131"/>
        <v>Diverses</v>
      </c>
      <c r="X974" s="77">
        <f t="shared" si="132"/>
        <v>73</v>
      </c>
    </row>
    <row r="975" spans="1:24" ht="30" customHeight="1" x14ac:dyDescent="0.25">
      <c r="A975" s="45" t="s">
        <v>92</v>
      </c>
      <c r="B975" s="46" t="s">
        <v>85</v>
      </c>
      <c r="C975" s="46">
        <v>56</v>
      </c>
      <c r="D975" s="46">
        <v>71</v>
      </c>
      <c r="E975" s="47">
        <v>44477</v>
      </c>
      <c r="F975" s="48" t="s">
        <v>226</v>
      </c>
      <c r="G975" s="46" t="s">
        <v>36</v>
      </c>
      <c r="H975" s="50" t="str">
        <f>IFERROR(VLOOKUP(Abfalldokumentation!$B975,Artikel!A:C,3,FALSE),Abfalldokumentation!$B975)</f>
        <v>Diverses</v>
      </c>
      <c r="I975" s="73" t="str">
        <f>VLOOKUP(V975,'Linien - BU'!A:B,2,FALSE)</f>
        <v>Rest</v>
      </c>
      <c r="J975" s="74">
        <f t="shared" si="126"/>
        <v>56</v>
      </c>
      <c r="K975" s="75">
        <f>Abfalldokumentation!$E975</f>
        <v>44477</v>
      </c>
      <c r="L975" s="74" t="str">
        <f>IFERROR(IF(VLOOKUP(W975,'[1]Rohware 230'!$B:$C,2,FALSE)=0,"Rohware"),
IFERROR(IF(VLOOKUP(W975,[1]Sammelnr.!$B:$C,2,FALSE)=0,"Sammelnr. ungeschält ABS"),
IFERROR(IF(VLOOKUP(W975,[1]Sammelnr.!$E:$F,2,FALSE)=0,"Sammelnr. ungeschält VS"),
IFERROR(IF(VLOOKUP(W975,[1]Sammelnr.!$H:$I,2,FALSE)=0,"Sammelnr. geschält"),
IFERROR(IF(VLOOKUP(W975,[1]Offen!$B:$C,2,FALSE)=0,"Offen ungeschält ABS"),
IFERROR(IF(VLOOKUP(W975,[1]Offen!$E:$F,2,FALSE)=0,"Offen ungeschält VOS"),
IFERROR(IF(VLOOKUP(W975,[1]Offen!$H:$I,2,FALSE)=0,"Offen geschält RW"),
IFERROR(IF(VLOOKUP(W975,[1]Offen!$K:$L,2,FALSE)=0,"Offen vegan"),
IFERROR(IF(VLOOKUP(W975,[1]Offen!$N:$O,2,FALSE)=0,"Offen Zipfel"),
IFERROR(IF(VLOOKUP(W975,[1]Offen!$Q:$R,2,FALSE)=0,"Offen Endstücke"),
IFERROR(IF(VLOOKUP(W975,[1]Vakuumiert!$B:$C,2,FALSE)=0,"Vakuumierter VOS ungeschält"),
IFERROR(IF(VLOOKUP(W975,[1]Vakuumiert!$E:$F,2,FALSE)=0,"Vakuumierter ABS ungeschält"),
IFERROR(IF(VLOOKUP(W975,[1]Vakuumiert!$H:$I,2,FALSE)=0,"Vakuumierter VOS geschält"),
IFERROR(IF(VLOOKUP(W975,[1]Vakuumiert!$K:$L,2,FALSE)=0,"Vakuumierter VOS vegan"),
IFERROR(IF(VLOOKUP(W975,[1]Vakuumiert!$N:$O,2,FALSE)=0,"Vakuumierter VOS Zipfel"),
IFERROR(IF(VLOOKUP(W975,[1]Vakuumiert!$Q:$R,2,FALSE)=0,"Vakuumiert geschält"),
IFERROR(IF(VLOOKUP(W975,'[1]vakuumierte Fertigprodukte'!$B:$C,2,FALSE)=0,"Fertigprodukte"),
IFERROR(IF(VLOOKUP(W975,'[1]vakuumierte Fertigprodukte'!$E:$FI,2,FALSE)=0,"Vakuumierte Zipfel"),
IFERROR(IF(VLOOKUP(W975,[1]Wurste!$B:$C,2,FALSE)=0,"Räucherwürste"),
IFERROR(IF(VLOOKUP(W975,[1]Wurste!$E:$F,2,FALSE)=0,"URW/URGW Wurst"),
IFERROR(IF(VLOOKUP(W975,[1]Wurste!$H:$I,2,FALSE)=0,"HF-Wurst Vegan"),
IFERROR(IF(VLOOKUP(W975,[1]Wurste!$K:$L,2,FALSE)=0,"320er ohne Würste"),
IFERROR(IF(AND(OR(Abfalldokumentation!$I975="BU3",Abfalldokumentation!$I975="Verkauf"),Abfalldokumentation!$N975="Schimmel",Abfalldokumentation!$O975="keinen Abnehmer/kein Schälpersonal"),"Div. Zipfel, ES ohne Verwendung",VLOOKUP(Abfalldokumentation!$M975,Produktgruppen!A:B,2,FALSE)),"-")))))))))))))))))))))))</f>
        <v>Diverses</v>
      </c>
      <c r="M975" s="76" t="str">
        <f>IFERROR(VLOOKUP(Abfalldokumentation!$W975,Artikel!A:C,3,FALSE),Abfalldokumentation!$W975)</f>
        <v>Diverses</v>
      </c>
      <c r="N975" s="76" t="str">
        <f>VLOOKUP(D975,'Liste Gründe'!A:D,2,FALSE)</f>
        <v>Qualitätssicherung</v>
      </c>
      <c r="O975" s="75" t="str">
        <f>IF(ISBLANK(F975),VLOOKUP(Abfalldokumentation!$X975,'Liste Gründe'!A:D,3,FALSE),F975)</f>
        <v>Einwaage</v>
      </c>
      <c r="P975" s="76" t="str">
        <f>IF(ISBLANK(Abfalldokumentation!$G975),"-",Abfalldokumentation!$G975)</f>
        <v>-</v>
      </c>
      <c r="Q975" s="76">
        <f t="shared" si="127"/>
        <v>40</v>
      </c>
      <c r="R975" s="76" t="str">
        <f t="shared" si="128"/>
        <v>Produkte</v>
      </c>
      <c r="S975" s="76" t="str">
        <f t="shared" si="129"/>
        <v>BUs</v>
      </c>
      <c r="T975" s="76" t="str">
        <f t="shared" si="130"/>
        <v>Symptome</v>
      </c>
      <c r="U975" s="76" t="str">
        <f>IFERROR(VLOOKUP(Abfalldokumentation!$W975,Kennzahlen!S:U,3,FALSE)*Abfalldokumentation!$J975,"0")</f>
        <v>0</v>
      </c>
      <c r="V975" s="76" t="str">
        <f>IF(ISBLANK(A975),VLOOKUP(Abfalldokumentation!$W975,'Linien - BU'!R:S,2,FALSE),A975)</f>
        <v>Labor</v>
      </c>
      <c r="W975" s="77" t="str">
        <f t="shared" si="131"/>
        <v>Diverses</v>
      </c>
      <c r="X975" s="77">
        <f t="shared" si="132"/>
        <v>71</v>
      </c>
    </row>
    <row r="976" spans="1:24" ht="30" customHeight="1" x14ac:dyDescent="0.25">
      <c r="A976" s="39" t="s">
        <v>92</v>
      </c>
      <c r="B976" s="40" t="s">
        <v>85</v>
      </c>
      <c r="C976" s="40">
        <v>6.5</v>
      </c>
      <c r="D976" s="40">
        <v>74</v>
      </c>
      <c r="E976" s="41">
        <v>44477</v>
      </c>
      <c r="F976" s="42" t="s">
        <v>91</v>
      </c>
      <c r="G976" s="40" t="s">
        <v>36</v>
      </c>
      <c r="H976" s="44" t="str">
        <f>IFERROR(VLOOKUP(Abfalldokumentation!$B976,Artikel!A:C,3,FALSE),Abfalldokumentation!$B976)</f>
        <v>Diverses</v>
      </c>
      <c r="I976" s="78" t="str">
        <f>VLOOKUP(V976,'Linien - BU'!A:B,2,FALSE)</f>
        <v>Rest</v>
      </c>
      <c r="J976" s="79">
        <f t="shared" si="126"/>
        <v>6.5</v>
      </c>
      <c r="K976" s="80">
        <f>Abfalldokumentation!$E976</f>
        <v>44477</v>
      </c>
      <c r="L976" s="79" t="str">
        <f>IFERROR(IF(VLOOKUP(W976,'[1]Rohware 230'!$B:$C,2,FALSE)=0,"Rohware"),
IFERROR(IF(VLOOKUP(W976,[1]Sammelnr.!$B:$C,2,FALSE)=0,"Sammelnr. ungeschält ABS"),
IFERROR(IF(VLOOKUP(W976,[1]Sammelnr.!$E:$F,2,FALSE)=0,"Sammelnr. ungeschält VS"),
IFERROR(IF(VLOOKUP(W976,[1]Sammelnr.!$H:$I,2,FALSE)=0,"Sammelnr. geschält"),
IFERROR(IF(VLOOKUP(W976,[1]Offen!$B:$C,2,FALSE)=0,"Offen ungeschält ABS"),
IFERROR(IF(VLOOKUP(W976,[1]Offen!$E:$F,2,FALSE)=0,"Offen ungeschält VOS"),
IFERROR(IF(VLOOKUP(W976,[1]Offen!$H:$I,2,FALSE)=0,"Offen geschält RW"),
IFERROR(IF(VLOOKUP(W976,[1]Offen!$K:$L,2,FALSE)=0,"Offen vegan"),
IFERROR(IF(VLOOKUP(W976,[1]Offen!$N:$O,2,FALSE)=0,"Offen Zipfel"),
IFERROR(IF(VLOOKUP(W976,[1]Offen!$Q:$R,2,FALSE)=0,"Offen Endstücke"),
IFERROR(IF(VLOOKUP(W976,[1]Vakuumiert!$B:$C,2,FALSE)=0,"Vakuumierter VOS ungeschält"),
IFERROR(IF(VLOOKUP(W976,[1]Vakuumiert!$E:$F,2,FALSE)=0,"Vakuumierter ABS ungeschält"),
IFERROR(IF(VLOOKUP(W976,[1]Vakuumiert!$H:$I,2,FALSE)=0,"Vakuumierter VOS geschält"),
IFERROR(IF(VLOOKUP(W976,[1]Vakuumiert!$K:$L,2,FALSE)=0,"Vakuumierter VOS vegan"),
IFERROR(IF(VLOOKUP(W976,[1]Vakuumiert!$N:$O,2,FALSE)=0,"Vakuumierter VOS Zipfel"),
IFERROR(IF(VLOOKUP(W976,[1]Vakuumiert!$Q:$R,2,FALSE)=0,"Vakuumiert geschält"),
IFERROR(IF(VLOOKUP(W976,'[1]vakuumierte Fertigprodukte'!$B:$C,2,FALSE)=0,"Fertigprodukte"),
IFERROR(IF(VLOOKUP(W976,'[1]vakuumierte Fertigprodukte'!$E:$FI,2,FALSE)=0,"Vakuumierte Zipfel"),
IFERROR(IF(VLOOKUP(W976,[1]Wurste!$B:$C,2,FALSE)=0,"Räucherwürste"),
IFERROR(IF(VLOOKUP(W976,[1]Wurste!$E:$F,2,FALSE)=0,"URW/URGW Wurst"),
IFERROR(IF(VLOOKUP(W976,[1]Wurste!$H:$I,2,FALSE)=0,"HF-Wurst Vegan"),
IFERROR(IF(VLOOKUP(W976,[1]Wurste!$K:$L,2,FALSE)=0,"320er ohne Würste"),
IFERROR(IF(AND(OR(Abfalldokumentation!$I976="BU3",Abfalldokumentation!$I976="Verkauf"),Abfalldokumentation!$N976="Schimmel",Abfalldokumentation!$O976="keinen Abnehmer/kein Schälpersonal"),"Div. Zipfel, ES ohne Verwendung",VLOOKUP(Abfalldokumentation!$M976,Produktgruppen!A:B,2,FALSE)),"-")))))))))))))))))))))))</f>
        <v>Diverses</v>
      </c>
      <c r="M976" s="81" t="str">
        <f>IFERROR(VLOOKUP(Abfalldokumentation!$W976,Artikel!A:C,3,FALSE),Abfalldokumentation!$W976)</f>
        <v>Diverses</v>
      </c>
      <c r="N976" s="81" t="str">
        <f>VLOOKUP(D976,'Liste Gründe'!A:D,2,FALSE)</f>
        <v>Qualitätssicherung</v>
      </c>
      <c r="O976" s="80" t="str">
        <f>IF(ISBLANK(F976),VLOOKUP(Abfalldokumentation!$X976,'Liste Gründe'!A:D,3,FALSE),F976)</f>
        <v>Sensorik</v>
      </c>
      <c r="P976" s="81" t="str">
        <f>IF(ISBLANK(Abfalldokumentation!$G976),"-",Abfalldokumentation!$G976)</f>
        <v>-</v>
      </c>
      <c r="Q976" s="81">
        <f t="shared" si="127"/>
        <v>40</v>
      </c>
      <c r="R976" s="81" t="str">
        <f t="shared" si="128"/>
        <v>Produkte</v>
      </c>
      <c r="S976" s="81" t="str">
        <f t="shared" si="129"/>
        <v>BUs</v>
      </c>
      <c r="T976" s="81" t="str">
        <f t="shared" si="130"/>
        <v>Symptome</v>
      </c>
      <c r="U976" s="81" t="str">
        <f>IFERROR(VLOOKUP(Abfalldokumentation!$W976,Kennzahlen!S:U,3,FALSE)*Abfalldokumentation!$J976,"0")</f>
        <v>0</v>
      </c>
      <c r="V976" s="81" t="str">
        <f>IF(ISBLANK(A976),VLOOKUP(Abfalldokumentation!$W976,'Linien - BU'!R:S,2,FALSE),A976)</f>
        <v>Labor</v>
      </c>
      <c r="W976" s="77" t="str">
        <f t="shared" si="131"/>
        <v>Diverses</v>
      </c>
      <c r="X976" s="77">
        <f t="shared" si="132"/>
        <v>74</v>
      </c>
    </row>
    <row r="977" spans="1:24" ht="30" customHeight="1" x14ac:dyDescent="0.25">
      <c r="A977" s="45" t="s">
        <v>92</v>
      </c>
      <c r="B977" s="46" t="s">
        <v>225</v>
      </c>
      <c r="C977" s="46">
        <v>86</v>
      </c>
      <c r="D977" s="46">
        <v>71</v>
      </c>
      <c r="E977" s="47">
        <v>44477</v>
      </c>
      <c r="F977" s="48"/>
      <c r="G977" s="46"/>
      <c r="H977" s="50" t="str">
        <f>IFERROR(VLOOKUP(Abfalldokumentation!$B977,Artikel!A:C,3,FALSE),Abfalldokumentation!$B977)</f>
        <v>diverses</v>
      </c>
      <c r="I977" s="73" t="str">
        <f>VLOOKUP(V977,'Linien - BU'!A:B,2,FALSE)</f>
        <v>Rest</v>
      </c>
      <c r="J977" s="74">
        <f t="shared" si="126"/>
        <v>86</v>
      </c>
      <c r="K977" s="75">
        <f>Abfalldokumentation!$E977</f>
        <v>44477</v>
      </c>
      <c r="L977" s="74" t="str">
        <f>IFERROR(IF(VLOOKUP(W977,'[1]Rohware 230'!$B:$C,2,FALSE)=0,"Rohware"),
IFERROR(IF(VLOOKUP(W977,[1]Sammelnr.!$B:$C,2,FALSE)=0,"Sammelnr. ungeschält ABS"),
IFERROR(IF(VLOOKUP(W977,[1]Sammelnr.!$E:$F,2,FALSE)=0,"Sammelnr. ungeschält VS"),
IFERROR(IF(VLOOKUP(W977,[1]Sammelnr.!$H:$I,2,FALSE)=0,"Sammelnr. geschält"),
IFERROR(IF(VLOOKUP(W977,[1]Offen!$B:$C,2,FALSE)=0,"Offen ungeschält ABS"),
IFERROR(IF(VLOOKUP(W977,[1]Offen!$E:$F,2,FALSE)=0,"Offen ungeschält VOS"),
IFERROR(IF(VLOOKUP(W977,[1]Offen!$H:$I,2,FALSE)=0,"Offen geschält RW"),
IFERROR(IF(VLOOKUP(W977,[1]Offen!$K:$L,2,FALSE)=0,"Offen vegan"),
IFERROR(IF(VLOOKUP(W977,[1]Offen!$N:$O,2,FALSE)=0,"Offen Zipfel"),
IFERROR(IF(VLOOKUP(W977,[1]Offen!$Q:$R,2,FALSE)=0,"Offen Endstücke"),
IFERROR(IF(VLOOKUP(W977,[1]Vakuumiert!$B:$C,2,FALSE)=0,"Vakuumierter VOS ungeschält"),
IFERROR(IF(VLOOKUP(W977,[1]Vakuumiert!$E:$F,2,FALSE)=0,"Vakuumierter ABS ungeschält"),
IFERROR(IF(VLOOKUP(W977,[1]Vakuumiert!$H:$I,2,FALSE)=0,"Vakuumierter VOS geschält"),
IFERROR(IF(VLOOKUP(W977,[1]Vakuumiert!$K:$L,2,FALSE)=0,"Vakuumierter VOS vegan"),
IFERROR(IF(VLOOKUP(W977,[1]Vakuumiert!$N:$O,2,FALSE)=0,"Vakuumierter VOS Zipfel"),
IFERROR(IF(VLOOKUP(W977,[1]Vakuumiert!$Q:$R,2,FALSE)=0,"Vakuumiert geschält"),
IFERROR(IF(VLOOKUP(W977,'[1]vakuumierte Fertigprodukte'!$B:$C,2,FALSE)=0,"Fertigprodukte"),
IFERROR(IF(VLOOKUP(W977,'[1]vakuumierte Fertigprodukte'!$E:$FI,2,FALSE)=0,"Vakuumierte Zipfel"),
IFERROR(IF(VLOOKUP(W977,[1]Wurste!$B:$C,2,FALSE)=0,"Räucherwürste"),
IFERROR(IF(VLOOKUP(W977,[1]Wurste!$E:$F,2,FALSE)=0,"URW/URGW Wurst"),
IFERROR(IF(VLOOKUP(W977,[1]Wurste!$H:$I,2,FALSE)=0,"HF-Wurst Vegan"),
IFERROR(IF(VLOOKUP(W977,[1]Wurste!$K:$L,2,FALSE)=0,"320er ohne Würste"),
IFERROR(IF(AND(OR(Abfalldokumentation!$I977="BU3",Abfalldokumentation!$I977="Verkauf"),Abfalldokumentation!$N977="Schimmel",Abfalldokumentation!$O977="keinen Abnehmer/kein Schälpersonal"),"Div. Zipfel, ES ohne Verwendung",VLOOKUP(Abfalldokumentation!$M977,Produktgruppen!A:B,2,FALSE)),"-")))))))))))))))))))))))</f>
        <v>Diverses</v>
      </c>
      <c r="M977" s="76" t="str">
        <f>IFERROR(VLOOKUP(Abfalldokumentation!$W977,Artikel!A:C,3,FALSE),Abfalldokumentation!$W977)</f>
        <v>diverses</v>
      </c>
      <c r="N977" s="76" t="str">
        <f>VLOOKUP(D977,'Liste Gründe'!A:D,2,FALSE)</f>
        <v>Qualitätssicherung</v>
      </c>
      <c r="O977" s="75" t="str">
        <f>IF(ISBLANK(F977),VLOOKUP(Abfalldokumentation!$X977,'Liste Gründe'!A:D,3,FALSE),F977)</f>
        <v>Einwaage</v>
      </c>
      <c r="P977" s="76" t="str">
        <f>IF(ISBLANK(Abfalldokumentation!$G977),"-",Abfalldokumentation!$G977)</f>
        <v>-</v>
      </c>
      <c r="Q977" s="76">
        <f t="shared" si="127"/>
        <v>40</v>
      </c>
      <c r="R977" s="76" t="str">
        <f t="shared" si="128"/>
        <v>Produkte</v>
      </c>
      <c r="S977" s="76" t="str">
        <f t="shared" si="129"/>
        <v>BUs</v>
      </c>
      <c r="T977" s="76" t="str">
        <f t="shared" si="130"/>
        <v>Symptome</v>
      </c>
      <c r="U977" s="76" t="str">
        <f>IFERROR(VLOOKUP(Abfalldokumentation!$W977,Kennzahlen!S:U,3,FALSE)*Abfalldokumentation!$J977,"0")</f>
        <v>0</v>
      </c>
      <c r="V977" s="76" t="str">
        <f>IF(ISBLANK(A977),VLOOKUP(Abfalldokumentation!$W977,'Linien - BU'!R:S,2,FALSE),A977)</f>
        <v>Labor</v>
      </c>
      <c r="W977" s="77" t="str">
        <f t="shared" si="131"/>
        <v>diverses</v>
      </c>
      <c r="X977" s="77">
        <f t="shared" si="132"/>
        <v>71</v>
      </c>
    </row>
    <row r="978" spans="1:24" ht="30" customHeight="1" x14ac:dyDescent="0.25">
      <c r="A978" s="39" t="s">
        <v>227</v>
      </c>
      <c r="B978" s="40" t="s">
        <v>228</v>
      </c>
      <c r="C978" s="40">
        <v>20.2</v>
      </c>
      <c r="D978" s="40">
        <v>30</v>
      </c>
      <c r="E978" s="41">
        <v>44477</v>
      </c>
      <c r="F978" s="42"/>
      <c r="G978" s="40" t="s">
        <v>36</v>
      </c>
      <c r="H978" s="44" t="str">
        <f>IFERROR(VLOOKUP(Abfalldokumentation!$B978,Artikel!A:C,3,FALSE),Abfalldokumentation!$B978)</f>
        <v>Fruchtkäse</v>
      </c>
      <c r="I978" s="78" t="str">
        <f>VLOOKUP(V978,'Linien - BU'!A:B,2,FALSE)</f>
        <v>BU3</v>
      </c>
      <c r="J978" s="79">
        <f t="shared" si="126"/>
        <v>20.2</v>
      </c>
      <c r="K978" s="80">
        <f>Abfalldokumentation!$E978</f>
        <v>44477</v>
      </c>
      <c r="L978" s="79" t="str">
        <f>IFERROR(IF(VLOOKUP(W978,'[1]Rohware 230'!$B:$C,2,FALSE)=0,"Rohware"),
IFERROR(IF(VLOOKUP(W978,[1]Sammelnr.!$B:$C,2,FALSE)=0,"Sammelnr. ungeschält ABS"),
IFERROR(IF(VLOOKUP(W978,[1]Sammelnr.!$E:$F,2,FALSE)=0,"Sammelnr. ungeschält VS"),
IFERROR(IF(VLOOKUP(W978,[1]Sammelnr.!$H:$I,2,FALSE)=0,"Sammelnr. geschält"),
IFERROR(IF(VLOOKUP(W978,[1]Offen!$B:$C,2,FALSE)=0,"Offen ungeschält ABS"),
IFERROR(IF(VLOOKUP(W978,[1]Offen!$E:$F,2,FALSE)=0,"Offen ungeschält VOS"),
IFERROR(IF(VLOOKUP(W978,[1]Offen!$H:$I,2,FALSE)=0,"Offen geschält RW"),
IFERROR(IF(VLOOKUP(W978,[1]Offen!$K:$L,2,FALSE)=0,"Offen vegan"),
IFERROR(IF(VLOOKUP(W978,[1]Offen!$N:$O,2,FALSE)=0,"Offen Zipfel"),
IFERROR(IF(VLOOKUP(W978,[1]Offen!$Q:$R,2,FALSE)=0,"Offen Endstücke"),
IFERROR(IF(VLOOKUP(W978,[1]Vakuumiert!$B:$C,2,FALSE)=0,"Vakuumierter VOS ungeschält"),
IFERROR(IF(VLOOKUP(W978,[1]Vakuumiert!$E:$F,2,FALSE)=0,"Vakuumierter ABS ungeschält"),
IFERROR(IF(VLOOKUP(W978,[1]Vakuumiert!$H:$I,2,FALSE)=0,"Vakuumierter VOS geschält"),
IFERROR(IF(VLOOKUP(W978,[1]Vakuumiert!$K:$L,2,FALSE)=0,"Vakuumierter VOS vegan"),
IFERROR(IF(VLOOKUP(W978,[1]Vakuumiert!$N:$O,2,FALSE)=0,"Vakuumierter VOS Zipfel"),
IFERROR(IF(VLOOKUP(W978,[1]Vakuumiert!$Q:$R,2,FALSE)=0,"Vakuumiert geschält"),
IFERROR(IF(VLOOKUP(W978,'[1]vakuumierte Fertigprodukte'!$B:$C,2,FALSE)=0,"Fertigprodukte"),
IFERROR(IF(VLOOKUP(W978,'[1]vakuumierte Fertigprodukte'!$E:$FI,2,FALSE)=0,"Vakuumierte Zipfel"),
IFERROR(IF(VLOOKUP(W978,[1]Wurste!$B:$C,2,FALSE)=0,"Räucherwürste"),
IFERROR(IF(VLOOKUP(W978,[1]Wurste!$E:$F,2,FALSE)=0,"URW/URGW Wurst"),
IFERROR(IF(VLOOKUP(W978,[1]Wurste!$H:$I,2,FALSE)=0,"HF-Wurst Vegan"),
IFERROR(IF(VLOOKUP(W978,[1]Wurste!$K:$L,2,FALSE)=0,"320er ohne Würste"),
IFERROR(IF(AND(OR(Abfalldokumentation!$I978="BU3",Abfalldokumentation!$I978="Verkauf"),Abfalldokumentation!$N978="Schimmel",Abfalldokumentation!$O978="keinen Abnehmer/kein Schälpersonal"),"Div. Zipfel, ES ohne Verwendung",VLOOKUP(Abfalldokumentation!$M978,Produktgruppen!A:B,2,FALSE)),"-")))))))))))))))))))))))</f>
        <v>ABS</v>
      </c>
      <c r="M978" s="81" t="str">
        <f>IFERROR(VLOOKUP(Abfalldokumentation!$W978,Artikel!A:C,3,FALSE),Abfalldokumentation!$W978)</f>
        <v>Fruchtkäse</v>
      </c>
      <c r="N978" s="81" t="str">
        <f>VLOOKUP(D978,'Liste Gründe'!A:D,2,FALSE)</f>
        <v>Linienbezogen</v>
      </c>
      <c r="O978" s="80" t="str">
        <f>IF(ISBLANK(F978),VLOOKUP(Abfalldokumentation!$X978,'Liste Gründe'!A:D,3,FALSE),F978)</f>
        <v>Maschinenabfall</v>
      </c>
      <c r="P978" s="81" t="str">
        <f>IF(ISBLANK(Abfalldokumentation!$G978),"-",Abfalldokumentation!$G978)</f>
        <v>-</v>
      </c>
      <c r="Q978" s="81">
        <f t="shared" si="127"/>
        <v>40</v>
      </c>
      <c r="R978" s="81" t="str">
        <f t="shared" si="128"/>
        <v>Produkte</v>
      </c>
      <c r="S978" s="81" t="str">
        <f t="shared" si="129"/>
        <v>BUs</v>
      </c>
      <c r="T978" s="81" t="str">
        <f t="shared" si="130"/>
        <v>Symptome</v>
      </c>
      <c r="U978" s="81" t="str">
        <f>IFERROR(VLOOKUP(Abfalldokumentation!$W978,Kennzahlen!S:U,3,FALSE)*Abfalldokumentation!$J978,"0")</f>
        <v>0</v>
      </c>
      <c r="V978" s="81" t="str">
        <f>IF(ISBLANK(A978),VLOOKUP(Abfalldokumentation!$W978,'Linien - BU'!R:S,2,FALSE),A978)</f>
        <v>Spzialitäten</v>
      </c>
      <c r="W978" s="77" t="str">
        <f t="shared" si="131"/>
        <v>Fruchtkäse</v>
      </c>
      <c r="X978" s="77">
        <f t="shared" si="132"/>
        <v>30</v>
      </c>
    </row>
    <row r="979" spans="1:24" ht="30" customHeight="1" x14ac:dyDescent="0.25">
      <c r="A979" s="45" t="s">
        <v>92</v>
      </c>
      <c r="B979" s="46" t="s">
        <v>93</v>
      </c>
      <c r="C979" s="46">
        <v>1</v>
      </c>
      <c r="D979" s="46">
        <v>71</v>
      </c>
      <c r="E979" s="47">
        <v>44477</v>
      </c>
      <c r="F979" s="48"/>
      <c r="G979" s="46"/>
      <c r="H979" s="50" t="str">
        <f>IFERROR(VLOOKUP(Abfalldokumentation!$B979,Artikel!A:C,3,FALSE),Abfalldokumentation!$B979)</f>
        <v>Laborproben</v>
      </c>
      <c r="I979" s="73" t="str">
        <f>VLOOKUP(V979,'Linien - BU'!A:B,2,FALSE)</f>
        <v>Rest</v>
      </c>
      <c r="J979" s="74">
        <f t="shared" si="126"/>
        <v>1</v>
      </c>
      <c r="K979" s="75">
        <f>Abfalldokumentation!$E979</f>
        <v>44477</v>
      </c>
      <c r="L979" s="74" t="str">
        <f>IFERROR(IF(VLOOKUP(W979,'[1]Rohware 230'!$B:$C,2,FALSE)=0,"Rohware"),
IFERROR(IF(VLOOKUP(W979,[1]Sammelnr.!$B:$C,2,FALSE)=0,"Sammelnr. ungeschält ABS"),
IFERROR(IF(VLOOKUP(W979,[1]Sammelnr.!$E:$F,2,FALSE)=0,"Sammelnr. ungeschält VS"),
IFERROR(IF(VLOOKUP(W979,[1]Sammelnr.!$H:$I,2,FALSE)=0,"Sammelnr. geschält"),
IFERROR(IF(VLOOKUP(W979,[1]Offen!$B:$C,2,FALSE)=0,"Offen ungeschält ABS"),
IFERROR(IF(VLOOKUP(W979,[1]Offen!$E:$F,2,FALSE)=0,"Offen ungeschält VOS"),
IFERROR(IF(VLOOKUP(W979,[1]Offen!$H:$I,2,FALSE)=0,"Offen geschält RW"),
IFERROR(IF(VLOOKUP(W979,[1]Offen!$K:$L,2,FALSE)=0,"Offen vegan"),
IFERROR(IF(VLOOKUP(W979,[1]Offen!$N:$O,2,FALSE)=0,"Offen Zipfel"),
IFERROR(IF(VLOOKUP(W979,[1]Offen!$Q:$R,2,FALSE)=0,"Offen Endstücke"),
IFERROR(IF(VLOOKUP(W979,[1]Vakuumiert!$B:$C,2,FALSE)=0,"Vakuumierter VOS ungeschält"),
IFERROR(IF(VLOOKUP(W979,[1]Vakuumiert!$E:$F,2,FALSE)=0,"Vakuumierter ABS ungeschält"),
IFERROR(IF(VLOOKUP(W979,[1]Vakuumiert!$H:$I,2,FALSE)=0,"Vakuumierter VOS geschält"),
IFERROR(IF(VLOOKUP(W979,[1]Vakuumiert!$K:$L,2,FALSE)=0,"Vakuumierter VOS vegan"),
IFERROR(IF(VLOOKUP(W979,[1]Vakuumiert!$N:$O,2,FALSE)=0,"Vakuumierter VOS Zipfel"),
IFERROR(IF(VLOOKUP(W979,[1]Vakuumiert!$Q:$R,2,FALSE)=0,"Vakuumiert geschält"),
IFERROR(IF(VLOOKUP(W979,'[1]vakuumierte Fertigprodukte'!$B:$C,2,FALSE)=0,"Fertigprodukte"),
IFERROR(IF(VLOOKUP(W979,'[1]vakuumierte Fertigprodukte'!$E:$FI,2,FALSE)=0,"Vakuumierte Zipfel"),
IFERROR(IF(VLOOKUP(W979,[1]Wurste!$B:$C,2,FALSE)=0,"Räucherwürste"),
IFERROR(IF(VLOOKUP(W979,[1]Wurste!$E:$F,2,FALSE)=0,"URW/URGW Wurst"),
IFERROR(IF(VLOOKUP(W979,[1]Wurste!$H:$I,2,FALSE)=0,"HF-Wurst Vegan"),
IFERROR(IF(VLOOKUP(W979,[1]Wurste!$K:$L,2,FALSE)=0,"320er ohne Würste"),
IFERROR(IF(AND(OR(Abfalldokumentation!$I979="BU3",Abfalldokumentation!$I979="Verkauf"),Abfalldokumentation!$N979="Schimmel",Abfalldokumentation!$O979="keinen Abnehmer/kein Schälpersonal"),"Div. Zipfel, ES ohne Verwendung",VLOOKUP(Abfalldokumentation!$M979,Produktgruppen!A:B,2,FALSE)),"-")))))))))))))))))))))))</f>
        <v>Qualitätssicherung</v>
      </c>
      <c r="M979" s="76" t="str">
        <f>IFERROR(VLOOKUP(Abfalldokumentation!$W979,Artikel!A:C,3,FALSE),Abfalldokumentation!$W979)</f>
        <v>Laborproben</v>
      </c>
      <c r="N979" s="76" t="str">
        <f>VLOOKUP(D979,'Liste Gründe'!A:D,2,FALSE)</f>
        <v>Qualitätssicherung</v>
      </c>
      <c r="O979" s="75" t="str">
        <f>IF(ISBLANK(F979),VLOOKUP(Abfalldokumentation!$X979,'Liste Gründe'!A:D,3,FALSE),F979)</f>
        <v>Einwaage</v>
      </c>
      <c r="P979" s="76" t="str">
        <f>IF(ISBLANK(Abfalldokumentation!$G979),"-",Abfalldokumentation!$G979)</f>
        <v>-</v>
      </c>
      <c r="Q979" s="76">
        <f t="shared" si="127"/>
        <v>40</v>
      </c>
      <c r="R979" s="76" t="str">
        <f t="shared" si="128"/>
        <v>Produkte</v>
      </c>
      <c r="S979" s="76" t="str">
        <f t="shared" si="129"/>
        <v>BUs</v>
      </c>
      <c r="T979" s="76" t="str">
        <f t="shared" si="130"/>
        <v>Symptome</v>
      </c>
      <c r="U979" s="76" t="str">
        <f>IFERROR(VLOOKUP(Abfalldokumentation!$W979,Kennzahlen!S:U,3,FALSE)*Abfalldokumentation!$J979,"0")</f>
        <v>0</v>
      </c>
      <c r="V979" s="76" t="str">
        <f>IF(ISBLANK(A979),VLOOKUP(Abfalldokumentation!$W979,'Linien - BU'!R:S,2,FALSE),A979)</f>
        <v>Labor</v>
      </c>
      <c r="W979" s="77" t="str">
        <f t="shared" si="131"/>
        <v>Laborproben</v>
      </c>
      <c r="X979" s="77">
        <f t="shared" si="132"/>
        <v>71</v>
      </c>
    </row>
    <row r="980" spans="1:24" ht="30" customHeight="1" x14ac:dyDescent="0.25">
      <c r="A980" s="39" t="s">
        <v>92</v>
      </c>
      <c r="B980" s="40" t="s">
        <v>93</v>
      </c>
      <c r="C980" s="40">
        <v>3.2</v>
      </c>
      <c r="D980" s="40">
        <v>74</v>
      </c>
      <c r="E980" s="41">
        <v>44477</v>
      </c>
      <c r="F980" s="42"/>
      <c r="G980" s="40"/>
      <c r="H980" s="44" t="str">
        <f>IFERROR(VLOOKUP(Abfalldokumentation!$B980,Artikel!A:C,3,FALSE),Abfalldokumentation!$B980)</f>
        <v>Laborproben</v>
      </c>
      <c r="I980" s="78" t="str">
        <f>VLOOKUP(V980,'Linien - BU'!A:B,2,FALSE)</f>
        <v>Rest</v>
      </c>
      <c r="J980" s="79">
        <f t="shared" si="126"/>
        <v>3.2</v>
      </c>
      <c r="K980" s="80">
        <f>Abfalldokumentation!$E980</f>
        <v>44477</v>
      </c>
      <c r="L980" s="79" t="str">
        <f>IFERROR(IF(VLOOKUP(W980,'[1]Rohware 230'!$B:$C,2,FALSE)=0,"Rohware"),
IFERROR(IF(VLOOKUP(W980,[1]Sammelnr.!$B:$C,2,FALSE)=0,"Sammelnr. ungeschält ABS"),
IFERROR(IF(VLOOKUP(W980,[1]Sammelnr.!$E:$F,2,FALSE)=0,"Sammelnr. ungeschält VS"),
IFERROR(IF(VLOOKUP(W980,[1]Sammelnr.!$H:$I,2,FALSE)=0,"Sammelnr. geschält"),
IFERROR(IF(VLOOKUP(W980,[1]Offen!$B:$C,2,FALSE)=0,"Offen ungeschält ABS"),
IFERROR(IF(VLOOKUP(W980,[1]Offen!$E:$F,2,FALSE)=0,"Offen ungeschält VOS"),
IFERROR(IF(VLOOKUP(W980,[1]Offen!$H:$I,2,FALSE)=0,"Offen geschält RW"),
IFERROR(IF(VLOOKUP(W980,[1]Offen!$K:$L,2,FALSE)=0,"Offen vegan"),
IFERROR(IF(VLOOKUP(W980,[1]Offen!$N:$O,2,FALSE)=0,"Offen Zipfel"),
IFERROR(IF(VLOOKUP(W980,[1]Offen!$Q:$R,2,FALSE)=0,"Offen Endstücke"),
IFERROR(IF(VLOOKUP(W980,[1]Vakuumiert!$B:$C,2,FALSE)=0,"Vakuumierter VOS ungeschält"),
IFERROR(IF(VLOOKUP(W980,[1]Vakuumiert!$E:$F,2,FALSE)=0,"Vakuumierter ABS ungeschält"),
IFERROR(IF(VLOOKUP(W980,[1]Vakuumiert!$H:$I,2,FALSE)=0,"Vakuumierter VOS geschält"),
IFERROR(IF(VLOOKUP(W980,[1]Vakuumiert!$K:$L,2,FALSE)=0,"Vakuumierter VOS vegan"),
IFERROR(IF(VLOOKUP(W980,[1]Vakuumiert!$N:$O,2,FALSE)=0,"Vakuumierter VOS Zipfel"),
IFERROR(IF(VLOOKUP(W980,[1]Vakuumiert!$Q:$R,2,FALSE)=0,"Vakuumiert geschält"),
IFERROR(IF(VLOOKUP(W980,'[1]vakuumierte Fertigprodukte'!$B:$C,2,FALSE)=0,"Fertigprodukte"),
IFERROR(IF(VLOOKUP(W980,'[1]vakuumierte Fertigprodukte'!$E:$FI,2,FALSE)=0,"Vakuumierte Zipfel"),
IFERROR(IF(VLOOKUP(W980,[1]Wurste!$B:$C,2,FALSE)=0,"Räucherwürste"),
IFERROR(IF(VLOOKUP(W980,[1]Wurste!$E:$F,2,FALSE)=0,"URW/URGW Wurst"),
IFERROR(IF(VLOOKUP(W980,[1]Wurste!$H:$I,2,FALSE)=0,"HF-Wurst Vegan"),
IFERROR(IF(VLOOKUP(W980,[1]Wurste!$K:$L,2,FALSE)=0,"320er ohne Würste"),
IFERROR(IF(AND(OR(Abfalldokumentation!$I980="BU3",Abfalldokumentation!$I980="Verkauf"),Abfalldokumentation!$N980="Schimmel",Abfalldokumentation!$O980="keinen Abnehmer/kein Schälpersonal"),"Div. Zipfel, ES ohne Verwendung",VLOOKUP(Abfalldokumentation!$M980,Produktgruppen!A:B,2,FALSE)),"-")))))))))))))))))))))))</f>
        <v>Qualitätssicherung</v>
      </c>
      <c r="M980" s="81" t="str">
        <f>IFERROR(VLOOKUP(Abfalldokumentation!$W980,Artikel!A:C,3,FALSE),Abfalldokumentation!$W980)</f>
        <v>Laborproben</v>
      </c>
      <c r="N980" s="81" t="str">
        <f>VLOOKUP(D980,'Liste Gründe'!A:D,2,FALSE)</f>
        <v>Qualitätssicherung</v>
      </c>
      <c r="O980" s="80" t="str">
        <f>IF(ISBLANK(F980),VLOOKUP(Abfalldokumentation!$X980,'Liste Gründe'!A:D,3,FALSE),F980)</f>
        <v>Sensorik</v>
      </c>
      <c r="P980" s="81" t="str">
        <f>IF(ISBLANK(Abfalldokumentation!$G980),"-",Abfalldokumentation!$G980)</f>
        <v>-</v>
      </c>
      <c r="Q980" s="81">
        <f t="shared" si="127"/>
        <v>40</v>
      </c>
      <c r="R980" s="81" t="str">
        <f t="shared" si="128"/>
        <v>Produkte</v>
      </c>
      <c r="S980" s="81" t="str">
        <f t="shared" si="129"/>
        <v>BUs</v>
      </c>
      <c r="T980" s="81" t="str">
        <f t="shared" si="130"/>
        <v>Symptome</v>
      </c>
      <c r="U980" s="81" t="str">
        <f>IFERROR(VLOOKUP(Abfalldokumentation!$W980,Kennzahlen!S:U,3,FALSE)*Abfalldokumentation!$J980,"0")</f>
        <v>0</v>
      </c>
      <c r="V980" s="81" t="str">
        <f>IF(ISBLANK(A980),VLOOKUP(Abfalldokumentation!$W980,'Linien - BU'!R:S,2,FALSE),A980)</f>
        <v>Labor</v>
      </c>
      <c r="W980" s="77" t="str">
        <f t="shared" si="131"/>
        <v>Laborproben</v>
      </c>
      <c r="X980" s="77">
        <f t="shared" si="132"/>
        <v>74</v>
      </c>
    </row>
    <row r="981" spans="1:24" ht="30" customHeight="1" x14ac:dyDescent="0.25">
      <c r="A981" s="45" t="s">
        <v>95</v>
      </c>
      <c r="B981" s="46" t="s">
        <v>111</v>
      </c>
      <c r="C981" s="46">
        <v>80</v>
      </c>
      <c r="D981" s="46">
        <v>60</v>
      </c>
      <c r="E981" s="47">
        <v>44477</v>
      </c>
      <c r="F981" s="48" t="s">
        <v>36</v>
      </c>
      <c r="G981" s="46" t="s">
        <v>36</v>
      </c>
      <c r="H981" s="50" t="str">
        <f>IFERROR(VLOOKUP(Abfalldokumentation!$B981,Artikel!A:C,3,FALSE),Abfalldokumentation!$B981)</f>
        <v>Rinde</v>
      </c>
      <c r="I981" s="73" t="str">
        <f>VLOOKUP(V981,'Linien - BU'!A:B,2,FALSE)</f>
        <v>BU1</v>
      </c>
      <c r="J981" s="74">
        <f t="shared" si="126"/>
        <v>80</v>
      </c>
      <c r="K981" s="75">
        <f>Abfalldokumentation!$E981</f>
        <v>44477</v>
      </c>
      <c r="L981" s="74" t="str">
        <f>IFERROR(IF(VLOOKUP(W981,'[1]Rohware 230'!$B:$C,2,FALSE)=0,"Rohware"),
IFERROR(IF(VLOOKUP(W981,[1]Sammelnr.!$B:$C,2,FALSE)=0,"Sammelnr. ungeschält ABS"),
IFERROR(IF(VLOOKUP(W981,[1]Sammelnr.!$E:$F,2,FALSE)=0,"Sammelnr. ungeschält VS"),
IFERROR(IF(VLOOKUP(W981,[1]Sammelnr.!$H:$I,2,FALSE)=0,"Sammelnr. geschält"),
IFERROR(IF(VLOOKUP(W981,[1]Offen!$B:$C,2,FALSE)=0,"Offen ungeschält ABS"),
IFERROR(IF(VLOOKUP(W981,[1]Offen!$E:$F,2,FALSE)=0,"Offen ungeschält VOS"),
IFERROR(IF(VLOOKUP(W981,[1]Offen!$H:$I,2,FALSE)=0,"Offen geschält RW"),
IFERROR(IF(VLOOKUP(W981,[1]Offen!$K:$L,2,FALSE)=0,"Offen vegan"),
IFERROR(IF(VLOOKUP(W981,[1]Offen!$N:$O,2,FALSE)=0,"Offen Zipfel"),
IFERROR(IF(VLOOKUP(W981,[1]Offen!$Q:$R,2,FALSE)=0,"Offen Endstücke"),
IFERROR(IF(VLOOKUP(W981,[1]Vakuumiert!$B:$C,2,FALSE)=0,"Vakuumierter VOS ungeschält"),
IFERROR(IF(VLOOKUP(W981,[1]Vakuumiert!$E:$F,2,FALSE)=0,"Vakuumierter ABS ungeschält"),
IFERROR(IF(VLOOKUP(W981,[1]Vakuumiert!$H:$I,2,FALSE)=0,"Vakuumierter VOS geschält"),
IFERROR(IF(VLOOKUP(W981,[1]Vakuumiert!$K:$L,2,FALSE)=0,"Vakuumierter VOS vegan"),
IFERROR(IF(VLOOKUP(W981,[1]Vakuumiert!$N:$O,2,FALSE)=0,"Vakuumierter VOS Zipfel"),
IFERROR(IF(VLOOKUP(W981,[1]Vakuumiert!$Q:$R,2,FALSE)=0,"Vakuumiert geschält"),
IFERROR(IF(VLOOKUP(W981,'[1]vakuumierte Fertigprodukte'!$B:$C,2,FALSE)=0,"Fertigprodukte"),
IFERROR(IF(VLOOKUP(W981,'[1]vakuumierte Fertigprodukte'!$E:$FI,2,FALSE)=0,"Vakuumierte Zipfel"),
IFERROR(IF(VLOOKUP(W981,[1]Wurste!$B:$C,2,FALSE)=0,"Räucherwürste"),
IFERROR(IF(VLOOKUP(W981,[1]Wurste!$E:$F,2,FALSE)=0,"URW/URGW Wurst"),
IFERROR(IF(VLOOKUP(W981,[1]Wurste!$H:$I,2,FALSE)=0,"HF-Wurst Vegan"),
IFERROR(IF(VLOOKUP(W981,[1]Wurste!$K:$L,2,FALSE)=0,"320er ohne Würste"),
IFERROR(IF(AND(OR(Abfalldokumentation!$I981="BU3",Abfalldokumentation!$I981="Verkauf"),Abfalldokumentation!$N981="Schimmel",Abfalldokumentation!$O981="keinen Abnehmer/kein Schälpersonal"),"Div. Zipfel, ES ohne Verwendung",VLOOKUP(Abfalldokumentation!$M981,Produktgruppen!A:B,2,FALSE)),"-")))))))))))))))))))))))</f>
        <v>Rest</v>
      </c>
      <c r="M981" s="76" t="str">
        <f>IFERROR(VLOOKUP(Abfalldokumentation!$W981,Artikel!A:C,3,FALSE),Abfalldokumentation!$W981)</f>
        <v>Rinde</v>
      </c>
      <c r="N981" s="76" t="str">
        <f>VLOOKUP(D981,'Liste Gründe'!A:D,2,FALSE)</f>
        <v>Rest</v>
      </c>
      <c r="O981" s="75" t="str">
        <f>IF(ISBLANK(F981),VLOOKUP(Abfalldokumentation!$X981,'Liste Gründe'!A:D,3,FALSE),F981)</f>
        <v>-</v>
      </c>
      <c r="P981" s="76" t="str">
        <f>IF(ISBLANK(Abfalldokumentation!$G981),"-",Abfalldokumentation!$G981)</f>
        <v>-</v>
      </c>
      <c r="Q981" s="76">
        <f t="shared" si="127"/>
        <v>40</v>
      </c>
      <c r="R981" s="76" t="str">
        <f t="shared" si="128"/>
        <v>Produkte</v>
      </c>
      <c r="S981" s="76" t="str">
        <f t="shared" si="129"/>
        <v>BUs</v>
      </c>
      <c r="T981" s="76" t="str">
        <f t="shared" si="130"/>
        <v>Symptome</v>
      </c>
      <c r="U981" s="76" t="str">
        <f>IFERROR(VLOOKUP(Abfalldokumentation!$W981,Kennzahlen!S:U,3,FALSE)*Abfalldokumentation!$J981,"0")</f>
        <v>0</v>
      </c>
      <c r="V981" s="76" t="str">
        <f>IF(ISBLANK(A981),VLOOKUP(Abfalldokumentation!$W981,'Linien - BU'!R:S,2,FALSE),A981)</f>
        <v>RWV</v>
      </c>
      <c r="W981" s="77" t="str">
        <f t="shared" si="131"/>
        <v>Rinde</v>
      </c>
      <c r="X981" s="77">
        <f t="shared" si="132"/>
        <v>60</v>
      </c>
    </row>
    <row r="982" spans="1:24" ht="30" customHeight="1" x14ac:dyDescent="0.25">
      <c r="A982" s="39" t="s">
        <v>92</v>
      </c>
      <c r="B982" s="42" t="s">
        <v>108</v>
      </c>
      <c r="C982" s="40">
        <v>53.6</v>
      </c>
      <c r="D982" s="40">
        <v>70</v>
      </c>
      <c r="E982" s="41">
        <v>44477</v>
      </c>
      <c r="F982" s="42" t="s">
        <v>108</v>
      </c>
      <c r="G982" s="40" t="s">
        <v>36</v>
      </c>
      <c r="H982" s="44" t="str">
        <f>IFERROR(VLOOKUP(Abfalldokumentation!$B982,Artikel!A:C,3,FALSE),Abfalldokumentation!$B982)</f>
        <v>Rückstellproben</v>
      </c>
      <c r="I982" s="78" t="str">
        <f>VLOOKUP(V982,'Linien - BU'!A:B,2,FALSE)</f>
        <v>Rest</v>
      </c>
      <c r="J982" s="79">
        <f t="shared" ref="J982:J1025" si="133">C982</f>
        <v>53.6</v>
      </c>
      <c r="K982" s="80">
        <f>Abfalldokumentation!$E982</f>
        <v>44477</v>
      </c>
      <c r="L982" s="79" t="str">
        <f>IFERROR(IF(VLOOKUP(W982,'[1]Rohware 230'!$B:$C,2,FALSE)=0,"Rohware"),
IFERROR(IF(VLOOKUP(W982,[1]Sammelnr.!$B:$C,2,FALSE)=0,"Sammelnr. ungeschält ABS"),
IFERROR(IF(VLOOKUP(W982,[1]Sammelnr.!$E:$F,2,FALSE)=0,"Sammelnr. ungeschält VS"),
IFERROR(IF(VLOOKUP(W982,[1]Sammelnr.!$H:$I,2,FALSE)=0,"Sammelnr. geschält"),
IFERROR(IF(VLOOKUP(W982,[1]Offen!$B:$C,2,FALSE)=0,"Offen ungeschält ABS"),
IFERROR(IF(VLOOKUP(W982,[1]Offen!$E:$F,2,FALSE)=0,"Offen ungeschält VOS"),
IFERROR(IF(VLOOKUP(W982,[1]Offen!$H:$I,2,FALSE)=0,"Offen geschält RW"),
IFERROR(IF(VLOOKUP(W982,[1]Offen!$K:$L,2,FALSE)=0,"Offen vegan"),
IFERROR(IF(VLOOKUP(W982,[1]Offen!$N:$O,2,FALSE)=0,"Offen Zipfel"),
IFERROR(IF(VLOOKUP(W982,[1]Offen!$Q:$R,2,FALSE)=0,"Offen Endstücke"),
IFERROR(IF(VLOOKUP(W982,[1]Vakuumiert!$B:$C,2,FALSE)=0,"Vakuumierter VOS ungeschält"),
IFERROR(IF(VLOOKUP(W982,[1]Vakuumiert!$E:$F,2,FALSE)=0,"Vakuumierter ABS ungeschält"),
IFERROR(IF(VLOOKUP(W982,[1]Vakuumiert!$H:$I,2,FALSE)=0,"Vakuumierter VOS geschält"),
IFERROR(IF(VLOOKUP(W982,[1]Vakuumiert!$K:$L,2,FALSE)=0,"Vakuumierter VOS vegan"),
IFERROR(IF(VLOOKUP(W982,[1]Vakuumiert!$N:$O,2,FALSE)=0,"Vakuumierter VOS Zipfel"),
IFERROR(IF(VLOOKUP(W982,[1]Vakuumiert!$Q:$R,2,FALSE)=0,"Vakuumiert geschält"),
IFERROR(IF(VLOOKUP(W982,'[1]vakuumierte Fertigprodukte'!$B:$C,2,FALSE)=0,"Fertigprodukte"),
IFERROR(IF(VLOOKUP(W982,'[1]vakuumierte Fertigprodukte'!$E:$FI,2,FALSE)=0,"Vakuumierte Zipfel"),
IFERROR(IF(VLOOKUP(W982,[1]Wurste!$B:$C,2,FALSE)=0,"Räucherwürste"),
IFERROR(IF(VLOOKUP(W982,[1]Wurste!$E:$F,2,FALSE)=0,"URW/URGW Wurst"),
IFERROR(IF(VLOOKUP(W982,[1]Wurste!$H:$I,2,FALSE)=0,"HF-Wurst Vegan"),
IFERROR(IF(VLOOKUP(W982,[1]Wurste!$K:$L,2,FALSE)=0,"320er ohne Würste"),
IFERROR(IF(AND(OR(Abfalldokumentation!$I982="BU3",Abfalldokumentation!$I982="Verkauf"),Abfalldokumentation!$N982="Schimmel",Abfalldokumentation!$O982="keinen Abnehmer/kein Schälpersonal"),"Div. Zipfel, ES ohne Verwendung",VLOOKUP(Abfalldokumentation!$M982,Produktgruppen!A:B,2,FALSE)),"-")))))))))))))))))))))))</f>
        <v>Qualitätssicherung</v>
      </c>
      <c r="M982" s="81" t="str">
        <f>IFERROR(VLOOKUP(Abfalldokumentation!$W982,Artikel!A:C,3,FALSE),Abfalldokumentation!$W982)</f>
        <v>Rückstellproben</v>
      </c>
      <c r="N982" s="81" t="str">
        <f>VLOOKUP(D982,'Liste Gründe'!A:D,2,FALSE)</f>
        <v>Qualitätssicherung</v>
      </c>
      <c r="O982" s="80" t="str">
        <f>IF(ISBLANK(F982),VLOOKUP(Abfalldokumentation!$X982,'Liste Gründe'!A:D,3,FALSE),F982)</f>
        <v>Rückstellproben</v>
      </c>
      <c r="P982" s="81" t="str">
        <f>IF(ISBLANK(Abfalldokumentation!$G982),"-",Abfalldokumentation!$G982)</f>
        <v>-</v>
      </c>
      <c r="Q982" s="81">
        <f t="shared" ref="Q982:Q1025" si="134">_xlfn.ISOWEEKNUM(K982)</f>
        <v>40</v>
      </c>
      <c r="R982" s="81" t="str">
        <f t="shared" ref="R982:R1025" si="135">"Produkte"</f>
        <v>Produkte</v>
      </c>
      <c r="S982" s="81" t="str">
        <f t="shared" ref="S982:S1025" si="136">"BUs"</f>
        <v>BUs</v>
      </c>
      <c r="T982" s="81" t="str">
        <f t="shared" ref="T982:T1025" si="137">"Symptome"</f>
        <v>Symptome</v>
      </c>
      <c r="U982" s="81" t="str">
        <f>IFERROR(VLOOKUP(Abfalldokumentation!$W982,Kennzahlen!S:U,3,FALSE)*Abfalldokumentation!$J982,"0")</f>
        <v>0</v>
      </c>
      <c r="V982" s="81" t="str">
        <f>IF(ISBLANK(A982),VLOOKUP(Abfalldokumentation!$W982,'Linien - BU'!R:S,2,FALSE),A982)</f>
        <v>Labor</v>
      </c>
      <c r="W982" s="77" t="str">
        <f t="shared" ref="W982:W1025" si="138">B982</f>
        <v>Rückstellproben</v>
      </c>
      <c r="X982" s="77">
        <f t="shared" ref="X982:X1025" si="139">D982</f>
        <v>70</v>
      </c>
    </row>
    <row r="983" spans="1:24" ht="30" customHeight="1" x14ac:dyDescent="0.25">
      <c r="A983" s="45" t="s">
        <v>92</v>
      </c>
      <c r="B983" s="48" t="s">
        <v>108</v>
      </c>
      <c r="C983" s="46">
        <v>62.6</v>
      </c>
      <c r="D983" s="46">
        <v>70</v>
      </c>
      <c r="E983" s="47">
        <v>44477</v>
      </c>
      <c r="F983" s="48" t="s">
        <v>108</v>
      </c>
      <c r="G983" s="46" t="s">
        <v>36</v>
      </c>
      <c r="H983" s="50" t="str">
        <f>IFERROR(VLOOKUP(Abfalldokumentation!$B983,Artikel!A:C,3,FALSE),Abfalldokumentation!$B983)</f>
        <v>Rückstellproben</v>
      </c>
      <c r="I983" s="73" t="str">
        <f>VLOOKUP(V983,'Linien - BU'!A:B,2,FALSE)</f>
        <v>Rest</v>
      </c>
      <c r="J983" s="74">
        <f t="shared" si="133"/>
        <v>62.6</v>
      </c>
      <c r="K983" s="75">
        <f>Abfalldokumentation!$E983</f>
        <v>44477</v>
      </c>
      <c r="L983" s="74" t="str">
        <f>IFERROR(IF(VLOOKUP(W983,'[1]Rohware 230'!$B:$C,2,FALSE)=0,"Rohware"),
IFERROR(IF(VLOOKUP(W983,[1]Sammelnr.!$B:$C,2,FALSE)=0,"Sammelnr. ungeschält ABS"),
IFERROR(IF(VLOOKUP(W983,[1]Sammelnr.!$E:$F,2,FALSE)=0,"Sammelnr. ungeschält VS"),
IFERROR(IF(VLOOKUP(W983,[1]Sammelnr.!$H:$I,2,FALSE)=0,"Sammelnr. geschält"),
IFERROR(IF(VLOOKUP(W983,[1]Offen!$B:$C,2,FALSE)=0,"Offen ungeschält ABS"),
IFERROR(IF(VLOOKUP(W983,[1]Offen!$E:$F,2,FALSE)=0,"Offen ungeschält VOS"),
IFERROR(IF(VLOOKUP(W983,[1]Offen!$H:$I,2,FALSE)=0,"Offen geschält RW"),
IFERROR(IF(VLOOKUP(W983,[1]Offen!$K:$L,2,FALSE)=0,"Offen vegan"),
IFERROR(IF(VLOOKUP(W983,[1]Offen!$N:$O,2,FALSE)=0,"Offen Zipfel"),
IFERROR(IF(VLOOKUP(W983,[1]Offen!$Q:$R,2,FALSE)=0,"Offen Endstücke"),
IFERROR(IF(VLOOKUP(W983,[1]Vakuumiert!$B:$C,2,FALSE)=0,"Vakuumierter VOS ungeschält"),
IFERROR(IF(VLOOKUP(W983,[1]Vakuumiert!$E:$F,2,FALSE)=0,"Vakuumierter ABS ungeschält"),
IFERROR(IF(VLOOKUP(W983,[1]Vakuumiert!$H:$I,2,FALSE)=0,"Vakuumierter VOS geschält"),
IFERROR(IF(VLOOKUP(W983,[1]Vakuumiert!$K:$L,2,FALSE)=0,"Vakuumierter VOS vegan"),
IFERROR(IF(VLOOKUP(W983,[1]Vakuumiert!$N:$O,2,FALSE)=0,"Vakuumierter VOS Zipfel"),
IFERROR(IF(VLOOKUP(W983,[1]Vakuumiert!$Q:$R,2,FALSE)=0,"Vakuumiert geschält"),
IFERROR(IF(VLOOKUP(W983,'[1]vakuumierte Fertigprodukte'!$B:$C,2,FALSE)=0,"Fertigprodukte"),
IFERROR(IF(VLOOKUP(W983,'[1]vakuumierte Fertigprodukte'!$E:$FI,2,FALSE)=0,"Vakuumierte Zipfel"),
IFERROR(IF(VLOOKUP(W983,[1]Wurste!$B:$C,2,FALSE)=0,"Räucherwürste"),
IFERROR(IF(VLOOKUP(W983,[1]Wurste!$E:$F,2,FALSE)=0,"URW/URGW Wurst"),
IFERROR(IF(VLOOKUP(W983,[1]Wurste!$H:$I,2,FALSE)=0,"HF-Wurst Vegan"),
IFERROR(IF(VLOOKUP(W983,[1]Wurste!$K:$L,2,FALSE)=0,"320er ohne Würste"),
IFERROR(IF(AND(OR(Abfalldokumentation!$I983="BU3",Abfalldokumentation!$I983="Verkauf"),Abfalldokumentation!$N983="Schimmel",Abfalldokumentation!$O983="keinen Abnehmer/kein Schälpersonal"),"Div. Zipfel, ES ohne Verwendung",VLOOKUP(Abfalldokumentation!$M983,Produktgruppen!A:B,2,FALSE)),"-")))))))))))))))))))))))</f>
        <v>Qualitätssicherung</v>
      </c>
      <c r="M983" s="76" t="str">
        <f>IFERROR(VLOOKUP(Abfalldokumentation!$W983,Artikel!A:C,3,FALSE),Abfalldokumentation!$W983)</f>
        <v>Rückstellproben</v>
      </c>
      <c r="N983" s="76" t="str">
        <f>VLOOKUP(D983,'Liste Gründe'!A:D,2,FALSE)</f>
        <v>Qualitätssicherung</v>
      </c>
      <c r="O983" s="75" t="str">
        <f>IF(ISBLANK(F983),VLOOKUP(Abfalldokumentation!$X983,'Liste Gründe'!A:D,3,FALSE),F983)</f>
        <v>Rückstellproben</v>
      </c>
      <c r="P983" s="76" t="str">
        <f>IF(ISBLANK(Abfalldokumentation!$G983),"-",Abfalldokumentation!$G983)</f>
        <v>-</v>
      </c>
      <c r="Q983" s="76">
        <f t="shared" si="134"/>
        <v>40</v>
      </c>
      <c r="R983" s="76" t="str">
        <f t="shared" si="135"/>
        <v>Produkte</v>
      </c>
      <c r="S983" s="76" t="str">
        <f t="shared" si="136"/>
        <v>BUs</v>
      </c>
      <c r="T983" s="76" t="str">
        <f t="shared" si="137"/>
        <v>Symptome</v>
      </c>
      <c r="U983" s="76" t="str">
        <f>IFERROR(VLOOKUP(Abfalldokumentation!$W983,Kennzahlen!S:U,3,FALSE)*Abfalldokumentation!$J983,"0")</f>
        <v>0</v>
      </c>
      <c r="V983" s="76" t="str">
        <f>IF(ISBLANK(A983),VLOOKUP(Abfalldokumentation!$W983,'Linien - BU'!R:S,2,FALSE),A983)</f>
        <v>Labor</v>
      </c>
      <c r="W983" s="77" t="str">
        <f t="shared" si="138"/>
        <v>Rückstellproben</v>
      </c>
      <c r="X983" s="77">
        <f t="shared" si="139"/>
        <v>70</v>
      </c>
    </row>
    <row r="984" spans="1:24" ht="30" customHeight="1" x14ac:dyDescent="0.25">
      <c r="A984" s="39" t="s">
        <v>92</v>
      </c>
      <c r="B984" s="42" t="s">
        <v>108</v>
      </c>
      <c r="C984" s="40">
        <v>127</v>
      </c>
      <c r="D984" s="40">
        <v>70</v>
      </c>
      <c r="E984" s="41">
        <v>44477</v>
      </c>
      <c r="F984" s="42"/>
      <c r="G984" s="40"/>
      <c r="H984" s="44" t="str">
        <f>IFERROR(VLOOKUP(Abfalldokumentation!$B984,Artikel!A:C,3,FALSE),Abfalldokumentation!$B984)</f>
        <v>Rückstellproben</v>
      </c>
      <c r="I984" s="78" t="str">
        <f>VLOOKUP(V984,'Linien - BU'!A:B,2,FALSE)</f>
        <v>Rest</v>
      </c>
      <c r="J984" s="79">
        <f t="shared" si="133"/>
        <v>127</v>
      </c>
      <c r="K984" s="80">
        <f>Abfalldokumentation!$E984</f>
        <v>44477</v>
      </c>
      <c r="L984" s="79" t="str">
        <f>IFERROR(IF(VLOOKUP(W984,'[1]Rohware 230'!$B:$C,2,FALSE)=0,"Rohware"),
IFERROR(IF(VLOOKUP(W984,[1]Sammelnr.!$B:$C,2,FALSE)=0,"Sammelnr. ungeschält ABS"),
IFERROR(IF(VLOOKUP(W984,[1]Sammelnr.!$E:$F,2,FALSE)=0,"Sammelnr. ungeschält VS"),
IFERROR(IF(VLOOKUP(W984,[1]Sammelnr.!$H:$I,2,FALSE)=0,"Sammelnr. geschält"),
IFERROR(IF(VLOOKUP(W984,[1]Offen!$B:$C,2,FALSE)=0,"Offen ungeschält ABS"),
IFERROR(IF(VLOOKUP(W984,[1]Offen!$E:$F,2,FALSE)=0,"Offen ungeschält VOS"),
IFERROR(IF(VLOOKUP(W984,[1]Offen!$H:$I,2,FALSE)=0,"Offen geschält RW"),
IFERROR(IF(VLOOKUP(W984,[1]Offen!$K:$L,2,FALSE)=0,"Offen vegan"),
IFERROR(IF(VLOOKUP(W984,[1]Offen!$N:$O,2,FALSE)=0,"Offen Zipfel"),
IFERROR(IF(VLOOKUP(W984,[1]Offen!$Q:$R,2,FALSE)=0,"Offen Endstücke"),
IFERROR(IF(VLOOKUP(W984,[1]Vakuumiert!$B:$C,2,FALSE)=0,"Vakuumierter VOS ungeschält"),
IFERROR(IF(VLOOKUP(W984,[1]Vakuumiert!$E:$F,2,FALSE)=0,"Vakuumierter ABS ungeschält"),
IFERROR(IF(VLOOKUP(W984,[1]Vakuumiert!$H:$I,2,FALSE)=0,"Vakuumierter VOS geschält"),
IFERROR(IF(VLOOKUP(W984,[1]Vakuumiert!$K:$L,2,FALSE)=0,"Vakuumierter VOS vegan"),
IFERROR(IF(VLOOKUP(W984,[1]Vakuumiert!$N:$O,2,FALSE)=0,"Vakuumierter VOS Zipfel"),
IFERROR(IF(VLOOKUP(W984,[1]Vakuumiert!$Q:$R,2,FALSE)=0,"Vakuumiert geschält"),
IFERROR(IF(VLOOKUP(W984,'[1]vakuumierte Fertigprodukte'!$B:$C,2,FALSE)=0,"Fertigprodukte"),
IFERROR(IF(VLOOKUP(W984,'[1]vakuumierte Fertigprodukte'!$E:$FI,2,FALSE)=0,"Vakuumierte Zipfel"),
IFERROR(IF(VLOOKUP(W984,[1]Wurste!$B:$C,2,FALSE)=0,"Räucherwürste"),
IFERROR(IF(VLOOKUP(W984,[1]Wurste!$E:$F,2,FALSE)=0,"URW/URGW Wurst"),
IFERROR(IF(VLOOKUP(W984,[1]Wurste!$H:$I,2,FALSE)=0,"HF-Wurst Vegan"),
IFERROR(IF(VLOOKUP(W984,[1]Wurste!$K:$L,2,FALSE)=0,"320er ohne Würste"),
IFERROR(IF(AND(OR(Abfalldokumentation!$I984="BU3",Abfalldokumentation!$I984="Verkauf"),Abfalldokumentation!$N984="Schimmel",Abfalldokumentation!$O984="keinen Abnehmer/kein Schälpersonal"),"Div. Zipfel, ES ohne Verwendung",VLOOKUP(Abfalldokumentation!$M984,Produktgruppen!A:B,2,FALSE)),"-")))))))))))))))))))))))</f>
        <v>Qualitätssicherung</v>
      </c>
      <c r="M984" s="81" t="str">
        <f>IFERROR(VLOOKUP(Abfalldokumentation!$W984,Artikel!A:C,3,FALSE),Abfalldokumentation!$W984)</f>
        <v>Rückstellproben</v>
      </c>
      <c r="N984" s="81" t="str">
        <f>VLOOKUP(D984,'Liste Gründe'!A:D,2,FALSE)</f>
        <v>Qualitätssicherung</v>
      </c>
      <c r="O984" s="80" t="str">
        <f>IF(ISBLANK(F984),VLOOKUP(Abfalldokumentation!$X984,'Liste Gründe'!A:D,3,FALSE),F984)</f>
        <v>Rückstellproben</v>
      </c>
      <c r="P984" s="81" t="str">
        <f>IF(ISBLANK(Abfalldokumentation!$G984),"-",Abfalldokumentation!$G984)</f>
        <v>-</v>
      </c>
      <c r="Q984" s="81">
        <f t="shared" si="134"/>
        <v>40</v>
      </c>
      <c r="R984" s="81" t="str">
        <f t="shared" si="135"/>
        <v>Produkte</v>
      </c>
      <c r="S984" s="81" t="str">
        <f t="shared" si="136"/>
        <v>BUs</v>
      </c>
      <c r="T984" s="81" t="str">
        <f t="shared" si="137"/>
        <v>Symptome</v>
      </c>
      <c r="U984" s="81" t="str">
        <f>IFERROR(VLOOKUP(Abfalldokumentation!$W984,Kennzahlen!S:U,3,FALSE)*Abfalldokumentation!$J984,"0")</f>
        <v>0</v>
      </c>
      <c r="V984" s="81" t="str">
        <f>IF(ISBLANK(A984),VLOOKUP(Abfalldokumentation!$W984,'Linien - BU'!R:S,2,FALSE),A984)</f>
        <v>Labor</v>
      </c>
      <c r="W984" s="77" t="str">
        <f t="shared" si="138"/>
        <v>Rückstellproben</v>
      </c>
      <c r="X984" s="77">
        <f t="shared" si="139"/>
        <v>70</v>
      </c>
    </row>
    <row r="985" spans="1:24" ht="30" customHeight="1" x14ac:dyDescent="0.25">
      <c r="A985" s="45" t="s">
        <v>123</v>
      </c>
      <c r="B985" s="46" t="s">
        <v>122</v>
      </c>
      <c r="C985" s="46">
        <v>46</v>
      </c>
      <c r="D985" s="46">
        <v>30</v>
      </c>
      <c r="E985" s="47">
        <v>44477</v>
      </c>
      <c r="F985" s="48"/>
      <c r="G985" s="46" t="s">
        <v>36</v>
      </c>
      <c r="H985" s="50" t="str">
        <f>IFERROR(VLOOKUP(Abfalldokumentation!$B985,Artikel!A:C,3,FALSE),Abfalldokumentation!$B985)</f>
        <v>RW</v>
      </c>
      <c r="I985" s="73" t="str">
        <f>VLOOKUP(V985,'Linien - BU'!A:B,2,FALSE)</f>
        <v>BU3</v>
      </c>
      <c r="J985" s="74">
        <f t="shared" si="133"/>
        <v>46</v>
      </c>
      <c r="K985" s="75">
        <f>Abfalldokumentation!$E985</f>
        <v>44477</v>
      </c>
      <c r="L985" s="74" t="str">
        <f>IFERROR(IF(VLOOKUP(W985,'[1]Rohware 230'!$B:$C,2,FALSE)=0,"Rohware"),
IFERROR(IF(VLOOKUP(W985,[1]Sammelnr.!$B:$C,2,FALSE)=0,"Sammelnr. ungeschält ABS"),
IFERROR(IF(VLOOKUP(W985,[1]Sammelnr.!$E:$F,2,FALSE)=0,"Sammelnr. ungeschält VS"),
IFERROR(IF(VLOOKUP(W985,[1]Sammelnr.!$H:$I,2,FALSE)=0,"Sammelnr. geschält"),
IFERROR(IF(VLOOKUP(W985,[1]Offen!$B:$C,2,FALSE)=0,"Offen ungeschält ABS"),
IFERROR(IF(VLOOKUP(W985,[1]Offen!$E:$F,2,FALSE)=0,"Offen ungeschält VOS"),
IFERROR(IF(VLOOKUP(W985,[1]Offen!$H:$I,2,FALSE)=0,"Offen geschält RW"),
IFERROR(IF(VLOOKUP(W985,[1]Offen!$K:$L,2,FALSE)=0,"Offen vegan"),
IFERROR(IF(VLOOKUP(W985,[1]Offen!$N:$O,2,FALSE)=0,"Offen Zipfel"),
IFERROR(IF(VLOOKUP(W985,[1]Offen!$Q:$R,2,FALSE)=0,"Offen Endstücke"),
IFERROR(IF(VLOOKUP(W985,[1]Vakuumiert!$B:$C,2,FALSE)=0,"Vakuumierter VOS ungeschält"),
IFERROR(IF(VLOOKUP(W985,[1]Vakuumiert!$E:$F,2,FALSE)=0,"Vakuumierter ABS ungeschält"),
IFERROR(IF(VLOOKUP(W985,[1]Vakuumiert!$H:$I,2,FALSE)=0,"Vakuumierter VOS geschält"),
IFERROR(IF(VLOOKUP(W985,[1]Vakuumiert!$K:$L,2,FALSE)=0,"Vakuumierter VOS vegan"),
IFERROR(IF(VLOOKUP(W985,[1]Vakuumiert!$N:$O,2,FALSE)=0,"Vakuumierter VOS Zipfel"),
IFERROR(IF(VLOOKUP(W985,[1]Vakuumiert!$Q:$R,2,FALSE)=0,"Vakuumiert geschält"),
IFERROR(IF(VLOOKUP(W985,'[1]vakuumierte Fertigprodukte'!$B:$C,2,FALSE)=0,"Fertigprodukte"),
IFERROR(IF(VLOOKUP(W985,'[1]vakuumierte Fertigprodukte'!$E:$FI,2,FALSE)=0,"Vakuumierte Zipfel"),
IFERROR(IF(VLOOKUP(W985,[1]Wurste!$B:$C,2,FALSE)=0,"Räucherwürste"),
IFERROR(IF(VLOOKUP(W985,[1]Wurste!$E:$F,2,FALSE)=0,"URW/URGW Wurst"),
IFERROR(IF(VLOOKUP(W985,[1]Wurste!$H:$I,2,FALSE)=0,"HF-Wurst Vegan"),
IFERROR(IF(VLOOKUP(W985,[1]Wurste!$K:$L,2,FALSE)=0,"320er ohne Würste"),
IFERROR(IF(AND(OR(Abfalldokumentation!$I985="BU3",Abfalldokumentation!$I985="Verkauf"),Abfalldokumentation!$N985="Schimmel",Abfalldokumentation!$O985="keinen Abnehmer/kein Schälpersonal"),"Div. Zipfel, ES ohne Verwendung",VLOOKUP(Abfalldokumentation!$M985,Produktgruppen!A:B,2,FALSE)),"-")))))))))))))))))))))))</f>
        <v>RW</v>
      </c>
      <c r="M985" s="76" t="str">
        <f>IFERROR(VLOOKUP(Abfalldokumentation!$W985,Artikel!A:C,3,FALSE),Abfalldokumentation!$W985)</f>
        <v>RW</v>
      </c>
      <c r="N985" s="76" t="str">
        <f>VLOOKUP(D985,'Liste Gründe'!A:D,2,FALSE)</f>
        <v>Linienbezogen</v>
      </c>
      <c r="O985" s="75" t="str">
        <f>IF(ISBLANK(F985),VLOOKUP(Abfalldokumentation!$X985,'Liste Gründe'!A:D,3,FALSE),F985)</f>
        <v>Maschinenabfall</v>
      </c>
      <c r="P985" s="76" t="str">
        <f>IF(ISBLANK(Abfalldokumentation!$G985),"-",Abfalldokumentation!$G985)</f>
        <v>-</v>
      </c>
      <c r="Q985" s="76">
        <f t="shared" si="134"/>
        <v>40</v>
      </c>
      <c r="R985" s="76" t="str">
        <f t="shared" si="135"/>
        <v>Produkte</v>
      </c>
      <c r="S985" s="76" t="str">
        <f t="shared" si="136"/>
        <v>BUs</v>
      </c>
      <c r="T985" s="76" t="str">
        <f t="shared" si="137"/>
        <v>Symptome</v>
      </c>
      <c r="U985" s="76" t="str">
        <f>IFERROR(VLOOKUP(Abfalldokumentation!$W985,Kennzahlen!S:U,3,FALSE)*Abfalldokumentation!$J985,"0")</f>
        <v>0</v>
      </c>
      <c r="V985" s="76" t="str">
        <f>IF(ISBLANK(A985),VLOOKUP(Abfalldokumentation!$W985,'Linien - BU'!R:S,2,FALSE),A985)</f>
        <v>L9</v>
      </c>
      <c r="W985" s="77" t="str">
        <f t="shared" si="138"/>
        <v>RW</v>
      </c>
      <c r="X985" s="77">
        <f t="shared" si="139"/>
        <v>30</v>
      </c>
    </row>
    <row r="986" spans="1:24" ht="30" customHeight="1" x14ac:dyDescent="0.25">
      <c r="A986" s="39" t="s">
        <v>223</v>
      </c>
      <c r="B986" s="40" t="s">
        <v>229</v>
      </c>
      <c r="C986" s="40">
        <v>14.8</v>
      </c>
      <c r="D986" s="40">
        <v>30</v>
      </c>
      <c r="E986" s="41">
        <v>44477</v>
      </c>
      <c r="F986" s="42"/>
      <c r="G986" s="40" t="s">
        <v>36</v>
      </c>
      <c r="H986" s="44" t="str">
        <f>IFERROR(VLOOKUP(Abfalldokumentation!$B986,Artikel!A:C,3,FALSE),Abfalldokumentation!$B986)</f>
        <v>Würfel</v>
      </c>
      <c r="I986" s="78" t="str">
        <f>VLOOKUP(V986,'Linien - BU'!A:B,2,FALSE)</f>
        <v>BU3</v>
      </c>
      <c r="J986" s="79">
        <f t="shared" si="133"/>
        <v>14.8</v>
      </c>
      <c r="K986" s="80">
        <f>Abfalldokumentation!$E986</f>
        <v>44477</v>
      </c>
      <c r="L986" s="79" t="str">
        <f>IFERROR(IF(VLOOKUP(W986,'[1]Rohware 230'!$B:$C,2,FALSE)=0,"Rohware"),
IFERROR(IF(VLOOKUP(W986,[1]Sammelnr.!$B:$C,2,FALSE)=0,"Sammelnr. ungeschält ABS"),
IFERROR(IF(VLOOKUP(W986,[1]Sammelnr.!$E:$F,2,FALSE)=0,"Sammelnr. ungeschält VS"),
IFERROR(IF(VLOOKUP(W986,[1]Sammelnr.!$H:$I,2,FALSE)=0,"Sammelnr. geschält"),
IFERROR(IF(VLOOKUP(W986,[1]Offen!$B:$C,2,FALSE)=0,"Offen ungeschält ABS"),
IFERROR(IF(VLOOKUP(W986,[1]Offen!$E:$F,2,FALSE)=0,"Offen ungeschält VOS"),
IFERROR(IF(VLOOKUP(W986,[1]Offen!$H:$I,2,FALSE)=0,"Offen geschält RW"),
IFERROR(IF(VLOOKUP(W986,[1]Offen!$K:$L,2,FALSE)=0,"Offen vegan"),
IFERROR(IF(VLOOKUP(W986,[1]Offen!$N:$O,2,FALSE)=0,"Offen Zipfel"),
IFERROR(IF(VLOOKUP(W986,[1]Offen!$Q:$R,2,FALSE)=0,"Offen Endstücke"),
IFERROR(IF(VLOOKUP(W986,[1]Vakuumiert!$B:$C,2,FALSE)=0,"Vakuumierter VOS ungeschält"),
IFERROR(IF(VLOOKUP(W986,[1]Vakuumiert!$E:$F,2,FALSE)=0,"Vakuumierter ABS ungeschält"),
IFERROR(IF(VLOOKUP(W986,[1]Vakuumiert!$H:$I,2,FALSE)=0,"Vakuumierter VOS geschält"),
IFERROR(IF(VLOOKUP(W986,[1]Vakuumiert!$K:$L,2,FALSE)=0,"Vakuumierter VOS vegan"),
IFERROR(IF(VLOOKUP(W986,[1]Vakuumiert!$N:$O,2,FALSE)=0,"Vakuumierter VOS Zipfel"),
IFERROR(IF(VLOOKUP(W986,[1]Vakuumiert!$Q:$R,2,FALSE)=0,"Vakuumiert geschält"),
IFERROR(IF(VLOOKUP(W986,'[1]vakuumierte Fertigprodukte'!$B:$C,2,FALSE)=0,"Fertigprodukte"),
IFERROR(IF(VLOOKUP(W986,'[1]vakuumierte Fertigprodukte'!$E:$FI,2,FALSE)=0,"Vakuumierte Zipfel"),
IFERROR(IF(VLOOKUP(W986,[1]Wurste!$B:$C,2,FALSE)=0,"Räucherwürste"),
IFERROR(IF(VLOOKUP(W986,[1]Wurste!$E:$F,2,FALSE)=0,"URW/URGW Wurst"),
IFERROR(IF(VLOOKUP(W986,[1]Wurste!$H:$I,2,FALSE)=0,"HF-Wurst Vegan"),
IFERROR(IF(VLOOKUP(W986,[1]Wurste!$K:$L,2,FALSE)=0,"320er ohne Würste"),
IFERROR(IF(AND(OR(Abfalldokumentation!$I986="BU3",Abfalldokumentation!$I986="Verkauf"),Abfalldokumentation!$N986="Schimmel",Abfalldokumentation!$O986="keinen Abnehmer/kein Schälpersonal"),"Div. Zipfel, ES ohne Verwendung",VLOOKUP(Abfalldokumentation!$M986,Produktgruppen!A:B,2,FALSE)),"-")))))))))))))))))))))))</f>
        <v>ABS</v>
      </c>
      <c r="M986" s="81" t="str">
        <f>IFERROR(VLOOKUP(Abfalldokumentation!$W986,Artikel!A:C,3,FALSE),Abfalldokumentation!$W986)</f>
        <v>Würfel</v>
      </c>
      <c r="N986" s="81" t="str">
        <f>VLOOKUP(D986,'Liste Gründe'!A:D,2,FALSE)</f>
        <v>Linienbezogen</v>
      </c>
      <c r="O986" s="80" t="str">
        <f>IF(ISBLANK(F986),VLOOKUP(Abfalldokumentation!$X986,'Liste Gründe'!A:D,3,FALSE),F986)</f>
        <v>Maschinenabfall</v>
      </c>
      <c r="P986" s="81" t="str">
        <f>IF(ISBLANK(Abfalldokumentation!$G986),"-",Abfalldokumentation!$G986)</f>
        <v>-</v>
      </c>
      <c r="Q986" s="81">
        <f t="shared" si="134"/>
        <v>40</v>
      </c>
      <c r="R986" s="81" t="str">
        <f t="shared" si="135"/>
        <v>Produkte</v>
      </c>
      <c r="S986" s="81" t="str">
        <f t="shared" si="136"/>
        <v>BUs</v>
      </c>
      <c r="T986" s="81" t="str">
        <f t="shared" si="137"/>
        <v>Symptome</v>
      </c>
      <c r="U986" s="81" t="str">
        <f>IFERROR(VLOOKUP(Abfalldokumentation!$W986,Kennzahlen!S:U,3,FALSE)*Abfalldokumentation!$J986,"0")</f>
        <v>0</v>
      </c>
      <c r="V986" s="81" t="str">
        <f>IF(ISBLANK(A986),VLOOKUP(Abfalldokumentation!$W986,'Linien - BU'!R:S,2,FALSE),A986)</f>
        <v>L35</v>
      </c>
      <c r="W986" s="77" t="str">
        <f t="shared" si="138"/>
        <v>Würfel</v>
      </c>
      <c r="X986" s="77">
        <f t="shared" si="139"/>
        <v>30</v>
      </c>
    </row>
    <row r="987" spans="1:24" ht="30" customHeight="1" x14ac:dyDescent="0.25">
      <c r="A987" s="45" t="s">
        <v>8</v>
      </c>
      <c r="B987" s="46">
        <v>29500719</v>
      </c>
      <c r="C987" s="46">
        <v>292</v>
      </c>
      <c r="D987" s="46">
        <v>42</v>
      </c>
      <c r="E987" s="47">
        <v>44480</v>
      </c>
      <c r="F987" s="48"/>
      <c r="G987" s="46" t="s">
        <v>230</v>
      </c>
      <c r="H987" s="50" t="str">
        <f>IFERROR(VLOOKUP(Abfalldokumentation!$B987,Artikel!A:C,3,FALSE),Abfalldokumentation!$B987)</f>
        <v>ABS Havarti Natur 55%</v>
      </c>
      <c r="I987" s="73" t="str">
        <f>VLOOKUP(V987,'Linien - BU'!A:B,2,FALSE)</f>
        <v>BU3</v>
      </c>
      <c r="J987" s="74">
        <f t="shared" si="133"/>
        <v>292</v>
      </c>
      <c r="K987" s="75">
        <f>Abfalldokumentation!$E987</f>
        <v>44480</v>
      </c>
      <c r="L987" s="74" t="str">
        <f>IFERROR(IF(VLOOKUP(W987,'[1]Rohware 230'!$B:$C,2,FALSE)=0,"Rohware"),
IFERROR(IF(VLOOKUP(W987,[1]Sammelnr.!$B:$C,2,FALSE)=0,"Sammelnr. ungeschält ABS"),
IFERROR(IF(VLOOKUP(W987,[1]Sammelnr.!$E:$F,2,FALSE)=0,"Sammelnr. ungeschält VS"),
IFERROR(IF(VLOOKUP(W987,[1]Sammelnr.!$H:$I,2,FALSE)=0,"Sammelnr. geschält"),
IFERROR(IF(VLOOKUP(W987,[1]Offen!$B:$C,2,FALSE)=0,"Offen ungeschält ABS"),
IFERROR(IF(VLOOKUP(W987,[1]Offen!$E:$F,2,FALSE)=0,"Offen ungeschält VOS"),
IFERROR(IF(VLOOKUP(W987,[1]Offen!$H:$I,2,FALSE)=0,"Offen geschält RW"),
IFERROR(IF(VLOOKUP(W987,[1]Offen!$K:$L,2,FALSE)=0,"Offen vegan"),
IFERROR(IF(VLOOKUP(W987,[1]Offen!$N:$O,2,FALSE)=0,"Offen Zipfel"),
IFERROR(IF(VLOOKUP(W987,[1]Offen!$Q:$R,2,FALSE)=0,"Offen Endstücke"),
IFERROR(IF(VLOOKUP(W987,[1]Vakuumiert!$B:$C,2,FALSE)=0,"Vakuumierter VOS ungeschält"),
IFERROR(IF(VLOOKUP(W987,[1]Vakuumiert!$E:$F,2,FALSE)=0,"Vakuumierter ABS ungeschält"),
IFERROR(IF(VLOOKUP(W987,[1]Vakuumiert!$H:$I,2,FALSE)=0,"Vakuumierter VOS geschält"),
IFERROR(IF(VLOOKUP(W987,[1]Vakuumiert!$K:$L,2,FALSE)=0,"Vakuumierter VOS vegan"),
IFERROR(IF(VLOOKUP(W987,[1]Vakuumiert!$N:$O,2,FALSE)=0,"Vakuumierter VOS Zipfel"),
IFERROR(IF(VLOOKUP(W987,[1]Vakuumiert!$Q:$R,2,FALSE)=0,"Vakuumiert geschält"),
IFERROR(IF(VLOOKUP(W987,'[1]vakuumierte Fertigprodukte'!$B:$C,2,FALSE)=0,"Fertigprodukte"),
IFERROR(IF(VLOOKUP(W987,'[1]vakuumierte Fertigprodukte'!$E:$FI,2,FALSE)=0,"Vakuumierte Zipfel"),
IFERROR(IF(VLOOKUP(W987,[1]Wurste!$B:$C,2,FALSE)=0,"Räucherwürste"),
IFERROR(IF(VLOOKUP(W987,[1]Wurste!$E:$F,2,FALSE)=0,"URW/URGW Wurst"),
IFERROR(IF(VLOOKUP(W987,[1]Wurste!$H:$I,2,FALSE)=0,"HF-Wurst Vegan"),
IFERROR(IF(VLOOKUP(W987,[1]Wurste!$K:$L,2,FALSE)=0,"320er ohne Würste"),
IFERROR(IF(AND(OR(Abfalldokumentation!$I987="BU3",Abfalldokumentation!$I987="Verkauf"),Abfalldokumentation!$N987="Schimmel",Abfalldokumentation!$O987="keinen Abnehmer/kein Schälpersonal"),"Div. Zipfel, ES ohne Verwendung",VLOOKUP(Abfalldokumentation!$M987,Produktgruppen!A:B,2,FALSE)),"-")))))))))))))))))))))))</f>
        <v>Offen ungeschält ABS</v>
      </c>
      <c r="M987" s="76" t="str">
        <f>IFERROR(VLOOKUP(Abfalldokumentation!$W987,Artikel!A:C,3,FALSE),Abfalldokumentation!$W987)</f>
        <v>ABS Havarti Natur 55%</v>
      </c>
      <c r="N987" s="76" t="str">
        <f>VLOOKUP(D987,'Liste Gründe'!A:D,2,FALSE)</f>
        <v>Rest</v>
      </c>
      <c r="O987" s="75" t="str">
        <f>IF(ISBLANK(F987),VLOOKUP(Abfalldokumentation!$X987,'Liste Gründe'!A:D,3,FALSE),F987)</f>
        <v>Schmutz</v>
      </c>
      <c r="P987" s="76" t="str">
        <f>IF(ISBLANK(Abfalldokumentation!$G987),"-",Abfalldokumentation!$G987)</f>
        <v>Reklamation erhalten</v>
      </c>
      <c r="Q987" s="76">
        <f t="shared" si="134"/>
        <v>41</v>
      </c>
      <c r="R987" s="76" t="str">
        <f t="shared" si="135"/>
        <v>Produkte</v>
      </c>
      <c r="S987" s="76" t="str">
        <f t="shared" si="136"/>
        <v>BUs</v>
      </c>
      <c r="T987" s="76" t="str">
        <f t="shared" si="137"/>
        <v>Symptome</v>
      </c>
      <c r="U987" s="76">
        <f>IFERROR(VLOOKUP(Abfalldokumentation!$W987,Kennzahlen!S:U,3,FALSE)*Abfalldokumentation!$J987,"0")</f>
        <v>438</v>
      </c>
      <c r="V987" s="76" t="str">
        <f>IF(ISBLANK(A987),VLOOKUP(Abfalldokumentation!$W987,'Linien - BU'!R:S,2,FALSE),A987)</f>
        <v>BU3</v>
      </c>
      <c r="W987" s="77">
        <f t="shared" si="138"/>
        <v>29500719</v>
      </c>
      <c r="X987" s="77">
        <f t="shared" si="139"/>
        <v>42</v>
      </c>
    </row>
    <row r="988" spans="1:24" ht="30" customHeight="1" x14ac:dyDescent="0.25">
      <c r="A988" s="39" t="s">
        <v>8</v>
      </c>
      <c r="B988" s="40">
        <v>29500879</v>
      </c>
      <c r="C988" s="40">
        <v>29</v>
      </c>
      <c r="D988" s="40">
        <v>30</v>
      </c>
      <c r="E988" s="41">
        <v>44480</v>
      </c>
      <c r="F988" s="42"/>
      <c r="G988" s="40"/>
      <c r="H988" s="44" t="str">
        <f>IFERROR(VLOOKUP(Abfalldokumentation!$B988,Artikel!A:C,3,FALSE),Abfalldokumentation!$B988)</f>
        <v>VOS SKZ AMMERLAND</v>
      </c>
      <c r="I988" s="78" t="str">
        <f>VLOOKUP(V988,'Linien - BU'!A:B,2,FALSE)</f>
        <v>BU3</v>
      </c>
      <c r="J988" s="79">
        <f t="shared" si="133"/>
        <v>29</v>
      </c>
      <c r="K988" s="80">
        <f>Abfalldokumentation!$E988</f>
        <v>44480</v>
      </c>
      <c r="L988" s="79" t="str">
        <f>IFERROR(IF(VLOOKUP(W988,'[1]Rohware 230'!$B:$C,2,FALSE)=0,"Rohware"),
IFERROR(IF(VLOOKUP(W988,[1]Sammelnr.!$B:$C,2,FALSE)=0,"Sammelnr. ungeschält ABS"),
IFERROR(IF(VLOOKUP(W988,[1]Sammelnr.!$E:$F,2,FALSE)=0,"Sammelnr. ungeschält VS"),
IFERROR(IF(VLOOKUP(W988,[1]Sammelnr.!$H:$I,2,FALSE)=0,"Sammelnr. geschält"),
IFERROR(IF(VLOOKUP(W988,[1]Offen!$B:$C,2,FALSE)=0,"Offen ungeschält ABS"),
IFERROR(IF(VLOOKUP(W988,[1]Offen!$E:$F,2,FALSE)=0,"Offen ungeschält VOS"),
IFERROR(IF(VLOOKUP(W988,[1]Offen!$H:$I,2,FALSE)=0,"Offen geschält RW"),
IFERROR(IF(VLOOKUP(W988,[1]Offen!$K:$L,2,FALSE)=0,"Offen vegan"),
IFERROR(IF(VLOOKUP(W988,[1]Offen!$N:$O,2,FALSE)=0,"Offen Zipfel"),
IFERROR(IF(VLOOKUP(W988,[1]Offen!$Q:$R,2,FALSE)=0,"Offen Endstücke"),
IFERROR(IF(VLOOKUP(W988,[1]Vakuumiert!$B:$C,2,FALSE)=0,"Vakuumierter VOS ungeschält"),
IFERROR(IF(VLOOKUP(W988,[1]Vakuumiert!$E:$F,2,FALSE)=0,"Vakuumierter ABS ungeschält"),
IFERROR(IF(VLOOKUP(W988,[1]Vakuumiert!$H:$I,2,FALSE)=0,"Vakuumierter VOS geschält"),
IFERROR(IF(VLOOKUP(W988,[1]Vakuumiert!$K:$L,2,FALSE)=0,"Vakuumierter VOS vegan"),
IFERROR(IF(VLOOKUP(W988,[1]Vakuumiert!$N:$O,2,FALSE)=0,"Vakuumierter VOS Zipfel"),
IFERROR(IF(VLOOKUP(W988,[1]Vakuumiert!$Q:$R,2,FALSE)=0,"Vakuumiert geschält"),
IFERROR(IF(VLOOKUP(W988,'[1]vakuumierte Fertigprodukte'!$B:$C,2,FALSE)=0,"Fertigprodukte"),
IFERROR(IF(VLOOKUP(W988,'[1]vakuumierte Fertigprodukte'!$E:$FI,2,FALSE)=0,"Vakuumierte Zipfel"),
IFERROR(IF(VLOOKUP(W988,[1]Wurste!$B:$C,2,FALSE)=0,"Räucherwürste"),
IFERROR(IF(VLOOKUP(W988,[1]Wurste!$E:$F,2,FALSE)=0,"URW/URGW Wurst"),
IFERROR(IF(VLOOKUP(W988,[1]Wurste!$H:$I,2,FALSE)=0,"HF-Wurst Vegan"),
IFERROR(IF(VLOOKUP(W988,[1]Wurste!$K:$L,2,FALSE)=0,"320er ohne Würste"),
IFERROR(IF(AND(OR(Abfalldokumentation!$I988="BU3",Abfalldokumentation!$I988="Verkauf"),Abfalldokumentation!$N988="Schimmel",Abfalldokumentation!$O988="keinen Abnehmer/kein Schälpersonal"),"Div. Zipfel, ES ohne Verwendung",VLOOKUP(Abfalldokumentation!$M988,Produktgruppen!A:B,2,FALSE)),"-")))))))))))))))))))))))</f>
        <v>Offen ungeschält VOS</v>
      </c>
      <c r="M988" s="81" t="str">
        <f>IFERROR(VLOOKUP(Abfalldokumentation!$W988,Artikel!A:C,3,FALSE),Abfalldokumentation!$W988)</f>
        <v>VOS SKZ AMMERLAND</v>
      </c>
      <c r="N988" s="81" t="str">
        <f>VLOOKUP(D988,'Liste Gründe'!A:D,2,FALSE)</f>
        <v>Linienbezogen</v>
      </c>
      <c r="O988" s="80" t="str">
        <f>IF(ISBLANK(F988),VLOOKUP(Abfalldokumentation!$X988,'Liste Gründe'!A:D,3,FALSE),F988)</f>
        <v>Maschinenabfall</v>
      </c>
      <c r="P988" s="81" t="str">
        <f>IF(ISBLANK(Abfalldokumentation!$G988),"-",Abfalldokumentation!$G988)</f>
        <v>-</v>
      </c>
      <c r="Q988" s="81">
        <f t="shared" si="134"/>
        <v>41</v>
      </c>
      <c r="R988" s="81" t="str">
        <f t="shared" si="135"/>
        <v>Produkte</v>
      </c>
      <c r="S988" s="81" t="str">
        <f t="shared" si="136"/>
        <v>BUs</v>
      </c>
      <c r="T988" s="81" t="str">
        <f t="shared" si="137"/>
        <v>Symptome</v>
      </c>
      <c r="U988" s="81">
        <f>IFERROR(VLOOKUP(Abfalldokumentation!$W988,Kennzahlen!S:U,3,FALSE)*Abfalldokumentation!$J988,"0")</f>
        <v>14.5</v>
      </c>
      <c r="V988" s="81" t="str">
        <f>IF(ISBLANK(A988),VLOOKUP(Abfalldokumentation!$W988,'Linien - BU'!R:S,2,FALSE),A988)</f>
        <v>BU3</v>
      </c>
      <c r="W988" s="77">
        <f t="shared" si="138"/>
        <v>29500879</v>
      </c>
      <c r="X988" s="77">
        <f t="shared" si="139"/>
        <v>30</v>
      </c>
    </row>
    <row r="989" spans="1:24" ht="30" customHeight="1" x14ac:dyDescent="0.25">
      <c r="A989" s="45" t="s">
        <v>9</v>
      </c>
      <c r="B989" s="46">
        <v>29500891</v>
      </c>
      <c r="C989" s="46">
        <v>9</v>
      </c>
      <c r="D989" s="46">
        <v>61</v>
      </c>
      <c r="E989" s="47">
        <v>44480</v>
      </c>
      <c r="F989" s="48"/>
      <c r="G989" s="46"/>
      <c r="H989" s="50" t="str">
        <f>IFERROR(VLOOKUP(Abfalldokumentation!$B989,Artikel!A:C,3,FALSE),Abfalldokumentation!$B989)</f>
        <v>ABS PECO</v>
      </c>
      <c r="I989" s="73" t="str">
        <f>VLOOKUP(V989,'Linien - BU'!A:B,2,FALSE)</f>
        <v>BU4</v>
      </c>
      <c r="J989" s="74">
        <f t="shared" si="133"/>
        <v>9</v>
      </c>
      <c r="K989" s="75">
        <f>Abfalldokumentation!$E989</f>
        <v>44480</v>
      </c>
      <c r="L989" s="74" t="str">
        <f>IFERROR(IF(VLOOKUP(W989,'[1]Rohware 230'!$B:$C,2,FALSE)=0,"Rohware"),
IFERROR(IF(VLOOKUP(W989,[1]Sammelnr.!$B:$C,2,FALSE)=0,"Sammelnr. ungeschält ABS"),
IFERROR(IF(VLOOKUP(W989,[1]Sammelnr.!$E:$F,2,FALSE)=0,"Sammelnr. ungeschält VS"),
IFERROR(IF(VLOOKUP(W989,[1]Sammelnr.!$H:$I,2,FALSE)=0,"Sammelnr. geschält"),
IFERROR(IF(VLOOKUP(W989,[1]Offen!$B:$C,2,FALSE)=0,"Offen ungeschält ABS"),
IFERROR(IF(VLOOKUP(W989,[1]Offen!$E:$F,2,FALSE)=0,"Offen ungeschält VOS"),
IFERROR(IF(VLOOKUP(W989,[1]Offen!$H:$I,2,FALSE)=0,"Offen geschält RW"),
IFERROR(IF(VLOOKUP(W989,[1]Offen!$K:$L,2,FALSE)=0,"Offen vegan"),
IFERROR(IF(VLOOKUP(W989,[1]Offen!$N:$O,2,FALSE)=0,"Offen Zipfel"),
IFERROR(IF(VLOOKUP(W989,[1]Offen!$Q:$R,2,FALSE)=0,"Offen Endstücke"),
IFERROR(IF(VLOOKUP(W989,[1]Vakuumiert!$B:$C,2,FALSE)=0,"Vakuumierter VOS ungeschält"),
IFERROR(IF(VLOOKUP(W989,[1]Vakuumiert!$E:$F,2,FALSE)=0,"Vakuumierter ABS ungeschält"),
IFERROR(IF(VLOOKUP(W989,[1]Vakuumiert!$H:$I,2,FALSE)=0,"Vakuumierter VOS geschält"),
IFERROR(IF(VLOOKUP(W989,[1]Vakuumiert!$K:$L,2,FALSE)=0,"Vakuumierter VOS vegan"),
IFERROR(IF(VLOOKUP(W989,[1]Vakuumiert!$N:$O,2,FALSE)=0,"Vakuumierter VOS Zipfel"),
IFERROR(IF(VLOOKUP(W989,[1]Vakuumiert!$Q:$R,2,FALSE)=0,"Vakuumiert geschält"),
IFERROR(IF(VLOOKUP(W989,'[1]vakuumierte Fertigprodukte'!$B:$C,2,FALSE)=0,"Fertigprodukte"),
IFERROR(IF(VLOOKUP(W989,'[1]vakuumierte Fertigprodukte'!$E:$FI,2,FALSE)=0,"Vakuumierte Zipfel"),
IFERROR(IF(VLOOKUP(W989,[1]Wurste!$B:$C,2,FALSE)=0,"Räucherwürste"),
IFERROR(IF(VLOOKUP(W989,[1]Wurste!$E:$F,2,FALSE)=0,"URW/URGW Wurst"),
IFERROR(IF(VLOOKUP(W989,[1]Wurste!$H:$I,2,FALSE)=0,"HF-Wurst Vegan"),
IFERROR(IF(VLOOKUP(W989,[1]Wurste!$K:$L,2,FALSE)=0,"320er ohne Würste"),
IFERROR(IF(AND(OR(Abfalldokumentation!$I989="BU3",Abfalldokumentation!$I989="Verkauf"),Abfalldokumentation!$N989="Schimmel",Abfalldokumentation!$O989="keinen Abnehmer/kein Schälpersonal"),"Div. Zipfel, ES ohne Verwendung",VLOOKUP(Abfalldokumentation!$M989,Produktgruppen!A:B,2,FALSE)),"-")))))))))))))))))))))))</f>
        <v>Offen ungeschält ABS</v>
      </c>
      <c r="M989" s="76" t="str">
        <f>IFERROR(VLOOKUP(Abfalldokumentation!$W989,Artikel!A:C,3,FALSE),Abfalldokumentation!$W989)</f>
        <v>ABS PECO</v>
      </c>
      <c r="N989" s="76" t="str">
        <f>VLOOKUP(D989,'Liste Gründe'!A:D,2,FALSE)</f>
        <v>keinen Verwendungszweck</v>
      </c>
      <c r="O989" s="75" t="str">
        <f>IF(ISBLANK(F989),VLOOKUP(Abfalldokumentation!$X989,'Liste Gründe'!A:D,3,FALSE),F989)</f>
        <v>keinen Verwendungszweck</v>
      </c>
      <c r="P989" s="76" t="str">
        <f>IF(ISBLANK(Abfalldokumentation!$G989),"-",Abfalldokumentation!$G989)</f>
        <v>-</v>
      </c>
      <c r="Q989" s="76">
        <f t="shared" si="134"/>
        <v>41</v>
      </c>
      <c r="R989" s="76" t="str">
        <f t="shared" si="135"/>
        <v>Produkte</v>
      </c>
      <c r="S989" s="76" t="str">
        <f t="shared" si="136"/>
        <v>BUs</v>
      </c>
      <c r="T989" s="76" t="str">
        <f t="shared" si="137"/>
        <v>Symptome</v>
      </c>
      <c r="U989" s="76">
        <f>IFERROR(VLOOKUP(Abfalldokumentation!$W989,Kennzahlen!S:U,3,FALSE)*Abfalldokumentation!$J989,"0")</f>
        <v>13.23529411764706</v>
      </c>
      <c r="V989" s="76" t="str">
        <f>IF(ISBLANK(A989),VLOOKUP(Abfalldokumentation!$W989,'Linien - BU'!R:S,2,FALSE),A989)</f>
        <v>BU4</v>
      </c>
      <c r="W989" s="77">
        <f t="shared" si="138"/>
        <v>29500891</v>
      </c>
      <c r="X989" s="77">
        <f t="shared" si="139"/>
        <v>61</v>
      </c>
    </row>
    <row r="990" spans="1:24" ht="30" customHeight="1" x14ac:dyDescent="0.25">
      <c r="A990" s="39" t="s">
        <v>9</v>
      </c>
      <c r="B990" s="40">
        <v>29500893</v>
      </c>
      <c r="C990" s="40">
        <v>102</v>
      </c>
      <c r="D990" s="40">
        <v>12</v>
      </c>
      <c r="E990" s="41">
        <v>44480</v>
      </c>
      <c r="F990" s="42" t="s">
        <v>28</v>
      </c>
      <c r="G990" s="40"/>
      <c r="H990" s="44" t="str">
        <f>IFERROR(VLOOKUP(Abfalldokumentation!$B990,Artikel!A:C,3,FALSE),Abfalldokumentation!$B990)</f>
        <v>ABS REBLOCH</v>
      </c>
      <c r="I990" s="78" t="str">
        <f>VLOOKUP(V990,'Linien - BU'!A:B,2,FALSE)</f>
        <v>BU4</v>
      </c>
      <c r="J990" s="79">
        <f t="shared" si="133"/>
        <v>102</v>
      </c>
      <c r="K990" s="80">
        <f>Abfalldokumentation!$E990</f>
        <v>44480</v>
      </c>
      <c r="L990" s="79" t="str">
        <f>IFERROR(IF(VLOOKUP(W990,'[1]Rohware 230'!$B:$C,2,FALSE)=0,"Rohware"),
IFERROR(IF(VLOOKUP(W990,[1]Sammelnr.!$B:$C,2,FALSE)=0,"Sammelnr. ungeschält ABS"),
IFERROR(IF(VLOOKUP(W990,[1]Sammelnr.!$E:$F,2,FALSE)=0,"Sammelnr. ungeschält VS"),
IFERROR(IF(VLOOKUP(W990,[1]Sammelnr.!$H:$I,2,FALSE)=0,"Sammelnr. geschält"),
IFERROR(IF(VLOOKUP(W990,[1]Offen!$B:$C,2,FALSE)=0,"Offen ungeschält ABS"),
IFERROR(IF(VLOOKUP(W990,[1]Offen!$E:$F,2,FALSE)=0,"Offen ungeschält VOS"),
IFERROR(IF(VLOOKUP(W990,[1]Offen!$H:$I,2,FALSE)=0,"Offen geschält RW"),
IFERROR(IF(VLOOKUP(W990,[1]Offen!$K:$L,2,FALSE)=0,"Offen vegan"),
IFERROR(IF(VLOOKUP(W990,[1]Offen!$N:$O,2,FALSE)=0,"Offen Zipfel"),
IFERROR(IF(VLOOKUP(W990,[1]Offen!$Q:$R,2,FALSE)=0,"Offen Endstücke"),
IFERROR(IF(VLOOKUP(W990,[1]Vakuumiert!$B:$C,2,FALSE)=0,"Vakuumierter VOS ungeschält"),
IFERROR(IF(VLOOKUP(W990,[1]Vakuumiert!$E:$F,2,FALSE)=0,"Vakuumierter ABS ungeschält"),
IFERROR(IF(VLOOKUP(W990,[1]Vakuumiert!$H:$I,2,FALSE)=0,"Vakuumierter VOS geschält"),
IFERROR(IF(VLOOKUP(W990,[1]Vakuumiert!$K:$L,2,FALSE)=0,"Vakuumierter VOS vegan"),
IFERROR(IF(VLOOKUP(W990,[1]Vakuumiert!$N:$O,2,FALSE)=0,"Vakuumierter VOS Zipfel"),
IFERROR(IF(VLOOKUP(W990,[1]Vakuumiert!$Q:$R,2,FALSE)=0,"Vakuumiert geschält"),
IFERROR(IF(VLOOKUP(W990,'[1]vakuumierte Fertigprodukte'!$B:$C,2,FALSE)=0,"Fertigprodukte"),
IFERROR(IF(VLOOKUP(W990,'[1]vakuumierte Fertigprodukte'!$E:$FI,2,FALSE)=0,"Vakuumierte Zipfel"),
IFERROR(IF(VLOOKUP(W990,[1]Wurste!$B:$C,2,FALSE)=0,"Räucherwürste"),
IFERROR(IF(VLOOKUP(W990,[1]Wurste!$E:$F,2,FALSE)=0,"URW/URGW Wurst"),
IFERROR(IF(VLOOKUP(W990,[1]Wurste!$H:$I,2,FALSE)=0,"HF-Wurst Vegan"),
IFERROR(IF(VLOOKUP(W990,[1]Wurste!$K:$L,2,FALSE)=0,"320er ohne Würste"),
IFERROR(IF(AND(OR(Abfalldokumentation!$I990="BU3",Abfalldokumentation!$I990="Verkauf"),Abfalldokumentation!$N990="Schimmel",Abfalldokumentation!$O990="keinen Abnehmer/kein Schälpersonal"),"Div. Zipfel, ES ohne Verwendung",VLOOKUP(Abfalldokumentation!$M990,Produktgruppen!A:B,2,FALSE)),"-")))))))))))))))))))))))</f>
        <v>Offen ungeschält ABS</v>
      </c>
      <c r="M990" s="81" t="str">
        <f>IFERROR(VLOOKUP(Abfalldokumentation!$W990,Artikel!A:C,3,FALSE),Abfalldokumentation!$W990)</f>
        <v>ABS REBLOCH</v>
      </c>
      <c r="N990" s="81" t="str">
        <f>VLOOKUP(D990,'Liste Gründe'!A:D,2,FALSE)</f>
        <v>Schimmel</v>
      </c>
      <c r="O990" s="80" t="str">
        <f>IF(ISBLANK(F990),VLOOKUP(Abfalldokumentation!$X990,'Liste Gründe'!A:D,3,FALSE),F990)</f>
        <v>zu wenig Menge für LKW</v>
      </c>
      <c r="P990" s="81" t="str">
        <f>IF(ISBLANK(Abfalldokumentation!$G990),"-",Abfalldokumentation!$G990)</f>
        <v>-</v>
      </c>
      <c r="Q990" s="81">
        <f t="shared" si="134"/>
        <v>41</v>
      </c>
      <c r="R990" s="81" t="str">
        <f t="shared" si="135"/>
        <v>Produkte</v>
      </c>
      <c r="S990" s="81" t="str">
        <f t="shared" si="136"/>
        <v>BUs</v>
      </c>
      <c r="T990" s="81" t="str">
        <f t="shared" si="137"/>
        <v>Symptome</v>
      </c>
      <c r="U990" s="81">
        <f>IFERROR(VLOOKUP(Abfalldokumentation!$W990,Kennzahlen!S:U,3,FALSE)*Abfalldokumentation!$J990,"0")</f>
        <v>1.02</v>
      </c>
      <c r="V990" s="81" t="str">
        <f>IF(ISBLANK(A990),VLOOKUP(Abfalldokumentation!$W990,'Linien - BU'!R:S,2,FALSE),A990)</f>
        <v>BU4</v>
      </c>
      <c r="W990" s="77">
        <f t="shared" si="138"/>
        <v>29500893</v>
      </c>
      <c r="X990" s="77">
        <f t="shared" si="139"/>
        <v>12</v>
      </c>
    </row>
    <row r="991" spans="1:24" ht="30" customHeight="1" x14ac:dyDescent="0.25">
      <c r="A991" s="45" t="s">
        <v>9</v>
      </c>
      <c r="B991" s="46">
        <v>29500893</v>
      </c>
      <c r="C991" s="46">
        <v>154</v>
      </c>
      <c r="D991" s="46">
        <v>61</v>
      </c>
      <c r="E991" s="47">
        <v>44480</v>
      </c>
      <c r="F991" s="48"/>
      <c r="G991" s="46"/>
      <c r="H991" s="50" t="str">
        <f>IFERROR(VLOOKUP(Abfalldokumentation!$B991,Artikel!A:C,3,FALSE),Abfalldokumentation!$B991)</f>
        <v>ABS REBLOCH</v>
      </c>
      <c r="I991" s="73" t="str">
        <f>VLOOKUP(V991,'Linien - BU'!A:B,2,FALSE)</f>
        <v>BU4</v>
      </c>
      <c r="J991" s="74">
        <f t="shared" si="133"/>
        <v>154</v>
      </c>
      <c r="K991" s="75">
        <f>Abfalldokumentation!$E991</f>
        <v>44480</v>
      </c>
      <c r="L991" s="74" t="str">
        <f>IFERROR(IF(VLOOKUP(W991,'[1]Rohware 230'!$B:$C,2,FALSE)=0,"Rohware"),
IFERROR(IF(VLOOKUP(W991,[1]Sammelnr.!$B:$C,2,FALSE)=0,"Sammelnr. ungeschält ABS"),
IFERROR(IF(VLOOKUP(W991,[1]Sammelnr.!$E:$F,2,FALSE)=0,"Sammelnr. ungeschält VS"),
IFERROR(IF(VLOOKUP(W991,[1]Sammelnr.!$H:$I,2,FALSE)=0,"Sammelnr. geschält"),
IFERROR(IF(VLOOKUP(W991,[1]Offen!$B:$C,2,FALSE)=0,"Offen ungeschält ABS"),
IFERROR(IF(VLOOKUP(W991,[1]Offen!$E:$F,2,FALSE)=0,"Offen ungeschält VOS"),
IFERROR(IF(VLOOKUP(W991,[1]Offen!$H:$I,2,FALSE)=0,"Offen geschält RW"),
IFERROR(IF(VLOOKUP(W991,[1]Offen!$K:$L,2,FALSE)=0,"Offen vegan"),
IFERROR(IF(VLOOKUP(W991,[1]Offen!$N:$O,2,FALSE)=0,"Offen Zipfel"),
IFERROR(IF(VLOOKUP(W991,[1]Offen!$Q:$R,2,FALSE)=0,"Offen Endstücke"),
IFERROR(IF(VLOOKUP(W991,[1]Vakuumiert!$B:$C,2,FALSE)=0,"Vakuumierter VOS ungeschält"),
IFERROR(IF(VLOOKUP(W991,[1]Vakuumiert!$E:$F,2,FALSE)=0,"Vakuumierter ABS ungeschält"),
IFERROR(IF(VLOOKUP(W991,[1]Vakuumiert!$H:$I,2,FALSE)=0,"Vakuumierter VOS geschält"),
IFERROR(IF(VLOOKUP(W991,[1]Vakuumiert!$K:$L,2,FALSE)=0,"Vakuumierter VOS vegan"),
IFERROR(IF(VLOOKUP(W991,[1]Vakuumiert!$N:$O,2,FALSE)=0,"Vakuumierter VOS Zipfel"),
IFERROR(IF(VLOOKUP(W991,[1]Vakuumiert!$Q:$R,2,FALSE)=0,"Vakuumiert geschält"),
IFERROR(IF(VLOOKUP(W991,'[1]vakuumierte Fertigprodukte'!$B:$C,2,FALSE)=0,"Fertigprodukte"),
IFERROR(IF(VLOOKUP(W991,'[1]vakuumierte Fertigprodukte'!$E:$FI,2,FALSE)=0,"Vakuumierte Zipfel"),
IFERROR(IF(VLOOKUP(W991,[1]Wurste!$B:$C,2,FALSE)=0,"Räucherwürste"),
IFERROR(IF(VLOOKUP(W991,[1]Wurste!$E:$F,2,FALSE)=0,"URW/URGW Wurst"),
IFERROR(IF(VLOOKUP(W991,[1]Wurste!$H:$I,2,FALSE)=0,"HF-Wurst Vegan"),
IFERROR(IF(VLOOKUP(W991,[1]Wurste!$K:$L,2,FALSE)=0,"320er ohne Würste"),
IFERROR(IF(AND(OR(Abfalldokumentation!$I991="BU3",Abfalldokumentation!$I991="Verkauf"),Abfalldokumentation!$N991="Schimmel",Abfalldokumentation!$O991="keinen Abnehmer/kein Schälpersonal"),"Div. Zipfel, ES ohne Verwendung",VLOOKUP(Abfalldokumentation!$M991,Produktgruppen!A:B,2,FALSE)),"-")))))))))))))))))))))))</f>
        <v>Offen ungeschält ABS</v>
      </c>
      <c r="M991" s="76" t="str">
        <f>IFERROR(VLOOKUP(Abfalldokumentation!$W991,Artikel!A:C,3,FALSE),Abfalldokumentation!$W991)</f>
        <v>ABS REBLOCH</v>
      </c>
      <c r="N991" s="76" t="str">
        <f>VLOOKUP(D991,'Liste Gründe'!A:D,2,FALSE)</f>
        <v>keinen Verwendungszweck</v>
      </c>
      <c r="O991" s="75" t="str">
        <f>IF(ISBLANK(F991),VLOOKUP(Abfalldokumentation!$X991,'Liste Gründe'!A:D,3,FALSE),F991)</f>
        <v>keinen Verwendungszweck</v>
      </c>
      <c r="P991" s="76" t="str">
        <f>IF(ISBLANK(Abfalldokumentation!$G991),"-",Abfalldokumentation!$G991)</f>
        <v>-</v>
      </c>
      <c r="Q991" s="76">
        <f t="shared" si="134"/>
        <v>41</v>
      </c>
      <c r="R991" s="76" t="str">
        <f t="shared" si="135"/>
        <v>Produkte</v>
      </c>
      <c r="S991" s="76" t="str">
        <f t="shared" si="136"/>
        <v>BUs</v>
      </c>
      <c r="T991" s="76" t="str">
        <f t="shared" si="137"/>
        <v>Symptome</v>
      </c>
      <c r="U991" s="76">
        <f>IFERROR(VLOOKUP(Abfalldokumentation!$W991,Kennzahlen!S:U,3,FALSE)*Abfalldokumentation!$J991,"0")</f>
        <v>1.54</v>
      </c>
      <c r="V991" s="76" t="str">
        <f>IF(ISBLANK(A991),VLOOKUP(Abfalldokumentation!$W991,'Linien - BU'!R:S,2,FALSE),A991)</f>
        <v>BU4</v>
      </c>
      <c r="W991" s="77">
        <f t="shared" si="138"/>
        <v>29500893</v>
      </c>
      <c r="X991" s="77">
        <f t="shared" si="139"/>
        <v>61</v>
      </c>
    </row>
    <row r="992" spans="1:24" ht="30" customHeight="1" x14ac:dyDescent="0.25">
      <c r="A992" s="39" t="s">
        <v>9</v>
      </c>
      <c r="B992" s="40">
        <v>29500894</v>
      </c>
      <c r="C992" s="40">
        <v>452</v>
      </c>
      <c r="D992" s="40">
        <v>12</v>
      </c>
      <c r="E992" s="41">
        <v>44480</v>
      </c>
      <c r="F992" s="42" t="s">
        <v>28</v>
      </c>
      <c r="G992" s="40"/>
      <c r="H992" s="44" t="str">
        <f>IFERROR(VLOOKUP(Abfalldokumentation!$B992,Artikel!A:C,3,FALSE),Abfalldokumentation!$B992)</f>
        <v>ABS BACK-BLÜT</v>
      </c>
      <c r="I992" s="78" t="str">
        <f>VLOOKUP(V992,'Linien - BU'!A:B,2,FALSE)</f>
        <v>BU4</v>
      </c>
      <c r="J992" s="79">
        <f t="shared" si="133"/>
        <v>452</v>
      </c>
      <c r="K992" s="80">
        <f>Abfalldokumentation!$E992</f>
        <v>44480</v>
      </c>
      <c r="L992" s="79" t="str">
        <f>IFERROR(IF(VLOOKUP(W992,'[1]Rohware 230'!$B:$C,2,FALSE)=0,"Rohware"),
IFERROR(IF(VLOOKUP(W992,[1]Sammelnr.!$B:$C,2,FALSE)=0,"Sammelnr. ungeschält ABS"),
IFERROR(IF(VLOOKUP(W992,[1]Sammelnr.!$E:$F,2,FALSE)=0,"Sammelnr. ungeschält VS"),
IFERROR(IF(VLOOKUP(W992,[1]Sammelnr.!$H:$I,2,FALSE)=0,"Sammelnr. geschält"),
IFERROR(IF(VLOOKUP(W992,[1]Offen!$B:$C,2,FALSE)=0,"Offen ungeschält ABS"),
IFERROR(IF(VLOOKUP(W992,[1]Offen!$E:$F,2,FALSE)=0,"Offen ungeschält VOS"),
IFERROR(IF(VLOOKUP(W992,[1]Offen!$H:$I,2,FALSE)=0,"Offen geschält RW"),
IFERROR(IF(VLOOKUP(W992,[1]Offen!$K:$L,2,FALSE)=0,"Offen vegan"),
IFERROR(IF(VLOOKUP(W992,[1]Offen!$N:$O,2,FALSE)=0,"Offen Zipfel"),
IFERROR(IF(VLOOKUP(W992,[1]Offen!$Q:$R,2,FALSE)=0,"Offen Endstücke"),
IFERROR(IF(VLOOKUP(W992,[1]Vakuumiert!$B:$C,2,FALSE)=0,"Vakuumierter VOS ungeschält"),
IFERROR(IF(VLOOKUP(W992,[1]Vakuumiert!$E:$F,2,FALSE)=0,"Vakuumierter ABS ungeschält"),
IFERROR(IF(VLOOKUP(W992,[1]Vakuumiert!$H:$I,2,FALSE)=0,"Vakuumierter VOS geschält"),
IFERROR(IF(VLOOKUP(W992,[1]Vakuumiert!$K:$L,2,FALSE)=0,"Vakuumierter VOS vegan"),
IFERROR(IF(VLOOKUP(W992,[1]Vakuumiert!$N:$O,2,FALSE)=0,"Vakuumierter VOS Zipfel"),
IFERROR(IF(VLOOKUP(W992,[1]Vakuumiert!$Q:$R,2,FALSE)=0,"Vakuumiert geschält"),
IFERROR(IF(VLOOKUP(W992,'[1]vakuumierte Fertigprodukte'!$B:$C,2,FALSE)=0,"Fertigprodukte"),
IFERROR(IF(VLOOKUP(W992,'[1]vakuumierte Fertigprodukte'!$E:$FI,2,FALSE)=0,"Vakuumierte Zipfel"),
IFERROR(IF(VLOOKUP(W992,[1]Wurste!$B:$C,2,FALSE)=0,"Räucherwürste"),
IFERROR(IF(VLOOKUP(W992,[1]Wurste!$E:$F,2,FALSE)=0,"URW/URGW Wurst"),
IFERROR(IF(VLOOKUP(W992,[1]Wurste!$H:$I,2,FALSE)=0,"HF-Wurst Vegan"),
IFERROR(IF(VLOOKUP(W992,[1]Wurste!$K:$L,2,FALSE)=0,"320er ohne Würste"),
IFERROR(IF(AND(OR(Abfalldokumentation!$I992="BU3",Abfalldokumentation!$I992="Verkauf"),Abfalldokumentation!$N992="Schimmel",Abfalldokumentation!$O992="keinen Abnehmer/kein Schälpersonal"),"Div. Zipfel, ES ohne Verwendung",VLOOKUP(Abfalldokumentation!$M992,Produktgruppen!A:B,2,FALSE)),"-")))))))))))))))))))))))</f>
        <v>ABS</v>
      </c>
      <c r="M992" s="81" t="str">
        <f>IFERROR(VLOOKUP(Abfalldokumentation!$W992,Artikel!A:C,3,FALSE),Abfalldokumentation!$W992)</f>
        <v>ABS BACK-BLÜT</v>
      </c>
      <c r="N992" s="81" t="str">
        <f>VLOOKUP(D992,'Liste Gründe'!A:D,2,FALSE)</f>
        <v>Schimmel</v>
      </c>
      <c r="O992" s="80" t="str">
        <f>IF(ISBLANK(F992),VLOOKUP(Abfalldokumentation!$X992,'Liste Gründe'!A:D,3,FALSE),F992)</f>
        <v>zu wenig Menge für LKW</v>
      </c>
      <c r="P992" s="81" t="str">
        <f>IF(ISBLANK(Abfalldokumentation!$G992),"-",Abfalldokumentation!$G992)</f>
        <v>-</v>
      </c>
      <c r="Q992" s="81">
        <f t="shared" si="134"/>
        <v>41</v>
      </c>
      <c r="R992" s="81" t="str">
        <f t="shared" si="135"/>
        <v>Produkte</v>
      </c>
      <c r="S992" s="81" t="str">
        <f t="shared" si="136"/>
        <v>BUs</v>
      </c>
      <c r="T992" s="81" t="str">
        <f t="shared" si="137"/>
        <v>Symptome</v>
      </c>
      <c r="U992" s="81" t="str">
        <f>IFERROR(VLOOKUP(Abfalldokumentation!$W992,Kennzahlen!S:U,3,FALSE)*Abfalldokumentation!$J992,"0")</f>
        <v>0</v>
      </c>
      <c r="V992" s="81" t="str">
        <f>IF(ISBLANK(A992),VLOOKUP(Abfalldokumentation!$W992,'Linien - BU'!R:S,2,FALSE),A992)</f>
        <v>BU4</v>
      </c>
      <c r="W992" s="77">
        <f t="shared" si="138"/>
        <v>29500894</v>
      </c>
      <c r="X992" s="77">
        <f t="shared" si="139"/>
        <v>12</v>
      </c>
    </row>
    <row r="993" spans="1:24" ht="30" customHeight="1" x14ac:dyDescent="0.25">
      <c r="A993" s="45" t="s">
        <v>9</v>
      </c>
      <c r="B993" s="46">
        <v>29500904</v>
      </c>
      <c r="C993" s="46">
        <v>419</v>
      </c>
      <c r="D993" s="46">
        <v>61</v>
      </c>
      <c r="E993" s="47">
        <v>44480</v>
      </c>
      <c r="F993" s="48"/>
      <c r="G993" s="46"/>
      <c r="H993" s="50" t="str">
        <f>IFERROR(VLOOKUP(Abfalldokumentation!$B993,Artikel!A:C,3,FALSE),Abfalldokumentation!$B993)</f>
        <v>ABS TI-AD</v>
      </c>
      <c r="I993" s="73" t="str">
        <f>VLOOKUP(V993,'Linien - BU'!A:B,2,FALSE)</f>
        <v>BU4</v>
      </c>
      <c r="J993" s="74">
        <f t="shared" si="133"/>
        <v>419</v>
      </c>
      <c r="K993" s="75">
        <f>Abfalldokumentation!$E993</f>
        <v>44480</v>
      </c>
      <c r="L993" s="74" t="str">
        <f>IFERROR(IF(VLOOKUP(W993,'[1]Rohware 230'!$B:$C,2,FALSE)=0,"Rohware"),
IFERROR(IF(VLOOKUP(W993,[1]Sammelnr.!$B:$C,2,FALSE)=0,"Sammelnr. ungeschält ABS"),
IFERROR(IF(VLOOKUP(W993,[1]Sammelnr.!$E:$F,2,FALSE)=0,"Sammelnr. ungeschält VS"),
IFERROR(IF(VLOOKUP(W993,[1]Sammelnr.!$H:$I,2,FALSE)=0,"Sammelnr. geschält"),
IFERROR(IF(VLOOKUP(W993,[1]Offen!$B:$C,2,FALSE)=0,"Offen ungeschält ABS"),
IFERROR(IF(VLOOKUP(W993,[1]Offen!$E:$F,2,FALSE)=0,"Offen ungeschält VOS"),
IFERROR(IF(VLOOKUP(W993,[1]Offen!$H:$I,2,FALSE)=0,"Offen geschält RW"),
IFERROR(IF(VLOOKUP(W993,[1]Offen!$K:$L,2,FALSE)=0,"Offen vegan"),
IFERROR(IF(VLOOKUP(W993,[1]Offen!$N:$O,2,FALSE)=0,"Offen Zipfel"),
IFERROR(IF(VLOOKUP(W993,[1]Offen!$Q:$R,2,FALSE)=0,"Offen Endstücke"),
IFERROR(IF(VLOOKUP(W993,[1]Vakuumiert!$B:$C,2,FALSE)=0,"Vakuumierter VOS ungeschält"),
IFERROR(IF(VLOOKUP(W993,[1]Vakuumiert!$E:$F,2,FALSE)=0,"Vakuumierter ABS ungeschält"),
IFERROR(IF(VLOOKUP(W993,[1]Vakuumiert!$H:$I,2,FALSE)=0,"Vakuumierter VOS geschält"),
IFERROR(IF(VLOOKUP(W993,[1]Vakuumiert!$K:$L,2,FALSE)=0,"Vakuumierter VOS vegan"),
IFERROR(IF(VLOOKUP(W993,[1]Vakuumiert!$N:$O,2,FALSE)=0,"Vakuumierter VOS Zipfel"),
IFERROR(IF(VLOOKUP(W993,[1]Vakuumiert!$Q:$R,2,FALSE)=0,"Vakuumiert geschält"),
IFERROR(IF(VLOOKUP(W993,'[1]vakuumierte Fertigprodukte'!$B:$C,2,FALSE)=0,"Fertigprodukte"),
IFERROR(IF(VLOOKUP(W993,'[1]vakuumierte Fertigprodukte'!$E:$FI,2,FALSE)=0,"Vakuumierte Zipfel"),
IFERROR(IF(VLOOKUP(W993,[1]Wurste!$B:$C,2,FALSE)=0,"Räucherwürste"),
IFERROR(IF(VLOOKUP(W993,[1]Wurste!$E:$F,2,FALSE)=0,"URW/URGW Wurst"),
IFERROR(IF(VLOOKUP(W993,[1]Wurste!$H:$I,2,FALSE)=0,"HF-Wurst Vegan"),
IFERROR(IF(VLOOKUP(W993,[1]Wurste!$K:$L,2,FALSE)=0,"320er ohne Würste"),
IFERROR(IF(AND(OR(Abfalldokumentation!$I993="BU3",Abfalldokumentation!$I993="Verkauf"),Abfalldokumentation!$N993="Schimmel",Abfalldokumentation!$O993="keinen Abnehmer/kein Schälpersonal"),"Div. Zipfel, ES ohne Verwendung",VLOOKUP(Abfalldokumentation!$M993,Produktgruppen!A:B,2,FALSE)),"-")))))))))))))))))))))))</f>
        <v>Offen ungeschält ABS</v>
      </c>
      <c r="M993" s="76" t="str">
        <f>IFERROR(VLOOKUP(Abfalldokumentation!$W993,Artikel!A:C,3,FALSE),Abfalldokumentation!$W993)</f>
        <v>ABS TI-AD</v>
      </c>
      <c r="N993" s="76" t="str">
        <f>VLOOKUP(D993,'Liste Gründe'!A:D,2,FALSE)</f>
        <v>keinen Verwendungszweck</v>
      </c>
      <c r="O993" s="75" t="str">
        <f>IF(ISBLANK(F993),VLOOKUP(Abfalldokumentation!$X993,'Liste Gründe'!A:D,3,FALSE),F993)</f>
        <v>keinen Verwendungszweck</v>
      </c>
      <c r="P993" s="76" t="str">
        <f>IF(ISBLANK(Abfalldokumentation!$G993),"-",Abfalldokumentation!$G993)</f>
        <v>-</v>
      </c>
      <c r="Q993" s="76">
        <f t="shared" si="134"/>
        <v>41</v>
      </c>
      <c r="R993" s="76" t="str">
        <f t="shared" si="135"/>
        <v>Produkte</v>
      </c>
      <c r="S993" s="76" t="str">
        <f t="shared" si="136"/>
        <v>BUs</v>
      </c>
      <c r="T993" s="76" t="str">
        <f t="shared" si="137"/>
        <v>Symptome</v>
      </c>
      <c r="U993" s="76">
        <f>IFERROR(VLOOKUP(Abfalldokumentation!$W993,Kennzahlen!S:U,3,FALSE)*Abfalldokumentation!$J993,"0")</f>
        <v>4.1900000000000004</v>
      </c>
      <c r="V993" s="76" t="str">
        <f>IF(ISBLANK(A993),VLOOKUP(Abfalldokumentation!$W993,'Linien - BU'!R:S,2,FALSE),A993)</f>
        <v>BU4</v>
      </c>
      <c r="W993" s="77">
        <f t="shared" si="138"/>
        <v>29500904</v>
      </c>
      <c r="X993" s="77">
        <f t="shared" si="139"/>
        <v>61</v>
      </c>
    </row>
    <row r="994" spans="1:24" ht="30" customHeight="1" x14ac:dyDescent="0.25">
      <c r="A994" s="39" t="s">
        <v>9</v>
      </c>
      <c r="B994" s="40">
        <v>29500906</v>
      </c>
      <c r="C994" s="40">
        <v>8</v>
      </c>
      <c r="D994" s="40">
        <v>61</v>
      </c>
      <c r="E994" s="41">
        <v>44480</v>
      </c>
      <c r="F994" s="42"/>
      <c r="G994" s="40"/>
      <c r="H994" s="44" t="str">
        <f>IFERROR(VLOOKUP(Abfalldokumentation!$B994,Artikel!A:C,3,FALSE),Abfalldokumentation!$B994)</f>
        <v>ABS SCH-PAUL</v>
      </c>
      <c r="I994" s="78" t="str">
        <f>VLOOKUP(V994,'Linien - BU'!A:B,2,FALSE)</f>
        <v>BU4</v>
      </c>
      <c r="J994" s="79">
        <f t="shared" si="133"/>
        <v>8</v>
      </c>
      <c r="K994" s="80">
        <f>Abfalldokumentation!$E994</f>
        <v>44480</v>
      </c>
      <c r="L994" s="79" t="str">
        <f>IFERROR(IF(VLOOKUP(W994,'[1]Rohware 230'!$B:$C,2,FALSE)=0,"Rohware"),
IFERROR(IF(VLOOKUP(W994,[1]Sammelnr.!$B:$C,2,FALSE)=0,"Sammelnr. ungeschält ABS"),
IFERROR(IF(VLOOKUP(W994,[1]Sammelnr.!$E:$F,2,FALSE)=0,"Sammelnr. ungeschält VS"),
IFERROR(IF(VLOOKUP(W994,[1]Sammelnr.!$H:$I,2,FALSE)=0,"Sammelnr. geschält"),
IFERROR(IF(VLOOKUP(W994,[1]Offen!$B:$C,2,FALSE)=0,"Offen ungeschält ABS"),
IFERROR(IF(VLOOKUP(W994,[1]Offen!$E:$F,2,FALSE)=0,"Offen ungeschält VOS"),
IFERROR(IF(VLOOKUP(W994,[1]Offen!$H:$I,2,FALSE)=0,"Offen geschält RW"),
IFERROR(IF(VLOOKUP(W994,[1]Offen!$K:$L,2,FALSE)=0,"Offen vegan"),
IFERROR(IF(VLOOKUP(W994,[1]Offen!$N:$O,2,FALSE)=0,"Offen Zipfel"),
IFERROR(IF(VLOOKUP(W994,[1]Offen!$Q:$R,2,FALSE)=0,"Offen Endstücke"),
IFERROR(IF(VLOOKUP(W994,[1]Vakuumiert!$B:$C,2,FALSE)=0,"Vakuumierter VOS ungeschält"),
IFERROR(IF(VLOOKUP(W994,[1]Vakuumiert!$E:$F,2,FALSE)=0,"Vakuumierter ABS ungeschält"),
IFERROR(IF(VLOOKUP(W994,[1]Vakuumiert!$H:$I,2,FALSE)=0,"Vakuumierter VOS geschält"),
IFERROR(IF(VLOOKUP(W994,[1]Vakuumiert!$K:$L,2,FALSE)=0,"Vakuumierter VOS vegan"),
IFERROR(IF(VLOOKUP(W994,[1]Vakuumiert!$N:$O,2,FALSE)=0,"Vakuumierter VOS Zipfel"),
IFERROR(IF(VLOOKUP(W994,[1]Vakuumiert!$Q:$R,2,FALSE)=0,"Vakuumiert geschält"),
IFERROR(IF(VLOOKUP(W994,'[1]vakuumierte Fertigprodukte'!$B:$C,2,FALSE)=0,"Fertigprodukte"),
IFERROR(IF(VLOOKUP(W994,'[1]vakuumierte Fertigprodukte'!$E:$FI,2,FALSE)=0,"Vakuumierte Zipfel"),
IFERROR(IF(VLOOKUP(W994,[1]Wurste!$B:$C,2,FALSE)=0,"Räucherwürste"),
IFERROR(IF(VLOOKUP(W994,[1]Wurste!$E:$F,2,FALSE)=0,"URW/URGW Wurst"),
IFERROR(IF(VLOOKUP(W994,[1]Wurste!$H:$I,2,FALSE)=0,"HF-Wurst Vegan"),
IFERROR(IF(VLOOKUP(W994,[1]Wurste!$K:$L,2,FALSE)=0,"320er ohne Würste"),
IFERROR(IF(AND(OR(Abfalldokumentation!$I994="BU3",Abfalldokumentation!$I994="Verkauf"),Abfalldokumentation!$N994="Schimmel",Abfalldokumentation!$O994="keinen Abnehmer/kein Schälpersonal"),"Div. Zipfel, ES ohne Verwendung",VLOOKUP(Abfalldokumentation!$M994,Produktgruppen!A:B,2,FALSE)),"-")))))))))))))))))))))))</f>
        <v>Offen ungeschält ABS</v>
      </c>
      <c r="M994" s="81" t="str">
        <f>IFERROR(VLOOKUP(Abfalldokumentation!$W994,Artikel!A:C,3,FALSE),Abfalldokumentation!$W994)</f>
        <v>ABS SCH-PAUL</v>
      </c>
      <c r="N994" s="81" t="str">
        <f>VLOOKUP(D994,'Liste Gründe'!A:D,2,FALSE)</f>
        <v>keinen Verwendungszweck</v>
      </c>
      <c r="O994" s="80" t="str">
        <f>IF(ISBLANK(F994),VLOOKUP(Abfalldokumentation!$X994,'Liste Gründe'!A:D,3,FALSE),F994)</f>
        <v>keinen Verwendungszweck</v>
      </c>
      <c r="P994" s="81" t="str">
        <f>IF(ISBLANK(Abfalldokumentation!$G994),"-",Abfalldokumentation!$G994)</f>
        <v>-</v>
      </c>
      <c r="Q994" s="81">
        <f t="shared" si="134"/>
        <v>41</v>
      </c>
      <c r="R994" s="81" t="str">
        <f t="shared" si="135"/>
        <v>Produkte</v>
      </c>
      <c r="S994" s="81" t="str">
        <f t="shared" si="136"/>
        <v>BUs</v>
      </c>
      <c r="T994" s="81" t="str">
        <f t="shared" si="137"/>
        <v>Symptome</v>
      </c>
      <c r="U994" s="81">
        <f>IFERROR(VLOOKUP(Abfalldokumentation!$W994,Kennzahlen!S:U,3,FALSE)*Abfalldokumentation!$J994,"0")</f>
        <v>0.08</v>
      </c>
      <c r="V994" s="81" t="str">
        <f>IF(ISBLANK(A994),VLOOKUP(Abfalldokumentation!$W994,'Linien - BU'!R:S,2,FALSE),A994)</f>
        <v>BU4</v>
      </c>
      <c r="W994" s="77">
        <f t="shared" si="138"/>
        <v>29500906</v>
      </c>
      <c r="X994" s="77">
        <f t="shared" si="139"/>
        <v>61</v>
      </c>
    </row>
    <row r="995" spans="1:24" ht="30" customHeight="1" x14ac:dyDescent="0.25">
      <c r="A995" s="45" t="s">
        <v>9</v>
      </c>
      <c r="B995" s="46">
        <v>29500908</v>
      </c>
      <c r="C995" s="46">
        <v>327</v>
      </c>
      <c r="D995" s="46">
        <v>61</v>
      </c>
      <c r="E995" s="47">
        <v>44480</v>
      </c>
      <c r="F995" s="48"/>
      <c r="G995" s="46"/>
      <c r="H995" s="50" t="str">
        <f>IFERROR(VLOOKUP(Abfalldokumentation!$B995,Artikel!A:C,3,FALSE),Abfalldokumentation!$B995)</f>
        <v>ABS GRUY</v>
      </c>
      <c r="I995" s="73" t="str">
        <f>VLOOKUP(V995,'Linien - BU'!A:B,2,FALSE)</f>
        <v>BU4</v>
      </c>
      <c r="J995" s="74">
        <f t="shared" si="133"/>
        <v>327</v>
      </c>
      <c r="K995" s="75">
        <f>Abfalldokumentation!$E995</f>
        <v>44480</v>
      </c>
      <c r="L995" s="74" t="str">
        <f>IFERROR(IF(VLOOKUP(W995,'[1]Rohware 230'!$B:$C,2,FALSE)=0,"Rohware"),
IFERROR(IF(VLOOKUP(W995,[1]Sammelnr.!$B:$C,2,FALSE)=0,"Sammelnr. ungeschält ABS"),
IFERROR(IF(VLOOKUP(W995,[1]Sammelnr.!$E:$F,2,FALSE)=0,"Sammelnr. ungeschält VS"),
IFERROR(IF(VLOOKUP(W995,[1]Sammelnr.!$H:$I,2,FALSE)=0,"Sammelnr. geschält"),
IFERROR(IF(VLOOKUP(W995,[1]Offen!$B:$C,2,FALSE)=0,"Offen ungeschält ABS"),
IFERROR(IF(VLOOKUP(W995,[1]Offen!$E:$F,2,FALSE)=0,"Offen ungeschält VOS"),
IFERROR(IF(VLOOKUP(W995,[1]Offen!$H:$I,2,FALSE)=0,"Offen geschält RW"),
IFERROR(IF(VLOOKUP(W995,[1]Offen!$K:$L,2,FALSE)=0,"Offen vegan"),
IFERROR(IF(VLOOKUP(W995,[1]Offen!$N:$O,2,FALSE)=0,"Offen Zipfel"),
IFERROR(IF(VLOOKUP(W995,[1]Offen!$Q:$R,2,FALSE)=0,"Offen Endstücke"),
IFERROR(IF(VLOOKUP(W995,[1]Vakuumiert!$B:$C,2,FALSE)=0,"Vakuumierter VOS ungeschält"),
IFERROR(IF(VLOOKUP(W995,[1]Vakuumiert!$E:$F,2,FALSE)=0,"Vakuumierter ABS ungeschält"),
IFERROR(IF(VLOOKUP(W995,[1]Vakuumiert!$H:$I,2,FALSE)=0,"Vakuumierter VOS geschält"),
IFERROR(IF(VLOOKUP(W995,[1]Vakuumiert!$K:$L,2,FALSE)=0,"Vakuumierter VOS vegan"),
IFERROR(IF(VLOOKUP(W995,[1]Vakuumiert!$N:$O,2,FALSE)=0,"Vakuumierter VOS Zipfel"),
IFERROR(IF(VLOOKUP(W995,[1]Vakuumiert!$Q:$R,2,FALSE)=0,"Vakuumiert geschält"),
IFERROR(IF(VLOOKUP(W995,'[1]vakuumierte Fertigprodukte'!$B:$C,2,FALSE)=0,"Fertigprodukte"),
IFERROR(IF(VLOOKUP(W995,'[1]vakuumierte Fertigprodukte'!$E:$FI,2,FALSE)=0,"Vakuumierte Zipfel"),
IFERROR(IF(VLOOKUP(W995,[1]Wurste!$B:$C,2,FALSE)=0,"Räucherwürste"),
IFERROR(IF(VLOOKUP(W995,[1]Wurste!$E:$F,2,FALSE)=0,"URW/URGW Wurst"),
IFERROR(IF(VLOOKUP(W995,[1]Wurste!$H:$I,2,FALSE)=0,"HF-Wurst Vegan"),
IFERROR(IF(VLOOKUP(W995,[1]Wurste!$K:$L,2,FALSE)=0,"320er ohne Würste"),
IFERROR(IF(AND(OR(Abfalldokumentation!$I995="BU3",Abfalldokumentation!$I995="Verkauf"),Abfalldokumentation!$N995="Schimmel",Abfalldokumentation!$O995="keinen Abnehmer/kein Schälpersonal"),"Div. Zipfel, ES ohne Verwendung",VLOOKUP(Abfalldokumentation!$M995,Produktgruppen!A:B,2,FALSE)),"-")))))))))))))))))))))))</f>
        <v>Offen ungeschält ABS</v>
      </c>
      <c r="M995" s="76" t="str">
        <f>IFERROR(VLOOKUP(Abfalldokumentation!$W995,Artikel!A:C,3,FALSE),Abfalldokumentation!$W995)</f>
        <v>ABS GRUY</v>
      </c>
      <c r="N995" s="76" t="str">
        <f>VLOOKUP(D995,'Liste Gründe'!A:D,2,FALSE)</f>
        <v>keinen Verwendungszweck</v>
      </c>
      <c r="O995" s="75" t="str">
        <f>IF(ISBLANK(F995),VLOOKUP(Abfalldokumentation!$X995,'Liste Gründe'!A:D,3,FALSE),F995)</f>
        <v>keinen Verwendungszweck</v>
      </c>
      <c r="P995" s="76" t="str">
        <f>IF(ISBLANK(Abfalldokumentation!$G995),"-",Abfalldokumentation!$G995)</f>
        <v>-</v>
      </c>
      <c r="Q995" s="76">
        <f t="shared" si="134"/>
        <v>41</v>
      </c>
      <c r="R995" s="76" t="str">
        <f t="shared" si="135"/>
        <v>Produkte</v>
      </c>
      <c r="S995" s="76" t="str">
        <f t="shared" si="136"/>
        <v>BUs</v>
      </c>
      <c r="T995" s="76" t="str">
        <f t="shared" si="137"/>
        <v>Symptome</v>
      </c>
      <c r="U995" s="76">
        <f>IFERROR(VLOOKUP(Abfalldokumentation!$W995,Kennzahlen!S:U,3,FALSE)*Abfalldokumentation!$J995,"0")</f>
        <v>163.5</v>
      </c>
      <c r="V995" s="76" t="str">
        <f>IF(ISBLANK(A995),VLOOKUP(Abfalldokumentation!$W995,'Linien - BU'!R:S,2,FALSE),A995)</f>
        <v>BU4</v>
      </c>
      <c r="W995" s="77">
        <f t="shared" si="138"/>
        <v>29500908</v>
      </c>
      <c r="X995" s="77">
        <f t="shared" si="139"/>
        <v>61</v>
      </c>
    </row>
    <row r="996" spans="1:24" ht="30" customHeight="1" x14ac:dyDescent="0.25">
      <c r="A996" s="39" t="s">
        <v>9</v>
      </c>
      <c r="B996" s="40">
        <v>29500910</v>
      </c>
      <c r="C996" s="40">
        <v>24</v>
      </c>
      <c r="D996" s="40">
        <v>61</v>
      </c>
      <c r="E996" s="41">
        <v>44480</v>
      </c>
      <c r="F996" s="42"/>
      <c r="G996" s="40"/>
      <c r="H996" s="44" t="str">
        <f>IFERROR(VLOOKUP(Abfalldokumentation!$B996,Artikel!A:C,3,FALSE),Abfalldokumentation!$B996)</f>
        <v>ABS Unser Blütenkäse</v>
      </c>
      <c r="I996" s="78" t="str">
        <f>VLOOKUP(V996,'Linien - BU'!A:B,2,FALSE)</f>
        <v>BU4</v>
      </c>
      <c r="J996" s="79">
        <f t="shared" si="133"/>
        <v>24</v>
      </c>
      <c r="K996" s="80">
        <f>Abfalldokumentation!$E996</f>
        <v>44480</v>
      </c>
      <c r="L996" s="79" t="str">
        <f>IFERROR(IF(VLOOKUP(W996,'[1]Rohware 230'!$B:$C,2,FALSE)=0,"Rohware"),
IFERROR(IF(VLOOKUP(W996,[1]Sammelnr.!$B:$C,2,FALSE)=0,"Sammelnr. ungeschält ABS"),
IFERROR(IF(VLOOKUP(W996,[1]Sammelnr.!$E:$F,2,FALSE)=0,"Sammelnr. ungeschält VS"),
IFERROR(IF(VLOOKUP(W996,[1]Sammelnr.!$H:$I,2,FALSE)=0,"Sammelnr. geschält"),
IFERROR(IF(VLOOKUP(W996,[1]Offen!$B:$C,2,FALSE)=0,"Offen ungeschält ABS"),
IFERROR(IF(VLOOKUP(W996,[1]Offen!$E:$F,2,FALSE)=0,"Offen ungeschält VOS"),
IFERROR(IF(VLOOKUP(W996,[1]Offen!$H:$I,2,FALSE)=0,"Offen geschält RW"),
IFERROR(IF(VLOOKUP(W996,[1]Offen!$K:$L,2,FALSE)=0,"Offen vegan"),
IFERROR(IF(VLOOKUP(W996,[1]Offen!$N:$O,2,FALSE)=0,"Offen Zipfel"),
IFERROR(IF(VLOOKUP(W996,[1]Offen!$Q:$R,2,FALSE)=0,"Offen Endstücke"),
IFERROR(IF(VLOOKUP(W996,[1]Vakuumiert!$B:$C,2,FALSE)=0,"Vakuumierter VOS ungeschält"),
IFERROR(IF(VLOOKUP(W996,[1]Vakuumiert!$E:$F,2,FALSE)=0,"Vakuumierter ABS ungeschält"),
IFERROR(IF(VLOOKUP(W996,[1]Vakuumiert!$H:$I,2,FALSE)=0,"Vakuumierter VOS geschält"),
IFERROR(IF(VLOOKUP(W996,[1]Vakuumiert!$K:$L,2,FALSE)=0,"Vakuumierter VOS vegan"),
IFERROR(IF(VLOOKUP(W996,[1]Vakuumiert!$N:$O,2,FALSE)=0,"Vakuumierter VOS Zipfel"),
IFERROR(IF(VLOOKUP(W996,[1]Vakuumiert!$Q:$R,2,FALSE)=0,"Vakuumiert geschält"),
IFERROR(IF(VLOOKUP(W996,'[1]vakuumierte Fertigprodukte'!$B:$C,2,FALSE)=0,"Fertigprodukte"),
IFERROR(IF(VLOOKUP(W996,'[1]vakuumierte Fertigprodukte'!$E:$FI,2,FALSE)=0,"Vakuumierte Zipfel"),
IFERROR(IF(VLOOKUP(W996,[1]Wurste!$B:$C,2,FALSE)=0,"Räucherwürste"),
IFERROR(IF(VLOOKUP(W996,[1]Wurste!$E:$F,2,FALSE)=0,"URW/URGW Wurst"),
IFERROR(IF(VLOOKUP(W996,[1]Wurste!$H:$I,2,FALSE)=0,"HF-Wurst Vegan"),
IFERROR(IF(VLOOKUP(W996,[1]Wurste!$K:$L,2,FALSE)=0,"320er ohne Würste"),
IFERROR(IF(AND(OR(Abfalldokumentation!$I996="BU3",Abfalldokumentation!$I996="Verkauf"),Abfalldokumentation!$N996="Schimmel",Abfalldokumentation!$O996="keinen Abnehmer/kein Schälpersonal"),"Div. Zipfel, ES ohne Verwendung",VLOOKUP(Abfalldokumentation!$M996,Produktgruppen!A:B,2,FALSE)),"-")))))))))))))))))))))))</f>
        <v>Offen ungeschält ABS</v>
      </c>
      <c r="M996" s="81" t="str">
        <f>IFERROR(VLOOKUP(Abfalldokumentation!$W996,Artikel!A:C,3,FALSE),Abfalldokumentation!$W996)</f>
        <v>ABS Unser Blütenkäse</v>
      </c>
      <c r="N996" s="81" t="str">
        <f>VLOOKUP(D996,'Liste Gründe'!A:D,2,FALSE)</f>
        <v>keinen Verwendungszweck</v>
      </c>
      <c r="O996" s="80" t="str">
        <f>IF(ISBLANK(F996),VLOOKUP(Abfalldokumentation!$X996,'Liste Gründe'!A:D,3,FALSE),F996)</f>
        <v>keinen Verwendungszweck</v>
      </c>
      <c r="P996" s="81" t="str">
        <f>IF(ISBLANK(Abfalldokumentation!$G996),"-",Abfalldokumentation!$G996)</f>
        <v>-</v>
      </c>
      <c r="Q996" s="81">
        <f t="shared" si="134"/>
        <v>41</v>
      </c>
      <c r="R996" s="81" t="str">
        <f t="shared" si="135"/>
        <v>Produkte</v>
      </c>
      <c r="S996" s="81" t="str">
        <f t="shared" si="136"/>
        <v>BUs</v>
      </c>
      <c r="T996" s="81" t="str">
        <f t="shared" si="137"/>
        <v>Symptome</v>
      </c>
      <c r="U996" s="81">
        <f>IFERROR(VLOOKUP(Abfalldokumentation!$W996,Kennzahlen!S:U,3,FALSE)*Abfalldokumentation!$J996,"0")</f>
        <v>0.24</v>
      </c>
      <c r="V996" s="81" t="str">
        <f>IF(ISBLANK(A996),VLOOKUP(Abfalldokumentation!$W996,'Linien - BU'!R:S,2,FALSE),A996)</f>
        <v>BU4</v>
      </c>
      <c r="W996" s="77">
        <f t="shared" si="138"/>
        <v>29500910</v>
      </c>
      <c r="X996" s="77">
        <f t="shared" si="139"/>
        <v>61</v>
      </c>
    </row>
    <row r="997" spans="1:24" ht="30" customHeight="1" x14ac:dyDescent="0.25">
      <c r="A997" s="45" t="s">
        <v>95</v>
      </c>
      <c r="B997" s="46">
        <v>29500917</v>
      </c>
      <c r="C997" s="46">
        <v>53</v>
      </c>
      <c r="D997" s="46">
        <v>60</v>
      </c>
      <c r="E997" s="47">
        <v>44480</v>
      </c>
      <c r="F997" s="48"/>
      <c r="G997" s="46"/>
      <c r="H997" s="50" t="str">
        <f>IFERROR(VLOOKUP(Abfalldokumentation!$B997,Artikel!A:C,3,FALSE),Abfalldokumentation!$B997)</f>
        <v>VOS-ABS ENTSORGUNG</v>
      </c>
      <c r="I997" s="73" t="str">
        <f>VLOOKUP(V997,'Linien - BU'!A:B,2,FALSE)</f>
        <v>BU1</v>
      </c>
      <c r="J997" s="74">
        <f t="shared" si="133"/>
        <v>53</v>
      </c>
      <c r="K997" s="75">
        <f>Abfalldokumentation!$E997</f>
        <v>44480</v>
      </c>
      <c r="L997" s="74" t="str">
        <f>IFERROR(IF(VLOOKUP(W997,'[1]Rohware 230'!$B:$C,2,FALSE)=0,"Rohware"),
IFERROR(IF(VLOOKUP(W997,[1]Sammelnr.!$B:$C,2,FALSE)=0,"Sammelnr. ungeschält ABS"),
IFERROR(IF(VLOOKUP(W997,[1]Sammelnr.!$E:$F,2,FALSE)=0,"Sammelnr. ungeschält VS"),
IFERROR(IF(VLOOKUP(W997,[1]Sammelnr.!$H:$I,2,FALSE)=0,"Sammelnr. geschält"),
IFERROR(IF(VLOOKUP(W997,[1]Offen!$B:$C,2,FALSE)=0,"Offen ungeschält ABS"),
IFERROR(IF(VLOOKUP(W997,[1]Offen!$E:$F,2,FALSE)=0,"Offen ungeschält VOS"),
IFERROR(IF(VLOOKUP(W997,[1]Offen!$H:$I,2,FALSE)=0,"Offen geschält RW"),
IFERROR(IF(VLOOKUP(W997,[1]Offen!$K:$L,2,FALSE)=0,"Offen vegan"),
IFERROR(IF(VLOOKUP(W997,[1]Offen!$N:$O,2,FALSE)=0,"Offen Zipfel"),
IFERROR(IF(VLOOKUP(W997,[1]Offen!$Q:$R,2,FALSE)=0,"Offen Endstücke"),
IFERROR(IF(VLOOKUP(W997,[1]Vakuumiert!$B:$C,2,FALSE)=0,"Vakuumierter VOS ungeschält"),
IFERROR(IF(VLOOKUP(W997,[1]Vakuumiert!$E:$F,2,FALSE)=0,"Vakuumierter ABS ungeschält"),
IFERROR(IF(VLOOKUP(W997,[1]Vakuumiert!$H:$I,2,FALSE)=0,"Vakuumierter VOS geschält"),
IFERROR(IF(VLOOKUP(W997,[1]Vakuumiert!$K:$L,2,FALSE)=0,"Vakuumierter VOS vegan"),
IFERROR(IF(VLOOKUP(W997,[1]Vakuumiert!$N:$O,2,FALSE)=0,"Vakuumierter VOS Zipfel"),
IFERROR(IF(VLOOKUP(W997,[1]Vakuumiert!$Q:$R,2,FALSE)=0,"Vakuumiert geschält"),
IFERROR(IF(VLOOKUP(W997,'[1]vakuumierte Fertigprodukte'!$B:$C,2,FALSE)=0,"Fertigprodukte"),
IFERROR(IF(VLOOKUP(W997,'[1]vakuumierte Fertigprodukte'!$E:$FI,2,FALSE)=0,"Vakuumierte Zipfel"),
IFERROR(IF(VLOOKUP(W997,[1]Wurste!$B:$C,2,FALSE)=0,"Räucherwürste"),
IFERROR(IF(VLOOKUP(W997,[1]Wurste!$E:$F,2,FALSE)=0,"URW/URGW Wurst"),
IFERROR(IF(VLOOKUP(W997,[1]Wurste!$H:$I,2,FALSE)=0,"HF-Wurst Vegan"),
IFERROR(IF(VLOOKUP(W997,[1]Wurste!$K:$L,2,FALSE)=0,"320er ohne Würste"),
IFERROR(IF(AND(OR(Abfalldokumentation!$I997="BU3",Abfalldokumentation!$I997="Verkauf"),Abfalldokumentation!$N997="Schimmel",Abfalldokumentation!$O997="keinen Abnehmer/kein Schälpersonal"),"Div. Zipfel, ES ohne Verwendung",VLOOKUP(Abfalldokumentation!$M997,Produktgruppen!A:B,2,FALSE)),"-")))))))))))))))))))))))</f>
        <v>Vorschmelz</v>
      </c>
      <c r="M997" s="76" t="str">
        <f>IFERROR(VLOOKUP(Abfalldokumentation!$W997,Artikel!A:C,3,FALSE),Abfalldokumentation!$W997)</f>
        <v>VOS-ABS ENTSORGUNG</v>
      </c>
      <c r="N997" s="76" t="str">
        <f>VLOOKUP(D997,'Liste Gründe'!A:D,2,FALSE)</f>
        <v>Rest</v>
      </c>
      <c r="O997" s="75" t="str">
        <f>IF(ISBLANK(F997),VLOOKUP(Abfalldokumentation!$X997,'Liste Gründe'!A:D,3,FALSE),F997)</f>
        <v>geschälte Rinde</v>
      </c>
      <c r="P997" s="76" t="str">
        <f>IF(ISBLANK(Abfalldokumentation!$G997),"-",Abfalldokumentation!$G997)</f>
        <v>-</v>
      </c>
      <c r="Q997" s="76">
        <f t="shared" si="134"/>
        <v>41</v>
      </c>
      <c r="R997" s="76" t="str">
        <f t="shared" si="135"/>
        <v>Produkte</v>
      </c>
      <c r="S997" s="76" t="str">
        <f t="shared" si="136"/>
        <v>BUs</v>
      </c>
      <c r="T997" s="76" t="str">
        <f t="shared" si="137"/>
        <v>Symptome</v>
      </c>
      <c r="U997" s="76">
        <f>IFERROR(VLOOKUP(Abfalldokumentation!$W997,Kennzahlen!S:U,3,FALSE)*Abfalldokumentation!$J997,"0")</f>
        <v>0.53</v>
      </c>
      <c r="V997" s="76" t="str">
        <f>IF(ISBLANK(A997),VLOOKUP(Abfalldokumentation!$W997,'Linien - BU'!R:S,2,FALSE),A997)</f>
        <v>RWV</v>
      </c>
      <c r="W997" s="77">
        <f t="shared" si="138"/>
        <v>29500917</v>
      </c>
      <c r="X997" s="77">
        <f t="shared" si="139"/>
        <v>60</v>
      </c>
    </row>
    <row r="998" spans="1:24" ht="30" customHeight="1" x14ac:dyDescent="0.25">
      <c r="A998" s="39" t="s">
        <v>95</v>
      </c>
      <c r="B998" s="40">
        <v>29500917</v>
      </c>
      <c r="C998" s="40">
        <v>6</v>
      </c>
      <c r="D998" s="40">
        <v>60</v>
      </c>
      <c r="E998" s="41">
        <v>44480</v>
      </c>
      <c r="F998" s="42"/>
      <c r="G998" s="40"/>
      <c r="H998" s="44" t="str">
        <f>IFERROR(VLOOKUP(Abfalldokumentation!$B998,Artikel!A:C,3,FALSE),Abfalldokumentation!$B998)</f>
        <v>VOS-ABS ENTSORGUNG</v>
      </c>
      <c r="I998" s="78" t="str">
        <f>VLOOKUP(V998,'Linien - BU'!A:B,2,FALSE)</f>
        <v>BU1</v>
      </c>
      <c r="J998" s="79">
        <f t="shared" si="133"/>
        <v>6</v>
      </c>
      <c r="K998" s="80">
        <f>Abfalldokumentation!$E998</f>
        <v>44480</v>
      </c>
      <c r="L998" s="79" t="str">
        <f>IFERROR(IF(VLOOKUP(W998,'[1]Rohware 230'!$B:$C,2,FALSE)=0,"Rohware"),
IFERROR(IF(VLOOKUP(W998,[1]Sammelnr.!$B:$C,2,FALSE)=0,"Sammelnr. ungeschält ABS"),
IFERROR(IF(VLOOKUP(W998,[1]Sammelnr.!$E:$F,2,FALSE)=0,"Sammelnr. ungeschält VS"),
IFERROR(IF(VLOOKUP(W998,[1]Sammelnr.!$H:$I,2,FALSE)=0,"Sammelnr. geschält"),
IFERROR(IF(VLOOKUP(W998,[1]Offen!$B:$C,2,FALSE)=0,"Offen ungeschält ABS"),
IFERROR(IF(VLOOKUP(W998,[1]Offen!$E:$F,2,FALSE)=0,"Offen ungeschält VOS"),
IFERROR(IF(VLOOKUP(W998,[1]Offen!$H:$I,2,FALSE)=0,"Offen geschält RW"),
IFERROR(IF(VLOOKUP(W998,[1]Offen!$K:$L,2,FALSE)=0,"Offen vegan"),
IFERROR(IF(VLOOKUP(W998,[1]Offen!$N:$O,2,FALSE)=0,"Offen Zipfel"),
IFERROR(IF(VLOOKUP(W998,[1]Offen!$Q:$R,2,FALSE)=0,"Offen Endstücke"),
IFERROR(IF(VLOOKUP(W998,[1]Vakuumiert!$B:$C,2,FALSE)=0,"Vakuumierter VOS ungeschält"),
IFERROR(IF(VLOOKUP(W998,[1]Vakuumiert!$E:$F,2,FALSE)=0,"Vakuumierter ABS ungeschält"),
IFERROR(IF(VLOOKUP(W998,[1]Vakuumiert!$H:$I,2,FALSE)=0,"Vakuumierter VOS geschält"),
IFERROR(IF(VLOOKUP(W998,[1]Vakuumiert!$K:$L,2,FALSE)=0,"Vakuumierter VOS vegan"),
IFERROR(IF(VLOOKUP(W998,[1]Vakuumiert!$N:$O,2,FALSE)=0,"Vakuumierter VOS Zipfel"),
IFERROR(IF(VLOOKUP(W998,[1]Vakuumiert!$Q:$R,2,FALSE)=0,"Vakuumiert geschält"),
IFERROR(IF(VLOOKUP(W998,'[1]vakuumierte Fertigprodukte'!$B:$C,2,FALSE)=0,"Fertigprodukte"),
IFERROR(IF(VLOOKUP(W998,'[1]vakuumierte Fertigprodukte'!$E:$FI,2,FALSE)=0,"Vakuumierte Zipfel"),
IFERROR(IF(VLOOKUP(W998,[1]Wurste!$B:$C,2,FALSE)=0,"Räucherwürste"),
IFERROR(IF(VLOOKUP(W998,[1]Wurste!$E:$F,2,FALSE)=0,"URW/URGW Wurst"),
IFERROR(IF(VLOOKUP(W998,[1]Wurste!$H:$I,2,FALSE)=0,"HF-Wurst Vegan"),
IFERROR(IF(VLOOKUP(W998,[1]Wurste!$K:$L,2,FALSE)=0,"320er ohne Würste"),
IFERROR(IF(AND(OR(Abfalldokumentation!$I998="BU3",Abfalldokumentation!$I998="Verkauf"),Abfalldokumentation!$N998="Schimmel",Abfalldokumentation!$O998="keinen Abnehmer/kein Schälpersonal"),"Div. Zipfel, ES ohne Verwendung",VLOOKUP(Abfalldokumentation!$M998,Produktgruppen!A:B,2,FALSE)),"-")))))))))))))))))))))))</f>
        <v>Vorschmelz</v>
      </c>
      <c r="M998" s="81" t="str">
        <f>IFERROR(VLOOKUP(Abfalldokumentation!$W998,Artikel!A:C,3,FALSE),Abfalldokumentation!$W998)</f>
        <v>VOS-ABS ENTSORGUNG</v>
      </c>
      <c r="N998" s="81" t="str">
        <f>VLOOKUP(D998,'Liste Gründe'!A:D,2,FALSE)</f>
        <v>Rest</v>
      </c>
      <c r="O998" s="80" t="str">
        <f>IF(ISBLANK(F998),VLOOKUP(Abfalldokumentation!$X998,'Liste Gründe'!A:D,3,FALSE),F998)</f>
        <v>geschälte Rinde</v>
      </c>
      <c r="P998" s="81" t="str">
        <f>IF(ISBLANK(Abfalldokumentation!$G998),"-",Abfalldokumentation!$G998)</f>
        <v>-</v>
      </c>
      <c r="Q998" s="81">
        <f t="shared" si="134"/>
        <v>41</v>
      </c>
      <c r="R998" s="81" t="str">
        <f t="shared" si="135"/>
        <v>Produkte</v>
      </c>
      <c r="S998" s="81" t="str">
        <f t="shared" si="136"/>
        <v>BUs</v>
      </c>
      <c r="T998" s="81" t="str">
        <f t="shared" si="137"/>
        <v>Symptome</v>
      </c>
      <c r="U998" s="81">
        <f>IFERROR(VLOOKUP(Abfalldokumentation!$W998,Kennzahlen!S:U,3,FALSE)*Abfalldokumentation!$J998,"0")</f>
        <v>0.06</v>
      </c>
      <c r="V998" s="81" t="str">
        <f>IF(ISBLANK(A998),VLOOKUP(Abfalldokumentation!$W998,'Linien - BU'!R:S,2,FALSE),A998)</f>
        <v>RWV</v>
      </c>
      <c r="W998" s="77">
        <f t="shared" si="138"/>
        <v>29500917</v>
      </c>
      <c r="X998" s="77">
        <f t="shared" si="139"/>
        <v>60</v>
      </c>
    </row>
    <row r="999" spans="1:24" ht="30" customHeight="1" x14ac:dyDescent="0.25">
      <c r="A999" s="45" t="s">
        <v>9</v>
      </c>
      <c r="B999" s="46">
        <v>29501039</v>
      </c>
      <c r="C999" s="46">
        <v>55</v>
      </c>
      <c r="D999" s="46">
        <v>61</v>
      </c>
      <c r="E999" s="47">
        <v>44480</v>
      </c>
      <c r="F999" s="48"/>
      <c r="G999" s="46"/>
      <c r="H999" s="50" t="str">
        <f>IFERROR(VLOOKUP(Abfalldokumentation!$B999,Artikel!A:C,3,FALSE),Abfalldokumentation!$B999)</f>
        <v>ABS OLD-AMSTERDAM</v>
      </c>
      <c r="I999" s="73" t="str">
        <f>VLOOKUP(V999,'Linien - BU'!A:B,2,FALSE)</f>
        <v>BU4</v>
      </c>
      <c r="J999" s="74">
        <f t="shared" si="133"/>
        <v>55</v>
      </c>
      <c r="K999" s="75">
        <f>Abfalldokumentation!$E999</f>
        <v>44480</v>
      </c>
      <c r="L999" s="74" t="str">
        <f>IFERROR(IF(VLOOKUP(W999,'[1]Rohware 230'!$B:$C,2,FALSE)=0,"Rohware"),
IFERROR(IF(VLOOKUP(W999,[1]Sammelnr.!$B:$C,2,FALSE)=0,"Sammelnr. ungeschält ABS"),
IFERROR(IF(VLOOKUP(W999,[1]Sammelnr.!$E:$F,2,FALSE)=0,"Sammelnr. ungeschält VS"),
IFERROR(IF(VLOOKUP(W999,[1]Sammelnr.!$H:$I,2,FALSE)=0,"Sammelnr. geschält"),
IFERROR(IF(VLOOKUP(W999,[1]Offen!$B:$C,2,FALSE)=0,"Offen ungeschält ABS"),
IFERROR(IF(VLOOKUP(W999,[1]Offen!$E:$F,2,FALSE)=0,"Offen ungeschält VOS"),
IFERROR(IF(VLOOKUP(W999,[1]Offen!$H:$I,2,FALSE)=0,"Offen geschält RW"),
IFERROR(IF(VLOOKUP(W999,[1]Offen!$K:$L,2,FALSE)=0,"Offen vegan"),
IFERROR(IF(VLOOKUP(W999,[1]Offen!$N:$O,2,FALSE)=0,"Offen Zipfel"),
IFERROR(IF(VLOOKUP(W999,[1]Offen!$Q:$R,2,FALSE)=0,"Offen Endstücke"),
IFERROR(IF(VLOOKUP(W999,[1]Vakuumiert!$B:$C,2,FALSE)=0,"Vakuumierter VOS ungeschält"),
IFERROR(IF(VLOOKUP(W999,[1]Vakuumiert!$E:$F,2,FALSE)=0,"Vakuumierter ABS ungeschält"),
IFERROR(IF(VLOOKUP(W999,[1]Vakuumiert!$H:$I,2,FALSE)=0,"Vakuumierter VOS geschält"),
IFERROR(IF(VLOOKUP(W999,[1]Vakuumiert!$K:$L,2,FALSE)=0,"Vakuumierter VOS vegan"),
IFERROR(IF(VLOOKUP(W999,[1]Vakuumiert!$N:$O,2,FALSE)=0,"Vakuumierter VOS Zipfel"),
IFERROR(IF(VLOOKUP(W999,[1]Vakuumiert!$Q:$R,2,FALSE)=0,"Vakuumiert geschält"),
IFERROR(IF(VLOOKUP(W999,'[1]vakuumierte Fertigprodukte'!$B:$C,2,FALSE)=0,"Fertigprodukte"),
IFERROR(IF(VLOOKUP(W999,'[1]vakuumierte Fertigprodukte'!$E:$FI,2,FALSE)=0,"Vakuumierte Zipfel"),
IFERROR(IF(VLOOKUP(W999,[1]Wurste!$B:$C,2,FALSE)=0,"Räucherwürste"),
IFERROR(IF(VLOOKUP(W999,[1]Wurste!$E:$F,2,FALSE)=0,"URW/URGW Wurst"),
IFERROR(IF(VLOOKUP(W999,[1]Wurste!$H:$I,2,FALSE)=0,"HF-Wurst Vegan"),
IFERROR(IF(VLOOKUP(W999,[1]Wurste!$K:$L,2,FALSE)=0,"320er ohne Würste"),
IFERROR(IF(AND(OR(Abfalldokumentation!$I999="BU3",Abfalldokumentation!$I999="Verkauf"),Abfalldokumentation!$N999="Schimmel",Abfalldokumentation!$O999="keinen Abnehmer/kein Schälpersonal"),"Div. Zipfel, ES ohne Verwendung",VLOOKUP(Abfalldokumentation!$M999,Produktgruppen!A:B,2,FALSE)),"-")))))))))))))))))))))))</f>
        <v>Offen ungeschält ABS</v>
      </c>
      <c r="M999" s="76" t="str">
        <f>IFERROR(VLOOKUP(Abfalldokumentation!$W999,Artikel!A:C,3,FALSE),Abfalldokumentation!$W999)</f>
        <v>ABS OLD-AMSTERDAM</v>
      </c>
      <c r="N999" s="76" t="str">
        <f>VLOOKUP(D999,'Liste Gründe'!A:D,2,FALSE)</f>
        <v>keinen Verwendungszweck</v>
      </c>
      <c r="O999" s="75" t="str">
        <f>IF(ISBLANK(F999),VLOOKUP(Abfalldokumentation!$X999,'Liste Gründe'!A:D,3,FALSE),F999)</f>
        <v>keinen Verwendungszweck</v>
      </c>
      <c r="P999" s="76" t="str">
        <f>IF(ISBLANK(Abfalldokumentation!$G999),"-",Abfalldokumentation!$G999)</f>
        <v>-</v>
      </c>
      <c r="Q999" s="76">
        <f t="shared" si="134"/>
        <v>41</v>
      </c>
      <c r="R999" s="76" t="str">
        <f t="shared" si="135"/>
        <v>Produkte</v>
      </c>
      <c r="S999" s="76" t="str">
        <f t="shared" si="136"/>
        <v>BUs</v>
      </c>
      <c r="T999" s="76" t="str">
        <f t="shared" si="137"/>
        <v>Symptome</v>
      </c>
      <c r="U999" s="76">
        <f>IFERROR(VLOOKUP(Abfalldokumentation!$W999,Kennzahlen!S:U,3,FALSE)*Abfalldokumentation!$J999,"0")</f>
        <v>5.5000000000000005E-3</v>
      </c>
      <c r="V999" s="76" t="str">
        <f>IF(ISBLANK(A999),VLOOKUP(Abfalldokumentation!$W999,'Linien - BU'!R:S,2,FALSE),A999)</f>
        <v>BU4</v>
      </c>
      <c r="W999" s="77">
        <f t="shared" si="138"/>
        <v>29501039</v>
      </c>
      <c r="X999" s="77">
        <f t="shared" si="139"/>
        <v>61</v>
      </c>
    </row>
    <row r="1000" spans="1:24" ht="30" customHeight="1" x14ac:dyDescent="0.25">
      <c r="A1000" s="39" t="s">
        <v>9</v>
      </c>
      <c r="B1000" s="40">
        <v>29501039</v>
      </c>
      <c r="C1000" s="40">
        <v>21</v>
      </c>
      <c r="D1000" s="40">
        <v>61</v>
      </c>
      <c r="E1000" s="41">
        <v>44480</v>
      </c>
      <c r="F1000" s="42"/>
      <c r="G1000" s="40"/>
      <c r="H1000" s="44" t="str">
        <f>IFERROR(VLOOKUP(Abfalldokumentation!$B1000,Artikel!A:C,3,FALSE),Abfalldokumentation!$B1000)</f>
        <v>ABS OLD-AMSTERDAM</v>
      </c>
      <c r="I1000" s="78" t="str">
        <f>VLOOKUP(V1000,'Linien - BU'!A:B,2,FALSE)</f>
        <v>BU4</v>
      </c>
      <c r="J1000" s="79">
        <f t="shared" si="133"/>
        <v>21</v>
      </c>
      <c r="K1000" s="80">
        <f>Abfalldokumentation!$E1000</f>
        <v>44480</v>
      </c>
      <c r="L1000" s="79" t="str">
        <f>IFERROR(IF(VLOOKUP(W1000,'[1]Rohware 230'!$B:$C,2,FALSE)=0,"Rohware"),
IFERROR(IF(VLOOKUP(W1000,[1]Sammelnr.!$B:$C,2,FALSE)=0,"Sammelnr. ungeschält ABS"),
IFERROR(IF(VLOOKUP(W1000,[1]Sammelnr.!$E:$F,2,FALSE)=0,"Sammelnr. ungeschält VS"),
IFERROR(IF(VLOOKUP(W1000,[1]Sammelnr.!$H:$I,2,FALSE)=0,"Sammelnr. geschält"),
IFERROR(IF(VLOOKUP(W1000,[1]Offen!$B:$C,2,FALSE)=0,"Offen ungeschält ABS"),
IFERROR(IF(VLOOKUP(W1000,[1]Offen!$E:$F,2,FALSE)=0,"Offen ungeschält VOS"),
IFERROR(IF(VLOOKUP(W1000,[1]Offen!$H:$I,2,FALSE)=0,"Offen geschält RW"),
IFERROR(IF(VLOOKUP(W1000,[1]Offen!$K:$L,2,FALSE)=0,"Offen vegan"),
IFERROR(IF(VLOOKUP(W1000,[1]Offen!$N:$O,2,FALSE)=0,"Offen Zipfel"),
IFERROR(IF(VLOOKUP(W1000,[1]Offen!$Q:$R,2,FALSE)=0,"Offen Endstücke"),
IFERROR(IF(VLOOKUP(W1000,[1]Vakuumiert!$B:$C,2,FALSE)=0,"Vakuumierter VOS ungeschält"),
IFERROR(IF(VLOOKUP(W1000,[1]Vakuumiert!$E:$F,2,FALSE)=0,"Vakuumierter ABS ungeschält"),
IFERROR(IF(VLOOKUP(W1000,[1]Vakuumiert!$H:$I,2,FALSE)=0,"Vakuumierter VOS geschält"),
IFERROR(IF(VLOOKUP(W1000,[1]Vakuumiert!$K:$L,2,FALSE)=0,"Vakuumierter VOS vegan"),
IFERROR(IF(VLOOKUP(W1000,[1]Vakuumiert!$N:$O,2,FALSE)=0,"Vakuumierter VOS Zipfel"),
IFERROR(IF(VLOOKUP(W1000,[1]Vakuumiert!$Q:$R,2,FALSE)=0,"Vakuumiert geschält"),
IFERROR(IF(VLOOKUP(W1000,'[1]vakuumierte Fertigprodukte'!$B:$C,2,FALSE)=0,"Fertigprodukte"),
IFERROR(IF(VLOOKUP(W1000,'[1]vakuumierte Fertigprodukte'!$E:$FI,2,FALSE)=0,"Vakuumierte Zipfel"),
IFERROR(IF(VLOOKUP(W1000,[1]Wurste!$B:$C,2,FALSE)=0,"Räucherwürste"),
IFERROR(IF(VLOOKUP(W1000,[1]Wurste!$E:$F,2,FALSE)=0,"URW/URGW Wurst"),
IFERROR(IF(VLOOKUP(W1000,[1]Wurste!$H:$I,2,FALSE)=0,"HF-Wurst Vegan"),
IFERROR(IF(VLOOKUP(W1000,[1]Wurste!$K:$L,2,FALSE)=0,"320er ohne Würste"),
IFERROR(IF(AND(OR(Abfalldokumentation!$I1000="BU3",Abfalldokumentation!$I1000="Verkauf"),Abfalldokumentation!$N1000="Schimmel",Abfalldokumentation!$O1000="keinen Abnehmer/kein Schälpersonal"),"Div. Zipfel, ES ohne Verwendung",VLOOKUP(Abfalldokumentation!$M1000,Produktgruppen!A:B,2,FALSE)),"-")))))))))))))))))))))))</f>
        <v>Offen ungeschält ABS</v>
      </c>
      <c r="M1000" s="81" t="str">
        <f>IFERROR(VLOOKUP(Abfalldokumentation!$W1000,Artikel!A:C,3,FALSE),Abfalldokumentation!$W1000)</f>
        <v>ABS OLD-AMSTERDAM</v>
      </c>
      <c r="N1000" s="81" t="str">
        <f>VLOOKUP(D1000,'Liste Gründe'!A:D,2,FALSE)</f>
        <v>keinen Verwendungszweck</v>
      </c>
      <c r="O1000" s="80" t="str">
        <f>IF(ISBLANK(F1000),VLOOKUP(Abfalldokumentation!$X1000,'Liste Gründe'!A:D,3,FALSE),F1000)</f>
        <v>keinen Verwendungszweck</v>
      </c>
      <c r="P1000" s="81" t="str">
        <f>IF(ISBLANK(Abfalldokumentation!$G1000),"-",Abfalldokumentation!$G1000)</f>
        <v>-</v>
      </c>
      <c r="Q1000" s="81">
        <f t="shared" si="134"/>
        <v>41</v>
      </c>
      <c r="R1000" s="81" t="str">
        <f t="shared" si="135"/>
        <v>Produkte</v>
      </c>
      <c r="S1000" s="81" t="str">
        <f t="shared" si="136"/>
        <v>BUs</v>
      </c>
      <c r="T1000" s="81" t="str">
        <f t="shared" si="137"/>
        <v>Symptome</v>
      </c>
      <c r="U1000" s="81">
        <f>IFERROR(VLOOKUP(Abfalldokumentation!$W1000,Kennzahlen!S:U,3,FALSE)*Abfalldokumentation!$J1000,"0")</f>
        <v>2.1000000000000003E-3</v>
      </c>
      <c r="V1000" s="81" t="str">
        <f>IF(ISBLANK(A1000),VLOOKUP(Abfalldokumentation!$W1000,'Linien - BU'!R:S,2,FALSE),A1000)</f>
        <v>BU4</v>
      </c>
      <c r="W1000" s="77">
        <f t="shared" si="138"/>
        <v>29501039</v>
      </c>
      <c r="X1000" s="77">
        <f t="shared" si="139"/>
        <v>61</v>
      </c>
    </row>
    <row r="1001" spans="1:24" ht="30" customHeight="1" x14ac:dyDescent="0.25">
      <c r="A1001" s="45" t="s">
        <v>9</v>
      </c>
      <c r="B1001" s="46">
        <v>29501049</v>
      </c>
      <c r="C1001" s="46">
        <v>424</v>
      </c>
      <c r="D1001" s="46">
        <v>12</v>
      </c>
      <c r="E1001" s="47">
        <v>44480</v>
      </c>
      <c r="F1001" s="48" t="s">
        <v>28</v>
      </c>
      <c r="G1001" s="46"/>
      <c r="H1001" s="50" t="str">
        <f>IFERROR(VLOOKUP(Abfalldokumentation!$B1001,Artikel!A:C,3,FALSE),Abfalldokumentation!$B1001)</f>
        <v>ABS GOU-ROYAL</v>
      </c>
      <c r="I1001" s="73" t="str">
        <f>VLOOKUP(V1001,'Linien - BU'!A:B,2,FALSE)</f>
        <v>BU4</v>
      </c>
      <c r="J1001" s="74">
        <f t="shared" si="133"/>
        <v>424</v>
      </c>
      <c r="K1001" s="75">
        <f>Abfalldokumentation!$E1001</f>
        <v>44480</v>
      </c>
      <c r="L1001" s="74" t="str">
        <f>IFERROR(IF(VLOOKUP(W1001,'[1]Rohware 230'!$B:$C,2,FALSE)=0,"Rohware"),
IFERROR(IF(VLOOKUP(W1001,[1]Sammelnr.!$B:$C,2,FALSE)=0,"Sammelnr. ungeschält ABS"),
IFERROR(IF(VLOOKUP(W1001,[1]Sammelnr.!$E:$F,2,FALSE)=0,"Sammelnr. ungeschält VS"),
IFERROR(IF(VLOOKUP(W1001,[1]Sammelnr.!$H:$I,2,FALSE)=0,"Sammelnr. geschält"),
IFERROR(IF(VLOOKUP(W1001,[1]Offen!$B:$C,2,FALSE)=0,"Offen ungeschält ABS"),
IFERROR(IF(VLOOKUP(W1001,[1]Offen!$E:$F,2,FALSE)=0,"Offen ungeschält VOS"),
IFERROR(IF(VLOOKUP(W1001,[1]Offen!$H:$I,2,FALSE)=0,"Offen geschält RW"),
IFERROR(IF(VLOOKUP(W1001,[1]Offen!$K:$L,2,FALSE)=0,"Offen vegan"),
IFERROR(IF(VLOOKUP(W1001,[1]Offen!$N:$O,2,FALSE)=0,"Offen Zipfel"),
IFERROR(IF(VLOOKUP(W1001,[1]Offen!$Q:$R,2,FALSE)=0,"Offen Endstücke"),
IFERROR(IF(VLOOKUP(W1001,[1]Vakuumiert!$B:$C,2,FALSE)=0,"Vakuumierter VOS ungeschält"),
IFERROR(IF(VLOOKUP(W1001,[1]Vakuumiert!$E:$F,2,FALSE)=0,"Vakuumierter ABS ungeschält"),
IFERROR(IF(VLOOKUP(W1001,[1]Vakuumiert!$H:$I,2,FALSE)=0,"Vakuumierter VOS geschält"),
IFERROR(IF(VLOOKUP(W1001,[1]Vakuumiert!$K:$L,2,FALSE)=0,"Vakuumierter VOS vegan"),
IFERROR(IF(VLOOKUP(W1001,[1]Vakuumiert!$N:$O,2,FALSE)=0,"Vakuumierter VOS Zipfel"),
IFERROR(IF(VLOOKUP(W1001,[1]Vakuumiert!$Q:$R,2,FALSE)=0,"Vakuumiert geschält"),
IFERROR(IF(VLOOKUP(W1001,'[1]vakuumierte Fertigprodukte'!$B:$C,2,FALSE)=0,"Fertigprodukte"),
IFERROR(IF(VLOOKUP(W1001,'[1]vakuumierte Fertigprodukte'!$E:$FI,2,FALSE)=0,"Vakuumierte Zipfel"),
IFERROR(IF(VLOOKUP(W1001,[1]Wurste!$B:$C,2,FALSE)=0,"Räucherwürste"),
IFERROR(IF(VLOOKUP(W1001,[1]Wurste!$E:$F,2,FALSE)=0,"URW/URGW Wurst"),
IFERROR(IF(VLOOKUP(W1001,[1]Wurste!$H:$I,2,FALSE)=0,"HF-Wurst Vegan"),
IFERROR(IF(VLOOKUP(W1001,[1]Wurste!$K:$L,2,FALSE)=0,"320er ohne Würste"),
IFERROR(IF(AND(OR(Abfalldokumentation!$I1001="BU3",Abfalldokumentation!$I1001="Verkauf"),Abfalldokumentation!$N1001="Schimmel",Abfalldokumentation!$O1001="keinen Abnehmer/kein Schälpersonal"),"Div. Zipfel, ES ohne Verwendung",VLOOKUP(Abfalldokumentation!$M1001,Produktgruppen!A:B,2,FALSE)),"-")))))))))))))))))))))))</f>
        <v>ABS</v>
      </c>
      <c r="M1001" s="76" t="str">
        <f>IFERROR(VLOOKUP(Abfalldokumentation!$W1001,Artikel!A:C,3,FALSE),Abfalldokumentation!$W1001)</f>
        <v>ABS GOU-ROYAL</v>
      </c>
      <c r="N1001" s="76" t="str">
        <f>VLOOKUP(D1001,'Liste Gründe'!A:D,2,FALSE)</f>
        <v>Schimmel</v>
      </c>
      <c r="O1001" s="75" t="str">
        <f>IF(ISBLANK(F1001),VLOOKUP(Abfalldokumentation!$X1001,'Liste Gründe'!A:D,3,FALSE),F1001)</f>
        <v>zu wenig Menge für LKW</v>
      </c>
      <c r="P1001" s="76" t="str">
        <f>IF(ISBLANK(Abfalldokumentation!$G1001),"-",Abfalldokumentation!$G1001)</f>
        <v>-</v>
      </c>
      <c r="Q1001" s="76">
        <f t="shared" si="134"/>
        <v>41</v>
      </c>
      <c r="R1001" s="76" t="str">
        <f t="shared" si="135"/>
        <v>Produkte</v>
      </c>
      <c r="S1001" s="76" t="str">
        <f t="shared" si="136"/>
        <v>BUs</v>
      </c>
      <c r="T1001" s="76" t="str">
        <f t="shared" si="137"/>
        <v>Symptome</v>
      </c>
      <c r="U1001" s="76" t="str">
        <f>IFERROR(VLOOKUP(Abfalldokumentation!$W1001,Kennzahlen!S:U,3,FALSE)*Abfalldokumentation!$J1001,"0")</f>
        <v>0</v>
      </c>
      <c r="V1001" s="76" t="str">
        <f>IF(ISBLANK(A1001),VLOOKUP(Abfalldokumentation!$W1001,'Linien - BU'!R:S,2,FALSE),A1001)</f>
        <v>BU4</v>
      </c>
      <c r="W1001" s="77">
        <f t="shared" si="138"/>
        <v>29501049</v>
      </c>
      <c r="X1001" s="77">
        <f t="shared" si="139"/>
        <v>12</v>
      </c>
    </row>
    <row r="1002" spans="1:24" ht="30" customHeight="1" x14ac:dyDescent="0.25">
      <c r="A1002" s="39" t="s">
        <v>11</v>
      </c>
      <c r="B1002" s="40">
        <v>29501070</v>
      </c>
      <c r="C1002" s="40">
        <v>474</v>
      </c>
      <c r="D1002" s="40">
        <v>12</v>
      </c>
      <c r="E1002" s="41">
        <v>44480</v>
      </c>
      <c r="F1002" s="42" t="s">
        <v>20</v>
      </c>
      <c r="G1002" s="40"/>
      <c r="H1002" s="44" t="str">
        <f>IFERROR(VLOOKUP(Abfalldokumentation!$B1002,Artikel!A:C,3,FALSE),Abfalldokumentation!$B1002)</f>
        <v>VOS GRW-SCHI-NAT ENDSTÜ</v>
      </c>
      <c r="I1002" s="78" t="str">
        <f>VLOOKUP(V1002,'Linien - BU'!A:B,2,FALSE)</f>
        <v>Verkauf</v>
      </c>
      <c r="J1002" s="79">
        <f t="shared" si="133"/>
        <v>474</v>
      </c>
      <c r="K1002" s="80">
        <f>Abfalldokumentation!$E1002</f>
        <v>44480</v>
      </c>
      <c r="L1002" s="79" t="str">
        <f>IFERROR(IF(VLOOKUP(W1002,'[1]Rohware 230'!$B:$C,2,FALSE)=0,"Rohware"),
IFERROR(IF(VLOOKUP(W1002,[1]Sammelnr.!$B:$C,2,FALSE)=0,"Sammelnr. ungeschält ABS"),
IFERROR(IF(VLOOKUP(W1002,[1]Sammelnr.!$E:$F,2,FALSE)=0,"Sammelnr. ungeschält VS"),
IFERROR(IF(VLOOKUP(W1002,[1]Sammelnr.!$H:$I,2,FALSE)=0,"Sammelnr. geschält"),
IFERROR(IF(VLOOKUP(W1002,[1]Offen!$B:$C,2,FALSE)=0,"Offen ungeschält ABS"),
IFERROR(IF(VLOOKUP(W1002,[1]Offen!$E:$F,2,FALSE)=0,"Offen ungeschält VOS"),
IFERROR(IF(VLOOKUP(W1002,[1]Offen!$H:$I,2,FALSE)=0,"Offen geschält RW"),
IFERROR(IF(VLOOKUP(W1002,[1]Offen!$K:$L,2,FALSE)=0,"Offen vegan"),
IFERROR(IF(VLOOKUP(W1002,[1]Offen!$N:$O,2,FALSE)=0,"Offen Zipfel"),
IFERROR(IF(VLOOKUP(W1002,[1]Offen!$Q:$R,2,FALSE)=0,"Offen Endstücke"),
IFERROR(IF(VLOOKUP(W1002,[1]Vakuumiert!$B:$C,2,FALSE)=0,"Vakuumierter VOS ungeschält"),
IFERROR(IF(VLOOKUP(W1002,[1]Vakuumiert!$E:$F,2,FALSE)=0,"Vakuumierter ABS ungeschält"),
IFERROR(IF(VLOOKUP(W1002,[1]Vakuumiert!$H:$I,2,FALSE)=0,"Vakuumierter VOS geschält"),
IFERROR(IF(VLOOKUP(W1002,[1]Vakuumiert!$K:$L,2,FALSE)=0,"Vakuumierter VOS vegan"),
IFERROR(IF(VLOOKUP(W1002,[1]Vakuumiert!$N:$O,2,FALSE)=0,"Vakuumierter VOS Zipfel"),
IFERROR(IF(VLOOKUP(W1002,[1]Vakuumiert!$Q:$R,2,FALSE)=0,"Vakuumiert geschält"),
IFERROR(IF(VLOOKUP(W1002,'[1]vakuumierte Fertigprodukte'!$B:$C,2,FALSE)=0,"Fertigprodukte"),
IFERROR(IF(VLOOKUP(W1002,'[1]vakuumierte Fertigprodukte'!$E:$FI,2,FALSE)=0,"Vakuumierte Zipfel"),
IFERROR(IF(VLOOKUP(W1002,[1]Wurste!$B:$C,2,FALSE)=0,"Räucherwürste"),
IFERROR(IF(VLOOKUP(W1002,[1]Wurste!$E:$F,2,FALSE)=0,"URW/URGW Wurst"),
IFERROR(IF(VLOOKUP(W1002,[1]Wurste!$H:$I,2,FALSE)=0,"HF-Wurst Vegan"),
IFERROR(IF(VLOOKUP(W1002,[1]Wurste!$K:$L,2,FALSE)=0,"320er ohne Würste"),
IFERROR(IF(AND(OR(Abfalldokumentation!$I1002="BU3",Abfalldokumentation!$I1002="Verkauf"),Abfalldokumentation!$N1002="Schimmel",Abfalldokumentation!$O1002="keinen Abnehmer/kein Schälpersonal"),"Div. Zipfel, ES ohne Verwendung",VLOOKUP(Abfalldokumentation!$M1002,Produktgruppen!A:B,2,FALSE)),"-")))))))))))))))))))))))</f>
        <v>Offen Endstücke</v>
      </c>
      <c r="M1002" s="81" t="str">
        <f>IFERROR(VLOOKUP(Abfalldokumentation!$W1002,Artikel!A:C,3,FALSE),Abfalldokumentation!$W1002)</f>
        <v>VOS GRW-SCHI-NAT ENDSTÜ</v>
      </c>
      <c r="N1002" s="81" t="str">
        <f>VLOOKUP(D1002,'Liste Gründe'!A:D,2,FALSE)</f>
        <v>Schimmel</v>
      </c>
      <c r="O1002" s="80" t="str">
        <f>IF(ISBLANK(F1002),VLOOKUP(Abfalldokumentation!$X1002,'Liste Gründe'!A:D,3,FALSE),F1002)</f>
        <v>keinen Abnehmer/kein Schälpersonal</v>
      </c>
      <c r="P1002" s="81" t="str">
        <f>IF(ISBLANK(Abfalldokumentation!$G1002),"-",Abfalldokumentation!$G1002)</f>
        <v>-</v>
      </c>
      <c r="Q1002" s="81">
        <f t="shared" si="134"/>
        <v>41</v>
      </c>
      <c r="R1002" s="81" t="str">
        <f t="shared" si="135"/>
        <v>Produkte</v>
      </c>
      <c r="S1002" s="81" t="str">
        <f t="shared" si="136"/>
        <v>BUs</v>
      </c>
      <c r="T1002" s="81" t="str">
        <f t="shared" si="137"/>
        <v>Symptome</v>
      </c>
      <c r="U1002" s="81">
        <f>IFERROR(VLOOKUP(Abfalldokumentation!$W1002,Kennzahlen!S:U,3,FALSE)*Abfalldokumentation!$J1002,"0")</f>
        <v>237</v>
      </c>
      <c r="V1002" s="81" t="str">
        <f>IF(ISBLANK(A1002),VLOOKUP(Abfalldokumentation!$W1002,'Linien - BU'!R:S,2,FALSE),A1002)</f>
        <v>Verkauf</v>
      </c>
      <c r="W1002" s="77">
        <f t="shared" si="138"/>
        <v>29501070</v>
      </c>
      <c r="X1002" s="77">
        <f t="shared" si="139"/>
        <v>12</v>
      </c>
    </row>
    <row r="1003" spans="1:24" ht="30" customHeight="1" x14ac:dyDescent="0.25">
      <c r="A1003" s="45" t="s">
        <v>9</v>
      </c>
      <c r="B1003" s="46">
        <v>29501099</v>
      </c>
      <c r="C1003" s="46">
        <v>45</v>
      </c>
      <c r="D1003" s="46">
        <v>61</v>
      </c>
      <c r="E1003" s="47">
        <v>44480</v>
      </c>
      <c r="F1003" s="48"/>
      <c r="G1003" s="46"/>
      <c r="H1003" s="50" t="str">
        <f>IFERROR(VLOOKUP(Abfalldokumentation!$B1003,Artikel!A:C,3,FALSE),Abfalldokumentation!$B1003)</f>
        <v>ABS Simmentaler</v>
      </c>
      <c r="I1003" s="73" t="str">
        <f>VLOOKUP(V1003,'Linien - BU'!A:B,2,FALSE)</f>
        <v>BU4</v>
      </c>
      <c r="J1003" s="74">
        <f t="shared" si="133"/>
        <v>45</v>
      </c>
      <c r="K1003" s="75">
        <f>Abfalldokumentation!$E1003</f>
        <v>44480</v>
      </c>
      <c r="L1003" s="74" t="str">
        <f>IFERROR(IF(VLOOKUP(W1003,'[1]Rohware 230'!$B:$C,2,FALSE)=0,"Rohware"),
IFERROR(IF(VLOOKUP(W1003,[1]Sammelnr.!$B:$C,2,FALSE)=0,"Sammelnr. ungeschält ABS"),
IFERROR(IF(VLOOKUP(W1003,[1]Sammelnr.!$E:$F,2,FALSE)=0,"Sammelnr. ungeschält VS"),
IFERROR(IF(VLOOKUP(W1003,[1]Sammelnr.!$H:$I,2,FALSE)=0,"Sammelnr. geschält"),
IFERROR(IF(VLOOKUP(W1003,[1]Offen!$B:$C,2,FALSE)=0,"Offen ungeschält ABS"),
IFERROR(IF(VLOOKUP(W1003,[1]Offen!$E:$F,2,FALSE)=0,"Offen ungeschält VOS"),
IFERROR(IF(VLOOKUP(W1003,[1]Offen!$H:$I,2,FALSE)=0,"Offen geschält RW"),
IFERROR(IF(VLOOKUP(W1003,[1]Offen!$K:$L,2,FALSE)=0,"Offen vegan"),
IFERROR(IF(VLOOKUP(W1003,[1]Offen!$N:$O,2,FALSE)=0,"Offen Zipfel"),
IFERROR(IF(VLOOKUP(W1003,[1]Offen!$Q:$R,2,FALSE)=0,"Offen Endstücke"),
IFERROR(IF(VLOOKUP(W1003,[1]Vakuumiert!$B:$C,2,FALSE)=0,"Vakuumierter VOS ungeschält"),
IFERROR(IF(VLOOKUP(W1003,[1]Vakuumiert!$E:$F,2,FALSE)=0,"Vakuumierter ABS ungeschält"),
IFERROR(IF(VLOOKUP(W1003,[1]Vakuumiert!$H:$I,2,FALSE)=0,"Vakuumierter VOS geschält"),
IFERROR(IF(VLOOKUP(W1003,[1]Vakuumiert!$K:$L,2,FALSE)=0,"Vakuumierter VOS vegan"),
IFERROR(IF(VLOOKUP(W1003,[1]Vakuumiert!$N:$O,2,FALSE)=0,"Vakuumierter VOS Zipfel"),
IFERROR(IF(VLOOKUP(W1003,[1]Vakuumiert!$Q:$R,2,FALSE)=0,"Vakuumiert geschält"),
IFERROR(IF(VLOOKUP(W1003,'[1]vakuumierte Fertigprodukte'!$B:$C,2,FALSE)=0,"Fertigprodukte"),
IFERROR(IF(VLOOKUP(W1003,'[1]vakuumierte Fertigprodukte'!$E:$FI,2,FALSE)=0,"Vakuumierte Zipfel"),
IFERROR(IF(VLOOKUP(W1003,[1]Wurste!$B:$C,2,FALSE)=0,"Räucherwürste"),
IFERROR(IF(VLOOKUP(W1003,[1]Wurste!$E:$F,2,FALSE)=0,"URW/URGW Wurst"),
IFERROR(IF(VLOOKUP(W1003,[1]Wurste!$H:$I,2,FALSE)=0,"HF-Wurst Vegan"),
IFERROR(IF(VLOOKUP(W1003,[1]Wurste!$K:$L,2,FALSE)=0,"320er ohne Würste"),
IFERROR(IF(AND(OR(Abfalldokumentation!$I1003="BU3",Abfalldokumentation!$I1003="Verkauf"),Abfalldokumentation!$N1003="Schimmel",Abfalldokumentation!$O1003="keinen Abnehmer/kein Schälpersonal"),"Div. Zipfel, ES ohne Verwendung",VLOOKUP(Abfalldokumentation!$M1003,Produktgruppen!A:B,2,FALSE)),"-")))))))))))))))))))))))</f>
        <v>Offen ungeschält ABS</v>
      </c>
      <c r="M1003" s="76" t="str">
        <f>IFERROR(VLOOKUP(Abfalldokumentation!$W1003,Artikel!A:C,3,FALSE),Abfalldokumentation!$W1003)</f>
        <v>ABS Simmentaler</v>
      </c>
      <c r="N1003" s="76" t="str">
        <f>VLOOKUP(D1003,'Liste Gründe'!A:D,2,FALSE)</f>
        <v>keinen Verwendungszweck</v>
      </c>
      <c r="O1003" s="75" t="str">
        <f>IF(ISBLANK(F1003),VLOOKUP(Abfalldokumentation!$X1003,'Liste Gründe'!A:D,3,FALSE),F1003)</f>
        <v>keinen Verwendungszweck</v>
      </c>
      <c r="P1003" s="76" t="str">
        <f>IF(ISBLANK(Abfalldokumentation!$G1003),"-",Abfalldokumentation!$G1003)</f>
        <v>-</v>
      </c>
      <c r="Q1003" s="76">
        <f t="shared" si="134"/>
        <v>41</v>
      </c>
      <c r="R1003" s="76" t="str">
        <f t="shared" si="135"/>
        <v>Produkte</v>
      </c>
      <c r="S1003" s="76" t="str">
        <f t="shared" si="136"/>
        <v>BUs</v>
      </c>
      <c r="T1003" s="76" t="str">
        <f t="shared" si="137"/>
        <v>Symptome</v>
      </c>
      <c r="U1003" s="76">
        <f>IFERROR(VLOOKUP(Abfalldokumentation!$W1003,Kennzahlen!S:U,3,FALSE)*Abfalldokumentation!$J1003,"0")</f>
        <v>0.45</v>
      </c>
      <c r="V1003" s="76" t="str">
        <f>IF(ISBLANK(A1003),VLOOKUP(Abfalldokumentation!$W1003,'Linien - BU'!R:S,2,FALSE),A1003)</f>
        <v>BU4</v>
      </c>
      <c r="W1003" s="77">
        <f t="shared" si="138"/>
        <v>29501099</v>
      </c>
      <c r="X1003" s="77">
        <f t="shared" si="139"/>
        <v>61</v>
      </c>
    </row>
    <row r="1004" spans="1:24" ht="30" customHeight="1" x14ac:dyDescent="0.25">
      <c r="A1004" s="39" t="s">
        <v>74</v>
      </c>
      <c r="B1004" s="40">
        <v>29600004</v>
      </c>
      <c r="C1004" s="40">
        <v>160</v>
      </c>
      <c r="D1004" s="40">
        <v>43</v>
      </c>
      <c r="E1004" s="41">
        <v>44480</v>
      </c>
      <c r="F1004" s="42"/>
      <c r="G1004" s="40"/>
      <c r="H1004" s="44" t="str">
        <f>IFERROR(VLOOKUP(Abfalldokumentation!$B1004,Artikel!A:C,3,FALSE),Abfalldokumentation!$B1004)</f>
        <v>ABS 45-48% Konventionel</v>
      </c>
      <c r="I1004" s="78" t="str">
        <f>VLOOKUP(V1004,'Linien - BU'!A:B,2,FALSE)</f>
        <v>BU1</v>
      </c>
      <c r="J1004" s="79">
        <f t="shared" si="133"/>
        <v>160</v>
      </c>
      <c r="K1004" s="80">
        <f>Abfalldokumentation!$E1004</f>
        <v>44480</v>
      </c>
      <c r="L1004" s="79" t="str">
        <f>IFERROR(IF(VLOOKUP(W1004,'[1]Rohware 230'!$B:$C,2,FALSE)=0,"Rohware"),
IFERROR(IF(VLOOKUP(W1004,[1]Sammelnr.!$B:$C,2,FALSE)=0,"Sammelnr. ungeschält ABS"),
IFERROR(IF(VLOOKUP(W1004,[1]Sammelnr.!$E:$F,2,FALSE)=0,"Sammelnr. ungeschält VS"),
IFERROR(IF(VLOOKUP(W1004,[1]Sammelnr.!$H:$I,2,FALSE)=0,"Sammelnr. geschält"),
IFERROR(IF(VLOOKUP(W1004,[1]Offen!$B:$C,2,FALSE)=0,"Offen ungeschält ABS"),
IFERROR(IF(VLOOKUP(W1004,[1]Offen!$E:$F,2,FALSE)=0,"Offen ungeschält VOS"),
IFERROR(IF(VLOOKUP(W1004,[1]Offen!$H:$I,2,FALSE)=0,"Offen geschält RW"),
IFERROR(IF(VLOOKUP(W1004,[1]Offen!$K:$L,2,FALSE)=0,"Offen vegan"),
IFERROR(IF(VLOOKUP(W1004,[1]Offen!$N:$O,2,FALSE)=0,"Offen Zipfel"),
IFERROR(IF(VLOOKUP(W1004,[1]Offen!$Q:$R,2,FALSE)=0,"Offen Endstücke"),
IFERROR(IF(VLOOKUP(W1004,[1]Vakuumiert!$B:$C,2,FALSE)=0,"Vakuumierter VOS ungeschält"),
IFERROR(IF(VLOOKUP(W1004,[1]Vakuumiert!$E:$F,2,FALSE)=0,"Vakuumierter ABS ungeschält"),
IFERROR(IF(VLOOKUP(W1004,[1]Vakuumiert!$H:$I,2,FALSE)=0,"Vakuumierter VOS geschält"),
IFERROR(IF(VLOOKUP(W1004,[1]Vakuumiert!$K:$L,2,FALSE)=0,"Vakuumierter VOS vegan"),
IFERROR(IF(VLOOKUP(W1004,[1]Vakuumiert!$N:$O,2,FALSE)=0,"Vakuumierter VOS Zipfel"),
IFERROR(IF(VLOOKUP(W1004,[1]Vakuumiert!$Q:$R,2,FALSE)=0,"Vakuumiert geschält"),
IFERROR(IF(VLOOKUP(W1004,'[1]vakuumierte Fertigprodukte'!$B:$C,2,FALSE)=0,"Fertigprodukte"),
IFERROR(IF(VLOOKUP(W1004,'[1]vakuumierte Fertigprodukte'!$E:$FI,2,FALSE)=0,"Vakuumierte Zipfel"),
IFERROR(IF(VLOOKUP(W1004,[1]Wurste!$B:$C,2,FALSE)=0,"Räucherwürste"),
IFERROR(IF(VLOOKUP(W1004,[1]Wurste!$E:$F,2,FALSE)=0,"URW/URGW Wurst"),
IFERROR(IF(VLOOKUP(W1004,[1]Wurste!$H:$I,2,FALSE)=0,"HF-Wurst Vegan"),
IFERROR(IF(VLOOKUP(W1004,[1]Wurste!$K:$L,2,FALSE)=0,"320er ohne Würste"),
IFERROR(IF(AND(OR(Abfalldokumentation!$I1004="BU3",Abfalldokumentation!$I1004="Verkauf"),Abfalldokumentation!$N1004="Schimmel",Abfalldokumentation!$O1004="keinen Abnehmer/kein Schälpersonal"),"Div. Zipfel, ES ohne Verwendung",VLOOKUP(Abfalldokumentation!$M1004,Produktgruppen!A:B,2,FALSE)),"-")))))))))))))))))))))))</f>
        <v>Sammelnr. ungeschält ABS</v>
      </c>
      <c r="M1004" s="81" t="str">
        <f>IFERROR(VLOOKUP(Abfalldokumentation!$W1004,Artikel!A:C,3,FALSE),Abfalldokumentation!$W1004)</f>
        <v>ABS 45-48% Konventionel</v>
      </c>
      <c r="N1004" s="81" t="str">
        <f>VLOOKUP(D1004,'Liste Gründe'!A:D,2,FALSE)</f>
        <v>Qualitätsprobleme</v>
      </c>
      <c r="O1004" s="80" t="str">
        <f>IF(ISBLANK(F1004),VLOOKUP(Abfalldokumentation!$X1004,'Liste Gründe'!A:D,3,FALSE),F1004)</f>
        <v>Produkt durchwässert</v>
      </c>
      <c r="P1004" s="81" t="str">
        <f>IF(ISBLANK(Abfalldokumentation!$G1004),"-",Abfalldokumentation!$G1004)</f>
        <v>-</v>
      </c>
      <c r="Q1004" s="81">
        <f t="shared" si="134"/>
        <v>41</v>
      </c>
      <c r="R1004" s="81" t="str">
        <f t="shared" si="135"/>
        <v>Produkte</v>
      </c>
      <c r="S1004" s="81" t="str">
        <f t="shared" si="136"/>
        <v>BUs</v>
      </c>
      <c r="T1004" s="81" t="str">
        <f t="shared" si="137"/>
        <v>Symptome</v>
      </c>
      <c r="U1004" s="81">
        <f>IFERROR(VLOOKUP(Abfalldokumentation!$W1004,Kennzahlen!S:U,3,FALSE)*Abfalldokumentation!$J1004,"0")</f>
        <v>322.81599999999997</v>
      </c>
      <c r="V1004" s="81" t="str">
        <f>IF(ISBLANK(A1004),VLOOKUP(Abfalldokumentation!$W1004,'Linien - BU'!R:S,2,FALSE),A1004)</f>
        <v>Schmelze</v>
      </c>
      <c r="W1004" s="77">
        <f t="shared" si="138"/>
        <v>29600004</v>
      </c>
      <c r="X1004" s="77">
        <f t="shared" si="139"/>
        <v>43</v>
      </c>
    </row>
    <row r="1005" spans="1:24" ht="30" customHeight="1" x14ac:dyDescent="0.25">
      <c r="A1005" s="45" t="s">
        <v>8</v>
      </c>
      <c r="B1005" s="46">
        <v>29900002</v>
      </c>
      <c r="C1005" s="46">
        <v>369</v>
      </c>
      <c r="D1005" s="46">
        <v>42</v>
      </c>
      <c r="E1005" s="47">
        <v>44480</v>
      </c>
      <c r="F1005" s="48"/>
      <c r="G1005" s="46"/>
      <c r="H1005" s="50" t="str">
        <f>IFERROR(VLOOKUP(Abfalldokumentation!$B1005,Artikel!A:C,3,FALSE),Abfalldokumentation!$B1005)</f>
        <v>VOS VEG-SCH MILD</v>
      </c>
      <c r="I1005" s="73" t="str">
        <f>VLOOKUP(V1005,'Linien - BU'!A:B,2,FALSE)</f>
        <v>BU3</v>
      </c>
      <c r="J1005" s="74">
        <f t="shared" si="133"/>
        <v>369</v>
      </c>
      <c r="K1005" s="75">
        <f>Abfalldokumentation!$E1005</f>
        <v>44480</v>
      </c>
      <c r="L1005" s="74" t="str">
        <f>IFERROR(IF(VLOOKUP(W1005,'[1]Rohware 230'!$B:$C,2,FALSE)=0,"Rohware"),
IFERROR(IF(VLOOKUP(W1005,[1]Sammelnr.!$B:$C,2,FALSE)=0,"Sammelnr. ungeschält ABS"),
IFERROR(IF(VLOOKUP(W1005,[1]Sammelnr.!$E:$F,2,FALSE)=0,"Sammelnr. ungeschält VS"),
IFERROR(IF(VLOOKUP(W1005,[1]Sammelnr.!$H:$I,2,FALSE)=0,"Sammelnr. geschält"),
IFERROR(IF(VLOOKUP(W1005,[1]Offen!$B:$C,2,FALSE)=0,"Offen ungeschält ABS"),
IFERROR(IF(VLOOKUP(W1005,[1]Offen!$E:$F,2,FALSE)=0,"Offen ungeschält VOS"),
IFERROR(IF(VLOOKUP(W1005,[1]Offen!$H:$I,2,FALSE)=0,"Offen geschält RW"),
IFERROR(IF(VLOOKUP(W1005,[1]Offen!$K:$L,2,FALSE)=0,"Offen vegan"),
IFERROR(IF(VLOOKUP(W1005,[1]Offen!$N:$O,2,FALSE)=0,"Offen Zipfel"),
IFERROR(IF(VLOOKUP(W1005,[1]Offen!$Q:$R,2,FALSE)=0,"Offen Endstücke"),
IFERROR(IF(VLOOKUP(W1005,[1]Vakuumiert!$B:$C,2,FALSE)=0,"Vakuumierter VOS ungeschält"),
IFERROR(IF(VLOOKUP(W1005,[1]Vakuumiert!$E:$F,2,FALSE)=0,"Vakuumierter ABS ungeschält"),
IFERROR(IF(VLOOKUP(W1005,[1]Vakuumiert!$H:$I,2,FALSE)=0,"Vakuumierter VOS geschält"),
IFERROR(IF(VLOOKUP(W1005,[1]Vakuumiert!$K:$L,2,FALSE)=0,"Vakuumierter VOS vegan"),
IFERROR(IF(VLOOKUP(W1005,[1]Vakuumiert!$N:$O,2,FALSE)=0,"Vakuumierter VOS Zipfel"),
IFERROR(IF(VLOOKUP(W1005,[1]Vakuumiert!$Q:$R,2,FALSE)=0,"Vakuumiert geschält"),
IFERROR(IF(VLOOKUP(W1005,'[1]vakuumierte Fertigprodukte'!$B:$C,2,FALSE)=0,"Fertigprodukte"),
IFERROR(IF(VLOOKUP(W1005,'[1]vakuumierte Fertigprodukte'!$E:$FI,2,FALSE)=0,"Vakuumierte Zipfel"),
IFERROR(IF(VLOOKUP(W1005,[1]Wurste!$B:$C,2,FALSE)=0,"Räucherwürste"),
IFERROR(IF(VLOOKUP(W1005,[1]Wurste!$E:$F,2,FALSE)=0,"URW/URGW Wurst"),
IFERROR(IF(VLOOKUP(W1005,[1]Wurste!$H:$I,2,FALSE)=0,"HF-Wurst Vegan"),
IFERROR(IF(VLOOKUP(W1005,[1]Wurste!$K:$L,2,FALSE)=0,"320er ohne Würste"),
IFERROR(IF(AND(OR(Abfalldokumentation!$I1005="BU3",Abfalldokumentation!$I1005="Verkauf"),Abfalldokumentation!$N1005="Schimmel",Abfalldokumentation!$O1005="keinen Abnehmer/kein Schälpersonal"),"Div. Zipfel, ES ohne Verwendung",VLOOKUP(Abfalldokumentation!$M1005,Produktgruppen!A:B,2,FALSE)),"-")))))))))))))))))))))))</f>
        <v>Offen vegan</v>
      </c>
      <c r="M1005" s="76" t="str">
        <f>IFERROR(VLOOKUP(Abfalldokumentation!$W1005,Artikel!A:C,3,FALSE),Abfalldokumentation!$W1005)</f>
        <v>VOS VEG-SCH MILD</v>
      </c>
      <c r="N1005" s="76" t="str">
        <f>VLOOKUP(D1005,'Liste Gründe'!A:D,2,FALSE)</f>
        <v>Rest</v>
      </c>
      <c r="O1005" s="75" t="str">
        <f>IF(ISBLANK(F1005),VLOOKUP(Abfalldokumentation!$X1005,'Liste Gründe'!A:D,3,FALSE),F1005)</f>
        <v>Schmutz</v>
      </c>
      <c r="P1005" s="76" t="str">
        <f>IF(ISBLANK(Abfalldokumentation!$G1005),"-",Abfalldokumentation!$G1005)</f>
        <v>-</v>
      </c>
      <c r="Q1005" s="76">
        <f t="shared" si="134"/>
        <v>41</v>
      </c>
      <c r="R1005" s="76" t="str">
        <f t="shared" si="135"/>
        <v>Produkte</v>
      </c>
      <c r="S1005" s="76" t="str">
        <f t="shared" si="136"/>
        <v>BUs</v>
      </c>
      <c r="T1005" s="76" t="str">
        <f t="shared" si="137"/>
        <v>Symptome</v>
      </c>
      <c r="U1005" s="76">
        <f>IFERROR(VLOOKUP(Abfalldokumentation!$W1005,Kennzahlen!S:U,3,FALSE)*Abfalldokumentation!$J1005,"0")</f>
        <v>184.5</v>
      </c>
      <c r="V1005" s="76" t="str">
        <f>IF(ISBLANK(A1005),VLOOKUP(Abfalldokumentation!$W1005,'Linien - BU'!R:S,2,FALSE),A1005)</f>
        <v>BU3</v>
      </c>
      <c r="W1005" s="77">
        <f t="shared" si="138"/>
        <v>29900002</v>
      </c>
      <c r="X1005" s="77">
        <f t="shared" si="139"/>
        <v>42</v>
      </c>
    </row>
    <row r="1006" spans="1:24" ht="30" customHeight="1" x14ac:dyDescent="0.25">
      <c r="A1006" s="39" t="s">
        <v>9</v>
      </c>
      <c r="B1006" s="40">
        <v>49500192</v>
      </c>
      <c r="C1006" s="40">
        <v>246</v>
      </c>
      <c r="D1006" s="40">
        <v>12</v>
      </c>
      <c r="E1006" s="41">
        <v>44480</v>
      </c>
      <c r="F1006" s="42" t="s">
        <v>28</v>
      </c>
      <c r="G1006" s="40"/>
      <c r="H1006" s="44" t="str">
        <f>IFERROR(VLOOKUP(Abfalldokumentation!$B1006,Artikel!A:C,3,FALSE),Abfalldokumentation!$B1006)</f>
        <v>ABS JARLSBERG-VAKU</v>
      </c>
      <c r="I1006" s="78" t="str">
        <f>VLOOKUP(V1006,'Linien - BU'!A:B,2,FALSE)</f>
        <v>BU4</v>
      </c>
      <c r="J1006" s="79">
        <f t="shared" si="133"/>
        <v>246</v>
      </c>
      <c r="K1006" s="80">
        <f>Abfalldokumentation!$E1006</f>
        <v>44480</v>
      </c>
      <c r="L1006" s="79" t="str">
        <f>IFERROR(IF(VLOOKUP(W1006,'[1]Rohware 230'!$B:$C,2,FALSE)=0,"Rohware"),
IFERROR(IF(VLOOKUP(W1006,[1]Sammelnr.!$B:$C,2,FALSE)=0,"Sammelnr. ungeschält ABS"),
IFERROR(IF(VLOOKUP(W1006,[1]Sammelnr.!$E:$F,2,FALSE)=0,"Sammelnr. ungeschält VS"),
IFERROR(IF(VLOOKUP(W1006,[1]Sammelnr.!$H:$I,2,FALSE)=0,"Sammelnr. geschält"),
IFERROR(IF(VLOOKUP(W1006,[1]Offen!$B:$C,2,FALSE)=0,"Offen ungeschält ABS"),
IFERROR(IF(VLOOKUP(W1006,[1]Offen!$E:$F,2,FALSE)=0,"Offen ungeschält VOS"),
IFERROR(IF(VLOOKUP(W1006,[1]Offen!$H:$I,2,FALSE)=0,"Offen geschält RW"),
IFERROR(IF(VLOOKUP(W1006,[1]Offen!$K:$L,2,FALSE)=0,"Offen vegan"),
IFERROR(IF(VLOOKUP(W1006,[1]Offen!$N:$O,2,FALSE)=0,"Offen Zipfel"),
IFERROR(IF(VLOOKUP(W1006,[1]Offen!$Q:$R,2,FALSE)=0,"Offen Endstücke"),
IFERROR(IF(VLOOKUP(W1006,[1]Vakuumiert!$B:$C,2,FALSE)=0,"Vakuumierter VOS ungeschält"),
IFERROR(IF(VLOOKUP(W1006,[1]Vakuumiert!$E:$F,2,FALSE)=0,"Vakuumierter ABS ungeschält"),
IFERROR(IF(VLOOKUP(W1006,[1]Vakuumiert!$H:$I,2,FALSE)=0,"Vakuumierter VOS geschält"),
IFERROR(IF(VLOOKUP(W1006,[1]Vakuumiert!$K:$L,2,FALSE)=0,"Vakuumierter VOS vegan"),
IFERROR(IF(VLOOKUP(W1006,[1]Vakuumiert!$N:$O,2,FALSE)=0,"Vakuumierter VOS Zipfel"),
IFERROR(IF(VLOOKUP(W1006,[1]Vakuumiert!$Q:$R,2,FALSE)=0,"Vakuumiert geschält"),
IFERROR(IF(VLOOKUP(W1006,'[1]vakuumierte Fertigprodukte'!$B:$C,2,FALSE)=0,"Fertigprodukte"),
IFERROR(IF(VLOOKUP(W1006,'[1]vakuumierte Fertigprodukte'!$E:$FI,2,FALSE)=0,"Vakuumierte Zipfel"),
IFERROR(IF(VLOOKUP(W1006,[1]Wurste!$B:$C,2,FALSE)=0,"Räucherwürste"),
IFERROR(IF(VLOOKUP(W1006,[1]Wurste!$E:$F,2,FALSE)=0,"URW/URGW Wurst"),
IFERROR(IF(VLOOKUP(W1006,[1]Wurste!$H:$I,2,FALSE)=0,"HF-Wurst Vegan"),
IFERROR(IF(VLOOKUP(W1006,[1]Wurste!$K:$L,2,FALSE)=0,"320er ohne Würste"),
IFERROR(IF(AND(OR(Abfalldokumentation!$I1006="BU3",Abfalldokumentation!$I1006="Verkauf"),Abfalldokumentation!$N1006="Schimmel",Abfalldokumentation!$O1006="keinen Abnehmer/kein Schälpersonal"),"Div. Zipfel, ES ohne Verwendung",VLOOKUP(Abfalldokumentation!$M1006,Produktgruppen!A:B,2,FALSE)),"-")))))))))))))))))))))))</f>
        <v>ABS</v>
      </c>
      <c r="M1006" s="81" t="str">
        <f>IFERROR(VLOOKUP(Abfalldokumentation!$W1006,Artikel!A:C,3,FALSE),Abfalldokumentation!$W1006)</f>
        <v>ABS JARLSBERG-VAKU</v>
      </c>
      <c r="N1006" s="81" t="str">
        <f>VLOOKUP(D1006,'Liste Gründe'!A:D,2,FALSE)</f>
        <v>Schimmel</v>
      </c>
      <c r="O1006" s="80" t="str">
        <f>IF(ISBLANK(F1006),VLOOKUP(Abfalldokumentation!$X1006,'Liste Gründe'!A:D,3,FALSE),F1006)</f>
        <v>zu wenig Menge für LKW</v>
      </c>
      <c r="P1006" s="81" t="str">
        <f>IF(ISBLANK(Abfalldokumentation!$G1006),"-",Abfalldokumentation!$G1006)</f>
        <v>-</v>
      </c>
      <c r="Q1006" s="81">
        <f t="shared" si="134"/>
        <v>41</v>
      </c>
      <c r="R1006" s="81" t="str">
        <f t="shared" si="135"/>
        <v>Produkte</v>
      </c>
      <c r="S1006" s="81" t="str">
        <f t="shared" si="136"/>
        <v>BUs</v>
      </c>
      <c r="T1006" s="81" t="str">
        <f t="shared" si="137"/>
        <v>Symptome</v>
      </c>
      <c r="U1006" s="81" t="str">
        <f>IFERROR(VLOOKUP(Abfalldokumentation!$W1006,Kennzahlen!S:U,3,FALSE)*Abfalldokumentation!$J1006,"0")</f>
        <v>0</v>
      </c>
      <c r="V1006" s="81" t="str">
        <f>IF(ISBLANK(A1006),VLOOKUP(Abfalldokumentation!$W1006,'Linien - BU'!R:S,2,FALSE),A1006)</f>
        <v>BU4</v>
      </c>
      <c r="W1006" s="77">
        <f t="shared" si="138"/>
        <v>49500192</v>
      </c>
      <c r="X1006" s="77">
        <f t="shared" si="139"/>
        <v>12</v>
      </c>
    </row>
    <row r="1007" spans="1:24" ht="30" customHeight="1" x14ac:dyDescent="0.25">
      <c r="A1007" s="45" t="s">
        <v>7</v>
      </c>
      <c r="B1007" s="46" t="s">
        <v>104</v>
      </c>
      <c r="C1007" s="46">
        <v>60</v>
      </c>
      <c r="D1007" s="46">
        <v>12</v>
      </c>
      <c r="E1007" s="47">
        <v>44480</v>
      </c>
      <c r="F1007" s="48" t="s">
        <v>26</v>
      </c>
      <c r="G1007" s="46"/>
      <c r="H1007" s="50" t="str">
        <f>IFERROR(VLOOKUP(Abfalldokumentation!$B1007,Artikel!A:C,3,FALSE),Abfalldokumentation!$B1007)</f>
        <v>Blöcke</v>
      </c>
      <c r="I1007" s="73" t="str">
        <f>VLOOKUP(V1007,'Linien - BU'!A:B,2,FALSE)</f>
        <v>BU2</v>
      </c>
      <c r="J1007" s="74">
        <f t="shared" si="133"/>
        <v>60</v>
      </c>
      <c r="K1007" s="75">
        <f>Abfalldokumentation!$E1007</f>
        <v>44480</v>
      </c>
      <c r="L1007" s="74" t="str">
        <f>IFERROR(IF(VLOOKUP(W1007,'[1]Rohware 230'!$B:$C,2,FALSE)=0,"Rohware"),
IFERROR(IF(VLOOKUP(W1007,[1]Sammelnr.!$B:$C,2,FALSE)=0,"Sammelnr. ungeschält ABS"),
IFERROR(IF(VLOOKUP(W1007,[1]Sammelnr.!$E:$F,2,FALSE)=0,"Sammelnr. ungeschält VS"),
IFERROR(IF(VLOOKUP(W1007,[1]Sammelnr.!$H:$I,2,FALSE)=0,"Sammelnr. geschält"),
IFERROR(IF(VLOOKUP(W1007,[1]Offen!$B:$C,2,FALSE)=0,"Offen ungeschält ABS"),
IFERROR(IF(VLOOKUP(W1007,[1]Offen!$E:$F,2,FALSE)=0,"Offen ungeschält VOS"),
IFERROR(IF(VLOOKUP(W1007,[1]Offen!$H:$I,2,FALSE)=0,"Offen geschält RW"),
IFERROR(IF(VLOOKUP(W1007,[1]Offen!$K:$L,2,FALSE)=0,"Offen vegan"),
IFERROR(IF(VLOOKUP(W1007,[1]Offen!$N:$O,2,FALSE)=0,"Offen Zipfel"),
IFERROR(IF(VLOOKUP(W1007,[1]Offen!$Q:$R,2,FALSE)=0,"Offen Endstücke"),
IFERROR(IF(VLOOKUP(W1007,[1]Vakuumiert!$B:$C,2,FALSE)=0,"Vakuumierter VOS ungeschält"),
IFERROR(IF(VLOOKUP(W1007,[1]Vakuumiert!$E:$F,2,FALSE)=0,"Vakuumierter ABS ungeschält"),
IFERROR(IF(VLOOKUP(W1007,[1]Vakuumiert!$H:$I,2,FALSE)=0,"Vakuumierter VOS geschält"),
IFERROR(IF(VLOOKUP(W1007,[1]Vakuumiert!$K:$L,2,FALSE)=0,"Vakuumierter VOS vegan"),
IFERROR(IF(VLOOKUP(W1007,[1]Vakuumiert!$N:$O,2,FALSE)=0,"Vakuumierter VOS Zipfel"),
IFERROR(IF(VLOOKUP(W1007,[1]Vakuumiert!$Q:$R,2,FALSE)=0,"Vakuumiert geschält"),
IFERROR(IF(VLOOKUP(W1007,'[1]vakuumierte Fertigprodukte'!$B:$C,2,FALSE)=0,"Fertigprodukte"),
IFERROR(IF(VLOOKUP(W1007,'[1]vakuumierte Fertigprodukte'!$E:$FI,2,FALSE)=0,"Vakuumierte Zipfel"),
IFERROR(IF(VLOOKUP(W1007,[1]Wurste!$B:$C,2,FALSE)=0,"Räucherwürste"),
IFERROR(IF(VLOOKUP(W1007,[1]Wurste!$E:$F,2,FALSE)=0,"URW/URGW Wurst"),
IFERROR(IF(VLOOKUP(W1007,[1]Wurste!$H:$I,2,FALSE)=0,"HF-Wurst Vegan"),
IFERROR(IF(VLOOKUP(W1007,[1]Wurste!$K:$L,2,FALSE)=0,"320er ohne Würste"),
IFERROR(IF(AND(OR(Abfalldokumentation!$I1007="BU3",Abfalldokumentation!$I1007="Verkauf"),Abfalldokumentation!$N1007="Schimmel",Abfalldokumentation!$O1007="keinen Abnehmer/kein Schälpersonal"),"Div. Zipfel, ES ohne Verwendung",VLOOKUP(Abfalldokumentation!$M1007,Produktgruppen!A:B,2,FALSE)),"-")))))))))))))))))))))))</f>
        <v>Rohware</v>
      </c>
      <c r="M1007" s="76" t="str">
        <f>IFERROR(VLOOKUP(Abfalldokumentation!$W1007,Artikel!A:C,3,FALSE),Abfalldokumentation!$W1007)</f>
        <v>Blöcke</v>
      </c>
      <c r="N1007" s="76" t="str">
        <f>VLOOKUP(D1007,'Liste Gründe'!A:D,2,FALSE)</f>
        <v>Schimmel</v>
      </c>
      <c r="O1007" s="75" t="str">
        <f>IF(ISBLANK(F1007),VLOOKUP(Abfalldokumentation!$X1007,'Liste Gründe'!A:D,3,FALSE),F1007)</f>
        <v>Luftzieher/Folienriss durch Transport</v>
      </c>
      <c r="P1007" s="76" t="str">
        <f>IF(ISBLANK(Abfalldokumentation!$G1007),"-",Abfalldokumentation!$G1007)</f>
        <v>-</v>
      </c>
      <c r="Q1007" s="76">
        <f t="shared" si="134"/>
        <v>41</v>
      </c>
      <c r="R1007" s="76" t="str">
        <f t="shared" si="135"/>
        <v>Produkte</v>
      </c>
      <c r="S1007" s="76" t="str">
        <f t="shared" si="136"/>
        <v>BUs</v>
      </c>
      <c r="T1007" s="76" t="str">
        <f t="shared" si="137"/>
        <v>Symptome</v>
      </c>
      <c r="U1007" s="76" t="str">
        <f>IFERROR(VLOOKUP(Abfalldokumentation!$W1007,Kennzahlen!S:U,3,FALSE)*Abfalldokumentation!$J1007,"0")</f>
        <v>0</v>
      </c>
      <c r="V1007" s="76" t="str">
        <f>IF(ISBLANK(A1007),VLOOKUP(Abfalldokumentation!$W1007,'Linien - BU'!R:S,2,FALSE),A1007)</f>
        <v>BU2</v>
      </c>
      <c r="W1007" s="77" t="str">
        <f t="shared" si="138"/>
        <v>Blöcke</v>
      </c>
      <c r="X1007" s="77">
        <f t="shared" si="139"/>
        <v>12</v>
      </c>
    </row>
    <row r="1008" spans="1:24" ht="30" customHeight="1" x14ac:dyDescent="0.25">
      <c r="A1008" s="39" t="s">
        <v>7</v>
      </c>
      <c r="B1008" s="40" t="s">
        <v>104</v>
      </c>
      <c r="C1008" s="40">
        <v>15</v>
      </c>
      <c r="D1008" s="40">
        <v>30</v>
      </c>
      <c r="E1008" s="41">
        <v>44480</v>
      </c>
      <c r="F1008" s="42"/>
      <c r="G1008" s="40"/>
      <c r="H1008" s="44" t="str">
        <f>IFERROR(VLOOKUP(Abfalldokumentation!$B1008,Artikel!A:C,3,FALSE),Abfalldokumentation!$B1008)</f>
        <v>Blöcke</v>
      </c>
      <c r="I1008" s="78" t="str">
        <f>VLOOKUP(V1008,'Linien - BU'!A:B,2,FALSE)</f>
        <v>BU2</v>
      </c>
      <c r="J1008" s="79">
        <f t="shared" si="133"/>
        <v>15</v>
      </c>
      <c r="K1008" s="80">
        <f>Abfalldokumentation!$E1008</f>
        <v>44480</v>
      </c>
      <c r="L1008" s="79" t="str">
        <f>IFERROR(IF(VLOOKUP(W1008,'[1]Rohware 230'!$B:$C,2,FALSE)=0,"Rohware"),
IFERROR(IF(VLOOKUP(W1008,[1]Sammelnr.!$B:$C,2,FALSE)=0,"Sammelnr. ungeschält ABS"),
IFERROR(IF(VLOOKUP(W1008,[1]Sammelnr.!$E:$F,2,FALSE)=0,"Sammelnr. ungeschält VS"),
IFERROR(IF(VLOOKUP(W1008,[1]Sammelnr.!$H:$I,2,FALSE)=0,"Sammelnr. geschält"),
IFERROR(IF(VLOOKUP(W1008,[1]Offen!$B:$C,2,FALSE)=0,"Offen ungeschält ABS"),
IFERROR(IF(VLOOKUP(W1008,[1]Offen!$E:$F,2,FALSE)=0,"Offen ungeschält VOS"),
IFERROR(IF(VLOOKUP(W1008,[1]Offen!$H:$I,2,FALSE)=0,"Offen geschält RW"),
IFERROR(IF(VLOOKUP(W1008,[1]Offen!$K:$L,2,FALSE)=0,"Offen vegan"),
IFERROR(IF(VLOOKUP(W1008,[1]Offen!$N:$O,2,FALSE)=0,"Offen Zipfel"),
IFERROR(IF(VLOOKUP(W1008,[1]Offen!$Q:$R,2,FALSE)=0,"Offen Endstücke"),
IFERROR(IF(VLOOKUP(W1008,[1]Vakuumiert!$B:$C,2,FALSE)=0,"Vakuumierter VOS ungeschält"),
IFERROR(IF(VLOOKUP(W1008,[1]Vakuumiert!$E:$F,2,FALSE)=0,"Vakuumierter ABS ungeschält"),
IFERROR(IF(VLOOKUP(W1008,[1]Vakuumiert!$H:$I,2,FALSE)=0,"Vakuumierter VOS geschält"),
IFERROR(IF(VLOOKUP(W1008,[1]Vakuumiert!$K:$L,2,FALSE)=0,"Vakuumierter VOS vegan"),
IFERROR(IF(VLOOKUP(W1008,[1]Vakuumiert!$N:$O,2,FALSE)=0,"Vakuumierter VOS Zipfel"),
IFERROR(IF(VLOOKUP(W1008,[1]Vakuumiert!$Q:$R,2,FALSE)=0,"Vakuumiert geschält"),
IFERROR(IF(VLOOKUP(W1008,'[1]vakuumierte Fertigprodukte'!$B:$C,2,FALSE)=0,"Fertigprodukte"),
IFERROR(IF(VLOOKUP(W1008,'[1]vakuumierte Fertigprodukte'!$E:$FI,2,FALSE)=0,"Vakuumierte Zipfel"),
IFERROR(IF(VLOOKUP(W1008,[1]Wurste!$B:$C,2,FALSE)=0,"Räucherwürste"),
IFERROR(IF(VLOOKUP(W1008,[1]Wurste!$E:$F,2,FALSE)=0,"URW/URGW Wurst"),
IFERROR(IF(VLOOKUP(W1008,[1]Wurste!$H:$I,2,FALSE)=0,"HF-Wurst Vegan"),
IFERROR(IF(VLOOKUP(W1008,[1]Wurste!$K:$L,2,FALSE)=0,"320er ohne Würste"),
IFERROR(IF(AND(OR(Abfalldokumentation!$I1008="BU3",Abfalldokumentation!$I1008="Verkauf"),Abfalldokumentation!$N1008="Schimmel",Abfalldokumentation!$O1008="keinen Abnehmer/kein Schälpersonal"),"Div. Zipfel, ES ohne Verwendung",VLOOKUP(Abfalldokumentation!$M1008,Produktgruppen!A:B,2,FALSE)),"-")))))))))))))))))))))))</f>
        <v>Rohware</v>
      </c>
      <c r="M1008" s="81" t="str">
        <f>IFERROR(VLOOKUP(Abfalldokumentation!$W1008,Artikel!A:C,3,FALSE),Abfalldokumentation!$W1008)</f>
        <v>Blöcke</v>
      </c>
      <c r="N1008" s="81" t="str">
        <f>VLOOKUP(D1008,'Liste Gründe'!A:D,2,FALSE)</f>
        <v>Linienbezogen</v>
      </c>
      <c r="O1008" s="80" t="str">
        <f>IF(ISBLANK(F1008),VLOOKUP(Abfalldokumentation!$X1008,'Liste Gründe'!A:D,3,FALSE),F1008)</f>
        <v>Maschinenabfall</v>
      </c>
      <c r="P1008" s="81" t="str">
        <f>IF(ISBLANK(Abfalldokumentation!$G1008),"-",Abfalldokumentation!$G1008)</f>
        <v>-</v>
      </c>
      <c r="Q1008" s="81">
        <f t="shared" si="134"/>
        <v>41</v>
      </c>
      <c r="R1008" s="81" t="str">
        <f t="shared" si="135"/>
        <v>Produkte</v>
      </c>
      <c r="S1008" s="81" t="str">
        <f t="shared" si="136"/>
        <v>BUs</v>
      </c>
      <c r="T1008" s="81" t="str">
        <f t="shared" si="137"/>
        <v>Symptome</v>
      </c>
      <c r="U1008" s="81" t="str">
        <f>IFERROR(VLOOKUP(Abfalldokumentation!$W1008,Kennzahlen!S:U,3,FALSE)*Abfalldokumentation!$J1008,"0")</f>
        <v>0</v>
      </c>
      <c r="V1008" s="81" t="str">
        <f>IF(ISBLANK(A1008),VLOOKUP(Abfalldokumentation!$W1008,'Linien - BU'!R:S,2,FALSE),A1008)</f>
        <v>BU2</v>
      </c>
      <c r="W1008" s="77" t="str">
        <f t="shared" si="138"/>
        <v>Blöcke</v>
      </c>
      <c r="X1008" s="77">
        <f t="shared" si="139"/>
        <v>30</v>
      </c>
    </row>
    <row r="1009" spans="1:24" ht="30" customHeight="1" x14ac:dyDescent="0.25">
      <c r="A1009" s="45" t="s">
        <v>74</v>
      </c>
      <c r="B1009" s="46" t="s">
        <v>231</v>
      </c>
      <c r="C1009" s="46">
        <v>136</v>
      </c>
      <c r="D1009" s="46">
        <v>63</v>
      </c>
      <c r="E1009" s="47">
        <v>44480</v>
      </c>
      <c r="F1009" s="48" t="s">
        <v>232</v>
      </c>
      <c r="G1009" s="46"/>
      <c r="H1009" s="50" t="str">
        <f>IFERROR(VLOOKUP(Abfalldokumentation!$B1009,Artikel!A:C,3,FALSE),Abfalldokumentation!$B1009)</f>
        <v>Diverse Nüsse</v>
      </c>
      <c r="I1009" s="73" t="str">
        <f>VLOOKUP(V1009,'Linien - BU'!A:B,2,FALSE)</f>
        <v>BU1</v>
      </c>
      <c r="J1009" s="74">
        <f t="shared" si="133"/>
        <v>136</v>
      </c>
      <c r="K1009" s="75">
        <f>Abfalldokumentation!$E1009</f>
        <v>44480</v>
      </c>
      <c r="L1009" s="74" t="str">
        <f>IFERROR(IF(VLOOKUP(W1009,'[1]Rohware 230'!$B:$C,2,FALSE)=0,"Rohware"),
IFERROR(IF(VLOOKUP(W1009,[1]Sammelnr.!$B:$C,2,FALSE)=0,"Sammelnr. ungeschält ABS"),
IFERROR(IF(VLOOKUP(W1009,[1]Sammelnr.!$E:$F,2,FALSE)=0,"Sammelnr. ungeschält VS"),
IFERROR(IF(VLOOKUP(W1009,[1]Sammelnr.!$H:$I,2,FALSE)=0,"Sammelnr. geschält"),
IFERROR(IF(VLOOKUP(W1009,[1]Offen!$B:$C,2,FALSE)=0,"Offen ungeschält ABS"),
IFERROR(IF(VLOOKUP(W1009,[1]Offen!$E:$F,2,FALSE)=0,"Offen ungeschält VOS"),
IFERROR(IF(VLOOKUP(W1009,[1]Offen!$H:$I,2,FALSE)=0,"Offen geschält RW"),
IFERROR(IF(VLOOKUP(W1009,[1]Offen!$K:$L,2,FALSE)=0,"Offen vegan"),
IFERROR(IF(VLOOKUP(W1009,[1]Offen!$N:$O,2,FALSE)=0,"Offen Zipfel"),
IFERROR(IF(VLOOKUP(W1009,[1]Offen!$Q:$R,2,FALSE)=0,"Offen Endstücke"),
IFERROR(IF(VLOOKUP(W1009,[1]Vakuumiert!$B:$C,2,FALSE)=0,"Vakuumierter VOS ungeschält"),
IFERROR(IF(VLOOKUP(W1009,[1]Vakuumiert!$E:$F,2,FALSE)=0,"Vakuumierter ABS ungeschält"),
IFERROR(IF(VLOOKUP(W1009,[1]Vakuumiert!$H:$I,2,FALSE)=0,"Vakuumierter VOS geschält"),
IFERROR(IF(VLOOKUP(W1009,[1]Vakuumiert!$K:$L,2,FALSE)=0,"Vakuumierter VOS vegan"),
IFERROR(IF(VLOOKUP(W1009,[1]Vakuumiert!$N:$O,2,FALSE)=0,"Vakuumierter VOS Zipfel"),
IFERROR(IF(VLOOKUP(W1009,[1]Vakuumiert!$Q:$R,2,FALSE)=0,"Vakuumiert geschält"),
IFERROR(IF(VLOOKUP(W1009,'[1]vakuumierte Fertigprodukte'!$B:$C,2,FALSE)=0,"Fertigprodukte"),
IFERROR(IF(VLOOKUP(W1009,'[1]vakuumierte Fertigprodukte'!$E:$FI,2,FALSE)=0,"Vakuumierte Zipfel"),
IFERROR(IF(VLOOKUP(W1009,[1]Wurste!$B:$C,2,FALSE)=0,"Räucherwürste"),
IFERROR(IF(VLOOKUP(W1009,[1]Wurste!$E:$F,2,FALSE)=0,"URW/URGW Wurst"),
IFERROR(IF(VLOOKUP(W1009,[1]Wurste!$H:$I,2,FALSE)=0,"HF-Wurst Vegan"),
IFERROR(IF(VLOOKUP(W1009,[1]Wurste!$K:$L,2,FALSE)=0,"320er ohne Würste"),
IFERROR(IF(AND(OR(Abfalldokumentation!$I1009="BU3",Abfalldokumentation!$I1009="Verkauf"),Abfalldokumentation!$N1009="Schimmel",Abfalldokumentation!$O1009="keinen Abnehmer/kein Schälpersonal"),"Div. Zipfel, ES ohne Verwendung",VLOOKUP(Abfalldokumentation!$M1009,Produktgruppen!A:B,2,FALSE)),"-")))))))))))))))))))))))</f>
        <v>Rest</v>
      </c>
      <c r="M1009" s="76" t="str">
        <f>IFERROR(VLOOKUP(Abfalldokumentation!$W1009,Artikel!A:C,3,FALSE),Abfalldokumentation!$W1009)</f>
        <v>Diverse Nüsse</v>
      </c>
      <c r="N1009" s="76" t="str">
        <f>VLOOKUP(D1009,'Liste Gründe'!A:D,2,FALSE)</f>
        <v>keinen Verwendungszweck</v>
      </c>
      <c r="O1009" s="75" t="str">
        <f>IF(ISBLANK(F1009),VLOOKUP(Abfalldokumentation!$X1009,'Liste Gründe'!A:D,3,FALSE),F1009)</f>
        <v>weniger Produktion als geplant</v>
      </c>
      <c r="P1009" s="76" t="str">
        <f>IF(ISBLANK(Abfalldokumentation!$G1009),"-",Abfalldokumentation!$G1009)</f>
        <v>-</v>
      </c>
      <c r="Q1009" s="76">
        <f t="shared" si="134"/>
        <v>41</v>
      </c>
      <c r="R1009" s="76" t="str">
        <f t="shared" si="135"/>
        <v>Produkte</v>
      </c>
      <c r="S1009" s="76" t="str">
        <f t="shared" si="136"/>
        <v>BUs</v>
      </c>
      <c r="T1009" s="76" t="str">
        <f t="shared" si="137"/>
        <v>Symptome</v>
      </c>
      <c r="U1009" s="76" t="str">
        <f>IFERROR(VLOOKUP(Abfalldokumentation!$W1009,Kennzahlen!S:U,3,FALSE)*Abfalldokumentation!$J1009,"0")</f>
        <v>0</v>
      </c>
      <c r="V1009" s="76" t="str">
        <f>IF(ISBLANK(A1009),VLOOKUP(Abfalldokumentation!$W1009,'Linien - BU'!R:S,2,FALSE),A1009)</f>
        <v>Schmelze</v>
      </c>
      <c r="W1009" s="77" t="str">
        <f t="shared" si="138"/>
        <v>Diverse Nüsse</v>
      </c>
      <c r="X1009" s="77">
        <f t="shared" si="139"/>
        <v>63</v>
      </c>
    </row>
    <row r="1010" spans="1:24" ht="30" customHeight="1" x14ac:dyDescent="0.25">
      <c r="A1010" s="39" t="s">
        <v>105</v>
      </c>
      <c r="B1010" s="40" t="s">
        <v>85</v>
      </c>
      <c r="C1010" s="40">
        <v>25</v>
      </c>
      <c r="D1010" s="40">
        <v>30</v>
      </c>
      <c r="E1010" s="41">
        <v>44480</v>
      </c>
      <c r="F1010" s="42"/>
      <c r="G1010" s="40"/>
      <c r="H1010" s="44" t="str">
        <f>IFERROR(VLOOKUP(Abfalldokumentation!$B1010,Artikel!A:C,3,FALSE),Abfalldokumentation!$B1010)</f>
        <v>Diverses</v>
      </c>
      <c r="I1010" s="78" t="str">
        <f>VLOOKUP(V1010,'Linien - BU'!A:B,2,FALSE)</f>
        <v>BU3</v>
      </c>
      <c r="J1010" s="79">
        <f t="shared" si="133"/>
        <v>25</v>
      </c>
      <c r="K1010" s="80">
        <f>Abfalldokumentation!$E1010</f>
        <v>44480</v>
      </c>
      <c r="L1010" s="79" t="str">
        <f>IFERROR(IF(VLOOKUP(W1010,'[1]Rohware 230'!$B:$C,2,FALSE)=0,"Rohware"),
IFERROR(IF(VLOOKUP(W1010,[1]Sammelnr.!$B:$C,2,FALSE)=0,"Sammelnr. ungeschält ABS"),
IFERROR(IF(VLOOKUP(W1010,[1]Sammelnr.!$E:$F,2,FALSE)=0,"Sammelnr. ungeschält VS"),
IFERROR(IF(VLOOKUP(W1010,[1]Sammelnr.!$H:$I,2,FALSE)=0,"Sammelnr. geschält"),
IFERROR(IF(VLOOKUP(W1010,[1]Offen!$B:$C,2,FALSE)=0,"Offen ungeschält ABS"),
IFERROR(IF(VLOOKUP(W1010,[1]Offen!$E:$F,2,FALSE)=0,"Offen ungeschält VOS"),
IFERROR(IF(VLOOKUP(W1010,[1]Offen!$H:$I,2,FALSE)=0,"Offen geschält RW"),
IFERROR(IF(VLOOKUP(W1010,[1]Offen!$K:$L,2,FALSE)=0,"Offen vegan"),
IFERROR(IF(VLOOKUP(W1010,[1]Offen!$N:$O,2,FALSE)=0,"Offen Zipfel"),
IFERROR(IF(VLOOKUP(W1010,[1]Offen!$Q:$R,2,FALSE)=0,"Offen Endstücke"),
IFERROR(IF(VLOOKUP(W1010,[1]Vakuumiert!$B:$C,2,FALSE)=0,"Vakuumierter VOS ungeschält"),
IFERROR(IF(VLOOKUP(W1010,[1]Vakuumiert!$E:$F,2,FALSE)=0,"Vakuumierter ABS ungeschält"),
IFERROR(IF(VLOOKUP(W1010,[1]Vakuumiert!$H:$I,2,FALSE)=0,"Vakuumierter VOS geschält"),
IFERROR(IF(VLOOKUP(W1010,[1]Vakuumiert!$K:$L,2,FALSE)=0,"Vakuumierter VOS vegan"),
IFERROR(IF(VLOOKUP(W1010,[1]Vakuumiert!$N:$O,2,FALSE)=0,"Vakuumierter VOS Zipfel"),
IFERROR(IF(VLOOKUP(W1010,[1]Vakuumiert!$Q:$R,2,FALSE)=0,"Vakuumiert geschält"),
IFERROR(IF(VLOOKUP(W1010,'[1]vakuumierte Fertigprodukte'!$B:$C,2,FALSE)=0,"Fertigprodukte"),
IFERROR(IF(VLOOKUP(W1010,'[1]vakuumierte Fertigprodukte'!$E:$FI,2,FALSE)=0,"Vakuumierte Zipfel"),
IFERROR(IF(VLOOKUP(W1010,[1]Wurste!$B:$C,2,FALSE)=0,"Räucherwürste"),
IFERROR(IF(VLOOKUP(W1010,[1]Wurste!$E:$F,2,FALSE)=0,"URW/URGW Wurst"),
IFERROR(IF(VLOOKUP(W1010,[1]Wurste!$H:$I,2,FALSE)=0,"HF-Wurst Vegan"),
IFERROR(IF(VLOOKUP(W1010,[1]Wurste!$K:$L,2,FALSE)=0,"320er ohne Würste"),
IFERROR(IF(AND(OR(Abfalldokumentation!$I1010="BU3",Abfalldokumentation!$I1010="Verkauf"),Abfalldokumentation!$N1010="Schimmel",Abfalldokumentation!$O1010="keinen Abnehmer/kein Schälpersonal"),"Div. Zipfel, ES ohne Verwendung",VLOOKUP(Abfalldokumentation!$M1010,Produktgruppen!A:B,2,FALSE)),"-")))))))))))))))))))))))</f>
        <v>Diverses</v>
      </c>
      <c r="M1010" s="81" t="str">
        <f>IFERROR(VLOOKUP(Abfalldokumentation!$W1010,Artikel!A:C,3,FALSE),Abfalldokumentation!$W1010)</f>
        <v>Diverses</v>
      </c>
      <c r="N1010" s="81" t="str">
        <f>VLOOKUP(D1010,'Liste Gründe'!A:D,2,FALSE)</f>
        <v>Linienbezogen</v>
      </c>
      <c r="O1010" s="80" t="str">
        <f>IF(ISBLANK(F1010),VLOOKUP(Abfalldokumentation!$X1010,'Liste Gründe'!A:D,3,FALSE),F1010)</f>
        <v>Maschinenabfall</v>
      </c>
      <c r="P1010" s="81" t="str">
        <f>IF(ISBLANK(Abfalldokumentation!$G1010),"-",Abfalldokumentation!$G1010)</f>
        <v>-</v>
      </c>
      <c r="Q1010" s="81">
        <f t="shared" si="134"/>
        <v>41</v>
      </c>
      <c r="R1010" s="81" t="str">
        <f t="shared" si="135"/>
        <v>Produkte</v>
      </c>
      <c r="S1010" s="81" t="str">
        <f t="shared" si="136"/>
        <v>BUs</v>
      </c>
      <c r="T1010" s="81" t="str">
        <f t="shared" si="137"/>
        <v>Symptome</v>
      </c>
      <c r="U1010" s="81" t="str">
        <f>IFERROR(VLOOKUP(Abfalldokumentation!$W1010,Kennzahlen!S:U,3,FALSE)*Abfalldokumentation!$J1010,"0")</f>
        <v>0</v>
      </c>
      <c r="V1010" s="81" t="str">
        <f>IF(ISBLANK(A1010),VLOOKUP(Abfalldokumentation!$W1010,'Linien - BU'!R:S,2,FALSE),A1010)</f>
        <v>WVP</v>
      </c>
      <c r="W1010" s="77" t="str">
        <f t="shared" si="138"/>
        <v>Diverses</v>
      </c>
      <c r="X1010" s="77">
        <f t="shared" si="139"/>
        <v>30</v>
      </c>
    </row>
    <row r="1011" spans="1:24" ht="30" customHeight="1" x14ac:dyDescent="0.25">
      <c r="A1011" s="45" t="s">
        <v>9</v>
      </c>
      <c r="B1011" s="46" t="s">
        <v>85</v>
      </c>
      <c r="C1011" s="46">
        <v>30</v>
      </c>
      <c r="D1011" s="46">
        <v>30</v>
      </c>
      <c r="E1011" s="47">
        <v>44480</v>
      </c>
      <c r="F1011" s="48"/>
      <c r="G1011" s="46"/>
      <c r="H1011" s="50" t="str">
        <f>IFERROR(VLOOKUP(Abfalldokumentation!$B1011,Artikel!A:C,3,FALSE),Abfalldokumentation!$B1011)</f>
        <v>Diverses</v>
      </c>
      <c r="I1011" s="73" t="str">
        <f>VLOOKUP(V1011,'Linien - BU'!A:B,2,FALSE)</f>
        <v>BU4</v>
      </c>
      <c r="J1011" s="74">
        <f t="shared" si="133"/>
        <v>30</v>
      </c>
      <c r="K1011" s="75">
        <f>Abfalldokumentation!$E1011</f>
        <v>44480</v>
      </c>
      <c r="L1011" s="74" t="str">
        <f>IFERROR(IF(VLOOKUP(W1011,'[1]Rohware 230'!$B:$C,2,FALSE)=0,"Rohware"),
IFERROR(IF(VLOOKUP(W1011,[1]Sammelnr.!$B:$C,2,FALSE)=0,"Sammelnr. ungeschält ABS"),
IFERROR(IF(VLOOKUP(W1011,[1]Sammelnr.!$E:$F,2,FALSE)=0,"Sammelnr. ungeschält VS"),
IFERROR(IF(VLOOKUP(W1011,[1]Sammelnr.!$H:$I,2,FALSE)=0,"Sammelnr. geschält"),
IFERROR(IF(VLOOKUP(W1011,[1]Offen!$B:$C,2,FALSE)=0,"Offen ungeschält ABS"),
IFERROR(IF(VLOOKUP(W1011,[1]Offen!$E:$F,2,FALSE)=0,"Offen ungeschält VOS"),
IFERROR(IF(VLOOKUP(W1011,[1]Offen!$H:$I,2,FALSE)=0,"Offen geschält RW"),
IFERROR(IF(VLOOKUP(W1011,[1]Offen!$K:$L,2,FALSE)=0,"Offen vegan"),
IFERROR(IF(VLOOKUP(W1011,[1]Offen!$N:$O,2,FALSE)=0,"Offen Zipfel"),
IFERROR(IF(VLOOKUP(W1011,[1]Offen!$Q:$R,2,FALSE)=0,"Offen Endstücke"),
IFERROR(IF(VLOOKUP(W1011,[1]Vakuumiert!$B:$C,2,FALSE)=0,"Vakuumierter VOS ungeschält"),
IFERROR(IF(VLOOKUP(W1011,[1]Vakuumiert!$E:$F,2,FALSE)=0,"Vakuumierter ABS ungeschält"),
IFERROR(IF(VLOOKUP(W1011,[1]Vakuumiert!$H:$I,2,FALSE)=0,"Vakuumierter VOS geschält"),
IFERROR(IF(VLOOKUP(W1011,[1]Vakuumiert!$K:$L,2,FALSE)=0,"Vakuumierter VOS vegan"),
IFERROR(IF(VLOOKUP(W1011,[1]Vakuumiert!$N:$O,2,FALSE)=0,"Vakuumierter VOS Zipfel"),
IFERROR(IF(VLOOKUP(W1011,[1]Vakuumiert!$Q:$R,2,FALSE)=0,"Vakuumiert geschält"),
IFERROR(IF(VLOOKUP(W1011,'[1]vakuumierte Fertigprodukte'!$B:$C,2,FALSE)=0,"Fertigprodukte"),
IFERROR(IF(VLOOKUP(W1011,'[1]vakuumierte Fertigprodukte'!$E:$FI,2,FALSE)=0,"Vakuumierte Zipfel"),
IFERROR(IF(VLOOKUP(W1011,[1]Wurste!$B:$C,2,FALSE)=0,"Räucherwürste"),
IFERROR(IF(VLOOKUP(W1011,[1]Wurste!$E:$F,2,FALSE)=0,"URW/URGW Wurst"),
IFERROR(IF(VLOOKUP(W1011,[1]Wurste!$H:$I,2,FALSE)=0,"HF-Wurst Vegan"),
IFERROR(IF(VLOOKUP(W1011,[1]Wurste!$K:$L,2,FALSE)=0,"320er ohne Würste"),
IFERROR(IF(AND(OR(Abfalldokumentation!$I1011="BU3",Abfalldokumentation!$I1011="Verkauf"),Abfalldokumentation!$N1011="Schimmel",Abfalldokumentation!$O1011="keinen Abnehmer/kein Schälpersonal"),"Div. Zipfel, ES ohne Verwendung",VLOOKUP(Abfalldokumentation!$M1011,Produktgruppen!A:B,2,FALSE)),"-")))))))))))))))))))))))</f>
        <v>Diverses</v>
      </c>
      <c r="M1011" s="76" t="str">
        <f>IFERROR(VLOOKUP(Abfalldokumentation!$W1011,Artikel!A:C,3,FALSE),Abfalldokumentation!$W1011)</f>
        <v>Diverses</v>
      </c>
      <c r="N1011" s="76" t="str">
        <f>VLOOKUP(D1011,'Liste Gründe'!A:D,2,FALSE)</f>
        <v>Linienbezogen</v>
      </c>
      <c r="O1011" s="75" t="str">
        <f>IF(ISBLANK(F1011),VLOOKUP(Abfalldokumentation!$X1011,'Liste Gründe'!A:D,3,FALSE),F1011)</f>
        <v>Maschinenabfall</v>
      </c>
      <c r="P1011" s="76" t="str">
        <f>IF(ISBLANK(Abfalldokumentation!$G1011),"-",Abfalldokumentation!$G1011)</f>
        <v>-</v>
      </c>
      <c r="Q1011" s="76">
        <f t="shared" si="134"/>
        <v>41</v>
      </c>
      <c r="R1011" s="76" t="str">
        <f t="shared" si="135"/>
        <v>Produkte</v>
      </c>
      <c r="S1011" s="76" t="str">
        <f t="shared" si="136"/>
        <v>BUs</v>
      </c>
      <c r="T1011" s="76" t="str">
        <f t="shared" si="137"/>
        <v>Symptome</v>
      </c>
      <c r="U1011" s="76" t="str">
        <f>IFERROR(VLOOKUP(Abfalldokumentation!$W1011,Kennzahlen!S:U,3,FALSE)*Abfalldokumentation!$J1011,"0")</f>
        <v>0</v>
      </c>
      <c r="V1011" s="76" t="str">
        <f>IF(ISBLANK(A1011),VLOOKUP(Abfalldokumentation!$W1011,'Linien - BU'!R:S,2,FALSE),A1011)</f>
        <v>BU4</v>
      </c>
      <c r="W1011" s="77" t="str">
        <f t="shared" si="138"/>
        <v>Diverses</v>
      </c>
      <c r="X1011" s="77">
        <f t="shared" si="139"/>
        <v>30</v>
      </c>
    </row>
    <row r="1012" spans="1:24" ht="30" customHeight="1" x14ac:dyDescent="0.25">
      <c r="A1012" s="39" t="s">
        <v>7</v>
      </c>
      <c r="B1012" s="40" t="s">
        <v>85</v>
      </c>
      <c r="C1012" s="40">
        <v>65</v>
      </c>
      <c r="D1012" s="40">
        <v>30</v>
      </c>
      <c r="E1012" s="41">
        <v>44480</v>
      </c>
      <c r="F1012" s="42"/>
      <c r="G1012" s="40"/>
      <c r="H1012" s="44" t="str">
        <f>IFERROR(VLOOKUP(Abfalldokumentation!$B1012,Artikel!A:C,3,FALSE),Abfalldokumentation!$B1012)</f>
        <v>Diverses</v>
      </c>
      <c r="I1012" s="78" t="str">
        <f>VLOOKUP(V1012,'Linien - BU'!A:B,2,FALSE)</f>
        <v>BU2</v>
      </c>
      <c r="J1012" s="79">
        <f t="shared" si="133"/>
        <v>65</v>
      </c>
      <c r="K1012" s="80">
        <f>Abfalldokumentation!$E1012</f>
        <v>44480</v>
      </c>
      <c r="L1012" s="79" t="str">
        <f>IFERROR(IF(VLOOKUP(W1012,'[1]Rohware 230'!$B:$C,2,FALSE)=0,"Rohware"),
IFERROR(IF(VLOOKUP(W1012,[1]Sammelnr.!$B:$C,2,FALSE)=0,"Sammelnr. ungeschält ABS"),
IFERROR(IF(VLOOKUP(W1012,[1]Sammelnr.!$E:$F,2,FALSE)=0,"Sammelnr. ungeschält VS"),
IFERROR(IF(VLOOKUP(W1012,[1]Sammelnr.!$H:$I,2,FALSE)=0,"Sammelnr. geschält"),
IFERROR(IF(VLOOKUP(W1012,[1]Offen!$B:$C,2,FALSE)=0,"Offen ungeschält ABS"),
IFERROR(IF(VLOOKUP(W1012,[1]Offen!$E:$F,2,FALSE)=0,"Offen ungeschält VOS"),
IFERROR(IF(VLOOKUP(W1012,[1]Offen!$H:$I,2,FALSE)=0,"Offen geschält RW"),
IFERROR(IF(VLOOKUP(W1012,[1]Offen!$K:$L,2,FALSE)=0,"Offen vegan"),
IFERROR(IF(VLOOKUP(W1012,[1]Offen!$N:$O,2,FALSE)=0,"Offen Zipfel"),
IFERROR(IF(VLOOKUP(W1012,[1]Offen!$Q:$R,2,FALSE)=0,"Offen Endstücke"),
IFERROR(IF(VLOOKUP(W1012,[1]Vakuumiert!$B:$C,2,FALSE)=0,"Vakuumierter VOS ungeschält"),
IFERROR(IF(VLOOKUP(W1012,[1]Vakuumiert!$E:$F,2,FALSE)=0,"Vakuumierter ABS ungeschält"),
IFERROR(IF(VLOOKUP(W1012,[1]Vakuumiert!$H:$I,2,FALSE)=0,"Vakuumierter VOS geschält"),
IFERROR(IF(VLOOKUP(W1012,[1]Vakuumiert!$K:$L,2,FALSE)=0,"Vakuumierter VOS vegan"),
IFERROR(IF(VLOOKUP(W1012,[1]Vakuumiert!$N:$O,2,FALSE)=0,"Vakuumierter VOS Zipfel"),
IFERROR(IF(VLOOKUP(W1012,[1]Vakuumiert!$Q:$R,2,FALSE)=0,"Vakuumiert geschält"),
IFERROR(IF(VLOOKUP(W1012,'[1]vakuumierte Fertigprodukte'!$B:$C,2,FALSE)=0,"Fertigprodukte"),
IFERROR(IF(VLOOKUP(W1012,'[1]vakuumierte Fertigprodukte'!$E:$FI,2,FALSE)=0,"Vakuumierte Zipfel"),
IFERROR(IF(VLOOKUP(W1012,[1]Wurste!$B:$C,2,FALSE)=0,"Räucherwürste"),
IFERROR(IF(VLOOKUP(W1012,[1]Wurste!$E:$F,2,FALSE)=0,"URW/URGW Wurst"),
IFERROR(IF(VLOOKUP(W1012,[1]Wurste!$H:$I,2,FALSE)=0,"HF-Wurst Vegan"),
IFERROR(IF(VLOOKUP(W1012,[1]Wurste!$K:$L,2,FALSE)=0,"320er ohne Würste"),
IFERROR(IF(AND(OR(Abfalldokumentation!$I1012="BU3",Abfalldokumentation!$I1012="Verkauf"),Abfalldokumentation!$N1012="Schimmel",Abfalldokumentation!$O1012="keinen Abnehmer/kein Schälpersonal"),"Div. Zipfel, ES ohne Verwendung",VLOOKUP(Abfalldokumentation!$M1012,Produktgruppen!A:B,2,FALSE)),"-")))))))))))))))))))))))</f>
        <v>Diverses</v>
      </c>
      <c r="M1012" s="81" t="str">
        <f>IFERROR(VLOOKUP(Abfalldokumentation!$W1012,Artikel!A:C,3,FALSE),Abfalldokumentation!$W1012)</f>
        <v>Diverses</v>
      </c>
      <c r="N1012" s="81" t="str">
        <f>VLOOKUP(D1012,'Liste Gründe'!A:D,2,FALSE)</f>
        <v>Linienbezogen</v>
      </c>
      <c r="O1012" s="80" t="str">
        <f>IF(ISBLANK(F1012),VLOOKUP(Abfalldokumentation!$X1012,'Liste Gründe'!A:D,3,FALSE),F1012)</f>
        <v>Maschinenabfall</v>
      </c>
      <c r="P1012" s="81" t="str">
        <f>IF(ISBLANK(Abfalldokumentation!$G1012),"-",Abfalldokumentation!$G1012)</f>
        <v>-</v>
      </c>
      <c r="Q1012" s="81">
        <f t="shared" si="134"/>
        <v>41</v>
      </c>
      <c r="R1012" s="81" t="str">
        <f t="shared" si="135"/>
        <v>Produkte</v>
      </c>
      <c r="S1012" s="81" t="str">
        <f t="shared" si="136"/>
        <v>BUs</v>
      </c>
      <c r="T1012" s="81" t="str">
        <f t="shared" si="137"/>
        <v>Symptome</v>
      </c>
      <c r="U1012" s="81" t="str">
        <f>IFERROR(VLOOKUP(Abfalldokumentation!$W1012,Kennzahlen!S:U,3,FALSE)*Abfalldokumentation!$J1012,"0")</f>
        <v>0</v>
      </c>
      <c r="V1012" s="81" t="str">
        <f>IF(ISBLANK(A1012),VLOOKUP(Abfalldokumentation!$W1012,'Linien - BU'!R:S,2,FALSE),A1012)</f>
        <v>BU2</v>
      </c>
      <c r="W1012" s="77" t="str">
        <f t="shared" si="138"/>
        <v>Diverses</v>
      </c>
      <c r="X1012" s="77">
        <f t="shared" si="139"/>
        <v>30</v>
      </c>
    </row>
    <row r="1013" spans="1:24" ht="30" customHeight="1" x14ac:dyDescent="0.25">
      <c r="A1013" s="45" t="s">
        <v>70</v>
      </c>
      <c r="B1013" s="46" t="s">
        <v>85</v>
      </c>
      <c r="C1013" s="46">
        <v>357</v>
      </c>
      <c r="D1013" s="46">
        <v>30</v>
      </c>
      <c r="E1013" s="47">
        <v>44480</v>
      </c>
      <c r="F1013" s="48"/>
      <c r="G1013" s="46"/>
      <c r="H1013" s="50" t="str">
        <f>IFERROR(VLOOKUP(Abfalldokumentation!$B1013,Artikel!A:C,3,FALSE),Abfalldokumentation!$B1013)</f>
        <v>Diverses</v>
      </c>
      <c r="I1013" s="73" t="str">
        <f>VLOOKUP(V1013,'Linien - BU'!A:B,2,FALSE)</f>
        <v>BU1</v>
      </c>
      <c r="J1013" s="74">
        <f t="shared" si="133"/>
        <v>357</v>
      </c>
      <c r="K1013" s="75">
        <f>Abfalldokumentation!$E1013</f>
        <v>44480</v>
      </c>
      <c r="L1013" s="74" t="str">
        <f>IFERROR(IF(VLOOKUP(W1013,'[1]Rohware 230'!$B:$C,2,FALSE)=0,"Rohware"),
IFERROR(IF(VLOOKUP(W1013,[1]Sammelnr.!$B:$C,2,FALSE)=0,"Sammelnr. ungeschält ABS"),
IFERROR(IF(VLOOKUP(W1013,[1]Sammelnr.!$E:$F,2,FALSE)=0,"Sammelnr. ungeschält VS"),
IFERROR(IF(VLOOKUP(W1013,[1]Sammelnr.!$H:$I,2,FALSE)=0,"Sammelnr. geschält"),
IFERROR(IF(VLOOKUP(W1013,[1]Offen!$B:$C,2,FALSE)=0,"Offen ungeschält ABS"),
IFERROR(IF(VLOOKUP(W1013,[1]Offen!$E:$F,2,FALSE)=0,"Offen ungeschält VOS"),
IFERROR(IF(VLOOKUP(W1013,[1]Offen!$H:$I,2,FALSE)=0,"Offen geschält RW"),
IFERROR(IF(VLOOKUP(W1013,[1]Offen!$K:$L,2,FALSE)=0,"Offen vegan"),
IFERROR(IF(VLOOKUP(W1013,[1]Offen!$N:$O,2,FALSE)=0,"Offen Zipfel"),
IFERROR(IF(VLOOKUP(W1013,[1]Offen!$Q:$R,2,FALSE)=0,"Offen Endstücke"),
IFERROR(IF(VLOOKUP(W1013,[1]Vakuumiert!$B:$C,2,FALSE)=0,"Vakuumierter VOS ungeschält"),
IFERROR(IF(VLOOKUP(W1013,[1]Vakuumiert!$E:$F,2,FALSE)=0,"Vakuumierter ABS ungeschält"),
IFERROR(IF(VLOOKUP(W1013,[1]Vakuumiert!$H:$I,2,FALSE)=0,"Vakuumierter VOS geschält"),
IFERROR(IF(VLOOKUP(W1013,[1]Vakuumiert!$K:$L,2,FALSE)=0,"Vakuumierter VOS vegan"),
IFERROR(IF(VLOOKUP(W1013,[1]Vakuumiert!$N:$O,2,FALSE)=0,"Vakuumierter VOS Zipfel"),
IFERROR(IF(VLOOKUP(W1013,[1]Vakuumiert!$Q:$R,2,FALSE)=0,"Vakuumiert geschält"),
IFERROR(IF(VLOOKUP(W1013,'[1]vakuumierte Fertigprodukte'!$B:$C,2,FALSE)=0,"Fertigprodukte"),
IFERROR(IF(VLOOKUP(W1013,'[1]vakuumierte Fertigprodukte'!$E:$FI,2,FALSE)=0,"Vakuumierte Zipfel"),
IFERROR(IF(VLOOKUP(W1013,[1]Wurste!$B:$C,2,FALSE)=0,"Räucherwürste"),
IFERROR(IF(VLOOKUP(W1013,[1]Wurste!$E:$F,2,FALSE)=0,"URW/URGW Wurst"),
IFERROR(IF(VLOOKUP(W1013,[1]Wurste!$H:$I,2,FALSE)=0,"HF-Wurst Vegan"),
IFERROR(IF(VLOOKUP(W1013,[1]Wurste!$K:$L,2,FALSE)=0,"320er ohne Würste"),
IFERROR(IF(AND(OR(Abfalldokumentation!$I1013="BU3",Abfalldokumentation!$I1013="Verkauf"),Abfalldokumentation!$N1013="Schimmel",Abfalldokumentation!$O1013="keinen Abnehmer/kein Schälpersonal"),"Div. Zipfel, ES ohne Verwendung",VLOOKUP(Abfalldokumentation!$M1013,Produktgruppen!A:B,2,FALSE)),"-")))))))))))))))))))))))</f>
        <v>Diverses</v>
      </c>
      <c r="M1013" s="76" t="str">
        <f>IFERROR(VLOOKUP(Abfalldokumentation!$W1013,Artikel!A:C,3,FALSE),Abfalldokumentation!$W1013)</f>
        <v>Diverses</v>
      </c>
      <c r="N1013" s="76" t="str">
        <f>VLOOKUP(D1013,'Liste Gründe'!A:D,2,FALSE)</f>
        <v>Linienbezogen</v>
      </c>
      <c r="O1013" s="75" t="str">
        <f>IF(ISBLANK(F1013),VLOOKUP(Abfalldokumentation!$X1013,'Liste Gründe'!A:D,3,FALSE),F1013)</f>
        <v>Maschinenabfall</v>
      </c>
      <c r="P1013" s="76" t="str">
        <f>IF(ISBLANK(Abfalldokumentation!$G1013),"-",Abfalldokumentation!$G1013)</f>
        <v>-</v>
      </c>
      <c r="Q1013" s="76">
        <f t="shared" si="134"/>
        <v>41</v>
      </c>
      <c r="R1013" s="76" t="str">
        <f t="shared" si="135"/>
        <v>Produkte</v>
      </c>
      <c r="S1013" s="76" t="str">
        <f t="shared" si="136"/>
        <v>BUs</v>
      </c>
      <c r="T1013" s="76" t="str">
        <f t="shared" si="137"/>
        <v>Symptome</v>
      </c>
      <c r="U1013" s="76" t="str">
        <f>IFERROR(VLOOKUP(Abfalldokumentation!$W1013,Kennzahlen!S:U,3,FALSE)*Abfalldokumentation!$J1013,"0")</f>
        <v>0</v>
      </c>
      <c r="V1013" s="76" t="str">
        <f>IF(ISBLANK(A1013),VLOOKUP(Abfalldokumentation!$W1013,'Linien - BU'!R:S,2,FALSE),A1013)</f>
        <v>Abfüllung</v>
      </c>
      <c r="W1013" s="77" t="str">
        <f t="shared" si="138"/>
        <v>Diverses</v>
      </c>
      <c r="X1013" s="77">
        <f t="shared" si="139"/>
        <v>30</v>
      </c>
    </row>
    <row r="1014" spans="1:24" ht="30" customHeight="1" x14ac:dyDescent="0.25">
      <c r="A1014" s="39" t="s">
        <v>70</v>
      </c>
      <c r="B1014" s="40" t="s">
        <v>85</v>
      </c>
      <c r="C1014" s="40">
        <v>193</v>
      </c>
      <c r="D1014" s="40">
        <v>30</v>
      </c>
      <c r="E1014" s="41">
        <v>44480</v>
      </c>
      <c r="F1014" s="42"/>
      <c r="G1014" s="40"/>
      <c r="H1014" s="44" t="str">
        <f>IFERROR(VLOOKUP(Abfalldokumentation!$B1014,Artikel!A:C,3,FALSE),Abfalldokumentation!$B1014)</f>
        <v>Diverses</v>
      </c>
      <c r="I1014" s="78" t="str">
        <f>VLOOKUP(V1014,'Linien - BU'!A:B,2,FALSE)</f>
        <v>BU1</v>
      </c>
      <c r="J1014" s="79">
        <f t="shared" si="133"/>
        <v>193</v>
      </c>
      <c r="K1014" s="80">
        <f>Abfalldokumentation!$E1014</f>
        <v>44480</v>
      </c>
      <c r="L1014" s="79" t="str">
        <f>IFERROR(IF(VLOOKUP(W1014,'[1]Rohware 230'!$B:$C,2,FALSE)=0,"Rohware"),
IFERROR(IF(VLOOKUP(W1014,[1]Sammelnr.!$B:$C,2,FALSE)=0,"Sammelnr. ungeschält ABS"),
IFERROR(IF(VLOOKUP(W1014,[1]Sammelnr.!$E:$F,2,FALSE)=0,"Sammelnr. ungeschält VS"),
IFERROR(IF(VLOOKUP(W1014,[1]Sammelnr.!$H:$I,2,FALSE)=0,"Sammelnr. geschält"),
IFERROR(IF(VLOOKUP(W1014,[1]Offen!$B:$C,2,FALSE)=0,"Offen ungeschält ABS"),
IFERROR(IF(VLOOKUP(W1014,[1]Offen!$E:$F,2,FALSE)=0,"Offen ungeschält VOS"),
IFERROR(IF(VLOOKUP(W1014,[1]Offen!$H:$I,2,FALSE)=0,"Offen geschält RW"),
IFERROR(IF(VLOOKUP(W1014,[1]Offen!$K:$L,2,FALSE)=0,"Offen vegan"),
IFERROR(IF(VLOOKUP(W1014,[1]Offen!$N:$O,2,FALSE)=0,"Offen Zipfel"),
IFERROR(IF(VLOOKUP(W1014,[1]Offen!$Q:$R,2,FALSE)=0,"Offen Endstücke"),
IFERROR(IF(VLOOKUP(W1014,[1]Vakuumiert!$B:$C,2,FALSE)=0,"Vakuumierter VOS ungeschält"),
IFERROR(IF(VLOOKUP(W1014,[1]Vakuumiert!$E:$F,2,FALSE)=0,"Vakuumierter ABS ungeschält"),
IFERROR(IF(VLOOKUP(W1014,[1]Vakuumiert!$H:$I,2,FALSE)=0,"Vakuumierter VOS geschält"),
IFERROR(IF(VLOOKUP(W1014,[1]Vakuumiert!$K:$L,2,FALSE)=0,"Vakuumierter VOS vegan"),
IFERROR(IF(VLOOKUP(W1014,[1]Vakuumiert!$N:$O,2,FALSE)=0,"Vakuumierter VOS Zipfel"),
IFERROR(IF(VLOOKUP(W1014,[1]Vakuumiert!$Q:$R,2,FALSE)=0,"Vakuumiert geschält"),
IFERROR(IF(VLOOKUP(W1014,'[1]vakuumierte Fertigprodukte'!$B:$C,2,FALSE)=0,"Fertigprodukte"),
IFERROR(IF(VLOOKUP(W1014,'[1]vakuumierte Fertigprodukte'!$E:$FI,2,FALSE)=0,"Vakuumierte Zipfel"),
IFERROR(IF(VLOOKUP(W1014,[1]Wurste!$B:$C,2,FALSE)=0,"Räucherwürste"),
IFERROR(IF(VLOOKUP(W1014,[1]Wurste!$E:$F,2,FALSE)=0,"URW/URGW Wurst"),
IFERROR(IF(VLOOKUP(W1014,[1]Wurste!$H:$I,2,FALSE)=0,"HF-Wurst Vegan"),
IFERROR(IF(VLOOKUP(W1014,[1]Wurste!$K:$L,2,FALSE)=0,"320er ohne Würste"),
IFERROR(IF(AND(OR(Abfalldokumentation!$I1014="BU3",Abfalldokumentation!$I1014="Verkauf"),Abfalldokumentation!$N1014="Schimmel",Abfalldokumentation!$O1014="keinen Abnehmer/kein Schälpersonal"),"Div. Zipfel, ES ohne Verwendung",VLOOKUP(Abfalldokumentation!$M1014,Produktgruppen!A:B,2,FALSE)),"-")))))))))))))))))))))))</f>
        <v>Diverses</v>
      </c>
      <c r="M1014" s="81" t="str">
        <f>IFERROR(VLOOKUP(Abfalldokumentation!$W1014,Artikel!A:C,3,FALSE),Abfalldokumentation!$W1014)</f>
        <v>Diverses</v>
      </c>
      <c r="N1014" s="81" t="str">
        <f>VLOOKUP(D1014,'Liste Gründe'!A:D,2,FALSE)</f>
        <v>Linienbezogen</v>
      </c>
      <c r="O1014" s="80" t="str">
        <f>IF(ISBLANK(F1014),VLOOKUP(Abfalldokumentation!$X1014,'Liste Gründe'!A:D,3,FALSE),F1014)</f>
        <v>Maschinenabfall</v>
      </c>
      <c r="P1014" s="81" t="str">
        <f>IF(ISBLANK(Abfalldokumentation!$G1014),"-",Abfalldokumentation!$G1014)</f>
        <v>-</v>
      </c>
      <c r="Q1014" s="81">
        <f t="shared" si="134"/>
        <v>41</v>
      </c>
      <c r="R1014" s="81" t="str">
        <f t="shared" si="135"/>
        <v>Produkte</v>
      </c>
      <c r="S1014" s="81" t="str">
        <f t="shared" si="136"/>
        <v>BUs</v>
      </c>
      <c r="T1014" s="81" t="str">
        <f t="shared" si="137"/>
        <v>Symptome</v>
      </c>
      <c r="U1014" s="81" t="str">
        <f>IFERROR(VLOOKUP(Abfalldokumentation!$W1014,Kennzahlen!S:U,3,FALSE)*Abfalldokumentation!$J1014,"0")</f>
        <v>0</v>
      </c>
      <c r="V1014" s="81" t="str">
        <f>IF(ISBLANK(A1014),VLOOKUP(Abfalldokumentation!$W1014,'Linien - BU'!R:S,2,FALSE),A1014)</f>
        <v>Abfüllung</v>
      </c>
      <c r="W1014" s="77" t="str">
        <f t="shared" si="138"/>
        <v>Diverses</v>
      </c>
      <c r="X1014" s="77">
        <f t="shared" si="139"/>
        <v>30</v>
      </c>
    </row>
    <row r="1015" spans="1:24" ht="30" customHeight="1" x14ac:dyDescent="0.25">
      <c r="A1015" s="45" t="s">
        <v>70</v>
      </c>
      <c r="B1015" s="46" t="s">
        <v>85</v>
      </c>
      <c r="C1015" s="46">
        <v>20.5</v>
      </c>
      <c r="D1015" s="46">
        <v>13</v>
      </c>
      <c r="E1015" s="47">
        <v>44480</v>
      </c>
      <c r="F1015" s="48" t="s">
        <v>233</v>
      </c>
      <c r="G1015" s="46"/>
      <c r="H1015" s="50" t="str">
        <f>IFERROR(VLOOKUP(Abfalldokumentation!$B1015,Artikel!A:C,3,FALSE),Abfalldokumentation!$B1015)</f>
        <v>Diverses</v>
      </c>
      <c r="I1015" s="73" t="str">
        <f>VLOOKUP(V1015,'Linien - BU'!A:B,2,FALSE)</f>
        <v>BU1</v>
      </c>
      <c r="J1015" s="74">
        <f t="shared" si="133"/>
        <v>20.5</v>
      </c>
      <c r="K1015" s="75">
        <f>Abfalldokumentation!$E1015</f>
        <v>44480</v>
      </c>
      <c r="L1015" s="74" t="str">
        <f>IFERROR(IF(VLOOKUP(W1015,'[1]Rohware 230'!$B:$C,2,FALSE)=0,"Rohware"),
IFERROR(IF(VLOOKUP(W1015,[1]Sammelnr.!$B:$C,2,FALSE)=0,"Sammelnr. ungeschält ABS"),
IFERROR(IF(VLOOKUP(W1015,[1]Sammelnr.!$E:$F,2,FALSE)=0,"Sammelnr. ungeschält VS"),
IFERROR(IF(VLOOKUP(W1015,[1]Sammelnr.!$H:$I,2,FALSE)=0,"Sammelnr. geschält"),
IFERROR(IF(VLOOKUP(W1015,[1]Offen!$B:$C,2,FALSE)=0,"Offen ungeschält ABS"),
IFERROR(IF(VLOOKUP(W1015,[1]Offen!$E:$F,2,FALSE)=0,"Offen ungeschält VOS"),
IFERROR(IF(VLOOKUP(W1015,[1]Offen!$H:$I,2,FALSE)=0,"Offen geschält RW"),
IFERROR(IF(VLOOKUP(W1015,[1]Offen!$K:$L,2,FALSE)=0,"Offen vegan"),
IFERROR(IF(VLOOKUP(W1015,[1]Offen!$N:$O,2,FALSE)=0,"Offen Zipfel"),
IFERROR(IF(VLOOKUP(W1015,[1]Offen!$Q:$R,2,FALSE)=0,"Offen Endstücke"),
IFERROR(IF(VLOOKUP(W1015,[1]Vakuumiert!$B:$C,2,FALSE)=0,"Vakuumierter VOS ungeschält"),
IFERROR(IF(VLOOKUP(W1015,[1]Vakuumiert!$E:$F,2,FALSE)=0,"Vakuumierter ABS ungeschält"),
IFERROR(IF(VLOOKUP(W1015,[1]Vakuumiert!$H:$I,2,FALSE)=0,"Vakuumierter VOS geschält"),
IFERROR(IF(VLOOKUP(W1015,[1]Vakuumiert!$K:$L,2,FALSE)=0,"Vakuumierter VOS vegan"),
IFERROR(IF(VLOOKUP(W1015,[1]Vakuumiert!$N:$O,2,FALSE)=0,"Vakuumierter VOS Zipfel"),
IFERROR(IF(VLOOKUP(W1015,[1]Vakuumiert!$Q:$R,2,FALSE)=0,"Vakuumiert geschält"),
IFERROR(IF(VLOOKUP(W1015,'[1]vakuumierte Fertigprodukte'!$B:$C,2,FALSE)=0,"Fertigprodukte"),
IFERROR(IF(VLOOKUP(W1015,'[1]vakuumierte Fertigprodukte'!$E:$FI,2,FALSE)=0,"Vakuumierte Zipfel"),
IFERROR(IF(VLOOKUP(W1015,[1]Wurste!$B:$C,2,FALSE)=0,"Räucherwürste"),
IFERROR(IF(VLOOKUP(W1015,[1]Wurste!$E:$F,2,FALSE)=0,"URW/URGW Wurst"),
IFERROR(IF(VLOOKUP(W1015,[1]Wurste!$H:$I,2,FALSE)=0,"HF-Wurst Vegan"),
IFERROR(IF(VLOOKUP(W1015,[1]Wurste!$K:$L,2,FALSE)=0,"320er ohne Würste"),
IFERROR(IF(AND(OR(Abfalldokumentation!$I1015="BU3",Abfalldokumentation!$I1015="Verkauf"),Abfalldokumentation!$N1015="Schimmel",Abfalldokumentation!$O1015="keinen Abnehmer/kein Schälpersonal"),"Div. Zipfel, ES ohne Verwendung",VLOOKUP(Abfalldokumentation!$M1015,Produktgruppen!A:B,2,FALSE)),"-")))))))))))))))))))))))</f>
        <v>Diverses</v>
      </c>
      <c r="M1015" s="76" t="str">
        <f>IFERROR(VLOOKUP(Abfalldokumentation!$W1015,Artikel!A:C,3,FALSE),Abfalldokumentation!$W1015)</f>
        <v>Diverses</v>
      </c>
      <c r="N1015" s="76" t="str">
        <f>VLOOKUP(D1015,'Liste Gründe'!A:D,2,FALSE)</f>
        <v>Verpackungsfehler</v>
      </c>
      <c r="O1015" s="75" t="str">
        <f>IF(ISBLANK(F1015),VLOOKUP(Abfalldokumentation!$X1015,'Liste Gründe'!A:D,3,FALSE),F1015)</f>
        <v>kein SSC</v>
      </c>
      <c r="P1015" s="76" t="str">
        <f>IF(ISBLANK(Abfalldokumentation!$G1015),"-",Abfalldokumentation!$G1015)</f>
        <v>-</v>
      </c>
      <c r="Q1015" s="76">
        <f t="shared" si="134"/>
        <v>41</v>
      </c>
      <c r="R1015" s="76" t="str">
        <f t="shared" si="135"/>
        <v>Produkte</v>
      </c>
      <c r="S1015" s="76" t="str">
        <f t="shared" si="136"/>
        <v>BUs</v>
      </c>
      <c r="T1015" s="76" t="str">
        <f t="shared" si="137"/>
        <v>Symptome</v>
      </c>
      <c r="U1015" s="76" t="str">
        <f>IFERROR(VLOOKUP(Abfalldokumentation!$W1015,Kennzahlen!S:U,3,FALSE)*Abfalldokumentation!$J1015,"0")</f>
        <v>0</v>
      </c>
      <c r="V1015" s="76" t="str">
        <f>IF(ISBLANK(A1015),VLOOKUP(Abfalldokumentation!$W1015,'Linien - BU'!R:S,2,FALSE),A1015)</f>
        <v>Abfüllung</v>
      </c>
      <c r="W1015" s="77" t="str">
        <f t="shared" si="138"/>
        <v>Diverses</v>
      </c>
      <c r="X1015" s="77">
        <f t="shared" si="139"/>
        <v>13</v>
      </c>
    </row>
    <row r="1016" spans="1:24" ht="30" customHeight="1" x14ac:dyDescent="0.25">
      <c r="A1016" s="39" t="s">
        <v>7</v>
      </c>
      <c r="B1016" s="40" t="s">
        <v>85</v>
      </c>
      <c r="C1016" s="40">
        <v>98</v>
      </c>
      <c r="D1016" s="40">
        <v>30</v>
      </c>
      <c r="E1016" s="41">
        <v>44480</v>
      </c>
      <c r="F1016" s="42"/>
      <c r="G1016" s="40"/>
      <c r="H1016" s="44" t="str">
        <f>IFERROR(VLOOKUP(Abfalldokumentation!$B1016,Artikel!A:C,3,FALSE),Abfalldokumentation!$B1016)</f>
        <v>Diverses</v>
      </c>
      <c r="I1016" s="78" t="str">
        <f>VLOOKUP(V1016,'Linien - BU'!A:B,2,FALSE)</f>
        <v>BU2</v>
      </c>
      <c r="J1016" s="79">
        <f t="shared" si="133"/>
        <v>98</v>
      </c>
      <c r="K1016" s="80">
        <f>Abfalldokumentation!$E1016</f>
        <v>44480</v>
      </c>
      <c r="L1016" s="79" t="str">
        <f>IFERROR(IF(VLOOKUP(W1016,'[1]Rohware 230'!$B:$C,2,FALSE)=0,"Rohware"),
IFERROR(IF(VLOOKUP(W1016,[1]Sammelnr.!$B:$C,2,FALSE)=0,"Sammelnr. ungeschält ABS"),
IFERROR(IF(VLOOKUP(W1016,[1]Sammelnr.!$E:$F,2,FALSE)=0,"Sammelnr. ungeschält VS"),
IFERROR(IF(VLOOKUP(W1016,[1]Sammelnr.!$H:$I,2,FALSE)=0,"Sammelnr. geschält"),
IFERROR(IF(VLOOKUP(W1016,[1]Offen!$B:$C,2,FALSE)=0,"Offen ungeschält ABS"),
IFERROR(IF(VLOOKUP(W1016,[1]Offen!$E:$F,2,FALSE)=0,"Offen ungeschält VOS"),
IFERROR(IF(VLOOKUP(W1016,[1]Offen!$H:$I,2,FALSE)=0,"Offen geschält RW"),
IFERROR(IF(VLOOKUP(W1016,[1]Offen!$K:$L,2,FALSE)=0,"Offen vegan"),
IFERROR(IF(VLOOKUP(W1016,[1]Offen!$N:$O,2,FALSE)=0,"Offen Zipfel"),
IFERROR(IF(VLOOKUP(W1016,[1]Offen!$Q:$R,2,FALSE)=0,"Offen Endstücke"),
IFERROR(IF(VLOOKUP(W1016,[1]Vakuumiert!$B:$C,2,FALSE)=0,"Vakuumierter VOS ungeschält"),
IFERROR(IF(VLOOKUP(W1016,[1]Vakuumiert!$E:$F,2,FALSE)=0,"Vakuumierter ABS ungeschält"),
IFERROR(IF(VLOOKUP(W1016,[1]Vakuumiert!$H:$I,2,FALSE)=0,"Vakuumierter VOS geschält"),
IFERROR(IF(VLOOKUP(W1016,[1]Vakuumiert!$K:$L,2,FALSE)=0,"Vakuumierter VOS vegan"),
IFERROR(IF(VLOOKUP(W1016,[1]Vakuumiert!$N:$O,2,FALSE)=0,"Vakuumierter VOS Zipfel"),
IFERROR(IF(VLOOKUP(W1016,[1]Vakuumiert!$Q:$R,2,FALSE)=0,"Vakuumiert geschält"),
IFERROR(IF(VLOOKUP(W1016,'[1]vakuumierte Fertigprodukte'!$B:$C,2,FALSE)=0,"Fertigprodukte"),
IFERROR(IF(VLOOKUP(W1016,'[1]vakuumierte Fertigprodukte'!$E:$FI,2,FALSE)=0,"Vakuumierte Zipfel"),
IFERROR(IF(VLOOKUP(W1016,[1]Wurste!$B:$C,2,FALSE)=0,"Räucherwürste"),
IFERROR(IF(VLOOKUP(W1016,[1]Wurste!$E:$F,2,FALSE)=0,"URW/URGW Wurst"),
IFERROR(IF(VLOOKUP(W1016,[1]Wurste!$H:$I,2,FALSE)=0,"HF-Wurst Vegan"),
IFERROR(IF(VLOOKUP(W1016,[1]Wurste!$K:$L,2,FALSE)=0,"320er ohne Würste"),
IFERROR(IF(AND(OR(Abfalldokumentation!$I1016="BU3",Abfalldokumentation!$I1016="Verkauf"),Abfalldokumentation!$N1016="Schimmel",Abfalldokumentation!$O1016="keinen Abnehmer/kein Schälpersonal"),"Div. Zipfel, ES ohne Verwendung",VLOOKUP(Abfalldokumentation!$M1016,Produktgruppen!A:B,2,FALSE)),"-")))))))))))))))))))))))</f>
        <v>Diverses</v>
      </c>
      <c r="M1016" s="81" t="str">
        <f>IFERROR(VLOOKUP(Abfalldokumentation!$W1016,Artikel!A:C,3,FALSE),Abfalldokumentation!$W1016)</f>
        <v>Diverses</v>
      </c>
      <c r="N1016" s="81" t="str">
        <f>VLOOKUP(D1016,'Liste Gründe'!A:D,2,FALSE)</f>
        <v>Linienbezogen</v>
      </c>
      <c r="O1016" s="80" t="str">
        <f>IF(ISBLANK(F1016),VLOOKUP(Abfalldokumentation!$X1016,'Liste Gründe'!A:D,3,FALSE),F1016)</f>
        <v>Maschinenabfall</v>
      </c>
      <c r="P1016" s="81" t="str">
        <f>IF(ISBLANK(Abfalldokumentation!$G1016),"-",Abfalldokumentation!$G1016)</f>
        <v>-</v>
      </c>
      <c r="Q1016" s="81">
        <f t="shared" si="134"/>
        <v>41</v>
      </c>
      <c r="R1016" s="81" t="str">
        <f t="shared" si="135"/>
        <v>Produkte</v>
      </c>
      <c r="S1016" s="81" t="str">
        <f t="shared" si="136"/>
        <v>BUs</v>
      </c>
      <c r="T1016" s="81" t="str">
        <f t="shared" si="137"/>
        <v>Symptome</v>
      </c>
      <c r="U1016" s="81" t="str">
        <f>IFERROR(VLOOKUP(Abfalldokumentation!$W1016,Kennzahlen!S:U,3,FALSE)*Abfalldokumentation!$J1016,"0")</f>
        <v>0</v>
      </c>
      <c r="V1016" s="81" t="str">
        <f>IF(ISBLANK(A1016),VLOOKUP(Abfalldokumentation!$W1016,'Linien - BU'!R:S,2,FALSE),A1016)</f>
        <v>BU2</v>
      </c>
      <c r="W1016" s="77" t="str">
        <f t="shared" si="138"/>
        <v>Diverses</v>
      </c>
      <c r="X1016" s="77">
        <f t="shared" si="139"/>
        <v>30</v>
      </c>
    </row>
    <row r="1017" spans="1:24" ht="30" customHeight="1" x14ac:dyDescent="0.25">
      <c r="A1017" s="45" t="s">
        <v>223</v>
      </c>
      <c r="B1017" s="46" t="s">
        <v>85</v>
      </c>
      <c r="C1017" s="46">
        <v>32</v>
      </c>
      <c r="D1017" s="46">
        <v>30</v>
      </c>
      <c r="E1017" s="47">
        <v>44480</v>
      </c>
      <c r="F1017" s="48"/>
      <c r="G1017" s="46"/>
      <c r="H1017" s="50" t="str">
        <f>IFERROR(VLOOKUP(Abfalldokumentation!$B1017,Artikel!A:C,3,FALSE),Abfalldokumentation!$B1017)</f>
        <v>Diverses</v>
      </c>
      <c r="I1017" s="73" t="str">
        <f>VLOOKUP(V1017,'Linien - BU'!A:B,2,FALSE)</f>
        <v>BU3</v>
      </c>
      <c r="J1017" s="74">
        <f t="shared" si="133"/>
        <v>32</v>
      </c>
      <c r="K1017" s="75">
        <f>Abfalldokumentation!$E1017</f>
        <v>44480</v>
      </c>
      <c r="L1017" s="74" t="str">
        <f>IFERROR(IF(VLOOKUP(W1017,'[1]Rohware 230'!$B:$C,2,FALSE)=0,"Rohware"),
IFERROR(IF(VLOOKUP(W1017,[1]Sammelnr.!$B:$C,2,FALSE)=0,"Sammelnr. ungeschält ABS"),
IFERROR(IF(VLOOKUP(W1017,[1]Sammelnr.!$E:$F,2,FALSE)=0,"Sammelnr. ungeschält VS"),
IFERROR(IF(VLOOKUP(W1017,[1]Sammelnr.!$H:$I,2,FALSE)=0,"Sammelnr. geschält"),
IFERROR(IF(VLOOKUP(W1017,[1]Offen!$B:$C,2,FALSE)=0,"Offen ungeschält ABS"),
IFERROR(IF(VLOOKUP(W1017,[1]Offen!$E:$F,2,FALSE)=0,"Offen ungeschält VOS"),
IFERROR(IF(VLOOKUP(W1017,[1]Offen!$H:$I,2,FALSE)=0,"Offen geschält RW"),
IFERROR(IF(VLOOKUP(W1017,[1]Offen!$K:$L,2,FALSE)=0,"Offen vegan"),
IFERROR(IF(VLOOKUP(W1017,[1]Offen!$N:$O,2,FALSE)=0,"Offen Zipfel"),
IFERROR(IF(VLOOKUP(W1017,[1]Offen!$Q:$R,2,FALSE)=0,"Offen Endstücke"),
IFERROR(IF(VLOOKUP(W1017,[1]Vakuumiert!$B:$C,2,FALSE)=0,"Vakuumierter VOS ungeschält"),
IFERROR(IF(VLOOKUP(W1017,[1]Vakuumiert!$E:$F,2,FALSE)=0,"Vakuumierter ABS ungeschält"),
IFERROR(IF(VLOOKUP(W1017,[1]Vakuumiert!$H:$I,2,FALSE)=0,"Vakuumierter VOS geschält"),
IFERROR(IF(VLOOKUP(W1017,[1]Vakuumiert!$K:$L,2,FALSE)=0,"Vakuumierter VOS vegan"),
IFERROR(IF(VLOOKUP(W1017,[1]Vakuumiert!$N:$O,2,FALSE)=0,"Vakuumierter VOS Zipfel"),
IFERROR(IF(VLOOKUP(W1017,[1]Vakuumiert!$Q:$R,2,FALSE)=0,"Vakuumiert geschält"),
IFERROR(IF(VLOOKUP(W1017,'[1]vakuumierte Fertigprodukte'!$B:$C,2,FALSE)=0,"Fertigprodukte"),
IFERROR(IF(VLOOKUP(W1017,'[1]vakuumierte Fertigprodukte'!$E:$FI,2,FALSE)=0,"Vakuumierte Zipfel"),
IFERROR(IF(VLOOKUP(W1017,[1]Wurste!$B:$C,2,FALSE)=0,"Räucherwürste"),
IFERROR(IF(VLOOKUP(W1017,[1]Wurste!$E:$F,2,FALSE)=0,"URW/URGW Wurst"),
IFERROR(IF(VLOOKUP(W1017,[1]Wurste!$H:$I,2,FALSE)=0,"HF-Wurst Vegan"),
IFERROR(IF(VLOOKUP(W1017,[1]Wurste!$K:$L,2,FALSE)=0,"320er ohne Würste"),
IFERROR(IF(AND(OR(Abfalldokumentation!$I1017="BU3",Abfalldokumentation!$I1017="Verkauf"),Abfalldokumentation!$N1017="Schimmel",Abfalldokumentation!$O1017="keinen Abnehmer/kein Schälpersonal"),"Div. Zipfel, ES ohne Verwendung",VLOOKUP(Abfalldokumentation!$M1017,Produktgruppen!A:B,2,FALSE)),"-")))))))))))))))))))))))</f>
        <v>Diverses</v>
      </c>
      <c r="M1017" s="76" t="str">
        <f>IFERROR(VLOOKUP(Abfalldokumentation!$W1017,Artikel!A:C,3,FALSE),Abfalldokumentation!$W1017)</f>
        <v>Diverses</v>
      </c>
      <c r="N1017" s="76" t="str">
        <f>VLOOKUP(D1017,'Liste Gründe'!A:D,2,FALSE)</f>
        <v>Linienbezogen</v>
      </c>
      <c r="O1017" s="75" t="str">
        <f>IF(ISBLANK(F1017),VLOOKUP(Abfalldokumentation!$X1017,'Liste Gründe'!A:D,3,FALSE),F1017)</f>
        <v>Maschinenabfall</v>
      </c>
      <c r="P1017" s="76" t="str">
        <f>IF(ISBLANK(Abfalldokumentation!$G1017),"-",Abfalldokumentation!$G1017)</f>
        <v>-</v>
      </c>
      <c r="Q1017" s="76">
        <f t="shared" si="134"/>
        <v>41</v>
      </c>
      <c r="R1017" s="76" t="str">
        <f t="shared" si="135"/>
        <v>Produkte</v>
      </c>
      <c r="S1017" s="76" t="str">
        <f t="shared" si="136"/>
        <v>BUs</v>
      </c>
      <c r="T1017" s="76" t="str">
        <f t="shared" si="137"/>
        <v>Symptome</v>
      </c>
      <c r="U1017" s="76" t="str">
        <f>IFERROR(VLOOKUP(Abfalldokumentation!$W1017,Kennzahlen!S:U,3,FALSE)*Abfalldokumentation!$J1017,"0")</f>
        <v>0</v>
      </c>
      <c r="V1017" s="76" t="str">
        <f>IF(ISBLANK(A1017),VLOOKUP(Abfalldokumentation!$W1017,'Linien - BU'!R:S,2,FALSE),A1017)</f>
        <v>L35</v>
      </c>
      <c r="W1017" s="77" t="str">
        <f t="shared" si="138"/>
        <v>Diverses</v>
      </c>
      <c r="X1017" s="77">
        <f t="shared" si="139"/>
        <v>30</v>
      </c>
    </row>
    <row r="1018" spans="1:24" ht="30" customHeight="1" x14ac:dyDescent="0.25">
      <c r="A1018" s="39" t="s">
        <v>123</v>
      </c>
      <c r="B1018" s="40" t="s">
        <v>85</v>
      </c>
      <c r="C1018" s="40">
        <v>7</v>
      </c>
      <c r="D1018" s="40">
        <v>30</v>
      </c>
      <c r="E1018" s="41">
        <v>44480</v>
      </c>
      <c r="F1018" s="42"/>
      <c r="G1018" s="40"/>
      <c r="H1018" s="44" t="str">
        <f>IFERROR(VLOOKUP(Abfalldokumentation!$B1018,Artikel!A:C,3,FALSE),Abfalldokumentation!$B1018)</f>
        <v>Diverses</v>
      </c>
      <c r="I1018" s="78" t="str">
        <f>VLOOKUP(V1018,'Linien - BU'!A:B,2,FALSE)</f>
        <v>BU3</v>
      </c>
      <c r="J1018" s="79">
        <f t="shared" si="133"/>
        <v>7</v>
      </c>
      <c r="K1018" s="80">
        <f>Abfalldokumentation!$E1018</f>
        <v>44480</v>
      </c>
      <c r="L1018" s="79" t="str">
        <f>IFERROR(IF(VLOOKUP(W1018,'[1]Rohware 230'!$B:$C,2,FALSE)=0,"Rohware"),
IFERROR(IF(VLOOKUP(W1018,[1]Sammelnr.!$B:$C,2,FALSE)=0,"Sammelnr. ungeschält ABS"),
IFERROR(IF(VLOOKUP(W1018,[1]Sammelnr.!$E:$F,2,FALSE)=0,"Sammelnr. ungeschält VS"),
IFERROR(IF(VLOOKUP(W1018,[1]Sammelnr.!$H:$I,2,FALSE)=0,"Sammelnr. geschält"),
IFERROR(IF(VLOOKUP(W1018,[1]Offen!$B:$C,2,FALSE)=0,"Offen ungeschält ABS"),
IFERROR(IF(VLOOKUP(W1018,[1]Offen!$E:$F,2,FALSE)=0,"Offen ungeschält VOS"),
IFERROR(IF(VLOOKUP(W1018,[1]Offen!$H:$I,2,FALSE)=0,"Offen geschält RW"),
IFERROR(IF(VLOOKUP(W1018,[1]Offen!$K:$L,2,FALSE)=0,"Offen vegan"),
IFERROR(IF(VLOOKUP(W1018,[1]Offen!$N:$O,2,FALSE)=0,"Offen Zipfel"),
IFERROR(IF(VLOOKUP(W1018,[1]Offen!$Q:$R,2,FALSE)=0,"Offen Endstücke"),
IFERROR(IF(VLOOKUP(W1018,[1]Vakuumiert!$B:$C,2,FALSE)=0,"Vakuumierter VOS ungeschält"),
IFERROR(IF(VLOOKUP(W1018,[1]Vakuumiert!$E:$F,2,FALSE)=0,"Vakuumierter ABS ungeschält"),
IFERROR(IF(VLOOKUP(W1018,[1]Vakuumiert!$H:$I,2,FALSE)=0,"Vakuumierter VOS geschält"),
IFERROR(IF(VLOOKUP(W1018,[1]Vakuumiert!$K:$L,2,FALSE)=0,"Vakuumierter VOS vegan"),
IFERROR(IF(VLOOKUP(W1018,[1]Vakuumiert!$N:$O,2,FALSE)=0,"Vakuumierter VOS Zipfel"),
IFERROR(IF(VLOOKUP(W1018,[1]Vakuumiert!$Q:$R,2,FALSE)=0,"Vakuumiert geschält"),
IFERROR(IF(VLOOKUP(W1018,'[1]vakuumierte Fertigprodukte'!$B:$C,2,FALSE)=0,"Fertigprodukte"),
IFERROR(IF(VLOOKUP(W1018,'[1]vakuumierte Fertigprodukte'!$E:$FI,2,FALSE)=0,"Vakuumierte Zipfel"),
IFERROR(IF(VLOOKUP(W1018,[1]Wurste!$B:$C,2,FALSE)=0,"Räucherwürste"),
IFERROR(IF(VLOOKUP(W1018,[1]Wurste!$E:$F,2,FALSE)=0,"URW/URGW Wurst"),
IFERROR(IF(VLOOKUP(W1018,[1]Wurste!$H:$I,2,FALSE)=0,"HF-Wurst Vegan"),
IFERROR(IF(VLOOKUP(W1018,[1]Wurste!$K:$L,2,FALSE)=0,"320er ohne Würste"),
IFERROR(IF(AND(OR(Abfalldokumentation!$I1018="BU3",Abfalldokumentation!$I1018="Verkauf"),Abfalldokumentation!$N1018="Schimmel",Abfalldokumentation!$O1018="keinen Abnehmer/kein Schälpersonal"),"Div. Zipfel, ES ohne Verwendung",VLOOKUP(Abfalldokumentation!$M1018,Produktgruppen!A:B,2,FALSE)),"-")))))))))))))))))))))))</f>
        <v>Diverses</v>
      </c>
      <c r="M1018" s="81" t="str">
        <f>IFERROR(VLOOKUP(Abfalldokumentation!$W1018,Artikel!A:C,3,FALSE),Abfalldokumentation!$W1018)</f>
        <v>Diverses</v>
      </c>
      <c r="N1018" s="81" t="str">
        <f>VLOOKUP(D1018,'Liste Gründe'!A:D,2,FALSE)</f>
        <v>Linienbezogen</v>
      </c>
      <c r="O1018" s="80" t="str">
        <f>IF(ISBLANK(F1018),VLOOKUP(Abfalldokumentation!$X1018,'Liste Gründe'!A:D,3,FALSE),F1018)</f>
        <v>Maschinenabfall</v>
      </c>
      <c r="P1018" s="81" t="str">
        <f>IF(ISBLANK(Abfalldokumentation!$G1018),"-",Abfalldokumentation!$G1018)</f>
        <v>-</v>
      </c>
      <c r="Q1018" s="81">
        <f t="shared" si="134"/>
        <v>41</v>
      </c>
      <c r="R1018" s="81" t="str">
        <f t="shared" si="135"/>
        <v>Produkte</v>
      </c>
      <c r="S1018" s="81" t="str">
        <f t="shared" si="136"/>
        <v>BUs</v>
      </c>
      <c r="T1018" s="81" t="str">
        <f t="shared" si="137"/>
        <v>Symptome</v>
      </c>
      <c r="U1018" s="81" t="str">
        <f>IFERROR(VLOOKUP(Abfalldokumentation!$W1018,Kennzahlen!S:U,3,FALSE)*Abfalldokumentation!$J1018,"0")</f>
        <v>0</v>
      </c>
      <c r="V1018" s="81" t="str">
        <f>IF(ISBLANK(A1018),VLOOKUP(Abfalldokumentation!$W1018,'Linien - BU'!R:S,2,FALSE),A1018)</f>
        <v>L9</v>
      </c>
      <c r="W1018" s="77" t="str">
        <f t="shared" si="138"/>
        <v>Diverses</v>
      </c>
      <c r="X1018" s="77">
        <f t="shared" si="139"/>
        <v>30</v>
      </c>
    </row>
    <row r="1019" spans="1:24" ht="30" customHeight="1" x14ac:dyDescent="0.25">
      <c r="A1019" s="45" t="s">
        <v>9</v>
      </c>
      <c r="B1019" s="46" t="s">
        <v>85</v>
      </c>
      <c r="C1019" s="46">
        <v>28</v>
      </c>
      <c r="D1019" s="46">
        <v>30</v>
      </c>
      <c r="E1019" s="47">
        <v>44480</v>
      </c>
      <c r="F1019" s="48"/>
      <c r="G1019" s="46"/>
      <c r="H1019" s="50" t="str">
        <f>IFERROR(VLOOKUP(Abfalldokumentation!$B1019,Artikel!A:C,3,FALSE),Abfalldokumentation!$B1019)</f>
        <v>Diverses</v>
      </c>
      <c r="I1019" s="73" t="str">
        <f>VLOOKUP(V1019,'Linien - BU'!A:B,2,FALSE)</f>
        <v>BU4</v>
      </c>
      <c r="J1019" s="74">
        <f t="shared" si="133"/>
        <v>28</v>
      </c>
      <c r="K1019" s="75">
        <f>Abfalldokumentation!$E1019</f>
        <v>44480</v>
      </c>
      <c r="L1019" s="74" t="str">
        <f>IFERROR(IF(VLOOKUP(W1019,'[1]Rohware 230'!$B:$C,2,FALSE)=0,"Rohware"),
IFERROR(IF(VLOOKUP(W1019,[1]Sammelnr.!$B:$C,2,FALSE)=0,"Sammelnr. ungeschält ABS"),
IFERROR(IF(VLOOKUP(W1019,[1]Sammelnr.!$E:$F,2,FALSE)=0,"Sammelnr. ungeschält VS"),
IFERROR(IF(VLOOKUP(W1019,[1]Sammelnr.!$H:$I,2,FALSE)=0,"Sammelnr. geschält"),
IFERROR(IF(VLOOKUP(W1019,[1]Offen!$B:$C,2,FALSE)=0,"Offen ungeschält ABS"),
IFERROR(IF(VLOOKUP(W1019,[1]Offen!$E:$F,2,FALSE)=0,"Offen ungeschält VOS"),
IFERROR(IF(VLOOKUP(W1019,[1]Offen!$H:$I,2,FALSE)=0,"Offen geschält RW"),
IFERROR(IF(VLOOKUP(W1019,[1]Offen!$K:$L,2,FALSE)=0,"Offen vegan"),
IFERROR(IF(VLOOKUP(W1019,[1]Offen!$N:$O,2,FALSE)=0,"Offen Zipfel"),
IFERROR(IF(VLOOKUP(W1019,[1]Offen!$Q:$R,2,FALSE)=0,"Offen Endstücke"),
IFERROR(IF(VLOOKUP(W1019,[1]Vakuumiert!$B:$C,2,FALSE)=0,"Vakuumierter VOS ungeschält"),
IFERROR(IF(VLOOKUP(W1019,[1]Vakuumiert!$E:$F,2,FALSE)=0,"Vakuumierter ABS ungeschält"),
IFERROR(IF(VLOOKUP(W1019,[1]Vakuumiert!$H:$I,2,FALSE)=0,"Vakuumierter VOS geschält"),
IFERROR(IF(VLOOKUP(W1019,[1]Vakuumiert!$K:$L,2,FALSE)=0,"Vakuumierter VOS vegan"),
IFERROR(IF(VLOOKUP(W1019,[1]Vakuumiert!$N:$O,2,FALSE)=0,"Vakuumierter VOS Zipfel"),
IFERROR(IF(VLOOKUP(W1019,[1]Vakuumiert!$Q:$R,2,FALSE)=0,"Vakuumiert geschält"),
IFERROR(IF(VLOOKUP(W1019,'[1]vakuumierte Fertigprodukte'!$B:$C,2,FALSE)=0,"Fertigprodukte"),
IFERROR(IF(VLOOKUP(W1019,'[1]vakuumierte Fertigprodukte'!$E:$FI,2,FALSE)=0,"Vakuumierte Zipfel"),
IFERROR(IF(VLOOKUP(W1019,[1]Wurste!$B:$C,2,FALSE)=0,"Räucherwürste"),
IFERROR(IF(VLOOKUP(W1019,[1]Wurste!$E:$F,2,FALSE)=0,"URW/URGW Wurst"),
IFERROR(IF(VLOOKUP(W1019,[1]Wurste!$H:$I,2,FALSE)=0,"HF-Wurst Vegan"),
IFERROR(IF(VLOOKUP(W1019,[1]Wurste!$K:$L,2,FALSE)=0,"320er ohne Würste"),
IFERROR(IF(AND(OR(Abfalldokumentation!$I1019="BU3",Abfalldokumentation!$I1019="Verkauf"),Abfalldokumentation!$N1019="Schimmel",Abfalldokumentation!$O1019="keinen Abnehmer/kein Schälpersonal"),"Div. Zipfel, ES ohne Verwendung",VLOOKUP(Abfalldokumentation!$M1019,Produktgruppen!A:B,2,FALSE)),"-")))))))))))))))))))))))</f>
        <v>Diverses</v>
      </c>
      <c r="M1019" s="76" t="str">
        <f>IFERROR(VLOOKUP(Abfalldokumentation!$W1019,Artikel!A:C,3,FALSE),Abfalldokumentation!$W1019)</f>
        <v>Diverses</v>
      </c>
      <c r="N1019" s="76" t="str">
        <f>VLOOKUP(D1019,'Liste Gründe'!A:D,2,FALSE)</f>
        <v>Linienbezogen</v>
      </c>
      <c r="O1019" s="75" t="str">
        <f>IF(ISBLANK(F1019),VLOOKUP(Abfalldokumentation!$X1019,'Liste Gründe'!A:D,3,FALSE),F1019)</f>
        <v>Maschinenabfall</v>
      </c>
      <c r="P1019" s="76" t="str">
        <f>IF(ISBLANK(Abfalldokumentation!$G1019),"-",Abfalldokumentation!$G1019)</f>
        <v>-</v>
      </c>
      <c r="Q1019" s="76">
        <f t="shared" si="134"/>
        <v>41</v>
      </c>
      <c r="R1019" s="76" t="str">
        <f t="shared" si="135"/>
        <v>Produkte</v>
      </c>
      <c r="S1019" s="76" t="str">
        <f t="shared" si="136"/>
        <v>BUs</v>
      </c>
      <c r="T1019" s="76" t="str">
        <f t="shared" si="137"/>
        <v>Symptome</v>
      </c>
      <c r="U1019" s="76" t="str">
        <f>IFERROR(VLOOKUP(Abfalldokumentation!$W1019,Kennzahlen!S:U,3,FALSE)*Abfalldokumentation!$J1019,"0")</f>
        <v>0</v>
      </c>
      <c r="V1019" s="76" t="str">
        <f>IF(ISBLANK(A1019),VLOOKUP(Abfalldokumentation!$W1019,'Linien - BU'!R:S,2,FALSE),A1019)</f>
        <v>BU4</v>
      </c>
      <c r="W1019" s="77" t="str">
        <f t="shared" si="138"/>
        <v>Diverses</v>
      </c>
      <c r="X1019" s="77">
        <f t="shared" si="139"/>
        <v>30</v>
      </c>
    </row>
    <row r="1020" spans="1:24" ht="30" customHeight="1" x14ac:dyDescent="0.25">
      <c r="A1020" s="39" t="s">
        <v>89</v>
      </c>
      <c r="B1020" s="40" t="s">
        <v>85</v>
      </c>
      <c r="C1020" s="40">
        <v>14</v>
      </c>
      <c r="D1020" s="40">
        <v>74</v>
      </c>
      <c r="E1020" s="41">
        <v>44480</v>
      </c>
      <c r="F1020" s="42"/>
      <c r="G1020" s="40" t="s">
        <v>234</v>
      </c>
      <c r="H1020" s="44" t="str">
        <f>IFERROR(VLOOKUP(Abfalldokumentation!$B1020,Artikel!A:C,3,FALSE),Abfalldokumentation!$B1020)</f>
        <v>Diverses</v>
      </c>
      <c r="I1020" s="78" t="str">
        <f>VLOOKUP(V1020,'Linien - BU'!A:B,2,FALSE)</f>
        <v>Rest</v>
      </c>
      <c r="J1020" s="79">
        <f t="shared" si="133"/>
        <v>14</v>
      </c>
      <c r="K1020" s="80">
        <f>Abfalldokumentation!$E1020</f>
        <v>44480</v>
      </c>
      <c r="L1020" s="79" t="str">
        <f>IFERROR(IF(VLOOKUP(W1020,'[1]Rohware 230'!$B:$C,2,FALSE)=0,"Rohware"),
IFERROR(IF(VLOOKUP(W1020,[1]Sammelnr.!$B:$C,2,FALSE)=0,"Sammelnr. ungeschält ABS"),
IFERROR(IF(VLOOKUP(W1020,[1]Sammelnr.!$E:$F,2,FALSE)=0,"Sammelnr. ungeschält VS"),
IFERROR(IF(VLOOKUP(W1020,[1]Sammelnr.!$H:$I,2,FALSE)=0,"Sammelnr. geschält"),
IFERROR(IF(VLOOKUP(W1020,[1]Offen!$B:$C,2,FALSE)=0,"Offen ungeschält ABS"),
IFERROR(IF(VLOOKUP(W1020,[1]Offen!$E:$F,2,FALSE)=0,"Offen ungeschält VOS"),
IFERROR(IF(VLOOKUP(W1020,[1]Offen!$H:$I,2,FALSE)=0,"Offen geschält RW"),
IFERROR(IF(VLOOKUP(W1020,[1]Offen!$K:$L,2,FALSE)=0,"Offen vegan"),
IFERROR(IF(VLOOKUP(W1020,[1]Offen!$N:$O,2,FALSE)=0,"Offen Zipfel"),
IFERROR(IF(VLOOKUP(W1020,[1]Offen!$Q:$R,2,FALSE)=0,"Offen Endstücke"),
IFERROR(IF(VLOOKUP(W1020,[1]Vakuumiert!$B:$C,2,FALSE)=0,"Vakuumierter VOS ungeschält"),
IFERROR(IF(VLOOKUP(W1020,[1]Vakuumiert!$E:$F,2,FALSE)=0,"Vakuumierter ABS ungeschält"),
IFERROR(IF(VLOOKUP(W1020,[1]Vakuumiert!$H:$I,2,FALSE)=0,"Vakuumierter VOS geschält"),
IFERROR(IF(VLOOKUP(W1020,[1]Vakuumiert!$K:$L,2,FALSE)=0,"Vakuumierter VOS vegan"),
IFERROR(IF(VLOOKUP(W1020,[1]Vakuumiert!$N:$O,2,FALSE)=0,"Vakuumierter VOS Zipfel"),
IFERROR(IF(VLOOKUP(W1020,[1]Vakuumiert!$Q:$R,2,FALSE)=0,"Vakuumiert geschält"),
IFERROR(IF(VLOOKUP(W1020,'[1]vakuumierte Fertigprodukte'!$B:$C,2,FALSE)=0,"Fertigprodukte"),
IFERROR(IF(VLOOKUP(W1020,'[1]vakuumierte Fertigprodukte'!$E:$FI,2,FALSE)=0,"Vakuumierte Zipfel"),
IFERROR(IF(VLOOKUP(W1020,[1]Wurste!$B:$C,2,FALSE)=0,"Räucherwürste"),
IFERROR(IF(VLOOKUP(W1020,[1]Wurste!$E:$F,2,FALSE)=0,"URW/URGW Wurst"),
IFERROR(IF(VLOOKUP(W1020,[1]Wurste!$H:$I,2,FALSE)=0,"HF-Wurst Vegan"),
IFERROR(IF(VLOOKUP(W1020,[1]Wurste!$K:$L,2,FALSE)=0,"320er ohne Würste"),
IFERROR(IF(AND(OR(Abfalldokumentation!$I1020="BU3",Abfalldokumentation!$I1020="Verkauf"),Abfalldokumentation!$N1020="Schimmel",Abfalldokumentation!$O1020="keinen Abnehmer/kein Schälpersonal"),"Div. Zipfel, ES ohne Verwendung",VLOOKUP(Abfalldokumentation!$M1020,Produktgruppen!A:B,2,FALSE)),"-")))))))))))))))))))))))</f>
        <v>Diverses</v>
      </c>
      <c r="M1020" s="81" t="str">
        <f>IFERROR(VLOOKUP(Abfalldokumentation!$W1020,Artikel!A:C,3,FALSE),Abfalldokumentation!$W1020)</f>
        <v>Diverses</v>
      </c>
      <c r="N1020" s="81" t="str">
        <f>VLOOKUP(D1020,'Liste Gründe'!A:D,2,FALSE)</f>
        <v>Qualitätssicherung</v>
      </c>
      <c r="O1020" s="80" t="str">
        <f>IF(ISBLANK(F1020),VLOOKUP(Abfalldokumentation!$X1020,'Liste Gründe'!A:D,3,FALSE),F1020)</f>
        <v>Sensorik</v>
      </c>
      <c r="P1020" s="81" t="str">
        <f>IF(ISBLANK(Abfalldokumentation!$G1020),"-",Abfalldokumentation!$G1020)</f>
        <v>Rinde Extra</v>
      </c>
      <c r="Q1020" s="81">
        <f t="shared" si="134"/>
        <v>41</v>
      </c>
      <c r="R1020" s="81" t="str">
        <f t="shared" si="135"/>
        <v>Produkte</v>
      </c>
      <c r="S1020" s="81" t="str">
        <f t="shared" si="136"/>
        <v>BUs</v>
      </c>
      <c r="T1020" s="81" t="str">
        <f t="shared" si="137"/>
        <v>Symptome</v>
      </c>
      <c r="U1020" s="81" t="str">
        <f>IFERROR(VLOOKUP(Abfalldokumentation!$W1020,Kennzahlen!S:U,3,FALSE)*Abfalldokumentation!$J1020,"0")</f>
        <v>0</v>
      </c>
      <c r="V1020" s="81" t="str">
        <f>IF(ISBLANK(A1020),VLOOKUP(Abfalldokumentation!$W1020,'Linien - BU'!R:S,2,FALSE),A1020)</f>
        <v>QM</v>
      </c>
      <c r="W1020" s="77" t="str">
        <f t="shared" si="138"/>
        <v>Diverses</v>
      </c>
      <c r="X1020" s="77">
        <f t="shared" si="139"/>
        <v>74</v>
      </c>
    </row>
    <row r="1021" spans="1:24" ht="30" customHeight="1" x14ac:dyDescent="0.25">
      <c r="A1021" s="45" t="s">
        <v>70</v>
      </c>
      <c r="B1021" s="46" t="s">
        <v>85</v>
      </c>
      <c r="C1021" s="46">
        <v>156</v>
      </c>
      <c r="D1021" s="46">
        <v>10</v>
      </c>
      <c r="E1021" s="47">
        <v>44480</v>
      </c>
      <c r="F1021" s="48"/>
      <c r="G1021" s="46"/>
      <c r="H1021" s="50" t="str">
        <f>IFERROR(VLOOKUP(Abfalldokumentation!$B1021,Artikel!A:C,3,FALSE),Abfalldokumentation!$B1021)</f>
        <v>Diverses</v>
      </c>
      <c r="I1021" s="73" t="str">
        <f>VLOOKUP(V1021,'Linien - BU'!A:B,2,FALSE)</f>
        <v>BU1</v>
      </c>
      <c r="J1021" s="74">
        <f t="shared" si="133"/>
        <v>156</v>
      </c>
      <c r="K1021" s="75">
        <f>Abfalldokumentation!$E1021</f>
        <v>44480</v>
      </c>
      <c r="L1021" s="74" t="str">
        <f>IFERROR(IF(VLOOKUP(W1021,'[1]Rohware 230'!$B:$C,2,FALSE)=0,"Rohware"),
IFERROR(IF(VLOOKUP(W1021,[1]Sammelnr.!$B:$C,2,FALSE)=0,"Sammelnr. ungeschält ABS"),
IFERROR(IF(VLOOKUP(W1021,[1]Sammelnr.!$E:$F,2,FALSE)=0,"Sammelnr. ungeschält VS"),
IFERROR(IF(VLOOKUP(W1021,[1]Sammelnr.!$H:$I,2,FALSE)=0,"Sammelnr. geschält"),
IFERROR(IF(VLOOKUP(W1021,[1]Offen!$B:$C,2,FALSE)=0,"Offen ungeschält ABS"),
IFERROR(IF(VLOOKUP(W1021,[1]Offen!$E:$F,2,FALSE)=0,"Offen ungeschält VOS"),
IFERROR(IF(VLOOKUP(W1021,[1]Offen!$H:$I,2,FALSE)=0,"Offen geschält RW"),
IFERROR(IF(VLOOKUP(W1021,[1]Offen!$K:$L,2,FALSE)=0,"Offen vegan"),
IFERROR(IF(VLOOKUP(W1021,[1]Offen!$N:$O,2,FALSE)=0,"Offen Zipfel"),
IFERROR(IF(VLOOKUP(W1021,[1]Offen!$Q:$R,2,FALSE)=0,"Offen Endstücke"),
IFERROR(IF(VLOOKUP(W1021,[1]Vakuumiert!$B:$C,2,FALSE)=0,"Vakuumierter VOS ungeschält"),
IFERROR(IF(VLOOKUP(W1021,[1]Vakuumiert!$E:$F,2,FALSE)=0,"Vakuumierter ABS ungeschält"),
IFERROR(IF(VLOOKUP(W1021,[1]Vakuumiert!$H:$I,2,FALSE)=0,"Vakuumierter VOS geschält"),
IFERROR(IF(VLOOKUP(W1021,[1]Vakuumiert!$K:$L,2,FALSE)=0,"Vakuumierter VOS vegan"),
IFERROR(IF(VLOOKUP(W1021,[1]Vakuumiert!$N:$O,2,FALSE)=0,"Vakuumierter VOS Zipfel"),
IFERROR(IF(VLOOKUP(W1021,[1]Vakuumiert!$Q:$R,2,FALSE)=0,"Vakuumiert geschält"),
IFERROR(IF(VLOOKUP(W1021,'[1]vakuumierte Fertigprodukte'!$B:$C,2,FALSE)=0,"Fertigprodukte"),
IFERROR(IF(VLOOKUP(W1021,'[1]vakuumierte Fertigprodukte'!$E:$FI,2,FALSE)=0,"Vakuumierte Zipfel"),
IFERROR(IF(VLOOKUP(W1021,[1]Wurste!$B:$C,2,FALSE)=0,"Räucherwürste"),
IFERROR(IF(VLOOKUP(W1021,[1]Wurste!$E:$F,2,FALSE)=0,"URW/URGW Wurst"),
IFERROR(IF(VLOOKUP(W1021,[1]Wurste!$H:$I,2,FALSE)=0,"HF-Wurst Vegan"),
IFERROR(IF(VLOOKUP(W1021,[1]Wurste!$K:$L,2,FALSE)=0,"320er ohne Würste"),
IFERROR(IF(AND(OR(Abfalldokumentation!$I1021="BU3",Abfalldokumentation!$I1021="Verkauf"),Abfalldokumentation!$N1021="Schimmel",Abfalldokumentation!$O1021="keinen Abnehmer/kein Schälpersonal"),"Div. Zipfel, ES ohne Verwendung",VLOOKUP(Abfalldokumentation!$M1021,Produktgruppen!A:B,2,FALSE)),"-")))))))))))))))))))))))</f>
        <v>Diverses</v>
      </c>
      <c r="M1021" s="76" t="str">
        <f>IFERROR(VLOOKUP(Abfalldokumentation!$W1021,Artikel!A:C,3,FALSE),Abfalldokumentation!$W1021)</f>
        <v>Diverses</v>
      </c>
      <c r="N1021" s="76" t="str">
        <f>VLOOKUP(D1021,'Liste Gründe'!A:D,2,FALSE)</f>
        <v>Linienbezogen</v>
      </c>
      <c r="O1021" s="75" t="str">
        <f>IF(ISBLANK(F1021),VLOOKUP(Abfalldokumentation!$X1021,'Liste Gründe'!A:D,3,FALSE),F1021)</f>
        <v>Reinigung</v>
      </c>
      <c r="P1021" s="76" t="str">
        <f>IF(ISBLANK(Abfalldokumentation!$G1021),"-",Abfalldokumentation!$G1021)</f>
        <v>-</v>
      </c>
      <c r="Q1021" s="76">
        <f t="shared" si="134"/>
        <v>41</v>
      </c>
      <c r="R1021" s="76" t="str">
        <f t="shared" si="135"/>
        <v>Produkte</v>
      </c>
      <c r="S1021" s="76" t="str">
        <f t="shared" si="136"/>
        <v>BUs</v>
      </c>
      <c r="T1021" s="76" t="str">
        <f t="shared" si="137"/>
        <v>Symptome</v>
      </c>
      <c r="U1021" s="76" t="str">
        <f>IFERROR(VLOOKUP(Abfalldokumentation!$W1021,Kennzahlen!S:U,3,FALSE)*Abfalldokumentation!$J1021,"0")</f>
        <v>0</v>
      </c>
      <c r="V1021" s="76" t="str">
        <f>IF(ISBLANK(A1021),VLOOKUP(Abfalldokumentation!$W1021,'Linien - BU'!R:S,2,FALSE),A1021)</f>
        <v>Abfüllung</v>
      </c>
      <c r="W1021" s="77" t="str">
        <f t="shared" si="138"/>
        <v>Diverses</v>
      </c>
      <c r="X1021" s="77">
        <f t="shared" si="139"/>
        <v>10</v>
      </c>
    </row>
    <row r="1022" spans="1:24" ht="30" customHeight="1" x14ac:dyDescent="0.25">
      <c r="A1022" s="39" t="s">
        <v>92</v>
      </c>
      <c r="B1022" s="40" t="s">
        <v>85</v>
      </c>
      <c r="C1022" s="40">
        <v>80</v>
      </c>
      <c r="D1022" s="40">
        <v>73</v>
      </c>
      <c r="E1022" s="41">
        <v>44480</v>
      </c>
      <c r="F1022" s="42"/>
      <c r="G1022" s="40"/>
      <c r="H1022" s="44" t="str">
        <f>IFERROR(VLOOKUP(Abfalldokumentation!$B1022,Artikel!A:C,3,FALSE),Abfalldokumentation!$B1022)</f>
        <v>Diverses</v>
      </c>
      <c r="I1022" s="78" t="str">
        <f>VLOOKUP(V1022,'Linien - BU'!A:B,2,FALSE)</f>
        <v>Rest</v>
      </c>
      <c r="J1022" s="79">
        <f t="shared" si="133"/>
        <v>80</v>
      </c>
      <c r="K1022" s="80">
        <f>Abfalldokumentation!$E1022</f>
        <v>44480</v>
      </c>
      <c r="L1022" s="79" t="str">
        <f>IFERROR(IF(VLOOKUP(W1022,'[1]Rohware 230'!$B:$C,2,FALSE)=0,"Rohware"),
IFERROR(IF(VLOOKUP(W1022,[1]Sammelnr.!$B:$C,2,FALSE)=0,"Sammelnr. ungeschält ABS"),
IFERROR(IF(VLOOKUP(W1022,[1]Sammelnr.!$E:$F,2,FALSE)=0,"Sammelnr. ungeschält VS"),
IFERROR(IF(VLOOKUP(W1022,[1]Sammelnr.!$H:$I,2,FALSE)=0,"Sammelnr. geschält"),
IFERROR(IF(VLOOKUP(W1022,[1]Offen!$B:$C,2,FALSE)=0,"Offen ungeschält ABS"),
IFERROR(IF(VLOOKUP(W1022,[1]Offen!$E:$F,2,FALSE)=0,"Offen ungeschält VOS"),
IFERROR(IF(VLOOKUP(W1022,[1]Offen!$H:$I,2,FALSE)=0,"Offen geschält RW"),
IFERROR(IF(VLOOKUP(W1022,[1]Offen!$K:$L,2,FALSE)=0,"Offen vegan"),
IFERROR(IF(VLOOKUP(W1022,[1]Offen!$N:$O,2,FALSE)=0,"Offen Zipfel"),
IFERROR(IF(VLOOKUP(W1022,[1]Offen!$Q:$R,2,FALSE)=0,"Offen Endstücke"),
IFERROR(IF(VLOOKUP(W1022,[1]Vakuumiert!$B:$C,2,FALSE)=0,"Vakuumierter VOS ungeschält"),
IFERROR(IF(VLOOKUP(W1022,[1]Vakuumiert!$E:$F,2,FALSE)=0,"Vakuumierter ABS ungeschält"),
IFERROR(IF(VLOOKUP(W1022,[1]Vakuumiert!$H:$I,2,FALSE)=0,"Vakuumierter VOS geschält"),
IFERROR(IF(VLOOKUP(W1022,[1]Vakuumiert!$K:$L,2,FALSE)=0,"Vakuumierter VOS vegan"),
IFERROR(IF(VLOOKUP(W1022,[1]Vakuumiert!$N:$O,2,FALSE)=0,"Vakuumierter VOS Zipfel"),
IFERROR(IF(VLOOKUP(W1022,[1]Vakuumiert!$Q:$R,2,FALSE)=0,"Vakuumiert geschält"),
IFERROR(IF(VLOOKUP(W1022,'[1]vakuumierte Fertigprodukte'!$B:$C,2,FALSE)=0,"Fertigprodukte"),
IFERROR(IF(VLOOKUP(W1022,'[1]vakuumierte Fertigprodukte'!$E:$FI,2,FALSE)=0,"Vakuumierte Zipfel"),
IFERROR(IF(VLOOKUP(W1022,[1]Wurste!$B:$C,2,FALSE)=0,"Räucherwürste"),
IFERROR(IF(VLOOKUP(W1022,[1]Wurste!$E:$F,2,FALSE)=0,"URW/URGW Wurst"),
IFERROR(IF(VLOOKUP(W1022,[1]Wurste!$H:$I,2,FALSE)=0,"HF-Wurst Vegan"),
IFERROR(IF(VLOOKUP(W1022,[1]Wurste!$K:$L,2,FALSE)=0,"320er ohne Würste"),
IFERROR(IF(AND(OR(Abfalldokumentation!$I1022="BU3",Abfalldokumentation!$I1022="Verkauf"),Abfalldokumentation!$N1022="Schimmel",Abfalldokumentation!$O1022="keinen Abnehmer/kein Schälpersonal"),"Div. Zipfel, ES ohne Verwendung",VLOOKUP(Abfalldokumentation!$M1022,Produktgruppen!A:B,2,FALSE)),"-")))))))))))))))))))))))</f>
        <v>Diverses</v>
      </c>
      <c r="M1022" s="81" t="str">
        <f>IFERROR(VLOOKUP(Abfalldokumentation!$W1022,Artikel!A:C,3,FALSE),Abfalldokumentation!$W1022)</f>
        <v>Diverses</v>
      </c>
      <c r="N1022" s="81" t="str">
        <f>VLOOKUP(D1022,'Liste Gründe'!A:D,2,FALSE)</f>
        <v>Qualitätssicherung</v>
      </c>
      <c r="O1022" s="80" t="str">
        <f>IF(ISBLANK(F1022),VLOOKUP(Abfalldokumentation!$X1022,'Liste Gründe'!A:D,3,FALSE),F1022)</f>
        <v>Laborproben</v>
      </c>
      <c r="P1022" s="81" t="str">
        <f>IF(ISBLANK(Abfalldokumentation!$G1022),"-",Abfalldokumentation!$G1022)</f>
        <v>-</v>
      </c>
      <c r="Q1022" s="81">
        <f t="shared" si="134"/>
        <v>41</v>
      </c>
      <c r="R1022" s="81" t="str">
        <f t="shared" si="135"/>
        <v>Produkte</v>
      </c>
      <c r="S1022" s="81" t="str">
        <f t="shared" si="136"/>
        <v>BUs</v>
      </c>
      <c r="T1022" s="81" t="str">
        <f t="shared" si="137"/>
        <v>Symptome</v>
      </c>
      <c r="U1022" s="81" t="str">
        <f>IFERROR(VLOOKUP(Abfalldokumentation!$W1022,Kennzahlen!S:U,3,FALSE)*Abfalldokumentation!$J1022,"0")</f>
        <v>0</v>
      </c>
      <c r="V1022" s="81" t="str">
        <f>IF(ISBLANK(A1022),VLOOKUP(Abfalldokumentation!$W1022,'Linien - BU'!R:S,2,FALSE),A1022)</f>
        <v>Labor</v>
      </c>
      <c r="W1022" s="77" t="str">
        <f t="shared" si="138"/>
        <v>Diverses</v>
      </c>
      <c r="X1022" s="77">
        <f t="shared" si="139"/>
        <v>73</v>
      </c>
    </row>
    <row r="1023" spans="1:24" ht="30" customHeight="1" x14ac:dyDescent="0.25">
      <c r="A1023" s="45" t="s">
        <v>235</v>
      </c>
      <c r="B1023" s="46" t="s">
        <v>85</v>
      </c>
      <c r="C1023" s="46">
        <v>18</v>
      </c>
      <c r="D1023" s="46">
        <v>71</v>
      </c>
      <c r="E1023" s="47">
        <v>44480</v>
      </c>
      <c r="F1023" s="48"/>
      <c r="G1023" s="46"/>
      <c r="H1023" s="50" t="str">
        <f>IFERROR(VLOOKUP(Abfalldokumentation!$B1023,Artikel!A:C,3,FALSE),Abfalldokumentation!$B1023)</f>
        <v>Diverses</v>
      </c>
      <c r="I1023" s="73" t="str">
        <f>VLOOKUP(V1023,'Linien - BU'!A:B,2,FALSE)</f>
        <v>Rest</v>
      </c>
      <c r="J1023" s="74">
        <f t="shared" si="133"/>
        <v>18</v>
      </c>
      <c r="K1023" s="75">
        <f>Abfalldokumentation!$E1023</f>
        <v>44480</v>
      </c>
      <c r="L1023" s="74" t="str">
        <f>IFERROR(IF(VLOOKUP(W1023,'[1]Rohware 230'!$B:$C,2,FALSE)=0,"Rohware"),
IFERROR(IF(VLOOKUP(W1023,[1]Sammelnr.!$B:$C,2,FALSE)=0,"Sammelnr. ungeschält ABS"),
IFERROR(IF(VLOOKUP(W1023,[1]Sammelnr.!$E:$F,2,FALSE)=0,"Sammelnr. ungeschält VS"),
IFERROR(IF(VLOOKUP(W1023,[1]Sammelnr.!$H:$I,2,FALSE)=0,"Sammelnr. geschält"),
IFERROR(IF(VLOOKUP(W1023,[1]Offen!$B:$C,2,FALSE)=0,"Offen ungeschält ABS"),
IFERROR(IF(VLOOKUP(W1023,[1]Offen!$E:$F,2,FALSE)=0,"Offen ungeschält VOS"),
IFERROR(IF(VLOOKUP(W1023,[1]Offen!$H:$I,2,FALSE)=0,"Offen geschält RW"),
IFERROR(IF(VLOOKUP(W1023,[1]Offen!$K:$L,2,FALSE)=0,"Offen vegan"),
IFERROR(IF(VLOOKUP(W1023,[1]Offen!$N:$O,2,FALSE)=0,"Offen Zipfel"),
IFERROR(IF(VLOOKUP(W1023,[1]Offen!$Q:$R,2,FALSE)=0,"Offen Endstücke"),
IFERROR(IF(VLOOKUP(W1023,[1]Vakuumiert!$B:$C,2,FALSE)=0,"Vakuumierter VOS ungeschält"),
IFERROR(IF(VLOOKUP(W1023,[1]Vakuumiert!$E:$F,2,FALSE)=0,"Vakuumierter ABS ungeschält"),
IFERROR(IF(VLOOKUP(W1023,[1]Vakuumiert!$H:$I,2,FALSE)=0,"Vakuumierter VOS geschält"),
IFERROR(IF(VLOOKUP(W1023,[1]Vakuumiert!$K:$L,2,FALSE)=0,"Vakuumierter VOS vegan"),
IFERROR(IF(VLOOKUP(W1023,[1]Vakuumiert!$N:$O,2,FALSE)=0,"Vakuumierter VOS Zipfel"),
IFERROR(IF(VLOOKUP(W1023,[1]Vakuumiert!$Q:$R,2,FALSE)=0,"Vakuumiert geschält"),
IFERROR(IF(VLOOKUP(W1023,'[1]vakuumierte Fertigprodukte'!$B:$C,2,FALSE)=0,"Fertigprodukte"),
IFERROR(IF(VLOOKUP(W1023,'[1]vakuumierte Fertigprodukte'!$E:$FI,2,FALSE)=0,"Vakuumierte Zipfel"),
IFERROR(IF(VLOOKUP(W1023,[1]Wurste!$B:$C,2,FALSE)=0,"Räucherwürste"),
IFERROR(IF(VLOOKUP(W1023,[1]Wurste!$E:$F,2,FALSE)=0,"URW/URGW Wurst"),
IFERROR(IF(VLOOKUP(W1023,[1]Wurste!$H:$I,2,FALSE)=0,"HF-Wurst Vegan"),
IFERROR(IF(VLOOKUP(W1023,[1]Wurste!$K:$L,2,FALSE)=0,"320er ohne Würste"),
IFERROR(IF(AND(OR(Abfalldokumentation!$I1023="BU3",Abfalldokumentation!$I1023="Verkauf"),Abfalldokumentation!$N1023="Schimmel",Abfalldokumentation!$O1023="keinen Abnehmer/kein Schälpersonal"),"Div. Zipfel, ES ohne Verwendung",VLOOKUP(Abfalldokumentation!$M1023,Produktgruppen!A:B,2,FALSE)),"-")))))))))))))))))))))))</f>
        <v>Diverses</v>
      </c>
      <c r="M1023" s="76" t="str">
        <f>IFERROR(VLOOKUP(Abfalldokumentation!$W1023,Artikel!A:C,3,FALSE),Abfalldokumentation!$W1023)</f>
        <v>Diverses</v>
      </c>
      <c r="N1023" s="76" t="str">
        <f>VLOOKUP(D1023,'Liste Gründe'!A:D,2,FALSE)</f>
        <v>Qualitätssicherung</v>
      </c>
      <c r="O1023" s="75" t="str">
        <f>IF(ISBLANK(F1023),VLOOKUP(Abfalldokumentation!$X1023,'Liste Gründe'!A:D,3,FALSE),F1023)</f>
        <v>Einwaage</v>
      </c>
      <c r="P1023" s="76" t="str">
        <f>IF(ISBLANK(Abfalldokumentation!$G1023),"-",Abfalldokumentation!$G1023)</f>
        <v>-</v>
      </c>
      <c r="Q1023" s="76">
        <f t="shared" si="134"/>
        <v>41</v>
      </c>
      <c r="R1023" s="76" t="str">
        <f t="shared" si="135"/>
        <v>Produkte</v>
      </c>
      <c r="S1023" s="76" t="str">
        <f t="shared" si="136"/>
        <v>BUs</v>
      </c>
      <c r="T1023" s="76" t="str">
        <f t="shared" si="137"/>
        <v>Symptome</v>
      </c>
      <c r="U1023" s="76" t="str">
        <f>IFERROR(VLOOKUP(Abfalldokumentation!$W1023,Kennzahlen!S:U,3,FALSE)*Abfalldokumentation!$J1023,"0")</f>
        <v>0</v>
      </c>
      <c r="V1023" s="76" t="str">
        <f>IF(ISBLANK(A1023),VLOOKUP(Abfalldokumentation!$W1023,'Linien - BU'!R:S,2,FALSE),A1023)</f>
        <v>LAbor</v>
      </c>
      <c r="W1023" s="77" t="str">
        <f t="shared" si="138"/>
        <v>Diverses</v>
      </c>
      <c r="X1023" s="77">
        <f t="shared" si="139"/>
        <v>71</v>
      </c>
    </row>
    <row r="1024" spans="1:24" ht="30" customHeight="1" x14ac:dyDescent="0.25">
      <c r="A1024" s="39" t="s">
        <v>92</v>
      </c>
      <c r="B1024" s="40" t="s">
        <v>85</v>
      </c>
      <c r="C1024" s="40">
        <v>1.5</v>
      </c>
      <c r="D1024" s="40">
        <v>74</v>
      </c>
      <c r="E1024" s="41">
        <v>44480</v>
      </c>
      <c r="F1024" s="42"/>
      <c r="G1024" s="40" t="s">
        <v>236</v>
      </c>
      <c r="H1024" s="44" t="str">
        <f>IFERROR(VLOOKUP(Abfalldokumentation!$B1024,Artikel!A:C,3,FALSE),Abfalldokumentation!$B1024)</f>
        <v>Diverses</v>
      </c>
      <c r="I1024" s="78" t="str">
        <f>VLOOKUP(V1024,'Linien - BU'!A:B,2,FALSE)</f>
        <v>Rest</v>
      </c>
      <c r="J1024" s="79">
        <f t="shared" si="133"/>
        <v>1.5</v>
      </c>
      <c r="K1024" s="80">
        <f>Abfalldokumentation!$E1024</f>
        <v>44480</v>
      </c>
      <c r="L1024" s="79" t="str">
        <f>IFERROR(IF(VLOOKUP(W1024,'[1]Rohware 230'!$B:$C,2,FALSE)=0,"Rohware"),
IFERROR(IF(VLOOKUP(W1024,[1]Sammelnr.!$B:$C,2,FALSE)=0,"Sammelnr. ungeschält ABS"),
IFERROR(IF(VLOOKUP(W1024,[1]Sammelnr.!$E:$F,2,FALSE)=0,"Sammelnr. ungeschält VS"),
IFERROR(IF(VLOOKUP(W1024,[1]Sammelnr.!$H:$I,2,FALSE)=0,"Sammelnr. geschält"),
IFERROR(IF(VLOOKUP(W1024,[1]Offen!$B:$C,2,FALSE)=0,"Offen ungeschält ABS"),
IFERROR(IF(VLOOKUP(W1024,[1]Offen!$E:$F,2,FALSE)=0,"Offen ungeschält VOS"),
IFERROR(IF(VLOOKUP(W1024,[1]Offen!$H:$I,2,FALSE)=0,"Offen geschält RW"),
IFERROR(IF(VLOOKUP(W1024,[1]Offen!$K:$L,2,FALSE)=0,"Offen vegan"),
IFERROR(IF(VLOOKUP(W1024,[1]Offen!$N:$O,2,FALSE)=0,"Offen Zipfel"),
IFERROR(IF(VLOOKUP(W1024,[1]Offen!$Q:$R,2,FALSE)=0,"Offen Endstücke"),
IFERROR(IF(VLOOKUP(W1024,[1]Vakuumiert!$B:$C,2,FALSE)=0,"Vakuumierter VOS ungeschält"),
IFERROR(IF(VLOOKUP(W1024,[1]Vakuumiert!$E:$F,2,FALSE)=0,"Vakuumierter ABS ungeschält"),
IFERROR(IF(VLOOKUP(W1024,[1]Vakuumiert!$H:$I,2,FALSE)=0,"Vakuumierter VOS geschält"),
IFERROR(IF(VLOOKUP(W1024,[1]Vakuumiert!$K:$L,2,FALSE)=0,"Vakuumierter VOS vegan"),
IFERROR(IF(VLOOKUP(W1024,[1]Vakuumiert!$N:$O,2,FALSE)=0,"Vakuumierter VOS Zipfel"),
IFERROR(IF(VLOOKUP(W1024,[1]Vakuumiert!$Q:$R,2,FALSE)=0,"Vakuumiert geschält"),
IFERROR(IF(VLOOKUP(W1024,'[1]vakuumierte Fertigprodukte'!$B:$C,2,FALSE)=0,"Fertigprodukte"),
IFERROR(IF(VLOOKUP(W1024,'[1]vakuumierte Fertigprodukte'!$E:$FI,2,FALSE)=0,"Vakuumierte Zipfel"),
IFERROR(IF(VLOOKUP(W1024,[1]Wurste!$B:$C,2,FALSE)=0,"Räucherwürste"),
IFERROR(IF(VLOOKUP(W1024,[1]Wurste!$E:$F,2,FALSE)=0,"URW/URGW Wurst"),
IFERROR(IF(VLOOKUP(W1024,[1]Wurste!$H:$I,2,FALSE)=0,"HF-Wurst Vegan"),
IFERROR(IF(VLOOKUP(W1024,[1]Wurste!$K:$L,2,FALSE)=0,"320er ohne Würste"),
IFERROR(IF(AND(OR(Abfalldokumentation!$I1024="BU3",Abfalldokumentation!$I1024="Verkauf"),Abfalldokumentation!$N1024="Schimmel",Abfalldokumentation!$O1024="keinen Abnehmer/kein Schälpersonal"),"Div. Zipfel, ES ohne Verwendung",VLOOKUP(Abfalldokumentation!$M1024,Produktgruppen!A:B,2,FALSE)),"-")))))))))))))))))))))))</f>
        <v>Diverses</v>
      </c>
      <c r="M1024" s="81" t="str">
        <f>IFERROR(VLOOKUP(Abfalldokumentation!$W1024,Artikel!A:C,3,FALSE),Abfalldokumentation!$W1024)</f>
        <v>Diverses</v>
      </c>
      <c r="N1024" s="81" t="str">
        <f>VLOOKUP(D1024,'Liste Gründe'!A:D,2,FALSE)</f>
        <v>Qualitätssicherung</v>
      </c>
      <c r="O1024" s="80" t="str">
        <f>IF(ISBLANK(F1024),VLOOKUP(Abfalldokumentation!$X1024,'Liste Gründe'!A:D,3,FALSE),F1024)</f>
        <v>Sensorik</v>
      </c>
      <c r="P1024" s="81" t="str">
        <f>IF(ISBLANK(Abfalldokumentation!$G1024),"-",Abfalldokumentation!$G1024)</f>
        <v>mehr VOS als Rework</v>
      </c>
      <c r="Q1024" s="81">
        <f t="shared" si="134"/>
        <v>41</v>
      </c>
      <c r="R1024" s="81" t="str">
        <f t="shared" si="135"/>
        <v>Produkte</v>
      </c>
      <c r="S1024" s="81" t="str">
        <f t="shared" si="136"/>
        <v>BUs</v>
      </c>
      <c r="T1024" s="81" t="str">
        <f t="shared" si="137"/>
        <v>Symptome</v>
      </c>
      <c r="U1024" s="81" t="str">
        <f>IFERROR(VLOOKUP(Abfalldokumentation!$W1024,Kennzahlen!S:U,3,FALSE)*Abfalldokumentation!$J1024,"0")</f>
        <v>0</v>
      </c>
      <c r="V1024" s="81" t="str">
        <f>IF(ISBLANK(A1024),VLOOKUP(Abfalldokumentation!$W1024,'Linien - BU'!R:S,2,FALSE),A1024)</f>
        <v>Labor</v>
      </c>
      <c r="W1024" s="77" t="str">
        <f t="shared" si="138"/>
        <v>Diverses</v>
      </c>
      <c r="X1024" s="77">
        <f t="shared" si="139"/>
        <v>74</v>
      </c>
    </row>
    <row r="1025" spans="1:24" ht="30" customHeight="1" x14ac:dyDescent="0.25">
      <c r="A1025" s="45" t="s">
        <v>8</v>
      </c>
      <c r="B1025" s="46" t="s">
        <v>237</v>
      </c>
      <c r="C1025" s="46">
        <v>20</v>
      </c>
      <c r="D1025" s="46">
        <v>32</v>
      </c>
      <c r="E1025" s="47">
        <v>44480</v>
      </c>
      <c r="F1025" s="48" t="s">
        <v>119</v>
      </c>
      <c r="G1025" s="46"/>
      <c r="H1025" s="50" t="str">
        <f>IFERROR(VLOOKUP(Abfalldokumentation!$B1025,Artikel!A:C,3,FALSE),Abfalldokumentation!$B1025)</f>
        <v>ganze Wurst</v>
      </c>
      <c r="I1025" s="73" t="str">
        <f>VLOOKUP(V1025,'Linien - BU'!A:B,2,FALSE)</f>
        <v>BU3</v>
      </c>
      <c r="J1025" s="74">
        <f t="shared" si="133"/>
        <v>20</v>
      </c>
      <c r="K1025" s="75">
        <f>Abfalldokumentation!$E1025</f>
        <v>44480</v>
      </c>
      <c r="L1025" s="74" t="str">
        <f>IFERROR(IF(VLOOKUP(W1025,'[1]Rohware 230'!$B:$C,2,FALSE)=0,"Rohware"),
IFERROR(IF(VLOOKUP(W1025,[1]Sammelnr.!$B:$C,2,FALSE)=0,"Sammelnr. ungeschält ABS"),
IFERROR(IF(VLOOKUP(W1025,[1]Sammelnr.!$E:$F,2,FALSE)=0,"Sammelnr. ungeschält VS"),
IFERROR(IF(VLOOKUP(W1025,[1]Sammelnr.!$H:$I,2,FALSE)=0,"Sammelnr. geschält"),
IFERROR(IF(VLOOKUP(W1025,[1]Offen!$B:$C,2,FALSE)=0,"Offen ungeschält ABS"),
IFERROR(IF(VLOOKUP(W1025,[1]Offen!$E:$F,2,FALSE)=0,"Offen ungeschält VOS"),
IFERROR(IF(VLOOKUP(W1025,[1]Offen!$H:$I,2,FALSE)=0,"Offen geschält RW"),
IFERROR(IF(VLOOKUP(W1025,[1]Offen!$K:$L,2,FALSE)=0,"Offen vegan"),
IFERROR(IF(VLOOKUP(W1025,[1]Offen!$N:$O,2,FALSE)=0,"Offen Zipfel"),
IFERROR(IF(VLOOKUP(W1025,[1]Offen!$Q:$R,2,FALSE)=0,"Offen Endstücke"),
IFERROR(IF(VLOOKUP(W1025,[1]Vakuumiert!$B:$C,2,FALSE)=0,"Vakuumierter VOS ungeschält"),
IFERROR(IF(VLOOKUP(W1025,[1]Vakuumiert!$E:$F,2,FALSE)=0,"Vakuumierter ABS ungeschält"),
IFERROR(IF(VLOOKUP(W1025,[1]Vakuumiert!$H:$I,2,FALSE)=0,"Vakuumierter VOS geschält"),
IFERROR(IF(VLOOKUP(W1025,[1]Vakuumiert!$K:$L,2,FALSE)=0,"Vakuumierter VOS vegan"),
IFERROR(IF(VLOOKUP(W1025,[1]Vakuumiert!$N:$O,2,FALSE)=0,"Vakuumierter VOS Zipfel"),
IFERROR(IF(VLOOKUP(W1025,[1]Vakuumiert!$Q:$R,2,FALSE)=0,"Vakuumiert geschält"),
IFERROR(IF(VLOOKUP(W1025,'[1]vakuumierte Fertigprodukte'!$B:$C,2,FALSE)=0,"Fertigprodukte"),
IFERROR(IF(VLOOKUP(W1025,'[1]vakuumierte Fertigprodukte'!$E:$FI,2,FALSE)=0,"Vakuumierte Zipfel"),
IFERROR(IF(VLOOKUP(W1025,[1]Wurste!$B:$C,2,FALSE)=0,"Räucherwürste"),
IFERROR(IF(VLOOKUP(W1025,[1]Wurste!$E:$F,2,FALSE)=0,"URW/URGW Wurst"),
IFERROR(IF(VLOOKUP(W1025,[1]Wurste!$H:$I,2,FALSE)=0,"HF-Wurst Vegan"),
IFERROR(IF(VLOOKUP(W1025,[1]Wurste!$K:$L,2,FALSE)=0,"320er ohne Würste"),
IFERROR(IF(AND(OR(Abfalldokumentation!$I1025="BU3",Abfalldokumentation!$I1025="Verkauf"),Abfalldokumentation!$N1025="Schimmel",Abfalldokumentation!$O1025="keinen Abnehmer/kein Schälpersonal"),"Div. Zipfel, ES ohne Verwendung",VLOOKUP(Abfalldokumentation!$M1025,Produktgruppen!A:B,2,FALSE)),"-")))))))))))))))))))))))</f>
        <v>ganze Würste</v>
      </c>
      <c r="M1025" s="76" t="str">
        <f>IFERROR(VLOOKUP(Abfalldokumentation!$W1025,Artikel!A:C,3,FALSE),Abfalldokumentation!$W1025)</f>
        <v>ganze Wurst</v>
      </c>
      <c r="N1025" s="76" t="str">
        <f>VLOOKUP(D1025,'Liste Gründe'!A:D,2,FALSE)</f>
        <v>Linienbezogen</v>
      </c>
      <c r="O1025" s="75" t="str">
        <f>IF(ISBLANK(F1025),VLOOKUP(Abfalldokumentation!$X1025,'Liste Gründe'!A:D,3,FALSE),F1025)</f>
        <v>Bodenabfall Abfüllung</v>
      </c>
      <c r="P1025" s="76" t="str">
        <f>IF(ISBLANK(Abfalldokumentation!$G1025),"-",Abfalldokumentation!$G1025)</f>
        <v>-</v>
      </c>
      <c r="Q1025" s="76">
        <f t="shared" si="134"/>
        <v>41</v>
      </c>
      <c r="R1025" s="76" t="str">
        <f t="shared" si="135"/>
        <v>Produkte</v>
      </c>
      <c r="S1025" s="76" t="str">
        <f t="shared" si="136"/>
        <v>BUs</v>
      </c>
      <c r="T1025" s="76" t="str">
        <f t="shared" si="137"/>
        <v>Symptome</v>
      </c>
      <c r="U1025" s="76" t="str">
        <f>IFERROR(VLOOKUP(Abfalldokumentation!$W1025,Kennzahlen!S:U,3,FALSE)*Abfalldokumentation!$J1025,"0")</f>
        <v>0</v>
      </c>
      <c r="V1025" s="76" t="str">
        <f>IF(ISBLANK(A1025),VLOOKUP(Abfalldokumentation!$W1025,'Linien - BU'!R:S,2,FALSE),A1025)</f>
        <v>BU3</v>
      </c>
      <c r="W1025" s="77" t="str">
        <f t="shared" si="138"/>
        <v>ganze Wurst</v>
      </c>
      <c r="X1025" s="77">
        <f t="shared" si="139"/>
        <v>32</v>
      </c>
    </row>
    <row r="1026" spans="1:24" ht="30" customHeight="1" x14ac:dyDescent="0.25">
      <c r="A1026" s="39" t="s">
        <v>176</v>
      </c>
      <c r="B1026" s="40" t="s">
        <v>238</v>
      </c>
      <c r="C1026" s="40">
        <v>30</v>
      </c>
      <c r="D1026" s="40">
        <v>31</v>
      </c>
      <c r="E1026" s="41">
        <v>44480</v>
      </c>
      <c r="F1026" s="42" t="s">
        <v>119</v>
      </c>
      <c r="G1026" s="40"/>
      <c r="H1026" s="44" t="str">
        <f>IFERROR(VLOOKUP(Abfalldokumentation!$B1026,Artikel!A:C,3,FALSE),Abfalldokumentation!$B1026)</f>
        <v>ganze Wurst Gourme Natur</v>
      </c>
      <c r="I1026" s="78" t="str">
        <f>VLOOKUP(V1026,'Linien - BU'!A:B,2,FALSE)</f>
        <v>BU1</v>
      </c>
      <c r="J1026" s="79">
        <f t="shared" ref="J1026:J1089" si="140">C1026</f>
        <v>30</v>
      </c>
      <c r="K1026" s="80">
        <f>Abfalldokumentation!$E1026</f>
        <v>44480</v>
      </c>
      <c r="L1026" s="79" t="str">
        <f>IFERROR(IF(VLOOKUP(W1026,'[1]Rohware 230'!$B:$C,2,FALSE)=0,"Rohware"),
IFERROR(IF(VLOOKUP(W1026,[1]Sammelnr.!$B:$C,2,FALSE)=0,"Sammelnr. ungeschält ABS"),
IFERROR(IF(VLOOKUP(W1026,[1]Sammelnr.!$E:$F,2,FALSE)=0,"Sammelnr. ungeschält VS"),
IFERROR(IF(VLOOKUP(W1026,[1]Sammelnr.!$H:$I,2,FALSE)=0,"Sammelnr. geschält"),
IFERROR(IF(VLOOKUP(W1026,[1]Offen!$B:$C,2,FALSE)=0,"Offen ungeschält ABS"),
IFERROR(IF(VLOOKUP(W1026,[1]Offen!$E:$F,2,FALSE)=0,"Offen ungeschält VOS"),
IFERROR(IF(VLOOKUP(W1026,[1]Offen!$H:$I,2,FALSE)=0,"Offen geschält RW"),
IFERROR(IF(VLOOKUP(W1026,[1]Offen!$K:$L,2,FALSE)=0,"Offen vegan"),
IFERROR(IF(VLOOKUP(W1026,[1]Offen!$N:$O,2,FALSE)=0,"Offen Zipfel"),
IFERROR(IF(VLOOKUP(W1026,[1]Offen!$Q:$R,2,FALSE)=0,"Offen Endstücke"),
IFERROR(IF(VLOOKUP(W1026,[1]Vakuumiert!$B:$C,2,FALSE)=0,"Vakuumierter VOS ungeschält"),
IFERROR(IF(VLOOKUP(W1026,[1]Vakuumiert!$E:$F,2,FALSE)=0,"Vakuumierter ABS ungeschält"),
IFERROR(IF(VLOOKUP(W1026,[1]Vakuumiert!$H:$I,2,FALSE)=0,"Vakuumierter VOS geschält"),
IFERROR(IF(VLOOKUP(W1026,[1]Vakuumiert!$K:$L,2,FALSE)=0,"Vakuumierter VOS vegan"),
IFERROR(IF(VLOOKUP(W1026,[1]Vakuumiert!$N:$O,2,FALSE)=0,"Vakuumierter VOS Zipfel"),
IFERROR(IF(VLOOKUP(W1026,[1]Vakuumiert!$Q:$R,2,FALSE)=0,"Vakuumiert geschält"),
IFERROR(IF(VLOOKUP(W1026,'[1]vakuumierte Fertigprodukte'!$B:$C,2,FALSE)=0,"Fertigprodukte"),
IFERROR(IF(VLOOKUP(W1026,'[1]vakuumierte Fertigprodukte'!$E:$FI,2,FALSE)=0,"Vakuumierte Zipfel"),
IFERROR(IF(VLOOKUP(W1026,[1]Wurste!$B:$C,2,FALSE)=0,"Räucherwürste"),
IFERROR(IF(VLOOKUP(W1026,[1]Wurste!$E:$F,2,FALSE)=0,"URW/URGW Wurst"),
IFERROR(IF(VLOOKUP(W1026,[1]Wurste!$H:$I,2,FALSE)=0,"HF-Wurst Vegan"),
IFERROR(IF(VLOOKUP(W1026,[1]Wurste!$K:$L,2,FALSE)=0,"320er ohne Würste"),
IFERROR(IF(AND(OR(Abfalldokumentation!$I1026="BU3",Abfalldokumentation!$I1026="Verkauf"),Abfalldokumentation!$N1026="Schimmel",Abfalldokumentation!$O1026="keinen Abnehmer/kein Schälpersonal"),"Div. Zipfel, ES ohne Verwendung",VLOOKUP(Abfalldokumentation!$M1026,Produktgruppen!A:B,2,FALSE)),"-")))))))))))))))))))))))</f>
        <v>ganze Würste</v>
      </c>
      <c r="M1026" s="81" t="str">
        <f>IFERROR(VLOOKUP(Abfalldokumentation!$W1026,Artikel!A:C,3,FALSE),Abfalldokumentation!$W1026)</f>
        <v>ganze Wurst Gourme Natur</v>
      </c>
      <c r="N1026" s="81" t="str">
        <f>VLOOKUP(D1026,'Liste Gründe'!A:D,2,FALSE)</f>
        <v>Linienbezogen</v>
      </c>
      <c r="O1026" s="80" t="str">
        <f>IF(ISBLANK(F1026),VLOOKUP(Abfalldokumentation!$X1026,'Liste Gründe'!A:D,3,FALSE),F1026)</f>
        <v>Bodenabfall Abfüllung</v>
      </c>
      <c r="P1026" s="81" t="str">
        <f>IF(ISBLANK(Abfalldokumentation!$G1026),"-",Abfalldokumentation!$G1026)</f>
        <v>-</v>
      </c>
      <c r="Q1026" s="81">
        <f t="shared" ref="Q1026:Q1089" si="141">_xlfn.ISOWEEKNUM(K1026)</f>
        <v>41</v>
      </c>
      <c r="R1026" s="81" t="str">
        <f t="shared" ref="R1026:R1089" si="142">"Produkte"</f>
        <v>Produkte</v>
      </c>
      <c r="S1026" s="81" t="str">
        <f t="shared" ref="S1026:S1089" si="143">"BUs"</f>
        <v>BUs</v>
      </c>
      <c r="T1026" s="81" t="str">
        <f t="shared" ref="T1026:T1089" si="144">"Symptome"</f>
        <v>Symptome</v>
      </c>
      <c r="U1026" s="81" t="str">
        <f>IFERROR(VLOOKUP(Abfalldokumentation!$W1026,Kennzahlen!S:U,3,FALSE)*Abfalldokumentation!$J1026,"0")</f>
        <v>0</v>
      </c>
      <c r="V1026" s="81" t="str">
        <f>IF(ISBLANK(A1026),VLOOKUP(Abfalldokumentation!$W1026,'Linien - BU'!R:S,2,FALSE),A1026)</f>
        <v>Räucherei</v>
      </c>
      <c r="W1026" s="77" t="str">
        <f t="shared" ref="W1026:W1089" si="145">B1026</f>
        <v>ganze Wurst Gourme Natur</v>
      </c>
      <c r="X1026" s="77">
        <f t="shared" ref="X1026:X1089" si="146">D1026</f>
        <v>31</v>
      </c>
    </row>
    <row r="1027" spans="1:24" ht="30" customHeight="1" x14ac:dyDescent="0.25">
      <c r="A1027" s="45" t="s">
        <v>176</v>
      </c>
      <c r="B1027" s="46" t="s">
        <v>220</v>
      </c>
      <c r="C1027" s="46">
        <v>20</v>
      </c>
      <c r="D1027" s="46">
        <v>34</v>
      </c>
      <c r="E1027" s="47">
        <v>44480</v>
      </c>
      <c r="F1027" s="48" t="s">
        <v>119</v>
      </c>
      <c r="G1027" s="46"/>
      <c r="H1027" s="50" t="str">
        <f>IFERROR(VLOOKUP(Abfalldokumentation!$B1027,Artikel!A:C,3,FALSE),Abfalldokumentation!$B1027)</f>
        <v>ganze Wurst Gourme Schinken</v>
      </c>
      <c r="I1027" s="73" t="str">
        <f>VLOOKUP(V1027,'Linien - BU'!A:B,2,FALSE)</f>
        <v>BU1</v>
      </c>
      <c r="J1027" s="74">
        <f t="shared" si="140"/>
        <v>20</v>
      </c>
      <c r="K1027" s="75">
        <f>Abfalldokumentation!$E1027</f>
        <v>44480</v>
      </c>
      <c r="L1027" s="74" t="str">
        <f>IFERROR(IF(VLOOKUP(W1027,'[1]Rohware 230'!$B:$C,2,FALSE)=0,"Rohware"),
IFERROR(IF(VLOOKUP(W1027,[1]Sammelnr.!$B:$C,2,FALSE)=0,"Sammelnr. ungeschält ABS"),
IFERROR(IF(VLOOKUP(W1027,[1]Sammelnr.!$E:$F,2,FALSE)=0,"Sammelnr. ungeschält VS"),
IFERROR(IF(VLOOKUP(W1027,[1]Sammelnr.!$H:$I,2,FALSE)=0,"Sammelnr. geschält"),
IFERROR(IF(VLOOKUP(W1027,[1]Offen!$B:$C,2,FALSE)=0,"Offen ungeschält ABS"),
IFERROR(IF(VLOOKUP(W1027,[1]Offen!$E:$F,2,FALSE)=0,"Offen ungeschält VOS"),
IFERROR(IF(VLOOKUP(W1027,[1]Offen!$H:$I,2,FALSE)=0,"Offen geschält RW"),
IFERROR(IF(VLOOKUP(W1027,[1]Offen!$K:$L,2,FALSE)=0,"Offen vegan"),
IFERROR(IF(VLOOKUP(W1027,[1]Offen!$N:$O,2,FALSE)=0,"Offen Zipfel"),
IFERROR(IF(VLOOKUP(W1027,[1]Offen!$Q:$R,2,FALSE)=0,"Offen Endstücke"),
IFERROR(IF(VLOOKUP(W1027,[1]Vakuumiert!$B:$C,2,FALSE)=0,"Vakuumierter VOS ungeschält"),
IFERROR(IF(VLOOKUP(W1027,[1]Vakuumiert!$E:$F,2,FALSE)=0,"Vakuumierter ABS ungeschält"),
IFERROR(IF(VLOOKUP(W1027,[1]Vakuumiert!$H:$I,2,FALSE)=0,"Vakuumierter VOS geschält"),
IFERROR(IF(VLOOKUP(W1027,[1]Vakuumiert!$K:$L,2,FALSE)=0,"Vakuumierter VOS vegan"),
IFERROR(IF(VLOOKUP(W1027,[1]Vakuumiert!$N:$O,2,FALSE)=0,"Vakuumierter VOS Zipfel"),
IFERROR(IF(VLOOKUP(W1027,[1]Vakuumiert!$Q:$R,2,FALSE)=0,"Vakuumiert geschält"),
IFERROR(IF(VLOOKUP(W1027,'[1]vakuumierte Fertigprodukte'!$B:$C,2,FALSE)=0,"Fertigprodukte"),
IFERROR(IF(VLOOKUP(W1027,'[1]vakuumierte Fertigprodukte'!$E:$FI,2,FALSE)=0,"Vakuumierte Zipfel"),
IFERROR(IF(VLOOKUP(W1027,[1]Wurste!$B:$C,2,FALSE)=0,"Räucherwürste"),
IFERROR(IF(VLOOKUP(W1027,[1]Wurste!$E:$F,2,FALSE)=0,"URW/URGW Wurst"),
IFERROR(IF(VLOOKUP(W1027,[1]Wurste!$H:$I,2,FALSE)=0,"HF-Wurst Vegan"),
IFERROR(IF(VLOOKUP(W1027,[1]Wurste!$K:$L,2,FALSE)=0,"320er ohne Würste"),
IFERROR(IF(AND(OR(Abfalldokumentation!$I1027="BU3",Abfalldokumentation!$I1027="Verkauf"),Abfalldokumentation!$N1027="Schimmel",Abfalldokumentation!$O1027="keinen Abnehmer/kein Schälpersonal"),"Div. Zipfel, ES ohne Verwendung",VLOOKUP(Abfalldokumentation!$M1027,Produktgruppen!A:B,2,FALSE)),"-")))))))))))))))))))))))</f>
        <v>-</v>
      </c>
      <c r="M1027" s="76" t="str">
        <f>IFERROR(VLOOKUP(Abfalldokumentation!$W1027,Artikel!A:C,3,FALSE),Abfalldokumentation!$W1027)</f>
        <v>ganze Wurst Gourme Schinken</v>
      </c>
      <c r="N1027" s="76" t="str">
        <f>VLOOKUP(D1027,'Liste Gründe'!A:D,2,FALSE)</f>
        <v>Linienbezogen</v>
      </c>
      <c r="O1027" s="75" t="str">
        <f>IF(ISBLANK(F1027),VLOOKUP(Abfalldokumentation!$X1027,'Liste Gründe'!A:D,3,FALSE),F1027)</f>
        <v>Bodenabfall Abfüllung</v>
      </c>
      <c r="P1027" s="76" t="str">
        <f>IF(ISBLANK(Abfalldokumentation!$G1027),"-",Abfalldokumentation!$G1027)</f>
        <v>-</v>
      </c>
      <c r="Q1027" s="76">
        <f t="shared" si="141"/>
        <v>41</v>
      </c>
      <c r="R1027" s="76" t="str">
        <f t="shared" si="142"/>
        <v>Produkte</v>
      </c>
      <c r="S1027" s="76" t="str">
        <f t="shared" si="143"/>
        <v>BUs</v>
      </c>
      <c r="T1027" s="76" t="str">
        <f t="shared" si="144"/>
        <v>Symptome</v>
      </c>
      <c r="U1027" s="76" t="str">
        <f>IFERROR(VLOOKUP(Abfalldokumentation!$W1027,Kennzahlen!S:U,3,FALSE)*Abfalldokumentation!$J1027,"0")</f>
        <v>0</v>
      </c>
      <c r="V1027" s="76" t="str">
        <f>IF(ISBLANK(A1027),VLOOKUP(Abfalldokumentation!$W1027,'Linien - BU'!R:S,2,FALSE),A1027)</f>
        <v>Räucherei</v>
      </c>
      <c r="W1027" s="77" t="str">
        <f t="shared" si="145"/>
        <v>ganze Wurst Gourme Schinken</v>
      </c>
      <c r="X1027" s="77">
        <f t="shared" si="146"/>
        <v>34</v>
      </c>
    </row>
    <row r="1028" spans="1:24" ht="30" customHeight="1" x14ac:dyDescent="0.25">
      <c r="A1028" s="39" t="s">
        <v>74</v>
      </c>
      <c r="B1028" s="40">
        <v>29500598</v>
      </c>
      <c r="C1028" s="40">
        <v>7</v>
      </c>
      <c r="D1028" s="40">
        <v>12</v>
      </c>
      <c r="E1028" s="41">
        <v>44481</v>
      </c>
      <c r="F1028" s="42" t="s">
        <v>22</v>
      </c>
      <c r="G1028" s="40"/>
      <c r="H1028" s="44" t="str">
        <f>IFERROR(VLOOKUP(Abfalldokumentation!$B1028,Artikel!A:C,3,FALSE),Abfalldokumentation!$B1028)</f>
        <v>VOS SKZ Gouda Premium W</v>
      </c>
      <c r="I1028" s="78" t="str">
        <f>VLOOKUP(V1028,'Linien - BU'!A:B,2,FALSE)</f>
        <v>BU1</v>
      </c>
      <c r="J1028" s="79">
        <f t="shared" si="140"/>
        <v>7</v>
      </c>
      <c r="K1028" s="80">
        <f>Abfalldokumentation!$E1028</f>
        <v>44481</v>
      </c>
      <c r="L1028" s="79" t="str">
        <f>IFERROR(IF(VLOOKUP(W1028,'[1]Rohware 230'!$B:$C,2,FALSE)=0,"Rohware"),
IFERROR(IF(VLOOKUP(W1028,[1]Sammelnr.!$B:$C,2,FALSE)=0,"Sammelnr. ungeschält ABS"),
IFERROR(IF(VLOOKUP(W1028,[1]Sammelnr.!$E:$F,2,FALSE)=0,"Sammelnr. ungeschält VS"),
IFERROR(IF(VLOOKUP(W1028,[1]Sammelnr.!$H:$I,2,FALSE)=0,"Sammelnr. geschält"),
IFERROR(IF(VLOOKUP(W1028,[1]Offen!$B:$C,2,FALSE)=0,"Offen ungeschält ABS"),
IFERROR(IF(VLOOKUP(W1028,[1]Offen!$E:$F,2,FALSE)=0,"Offen ungeschält VOS"),
IFERROR(IF(VLOOKUP(W1028,[1]Offen!$H:$I,2,FALSE)=0,"Offen geschält RW"),
IFERROR(IF(VLOOKUP(W1028,[1]Offen!$K:$L,2,FALSE)=0,"Offen vegan"),
IFERROR(IF(VLOOKUP(W1028,[1]Offen!$N:$O,2,FALSE)=0,"Offen Zipfel"),
IFERROR(IF(VLOOKUP(W1028,[1]Offen!$Q:$R,2,FALSE)=0,"Offen Endstücke"),
IFERROR(IF(VLOOKUP(W1028,[1]Vakuumiert!$B:$C,2,FALSE)=0,"Vakuumierter VOS ungeschält"),
IFERROR(IF(VLOOKUP(W1028,[1]Vakuumiert!$E:$F,2,FALSE)=0,"Vakuumierter ABS ungeschält"),
IFERROR(IF(VLOOKUP(W1028,[1]Vakuumiert!$H:$I,2,FALSE)=0,"Vakuumierter VOS geschält"),
IFERROR(IF(VLOOKUP(W1028,[1]Vakuumiert!$K:$L,2,FALSE)=0,"Vakuumierter VOS vegan"),
IFERROR(IF(VLOOKUP(W1028,[1]Vakuumiert!$N:$O,2,FALSE)=0,"Vakuumierter VOS Zipfel"),
IFERROR(IF(VLOOKUP(W1028,[1]Vakuumiert!$Q:$R,2,FALSE)=0,"Vakuumiert geschält"),
IFERROR(IF(VLOOKUP(W1028,'[1]vakuumierte Fertigprodukte'!$B:$C,2,FALSE)=0,"Fertigprodukte"),
IFERROR(IF(VLOOKUP(W1028,'[1]vakuumierte Fertigprodukte'!$E:$FI,2,FALSE)=0,"Vakuumierte Zipfel"),
IFERROR(IF(VLOOKUP(W1028,[1]Wurste!$B:$C,2,FALSE)=0,"Räucherwürste"),
IFERROR(IF(VLOOKUP(W1028,[1]Wurste!$E:$F,2,FALSE)=0,"URW/URGW Wurst"),
IFERROR(IF(VLOOKUP(W1028,[1]Wurste!$H:$I,2,FALSE)=0,"HF-Wurst Vegan"),
IFERROR(IF(VLOOKUP(W1028,[1]Wurste!$K:$L,2,FALSE)=0,"320er ohne Würste"),
IFERROR(IF(AND(OR(Abfalldokumentation!$I1028="BU3",Abfalldokumentation!$I1028="Verkauf"),Abfalldokumentation!$N1028="Schimmel",Abfalldokumentation!$O1028="keinen Abnehmer/kein Schälpersonal"),"Div. Zipfel, ES ohne Verwendung",VLOOKUP(Abfalldokumentation!$M1028,Produktgruppen!A:B,2,FALSE)),"-")))))))))))))))))))))))</f>
        <v>Offen ungeschält VOS</v>
      </c>
      <c r="M1028" s="81" t="str">
        <f>IFERROR(VLOOKUP(Abfalldokumentation!$W1028,Artikel!A:C,3,FALSE),Abfalldokumentation!$W1028)</f>
        <v>VOS SKZ Gouda Premium W</v>
      </c>
      <c r="N1028" s="81" t="str">
        <f>VLOOKUP(D1028,'Liste Gründe'!A:D,2,FALSE)</f>
        <v>Schimmel</v>
      </c>
      <c r="O1028" s="80" t="str">
        <f>IF(ISBLANK(F1028),VLOOKUP(Abfalldokumentation!$X1028,'Liste Gründe'!A:D,3,FALSE),F1028)</f>
        <v>keine Verarbeitung</v>
      </c>
      <c r="P1028" s="81" t="str">
        <f>IF(ISBLANK(Abfalldokumentation!$G1028),"-",Abfalldokumentation!$G1028)</f>
        <v>-</v>
      </c>
      <c r="Q1028" s="81">
        <f t="shared" si="141"/>
        <v>41</v>
      </c>
      <c r="R1028" s="81" t="str">
        <f t="shared" si="142"/>
        <v>Produkte</v>
      </c>
      <c r="S1028" s="81" t="str">
        <f t="shared" si="143"/>
        <v>BUs</v>
      </c>
      <c r="T1028" s="81" t="str">
        <f t="shared" si="144"/>
        <v>Symptome</v>
      </c>
      <c r="U1028" s="81">
        <f>IFERROR(VLOOKUP(Abfalldokumentation!$W1028,Kennzahlen!S:U,3,FALSE)*Abfalldokumentation!$J1028,"0")</f>
        <v>3.5</v>
      </c>
      <c r="V1028" s="81" t="str">
        <f>IF(ISBLANK(A1028),VLOOKUP(Abfalldokumentation!$W1028,'Linien - BU'!R:S,2,FALSE),A1028)</f>
        <v>Schmelze</v>
      </c>
      <c r="W1028" s="77">
        <f t="shared" si="145"/>
        <v>29500598</v>
      </c>
      <c r="X1028" s="77">
        <f t="shared" si="146"/>
        <v>12</v>
      </c>
    </row>
    <row r="1029" spans="1:24" ht="30" customHeight="1" x14ac:dyDescent="0.25">
      <c r="A1029" s="45" t="s">
        <v>239</v>
      </c>
      <c r="B1029" s="46">
        <v>29500606</v>
      </c>
      <c r="C1029" s="46">
        <v>424</v>
      </c>
      <c r="D1029" s="46">
        <v>12</v>
      </c>
      <c r="E1029" s="47">
        <v>44481</v>
      </c>
      <c r="F1029" s="48" t="s">
        <v>24</v>
      </c>
      <c r="G1029" s="46"/>
      <c r="H1029" s="50" t="str">
        <f>IFERROR(VLOOKUP(Abfalldokumentation!$B1029,Artikel!A:C,3,FALSE),Abfalldokumentation!$B1029)</f>
        <v>VOS Würste Jalapeno nat</v>
      </c>
      <c r="I1029" s="73" t="str">
        <f>VLOOKUP(V1029,'Linien - BU'!A:B,2,FALSE)</f>
        <v>BU3</v>
      </c>
      <c r="J1029" s="74">
        <f t="shared" si="140"/>
        <v>424</v>
      </c>
      <c r="K1029" s="75">
        <f>Abfalldokumentation!$E1029</f>
        <v>44481</v>
      </c>
      <c r="L1029" s="74" t="str">
        <f>IFERROR(IF(VLOOKUP(W1029,'[1]Rohware 230'!$B:$C,2,FALSE)=0,"Rohware"),
IFERROR(IF(VLOOKUP(W1029,[1]Sammelnr.!$B:$C,2,FALSE)=0,"Sammelnr. ungeschält ABS"),
IFERROR(IF(VLOOKUP(W1029,[1]Sammelnr.!$E:$F,2,FALSE)=0,"Sammelnr. ungeschält VS"),
IFERROR(IF(VLOOKUP(W1029,[1]Sammelnr.!$H:$I,2,FALSE)=0,"Sammelnr. geschält"),
IFERROR(IF(VLOOKUP(W1029,[1]Offen!$B:$C,2,FALSE)=0,"Offen ungeschält ABS"),
IFERROR(IF(VLOOKUP(W1029,[1]Offen!$E:$F,2,FALSE)=0,"Offen ungeschält VOS"),
IFERROR(IF(VLOOKUP(W1029,[1]Offen!$H:$I,2,FALSE)=0,"Offen geschält RW"),
IFERROR(IF(VLOOKUP(W1029,[1]Offen!$K:$L,2,FALSE)=0,"Offen vegan"),
IFERROR(IF(VLOOKUP(W1029,[1]Offen!$N:$O,2,FALSE)=0,"Offen Zipfel"),
IFERROR(IF(VLOOKUP(W1029,[1]Offen!$Q:$R,2,FALSE)=0,"Offen Endstücke"),
IFERROR(IF(VLOOKUP(W1029,[1]Vakuumiert!$B:$C,2,FALSE)=0,"Vakuumierter VOS ungeschält"),
IFERROR(IF(VLOOKUP(W1029,[1]Vakuumiert!$E:$F,2,FALSE)=0,"Vakuumierter ABS ungeschält"),
IFERROR(IF(VLOOKUP(W1029,[1]Vakuumiert!$H:$I,2,FALSE)=0,"Vakuumierter VOS geschält"),
IFERROR(IF(VLOOKUP(W1029,[1]Vakuumiert!$K:$L,2,FALSE)=0,"Vakuumierter VOS vegan"),
IFERROR(IF(VLOOKUP(W1029,[1]Vakuumiert!$N:$O,2,FALSE)=0,"Vakuumierter VOS Zipfel"),
IFERROR(IF(VLOOKUP(W1029,[1]Vakuumiert!$Q:$R,2,FALSE)=0,"Vakuumiert geschält"),
IFERROR(IF(VLOOKUP(W1029,'[1]vakuumierte Fertigprodukte'!$B:$C,2,FALSE)=0,"Fertigprodukte"),
IFERROR(IF(VLOOKUP(W1029,'[1]vakuumierte Fertigprodukte'!$E:$FI,2,FALSE)=0,"Vakuumierte Zipfel"),
IFERROR(IF(VLOOKUP(W1029,[1]Wurste!$B:$C,2,FALSE)=0,"Räucherwürste"),
IFERROR(IF(VLOOKUP(W1029,[1]Wurste!$E:$F,2,FALSE)=0,"URW/URGW Wurst"),
IFERROR(IF(VLOOKUP(W1029,[1]Wurste!$H:$I,2,FALSE)=0,"HF-Wurst Vegan"),
IFERROR(IF(VLOOKUP(W1029,[1]Wurste!$K:$L,2,FALSE)=0,"320er ohne Würste"),
IFERROR(IF(AND(OR(Abfalldokumentation!$I1029="BU3",Abfalldokumentation!$I1029="Verkauf"),Abfalldokumentation!$N1029="Schimmel",Abfalldokumentation!$O1029="keinen Abnehmer/kein Schälpersonal"),"Div. Zipfel, ES ohne Verwendung",VLOOKUP(Abfalldokumentation!$M1029,Produktgruppen!A:B,2,FALSE)),"-")))))))))))))))))))))))</f>
        <v>Offen ungeschält VOS</v>
      </c>
      <c r="M1029" s="76" t="str">
        <f>IFERROR(VLOOKUP(Abfalldokumentation!$W1029,Artikel!A:C,3,FALSE),Abfalldokumentation!$W1029)</f>
        <v>VOS Würste Jalapeno nat</v>
      </c>
      <c r="N1029" s="76" t="str">
        <f>VLOOKUP(D1029,'Liste Gründe'!A:D,2,FALSE)</f>
        <v>Schimmel</v>
      </c>
      <c r="O1029" s="75" t="str">
        <f>IF(ISBLANK(F1029),VLOOKUP(Abfalldokumentation!$X1029,'Liste Gründe'!A:D,3,FALSE),F1029)</f>
        <v>spezifischer Einsatz</v>
      </c>
      <c r="P1029" s="76" t="str">
        <f>IF(ISBLANK(Abfalldokumentation!$G1029),"-",Abfalldokumentation!$G1029)</f>
        <v>-</v>
      </c>
      <c r="Q1029" s="76">
        <f t="shared" si="141"/>
        <v>41</v>
      </c>
      <c r="R1029" s="76" t="str">
        <f t="shared" si="142"/>
        <v>Produkte</v>
      </c>
      <c r="S1029" s="76" t="str">
        <f t="shared" si="143"/>
        <v>BUs</v>
      </c>
      <c r="T1029" s="76" t="str">
        <f t="shared" si="144"/>
        <v>Symptome</v>
      </c>
      <c r="U1029" s="76">
        <f>IFERROR(VLOOKUP(Abfalldokumentation!$W1029,Kennzahlen!S:U,3,FALSE)*Abfalldokumentation!$J1029,"0")</f>
        <v>212</v>
      </c>
      <c r="V1029" s="76" t="str">
        <f>IF(ISBLANK(A1029),VLOOKUP(Abfalldokumentation!$W1029,'Linien - BU'!R:S,2,FALSE),A1029)</f>
        <v>bu3</v>
      </c>
      <c r="W1029" s="77">
        <f t="shared" si="145"/>
        <v>29500606</v>
      </c>
      <c r="X1029" s="77">
        <f t="shared" si="146"/>
        <v>12</v>
      </c>
    </row>
    <row r="1030" spans="1:24" ht="30" customHeight="1" x14ac:dyDescent="0.25">
      <c r="A1030" s="39" t="s">
        <v>239</v>
      </c>
      <c r="B1030" s="40">
        <v>29500734</v>
      </c>
      <c r="C1030" s="40">
        <v>30</v>
      </c>
      <c r="D1030" s="40">
        <v>12</v>
      </c>
      <c r="E1030" s="41">
        <v>44481</v>
      </c>
      <c r="F1030" s="42" t="s">
        <v>24</v>
      </c>
      <c r="G1030" s="40" t="s">
        <v>240</v>
      </c>
      <c r="H1030" s="44" t="str">
        <f>IFERROR(VLOOKUP(Abfalldokumentation!$B1030,Artikel!A:C,3,FALSE),Abfalldokumentation!$B1030)</f>
        <v>ABS Havarti Natur 30%</v>
      </c>
      <c r="I1030" s="78" t="str">
        <f>VLOOKUP(V1030,'Linien - BU'!A:B,2,FALSE)</f>
        <v>BU3</v>
      </c>
      <c r="J1030" s="79">
        <f t="shared" si="140"/>
        <v>30</v>
      </c>
      <c r="K1030" s="80">
        <f>Abfalldokumentation!$E1030</f>
        <v>44481</v>
      </c>
      <c r="L1030" s="79" t="str">
        <f>IFERROR(IF(VLOOKUP(W1030,'[1]Rohware 230'!$B:$C,2,FALSE)=0,"Rohware"),
IFERROR(IF(VLOOKUP(W1030,[1]Sammelnr.!$B:$C,2,FALSE)=0,"Sammelnr. ungeschält ABS"),
IFERROR(IF(VLOOKUP(W1030,[1]Sammelnr.!$E:$F,2,FALSE)=0,"Sammelnr. ungeschält VS"),
IFERROR(IF(VLOOKUP(W1030,[1]Sammelnr.!$H:$I,2,FALSE)=0,"Sammelnr. geschält"),
IFERROR(IF(VLOOKUP(W1030,[1]Offen!$B:$C,2,FALSE)=0,"Offen ungeschält ABS"),
IFERROR(IF(VLOOKUP(W1030,[1]Offen!$E:$F,2,FALSE)=0,"Offen ungeschält VOS"),
IFERROR(IF(VLOOKUP(W1030,[1]Offen!$H:$I,2,FALSE)=0,"Offen geschält RW"),
IFERROR(IF(VLOOKUP(W1030,[1]Offen!$K:$L,2,FALSE)=0,"Offen vegan"),
IFERROR(IF(VLOOKUP(W1030,[1]Offen!$N:$O,2,FALSE)=0,"Offen Zipfel"),
IFERROR(IF(VLOOKUP(W1030,[1]Offen!$Q:$R,2,FALSE)=0,"Offen Endstücke"),
IFERROR(IF(VLOOKUP(W1030,[1]Vakuumiert!$B:$C,2,FALSE)=0,"Vakuumierter VOS ungeschält"),
IFERROR(IF(VLOOKUP(W1030,[1]Vakuumiert!$E:$F,2,FALSE)=0,"Vakuumierter ABS ungeschält"),
IFERROR(IF(VLOOKUP(W1030,[1]Vakuumiert!$H:$I,2,FALSE)=0,"Vakuumierter VOS geschält"),
IFERROR(IF(VLOOKUP(W1030,[1]Vakuumiert!$K:$L,2,FALSE)=0,"Vakuumierter VOS vegan"),
IFERROR(IF(VLOOKUP(W1030,[1]Vakuumiert!$N:$O,2,FALSE)=0,"Vakuumierter VOS Zipfel"),
IFERROR(IF(VLOOKUP(W1030,[1]Vakuumiert!$Q:$R,2,FALSE)=0,"Vakuumiert geschält"),
IFERROR(IF(VLOOKUP(W1030,'[1]vakuumierte Fertigprodukte'!$B:$C,2,FALSE)=0,"Fertigprodukte"),
IFERROR(IF(VLOOKUP(W1030,'[1]vakuumierte Fertigprodukte'!$E:$FI,2,FALSE)=0,"Vakuumierte Zipfel"),
IFERROR(IF(VLOOKUP(W1030,[1]Wurste!$B:$C,2,FALSE)=0,"Räucherwürste"),
IFERROR(IF(VLOOKUP(W1030,[1]Wurste!$E:$F,2,FALSE)=0,"URW/URGW Wurst"),
IFERROR(IF(VLOOKUP(W1030,[1]Wurste!$H:$I,2,FALSE)=0,"HF-Wurst Vegan"),
IFERROR(IF(VLOOKUP(W1030,[1]Wurste!$K:$L,2,FALSE)=0,"320er ohne Würste"),
IFERROR(IF(AND(OR(Abfalldokumentation!$I1030="BU3",Abfalldokumentation!$I1030="Verkauf"),Abfalldokumentation!$N1030="Schimmel",Abfalldokumentation!$O1030="keinen Abnehmer/kein Schälpersonal"),"Div. Zipfel, ES ohne Verwendung",VLOOKUP(Abfalldokumentation!$M1030,Produktgruppen!A:B,2,FALSE)),"-")))))))))))))))))))))))</f>
        <v>Offen ungeschält ABS</v>
      </c>
      <c r="M1030" s="81" t="str">
        <f>IFERROR(VLOOKUP(Abfalldokumentation!$W1030,Artikel!A:C,3,FALSE),Abfalldokumentation!$W1030)</f>
        <v>ABS Havarti Natur 30%</v>
      </c>
      <c r="N1030" s="81" t="str">
        <f>VLOOKUP(D1030,'Liste Gründe'!A:D,2,FALSE)</f>
        <v>Schimmel</v>
      </c>
      <c r="O1030" s="80" t="str">
        <f>IF(ISBLANK(F1030),VLOOKUP(Abfalldokumentation!$X1030,'Liste Gründe'!A:D,3,FALSE),F1030)</f>
        <v>spezifischer Einsatz</v>
      </c>
      <c r="P1030" s="81" t="str">
        <f>IF(ISBLANK(Abfalldokumentation!$G1030),"-",Abfalldokumentation!$G1030)</f>
        <v>nur für Vorschmelzwürste</v>
      </c>
      <c r="Q1030" s="81">
        <f t="shared" si="141"/>
        <v>41</v>
      </c>
      <c r="R1030" s="81" t="str">
        <f t="shared" si="142"/>
        <v>Produkte</v>
      </c>
      <c r="S1030" s="81" t="str">
        <f t="shared" si="143"/>
        <v>BUs</v>
      </c>
      <c r="T1030" s="81" t="str">
        <f t="shared" si="144"/>
        <v>Symptome</v>
      </c>
      <c r="U1030" s="81" t="str">
        <f>IFERROR(VLOOKUP(Abfalldokumentation!$W1030,Kennzahlen!S:U,3,FALSE)*Abfalldokumentation!$J1030,"0")</f>
        <v>0</v>
      </c>
      <c r="V1030" s="81" t="str">
        <f>IF(ISBLANK(A1030),VLOOKUP(Abfalldokumentation!$W1030,'Linien - BU'!R:S,2,FALSE),A1030)</f>
        <v>bu3</v>
      </c>
      <c r="W1030" s="77">
        <f t="shared" si="145"/>
        <v>29500734</v>
      </c>
      <c r="X1030" s="77">
        <f t="shared" si="146"/>
        <v>12</v>
      </c>
    </row>
    <row r="1031" spans="1:24" ht="30" customHeight="1" x14ac:dyDescent="0.25">
      <c r="A1031" s="45" t="s">
        <v>95</v>
      </c>
      <c r="B1031" s="46">
        <v>29500917</v>
      </c>
      <c r="C1031" s="46">
        <v>39</v>
      </c>
      <c r="D1031" s="46">
        <v>60</v>
      </c>
      <c r="E1031" s="47">
        <v>44481</v>
      </c>
      <c r="F1031" s="48" t="s">
        <v>241</v>
      </c>
      <c r="G1031" s="46"/>
      <c r="H1031" s="50" t="str">
        <f>IFERROR(VLOOKUP(Abfalldokumentation!$B1031,Artikel!A:C,3,FALSE),Abfalldokumentation!$B1031)</f>
        <v>VOS-ABS ENTSORGUNG</v>
      </c>
      <c r="I1031" s="73" t="str">
        <f>VLOOKUP(V1031,'Linien - BU'!A:B,2,FALSE)</f>
        <v>BU1</v>
      </c>
      <c r="J1031" s="74">
        <f t="shared" si="140"/>
        <v>39</v>
      </c>
      <c r="K1031" s="75">
        <f>Abfalldokumentation!$E1031</f>
        <v>44481</v>
      </c>
      <c r="L1031" s="74" t="str">
        <f>IFERROR(IF(VLOOKUP(W1031,'[1]Rohware 230'!$B:$C,2,FALSE)=0,"Rohware"),
IFERROR(IF(VLOOKUP(W1031,[1]Sammelnr.!$B:$C,2,FALSE)=0,"Sammelnr. ungeschält ABS"),
IFERROR(IF(VLOOKUP(W1031,[1]Sammelnr.!$E:$F,2,FALSE)=0,"Sammelnr. ungeschält VS"),
IFERROR(IF(VLOOKUP(W1031,[1]Sammelnr.!$H:$I,2,FALSE)=0,"Sammelnr. geschält"),
IFERROR(IF(VLOOKUP(W1031,[1]Offen!$B:$C,2,FALSE)=0,"Offen ungeschält ABS"),
IFERROR(IF(VLOOKUP(W1031,[1]Offen!$E:$F,2,FALSE)=0,"Offen ungeschält VOS"),
IFERROR(IF(VLOOKUP(W1031,[1]Offen!$H:$I,2,FALSE)=0,"Offen geschält RW"),
IFERROR(IF(VLOOKUP(W1031,[1]Offen!$K:$L,2,FALSE)=0,"Offen vegan"),
IFERROR(IF(VLOOKUP(W1031,[1]Offen!$N:$O,2,FALSE)=0,"Offen Zipfel"),
IFERROR(IF(VLOOKUP(W1031,[1]Offen!$Q:$R,2,FALSE)=0,"Offen Endstücke"),
IFERROR(IF(VLOOKUP(W1031,[1]Vakuumiert!$B:$C,2,FALSE)=0,"Vakuumierter VOS ungeschält"),
IFERROR(IF(VLOOKUP(W1031,[1]Vakuumiert!$E:$F,2,FALSE)=0,"Vakuumierter ABS ungeschält"),
IFERROR(IF(VLOOKUP(W1031,[1]Vakuumiert!$H:$I,2,FALSE)=0,"Vakuumierter VOS geschält"),
IFERROR(IF(VLOOKUP(W1031,[1]Vakuumiert!$K:$L,2,FALSE)=0,"Vakuumierter VOS vegan"),
IFERROR(IF(VLOOKUP(W1031,[1]Vakuumiert!$N:$O,2,FALSE)=0,"Vakuumierter VOS Zipfel"),
IFERROR(IF(VLOOKUP(W1031,[1]Vakuumiert!$Q:$R,2,FALSE)=0,"Vakuumiert geschält"),
IFERROR(IF(VLOOKUP(W1031,'[1]vakuumierte Fertigprodukte'!$B:$C,2,FALSE)=0,"Fertigprodukte"),
IFERROR(IF(VLOOKUP(W1031,'[1]vakuumierte Fertigprodukte'!$E:$FI,2,FALSE)=0,"Vakuumierte Zipfel"),
IFERROR(IF(VLOOKUP(W1031,[1]Wurste!$B:$C,2,FALSE)=0,"Räucherwürste"),
IFERROR(IF(VLOOKUP(W1031,[1]Wurste!$E:$F,2,FALSE)=0,"URW/URGW Wurst"),
IFERROR(IF(VLOOKUP(W1031,[1]Wurste!$H:$I,2,FALSE)=0,"HF-Wurst Vegan"),
IFERROR(IF(VLOOKUP(W1031,[1]Wurste!$K:$L,2,FALSE)=0,"320er ohne Würste"),
IFERROR(IF(AND(OR(Abfalldokumentation!$I1031="BU3",Abfalldokumentation!$I1031="Verkauf"),Abfalldokumentation!$N1031="Schimmel",Abfalldokumentation!$O1031="keinen Abnehmer/kein Schälpersonal"),"Div. Zipfel, ES ohne Verwendung",VLOOKUP(Abfalldokumentation!$M1031,Produktgruppen!A:B,2,FALSE)),"-")))))))))))))))))))))))</f>
        <v>Vorschmelz</v>
      </c>
      <c r="M1031" s="76" t="str">
        <f>IFERROR(VLOOKUP(Abfalldokumentation!$W1031,Artikel!A:C,3,FALSE),Abfalldokumentation!$W1031)</f>
        <v>VOS-ABS ENTSORGUNG</v>
      </c>
      <c r="N1031" s="76" t="str">
        <f>VLOOKUP(D1031,'Liste Gründe'!A:D,2,FALSE)</f>
        <v>Rest</v>
      </c>
      <c r="O1031" s="75" t="str">
        <f>IF(ISBLANK(F1031),VLOOKUP(Abfalldokumentation!$X1031,'Liste Gründe'!A:D,3,FALSE),F1031)</f>
        <v>Rinde Maasdamer</v>
      </c>
      <c r="P1031" s="76" t="str">
        <f>IF(ISBLANK(Abfalldokumentation!$G1031),"-",Abfalldokumentation!$G1031)</f>
        <v>-</v>
      </c>
      <c r="Q1031" s="76">
        <f t="shared" si="141"/>
        <v>41</v>
      </c>
      <c r="R1031" s="76" t="str">
        <f t="shared" si="142"/>
        <v>Produkte</v>
      </c>
      <c r="S1031" s="76" t="str">
        <f t="shared" si="143"/>
        <v>BUs</v>
      </c>
      <c r="T1031" s="76" t="str">
        <f t="shared" si="144"/>
        <v>Symptome</v>
      </c>
      <c r="U1031" s="76">
        <f>IFERROR(VLOOKUP(Abfalldokumentation!$W1031,Kennzahlen!S:U,3,FALSE)*Abfalldokumentation!$J1031,"0")</f>
        <v>0.39</v>
      </c>
      <c r="V1031" s="76" t="str">
        <f>IF(ISBLANK(A1031),VLOOKUP(Abfalldokumentation!$W1031,'Linien - BU'!R:S,2,FALSE),A1031)</f>
        <v>RWV</v>
      </c>
      <c r="W1031" s="77">
        <f t="shared" si="145"/>
        <v>29500917</v>
      </c>
      <c r="X1031" s="77">
        <f t="shared" si="146"/>
        <v>60</v>
      </c>
    </row>
    <row r="1032" spans="1:24" ht="30" customHeight="1" x14ac:dyDescent="0.25">
      <c r="A1032" s="39" t="s">
        <v>95</v>
      </c>
      <c r="B1032" s="40">
        <v>29500917</v>
      </c>
      <c r="C1032" s="40">
        <v>17</v>
      </c>
      <c r="D1032" s="40">
        <v>60</v>
      </c>
      <c r="E1032" s="41">
        <v>44481</v>
      </c>
      <c r="F1032" s="42"/>
      <c r="G1032" s="40" t="s">
        <v>236</v>
      </c>
      <c r="H1032" s="44" t="str">
        <f>IFERROR(VLOOKUP(Abfalldokumentation!$B1032,Artikel!A:C,3,FALSE),Abfalldokumentation!$B1032)</f>
        <v>VOS-ABS ENTSORGUNG</v>
      </c>
      <c r="I1032" s="78" t="str">
        <f>VLOOKUP(V1032,'Linien - BU'!A:B,2,FALSE)</f>
        <v>BU1</v>
      </c>
      <c r="J1032" s="79">
        <f t="shared" si="140"/>
        <v>17</v>
      </c>
      <c r="K1032" s="80">
        <f>Abfalldokumentation!$E1032</f>
        <v>44481</v>
      </c>
      <c r="L1032" s="79" t="str">
        <f>IFERROR(IF(VLOOKUP(W1032,'[1]Rohware 230'!$B:$C,2,FALSE)=0,"Rohware"),
IFERROR(IF(VLOOKUP(W1032,[1]Sammelnr.!$B:$C,2,FALSE)=0,"Sammelnr. ungeschält ABS"),
IFERROR(IF(VLOOKUP(W1032,[1]Sammelnr.!$E:$F,2,FALSE)=0,"Sammelnr. ungeschält VS"),
IFERROR(IF(VLOOKUP(W1032,[1]Sammelnr.!$H:$I,2,FALSE)=0,"Sammelnr. geschält"),
IFERROR(IF(VLOOKUP(W1032,[1]Offen!$B:$C,2,FALSE)=0,"Offen ungeschält ABS"),
IFERROR(IF(VLOOKUP(W1032,[1]Offen!$E:$F,2,FALSE)=0,"Offen ungeschält VOS"),
IFERROR(IF(VLOOKUP(W1032,[1]Offen!$H:$I,2,FALSE)=0,"Offen geschält RW"),
IFERROR(IF(VLOOKUP(W1032,[1]Offen!$K:$L,2,FALSE)=0,"Offen vegan"),
IFERROR(IF(VLOOKUP(W1032,[1]Offen!$N:$O,2,FALSE)=0,"Offen Zipfel"),
IFERROR(IF(VLOOKUP(W1032,[1]Offen!$Q:$R,2,FALSE)=0,"Offen Endstücke"),
IFERROR(IF(VLOOKUP(W1032,[1]Vakuumiert!$B:$C,2,FALSE)=0,"Vakuumierter VOS ungeschält"),
IFERROR(IF(VLOOKUP(W1032,[1]Vakuumiert!$E:$F,2,FALSE)=0,"Vakuumierter ABS ungeschält"),
IFERROR(IF(VLOOKUP(W1032,[1]Vakuumiert!$H:$I,2,FALSE)=0,"Vakuumierter VOS geschält"),
IFERROR(IF(VLOOKUP(W1032,[1]Vakuumiert!$K:$L,2,FALSE)=0,"Vakuumierter VOS vegan"),
IFERROR(IF(VLOOKUP(W1032,[1]Vakuumiert!$N:$O,2,FALSE)=0,"Vakuumierter VOS Zipfel"),
IFERROR(IF(VLOOKUP(W1032,[1]Vakuumiert!$Q:$R,2,FALSE)=0,"Vakuumiert geschält"),
IFERROR(IF(VLOOKUP(W1032,'[1]vakuumierte Fertigprodukte'!$B:$C,2,FALSE)=0,"Fertigprodukte"),
IFERROR(IF(VLOOKUP(W1032,'[1]vakuumierte Fertigprodukte'!$E:$FI,2,FALSE)=0,"Vakuumierte Zipfel"),
IFERROR(IF(VLOOKUP(W1032,[1]Wurste!$B:$C,2,FALSE)=0,"Räucherwürste"),
IFERROR(IF(VLOOKUP(W1032,[1]Wurste!$E:$F,2,FALSE)=0,"URW/URGW Wurst"),
IFERROR(IF(VLOOKUP(W1032,[1]Wurste!$H:$I,2,FALSE)=0,"HF-Wurst Vegan"),
IFERROR(IF(VLOOKUP(W1032,[1]Wurste!$K:$L,2,FALSE)=0,"320er ohne Würste"),
IFERROR(IF(AND(OR(Abfalldokumentation!$I1032="BU3",Abfalldokumentation!$I1032="Verkauf"),Abfalldokumentation!$N1032="Schimmel",Abfalldokumentation!$O1032="keinen Abnehmer/kein Schälpersonal"),"Div. Zipfel, ES ohne Verwendung",VLOOKUP(Abfalldokumentation!$M1032,Produktgruppen!A:B,2,FALSE)),"-")))))))))))))))))))))))</f>
        <v>Vorschmelz</v>
      </c>
      <c r="M1032" s="81" t="str">
        <f>IFERROR(VLOOKUP(Abfalldokumentation!$W1032,Artikel!A:C,3,FALSE),Abfalldokumentation!$W1032)</f>
        <v>VOS-ABS ENTSORGUNG</v>
      </c>
      <c r="N1032" s="81" t="str">
        <f>VLOOKUP(D1032,'Liste Gründe'!A:D,2,FALSE)</f>
        <v>Rest</v>
      </c>
      <c r="O1032" s="80" t="str">
        <f>IF(ISBLANK(F1032),VLOOKUP(Abfalldokumentation!$X1032,'Liste Gründe'!A:D,3,FALSE),F1032)</f>
        <v>geschälte Rinde</v>
      </c>
      <c r="P1032" s="81" t="str">
        <f>IF(ISBLANK(Abfalldokumentation!$G1032),"-",Abfalldokumentation!$G1032)</f>
        <v>mehr VOS als Rework</v>
      </c>
      <c r="Q1032" s="81">
        <f t="shared" si="141"/>
        <v>41</v>
      </c>
      <c r="R1032" s="81" t="str">
        <f t="shared" si="142"/>
        <v>Produkte</v>
      </c>
      <c r="S1032" s="81" t="str">
        <f t="shared" si="143"/>
        <v>BUs</v>
      </c>
      <c r="T1032" s="81" t="str">
        <f t="shared" si="144"/>
        <v>Symptome</v>
      </c>
      <c r="U1032" s="81">
        <f>IFERROR(VLOOKUP(Abfalldokumentation!$W1032,Kennzahlen!S:U,3,FALSE)*Abfalldokumentation!$J1032,"0")</f>
        <v>0.17</v>
      </c>
      <c r="V1032" s="81" t="str">
        <f>IF(ISBLANK(A1032),VLOOKUP(Abfalldokumentation!$W1032,'Linien - BU'!R:S,2,FALSE),A1032)</f>
        <v>RWV</v>
      </c>
      <c r="W1032" s="77">
        <f t="shared" si="145"/>
        <v>29500917</v>
      </c>
      <c r="X1032" s="77">
        <f t="shared" si="146"/>
        <v>60</v>
      </c>
    </row>
    <row r="1033" spans="1:24" ht="30" customHeight="1" x14ac:dyDescent="0.25">
      <c r="A1033" s="45" t="s">
        <v>74</v>
      </c>
      <c r="B1033" s="46">
        <v>29500918</v>
      </c>
      <c r="C1033" s="46">
        <v>11</v>
      </c>
      <c r="D1033" s="46">
        <v>12</v>
      </c>
      <c r="E1033" s="47">
        <v>44481</v>
      </c>
      <c r="F1033" s="48" t="s">
        <v>22</v>
      </c>
      <c r="G1033" s="46"/>
      <c r="H1033" s="50" t="str">
        <f>IFERROR(VLOOKUP(Abfalldokumentation!$B1033,Artikel!A:C,3,FALSE),Abfalldokumentation!$B1033)</f>
        <v>VOS SKZ-GOU</v>
      </c>
      <c r="I1033" s="73" t="str">
        <f>VLOOKUP(V1033,'Linien - BU'!A:B,2,FALSE)</f>
        <v>BU1</v>
      </c>
      <c r="J1033" s="74">
        <f t="shared" si="140"/>
        <v>11</v>
      </c>
      <c r="K1033" s="75">
        <f>Abfalldokumentation!$E1033</f>
        <v>44481</v>
      </c>
      <c r="L1033" s="74" t="str">
        <f>IFERROR(IF(VLOOKUP(W1033,'[1]Rohware 230'!$B:$C,2,FALSE)=0,"Rohware"),
IFERROR(IF(VLOOKUP(W1033,[1]Sammelnr.!$B:$C,2,FALSE)=0,"Sammelnr. ungeschält ABS"),
IFERROR(IF(VLOOKUP(W1033,[1]Sammelnr.!$E:$F,2,FALSE)=0,"Sammelnr. ungeschält VS"),
IFERROR(IF(VLOOKUP(W1033,[1]Sammelnr.!$H:$I,2,FALSE)=0,"Sammelnr. geschält"),
IFERROR(IF(VLOOKUP(W1033,[1]Offen!$B:$C,2,FALSE)=0,"Offen ungeschält ABS"),
IFERROR(IF(VLOOKUP(W1033,[1]Offen!$E:$F,2,FALSE)=0,"Offen ungeschält VOS"),
IFERROR(IF(VLOOKUP(W1033,[1]Offen!$H:$I,2,FALSE)=0,"Offen geschält RW"),
IFERROR(IF(VLOOKUP(W1033,[1]Offen!$K:$L,2,FALSE)=0,"Offen vegan"),
IFERROR(IF(VLOOKUP(W1033,[1]Offen!$N:$O,2,FALSE)=0,"Offen Zipfel"),
IFERROR(IF(VLOOKUP(W1033,[1]Offen!$Q:$R,2,FALSE)=0,"Offen Endstücke"),
IFERROR(IF(VLOOKUP(W1033,[1]Vakuumiert!$B:$C,2,FALSE)=0,"Vakuumierter VOS ungeschält"),
IFERROR(IF(VLOOKUP(W1033,[1]Vakuumiert!$E:$F,2,FALSE)=0,"Vakuumierter ABS ungeschält"),
IFERROR(IF(VLOOKUP(W1033,[1]Vakuumiert!$H:$I,2,FALSE)=0,"Vakuumierter VOS geschält"),
IFERROR(IF(VLOOKUP(W1033,[1]Vakuumiert!$K:$L,2,FALSE)=0,"Vakuumierter VOS vegan"),
IFERROR(IF(VLOOKUP(W1033,[1]Vakuumiert!$N:$O,2,FALSE)=0,"Vakuumierter VOS Zipfel"),
IFERROR(IF(VLOOKUP(W1033,[1]Vakuumiert!$Q:$R,2,FALSE)=0,"Vakuumiert geschält"),
IFERROR(IF(VLOOKUP(W1033,'[1]vakuumierte Fertigprodukte'!$B:$C,2,FALSE)=0,"Fertigprodukte"),
IFERROR(IF(VLOOKUP(W1033,'[1]vakuumierte Fertigprodukte'!$E:$FI,2,FALSE)=0,"Vakuumierte Zipfel"),
IFERROR(IF(VLOOKUP(W1033,[1]Wurste!$B:$C,2,FALSE)=0,"Räucherwürste"),
IFERROR(IF(VLOOKUP(W1033,[1]Wurste!$E:$F,2,FALSE)=0,"URW/URGW Wurst"),
IFERROR(IF(VLOOKUP(W1033,[1]Wurste!$H:$I,2,FALSE)=0,"HF-Wurst Vegan"),
IFERROR(IF(VLOOKUP(W1033,[1]Wurste!$K:$L,2,FALSE)=0,"320er ohne Würste"),
IFERROR(IF(AND(OR(Abfalldokumentation!$I1033="BU3",Abfalldokumentation!$I1033="Verkauf"),Abfalldokumentation!$N1033="Schimmel",Abfalldokumentation!$O1033="keinen Abnehmer/kein Schälpersonal"),"Div. Zipfel, ES ohne Verwendung",VLOOKUP(Abfalldokumentation!$M1033,Produktgruppen!A:B,2,FALSE)),"-")))))))))))))))))))))))</f>
        <v>Offen ungeschält VOS</v>
      </c>
      <c r="M1033" s="76" t="str">
        <f>IFERROR(VLOOKUP(Abfalldokumentation!$W1033,Artikel!A:C,3,FALSE),Abfalldokumentation!$W1033)</f>
        <v>VOS SKZ-GOU</v>
      </c>
      <c r="N1033" s="76" t="str">
        <f>VLOOKUP(D1033,'Liste Gründe'!A:D,2,FALSE)</f>
        <v>Schimmel</v>
      </c>
      <c r="O1033" s="75" t="str">
        <f>IF(ISBLANK(F1033),VLOOKUP(Abfalldokumentation!$X1033,'Liste Gründe'!A:D,3,FALSE),F1033)</f>
        <v>keine Verarbeitung</v>
      </c>
      <c r="P1033" s="76" t="str">
        <f>IF(ISBLANK(Abfalldokumentation!$G1033),"-",Abfalldokumentation!$G1033)</f>
        <v>-</v>
      </c>
      <c r="Q1033" s="76">
        <f t="shared" si="141"/>
        <v>41</v>
      </c>
      <c r="R1033" s="76" t="str">
        <f t="shared" si="142"/>
        <v>Produkte</v>
      </c>
      <c r="S1033" s="76" t="str">
        <f t="shared" si="143"/>
        <v>BUs</v>
      </c>
      <c r="T1033" s="76" t="str">
        <f t="shared" si="144"/>
        <v>Symptome</v>
      </c>
      <c r="U1033" s="76">
        <f>IFERROR(VLOOKUP(Abfalldokumentation!$W1033,Kennzahlen!S:U,3,FALSE)*Abfalldokumentation!$J1033,"0")</f>
        <v>5.5</v>
      </c>
      <c r="V1033" s="76" t="str">
        <f>IF(ISBLANK(A1033),VLOOKUP(Abfalldokumentation!$W1033,'Linien - BU'!R:S,2,FALSE),A1033)</f>
        <v>Schmelze</v>
      </c>
      <c r="W1033" s="77">
        <f t="shared" si="145"/>
        <v>29500918</v>
      </c>
      <c r="X1033" s="77">
        <f t="shared" si="146"/>
        <v>12</v>
      </c>
    </row>
    <row r="1034" spans="1:24" ht="30" customHeight="1" x14ac:dyDescent="0.25">
      <c r="A1034" s="39" t="s">
        <v>74</v>
      </c>
      <c r="B1034" s="40">
        <v>29500943</v>
      </c>
      <c r="C1034" s="40">
        <v>95</v>
      </c>
      <c r="D1034" s="40">
        <v>12</v>
      </c>
      <c r="E1034" s="41">
        <v>44481</v>
      </c>
      <c r="F1034" s="42" t="s">
        <v>22</v>
      </c>
      <c r="G1034" s="40"/>
      <c r="H1034" s="44" t="str">
        <f>IFERROR(VLOOKUP(Abfalldokumentation!$B1034,Artikel!A:C,3,FALSE),Abfalldokumentation!$B1034)</f>
        <v>VOS URW-NUSS-OGT</v>
      </c>
      <c r="I1034" s="78" t="str">
        <f>VLOOKUP(V1034,'Linien - BU'!A:B,2,FALSE)</f>
        <v>BU1</v>
      </c>
      <c r="J1034" s="79">
        <f t="shared" si="140"/>
        <v>95</v>
      </c>
      <c r="K1034" s="80">
        <f>Abfalldokumentation!$E1034</f>
        <v>44481</v>
      </c>
      <c r="L1034" s="79" t="str">
        <f>IFERROR(IF(VLOOKUP(W1034,'[1]Rohware 230'!$B:$C,2,FALSE)=0,"Rohware"),
IFERROR(IF(VLOOKUP(W1034,[1]Sammelnr.!$B:$C,2,FALSE)=0,"Sammelnr. ungeschält ABS"),
IFERROR(IF(VLOOKUP(W1034,[1]Sammelnr.!$E:$F,2,FALSE)=0,"Sammelnr. ungeschält VS"),
IFERROR(IF(VLOOKUP(W1034,[1]Sammelnr.!$H:$I,2,FALSE)=0,"Sammelnr. geschält"),
IFERROR(IF(VLOOKUP(W1034,[1]Offen!$B:$C,2,FALSE)=0,"Offen ungeschält ABS"),
IFERROR(IF(VLOOKUP(W1034,[1]Offen!$E:$F,2,FALSE)=0,"Offen ungeschält VOS"),
IFERROR(IF(VLOOKUP(W1034,[1]Offen!$H:$I,2,FALSE)=0,"Offen geschält RW"),
IFERROR(IF(VLOOKUP(W1034,[1]Offen!$K:$L,2,FALSE)=0,"Offen vegan"),
IFERROR(IF(VLOOKUP(W1034,[1]Offen!$N:$O,2,FALSE)=0,"Offen Zipfel"),
IFERROR(IF(VLOOKUP(W1034,[1]Offen!$Q:$R,2,FALSE)=0,"Offen Endstücke"),
IFERROR(IF(VLOOKUP(W1034,[1]Vakuumiert!$B:$C,2,FALSE)=0,"Vakuumierter VOS ungeschält"),
IFERROR(IF(VLOOKUP(W1034,[1]Vakuumiert!$E:$F,2,FALSE)=0,"Vakuumierter ABS ungeschält"),
IFERROR(IF(VLOOKUP(W1034,[1]Vakuumiert!$H:$I,2,FALSE)=0,"Vakuumierter VOS geschält"),
IFERROR(IF(VLOOKUP(W1034,[1]Vakuumiert!$K:$L,2,FALSE)=0,"Vakuumierter VOS vegan"),
IFERROR(IF(VLOOKUP(W1034,[1]Vakuumiert!$N:$O,2,FALSE)=0,"Vakuumierter VOS Zipfel"),
IFERROR(IF(VLOOKUP(W1034,[1]Vakuumiert!$Q:$R,2,FALSE)=0,"Vakuumiert geschält"),
IFERROR(IF(VLOOKUP(W1034,'[1]vakuumierte Fertigprodukte'!$B:$C,2,FALSE)=0,"Fertigprodukte"),
IFERROR(IF(VLOOKUP(W1034,'[1]vakuumierte Fertigprodukte'!$E:$FI,2,FALSE)=0,"Vakuumierte Zipfel"),
IFERROR(IF(VLOOKUP(W1034,[1]Wurste!$B:$C,2,FALSE)=0,"Räucherwürste"),
IFERROR(IF(VLOOKUP(W1034,[1]Wurste!$E:$F,2,FALSE)=0,"URW/URGW Wurst"),
IFERROR(IF(VLOOKUP(W1034,[1]Wurste!$H:$I,2,FALSE)=0,"HF-Wurst Vegan"),
IFERROR(IF(VLOOKUP(W1034,[1]Wurste!$K:$L,2,FALSE)=0,"320er ohne Würste"),
IFERROR(IF(AND(OR(Abfalldokumentation!$I1034="BU3",Abfalldokumentation!$I1034="Verkauf"),Abfalldokumentation!$N1034="Schimmel",Abfalldokumentation!$O1034="keinen Abnehmer/kein Schälpersonal"),"Div. Zipfel, ES ohne Verwendung",VLOOKUP(Abfalldokumentation!$M1034,Produktgruppen!A:B,2,FALSE)),"-")))))))))))))))))))))))</f>
        <v>Offen ungeschält VOS</v>
      </c>
      <c r="M1034" s="81" t="str">
        <f>IFERROR(VLOOKUP(Abfalldokumentation!$W1034,Artikel!A:C,3,FALSE),Abfalldokumentation!$W1034)</f>
        <v>VOS URW-NUSS-OGT</v>
      </c>
      <c r="N1034" s="81" t="str">
        <f>VLOOKUP(D1034,'Liste Gründe'!A:D,2,FALSE)</f>
        <v>Schimmel</v>
      </c>
      <c r="O1034" s="80" t="str">
        <f>IF(ISBLANK(F1034),VLOOKUP(Abfalldokumentation!$X1034,'Liste Gründe'!A:D,3,FALSE),F1034)</f>
        <v>keine Verarbeitung</v>
      </c>
      <c r="P1034" s="81" t="str">
        <f>IF(ISBLANK(Abfalldokumentation!$G1034),"-",Abfalldokumentation!$G1034)</f>
        <v>-</v>
      </c>
      <c r="Q1034" s="81">
        <f t="shared" si="141"/>
        <v>41</v>
      </c>
      <c r="R1034" s="81" t="str">
        <f t="shared" si="142"/>
        <v>Produkte</v>
      </c>
      <c r="S1034" s="81" t="str">
        <f t="shared" si="143"/>
        <v>BUs</v>
      </c>
      <c r="T1034" s="81" t="str">
        <f t="shared" si="144"/>
        <v>Symptome</v>
      </c>
      <c r="U1034" s="81">
        <f>IFERROR(VLOOKUP(Abfalldokumentation!$W1034,Kennzahlen!S:U,3,FALSE)*Abfalldokumentation!$J1034,"0")</f>
        <v>47.5</v>
      </c>
      <c r="V1034" s="81" t="str">
        <f>IF(ISBLANK(A1034),VLOOKUP(Abfalldokumentation!$W1034,'Linien - BU'!R:S,2,FALSE),A1034)</f>
        <v>Schmelze</v>
      </c>
      <c r="W1034" s="77">
        <f t="shared" si="145"/>
        <v>29500943</v>
      </c>
      <c r="X1034" s="77">
        <f t="shared" si="146"/>
        <v>12</v>
      </c>
    </row>
    <row r="1035" spans="1:24" ht="30" customHeight="1" x14ac:dyDescent="0.25">
      <c r="A1035" s="45" t="s">
        <v>74</v>
      </c>
      <c r="B1035" s="46">
        <v>29500948</v>
      </c>
      <c r="C1035" s="46">
        <v>19</v>
      </c>
      <c r="D1035" s="46">
        <v>12</v>
      </c>
      <c r="E1035" s="47">
        <v>44481</v>
      </c>
      <c r="F1035" s="48" t="s">
        <v>22</v>
      </c>
      <c r="G1035" s="46"/>
      <c r="H1035" s="50" t="str">
        <f>IFERROR(VLOOKUP(Abfalldokumentation!$B1035,Artikel!A:C,3,FALSE),Abfalldokumentation!$B1035)</f>
        <v>VOS URW-VS-SPICKER-NATU</v>
      </c>
      <c r="I1035" s="73" t="str">
        <f>VLOOKUP(V1035,'Linien - BU'!A:B,2,FALSE)</f>
        <v>BU1</v>
      </c>
      <c r="J1035" s="74">
        <f t="shared" si="140"/>
        <v>19</v>
      </c>
      <c r="K1035" s="75">
        <f>Abfalldokumentation!$E1035</f>
        <v>44481</v>
      </c>
      <c r="L1035" s="74" t="str">
        <f>IFERROR(IF(VLOOKUP(W1035,'[1]Rohware 230'!$B:$C,2,FALSE)=0,"Rohware"),
IFERROR(IF(VLOOKUP(W1035,[1]Sammelnr.!$B:$C,2,FALSE)=0,"Sammelnr. ungeschält ABS"),
IFERROR(IF(VLOOKUP(W1035,[1]Sammelnr.!$E:$F,2,FALSE)=0,"Sammelnr. ungeschält VS"),
IFERROR(IF(VLOOKUP(W1035,[1]Sammelnr.!$H:$I,2,FALSE)=0,"Sammelnr. geschält"),
IFERROR(IF(VLOOKUP(W1035,[1]Offen!$B:$C,2,FALSE)=0,"Offen ungeschält ABS"),
IFERROR(IF(VLOOKUP(W1035,[1]Offen!$E:$F,2,FALSE)=0,"Offen ungeschält VOS"),
IFERROR(IF(VLOOKUP(W1035,[1]Offen!$H:$I,2,FALSE)=0,"Offen geschält RW"),
IFERROR(IF(VLOOKUP(W1035,[1]Offen!$K:$L,2,FALSE)=0,"Offen vegan"),
IFERROR(IF(VLOOKUP(W1035,[1]Offen!$N:$O,2,FALSE)=0,"Offen Zipfel"),
IFERROR(IF(VLOOKUP(W1035,[1]Offen!$Q:$R,2,FALSE)=0,"Offen Endstücke"),
IFERROR(IF(VLOOKUP(W1035,[1]Vakuumiert!$B:$C,2,FALSE)=0,"Vakuumierter VOS ungeschält"),
IFERROR(IF(VLOOKUP(W1035,[1]Vakuumiert!$E:$F,2,FALSE)=0,"Vakuumierter ABS ungeschält"),
IFERROR(IF(VLOOKUP(W1035,[1]Vakuumiert!$H:$I,2,FALSE)=0,"Vakuumierter VOS geschält"),
IFERROR(IF(VLOOKUP(W1035,[1]Vakuumiert!$K:$L,2,FALSE)=0,"Vakuumierter VOS vegan"),
IFERROR(IF(VLOOKUP(W1035,[1]Vakuumiert!$N:$O,2,FALSE)=0,"Vakuumierter VOS Zipfel"),
IFERROR(IF(VLOOKUP(W1035,[1]Vakuumiert!$Q:$R,2,FALSE)=0,"Vakuumiert geschält"),
IFERROR(IF(VLOOKUP(W1035,'[1]vakuumierte Fertigprodukte'!$B:$C,2,FALSE)=0,"Fertigprodukte"),
IFERROR(IF(VLOOKUP(W1035,'[1]vakuumierte Fertigprodukte'!$E:$FI,2,FALSE)=0,"Vakuumierte Zipfel"),
IFERROR(IF(VLOOKUP(W1035,[1]Wurste!$B:$C,2,FALSE)=0,"Räucherwürste"),
IFERROR(IF(VLOOKUP(W1035,[1]Wurste!$E:$F,2,FALSE)=0,"URW/URGW Wurst"),
IFERROR(IF(VLOOKUP(W1035,[1]Wurste!$H:$I,2,FALSE)=0,"HF-Wurst Vegan"),
IFERROR(IF(VLOOKUP(W1035,[1]Wurste!$K:$L,2,FALSE)=0,"320er ohne Würste"),
IFERROR(IF(AND(OR(Abfalldokumentation!$I1035="BU3",Abfalldokumentation!$I1035="Verkauf"),Abfalldokumentation!$N1035="Schimmel",Abfalldokumentation!$O1035="keinen Abnehmer/kein Schälpersonal"),"Div. Zipfel, ES ohne Verwendung",VLOOKUP(Abfalldokumentation!$M1035,Produktgruppen!A:B,2,FALSE)),"-")))))))))))))))))))))))</f>
        <v>Offen ungeschält VOS</v>
      </c>
      <c r="M1035" s="76" t="str">
        <f>IFERROR(VLOOKUP(Abfalldokumentation!$W1035,Artikel!A:C,3,FALSE),Abfalldokumentation!$W1035)</f>
        <v>VOS URW-VS-SPICKER-NATU</v>
      </c>
      <c r="N1035" s="76" t="str">
        <f>VLOOKUP(D1035,'Liste Gründe'!A:D,2,FALSE)</f>
        <v>Schimmel</v>
      </c>
      <c r="O1035" s="75" t="str">
        <f>IF(ISBLANK(F1035),VLOOKUP(Abfalldokumentation!$X1035,'Liste Gründe'!A:D,3,FALSE),F1035)</f>
        <v>keine Verarbeitung</v>
      </c>
      <c r="P1035" s="76" t="str">
        <f>IF(ISBLANK(Abfalldokumentation!$G1035),"-",Abfalldokumentation!$G1035)</f>
        <v>-</v>
      </c>
      <c r="Q1035" s="76">
        <f t="shared" si="141"/>
        <v>41</v>
      </c>
      <c r="R1035" s="76" t="str">
        <f t="shared" si="142"/>
        <v>Produkte</v>
      </c>
      <c r="S1035" s="76" t="str">
        <f t="shared" si="143"/>
        <v>BUs</v>
      </c>
      <c r="T1035" s="76" t="str">
        <f t="shared" si="144"/>
        <v>Symptome</v>
      </c>
      <c r="U1035" s="76">
        <f>IFERROR(VLOOKUP(Abfalldokumentation!$W1035,Kennzahlen!S:U,3,FALSE)*Abfalldokumentation!$J1035,"0")</f>
        <v>9.5</v>
      </c>
      <c r="V1035" s="76" t="str">
        <f>IF(ISBLANK(A1035),VLOOKUP(Abfalldokumentation!$W1035,'Linien - BU'!R:S,2,FALSE),A1035)</f>
        <v>Schmelze</v>
      </c>
      <c r="W1035" s="77">
        <f t="shared" si="145"/>
        <v>29500948</v>
      </c>
      <c r="X1035" s="77">
        <f t="shared" si="146"/>
        <v>12</v>
      </c>
    </row>
    <row r="1036" spans="1:24" ht="30" customHeight="1" x14ac:dyDescent="0.25">
      <c r="A1036" s="39" t="s">
        <v>74</v>
      </c>
      <c r="B1036" s="40">
        <v>29500949</v>
      </c>
      <c r="C1036" s="40">
        <v>3</v>
      </c>
      <c r="D1036" s="40">
        <v>12</v>
      </c>
      <c r="E1036" s="41">
        <v>44481</v>
      </c>
      <c r="F1036" s="42" t="s">
        <v>22</v>
      </c>
      <c r="G1036" s="40"/>
      <c r="H1036" s="44" t="str">
        <f>IFERROR(VLOOKUP(Abfalldokumentation!$B1036,Artikel!A:C,3,FALSE),Abfalldokumentation!$B1036)</f>
        <v>VOS URW-VS-SCHI</v>
      </c>
      <c r="I1036" s="78" t="str">
        <f>VLOOKUP(V1036,'Linien - BU'!A:B,2,FALSE)</f>
        <v>BU1</v>
      </c>
      <c r="J1036" s="79">
        <f t="shared" si="140"/>
        <v>3</v>
      </c>
      <c r="K1036" s="80">
        <f>Abfalldokumentation!$E1036</f>
        <v>44481</v>
      </c>
      <c r="L1036" s="79" t="str">
        <f>IFERROR(IF(VLOOKUP(W1036,'[1]Rohware 230'!$B:$C,2,FALSE)=0,"Rohware"),
IFERROR(IF(VLOOKUP(W1036,[1]Sammelnr.!$B:$C,2,FALSE)=0,"Sammelnr. ungeschält ABS"),
IFERROR(IF(VLOOKUP(W1036,[1]Sammelnr.!$E:$F,2,FALSE)=0,"Sammelnr. ungeschält VS"),
IFERROR(IF(VLOOKUP(W1036,[1]Sammelnr.!$H:$I,2,FALSE)=0,"Sammelnr. geschält"),
IFERROR(IF(VLOOKUP(W1036,[1]Offen!$B:$C,2,FALSE)=0,"Offen ungeschält ABS"),
IFERROR(IF(VLOOKUP(W1036,[1]Offen!$E:$F,2,FALSE)=0,"Offen ungeschält VOS"),
IFERROR(IF(VLOOKUP(W1036,[1]Offen!$H:$I,2,FALSE)=0,"Offen geschält RW"),
IFERROR(IF(VLOOKUP(W1036,[1]Offen!$K:$L,2,FALSE)=0,"Offen vegan"),
IFERROR(IF(VLOOKUP(W1036,[1]Offen!$N:$O,2,FALSE)=0,"Offen Zipfel"),
IFERROR(IF(VLOOKUP(W1036,[1]Offen!$Q:$R,2,FALSE)=0,"Offen Endstücke"),
IFERROR(IF(VLOOKUP(W1036,[1]Vakuumiert!$B:$C,2,FALSE)=0,"Vakuumierter VOS ungeschält"),
IFERROR(IF(VLOOKUP(W1036,[1]Vakuumiert!$E:$F,2,FALSE)=0,"Vakuumierter ABS ungeschält"),
IFERROR(IF(VLOOKUP(W1036,[1]Vakuumiert!$H:$I,2,FALSE)=0,"Vakuumierter VOS geschält"),
IFERROR(IF(VLOOKUP(W1036,[1]Vakuumiert!$K:$L,2,FALSE)=0,"Vakuumierter VOS vegan"),
IFERROR(IF(VLOOKUP(W1036,[1]Vakuumiert!$N:$O,2,FALSE)=0,"Vakuumierter VOS Zipfel"),
IFERROR(IF(VLOOKUP(W1036,[1]Vakuumiert!$Q:$R,2,FALSE)=0,"Vakuumiert geschält"),
IFERROR(IF(VLOOKUP(W1036,'[1]vakuumierte Fertigprodukte'!$B:$C,2,FALSE)=0,"Fertigprodukte"),
IFERROR(IF(VLOOKUP(W1036,'[1]vakuumierte Fertigprodukte'!$E:$FI,2,FALSE)=0,"Vakuumierte Zipfel"),
IFERROR(IF(VLOOKUP(W1036,[1]Wurste!$B:$C,2,FALSE)=0,"Räucherwürste"),
IFERROR(IF(VLOOKUP(W1036,[1]Wurste!$E:$F,2,FALSE)=0,"URW/URGW Wurst"),
IFERROR(IF(VLOOKUP(W1036,[1]Wurste!$H:$I,2,FALSE)=0,"HF-Wurst Vegan"),
IFERROR(IF(VLOOKUP(W1036,[1]Wurste!$K:$L,2,FALSE)=0,"320er ohne Würste"),
IFERROR(IF(AND(OR(Abfalldokumentation!$I1036="BU3",Abfalldokumentation!$I1036="Verkauf"),Abfalldokumentation!$N1036="Schimmel",Abfalldokumentation!$O1036="keinen Abnehmer/kein Schälpersonal"),"Div. Zipfel, ES ohne Verwendung",VLOOKUP(Abfalldokumentation!$M1036,Produktgruppen!A:B,2,FALSE)),"-")))))))))))))))))))))))</f>
        <v>Offen ungeschält VOS</v>
      </c>
      <c r="M1036" s="81" t="str">
        <f>IFERROR(VLOOKUP(Abfalldokumentation!$W1036,Artikel!A:C,3,FALSE),Abfalldokumentation!$W1036)</f>
        <v>VOS URW-VS-SCHI</v>
      </c>
      <c r="N1036" s="81" t="str">
        <f>VLOOKUP(D1036,'Liste Gründe'!A:D,2,FALSE)</f>
        <v>Schimmel</v>
      </c>
      <c r="O1036" s="80" t="str">
        <f>IF(ISBLANK(F1036),VLOOKUP(Abfalldokumentation!$X1036,'Liste Gründe'!A:D,3,FALSE),F1036)</f>
        <v>keine Verarbeitung</v>
      </c>
      <c r="P1036" s="81" t="str">
        <f>IF(ISBLANK(Abfalldokumentation!$G1036),"-",Abfalldokumentation!$G1036)</f>
        <v>-</v>
      </c>
      <c r="Q1036" s="81">
        <f t="shared" si="141"/>
        <v>41</v>
      </c>
      <c r="R1036" s="81" t="str">
        <f t="shared" si="142"/>
        <v>Produkte</v>
      </c>
      <c r="S1036" s="81" t="str">
        <f t="shared" si="143"/>
        <v>BUs</v>
      </c>
      <c r="T1036" s="81" t="str">
        <f t="shared" si="144"/>
        <v>Symptome</v>
      </c>
      <c r="U1036" s="81">
        <f>IFERROR(VLOOKUP(Abfalldokumentation!$W1036,Kennzahlen!S:U,3,FALSE)*Abfalldokumentation!$J1036,"0")</f>
        <v>1.5</v>
      </c>
      <c r="V1036" s="81" t="str">
        <f>IF(ISBLANK(A1036),VLOOKUP(Abfalldokumentation!$W1036,'Linien - BU'!R:S,2,FALSE),A1036)</f>
        <v>Schmelze</v>
      </c>
      <c r="W1036" s="77">
        <f t="shared" si="145"/>
        <v>29500949</v>
      </c>
      <c r="X1036" s="77">
        <f t="shared" si="146"/>
        <v>12</v>
      </c>
    </row>
    <row r="1037" spans="1:24" ht="30" customHeight="1" x14ac:dyDescent="0.25">
      <c r="A1037" s="45" t="s">
        <v>8</v>
      </c>
      <c r="B1037" s="46">
        <v>29500967</v>
      </c>
      <c r="C1037" s="46">
        <v>20</v>
      </c>
      <c r="D1037" s="46">
        <v>12</v>
      </c>
      <c r="E1037" s="47">
        <v>44481</v>
      </c>
      <c r="F1037" s="48"/>
      <c r="G1037" s="46" t="s">
        <v>242</v>
      </c>
      <c r="H1037" s="50" t="str">
        <f>IFERROR(VLOOKUP(Abfalldokumentation!$B1037,Artikel!A:C,3,FALSE),Abfalldokumentation!$B1037)</f>
        <v>ABS BERGK BERGLANDMILCH</v>
      </c>
      <c r="I1037" s="73" t="str">
        <f>VLOOKUP(V1037,'Linien - BU'!A:B,2,FALSE)</f>
        <v>BU3</v>
      </c>
      <c r="J1037" s="74">
        <f t="shared" si="140"/>
        <v>20</v>
      </c>
      <c r="K1037" s="75">
        <f>Abfalldokumentation!$E1037</f>
        <v>44481</v>
      </c>
      <c r="L1037" s="74" t="str">
        <f>IFERROR(IF(VLOOKUP(W1037,'[1]Rohware 230'!$B:$C,2,FALSE)=0,"Rohware"),
IFERROR(IF(VLOOKUP(W1037,[1]Sammelnr.!$B:$C,2,FALSE)=0,"Sammelnr. ungeschält ABS"),
IFERROR(IF(VLOOKUP(W1037,[1]Sammelnr.!$E:$F,2,FALSE)=0,"Sammelnr. ungeschält VS"),
IFERROR(IF(VLOOKUP(W1037,[1]Sammelnr.!$H:$I,2,FALSE)=0,"Sammelnr. geschält"),
IFERROR(IF(VLOOKUP(W1037,[1]Offen!$B:$C,2,FALSE)=0,"Offen ungeschält ABS"),
IFERROR(IF(VLOOKUP(W1037,[1]Offen!$E:$F,2,FALSE)=0,"Offen ungeschält VOS"),
IFERROR(IF(VLOOKUP(W1037,[1]Offen!$H:$I,2,FALSE)=0,"Offen geschält RW"),
IFERROR(IF(VLOOKUP(W1037,[1]Offen!$K:$L,2,FALSE)=0,"Offen vegan"),
IFERROR(IF(VLOOKUP(W1037,[1]Offen!$N:$O,2,FALSE)=0,"Offen Zipfel"),
IFERROR(IF(VLOOKUP(W1037,[1]Offen!$Q:$R,2,FALSE)=0,"Offen Endstücke"),
IFERROR(IF(VLOOKUP(W1037,[1]Vakuumiert!$B:$C,2,FALSE)=0,"Vakuumierter VOS ungeschält"),
IFERROR(IF(VLOOKUP(W1037,[1]Vakuumiert!$E:$F,2,FALSE)=0,"Vakuumierter ABS ungeschält"),
IFERROR(IF(VLOOKUP(W1037,[1]Vakuumiert!$H:$I,2,FALSE)=0,"Vakuumierter VOS geschält"),
IFERROR(IF(VLOOKUP(W1037,[1]Vakuumiert!$K:$L,2,FALSE)=0,"Vakuumierter VOS vegan"),
IFERROR(IF(VLOOKUP(W1037,[1]Vakuumiert!$N:$O,2,FALSE)=0,"Vakuumierter VOS Zipfel"),
IFERROR(IF(VLOOKUP(W1037,[1]Vakuumiert!$Q:$R,2,FALSE)=0,"Vakuumiert geschält"),
IFERROR(IF(VLOOKUP(W1037,'[1]vakuumierte Fertigprodukte'!$B:$C,2,FALSE)=0,"Fertigprodukte"),
IFERROR(IF(VLOOKUP(W1037,'[1]vakuumierte Fertigprodukte'!$E:$FI,2,FALSE)=0,"Vakuumierte Zipfel"),
IFERROR(IF(VLOOKUP(W1037,[1]Wurste!$B:$C,2,FALSE)=0,"Räucherwürste"),
IFERROR(IF(VLOOKUP(W1037,[1]Wurste!$E:$F,2,FALSE)=0,"URW/URGW Wurst"),
IFERROR(IF(VLOOKUP(W1037,[1]Wurste!$H:$I,2,FALSE)=0,"HF-Wurst Vegan"),
IFERROR(IF(VLOOKUP(W1037,[1]Wurste!$K:$L,2,FALSE)=0,"320er ohne Würste"),
IFERROR(IF(AND(OR(Abfalldokumentation!$I1037="BU3",Abfalldokumentation!$I1037="Verkauf"),Abfalldokumentation!$N1037="Schimmel",Abfalldokumentation!$O1037="keinen Abnehmer/kein Schälpersonal"),"Div. Zipfel, ES ohne Verwendung",VLOOKUP(Abfalldokumentation!$M1037,Produktgruppen!A:B,2,FALSE)),"-")))))))))))))))))))))))</f>
        <v>Offen ungeschält ABS</v>
      </c>
      <c r="M1037" s="76" t="str">
        <f>IFERROR(VLOOKUP(Abfalldokumentation!$W1037,Artikel!A:C,3,FALSE),Abfalldokumentation!$W1037)</f>
        <v>ABS BERGK BERGLANDMILCH</v>
      </c>
      <c r="N1037" s="76" t="str">
        <f>VLOOKUP(D1037,'Liste Gründe'!A:D,2,FALSE)</f>
        <v>Schimmel</v>
      </c>
      <c r="O1037" s="75" t="str">
        <f>IF(ISBLANK(F1037),VLOOKUP(Abfalldokumentation!$X1037,'Liste Gründe'!A:D,3,FALSE),F1037)</f>
        <v>Schimmel</v>
      </c>
      <c r="P1037" s="76" t="str">
        <f>IF(ISBLANK(Abfalldokumentation!$G1037),"-",Abfalldokumentation!$G1037)</f>
        <v>Endstücke</v>
      </c>
      <c r="Q1037" s="76">
        <f t="shared" si="141"/>
        <v>41</v>
      </c>
      <c r="R1037" s="76" t="str">
        <f t="shared" si="142"/>
        <v>Produkte</v>
      </c>
      <c r="S1037" s="76" t="str">
        <f t="shared" si="143"/>
        <v>BUs</v>
      </c>
      <c r="T1037" s="76" t="str">
        <f t="shared" si="144"/>
        <v>Symptome</v>
      </c>
      <c r="U1037" s="76" t="str">
        <f>IFERROR(VLOOKUP(Abfalldokumentation!$W1037,Kennzahlen!S:U,3,FALSE)*Abfalldokumentation!$J1037,"0")</f>
        <v>0</v>
      </c>
      <c r="V1037" s="76" t="str">
        <f>IF(ISBLANK(A1037),VLOOKUP(Abfalldokumentation!$W1037,'Linien - BU'!R:S,2,FALSE),A1037)</f>
        <v>BU3</v>
      </c>
      <c r="W1037" s="77">
        <f t="shared" si="145"/>
        <v>29500967</v>
      </c>
      <c r="X1037" s="77">
        <f t="shared" si="146"/>
        <v>12</v>
      </c>
    </row>
    <row r="1038" spans="1:24" ht="30" customHeight="1" x14ac:dyDescent="0.25">
      <c r="A1038" s="39" t="s">
        <v>11</v>
      </c>
      <c r="B1038" s="40">
        <v>29501079</v>
      </c>
      <c r="C1038" s="40">
        <v>30</v>
      </c>
      <c r="D1038" s="40">
        <v>12</v>
      </c>
      <c r="E1038" s="41">
        <v>44481</v>
      </c>
      <c r="F1038" s="42" t="s">
        <v>20</v>
      </c>
      <c r="G1038" s="40" t="s">
        <v>236</v>
      </c>
      <c r="H1038" s="44" t="str">
        <f>IFERROR(VLOOKUP(Abfalldokumentation!$B1038,Artikel!A:C,3,FALSE),Abfalldokumentation!$B1038)</f>
        <v>VOS GRW-CHILI-NAT ENDST</v>
      </c>
      <c r="I1038" s="78" t="str">
        <f>VLOOKUP(V1038,'Linien - BU'!A:B,2,FALSE)</f>
        <v>Verkauf</v>
      </c>
      <c r="J1038" s="79">
        <f t="shared" si="140"/>
        <v>30</v>
      </c>
      <c r="K1038" s="80">
        <f>Abfalldokumentation!$E1038</f>
        <v>44481</v>
      </c>
      <c r="L1038" s="79" t="str">
        <f>IFERROR(IF(VLOOKUP(W1038,'[1]Rohware 230'!$B:$C,2,FALSE)=0,"Rohware"),
IFERROR(IF(VLOOKUP(W1038,[1]Sammelnr.!$B:$C,2,FALSE)=0,"Sammelnr. ungeschält ABS"),
IFERROR(IF(VLOOKUP(W1038,[1]Sammelnr.!$E:$F,2,FALSE)=0,"Sammelnr. ungeschält VS"),
IFERROR(IF(VLOOKUP(W1038,[1]Sammelnr.!$H:$I,2,FALSE)=0,"Sammelnr. geschält"),
IFERROR(IF(VLOOKUP(W1038,[1]Offen!$B:$C,2,FALSE)=0,"Offen ungeschält ABS"),
IFERROR(IF(VLOOKUP(W1038,[1]Offen!$E:$F,2,FALSE)=0,"Offen ungeschält VOS"),
IFERROR(IF(VLOOKUP(W1038,[1]Offen!$H:$I,2,FALSE)=0,"Offen geschält RW"),
IFERROR(IF(VLOOKUP(W1038,[1]Offen!$K:$L,2,FALSE)=0,"Offen vegan"),
IFERROR(IF(VLOOKUP(W1038,[1]Offen!$N:$O,2,FALSE)=0,"Offen Zipfel"),
IFERROR(IF(VLOOKUP(W1038,[1]Offen!$Q:$R,2,FALSE)=0,"Offen Endstücke"),
IFERROR(IF(VLOOKUP(W1038,[1]Vakuumiert!$B:$C,2,FALSE)=0,"Vakuumierter VOS ungeschält"),
IFERROR(IF(VLOOKUP(W1038,[1]Vakuumiert!$E:$F,2,FALSE)=0,"Vakuumierter ABS ungeschält"),
IFERROR(IF(VLOOKUP(W1038,[1]Vakuumiert!$H:$I,2,FALSE)=0,"Vakuumierter VOS geschält"),
IFERROR(IF(VLOOKUP(W1038,[1]Vakuumiert!$K:$L,2,FALSE)=0,"Vakuumierter VOS vegan"),
IFERROR(IF(VLOOKUP(W1038,[1]Vakuumiert!$N:$O,2,FALSE)=0,"Vakuumierter VOS Zipfel"),
IFERROR(IF(VLOOKUP(W1038,[1]Vakuumiert!$Q:$R,2,FALSE)=0,"Vakuumiert geschält"),
IFERROR(IF(VLOOKUP(W1038,'[1]vakuumierte Fertigprodukte'!$B:$C,2,FALSE)=0,"Fertigprodukte"),
IFERROR(IF(VLOOKUP(W1038,'[1]vakuumierte Fertigprodukte'!$E:$FI,2,FALSE)=0,"Vakuumierte Zipfel"),
IFERROR(IF(VLOOKUP(W1038,[1]Wurste!$B:$C,2,FALSE)=0,"Räucherwürste"),
IFERROR(IF(VLOOKUP(W1038,[1]Wurste!$E:$F,2,FALSE)=0,"URW/URGW Wurst"),
IFERROR(IF(VLOOKUP(W1038,[1]Wurste!$H:$I,2,FALSE)=0,"HF-Wurst Vegan"),
IFERROR(IF(VLOOKUP(W1038,[1]Wurste!$K:$L,2,FALSE)=0,"320er ohne Würste"),
IFERROR(IF(AND(OR(Abfalldokumentation!$I1038="BU3",Abfalldokumentation!$I1038="Verkauf"),Abfalldokumentation!$N1038="Schimmel",Abfalldokumentation!$O1038="keinen Abnehmer/kein Schälpersonal"),"Div. Zipfel, ES ohne Verwendung",VLOOKUP(Abfalldokumentation!$M1038,Produktgruppen!A:B,2,FALSE)),"-")))))))))))))))))))))))</f>
        <v>Offen Endstücke</v>
      </c>
      <c r="M1038" s="81" t="str">
        <f>IFERROR(VLOOKUP(Abfalldokumentation!$W1038,Artikel!A:C,3,FALSE),Abfalldokumentation!$W1038)</f>
        <v>VOS GRW-CHILI-NAT ENDST</v>
      </c>
      <c r="N1038" s="81" t="str">
        <f>VLOOKUP(D1038,'Liste Gründe'!A:D,2,FALSE)</f>
        <v>Schimmel</v>
      </c>
      <c r="O1038" s="80" t="str">
        <f>IF(ISBLANK(F1038),VLOOKUP(Abfalldokumentation!$X1038,'Liste Gründe'!A:D,3,FALSE),F1038)</f>
        <v>keinen Abnehmer/kein Schälpersonal</v>
      </c>
      <c r="P1038" s="81" t="str">
        <f>IF(ISBLANK(Abfalldokumentation!$G1038),"-",Abfalldokumentation!$G1038)</f>
        <v>mehr VOS als Rework</v>
      </c>
      <c r="Q1038" s="81">
        <f t="shared" si="141"/>
        <v>41</v>
      </c>
      <c r="R1038" s="81" t="str">
        <f t="shared" si="142"/>
        <v>Produkte</v>
      </c>
      <c r="S1038" s="81" t="str">
        <f t="shared" si="143"/>
        <v>BUs</v>
      </c>
      <c r="T1038" s="81" t="str">
        <f t="shared" si="144"/>
        <v>Symptome</v>
      </c>
      <c r="U1038" s="81">
        <f>IFERROR(VLOOKUP(Abfalldokumentation!$W1038,Kennzahlen!S:U,3,FALSE)*Abfalldokumentation!$J1038,"0")</f>
        <v>15</v>
      </c>
      <c r="V1038" s="81" t="str">
        <f>IF(ISBLANK(A1038),VLOOKUP(Abfalldokumentation!$W1038,'Linien - BU'!R:S,2,FALSE),A1038)</f>
        <v>Verkauf</v>
      </c>
      <c r="W1038" s="77">
        <f t="shared" si="145"/>
        <v>29501079</v>
      </c>
      <c r="X1038" s="77">
        <f t="shared" si="146"/>
        <v>12</v>
      </c>
    </row>
    <row r="1039" spans="1:24" ht="30" customHeight="1" x14ac:dyDescent="0.25">
      <c r="A1039" s="45" t="s">
        <v>106</v>
      </c>
      <c r="B1039" s="46">
        <v>29900002</v>
      </c>
      <c r="C1039" s="46">
        <v>257</v>
      </c>
      <c r="D1039" s="46">
        <v>12</v>
      </c>
      <c r="E1039" s="47">
        <v>44481</v>
      </c>
      <c r="F1039" s="48" t="s">
        <v>21</v>
      </c>
      <c r="G1039" s="46"/>
      <c r="H1039" s="50" t="str">
        <f>IFERROR(VLOOKUP(Abfalldokumentation!$B1039,Artikel!A:C,3,FALSE),Abfalldokumentation!$B1039)</f>
        <v>VOS VEG-SCH MILD</v>
      </c>
      <c r="I1039" s="73" t="str">
        <f>VLOOKUP(V1039,'Linien - BU'!A:B,2,FALSE)</f>
        <v>BU3</v>
      </c>
      <c r="J1039" s="74">
        <f t="shared" si="140"/>
        <v>257</v>
      </c>
      <c r="K1039" s="75">
        <f>Abfalldokumentation!$E1039</f>
        <v>44481</v>
      </c>
      <c r="L1039" s="74" t="str">
        <f>IFERROR(IF(VLOOKUP(W1039,'[1]Rohware 230'!$B:$C,2,FALSE)=0,"Rohware"),
IFERROR(IF(VLOOKUP(W1039,[1]Sammelnr.!$B:$C,2,FALSE)=0,"Sammelnr. ungeschält ABS"),
IFERROR(IF(VLOOKUP(W1039,[1]Sammelnr.!$E:$F,2,FALSE)=0,"Sammelnr. ungeschält VS"),
IFERROR(IF(VLOOKUP(W1039,[1]Sammelnr.!$H:$I,2,FALSE)=0,"Sammelnr. geschält"),
IFERROR(IF(VLOOKUP(W1039,[1]Offen!$B:$C,2,FALSE)=0,"Offen ungeschält ABS"),
IFERROR(IF(VLOOKUP(W1039,[1]Offen!$E:$F,2,FALSE)=0,"Offen ungeschält VOS"),
IFERROR(IF(VLOOKUP(W1039,[1]Offen!$H:$I,2,FALSE)=0,"Offen geschält RW"),
IFERROR(IF(VLOOKUP(W1039,[1]Offen!$K:$L,2,FALSE)=0,"Offen vegan"),
IFERROR(IF(VLOOKUP(W1039,[1]Offen!$N:$O,2,FALSE)=0,"Offen Zipfel"),
IFERROR(IF(VLOOKUP(W1039,[1]Offen!$Q:$R,2,FALSE)=0,"Offen Endstücke"),
IFERROR(IF(VLOOKUP(W1039,[1]Vakuumiert!$B:$C,2,FALSE)=0,"Vakuumierter VOS ungeschält"),
IFERROR(IF(VLOOKUP(W1039,[1]Vakuumiert!$E:$F,2,FALSE)=0,"Vakuumierter ABS ungeschält"),
IFERROR(IF(VLOOKUP(W1039,[1]Vakuumiert!$H:$I,2,FALSE)=0,"Vakuumierter VOS geschält"),
IFERROR(IF(VLOOKUP(W1039,[1]Vakuumiert!$K:$L,2,FALSE)=0,"Vakuumierter VOS vegan"),
IFERROR(IF(VLOOKUP(W1039,[1]Vakuumiert!$N:$O,2,FALSE)=0,"Vakuumierter VOS Zipfel"),
IFERROR(IF(VLOOKUP(W1039,[1]Vakuumiert!$Q:$R,2,FALSE)=0,"Vakuumiert geschält"),
IFERROR(IF(VLOOKUP(W1039,'[1]vakuumierte Fertigprodukte'!$B:$C,2,FALSE)=0,"Fertigprodukte"),
IFERROR(IF(VLOOKUP(W1039,'[1]vakuumierte Fertigprodukte'!$E:$FI,2,FALSE)=0,"Vakuumierte Zipfel"),
IFERROR(IF(VLOOKUP(W1039,[1]Wurste!$B:$C,2,FALSE)=0,"Räucherwürste"),
IFERROR(IF(VLOOKUP(W1039,[1]Wurste!$E:$F,2,FALSE)=0,"URW/URGW Wurst"),
IFERROR(IF(VLOOKUP(W1039,[1]Wurste!$H:$I,2,FALSE)=0,"HF-Wurst Vegan"),
IFERROR(IF(VLOOKUP(W1039,[1]Wurste!$K:$L,2,FALSE)=0,"320er ohne Würste"),
IFERROR(IF(AND(OR(Abfalldokumentation!$I1039="BU3",Abfalldokumentation!$I1039="Verkauf"),Abfalldokumentation!$N1039="Schimmel",Abfalldokumentation!$O1039="keinen Abnehmer/kein Schälpersonal"),"Div. Zipfel, ES ohne Verwendung",VLOOKUP(Abfalldokumentation!$M1039,Produktgruppen!A:B,2,FALSE)),"-")))))))))))))))))))))))</f>
        <v>Offen vegan</v>
      </c>
      <c r="M1039" s="76" t="str">
        <f>IFERROR(VLOOKUP(Abfalldokumentation!$W1039,Artikel!A:C,3,FALSE),Abfalldokumentation!$W1039)</f>
        <v>VOS VEG-SCH MILD</v>
      </c>
      <c r="N1039" s="76" t="str">
        <f>VLOOKUP(D1039,'Liste Gründe'!A:D,2,FALSE)</f>
        <v>Schimmel</v>
      </c>
      <c r="O1039" s="75" t="str">
        <f>IF(ISBLANK(F1039),VLOOKUP(Abfalldokumentation!$X1039,'Liste Gründe'!A:D,3,FALSE),F1039)</f>
        <v>VOS &gt; Einsatz</v>
      </c>
      <c r="P1039" s="76" t="str">
        <f>IF(ISBLANK(Abfalldokumentation!$G1039),"-",Abfalldokumentation!$G1039)</f>
        <v>-</v>
      </c>
      <c r="Q1039" s="76">
        <f t="shared" si="141"/>
        <v>41</v>
      </c>
      <c r="R1039" s="76" t="str">
        <f t="shared" si="142"/>
        <v>Produkte</v>
      </c>
      <c r="S1039" s="76" t="str">
        <f t="shared" si="143"/>
        <v>BUs</v>
      </c>
      <c r="T1039" s="76" t="str">
        <f t="shared" si="144"/>
        <v>Symptome</v>
      </c>
      <c r="U1039" s="76">
        <f>IFERROR(VLOOKUP(Abfalldokumentation!$W1039,Kennzahlen!S:U,3,FALSE)*Abfalldokumentation!$J1039,"0")</f>
        <v>128.5</v>
      </c>
      <c r="V1039" s="76" t="str">
        <f>IF(ISBLANK(A1039),VLOOKUP(Abfalldokumentation!$W1039,'Linien - BU'!R:S,2,FALSE),A1039)</f>
        <v>Bu3</v>
      </c>
      <c r="W1039" s="77">
        <f t="shared" si="145"/>
        <v>29900002</v>
      </c>
      <c r="X1039" s="77">
        <f t="shared" si="146"/>
        <v>12</v>
      </c>
    </row>
    <row r="1040" spans="1:24" ht="30" customHeight="1" x14ac:dyDescent="0.25">
      <c r="A1040" s="39" t="s">
        <v>106</v>
      </c>
      <c r="B1040" s="40">
        <v>29900003</v>
      </c>
      <c r="C1040" s="40">
        <v>240</v>
      </c>
      <c r="D1040" s="40">
        <v>12</v>
      </c>
      <c r="E1040" s="41">
        <v>44481</v>
      </c>
      <c r="F1040" s="42" t="s">
        <v>21</v>
      </c>
      <c r="G1040" s="40"/>
      <c r="H1040" s="44" t="str">
        <f>IFERROR(VLOOKUP(Abfalldokumentation!$B1040,Artikel!A:C,3,FALSE),Abfalldokumentation!$B1040)</f>
        <v>VOS VEG-SCH WÜRZIG</v>
      </c>
      <c r="I1040" s="78" t="str">
        <f>VLOOKUP(V1040,'Linien - BU'!A:B,2,FALSE)</f>
        <v>BU3</v>
      </c>
      <c r="J1040" s="79">
        <f t="shared" si="140"/>
        <v>240</v>
      </c>
      <c r="K1040" s="80">
        <f>Abfalldokumentation!$E1040</f>
        <v>44481</v>
      </c>
      <c r="L1040" s="79" t="str">
        <f>IFERROR(IF(VLOOKUP(W1040,'[1]Rohware 230'!$B:$C,2,FALSE)=0,"Rohware"),
IFERROR(IF(VLOOKUP(W1040,[1]Sammelnr.!$B:$C,2,FALSE)=0,"Sammelnr. ungeschält ABS"),
IFERROR(IF(VLOOKUP(W1040,[1]Sammelnr.!$E:$F,2,FALSE)=0,"Sammelnr. ungeschält VS"),
IFERROR(IF(VLOOKUP(W1040,[1]Sammelnr.!$H:$I,2,FALSE)=0,"Sammelnr. geschält"),
IFERROR(IF(VLOOKUP(W1040,[1]Offen!$B:$C,2,FALSE)=0,"Offen ungeschält ABS"),
IFERROR(IF(VLOOKUP(W1040,[1]Offen!$E:$F,2,FALSE)=0,"Offen ungeschält VOS"),
IFERROR(IF(VLOOKUP(W1040,[1]Offen!$H:$I,2,FALSE)=0,"Offen geschält RW"),
IFERROR(IF(VLOOKUP(W1040,[1]Offen!$K:$L,2,FALSE)=0,"Offen vegan"),
IFERROR(IF(VLOOKUP(W1040,[1]Offen!$N:$O,2,FALSE)=0,"Offen Zipfel"),
IFERROR(IF(VLOOKUP(W1040,[1]Offen!$Q:$R,2,FALSE)=0,"Offen Endstücke"),
IFERROR(IF(VLOOKUP(W1040,[1]Vakuumiert!$B:$C,2,FALSE)=0,"Vakuumierter VOS ungeschält"),
IFERROR(IF(VLOOKUP(W1040,[1]Vakuumiert!$E:$F,2,FALSE)=0,"Vakuumierter ABS ungeschält"),
IFERROR(IF(VLOOKUP(W1040,[1]Vakuumiert!$H:$I,2,FALSE)=0,"Vakuumierter VOS geschält"),
IFERROR(IF(VLOOKUP(W1040,[1]Vakuumiert!$K:$L,2,FALSE)=0,"Vakuumierter VOS vegan"),
IFERROR(IF(VLOOKUP(W1040,[1]Vakuumiert!$N:$O,2,FALSE)=0,"Vakuumierter VOS Zipfel"),
IFERROR(IF(VLOOKUP(W1040,[1]Vakuumiert!$Q:$R,2,FALSE)=0,"Vakuumiert geschält"),
IFERROR(IF(VLOOKUP(W1040,'[1]vakuumierte Fertigprodukte'!$B:$C,2,FALSE)=0,"Fertigprodukte"),
IFERROR(IF(VLOOKUP(W1040,'[1]vakuumierte Fertigprodukte'!$E:$FI,2,FALSE)=0,"Vakuumierte Zipfel"),
IFERROR(IF(VLOOKUP(W1040,[1]Wurste!$B:$C,2,FALSE)=0,"Räucherwürste"),
IFERROR(IF(VLOOKUP(W1040,[1]Wurste!$E:$F,2,FALSE)=0,"URW/URGW Wurst"),
IFERROR(IF(VLOOKUP(W1040,[1]Wurste!$H:$I,2,FALSE)=0,"HF-Wurst Vegan"),
IFERROR(IF(VLOOKUP(W1040,[1]Wurste!$K:$L,2,FALSE)=0,"320er ohne Würste"),
IFERROR(IF(AND(OR(Abfalldokumentation!$I1040="BU3",Abfalldokumentation!$I1040="Verkauf"),Abfalldokumentation!$N1040="Schimmel",Abfalldokumentation!$O1040="keinen Abnehmer/kein Schälpersonal"),"Div. Zipfel, ES ohne Verwendung",VLOOKUP(Abfalldokumentation!$M1040,Produktgruppen!A:B,2,FALSE)),"-")))))))))))))))))))))))</f>
        <v>Offen vegan</v>
      </c>
      <c r="M1040" s="81" t="str">
        <f>IFERROR(VLOOKUP(Abfalldokumentation!$W1040,Artikel!A:C,3,FALSE),Abfalldokumentation!$W1040)</f>
        <v>VOS VEG-SCH WÜRZIG</v>
      </c>
      <c r="N1040" s="81" t="str">
        <f>VLOOKUP(D1040,'Liste Gründe'!A:D,2,FALSE)</f>
        <v>Schimmel</v>
      </c>
      <c r="O1040" s="80" t="str">
        <f>IF(ISBLANK(F1040),VLOOKUP(Abfalldokumentation!$X1040,'Liste Gründe'!A:D,3,FALSE),F1040)</f>
        <v>VOS &gt; Einsatz</v>
      </c>
      <c r="P1040" s="81" t="str">
        <f>IF(ISBLANK(Abfalldokumentation!$G1040),"-",Abfalldokumentation!$G1040)</f>
        <v>-</v>
      </c>
      <c r="Q1040" s="81">
        <f t="shared" si="141"/>
        <v>41</v>
      </c>
      <c r="R1040" s="81" t="str">
        <f t="shared" si="142"/>
        <v>Produkte</v>
      </c>
      <c r="S1040" s="81" t="str">
        <f t="shared" si="143"/>
        <v>BUs</v>
      </c>
      <c r="T1040" s="81" t="str">
        <f t="shared" si="144"/>
        <v>Symptome</v>
      </c>
      <c r="U1040" s="81">
        <f>IFERROR(VLOOKUP(Abfalldokumentation!$W1040,Kennzahlen!S:U,3,FALSE)*Abfalldokumentation!$J1040,"0")</f>
        <v>120</v>
      </c>
      <c r="V1040" s="81" t="str">
        <f>IF(ISBLANK(A1040),VLOOKUP(Abfalldokumentation!$W1040,'Linien - BU'!R:S,2,FALSE),A1040)</f>
        <v>Bu3</v>
      </c>
      <c r="W1040" s="77">
        <f t="shared" si="145"/>
        <v>29900003</v>
      </c>
      <c r="X1040" s="77">
        <f t="shared" si="146"/>
        <v>12</v>
      </c>
    </row>
    <row r="1041" spans="1:24" ht="30" customHeight="1" x14ac:dyDescent="0.25">
      <c r="A1041" s="45" t="s">
        <v>11</v>
      </c>
      <c r="B1041" s="46">
        <v>49500213</v>
      </c>
      <c r="C1041" s="46">
        <v>162</v>
      </c>
      <c r="D1041" s="46">
        <v>62</v>
      </c>
      <c r="E1041" s="47">
        <v>44481</v>
      </c>
      <c r="F1041" s="48"/>
      <c r="G1041" s="46"/>
      <c r="H1041" s="50" t="str">
        <f>IFERROR(VLOOKUP(Abfalldokumentation!$B1041,Artikel!A:C,3,FALSE),Abfalldokumentation!$B1041)</f>
        <v>RÄU-END RW-CHILI 200G Z</v>
      </c>
      <c r="I1041" s="73" t="str">
        <f>VLOOKUP(V1041,'Linien - BU'!A:B,2,FALSE)</f>
        <v>Verkauf</v>
      </c>
      <c r="J1041" s="74">
        <f t="shared" si="140"/>
        <v>162</v>
      </c>
      <c r="K1041" s="75">
        <f>Abfalldokumentation!$E1041</f>
        <v>44481</v>
      </c>
      <c r="L1041" s="74" t="str">
        <f>IFERROR(IF(VLOOKUP(W1041,'[1]Rohware 230'!$B:$C,2,FALSE)=0,"Rohware"),
IFERROR(IF(VLOOKUP(W1041,[1]Sammelnr.!$B:$C,2,FALSE)=0,"Sammelnr. ungeschält ABS"),
IFERROR(IF(VLOOKUP(W1041,[1]Sammelnr.!$E:$F,2,FALSE)=0,"Sammelnr. ungeschält VS"),
IFERROR(IF(VLOOKUP(W1041,[1]Sammelnr.!$H:$I,2,FALSE)=0,"Sammelnr. geschält"),
IFERROR(IF(VLOOKUP(W1041,[1]Offen!$B:$C,2,FALSE)=0,"Offen ungeschält ABS"),
IFERROR(IF(VLOOKUP(W1041,[1]Offen!$E:$F,2,FALSE)=0,"Offen ungeschält VOS"),
IFERROR(IF(VLOOKUP(W1041,[1]Offen!$H:$I,2,FALSE)=0,"Offen geschält RW"),
IFERROR(IF(VLOOKUP(W1041,[1]Offen!$K:$L,2,FALSE)=0,"Offen vegan"),
IFERROR(IF(VLOOKUP(W1041,[1]Offen!$N:$O,2,FALSE)=0,"Offen Zipfel"),
IFERROR(IF(VLOOKUP(W1041,[1]Offen!$Q:$R,2,FALSE)=0,"Offen Endstücke"),
IFERROR(IF(VLOOKUP(W1041,[1]Vakuumiert!$B:$C,2,FALSE)=0,"Vakuumierter VOS ungeschält"),
IFERROR(IF(VLOOKUP(W1041,[1]Vakuumiert!$E:$F,2,FALSE)=0,"Vakuumierter ABS ungeschält"),
IFERROR(IF(VLOOKUP(W1041,[1]Vakuumiert!$H:$I,2,FALSE)=0,"Vakuumierter VOS geschält"),
IFERROR(IF(VLOOKUP(W1041,[1]Vakuumiert!$K:$L,2,FALSE)=0,"Vakuumierter VOS vegan"),
IFERROR(IF(VLOOKUP(W1041,[1]Vakuumiert!$N:$O,2,FALSE)=0,"Vakuumierter VOS Zipfel"),
IFERROR(IF(VLOOKUP(W1041,[1]Vakuumiert!$Q:$R,2,FALSE)=0,"Vakuumiert geschält"),
IFERROR(IF(VLOOKUP(W1041,'[1]vakuumierte Fertigprodukte'!$B:$C,2,FALSE)=0,"Fertigprodukte"),
IFERROR(IF(VLOOKUP(W1041,'[1]vakuumierte Fertigprodukte'!$E:$FI,2,FALSE)=0,"Vakuumierte Zipfel"),
IFERROR(IF(VLOOKUP(W1041,[1]Wurste!$B:$C,2,FALSE)=0,"Räucherwürste"),
IFERROR(IF(VLOOKUP(W1041,[1]Wurste!$E:$F,2,FALSE)=0,"URW/URGW Wurst"),
IFERROR(IF(VLOOKUP(W1041,[1]Wurste!$H:$I,2,FALSE)=0,"HF-Wurst Vegan"),
IFERROR(IF(VLOOKUP(W1041,[1]Wurste!$K:$L,2,FALSE)=0,"320er ohne Würste"),
IFERROR(IF(AND(OR(Abfalldokumentation!$I1041="BU3",Abfalldokumentation!$I1041="Verkauf"),Abfalldokumentation!$N1041="Schimmel",Abfalldokumentation!$O1041="keinen Abnehmer/kein Schälpersonal"),"Div. Zipfel, ES ohne Verwendung",VLOOKUP(Abfalldokumentation!$M1041,Produktgruppen!A:B,2,FALSE)),"-")))))))))))))))))))))))</f>
        <v>Vakuumierte Zipfel</v>
      </c>
      <c r="M1041" s="76" t="str">
        <f>IFERROR(VLOOKUP(Abfalldokumentation!$W1041,Artikel!A:C,3,FALSE),Abfalldokumentation!$W1041)</f>
        <v>RÄU-END RW-CHILI 200G Z</v>
      </c>
      <c r="N1041" s="76" t="str">
        <f>VLOOKUP(D1041,'Liste Gründe'!A:D,2,FALSE)</f>
        <v>Schimmel</v>
      </c>
      <c r="O1041" s="75" t="str">
        <f>IF(ISBLANK(F1041),VLOOKUP(Abfalldokumentation!$X1041,'Liste Gründe'!A:D,3,FALSE),F1041)</f>
        <v>keinen Abnehmer</v>
      </c>
      <c r="P1041" s="76" t="str">
        <f>IF(ISBLANK(Abfalldokumentation!$G1041),"-",Abfalldokumentation!$G1041)</f>
        <v>-</v>
      </c>
      <c r="Q1041" s="76">
        <f t="shared" si="141"/>
        <v>41</v>
      </c>
      <c r="R1041" s="76" t="str">
        <f t="shared" si="142"/>
        <v>Produkte</v>
      </c>
      <c r="S1041" s="76" t="str">
        <f t="shared" si="143"/>
        <v>BUs</v>
      </c>
      <c r="T1041" s="76" t="str">
        <f t="shared" si="144"/>
        <v>Symptome</v>
      </c>
      <c r="U1041" s="76">
        <f>IFERROR(VLOOKUP(Abfalldokumentation!$W1041,Kennzahlen!S:U,3,FALSE)*Abfalldokumentation!$J1041,"0")</f>
        <v>59.389199999999995</v>
      </c>
      <c r="V1041" s="76" t="str">
        <f>IF(ISBLANK(A1041),VLOOKUP(Abfalldokumentation!$W1041,'Linien - BU'!R:S,2,FALSE),A1041)</f>
        <v>Verkauf</v>
      </c>
      <c r="W1041" s="77">
        <f t="shared" si="145"/>
        <v>49500213</v>
      </c>
      <c r="X1041" s="77">
        <f t="shared" si="146"/>
        <v>62</v>
      </c>
    </row>
    <row r="1042" spans="1:24" ht="30" customHeight="1" x14ac:dyDescent="0.25">
      <c r="A1042" s="39" t="s">
        <v>239</v>
      </c>
      <c r="B1042" s="40">
        <v>49900001</v>
      </c>
      <c r="C1042" s="40">
        <v>253</v>
      </c>
      <c r="D1042" s="40">
        <v>12</v>
      </c>
      <c r="E1042" s="41">
        <v>44481</v>
      </c>
      <c r="F1042" s="42" t="s">
        <v>21</v>
      </c>
      <c r="G1042" s="40"/>
      <c r="H1042" s="44" t="str">
        <f>IFERROR(VLOOKUP(Abfalldokumentation!$B1042,Artikel!A:C,3,FALSE),Abfalldokumentation!$B1042)</f>
        <v>VOS VEG-SCH-MILD-VAKU</v>
      </c>
      <c r="I1042" s="78" t="str">
        <f>VLOOKUP(V1042,'Linien - BU'!A:B,2,FALSE)</f>
        <v>BU3</v>
      </c>
      <c r="J1042" s="79">
        <f t="shared" si="140"/>
        <v>253</v>
      </c>
      <c r="K1042" s="80">
        <f>Abfalldokumentation!$E1042</f>
        <v>44481</v>
      </c>
      <c r="L1042" s="79" t="str">
        <f>IFERROR(IF(VLOOKUP(W1042,'[1]Rohware 230'!$B:$C,2,FALSE)=0,"Rohware"),
IFERROR(IF(VLOOKUP(W1042,[1]Sammelnr.!$B:$C,2,FALSE)=0,"Sammelnr. ungeschält ABS"),
IFERROR(IF(VLOOKUP(W1042,[1]Sammelnr.!$E:$F,2,FALSE)=0,"Sammelnr. ungeschält VS"),
IFERROR(IF(VLOOKUP(W1042,[1]Sammelnr.!$H:$I,2,FALSE)=0,"Sammelnr. geschält"),
IFERROR(IF(VLOOKUP(W1042,[1]Offen!$B:$C,2,FALSE)=0,"Offen ungeschält ABS"),
IFERROR(IF(VLOOKUP(W1042,[1]Offen!$E:$F,2,FALSE)=0,"Offen ungeschält VOS"),
IFERROR(IF(VLOOKUP(W1042,[1]Offen!$H:$I,2,FALSE)=0,"Offen geschält RW"),
IFERROR(IF(VLOOKUP(W1042,[1]Offen!$K:$L,2,FALSE)=0,"Offen vegan"),
IFERROR(IF(VLOOKUP(W1042,[1]Offen!$N:$O,2,FALSE)=0,"Offen Zipfel"),
IFERROR(IF(VLOOKUP(W1042,[1]Offen!$Q:$R,2,FALSE)=0,"Offen Endstücke"),
IFERROR(IF(VLOOKUP(W1042,[1]Vakuumiert!$B:$C,2,FALSE)=0,"Vakuumierter VOS ungeschält"),
IFERROR(IF(VLOOKUP(W1042,[1]Vakuumiert!$E:$F,2,FALSE)=0,"Vakuumierter ABS ungeschält"),
IFERROR(IF(VLOOKUP(W1042,[1]Vakuumiert!$H:$I,2,FALSE)=0,"Vakuumierter VOS geschält"),
IFERROR(IF(VLOOKUP(W1042,[1]Vakuumiert!$K:$L,2,FALSE)=0,"Vakuumierter VOS vegan"),
IFERROR(IF(VLOOKUP(W1042,[1]Vakuumiert!$N:$O,2,FALSE)=0,"Vakuumierter VOS Zipfel"),
IFERROR(IF(VLOOKUP(W1042,[1]Vakuumiert!$Q:$R,2,FALSE)=0,"Vakuumiert geschält"),
IFERROR(IF(VLOOKUP(W1042,'[1]vakuumierte Fertigprodukte'!$B:$C,2,FALSE)=0,"Fertigprodukte"),
IFERROR(IF(VLOOKUP(W1042,'[1]vakuumierte Fertigprodukte'!$E:$FI,2,FALSE)=0,"Vakuumierte Zipfel"),
IFERROR(IF(VLOOKUP(W1042,[1]Wurste!$B:$C,2,FALSE)=0,"Räucherwürste"),
IFERROR(IF(VLOOKUP(W1042,[1]Wurste!$E:$F,2,FALSE)=0,"URW/URGW Wurst"),
IFERROR(IF(VLOOKUP(W1042,[1]Wurste!$H:$I,2,FALSE)=0,"HF-Wurst Vegan"),
IFERROR(IF(VLOOKUP(W1042,[1]Wurste!$K:$L,2,FALSE)=0,"320er ohne Würste"),
IFERROR(IF(AND(OR(Abfalldokumentation!$I1042="BU3",Abfalldokumentation!$I1042="Verkauf"),Abfalldokumentation!$N1042="Schimmel",Abfalldokumentation!$O1042="keinen Abnehmer/kein Schälpersonal"),"Div. Zipfel, ES ohne Verwendung",VLOOKUP(Abfalldokumentation!$M1042,Produktgruppen!A:B,2,FALSE)),"-")))))))))))))))))))))))</f>
        <v>Vakuumierter VOS vegan</v>
      </c>
      <c r="M1042" s="81" t="str">
        <f>IFERROR(VLOOKUP(Abfalldokumentation!$W1042,Artikel!A:C,3,FALSE),Abfalldokumentation!$W1042)</f>
        <v>VOS VEG-SCH-MILD-VAKU</v>
      </c>
      <c r="N1042" s="81" t="str">
        <f>VLOOKUP(D1042,'Liste Gründe'!A:D,2,FALSE)</f>
        <v>Schimmel</v>
      </c>
      <c r="O1042" s="80" t="str">
        <f>IF(ISBLANK(F1042),VLOOKUP(Abfalldokumentation!$X1042,'Liste Gründe'!A:D,3,FALSE),F1042)</f>
        <v>VOS &gt; Einsatz</v>
      </c>
      <c r="P1042" s="81" t="str">
        <f>IF(ISBLANK(Abfalldokumentation!$G1042),"-",Abfalldokumentation!$G1042)</f>
        <v>-</v>
      </c>
      <c r="Q1042" s="81">
        <f t="shared" si="141"/>
        <v>41</v>
      </c>
      <c r="R1042" s="81" t="str">
        <f t="shared" si="142"/>
        <v>Produkte</v>
      </c>
      <c r="S1042" s="81" t="str">
        <f t="shared" si="143"/>
        <v>BUs</v>
      </c>
      <c r="T1042" s="81" t="str">
        <f t="shared" si="144"/>
        <v>Symptome</v>
      </c>
      <c r="U1042" s="81">
        <f>IFERROR(VLOOKUP(Abfalldokumentation!$W1042,Kennzahlen!S:U,3,FALSE)*Abfalldokumentation!$J1042,"0")</f>
        <v>130.042</v>
      </c>
      <c r="V1042" s="81" t="str">
        <f>IF(ISBLANK(A1042),VLOOKUP(Abfalldokumentation!$W1042,'Linien - BU'!R:S,2,FALSE),A1042)</f>
        <v>bu3</v>
      </c>
      <c r="W1042" s="77">
        <f t="shared" si="145"/>
        <v>49900001</v>
      </c>
      <c r="X1042" s="77">
        <f t="shared" si="146"/>
        <v>12</v>
      </c>
    </row>
    <row r="1043" spans="1:24" ht="30" customHeight="1" x14ac:dyDescent="0.25">
      <c r="A1043" s="45" t="s">
        <v>239</v>
      </c>
      <c r="B1043" s="46">
        <v>49900002</v>
      </c>
      <c r="C1043" s="46">
        <v>348</v>
      </c>
      <c r="D1043" s="46">
        <v>12</v>
      </c>
      <c r="E1043" s="47">
        <v>44481</v>
      </c>
      <c r="F1043" s="48" t="s">
        <v>21</v>
      </c>
      <c r="G1043" s="46"/>
      <c r="H1043" s="50" t="str">
        <f>IFERROR(VLOOKUP(Abfalldokumentation!$B1043,Artikel!A:C,3,FALSE),Abfalldokumentation!$B1043)</f>
        <v>VOS VEG-SCH-WÜRZIG-VAKU</v>
      </c>
      <c r="I1043" s="73" t="str">
        <f>VLOOKUP(V1043,'Linien - BU'!A:B,2,FALSE)</f>
        <v>BU3</v>
      </c>
      <c r="J1043" s="74">
        <f t="shared" si="140"/>
        <v>348</v>
      </c>
      <c r="K1043" s="75">
        <f>Abfalldokumentation!$E1043</f>
        <v>44481</v>
      </c>
      <c r="L1043" s="74" t="str">
        <f>IFERROR(IF(VLOOKUP(W1043,'[1]Rohware 230'!$B:$C,2,FALSE)=0,"Rohware"),
IFERROR(IF(VLOOKUP(W1043,[1]Sammelnr.!$B:$C,2,FALSE)=0,"Sammelnr. ungeschält ABS"),
IFERROR(IF(VLOOKUP(W1043,[1]Sammelnr.!$E:$F,2,FALSE)=0,"Sammelnr. ungeschält VS"),
IFERROR(IF(VLOOKUP(W1043,[1]Sammelnr.!$H:$I,2,FALSE)=0,"Sammelnr. geschält"),
IFERROR(IF(VLOOKUP(W1043,[1]Offen!$B:$C,2,FALSE)=0,"Offen ungeschält ABS"),
IFERROR(IF(VLOOKUP(W1043,[1]Offen!$E:$F,2,FALSE)=0,"Offen ungeschält VOS"),
IFERROR(IF(VLOOKUP(W1043,[1]Offen!$H:$I,2,FALSE)=0,"Offen geschält RW"),
IFERROR(IF(VLOOKUP(W1043,[1]Offen!$K:$L,2,FALSE)=0,"Offen vegan"),
IFERROR(IF(VLOOKUP(W1043,[1]Offen!$N:$O,2,FALSE)=0,"Offen Zipfel"),
IFERROR(IF(VLOOKUP(W1043,[1]Offen!$Q:$R,2,FALSE)=0,"Offen Endstücke"),
IFERROR(IF(VLOOKUP(W1043,[1]Vakuumiert!$B:$C,2,FALSE)=0,"Vakuumierter VOS ungeschält"),
IFERROR(IF(VLOOKUP(W1043,[1]Vakuumiert!$E:$F,2,FALSE)=0,"Vakuumierter ABS ungeschält"),
IFERROR(IF(VLOOKUP(W1043,[1]Vakuumiert!$H:$I,2,FALSE)=0,"Vakuumierter VOS geschält"),
IFERROR(IF(VLOOKUP(W1043,[1]Vakuumiert!$K:$L,2,FALSE)=0,"Vakuumierter VOS vegan"),
IFERROR(IF(VLOOKUP(W1043,[1]Vakuumiert!$N:$O,2,FALSE)=0,"Vakuumierter VOS Zipfel"),
IFERROR(IF(VLOOKUP(W1043,[1]Vakuumiert!$Q:$R,2,FALSE)=0,"Vakuumiert geschält"),
IFERROR(IF(VLOOKUP(W1043,'[1]vakuumierte Fertigprodukte'!$B:$C,2,FALSE)=0,"Fertigprodukte"),
IFERROR(IF(VLOOKUP(W1043,'[1]vakuumierte Fertigprodukte'!$E:$FI,2,FALSE)=0,"Vakuumierte Zipfel"),
IFERROR(IF(VLOOKUP(W1043,[1]Wurste!$B:$C,2,FALSE)=0,"Räucherwürste"),
IFERROR(IF(VLOOKUP(W1043,[1]Wurste!$E:$F,2,FALSE)=0,"URW/URGW Wurst"),
IFERROR(IF(VLOOKUP(W1043,[1]Wurste!$H:$I,2,FALSE)=0,"HF-Wurst Vegan"),
IFERROR(IF(VLOOKUP(W1043,[1]Wurste!$K:$L,2,FALSE)=0,"320er ohne Würste"),
IFERROR(IF(AND(OR(Abfalldokumentation!$I1043="BU3",Abfalldokumentation!$I1043="Verkauf"),Abfalldokumentation!$N1043="Schimmel",Abfalldokumentation!$O1043="keinen Abnehmer/kein Schälpersonal"),"Div. Zipfel, ES ohne Verwendung",VLOOKUP(Abfalldokumentation!$M1043,Produktgruppen!A:B,2,FALSE)),"-")))))))))))))))))))))))</f>
        <v>Vakuumierter VOS vegan</v>
      </c>
      <c r="M1043" s="76" t="str">
        <f>IFERROR(VLOOKUP(Abfalldokumentation!$W1043,Artikel!A:C,3,FALSE),Abfalldokumentation!$W1043)</f>
        <v>VOS VEG-SCH-WÜRZIG-VAKU</v>
      </c>
      <c r="N1043" s="76" t="str">
        <f>VLOOKUP(D1043,'Liste Gründe'!A:D,2,FALSE)</f>
        <v>Schimmel</v>
      </c>
      <c r="O1043" s="75" t="str">
        <f>IF(ISBLANK(F1043),VLOOKUP(Abfalldokumentation!$X1043,'Liste Gründe'!A:D,3,FALSE),F1043)</f>
        <v>VOS &gt; Einsatz</v>
      </c>
      <c r="P1043" s="76" t="str">
        <f>IF(ISBLANK(Abfalldokumentation!$G1043),"-",Abfalldokumentation!$G1043)</f>
        <v>-</v>
      </c>
      <c r="Q1043" s="76">
        <f t="shared" si="141"/>
        <v>41</v>
      </c>
      <c r="R1043" s="76" t="str">
        <f t="shared" si="142"/>
        <v>Produkte</v>
      </c>
      <c r="S1043" s="76" t="str">
        <f t="shared" si="143"/>
        <v>BUs</v>
      </c>
      <c r="T1043" s="76" t="str">
        <f t="shared" si="144"/>
        <v>Symptome</v>
      </c>
      <c r="U1043" s="76">
        <f>IFERROR(VLOOKUP(Abfalldokumentation!$W1043,Kennzahlen!S:U,3,FALSE)*Abfalldokumentation!$J1043,"0")</f>
        <v>178.87200000000001</v>
      </c>
      <c r="V1043" s="76" t="str">
        <f>IF(ISBLANK(A1043),VLOOKUP(Abfalldokumentation!$W1043,'Linien - BU'!R:S,2,FALSE),A1043)</f>
        <v>bu3</v>
      </c>
      <c r="W1043" s="77">
        <f t="shared" si="145"/>
        <v>49900002</v>
      </c>
      <c r="X1043" s="77">
        <f t="shared" si="146"/>
        <v>12</v>
      </c>
    </row>
    <row r="1044" spans="1:24" ht="30" customHeight="1" x14ac:dyDescent="0.25">
      <c r="A1044" s="39" t="s">
        <v>11</v>
      </c>
      <c r="B1044" s="40">
        <v>59500051</v>
      </c>
      <c r="C1044" s="40">
        <v>1831</v>
      </c>
      <c r="D1044" s="40">
        <v>12</v>
      </c>
      <c r="E1044" s="41">
        <v>44481</v>
      </c>
      <c r="F1044" s="42" t="s">
        <v>25</v>
      </c>
      <c r="G1044" s="40" t="s">
        <v>36</v>
      </c>
      <c r="H1044" s="44" t="str">
        <f>IFERROR(VLOOKUP(Abfalldokumentation!$B1044,Artikel!A:C,3,FALSE),Abfalldokumentation!$B1044)</f>
        <v>Abschnitte Landkäse Ber</v>
      </c>
      <c r="I1044" s="78" t="str">
        <f>VLOOKUP(V1044,'Linien - BU'!A:B,2,FALSE)</f>
        <v>Verkauf</v>
      </c>
      <c r="J1044" s="79">
        <f t="shared" si="140"/>
        <v>1831</v>
      </c>
      <c r="K1044" s="80">
        <f>Abfalldokumentation!$E1044</f>
        <v>44481</v>
      </c>
      <c r="L1044" s="79" t="str">
        <f>IFERROR(IF(VLOOKUP(W1044,'[1]Rohware 230'!$B:$C,2,FALSE)=0,"Rohware"),
IFERROR(IF(VLOOKUP(W1044,[1]Sammelnr.!$B:$C,2,FALSE)=0,"Sammelnr. ungeschält ABS"),
IFERROR(IF(VLOOKUP(W1044,[1]Sammelnr.!$E:$F,2,FALSE)=0,"Sammelnr. ungeschält VS"),
IFERROR(IF(VLOOKUP(W1044,[1]Sammelnr.!$H:$I,2,FALSE)=0,"Sammelnr. geschält"),
IFERROR(IF(VLOOKUP(W1044,[1]Offen!$B:$C,2,FALSE)=0,"Offen ungeschält ABS"),
IFERROR(IF(VLOOKUP(W1044,[1]Offen!$E:$F,2,FALSE)=0,"Offen ungeschält VOS"),
IFERROR(IF(VLOOKUP(W1044,[1]Offen!$H:$I,2,FALSE)=0,"Offen geschält RW"),
IFERROR(IF(VLOOKUP(W1044,[1]Offen!$K:$L,2,FALSE)=0,"Offen vegan"),
IFERROR(IF(VLOOKUP(W1044,[1]Offen!$N:$O,2,FALSE)=0,"Offen Zipfel"),
IFERROR(IF(VLOOKUP(W1044,[1]Offen!$Q:$R,2,FALSE)=0,"Offen Endstücke"),
IFERROR(IF(VLOOKUP(W1044,[1]Vakuumiert!$B:$C,2,FALSE)=0,"Vakuumierter VOS ungeschält"),
IFERROR(IF(VLOOKUP(W1044,[1]Vakuumiert!$E:$F,2,FALSE)=0,"Vakuumierter ABS ungeschält"),
IFERROR(IF(VLOOKUP(W1044,[1]Vakuumiert!$H:$I,2,FALSE)=0,"Vakuumierter VOS geschält"),
IFERROR(IF(VLOOKUP(W1044,[1]Vakuumiert!$K:$L,2,FALSE)=0,"Vakuumierter VOS vegan"),
IFERROR(IF(VLOOKUP(W1044,[1]Vakuumiert!$N:$O,2,FALSE)=0,"Vakuumierter VOS Zipfel"),
IFERROR(IF(VLOOKUP(W1044,[1]Vakuumiert!$Q:$R,2,FALSE)=0,"Vakuumiert geschält"),
IFERROR(IF(VLOOKUP(W1044,'[1]vakuumierte Fertigprodukte'!$B:$C,2,FALSE)=0,"Fertigprodukte"),
IFERROR(IF(VLOOKUP(W1044,'[1]vakuumierte Fertigprodukte'!$E:$FI,2,FALSE)=0,"Vakuumierte Zipfel"),
IFERROR(IF(VLOOKUP(W1044,[1]Wurste!$B:$C,2,FALSE)=0,"Räucherwürste"),
IFERROR(IF(VLOOKUP(W1044,[1]Wurste!$E:$F,2,FALSE)=0,"URW/URGW Wurst"),
IFERROR(IF(VLOOKUP(W1044,[1]Wurste!$H:$I,2,FALSE)=0,"HF-Wurst Vegan"),
IFERROR(IF(VLOOKUP(W1044,[1]Wurste!$K:$L,2,FALSE)=0,"320er ohne Würste"),
IFERROR(IF(AND(OR(Abfalldokumentation!$I1044="BU3",Abfalldokumentation!$I1044="Verkauf"),Abfalldokumentation!$N1044="Schimmel",Abfalldokumentation!$O1044="keinen Abnehmer/kein Schälpersonal"),"Div. Zipfel, ES ohne Verwendung",VLOOKUP(Abfalldokumentation!$M1044,Produktgruppen!A:B,2,FALSE)),"-")))))))))))))))))))))))</f>
        <v>ABS</v>
      </c>
      <c r="M1044" s="81" t="str">
        <f>IFERROR(VLOOKUP(Abfalldokumentation!$W1044,Artikel!A:C,3,FALSE),Abfalldokumentation!$W1044)</f>
        <v>Abschnitte Landkäse Ber</v>
      </c>
      <c r="N1044" s="81" t="str">
        <f>VLOOKUP(D1044,'Liste Gründe'!A:D,2,FALSE)</f>
        <v>Schimmel</v>
      </c>
      <c r="O1044" s="80" t="str">
        <f>IF(ISBLANK(F1044),VLOOKUP(Abfalldokumentation!$X1044,'Liste Gründe'!A:D,3,FALSE),F1044)</f>
        <v>Abnehmer ist kurzfristig abgesprungen</v>
      </c>
      <c r="P1044" s="81" t="str">
        <f>IF(ISBLANK(Abfalldokumentation!$G1044),"-",Abfalldokumentation!$G1044)</f>
        <v>-</v>
      </c>
      <c r="Q1044" s="81">
        <f t="shared" si="141"/>
        <v>41</v>
      </c>
      <c r="R1044" s="81" t="str">
        <f t="shared" si="142"/>
        <v>Produkte</v>
      </c>
      <c r="S1044" s="81" t="str">
        <f t="shared" si="143"/>
        <v>BUs</v>
      </c>
      <c r="T1044" s="81" t="str">
        <f t="shared" si="144"/>
        <v>Symptome</v>
      </c>
      <c r="U1044" s="81">
        <f>IFERROR(VLOOKUP(Abfalldokumentation!$W1044,Kennzahlen!S:U,3,FALSE)*Abfalldokumentation!$J1044,"0")</f>
        <v>1914.6767000000002</v>
      </c>
      <c r="V1044" s="81" t="str">
        <f>IF(ISBLANK(A1044),VLOOKUP(Abfalldokumentation!$W1044,'Linien - BU'!R:S,2,FALSE),A1044)</f>
        <v>Verkauf</v>
      </c>
      <c r="W1044" s="77">
        <f t="shared" si="145"/>
        <v>59500051</v>
      </c>
      <c r="X1044" s="77">
        <f t="shared" si="146"/>
        <v>12</v>
      </c>
    </row>
    <row r="1045" spans="1:24" ht="30" customHeight="1" x14ac:dyDescent="0.25">
      <c r="A1045" s="45" t="s">
        <v>70</v>
      </c>
      <c r="B1045" s="46" t="s">
        <v>85</v>
      </c>
      <c r="C1045" s="46">
        <v>258</v>
      </c>
      <c r="D1045" s="46">
        <v>30</v>
      </c>
      <c r="E1045" s="47">
        <v>44481</v>
      </c>
      <c r="F1045" s="48"/>
      <c r="G1045" s="46" t="s">
        <v>236</v>
      </c>
      <c r="H1045" s="50" t="str">
        <f>IFERROR(VLOOKUP(Abfalldokumentation!$B1045,Artikel!A:C,3,FALSE),Abfalldokumentation!$B1045)</f>
        <v>Diverses</v>
      </c>
      <c r="I1045" s="73" t="str">
        <f>VLOOKUP(V1045,'Linien - BU'!A:B,2,FALSE)</f>
        <v>BU1</v>
      </c>
      <c r="J1045" s="74">
        <f t="shared" si="140"/>
        <v>258</v>
      </c>
      <c r="K1045" s="75">
        <f>Abfalldokumentation!$E1045</f>
        <v>44481</v>
      </c>
      <c r="L1045" s="74" t="str">
        <f>IFERROR(IF(VLOOKUP(W1045,'[1]Rohware 230'!$B:$C,2,FALSE)=0,"Rohware"),
IFERROR(IF(VLOOKUP(W1045,[1]Sammelnr.!$B:$C,2,FALSE)=0,"Sammelnr. ungeschält ABS"),
IFERROR(IF(VLOOKUP(W1045,[1]Sammelnr.!$E:$F,2,FALSE)=0,"Sammelnr. ungeschält VS"),
IFERROR(IF(VLOOKUP(W1045,[1]Sammelnr.!$H:$I,2,FALSE)=0,"Sammelnr. geschält"),
IFERROR(IF(VLOOKUP(W1045,[1]Offen!$B:$C,2,FALSE)=0,"Offen ungeschält ABS"),
IFERROR(IF(VLOOKUP(W1045,[1]Offen!$E:$F,2,FALSE)=0,"Offen ungeschält VOS"),
IFERROR(IF(VLOOKUP(W1045,[1]Offen!$H:$I,2,FALSE)=0,"Offen geschält RW"),
IFERROR(IF(VLOOKUP(W1045,[1]Offen!$K:$L,2,FALSE)=0,"Offen vegan"),
IFERROR(IF(VLOOKUP(W1045,[1]Offen!$N:$O,2,FALSE)=0,"Offen Zipfel"),
IFERROR(IF(VLOOKUP(W1045,[1]Offen!$Q:$R,2,FALSE)=0,"Offen Endstücke"),
IFERROR(IF(VLOOKUP(W1045,[1]Vakuumiert!$B:$C,2,FALSE)=0,"Vakuumierter VOS ungeschält"),
IFERROR(IF(VLOOKUP(W1045,[1]Vakuumiert!$E:$F,2,FALSE)=0,"Vakuumierter ABS ungeschält"),
IFERROR(IF(VLOOKUP(W1045,[1]Vakuumiert!$H:$I,2,FALSE)=0,"Vakuumierter VOS geschält"),
IFERROR(IF(VLOOKUP(W1045,[1]Vakuumiert!$K:$L,2,FALSE)=0,"Vakuumierter VOS vegan"),
IFERROR(IF(VLOOKUP(W1045,[1]Vakuumiert!$N:$O,2,FALSE)=0,"Vakuumierter VOS Zipfel"),
IFERROR(IF(VLOOKUP(W1045,[1]Vakuumiert!$Q:$R,2,FALSE)=0,"Vakuumiert geschält"),
IFERROR(IF(VLOOKUP(W1045,'[1]vakuumierte Fertigprodukte'!$B:$C,2,FALSE)=0,"Fertigprodukte"),
IFERROR(IF(VLOOKUP(W1045,'[1]vakuumierte Fertigprodukte'!$E:$FI,2,FALSE)=0,"Vakuumierte Zipfel"),
IFERROR(IF(VLOOKUP(W1045,[1]Wurste!$B:$C,2,FALSE)=0,"Räucherwürste"),
IFERROR(IF(VLOOKUP(W1045,[1]Wurste!$E:$F,2,FALSE)=0,"URW/URGW Wurst"),
IFERROR(IF(VLOOKUP(W1045,[1]Wurste!$H:$I,2,FALSE)=0,"HF-Wurst Vegan"),
IFERROR(IF(VLOOKUP(W1045,[1]Wurste!$K:$L,2,FALSE)=0,"320er ohne Würste"),
IFERROR(IF(AND(OR(Abfalldokumentation!$I1045="BU3",Abfalldokumentation!$I1045="Verkauf"),Abfalldokumentation!$N1045="Schimmel",Abfalldokumentation!$O1045="keinen Abnehmer/kein Schälpersonal"),"Div. Zipfel, ES ohne Verwendung",VLOOKUP(Abfalldokumentation!$M1045,Produktgruppen!A:B,2,FALSE)),"-")))))))))))))))))))))))</f>
        <v>Diverses</v>
      </c>
      <c r="M1045" s="76" t="str">
        <f>IFERROR(VLOOKUP(Abfalldokumentation!$W1045,Artikel!A:C,3,FALSE),Abfalldokumentation!$W1045)</f>
        <v>Diverses</v>
      </c>
      <c r="N1045" s="76" t="str">
        <f>VLOOKUP(D1045,'Liste Gründe'!A:D,2,FALSE)</f>
        <v>Linienbezogen</v>
      </c>
      <c r="O1045" s="75" t="str">
        <f>IF(ISBLANK(F1045),VLOOKUP(Abfalldokumentation!$X1045,'Liste Gründe'!A:D,3,FALSE),F1045)</f>
        <v>Maschinenabfall</v>
      </c>
      <c r="P1045" s="76" t="str">
        <f>IF(ISBLANK(Abfalldokumentation!$G1045),"-",Abfalldokumentation!$G1045)</f>
        <v>mehr VOS als Rework</v>
      </c>
      <c r="Q1045" s="76">
        <f t="shared" si="141"/>
        <v>41</v>
      </c>
      <c r="R1045" s="76" t="str">
        <f t="shared" si="142"/>
        <v>Produkte</v>
      </c>
      <c r="S1045" s="76" t="str">
        <f t="shared" si="143"/>
        <v>BUs</v>
      </c>
      <c r="T1045" s="76" t="str">
        <f t="shared" si="144"/>
        <v>Symptome</v>
      </c>
      <c r="U1045" s="76" t="str">
        <f>IFERROR(VLOOKUP(Abfalldokumentation!$W1045,Kennzahlen!S:U,3,FALSE)*Abfalldokumentation!$J1045,"0")</f>
        <v>0</v>
      </c>
      <c r="V1045" s="76" t="str">
        <f>IF(ISBLANK(A1045),VLOOKUP(Abfalldokumentation!$W1045,'Linien - BU'!R:S,2,FALSE),A1045)</f>
        <v>Abfüllung</v>
      </c>
      <c r="W1045" s="77" t="str">
        <f t="shared" si="145"/>
        <v>Diverses</v>
      </c>
      <c r="X1045" s="77">
        <f t="shared" si="146"/>
        <v>30</v>
      </c>
    </row>
    <row r="1046" spans="1:24" ht="30" customHeight="1" x14ac:dyDescent="0.25">
      <c r="A1046" s="39" t="s">
        <v>243</v>
      </c>
      <c r="B1046" s="40" t="s">
        <v>85</v>
      </c>
      <c r="C1046" s="40">
        <v>20</v>
      </c>
      <c r="D1046" s="40">
        <v>30</v>
      </c>
      <c r="E1046" s="41">
        <v>44481</v>
      </c>
      <c r="F1046" s="42"/>
      <c r="G1046" s="40"/>
      <c r="H1046" s="44" t="str">
        <f>IFERROR(VLOOKUP(Abfalldokumentation!$B1046,Artikel!A:C,3,FALSE),Abfalldokumentation!$B1046)</f>
        <v>Diverses</v>
      </c>
      <c r="I1046" s="78" t="str">
        <f>VLOOKUP(V1046,'Linien - BU'!A:B,2,FALSE)</f>
        <v>BU4</v>
      </c>
      <c r="J1046" s="79">
        <f t="shared" si="140"/>
        <v>20</v>
      </c>
      <c r="K1046" s="80">
        <f>Abfalldokumentation!$E1046</f>
        <v>44481</v>
      </c>
      <c r="L1046" s="79" t="str">
        <f>IFERROR(IF(VLOOKUP(W1046,'[1]Rohware 230'!$B:$C,2,FALSE)=0,"Rohware"),
IFERROR(IF(VLOOKUP(W1046,[1]Sammelnr.!$B:$C,2,FALSE)=0,"Sammelnr. ungeschält ABS"),
IFERROR(IF(VLOOKUP(W1046,[1]Sammelnr.!$E:$F,2,FALSE)=0,"Sammelnr. ungeschält VS"),
IFERROR(IF(VLOOKUP(W1046,[1]Sammelnr.!$H:$I,2,FALSE)=0,"Sammelnr. geschält"),
IFERROR(IF(VLOOKUP(W1046,[1]Offen!$B:$C,2,FALSE)=0,"Offen ungeschält ABS"),
IFERROR(IF(VLOOKUP(W1046,[1]Offen!$E:$F,2,FALSE)=0,"Offen ungeschält VOS"),
IFERROR(IF(VLOOKUP(W1046,[1]Offen!$H:$I,2,FALSE)=0,"Offen geschält RW"),
IFERROR(IF(VLOOKUP(W1046,[1]Offen!$K:$L,2,FALSE)=0,"Offen vegan"),
IFERROR(IF(VLOOKUP(W1046,[1]Offen!$N:$O,2,FALSE)=0,"Offen Zipfel"),
IFERROR(IF(VLOOKUP(W1046,[1]Offen!$Q:$R,2,FALSE)=0,"Offen Endstücke"),
IFERROR(IF(VLOOKUP(W1046,[1]Vakuumiert!$B:$C,2,FALSE)=0,"Vakuumierter VOS ungeschält"),
IFERROR(IF(VLOOKUP(W1046,[1]Vakuumiert!$E:$F,2,FALSE)=0,"Vakuumierter ABS ungeschält"),
IFERROR(IF(VLOOKUP(W1046,[1]Vakuumiert!$H:$I,2,FALSE)=0,"Vakuumierter VOS geschält"),
IFERROR(IF(VLOOKUP(W1046,[1]Vakuumiert!$K:$L,2,FALSE)=0,"Vakuumierter VOS vegan"),
IFERROR(IF(VLOOKUP(W1046,[1]Vakuumiert!$N:$O,2,FALSE)=0,"Vakuumierter VOS Zipfel"),
IFERROR(IF(VLOOKUP(W1046,[1]Vakuumiert!$Q:$R,2,FALSE)=0,"Vakuumiert geschält"),
IFERROR(IF(VLOOKUP(W1046,'[1]vakuumierte Fertigprodukte'!$B:$C,2,FALSE)=0,"Fertigprodukte"),
IFERROR(IF(VLOOKUP(W1046,'[1]vakuumierte Fertigprodukte'!$E:$FI,2,FALSE)=0,"Vakuumierte Zipfel"),
IFERROR(IF(VLOOKUP(W1046,[1]Wurste!$B:$C,2,FALSE)=0,"Räucherwürste"),
IFERROR(IF(VLOOKUP(W1046,[1]Wurste!$E:$F,2,FALSE)=0,"URW/URGW Wurst"),
IFERROR(IF(VLOOKUP(W1046,[1]Wurste!$H:$I,2,FALSE)=0,"HF-Wurst Vegan"),
IFERROR(IF(VLOOKUP(W1046,[1]Wurste!$K:$L,2,FALSE)=0,"320er ohne Würste"),
IFERROR(IF(AND(OR(Abfalldokumentation!$I1046="BU3",Abfalldokumentation!$I1046="Verkauf"),Abfalldokumentation!$N1046="Schimmel",Abfalldokumentation!$O1046="keinen Abnehmer/kein Schälpersonal"),"Div. Zipfel, ES ohne Verwendung",VLOOKUP(Abfalldokumentation!$M1046,Produktgruppen!A:B,2,FALSE)),"-")))))))))))))))))))))))</f>
        <v>Diverses</v>
      </c>
      <c r="M1046" s="81" t="str">
        <f>IFERROR(VLOOKUP(Abfalldokumentation!$W1046,Artikel!A:C,3,FALSE),Abfalldokumentation!$W1046)</f>
        <v>Diverses</v>
      </c>
      <c r="N1046" s="81" t="str">
        <f>VLOOKUP(D1046,'Liste Gründe'!A:D,2,FALSE)</f>
        <v>Linienbezogen</v>
      </c>
      <c r="O1046" s="80" t="str">
        <f>IF(ISBLANK(F1046),VLOOKUP(Abfalldokumentation!$X1046,'Liste Gründe'!A:D,3,FALSE),F1046)</f>
        <v>Maschinenabfall</v>
      </c>
      <c r="P1046" s="81" t="str">
        <f>IF(ISBLANK(Abfalldokumentation!$G1046),"-",Abfalldokumentation!$G1046)</f>
        <v>-</v>
      </c>
      <c r="Q1046" s="81">
        <f t="shared" si="141"/>
        <v>41</v>
      </c>
      <c r="R1046" s="81" t="str">
        <f t="shared" si="142"/>
        <v>Produkte</v>
      </c>
      <c r="S1046" s="81" t="str">
        <f t="shared" si="143"/>
        <v>BUs</v>
      </c>
      <c r="T1046" s="81" t="str">
        <f t="shared" si="144"/>
        <v>Symptome</v>
      </c>
      <c r="U1046" s="81" t="str">
        <f>IFERROR(VLOOKUP(Abfalldokumentation!$W1046,Kennzahlen!S:U,3,FALSE)*Abfalldokumentation!$J1046,"0")</f>
        <v>0</v>
      </c>
      <c r="V1046" s="81" t="str">
        <f>IF(ISBLANK(A1046),VLOOKUP(Abfalldokumentation!$W1046,'Linien - BU'!R:S,2,FALSE),A1046)</f>
        <v>bu4</v>
      </c>
      <c r="W1046" s="77" t="str">
        <f t="shared" si="145"/>
        <v>Diverses</v>
      </c>
      <c r="X1046" s="77">
        <f t="shared" si="146"/>
        <v>30</v>
      </c>
    </row>
    <row r="1047" spans="1:24" ht="30" customHeight="1" x14ac:dyDescent="0.25">
      <c r="A1047" s="45" t="s">
        <v>244</v>
      </c>
      <c r="B1047" s="46" t="s">
        <v>85</v>
      </c>
      <c r="C1047" s="46">
        <v>26</v>
      </c>
      <c r="D1047" s="46">
        <v>30</v>
      </c>
      <c r="E1047" s="47">
        <v>44481</v>
      </c>
      <c r="F1047" s="48"/>
      <c r="G1047" s="46" t="s">
        <v>24</v>
      </c>
      <c r="H1047" s="50" t="str">
        <f>IFERROR(VLOOKUP(Abfalldokumentation!$B1047,Artikel!A:C,3,FALSE),Abfalldokumentation!$B1047)</f>
        <v>Diverses</v>
      </c>
      <c r="I1047" s="73" t="str">
        <f>VLOOKUP(V1047,'Linien - BU'!A:B,2,FALSE)</f>
        <v>BU3</v>
      </c>
      <c r="J1047" s="74">
        <f t="shared" si="140"/>
        <v>26</v>
      </c>
      <c r="K1047" s="75">
        <f>Abfalldokumentation!$E1047</f>
        <v>44481</v>
      </c>
      <c r="L1047" s="74" t="str">
        <f>IFERROR(IF(VLOOKUP(W1047,'[1]Rohware 230'!$B:$C,2,FALSE)=0,"Rohware"),
IFERROR(IF(VLOOKUP(W1047,[1]Sammelnr.!$B:$C,2,FALSE)=0,"Sammelnr. ungeschält ABS"),
IFERROR(IF(VLOOKUP(W1047,[1]Sammelnr.!$E:$F,2,FALSE)=0,"Sammelnr. ungeschält VS"),
IFERROR(IF(VLOOKUP(W1047,[1]Sammelnr.!$H:$I,2,FALSE)=0,"Sammelnr. geschält"),
IFERROR(IF(VLOOKUP(W1047,[1]Offen!$B:$C,2,FALSE)=0,"Offen ungeschält ABS"),
IFERROR(IF(VLOOKUP(W1047,[1]Offen!$E:$F,2,FALSE)=0,"Offen ungeschält VOS"),
IFERROR(IF(VLOOKUP(W1047,[1]Offen!$H:$I,2,FALSE)=0,"Offen geschält RW"),
IFERROR(IF(VLOOKUP(W1047,[1]Offen!$K:$L,2,FALSE)=0,"Offen vegan"),
IFERROR(IF(VLOOKUP(W1047,[1]Offen!$N:$O,2,FALSE)=0,"Offen Zipfel"),
IFERROR(IF(VLOOKUP(W1047,[1]Offen!$Q:$R,2,FALSE)=0,"Offen Endstücke"),
IFERROR(IF(VLOOKUP(W1047,[1]Vakuumiert!$B:$C,2,FALSE)=0,"Vakuumierter VOS ungeschält"),
IFERROR(IF(VLOOKUP(W1047,[1]Vakuumiert!$E:$F,2,FALSE)=0,"Vakuumierter ABS ungeschält"),
IFERROR(IF(VLOOKUP(W1047,[1]Vakuumiert!$H:$I,2,FALSE)=0,"Vakuumierter VOS geschält"),
IFERROR(IF(VLOOKUP(W1047,[1]Vakuumiert!$K:$L,2,FALSE)=0,"Vakuumierter VOS vegan"),
IFERROR(IF(VLOOKUP(W1047,[1]Vakuumiert!$N:$O,2,FALSE)=0,"Vakuumierter VOS Zipfel"),
IFERROR(IF(VLOOKUP(W1047,[1]Vakuumiert!$Q:$R,2,FALSE)=0,"Vakuumiert geschält"),
IFERROR(IF(VLOOKUP(W1047,'[1]vakuumierte Fertigprodukte'!$B:$C,2,FALSE)=0,"Fertigprodukte"),
IFERROR(IF(VLOOKUP(W1047,'[1]vakuumierte Fertigprodukte'!$E:$FI,2,FALSE)=0,"Vakuumierte Zipfel"),
IFERROR(IF(VLOOKUP(W1047,[1]Wurste!$B:$C,2,FALSE)=0,"Räucherwürste"),
IFERROR(IF(VLOOKUP(W1047,[1]Wurste!$E:$F,2,FALSE)=0,"URW/URGW Wurst"),
IFERROR(IF(VLOOKUP(W1047,[1]Wurste!$H:$I,2,FALSE)=0,"HF-Wurst Vegan"),
IFERROR(IF(VLOOKUP(W1047,[1]Wurste!$K:$L,2,FALSE)=0,"320er ohne Würste"),
IFERROR(IF(AND(OR(Abfalldokumentation!$I1047="BU3",Abfalldokumentation!$I1047="Verkauf"),Abfalldokumentation!$N1047="Schimmel",Abfalldokumentation!$O1047="keinen Abnehmer/kein Schälpersonal"),"Div. Zipfel, ES ohne Verwendung",VLOOKUP(Abfalldokumentation!$M1047,Produktgruppen!A:B,2,FALSE)),"-")))))))))))))))))))))))</f>
        <v>Diverses</v>
      </c>
      <c r="M1047" s="76" t="str">
        <f>IFERROR(VLOOKUP(Abfalldokumentation!$W1047,Artikel!A:C,3,FALSE),Abfalldokumentation!$W1047)</f>
        <v>Diverses</v>
      </c>
      <c r="N1047" s="76" t="str">
        <f>VLOOKUP(D1047,'Liste Gründe'!A:D,2,FALSE)</f>
        <v>Linienbezogen</v>
      </c>
      <c r="O1047" s="75" t="str">
        <f>IF(ISBLANK(F1047),VLOOKUP(Abfalldokumentation!$X1047,'Liste Gründe'!A:D,3,FALSE),F1047)</f>
        <v>Maschinenabfall</v>
      </c>
      <c r="P1047" s="76" t="str">
        <f>IF(ISBLANK(Abfalldokumentation!$G1047),"-",Abfalldokumentation!$G1047)</f>
        <v>spezifischer Einsatz</v>
      </c>
      <c r="Q1047" s="76">
        <f t="shared" si="141"/>
        <v>41</v>
      </c>
      <c r="R1047" s="76" t="str">
        <f t="shared" si="142"/>
        <v>Produkte</v>
      </c>
      <c r="S1047" s="76" t="str">
        <f t="shared" si="143"/>
        <v>BUs</v>
      </c>
      <c r="T1047" s="76" t="str">
        <f t="shared" si="144"/>
        <v>Symptome</v>
      </c>
      <c r="U1047" s="76" t="str">
        <f>IFERROR(VLOOKUP(Abfalldokumentation!$W1047,Kennzahlen!S:U,3,FALSE)*Abfalldokumentation!$J1047,"0")</f>
        <v>0</v>
      </c>
      <c r="V1047" s="76" t="str">
        <f>IF(ISBLANK(A1047),VLOOKUP(Abfalldokumentation!$W1047,'Linien - BU'!R:S,2,FALSE),A1047)</f>
        <v>l33</v>
      </c>
      <c r="W1047" s="77" t="str">
        <f t="shared" si="145"/>
        <v>Diverses</v>
      </c>
      <c r="X1047" s="77">
        <f t="shared" si="146"/>
        <v>30</v>
      </c>
    </row>
    <row r="1048" spans="1:24" ht="30" customHeight="1" x14ac:dyDescent="0.25">
      <c r="A1048" s="39" t="s">
        <v>92</v>
      </c>
      <c r="B1048" s="40" t="s">
        <v>93</v>
      </c>
      <c r="C1048" s="40">
        <v>2</v>
      </c>
      <c r="D1048" s="40">
        <v>74</v>
      </c>
      <c r="E1048" s="41">
        <v>44481</v>
      </c>
      <c r="F1048" s="42"/>
      <c r="G1048" s="40"/>
      <c r="H1048" s="44" t="str">
        <f>IFERROR(VLOOKUP(Abfalldokumentation!$B1048,Artikel!A:C,3,FALSE),Abfalldokumentation!$B1048)</f>
        <v>Laborproben</v>
      </c>
      <c r="I1048" s="78" t="str">
        <f>VLOOKUP(V1048,'Linien - BU'!A:B,2,FALSE)</f>
        <v>Rest</v>
      </c>
      <c r="J1048" s="79">
        <f t="shared" si="140"/>
        <v>2</v>
      </c>
      <c r="K1048" s="80">
        <f>Abfalldokumentation!$E1048</f>
        <v>44481</v>
      </c>
      <c r="L1048" s="79" t="str">
        <f>IFERROR(IF(VLOOKUP(W1048,'[1]Rohware 230'!$B:$C,2,FALSE)=0,"Rohware"),
IFERROR(IF(VLOOKUP(W1048,[1]Sammelnr.!$B:$C,2,FALSE)=0,"Sammelnr. ungeschält ABS"),
IFERROR(IF(VLOOKUP(W1048,[1]Sammelnr.!$E:$F,2,FALSE)=0,"Sammelnr. ungeschält VS"),
IFERROR(IF(VLOOKUP(W1048,[1]Sammelnr.!$H:$I,2,FALSE)=0,"Sammelnr. geschält"),
IFERROR(IF(VLOOKUP(W1048,[1]Offen!$B:$C,2,FALSE)=0,"Offen ungeschält ABS"),
IFERROR(IF(VLOOKUP(W1048,[1]Offen!$E:$F,2,FALSE)=0,"Offen ungeschält VOS"),
IFERROR(IF(VLOOKUP(W1048,[1]Offen!$H:$I,2,FALSE)=0,"Offen geschält RW"),
IFERROR(IF(VLOOKUP(W1048,[1]Offen!$K:$L,2,FALSE)=0,"Offen vegan"),
IFERROR(IF(VLOOKUP(W1048,[1]Offen!$N:$O,2,FALSE)=0,"Offen Zipfel"),
IFERROR(IF(VLOOKUP(W1048,[1]Offen!$Q:$R,2,FALSE)=0,"Offen Endstücke"),
IFERROR(IF(VLOOKUP(W1048,[1]Vakuumiert!$B:$C,2,FALSE)=0,"Vakuumierter VOS ungeschält"),
IFERROR(IF(VLOOKUP(W1048,[1]Vakuumiert!$E:$F,2,FALSE)=0,"Vakuumierter ABS ungeschält"),
IFERROR(IF(VLOOKUP(W1048,[1]Vakuumiert!$H:$I,2,FALSE)=0,"Vakuumierter VOS geschält"),
IFERROR(IF(VLOOKUP(W1048,[1]Vakuumiert!$K:$L,2,FALSE)=0,"Vakuumierter VOS vegan"),
IFERROR(IF(VLOOKUP(W1048,[1]Vakuumiert!$N:$O,2,FALSE)=0,"Vakuumierter VOS Zipfel"),
IFERROR(IF(VLOOKUP(W1048,[1]Vakuumiert!$Q:$R,2,FALSE)=0,"Vakuumiert geschält"),
IFERROR(IF(VLOOKUP(W1048,'[1]vakuumierte Fertigprodukte'!$B:$C,2,FALSE)=0,"Fertigprodukte"),
IFERROR(IF(VLOOKUP(W1048,'[1]vakuumierte Fertigprodukte'!$E:$FI,2,FALSE)=0,"Vakuumierte Zipfel"),
IFERROR(IF(VLOOKUP(W1048,[1]Wurste!$B:$C,2,FALSE)=0,"Räucherwürste"),
IFERROR(IF(VLOOKUP(W1048,[1]Wurste!$E:$F,2,FALSE)=0,"URW/URGW Wurst"),
IFERROR(IF(VLOOKUP(W1048,[1]Wurste!$H:$I,2,FALSE)=0,"HF-Wurst Vegan"),
IFERROR(IF(VLOOKUP(W1048,[1]Wurste!$K:$L,2,FALSE)=0,"320er ohne Würste"),
IFERROR(IF(AND(OR(Abfalldokumentation!$I1048="BU3",Abfalldokumentation!$I1048="Verkauf"),Abfalldokumentation!$N1048="Schimmel",Abfalldokumentation!$O1048="keinen Abnehmer/kein Schälpersonal"),"Div. Zipfel, ES ohne Verwendung",VLOOKUP(Abfalldokumentation!$M1048,Produktgruppen!A:B,2,FALSE)),"-")))))))))))))))))))))))</f>
        <v>Qualitätssicherung</v>
      </c>
      <c r="M1048" s="81" t="str">
        <f>IFERROR(VLOOKUP(Abfalldokumentation!$W1048,Artikel!A:C,3,FALSE),Abfalldokumentation!$W1048)</f>
        <v>Laborproben</v>
      </c>
      <c r="N1048" s="81" t="str">
        <f>VLOOKUP(D1048,'Liste Gründe'!A:D,2,FALSE)</f>
        <v>Qualitätssicherung</v>
      </c>
      <c r="O1048" s="80" t="str">
        <f>IF(ISBLANK(F1048),VLOOKUP(Abfalldokumentation!$X1048,'Liste Gründe'!A:D,3,FALSE),F1048)</f>
        <v>Sensorik</v>
      </c>
      <c r="P1048" s="81" t="str">
        <f>IF(ISBLANK(Abfalldokumentation!$G1048),"-",Abfalldokumentation!$G1048)</f>
        <v>-</v>
      </c>
      <c r="Q1048" s="81">
        <f t="shared" si="141"/>
        <v>41</v>
      </c>
      <c r="R1048" s="81" t="str">
        <f t="shared" si="142"/>
        <v>Produkte</v>
      </c>
      <c r="S1048" s="81" t="str">
        <f t="shared" si="143"/>
        <v>BUs</v>
      </c>
      <c r="T1048" s="81" t="str">
        <f t="shared" si="144"/>
        <v>Symptome</v>
      </c>
      <c r="U1048" s="81" t="str">
        <f>IFERROR(VLOOKUP(Abfalldokumentation!$W1048,Kennzahlen!S:U,3,FALSE)*Abfalldokumentation!$J1048,"0")</f>
        <v>0</v>
      </c>
      <c r="V1048" s="81" t="str">
        <f>IF(ISBLANK(A1048),VLOOKUP(Abfalldokumentation!$W1048,'Linien - BU'!R:S,2,FALSE),A1048)</f>
        <v>Labor</v>
      </c>
      <c r="W1048" s="77" t="str">
        <f t="shared" si="145"/>
        <v>Laborproben</v>
      </c>
      <c r="X1048" s="77">
        <f t="shared" si="146"/>
        <v>74</v>
      </c>
    </row>
    <row r="1049" spans="1:24" ht="30" customHeight="1" x14ac:dyDescent="0.25">
      <c r="A1049" s="45" t="s">
        <v>92</v>
      </c>
      <c r="B1049" s="46" t="s">
        <v>93</v>
      </c>
      <c r="C1049" s="46">
        <v>147</v>
      </c>
      <c r="D1049" s="46">
        <v>73</v>
      </c>
      <c r="E1049" s="47">
        <v>44481</v>
      </c>
      <c r="F1049" s="48"/>
      <c r="G1049" s="46"/>
      <c r="H1049" s="50" t="str">
        <f>IFERROR(VLOOKUP(Abfalldokumentation!$B1049,Artikel!A:C,3,FALSE),Abfalldokumentation!$B1049)</f>
        <v>Laborproben</v>
      </c>
      <c r="I1049" s="73" t="str">
        <f>VLOOKUP(V1049,'Linien - BU'!A:B,2,FALSE)</f>
        <v>Rest</v>
      </c>
      <c r="J1049" s="74">
        <f t="shared" si="140"/>
        <v>147</v>
      </c>
      <c r="K1049" s="75">
        <f>Abfalldokumentation!$E1049</f>
        <v>44481</v>
      </c>
      <c r="L1049" s="74" t="str">
        <f>IFERROR(IF(VLOOKUP(W1049,'[1]Rohware 230'!$B:$C,2,FALSE)=0,"Rohware"),
IFERROR(IF(VLOOKUP(W1049,[1]Sammelnr.!$B:$C,2,FALSE)=0,"Sammelnr. ungeschält ABS"),
IFERROR(IF(VLOOKUP(W1049,[1]Sammelnr.!$E:$F,2,FALSE)=0,"Sammelnr. ungeschält VS"),
IFERROR(IF(VLOOKUP(W1049,[1]Sammelnr.!$H:$I,2,FALSE)=0,"Sammelnr. geschält"),
IFERROR(IF(VLOOKUP(W1049,[1]Offen!$B:$C,2,FALSE)=0,"Offen ungeschält ABS"),
IFERROR(IF(VLOOKUP(W1049,[1]Offen!$E:$F,2,FALSE)=0,"Offen ungeschält VOS"),
IFERROR(IF(VLOOKUP(W1049,[1]Offen!$H:$I,2,FALSE)=0,"Offen geschält RW"),
IFERROR(IF(VLOOKUP(W1049,[1]Offen!$K:$L,2,FALSE)=0,"Offen vegan"),
IFERROR(IF(VLOOKUP(W1049,[1]Offen!$N:$O,2,FALSE)=0,"Offen Zipfel"),
IFERROR(IF(VLOOKUP(W1049,[1]Offen!$Q:$R,2,FALSE)=0,"Offen Endstücke"),
IFERROR(IF(VLOOKUP(W1049,[1]Vakuumiert!$B:$C,2,FALSE)=0,"Vakuumierter VOS ungeschält"),
IFERROR(IF(VLOOKUP(W1049,[1]Vakuumiert!$E:$F,2,FALSE)=0,"Vakuumierter ABS ungeschält"),
IFERROR(IF(VLOOKUP(W1049,[1]Vakuumiert!$H:$I,2,FALSE)=0,"Vakuumierter VOS geschält"),
IFERROR(IF(VLOOKUP(W1049,[1]Vakuumiert!$K:$L,2,FALSE)=0,"Vakuumierter VOS vegan"),
IFERROR(IF(VLOOKUP(W1049,[1]Vakuumiert!$N:$O,2,FALSE)=0,"Vakuumierter VOS Zipfel"),
IFERROR(IF(VLOOKUP(W1049,[1]Vakuumiert!$Q:$R,2,FALSE)=0,"Vakuumiert geschält"),
IFERROR(IF(VLOOKUP(W1049,'[1]vakuumierte Fertigprodukte'!$B:$C,2,FALSE)=0,"Fertigprodukte"),
IFERROR(IF(VLOOKUP(W1049,'[1]vakuumierte Fertigprodukte'!$E:$FI,2,FALSE)=0,"Vakuumierte Zipfel"),
IFERROR(IF(VLOOKUP(W1049,[1]Wurste!$B:$C,2,FALSE)=0,"Räucherwürste"),
IFERROR(IF(VLOOKUP(W1049,[1]Wurste!$E:$F,2,FALSE)=0,"URW/URGW Wurst"),
IFERROR(IF(VLOOKUP(W1049,[1]Wurste!$H:$I,2,FALSE)=0,"HF-Wurst Vegan"),
IFERROR(IF(VLOOKUP(W1049,[1]Wurste!$K:$L,2,FALSE)=0,"320er ohne Würste"),
IFERROR(IF(AND(OR(Abfalldokumentation!$I1049="BU3",Abfalldokumentation!$I1049="Verkauf"),Abfalldokumentation!$N1049="Schimmel",Abfalldokumentation!$O1049="keinen Abnehmer/kein Schälpersonal"),"Div. Zipfel, ES ohne Verwendung",VLOOKUP(Abfalldokumentation!$M1049,Produktgruppen!A:B,2,FALSE)),"-")))))))))))))))))))))))</f>
        <v>Qualitätssicherung</v>
      </c>
      <c r="M1049" s="76" t="str">
        <f>IFERROR(VLOOKUP(Abfalldokumentation!$W1049,Artikel!A:C,3,FALSE),Abfalldokumentation!$W1049)</f>
        <v>Laborproben</v>
      </c>
      <c r="N1049" s="76" t="str">
        <f>VLOOKUP(D1049,'Liste Gründe'!A:D,2,FALSE)</f>
        <v>Qualitätssicherung</v>
      </c>
      <c r="O1049" s="75" t="str">
        <f>IF(ISBLANK(F1049),VLOOKUP(Abfalldokumentation!$X1049,'Liste Gründe'!A:D,3,FALSE),F1049)</f>
        <v>Laborproben</v>
      </c>
      <c r="P1049" s="76" t="str">
        <f>IF(ISBLANK(Abfalldokumentation!$G1049),"-",Abfalldokumentation!$G1049)</f>
        <v>-</v>
      </c>
      <c r="Q1049" s="76">
        <f t="shared" si="141"/>
        <v>41</v>
      </c>
      <c r="R1049" s="76" t="str">
        <f t="shared" si="142"/>
        <v>Produkte</v>
      </c>
      <c r="S1049" s="76" t="str">
        <f t="shared" si="143"/>
        <v>BUs</v>
      </c>
      <c r="T1049" s="76" t="str">
        <f t="shared" si="144"/>
        <v>Symptome</v>
      </c>
      <c r="U1049" s="76" t="str">
        <f>IFERROR(VLOOKUP(Abfalldokumentation!$W1049,Kennzahlen!S:U,3,FALSE)*Abfalldokumentation!$J1049,"0")</f>
        <v>0</v>
      </c>
      <c r="V1049" s="76" t="str">
        <f>IF(ISBLANK(A1049),VLOOKUP(Abfalldokumentation!$W1049,'Linien - BU'!R:S,2,FALSE),A1049)</f>
        <v>Labor</v>
      </c>
      <c r="W1049" s="77" t="str">
        <f t="shared" si="145"/>
        <v>Laborproben</v>
      </c>
      <c r="X1049" s="77">
        <f t="shared" si="146"/>
        <v>73</v>
      </c>
    </row>
    <row r="1050" spans="1:24" ht="30" customHeight="1" x14ac:dyDescent="0.25">
      <c r="A1050" s="39" t="s">
        <v>239</v>
      </c>
      <c r="B1050" s="40" t="s">
        <v>245</v>
      </c>
      <c r="C1050" s="40">
        <v>333</v>
      </c>
      <c r="D1050" s="40">
        <v>12</v>
      </c>
      <c r="E1050" s="41">
        <v>44481</v>
      </c>
      <c r="F1050" s="42"/>
      <c r="G1050" s="40" t="s">
        <v>236</v>
      </c>
      <c r="H1050" s="44" t="str">
        <f>IFERROR(VLOOKUP(Abfalldokumentation!$B1050,Artikel!A:C,3,FALSE),Abfalldokumentation!$B1050)</f>
        <v>Vorschmelz Diverses</v>
      </c>
      <c r="I1050" s="78" t="str">
        <f>VLOOKUP(V1050,'Linien - BU'!A:B,2,FALSE)</f>
        <v>BU3</v>
      </c>
      <c r="J1050" s="79">
        <f t="shared" si="140"/>
        <v>333</v>
      </c>
      <c r="K1050" s="80">
        <f>Abfalldokumentation!$E1050</f>
        <v>44481</v>
      </c>
      <c r="L1050" s="79" t="str">
        <f>IFERROR(IF(VLOOKUP(W1050,'[1]Rohware 230'!$B:$C,2,FALSE)=0,"Rohware"),
IFERROR(IF(VLOOKUP(W1050,[1]Sammelnr.!$B:$C,2,FALSE)=0,"Sammelnr. ungeschält ABS"),
IFERROR(IF(VLOOKUP(W1050,[1]Sammelnr.!$E:$F,2,FALSE)=0,"Sammelnr. ungeschält VS"),
IFERROR(IF(VLOOKUP(W1050,[1]Sammelnr.!$H:$I,2,FALSE)=0,"Sammelnr. geschält"),
IFERROR(IF(VLOOKUP(W1050,[1]Offen!$B:$C,2,FALSE)=0,"Offen ungeschält ABS"),
IFERROR(IF(VLOOKUP(W1050,[1]Offen!$E:$F,2,FALSE)=0,"Offen ungeschält VOS"),
IFERROR(IF(VLOOKUP(W1050,[1]Offen!$H:$I,2,FALSE)=0,"Offen geschält RW"),
IFERROR(IF(VLOOKUP(W1050,[1]Offen!$K:$L,2,FALSE)=0,"Offen vegan"),
IFERROR(IF(VLOOKUP(W1050,[1]Offen!$N:$O,2,FALSE)=0,"Offen Zipfel"),
IFERROR(IF(VLOOKUP(W1050,[1]Offen!$Q:$R,2,FALSE)=0,"Offen Endstücke"),
IFERROR(IF(VLOOKUP(W1050,[1]Vakuumiert!$B:$C,2,FALSE)=0,"Vakuumierter VOS ungeschält"),
IFERROR(IF(VLOOKUP(W1050,[1]Vakuumiert!$E:$F,2,FALSE)=0,"Vakuumierter ABS ungeschält"),
IFERROR(IF(VLOOKUP(W1050,[1]Vakuumiert!$H:$I,2,FALSE)=0,"Vakuumierter VOS geschält"),
IFERROR(IF(VLOOKUP(W1050,[1]Vakuumiert!$K:$L,2,FALSE)=0,"Vakuumierter VOS vegan"),
IFERROR(IF(VLOOKUP(W1050,[1]Vakuumiert!$N:$O,2,FALSE)=0,"Vakuumierter VOS Zipfel"),
IFERROR(IF(VLOOKUP(W1050,[1]Vakuumiert!$Q:$R,2,FALSE)=0,"Vakuumiert geschält"),
IFERROR(IF(VLOOKUP(W1050,'[1]vakuumierte Fertigprodukte'!$B:$C,2,FALSE)=0,"Fertigprodukte"),
IFERROR(IF(VLOOKUP(W1050,'[1]vakuumierte Fertigprodukte'!$E:$FI,2,FALSE)=0,"Vakuumierte Zipfel"),
IFERROR(IF(VLOOKUP(W1050,[1]Wurste!$B:$C,2,FALSE)=0,"Räucherwürste"),
IFERROR(IF(VLOOKUP(W1050,[1]Wurste!$E:$F,2,FALSE)=0,"URW/URGW Wurst"),
IFERROR(IF(VLOOKUP(W1050,[1]Wurste!$H:$I,2,FALSE)=0,"HF-Wurst Vegan"),
IFERROR(IF(VLOOKUP(W1050,[1]Wurste!$K:$L,2,FALSE)=0,"320er ohne Würste"),
IFERROR(IF(AND(OR(Abfalldokumentation!$I1050="BU3",Abfalldokumentation!$I1050="Verkauf"),Abfalldokumentation!$N1050="Schimmel",Abfalldokumentation!$O1050="keinen Abnehmer/kein Schälpersonal"),"Div. Zipfel, ES ohne Verwendung",VLOOKUP(Abfalldokumentation!$M1050,Produktgruppen!A:B,2,FALSE)),"-")))))))))))))))))))))))</f>
        <v>Vorschmelz</v>
      </c>
      <c r="M1050" s="81" t="str">
        <f>IFERROR(VLOOKUP(Abfalldokumentation!$W1050,Artikel!A:C,3,FALSE),Abfalldokumentation!$W1050)</f>
        <v>Vorschmelz Diverses</v>
      </c>
      <c r="N1050" s="81" t="str">
        <f>VLOOKUP(D1050,'Liste Gründe'!A:D,2,FALSE)</f>
        <v>Schimmel</v>
      </c>
      <c r="O1050" s="80" t="str">
        <f>IF(ISBLANK(F1050),VLOOKUP(Abfalldokumentation!$X1050,'Liste Gründe'!A:D,3,FALSE),F1050)</f>
        <v>Schimmel</v>
      </c>
      <c r="P1050" s="81" t="str">
        <f>IF(ISBLANK(Abfalldokumentation!$G1050),"-",Abfalldokumentation!$G1050)</f>
        <v>mehr VOS als Rework</v>
      </c>
      <c r="Q1050" s="81">
        <f t="shared" si="141"/>
        <v>41</v>
      </c>
      <c r="R1050" s="81" t="str">
        <f t="shared" si="142"/>
        <v>Produkte</v>
      </c>
      <c r="S1050" s="81" t="str">
        <f t="shared" si="143"/>
        <v>BUs</v>
      </c>
      <c r="T1050" s="81" t="str">
        <f t="shared" si="144"/>
        <v>Symptome</v>
      </c>
      <c r="U1050" s="81" t="str">
        <f>IFERROR(VLOOKUP(Abfalldokumentation!$W1050,Kennzahlen!S:U,3,FALSE)*Abfalldokumentation!$J1050,"0")</f>
        <v>0</v>
      </c>
      <c r="V1050" s="81" t="str">
        <f>IF(ISBLANK(A1050),VLOOKUP(Abfalldokumentation!$W1050,'Linien - BU'!R:S,2,FALSE),A1050)</f>
        <v>bu3</v>
      </c>
      <c r="W1050" s="77" t="str">
        <f t="shared" si="145"/>
        <v>Vorschmelz Diverses</v>
      </c>
      <c r="X1050" s="77">
        <f t="shared" si="146"/>
        <v>12</v>
      </c>
    </row>
    <row r="1051" spans="1:24" ht="30" customHeight="1" x14ac:dyDescent="0.25">
      <c r="A1051" s="45" t="s">
        <v>70</v>
      </c>
      <c r="B1051" s="46">
        <v>24000493</v>
      </c>
      <c r="C1051" s="46">
        <v>50</v>
      </c>
      <c r="D1051" s="46">
        <v>34</v>
      </c>
      <c r="E1051" s="47">
        <v>44482</v>
      </c>
      <c r="F1051" s="48" t="s">
        <v>119</v>
      </c>
      <c r="G1051" s="46"/>
      <c r="H1051" s="50" t="str">
        <f>IFERROR(VLOOKUP(Abfalldokumentation!$B1051,Artikel!A:C,3,FALSE),Abfalldokumentation!$B1051)</f>
        <v>Konzentrat in Würsten 1</v>
      </c>
      <c r="I1051" s="73" t="str">
        <f>VLOOKUP(V1051,'Linien - BU'!A:B,2,FALSE)</f>
        <v>BU1</v>
      </c>
      <c r="J1051" s="74">
        <f t="shared" si="140"/>
        <v>50</v>
      </c>
      <c r="K1051" s="75">
        <f>Abfalldokumentation!$E1051</f>
        <v>44482</v>
      </c>
      <c r="L1051" s="74" t="str">
        <f>IFERROR(IF(VLOOKUP(W1051,'[1]Rohware 230'!$B:$C,2,FALSE)=0,"Rohware"),
IFERROR(IF(VLOOKUP(W1051,[1]Sammelnr.!$B:$C,2,FALSE)=0,"Sammelnr. ungeschält ABS"),
IFERROR(IF(VLOOKUP(W1051,[1]Sammelnr.!$E:$F,2,FALSE)=0,"Sammelnr. ungeschält VS"),
IFERROR(IF(VLOOKUP(W1051,[1]Sammelnr.!$H:$I,2,FALSE)=0,"Sammelnr. geschält"),
IFERROR(IF(VLOOKUP(W1051,[1]Offen!$B:$C,2,FALSE)=0,"Offen ungeschält ABS"),
IFERROR(IF(VLOOKUP(W1051,[1]Offen!$E:$F,2,FALSE)=0,"Offen ungeschält VOS"),
IFERROR(IF(VLOOKUP(W1051,[1]Offen!$H:$I,2,FALSE)=0,"Offen geschält RW"),
IFERROR(IF(VLOOKUP(W1051,[1]Offen!$K:$L,2,FALSE)=0,"Offen vegan"),
IFERROR(IF(VLOOKUP(W1051,[1]Offen!$N:$O,2,FALSE)=0,"Offen Zipfel"),
IFERROR(IF(VLOOKUP(W1051,[1]Offen!$Q:$R,2,FALSE)=0,"Offen Endstücke"),
IFERROR(IF(VLOOKUP(W1051,[1]Vakuumiert!$B:$C,2,FALSE)=0,"Vakuumierter VOS ungeschält"),
IFERROR(IF(VLOOKUP(W1051,[1]Vakuumiert!$E:$F,2,FALSE)=0,"Vakuumierter ABS ungeschält"),
IFERROR(IF(VLOOKUP(W1051,[1]Vakuumiert!$H:$I,2,FALSE)=0,"Vakuumierter VOS geschält"),
IFERROR(IF(VLOOKUP(W1051,[1]Vakuumiert!$K:$L,2,FALSE)=0,"Vakuumierter VOS vegan"),
IFERROR(IF(VLOOKUP(W1051,[1]Vakuumiert!$N:$O,2,FALSE)=0,"Vakuumierter VOS Zipfel"),
IFERROR(IF(VLOOKUP(W1051,[1]Vakuumiert!$Q:$R,2,FALSE)=0,"Vakuumiert geschält"),
IFERROR(IF(VLOOKUP(W1051,'[1]vakuumierte Fertigprodukte'!$B:$C,2,FALSE)=0,"Fertigprodukte"),
IFERROR(IF(VLOOKUP(W1051,'[1]vakuumierte Fertigprodukte'!$E:$FI,2,FALSE)=0,"Vakuumierte Zipfel"),
IFERROR(IF(VLOOKUP(W1051,[1]Wurste!$B:$C,2,FALSE)=0,"Räucherwürste"),
IFERROR(IF(VLOOKUP(W1051,[1]Wurste!$E:$F,2,FALSE)=0,"URW/URGW Wurst"),
IFERROR(IF(VLOOKUP(W1051,[1]Wurste!$H:$I,2,FALSE)=0,"HF-Wurst Vegan"),
IFERROR(IF(VLOOKUP(W1051,[1]Wurste!$K:$L,2,FALSE)=0,"320er ohne Würste"),
IFERROR(IF(AND(OR(Abfalldokumentation!$I1051="BU3",Abfalldokumentation!$I1051="Verkauf"),Abfalldokumentation!$N1051="Schimmel",Abfalldokumentation!$O1051="keinen Abnehmer/kein Schälpersonal"),"Div. Zipfel, ES ohne Verwendung",VLOOKUP(Abfalldokumentation!$M1051,Produktgruppen!A:B,2,FALSE)),"-")))))))))))))))))))))))</f>
        <v>Rohware</v>
      </c>
      <c r="M1051" s="76" t="str">
        <f>IFERROR(VLOOKUP(Abfalldokumentation!$W1051,Artikel!A:C,3,FALSE),Abfalldokumentation!$W1051)</f>
        <v>Konzentrat in Würsten 1</v>
      </c>
      <c r="N1051" s="76" t="str">
        <f>VLOOKUP(D1051,'Liste Gründe'!A:D,2,FALSE)</f>
        <v>Linienbezogen</v>
      </c>
      <c r="O1051" s="75" t="str">
        <f>IF(ISBLANK(F1051),VLOOKUP(Abfalldokumentation!$X1051,'Liste Gründe'!A:D,3,FALSE),F1051)</f>
        <v>Bodenabfall Abfüllung</v>
      </c>
      <c r="P1051" s="76" t="str">
        <f>IF(ISBLANK(Abfalldokumentation!$G1051),"-",Abfalldokumentation!$G1051)</f>
        <v>-</v>
      </c>
      <c r="Q1051" s="76">
        <f t="shared" si="141"/>
        <v>41</v>
      </c>
      <c r="R1051" s="76" t="str">
        <f t="shared" si="142"/>
        <v>Produkte</v>
      </c>
      <c r="S1051" s="76" t="str">
        <f t="shared" si="143"/>
        <v>BUs</v>
      </c>
      <c r="T1051" s="76" t="str">
        <f t="shared" si="144"/>
        <v>Symptome</v>
      </c>
      <c r="U1051" s="76" t="str">
        <f>IFERROR(VLOOKUP(Abfalldokumentation!$W1051,Kennzahlen!S:U,3,FALSE)*Abfalldokumentation!$J1051,"0")</f>
        <v>0</v>
      </c>
      <c r="V1051" s="76" t="str">
        <f>IF(ISBLANK(A1051),VLOOKUP(Abfalldokumentation!$W1051,'Linien - BU'!R:S,2,FALSE),A1051)</f>
        <v>Abfüllung</v>
      </c>
      <c r="W1051" s="77">
        <f t="shared" si="145"/>
        <v>24000493</v>
      </c>
      <c r="X1051" s="77">
        <f t="shared" si="146"/>
        <v>34</v>
      </c>
    </row>
    <row r="1052" spans="1:24" ht="30" customHeight="1" x14ac:dyDescent="0.25">
      <c r="A1052" s="39" t="s">
        <v>105</v>
      </c>
      <c r="B1052" s="40">
        <v>29500490</v>
      </c>
      <c r="C1052" s="40">
        <v>20</v>
      </c>
      <c r="D1052" s="40">
        <v>12</v>
      </c>
      <c r="E1052" s="41">
        <v>44482</v>
      </c>
      <c r="F1052" s="42"/>
      <c r="G1052" s="40"/>
      <c r="H1052" s="44" t="str">
        <f>IFERROR(VLOOKUP(Abfalldokumentation!$B1052,Artikel!A:C,3,FALSE),Abfalldokumentation!$B1052)</f>
        <v>VOS Räucher Schinken</v>
      </c>
      <c r="I1052" s="78" t="str">
        <f>VLOOKUP(V1052,'Linien - BU'!A:B,2,FALSE)</f>
        <v>BU3</v>
      </c>
      <c r="J1052" s="79">
        <f t="shared" si="140"/>
        <v>20</v>
      </c>
      <c r="K1052" s="80">
        <f>Abfalldokumentation!$E1052</f>
        <v>44482</v>
      </c>
      <c r="L1052" s="79" t="str">
        <f>IFERROR(IF(VLOOKUP(W1052,'[1]Rohware 230'!$B:$C,2,FALSE)=0,"Rohware"),
IFERROR(IF(VLOOKUP(W1052,[1]Sammelnr.!$B:$C,2,FALSE)=0,"Sammelnr. ungeschält ABS"),
IFERROR(IF(VLOOKUP(W1052,[1]Sammelnr.!$E:$F,2,FALSE)=0,"Sammelnr. ungeschält VS"),
IFERROR(IF(VLOOKUP(W1052,[1]Sammelnr.!$H:$I,2,FALSE)=0,"Sammelnr. geschält"),
IFERROR(IF(VLOOKUP(W1052,[1]Offen!$B:$C,2,FALSE)=0,"Offen ungeschält ABS"),
IFERROR(IF(VLOOKUP(W1052,[1]Offen!$E:$F,2,FALSE)=0,"Offen ungeschält VOS"),
IFERROR(IF(VLOOKUP(W1052,[1]Offen!$H:$I,2,FALSE)=0,"Offen geschält RW"),
IFERROR(IF(VLOOKUP(W1052,[1]Offen!$K:$L,2,FALSE)=0,"Offen vegan"),
IFERROR(IF(VLOOKUP(W1052,[1]Offen!$N:$O,2,FALSE)=0,"Offen Zipfel"),
IFERROR(IF(VLOOKUP(W1052,[1]Offen!$Q:$R,2,FALSE)=0,"Offen Endstücke"),
IFERROR(IF(VLOOKUP(W1052,[1]Vakuumiert!$B:$C,2,FALSE)=0,"Vakuumierter VOS ungeschält"),
IFERROR(IF(VLOOKUP(W1052,[1]Vakuumiert!$E:$F,2,FALSE)=0,"Vakuumierter ABS ungeschält"),
IFERROR(IF(VLOOKUP(W1052,[1]Vakuumiert!$H:$I,2,FALSE)=0,"Vakuumierter VOS geschält"),
IFERROR(IF(VLOOKUP(W1052,[1]Vakuumiert!$K:$L,2,FALSE)=0,"Vakuumierter VOS vegan"),
IFERROR(IF(VLOOKUP(W1052,[1]Vakuumiert!$N:$O,2,FALSE)=0,"Vakuumierter VOS Zipfel"),
IFERROR(IF(VLOOKUP(W1052,[1]Vakuumiert!$Q:$R,2,FALSE)=0,"Vakuumiert geschält"),
IFERROR(IF(VLOOKUP(W1052,'[1]vakuumierte Fertigprodukte'!$B:$C,2,FALSE)=0,"Fertigprodukte"),
IFERROR(IF(VLOOKUP(W1052,'[1]vakuumierte Fertigprodukte'!$E:$FI,2,FALSE)=0,"Vakuumierte Zipfel"),
IFERROR(IF(VLOOKUP(W1052,[1]Wurste!$B:$C,2,FALSE)=0,"Räucherwürste"),
IFERROR(IF(VLOOKUP(W1052,[1]Wurste!$E:$F,2,FALSE)=0,"URW/URGW Wurst"),
IFERROR(IF(VLOOKUP(W1052,[1]Wurste!$H:$I,2,FALSE)=0,"HF-Wurst Vegan"),
IFERROR(IF(VLOOKUP(W1052,[1]Wurste!$K:$L,2,FALSE)=0,"320er ohne Würste"),
IFERROR(IF(AND(OR(Abfalldokumentation!$I1052="BU3",Abfalldokumentation!$I1052="Verkauf"),Abfalldokumentation!$N1052="Schimmel",Abfalldokumentation!$O1052="keinen Abnehmer/kein Schälpersonal"),"Div. Zipfel, ES ohne Verwendung",VLOOKUP(Abfalldokumentation!$M1052,Produktgruppen!A:B,2,FALSE)),"-")))))))))))))))))))))))</f>
        <v>Offen ungeschält VOS</v>
      </c>
      <c r="M1052" s="81" t="str">
        <f>IFERROR(VLOOKUP(Abfalldokumentation!$W1052,Artikel!A:C,3,FALSE),Abfalldokumentation!$W1052)</f>
        <v>VOS Räucher Schinken</v>
      </c>
      <c r="N1052" s="81" t="str">
        <f>VLOOKUP(D1052,'Liste Gründe'!A:D,2,FALSE)</f>
        <v>Schimmel</v>
      </c>
      <c r="O1052" s="80" t="str">
        <f>IF(ISBLANK(F1052),VLOOKUP(Abfalldokumentation!$X1052,'Liste Gründe'!A:D,3,FALSE),F1052)</f>
        <v>Schimmel</v>
      </c>
      <c r="P1052" s="81" t="str">
        <f>IF(ISBLANK(Abfalldokumentation!$G1052),"-",Abfalldokumentation!$G1052)</f>
        <v>-</v>
      </c>
      <c r="Q1052" s="81">
        <f t="shared" si="141"/>
        <v>41</v>
      </c>
      <c r="R1052" s="81" t="str">
        <f t="shared" si="142"/>
        <v>Produkte</v>
      </c>
      <c r="S1052" s="81" t="str">
        <f t="shared" si="143"/>
        <v>BUs</v>
      </c>
      <c r="T1052" s="81" t="str">
        <f t="shared" si="144"/>
        <v>Symptome</v>
      </c>
      <c r="U1052" s="81">
        <f>IFERROR(VLOOKUP(Abfalldokumentation!$W1052,Kennzahlen!S:U,3,FALSE)*Abfalldokumentation!$J1052,"0")</f>
        <v>10</v>
      </c>
      <c r="V1052" s="81" t="str">
        <f>IF(ISBLANK(A1052),VLOOKUP(Abfalldokumentation!$W1052,'Linien - BU'!R:S,2,FALSE),A1052)</f>
        <v>WVP</v>
      </c>
      <c r="W1052" s="77">
        <f t="shared" si="145"/>
        <v>29500490</v>
      </c>
      <c r="X1052" s="77">
        <f t="shared" si="146"/>
        <v>12</v>
      </c>
    </row>
    <row r="1053" spans="1:24" ht="30" customHeight="1" x14ac:dyDescent="0.25">
      <c r="A1053" s="45" t="s">
        <v>95</v>
      </c>
      <c r="B1053" s="46">
        <v>29500917</v>
      </c>
      <c r="C1053" s="46">
        <v>19</v>
      </c>
      <c r="D1053" s="46">
        <v>60</v>
      </c>
      <c r="E1053" s="47">
        <v>44482</v>
      </c>
      <c r="F1053" s="48"/>
      <c r="G1053" s="46"/>
      <c r="H1053" s="50" t="str">
        <f>IFERROR(VLOOKUP(Abfalldokumentation!$B1053,Artikel!A:C,3,FALSE),Abfalldokumentation!$B1053)</f>
        <v>VOS-ABS ENTSORGUNG</v>
      </c>
      <c r="I1053" s="73" t="str">
        <f>VLOOKUP(V1053,'Linien - BU'!A:B,2,FALSE)</f>
        <v>BU1</v>
      </c>
      <c r="J1053" s="74">
        <f t="shared" si="140"/>
        <v>19</v>
      </c>
      <c r="K1053" s="75">
        <f>Abfalldokumentation!$E1053</f>
        <v>44482</v>
      </c>
      <c r="L1053" s="74" t="str">
        <f>IFERROR(IF(VLOOKUP(W1053,'[1]Rohware 230'!$B:$C,2,FALSE)=0,"Rohware"),
IFERROR(IF(VLOOKUP(W1053,[1]Sammelnr.!$B:$C,2,FALSE)=0,"Sammelnr. ungeschält ABS"),
IFERROR(IF(VLOOKUP(W1053,[1]Sammelnr.!$E:$F,2,FALSE)=0,"Sammelnr. ungeschält VS"),
IFERROR(IF(VLOOKUP(W1053,[1]Sammelnr.!$H:$I,2,FALSE)=0,"Sammelnr. geschält"),
IFERROR(IF(VLOOKUP(W1053,[1]Offen!$B:$C,2,FALSE)=0,"Offen ungeschält ABS"),
IFERROR(IF(VLOOKUP(W1053,[1]Offen!$E:$F,2,FALSE)=0,"Offen ungeschält VOS"),
IFERROR(IF(VLOOKUP(W1053,[1]Offen!$H:$I,2,FALSE)=0,"Offen geschält RW"),
IFERROR(IF(VLOOKUP(W1053,[1]Offen!$K:$L,2,FALSE)=0,"Offen vegan"),
IFERROR(IF(VLOOKUP(W1053,[1]Offen!$N:$O,2,FALSE)=0,"Offen Zipfel"),
IFERROR(IF(VLOOKUP(W1053,[1]Offen!$Q:$R,2,FALSE)=0,"Offen Endstücke"),
IFERROR(IF(VLOOKUP(W1053,[1]Vakuumiert!$B:$C,2,FALSE)=0,"Vakuumierter VOS ungeschält"),
IFERROR(IF(VLOOKUP(W1053,[1]Vakuumiert!$E:$F,2,FALSE)=0,"Vakuumierter ABS ungeschält"),
IFERROR(IF(VLOOKUP(W1053,[1]Vakuumiert!$H:$I,2,FALSE)=0,"Vakuumierter VOS geschält"),
IFERROR(IF(VLOOKUP(W1053,[1]Vakuumiert!$K:$L,2,FALSE)=0,"Vakuumierter VOS vegan"),
IFERROR(IF(VLOOKUP(W1053,[1]Vakuumiert!$N:$O,2,FALSE)=0,"Vakuumierter VOS Zipfel"),
IFERROR(IF(VLOOKUP(W1053,[1]Vakuumiert!$Q:$R,2,FALSE)=0,"Vakuumiert geschält"),
IFERROR(IF(VLOOKUP(W1053,'[1]vakuumierte Fertigprodukte'!$B:$C,2,FALSE)=0,"Fertigprodukte"),
IFERROR(IF(VLOOKUP(W1053,'[1]vakuumierte Fertigprodukte'!$E:$FI,2,FALSE)=0,"Vakuumierte Zipfel"),
IFERROR(IF(VLOOKUP(W1053,[1]Wurste!$B:$C,2,FALSE)=0,"Räucherwürste"),
IFERROR(IF(VLOOKUP(W1053,[1]Wurste!$E:$F,2,FALSE)=0,"URW/URGW Wurst"),
IFERROR(IF(VLOOKUP(W1053,[1]Wurste!$H:$I,2,FALSE)=0,"HF-Wurst Vegan"),
IFERROR(IF(VLOOKUP(W1053,[1]Wurste!$K:$L,2,FALSE)=0,"320er ohne Würste"),
IFERROR(IF(AND(OR(Abfalldokumentation!$I1053="BU3",Abfalldokumentation!$I1053="Verkauf"),Abfalldokumentation!$N1053="Schimmel",Abfalldokumentation!$O1053="keinen Abnehmer/kein Schälpersonal"),"Div. Zipfel, ES ohne Verwendung",VLOOKUP(Abfalldokumentation!$M1053,Produktgruppen!A:B,2,FALSE)),"-")))))))))))))))))))))))</f>
        <v>Vorschmelz</v>
      </c>
      <c r="M1053" s="76" t="str">
        <f>IFERROR(VLOOKUP(Abfalldokumentation!$W1053,Artikel!A:C,3,FALSE),Abfalldokumentation!$W1053)</f>
        <v>VOS-ABS ENTSORGUNG</v>
      </c>
      <c r="N1053" s="76" t="str">
        <f>VLOOKUP(D1053,'Liste Gründe'!A:D,2,FALSE)</f>
        <v>Rest</v>
      </c>
      <c r="O1053" s="75" t="str">
        <f>IF(ISBLANK(F1053),VLOOKUP(Abfalldokumentation!$X1053,'Liste Gründe'!A:D,3,FALSE),F1053)</f>
        <v>geschälte Rinde</v>
      </c>
      <c r="P1053" s="76" t="str">
        <f>IF(ISBLANK(Abfalldokumentation!$G1053),"-",Abfalldokumentation!$G1053)</f>
        <v>-</v>
      </c>
      <c r="Q1053" s="76">
        <f t="shared" si="141"/>
        <v>41</v>
      </c>
      <c r="R1053" s="76" t="str">
        <f t="shared" si="142"/>
        <v>Produkte</v>
      </c>
      <c r="S1053" s="76" t="str">
        <f t="shared" si="143"/>
        <v>BUs</v>
      </c>
      <c r="T1053" s="76" t="str">
        <f t="shared" si="144"/>
        <v>Symptome</v>
      </c>
      <c r="U1053" s="76">
        <f>IFERROR(VLOOKUP(Abfalldokumentation!$W1053,Kennzahlen!S:U,3,FALSE)*Abfalldokumentation!$J1053,"0")</f>
        <v>0.19</v>
      </c>
      <c r="V1053" s="76" t="str">
        <f>IF(ISBLANK(A1053),VLOOKUP(Abfalldokumentation!$W1053,'Linien - BU'!R:S,2,FALSE),A1053)</f>
        <v>RWV</v>
      </c>
      <c r="W1053" s="77">
        <f t="shared" si="145"/>
        <v>29500917</v>
      </c>
      <c r="X1053" s="77">
        <f t="shared" si="146"/>
        <v>60</v>
      </c>
    </row>
    <row r="1054" spans="1:24" ht="30" customHeight="1" x14ac:dyDescent="0.25">
      <c r="A1054" s="39" t="s">
        <v>95</v>
      </c>
      <c r="B1054" s="40">
        <v>29500917</v>
      </c>
      <c r="C1054" s="40">
        <v>8</v>
      </c>
      <c r="D1054" s="40">
        <v>60</v>
      </c>
      <c r="E1054" s="41">
        <v>44482</v>
      </c>
      <c r="F1054" s="42"/>
      <c r="G1054" s="40"/>
      <c r="H1054" s="44" t="str">
        <f>IFERROR(VLOOKUP(Abfalldokumentation!$B1054,Artikel!A:C,3,FALSE),Abfalldokumentation!$B1054)</f>
        <v>VOS-ABS ENTSORGUNG</v>
      </c>
      <c r="I1054" s="78" t="str">
        <f>VLOOKUP(V1054,'Linien - BU'!A:B,2,FALSE)</f>
        <v>BU1</v>
      </c>
      <c r="J1054" s="79">
        <f t="shared" si="140"/>
        <v>8</v>
      </c>
      <c r="K1054" s="80">
        <f>Abfalldokumentation!$E1054</f>
        <v>44482</v>
      </c>
      <c r="L1054" s="79" t="str">
        <f>IFERROR(IF(VLOOKUP(W1054,'[1]Rohware 230'!$B:$C,2,FALSE)=0,"Rohware"),
IFERROR(IF(VLOOKUP(W1054,[1]Sammelnr.!$B:$C,2,FALSE)=0,"Sammelnr. ungeschält ABS"),
IFERROR(IF(VLOOKUP(W1054,[1]Sammelnr.!$E:$F,2,FALSE)=0,"Sammelnr. ungeschält VS"),
IFERROR(IF(VLOOKUP(W1054,[1]Sammelnr.!$H:$I,2,FALSE)=0,"Sammelnr. geschält"),
IFERROR(IF(VLOOKUP(W1054,[1]Offen!$B:$C,2,FALSE)=0,"Offen ungeschält ABS"),
IFERROR(IF(VLOOKUP(W1054,[1]Offen!$E:$F,2,FALSE)=0,"Offen ungeschält VOS"),
IFERROR(IF(VLOOKUP(W1054,[1]Offen!$H:$I,2,FALSE)=0,"Offen geschält RW"),
IFERROR(IF(VLOOKUP(W1054,[1]Offen!$K:$L,2,FALSE)=0,"Offen vegan"),
IFERROR(IF(VLOOKUP(W1054,[1]Offen!$N:$O,2,FALSE)=0,"Offen Zipfel"),
IFERROR(IF(VLOOKUP(W1054,[1]Offen!$Q:$R,2,FALSE)=0,"Offen Endstücke"),
IFERROR(IF(VLOOKUP(W1054,[1]Vakuumiert!$B:$C,2,FALSE)=0,"Vakuumierter VOS ungeschält"),
IFERROR(IF(VLOOKUP(W1054,[1]Vakuumiert!$E:$F,2,FALSE)=0,"Vakuumierter ABS ungeschält"),
IFERROR(IF(VLOOKUP(W1054,[1]Vakuumiert!$H:$I,2,FALSE)=0,"Vakuumierter VOS geschält"),
IFERROR(IF(VLOOKUP(W1054,[1]Vakuumiert!$K:$L,2,FALSE)=0,"Vakuumierter VOS vegan"),
IFERROR(IF(VLOOKUP(W1054,[1]Vakuumiert!$N:$O,2,FALSE)=0,"Vakuumierter VOS Zipfel"),
IFERROR(IF(VLOOKUP(W1054,[1]Vakuumiert!$Q:$R,2,FALSE)=0,"Vakuumiert geschält"),
IFERROR(IF(VLOOKUP(W1054,'[1]vakuumierte Fertigprodukte'!$B:$C,2,FALSE)=0,"Fertigprodukte"),
IFERROR(IF(VLOOKUP(W1054,'[1]vakuumierte Fertigprodukte'!$E:$FI,2,FALSE)=0,"Vakuumierte Zipfel"),
IFERROR(IF(VLOOKUP(W1054,[1]Wurste!$B:$C,2,FALSE)=0,"Räucherwürste"),
IFERROR(IF(VLOOKUP(W1054,[1]Wurste!$E:$F,2,FALSE)=0,"URW/URGW Wurst"),
IFERROR(IF(VLOOKUP(W1054,[1]Wurste!$H:$I,2,FALSE)=0,"HF-Wurst Vegan"),
IFERROR(IF(VLOOKUP(W1054,[1]Wurste!$K:$L,2,FALSE)=0,"320er ohne Würste"),
IFERROR(IF(AND(OR(Abfalldokumentation!$I1054="BU3",Abfalldokumentation!$I1054="Verkauf"),Abfalldokumentation!$N1054="Schimmel",Abfalldokumentation!$O1054="keinen Abnehmer/kein Schälpersonal"),"Div. Zipfel, ES ohne Verwendung",VLOOKUP(Abfalldokumentation!$M1054,Produktgruppen!A:B,2,FALSE)),"-")))))))))))))))))))))))</f>
        <v>Vorschmelz</v>
      </c>
      <c r="M1054" s="81" t="str">
        <f>IFERROR(VLOOKUP(Abfalldokumentation!$W1054,Artikel!A:C,3,FALSE),Abfalldokumentation!$W1054)</f>
        <v>VOS-ABS ENTSORGUNG</v>
      </c>
      <c r="N1054" s="81" t="str">
        <f>VLOOKUP(D1054,'Liste Gründe'!A:D,2,FALSE)</f>
        <v>Rest</v>
      </c>
      <c r="O1054" s="80" t="str">
        <f>IF(ISBLANK(F1054),VLOOKUP(Abfalldokumentation!$X1054,'Liste Gründe'!A:D,3,FALSE),F1054)</f>
        <v>geschälte Rinde</v>
      </c>
      <c r="P1054" s="81" t="str">
        <f>IF(ISBLANK(Abfalldokumentation!$G1054),"-",Abfalldokumentation!$G1054)</f>
        <v>-</v>
      </c>
      <c r="Q1054" s="81">
        <f t="shared" si="141"/>
        <v>41</v>
      </c>
      <c r="R1054" s="81" t="str">
        <f t="shared" si="142"/>
        <v>Produkte</v>
      </c>
      <c r="S1054" s="81" t="str">
        <f t="shared" si="143"/>
        <v>BUs</v>
      </c>
      <c r="T1054" s="81" t="str">
        <f t="shared" si="144"/>
        <v>Symptome</v>
      </c>
      <c r="U1054" s="81">
        <f>IFERROR(VLOOKUP(Abfalldokumentation!$W1054,Kennzahlen!S:U,3,FALSE)*Abfalldokumentation!$J1054,"0")</f>
        <v>0.08</v>
      </c>
      <c r="V1054" s="81" t="str">
        <f>IF(ISBLANK(A1054),VLOOKUP(Abfalldokumentation!$W1054,'Linien - BU'!R:S,2,FALSE),A1054)</f>
        <v>RWV</v>
      </c>
      <c r="W1054" s="77">
        <f t="shared" si="145"/>
        <v>29500917</v>
      </c>
      <c r="X1054" s="77">
        <f t="shared" si="146"/>
        <v>60</v>
      </c>
    </row>
    <row r="1055" spans="1:24" ht="30" customHeight="1" x14ac:dyDescent="0.25">
      <c r="A1055" s="45" t="s">
        <v>70</v>
      </c>
      <c r="B1055" s="46">
        <v>32000022</v>
      </c>
      <c r="C1055" s="46">
        <v>25</v>
      </c>
      <c r="D1055" s="46">
        <v>40</v>
      </c>
      <c r="E1055" s="47">
        <v>44482</v>
      </c>
      <c r="F1055" s="48"/>
      <c r="G1055" s="46"/>
      <c r="H1055" s="50" t="str">
        <f>IFERROR(VLOOKUP(Abfalldokumentation!$B1055,Artikel!A:C,3,FALSE),Abfalldokumentation!$B1055)</f>
        <v>Würste 6700g Schinken R</v>
      </c>
      <c r="I1055" s="73" t="str">
        <f>VLOOKUP(V1055,'Linien - BU'!A:B,2,FALSE)</f>
        <v>BU1</v>
      </c>
      <c r="J1055" s="74">
        <f t="shared" si="140"/>
        <v>25</v>
      </c>
      <c r="K1055" s="75">
        <f>Abfalldokumentation!$E1055</f>
        <v>44482</v>
      </c>
      <c r="L1055" s="74" t="str">
        <f>IFERROR(IF(VLOOKUP(W1055,'[1]Rohware 230'!$B:$C,2,FALSE)=0,"Rohware"),
IFERROR(IF(VLOOKUP(W1055,[1]Sammelnr.!$B:$C,2,FALSE)=0,"Sammelnr. ungeschält ABS"),
IFERROR(IF(VLOOKUP(W1055,[1]Sammelnr.!$E:$F,2,FALSE)=0,"Sammelnr. ungeschält VS"),
IFERROR(IF(VLOOKUP(W1055,[1]Sammelnr.!$H:$I,2,FALSE)=0,"Sammelnr. geschält"),
IFERROR(IF(VLOOKUP(W1055,[1]Offen!$B:$C,2,FALSE)=0,"Offen ungeschält ABS"),
IFERROR(IF(VLOOKUP(W1055,[1]Offen!$E:$F,2,FALSE)=0,"Offen ungeschält VOS"),
IFERROR(IF(VLOOKUP(W1055,[1]Offen!$H:$I,2,FALSE)=0,"Offen geschält RW"),
IFERROR(IF(VLOOKUP(W1055,[1]Offen!$K:$L,2,FALSE)=0,"Offen vegan"),
IFERROR(IF(VLOOKUP(W1055,[1]Offen!$N:$O,2,FALSE)=0,"Offen Zipfel"),
IFERROR(IF(VLOOKUP(W1055,[1]Offen!$Q:$R,2,FALSE)=0,"Offen Endstücke"),
IFERROR(IF(VLOOKUP(W1055,[1]Vakuumiert!$B:$C,2,FALSE)=0,"Vakuumierter VOS ungeschält"),
IFERROR(IF(VLOOKUP(W1055,[1]Vakuumiert!$E:$F,2,FALSE)=0,"Vakuumierter ABS ungeschält"),
IFERROR(IF(VLOOKUP(W1055,[1]Vakuumiert!$H:$I,2,FALSE)=0,"Vakuumierter VOS geschält"),
IFERROR(IF(VLOOKUP(W1055,[1]Vakuumiert!$K:$L,2,FALSE)=0,"Vakuumierter VOS vegan"),
IFERROR(IF(VLOOKUP(W1055,[1]Vakuumiert!$N:$O,2,FALSE)=0,"Vakuumierter VOS Zipfel"),
IFERROR(IF(VLOOKUP(W1055,[1]Vakuumiert!$Q:$R,2,FALSE)=0,"Vakuumiert geschält"),
IFERROR(IF(VLOOKUP(W1055,'[1]vakuumierte Fertigprodukte'!$B:$C,2,FALSE)=0,"Fertigprodukte"),
IFERROR(IF(VLOOKUP(W1055,'[1]vakuumierte Fertigprodukte'!$E:$FI,2,FALSE)=0,"Vakuumierte Zipfel"),
IFERROR(IF(VLOOKUP(W1055,[1]Wurste!$B:$C,2,FALSE)=0,"Räucherwürste"),
IFERROR(IF(VLOOKUP(W1055,[1]Wurste!$E:$F,2,FALSE)=0,"URW/URGW Wurst"),
IFERROR(IF(VLOOKUP(W1055,[1]Wurste!$H:$I,2,FALSE)=0,"HF-Wurst Vegan"),
IFERROR(IF(VLOOKUP(W1055,[1]Wurste!$K:$L,2,FALSE)=0,"320er ohne Würste"),
IFERROR(IF(AND(OR(Abfalldokumentation!$I1055="BU3",Abfalldokumentation!$I1055="Verkauf"),Abfalldokumentation!$N1055="Schimmel",Abfalldokumentation!$O1055="keinen Abnehmer/kein Schälpersonal"),"Div. Zipfel, ES ohne Verwendung",VLOOKUP(Abfalldokumentation!$M1055,Produktgruppen!A:B,2,FALSE)),"-")))))))))))))))))))))))</f>
        <v>Räucherwürste</v>
      </c>
      <c r="M1055" s="76" t="str">
        <f>IFERROR(VLOOKUP(Abfalldokumentation!$W1055,Artikel!A:C,3,FALSE),Abfalldokumentation!$W1055)</f>
        <v>Würste 6700g Schinken R</v>
      </c>
      <c r="N1055" s="76" t="str">
        <f>VLOOKUP(D1055,'Liste Gründe'!A:D,2,FALSE)</f>
        <v>Rest</v>
      </c>
      <c r="O1055" s="75" t="str">
        <f>IF(ISBLANK(F1055),VLOOKUP(Abfalldokumentation!$X1055,'Liste Gründe'!A:D,3,FALSE),F1055)</f>
        <v>Metall</v>
      </c>
      <c r="P1055" s="76" t="str">
        <f>IF(ISBLANK(Abfalldokumentation!$G1055),"-",Abfalldokumentation!$G1055)</f>
        <v>-</v>
      </c>
      <c r="Q1055" s="76">
        <f t="shared" si="141"/>
        <v>41</v>
      </c>
      <c r="R1055" s="76" t="str">
        <f t="shared" si="142"/>
        <v>Produkte</v>
      </c>
      <c r="S1055" s="76" t="str">
        <f t="shared" si="143"/>
        <v>BUs</v>
      </c>
      <c r="T1055" s="76" t="str">
        <f t="shared" si="144"/>
        <v>Symptome</v>
      </c>
      <c r="U1055" s="76" t="str">
        <f>IFERROR(VLOOKUP(Abfalldokumentation!$W1055,Kennzahlen!S:U,3,FALSE)*Abfalldokumentation!$J1055,"0")</f>
        <v>0</v>
      </c>
      <c r="V1055" s="76" t="str">
        <f>IF(ISBLANK(A1055),VLOOKUP(Abfalldokumentation!$W1055,'Linien - BU'!R:S,2,FALSE),A1055)</f>
        <v>Abfüllung</v>
      </c>
      <c r="W1055" s="77">
        <f t="shared" si="145"/>
        <v>32000022</v>
      </c>
      <c r="X1055" s="77">
        <f t="shared" si="146"/>
        <v>40</v>
      </c>
    </row>
    <row r="1056" spans="1:24" ht="30" customHeight="1" x14ac:dyDescent="0.25">
      <c r="A1056" s="39" t="s">
        <v>70</v>
      </c>
      <c r="B1056" s="40">
        <v>32000027</v>
      </c>
      <c r="C1056" s="40">
        <v>25</v>
      </c>
      <c r="D1056" s="40">
        <v>34</v>
      </c>
      <c r="E1056" s="41">
        <v>44482</v>
      </c>
      <c r="F1056" s="42" t="s">
        <v>119</v>
      </c>
      <c r="G1056" s="40"/>
      <c r="H1056" s="44" t="str">
        <f>IFERROR(VLOOKUP(Abfalldokumentation!$B1056,Artikel!A:C,3,FALSE),Abfalldokumentation!$B1056)</f>
        <v>Würste 9300g Räucher na</v>
      </c>
      <c r="I1056" s="78" t="str">
        <f>VLOOKUP(V1056,'Linien - BU'!A:B,2,FALSE)</f>
        <v>BU1</v>
      </c>
      <c r="J1056" s="79">
        <f t="shared" si="140"/>
        <v>25</v>
      </c>
      <c r="K1056" s="80">
        <f>Abfalldokumentation!$E1056</f>
        <v>44482</v>
      </c>
      <c r="L1056" s="79" t="str">
        <f>IFERROR(IF(VLOOKUP(W1056,'[1]Rohware 230'!$B:$C,2,FALSE)=0,"Rohware"),
IFERROR(IF(VLOOKUP(W1056,[1]Sammelnr.!$B:$C,2,FALSE)=0,"Sammelnr. ungeschält ABS"),
IFERROR(IF(VLOOKUP(W1056,[1]Sammelnr.!$E:$F,2,FALSE)=0,"Sammelnr. ungeschält VS"),
IFERROR(IF(VLOOKUP(W1056,[1]Sammelnr.!$H:$I,2,FALSE)=0,"Sammelnr. geschält"),
IFERROR(IF(VLOOKUP(W1056,[1]Offen!$B:$C,2,FALSE)=0,"Offen ungeschält ABS"),
IFERROR(IF(VLOOKUP(W1056,[1]Offen!$E:$F,2,FALSE)=0,"Offen ungeschält VOS"),
IFERROR(IF(VLOOKUP(W1056,[1]Offen!$H:$I,2,FALSE)=0,"Offen geschält RW"),
IFERROR(IF(VLOOKUP(W1056,[1]Offen!$K:$L,2,FALSE)=0,"Offen vegan"),
IFERROR(IF(VLOOKUP(W1056,[1]Offen!$N:$O,2,FALSE)=0,"Offen Zipfel"),
IFERROR(IF(VLOOKUP(W1056,[1]Offen!$Q:$R,2,FALSE)=0,"Offen Endstücke"),
IFERROR(IF(VLOOKUP(W1056,[1]Vakuumiert!$B:$C,2,FALSE)=0,"Vakuumierter VOS ungeschält"),
IFERROR(IF(VLOOKUP(W1056,[1]Vakuumiert!$E:$F,2,FALSE)=0,"Vakuumierter ABS ungeschält"),
IFERROR(IF(VLOOKUP(W1056,[1]Vakuumiert!$H:$I,2,FALSE)=0,"Vakuumierter VOS geschält"),
IFERROR(IF(VLOOKUP(W1056,[1]Vakuumiert!$K:$L,2,FALSE)=0,"Vakuumierter VOS vegan"),
IFERROR(IF(VLOOKUP(W1056,[1]Vakuumiert!$N:$O,2,FALSE)=0,"Vakuumierter VOS Zipfel"),
IFERROR(IF(VLOOKUP(W1056,[1]Vakuumiert!$Q:$R,2,FALSE)=0,"Vakuumiert geschält"),
IFERROR(IF(VLOOKUP(W1056,'[1]vakuumierte Fertigprodukte'!$B:$C,2,FALSE)=0,"Fertigprodukte"),
IFERROR(IF(VLOOKUP(W1056,'[1]vakuumierte Fertigprodukte'!$E:$FI,2,FALSE)=0,"Vakuumierte Zipfel"),
IFERROR(IF(VLOOKUP(W1056,[1]Wurste!$B:$C,2,FALSE)=0,"Räucherwürste"),
IFERROR(IF(VLOOKUP(W1056,[1]Wurste!$E:$F,2,FALSE)=0,"URW/URGW Wurst"),
IFERROR(IF(VLOOKUP(W1056,[1]Wurste!$H:$I,2,FALSE)=0,"HF-Wurst Vegan"),
IFERROR(IF(VLOOKUP(W1056,[1]Wurste!$K:$L,2,FALSE)=0,"320er ohne Würste"),
IFERROR(IF(AND(OR(Abfalldokumentation!$I1056="BU3",Abfalldokumentation!$I1056="Verkauf"),Abfalldokumentation!$N1056="Schimmel",Abfalldokumentation!$O1056="keinen Abnehmer/kein Schälpersonal"),"Div. Zipfel, ES ohne Verwendung",VLOOKUP(Abfalldokumentation!$M1056,Produktgruppen!A:B,2,FALSE)),"-")))))))))))))))))))))))</f>
        <v>Räucherwürste</v>
      </c>
      <c r="M1056" s="81" t="str">
        <f>IFERROR(VLOOKUP(Abfalldokumentation!$W1056,Artikel!A:C,3,FALSE),Abfalldokumentation!$W1056)</f>
        <v>Würste 9300g Räucher na</v>
      </c>
      <c r="N1056" s="81" t="str">
        <f>VLOOKUP(D1056,'Liste Gründe'!A:D,2,FALSE)</f>
        <v>Linienbezogen</v>
      </c>
      <c r="O1056" s="80" t="str">
        <f>IF(ISBLANK(F1056),VLOOKUP(Abfalldokumentation!$X1056,'Liste Gründe'!A:D,3,FALSE),F1056)</f>
        <v>Bodenabfall Abfüllung</v>
      </c>
      <c r="P1056" s="81" t="str">
        <f>IF(ISBLANK(Abfalldokumentation!$G1056),"-",Abfalldokumentation!$G1056)</f>
        <v>-</v>
      </c>
      <c r="Q1056" s="81">
        <f t="shared" si="141"/>
        <v>41</v>
      </c>
      <c r="R1056" s="81" t="str">
        <f t="shared" si="142"/>
        <v>Produkte</v>
      </c>
      <c r="S1056" s="81" t="str">
        <f t="shared" si="143"/>
        <v>BUs</v>
      </c>
      <c r="T1056" s="81" t="str">
        <f t="shared" si="144"/>
        <v>Symptome</v>
      </c>
      <c r="U1056" s="81" t="str">
        <f>IFERROR(VLOOKUP(Abfalldokumentation!$W1056,Kennzahlen!S:U,3,FALSE)*Abfalldokumentation!$J1056,"0")</f>
        <v>0</v>
      </c>
      <c r="V1056" s="81" t="str">
        <f>IF(ISBLANK(A1056),VLOOKUP(Abfalldokumentation!$W1056,'Linien - BU'!R:S,2,FALSE),A1056)</f>
        <v>Abfüllung</v>
      </c>
      <c r="W1056" s="77">
        <f t="shared" si="145"/>
        <v>32000027</v>
      </c>
      <c r="X1056" s="77">
        <f t="shared" si="146"/>
        <v>34</v>
      </c>
    </row>
    <row r="1057" spans="1:24" ht="30" customHeight="1" x14ac:dyDescent="0.25">
      <c r="A1057" s="45" t="s">
        <v>70</v>
      </c>
      <c r="B1057" s="46">
        <v>32000036</v>
      </c>
      <c r="C1057" s="46">
        <v>24</v>
      </c>
      <c r="D1057" s="46">
        <v>31</v>
      </c>
      <c r="E1057" s="47">
        <v>44482</v>
      </c>
      <c r="F1057" s="48" t="s">
        <v>119</v>
      </c>
      <c r="G1057" s="46"/>
      <c r="H1057" s="50" t="str">
        <f>IFERROR(VLOOKUP(Abfalldokumentation!$B1057,Artikel!A:C,3,FALSE),Abfalldokumentation!$B1057)</f>
        <v>Würste 8400g Schinkenrä</v>
      </c>
      <c r="I1057" s="73" t="str">
        <f>VLOOKUP(V1057,'Linien - BU'!A:B,2,FALSE)</f>
        <v>BU1</v>
      </c>
      <c r="J1057" s="74">
        <f t="shared" si="140"/>
        <v>24</v>
      </c>
      <c r="K1057" s="75">
        <f>Abfalldokumentation!$E1057</f>
        <v>44482</v>
      </c>
      <c r="L1057" s="74" t="str">
        <f>IFERROR(IF(VLOOKUP(W1057,'[1]Rohware 230'!$B:$C,2,FALSE)=0,"Rohware"),
IFERROR(IF(VLOOKUP(W1057,[1]Sammelnr.!$B:$C,2,FALSE)=0,"Sammelnr. ungeschält ABS"),
IFERROR(IF(VLOOKUP(W1057,[1]Sammelnr.!$E:$F,2,FALSE)=0,"Sammelnr. ungeschält VS"),
IFERROR(IF(VLOOKUP(W1057,[1]Sammelnr.!$H:$I,2,FALSE)=0,"Sammelnr. geschält"),
IFERROR(IF(VLOOKUP(W1057,[1]Offen!$B:$C,2,FALSE)=0,"Offen ungeschält ABS"),
IFERROR(IF(VLOOKUP(W1057,[1]Offen!$E:$F,2,FALSE)=0,"Offen ungeschält VOS"),
IFERROR(IF(VLOOKUP(W1057,[1]Offen!$H:$I,2,FALSE)=0,"Offen geschält RW"),
IFERROR(IF(VLOOKUP(W1057,[1]Offen!$K:$L,2,FALSE)=0,"Offen vegan"),
IFERROR(IF(VLOOKUP(W1057,[1]Offen!$N:$O,2,FALSE)=0,"Offen Zipfel"),
IFERROR(IF(VLOOKUP(W1057,[1]Offen!$Q:$R,2,FALSE)=0,"Offen Endstücke"),
IFERROR(IF(VLOOKUP(W1057,[1]Vakuumiert!$B:$C,2,FALSE)=0,"Vakuumierter VOS ungeschält"),
IFERROR(IF(VLOOKUP(W1057,[1]Vakuumiert!$E:$F,2,FALSE)=0,"Vakuumierter ABS ungeschält"),
IFERROR(IF(VLOOKUP(W1057,[1]Vakuumiert!$H:$I,2,FALSE)=0,"Vakuumierter VOS geschält"),
IFERROR(IF(VLOOKUP(W1057,[1]Vakuumiert!$K:$L,2,FALSE)=0,"Vakuumierter VOS vegan"),
IFERROR(IF(VLOOKUP(W1057,[1]Vakuumiert!$N:$O,2,FALSE)=0,"Vakuumierter VOS Zipfel"),
IFERROR(IF(VLOOKUP(W1057,[1]Vakuumiert!$Q:$R,2,FALSE)=0,"Vakuumiert geschält"),
IFERROR(IF(VLOOKUP(W1057,'[1]vakuumierte Fertigprodukte'!$B:$C,2,FALSE)=0,"Fertigprodukte"),
IFERROR(IF(VLOOKUP(W1057,'[1]vakuumierte Fertigprodukte'!$E:$FI,2,FALSE)=0,"Vakuumierte Zipfel"),
IFERROR(IF(VLOOKUP(W1057,[1]Wurste!$B:$C,2,FALSE)=0,"Räucherwürste"),
IFERROR(IF(VLOOKUP(W1057,[1]Wurste!$E:$F,2,FALSE)=0,"URW/URGW Wurst"),
IFERROR(IF(VLOOKUP(W1057,[1]Wurste!$H:$I,2,FALSE)=0,"HF-Wurst Vegan"),
IFERROR(IF(VLOOKUP(W1057,[1]Wurste!$K:$L,2,FALSE)=0,"320er ohne Würste"),
IFERROR(IF(AND(OR(Abfalldokumentation!$I1057="BU3",Abfalldokumentation!$I1057="Verkauf"),Abfalldokumentation!$N1057="Schimmel",Abfalldokumentation!$O1057="keinen Abnehmer/kein Schälpersonal"),"Div. Zipfel, ES ohne Verwendung",VLOOKUP(Abfalldokumentation!$M1057,Produktgruppen!A:B,2,FALSE)),"-")))))))))))))))))))))))</f>
        <v>Räucherwürste</v>
      </c>
      <c r="M1057" s="76" t="str">
        <f>IFERROR(VLOOKUP(Abfalldokumentation!$W1057,Artikel!A:C,3,FALSE),Abfalldokumentation!$W1057)</f>
        <v>Würste 8400g Schinkenrä</v>
      </c>
      <c r="N1057" s="76" t="str">
        <f>VLOOKUP(D1057,'Liste Gründe'!A:D,2,FALSE)</f>
        <v>Linienbezogen</v>
      </c>
      <c r="O1057" s="75" t="str">
        <f>IF(ISBLANK(F1057),VLOOKUP(Abfalldokumentation!$X1057,'Liste Gründe'!A:D,3,FALSE),F1057)</f>
        <v>Bodenabfall Abfüllung</v>
      </c>
      <c r="P1057" s="76" t="str">
        <f>IF(ISBLANK(Abfalldokumentation!$G1057),"-",Abfalldokumentation!$G1057)</f>
        <v>-</v>
      </c>
      <c r="Q1057" s="76">
        <f t="shared" si="141"/>
        <v>41</v>
      </c>
      <c r="R1057" s="76" t="str">
        <f t="shared" si="142"/>
        <v>Produkte</v>
      </c>
      <c r="S1057" s="76" t="str">
        <f t="shared" si="143"/>
        <v>BUs</v>
      </c>
      <c r="T1057" s="76" t="str">
        <f t="shared" si="144"/>
        <v>Symptome</v>
      </c>
      <c r="U1057" s="76" t="str">
        <f>IFERROR(VLOOKUP(Abfalldokumentation!$W1057,Kennzahlen!S:U,3,FALSE)*Abfalldokumentation!$J1057,"0")</f>
        <v>0</v>
      </c>
      <c r="V1057" s="76" t="str">
        <f>IF(ISBLANK(A1057),VLOOKUP(Abfalldokumentation!$W1057,'Linien - BU'!R:S,2,FALSE),A1057)</f>
        <v>Abfüllung</v>
      </c>
      <c r="W1057" s="77">
        <f t="shared" si="145"/>
        <v>32000036</v>
      </c>
      <c r="X1057" s="77">
        <f t="shared" si="146"/>
        <v>31</v>
      </c>
    </row>
    <row r="1058" spans="1:24" ht="30" customHeight="1" x14ac:dyDescent="0.25">
      <c r="A1058" s="39" t="s">
        <v>70</v>
      </c>
      <c r="B1058" s="40">
        <v>32000049</v>
      </c>
      <c r="C1058" s="40">
        <v>200</v>
      </c>
      <c r="D1058" s="40">
        <v>31</v>
      </c>
      <c r="E1058" s="41">
        <v>44482</v>
      </c>
      <c r="F1058" s="42" t="s">
        <v>119</v>
      </c>
      <c r="G1058" s="40"/>
      <c r="H1058" s="44" t="str">
        <f>IFERROR(VLOOKUP(Abfalldokumentation!$B1058,Artikel!A:C,3,FALSE),Abfalldokumentation!$B1058)</f>
        <v>GRW NATUR 7,2KG</v>
      </c>
      <c r="I1058" s="78" t="str">
        <f>VLOOKUP(V1058,'Linien - BU'!A:B,2,FALSE)</f>
        <v>BU1</v>
      </c>
      <c r="J1058" s="79">
        <f t="shared" si="140"/>
        <v>200</v>
      </c>
      <c r="K1058" s="80">
        <f>Abfalldokumentation!$E1058</f>
        <v>44482</v>
      </c>
      <c r="L1058" s="79" t="str">
        <f>IFERROR(IF(VLOOKUP(W1058,'[1]Rohware 230'!$B:$C,2,FALSE)=0,"Rohware"),
IFERROR(IF(VLOOKUP(W1058,[1]Sammelnr.!$B:$C,2,FALSE)=0,"Sammelnr. ungeschält ABS"),
IFERROR(IF(VLOOKUP(W1058,[1]Sammelnr.!$E:$F,2,FALSE)=0,"Sammelnr. ungeschält VS"),
IFERROR(IF(VLOOKUP(W1058,[1]Sammelnr.!$H:$I,2,FALSE)=0,"Sammelnr. geschält"),
IFERROR(IF(VLOOKUP(W1058,[1]Offen!$B:$C,2,FALSE)=0,"Offen ungeschält ABS"),
IFERROR(IF(VLOOKUP(W1058,[1]Offen!$E:$F,2,FALSE)=0,"Offen ungeschält VOS"),
IFERROR(IF(VLOOKUP(W1058,[1]Offen!$H:$I,2,FALSE)=0,"Offen geschält RW"),
IFERROR(IF(VLOOKUP(W1058,[1]Offen!$K:$L,2,FALSE)=0,"Offen vegan"),
IFERROR(IF(VLOOKUP(W1058,[1]Offen!$N:$O,2,FALSE)=0,"Offen Zipfel"),
IFERROR(IF(VLOOKUP(W1058,[1]Offen!$Q:$R,2,FALSE)=0,"Offen Endstücke"),
IFERROR(IF(VLOOKUP(W1058,[1]Vakuumiert!$B:$C,2,FALSE)=0,"Vakuumierter VOS ungeschält"),
IFERROR(IF(VLOOKUP(W1058,[1]Vakuumiert!$E:$F,2,FALSE)=0,"Vakuumierter ABS ungeschält"),
IFERROR(IF(VLOOKUP(W1058,[1]Vakuumiert!$H:$I,2,FALSE)=0,"Vakuumierter VOS geschält"),
IFERROR(IF(VLOOKUP(W1058,[1]Vakuumiert!$K:$L,2,FALSE)=0,"Vakuumierter VOS vegan"),
IFERROR(IF(VLOOKUP(W1058,[1]Vakuumiert!$N:$O,2,FALSE)=0,"Vakuumierter VOS Zipfel"),
IFERROR(IF(VLOOKUP(W1058,[1]Vakuumiert!$Q:$R,2,FALSE)=0,"Vakuumiert geschält"),
IFERROR(IF(VLOOKUP(W1058,'[1]vakuumierte Fertigprodukte'!$B:$C,2,FALSE)=0,"Fertigprodukte"),
IFERROR(IF(VLOOKUP(W1058,'[1]vakuumierte Fertigprodukte'!$E:$FI,2,FALSE)=0,"Vakuumierte Zipfel"),
IFERROR(IF(VLOOKUP(W1058,[1]Wurste!$B:$C,2,FALSE)=0,"Räucherwürste"),
IFERROR(IF(VLOOKUP(W1058,[1]Wurste!$E:$F,2,FALSE)=0,"URW/URGW Wurst"),
IFERROR(IF(VLOOKUP(W1058,[1]Wurste!$H:$I,2,FALSE)=0,"HF-Wurst Vegan"),
IFERROR(IF(VLOOKUP(W1058,[1]Wurste!$K:$L,2,FALSE)=0,"320er ohne Würste"),
IFERROR(IF(AND(OR(Abfalldokumentation!$I1058="BU3",Abfalldokumentation!$I1058="Verkauf"),Abfalldokumentation!$N1058="Schimmel",Abfalldokumentation!$O1058="keinen Abnehmer/kein Schälpersonal"),"Div. Zipfel, ES ohne Verwendung",VLOOKUP(Abfalldokumentation!$M1058,Produktgruppen!A:B,2,FALSE)),"-")))))))))))))))))))))))</f>
        <v>Räucherwürste</v>
      </c>
      <c r="M1058" s="81" t="str">
        <f>IFERROR(VLOOKUP(Abfalldokumentation!$W1058,Artikel!A:C,3,FALSE),Abfalldokumentation!$W1058)</f>
        <v>GRW NATUR 7,2KG</v>
      </c>
      <c r="N1058" s="81" t="str">
        <f>VLOOKUP(D1058,'Liste Gründe'!A:D,2,FALSE)</f>
        <v>Linienbezogen</v>
      </c>
      <c r="O1058" s="80" t="str">
        <f>IF(ISBLANK(F1058),VLOOKUP(Abfalldokumentation!$X1058,'Liste Gründe'!A:D,3,FALSE),F1058)</f>
        <v>Bodenabfall Abfüllung</v>
      </c>
      <c r="P1058" s="81" t="str">
        <f>IF(ISBLANK(Abfalldokumentation!$G1058),"-",Abfalldokumentation!$G1058)</f>
        <v>-</v>
      </c>
      <c r="Q1058" s="81">
        <f t="shared" si="141"/>
        <v>41</v>
      </c>
      <c r="R1058" s="81" t="str">
        <f t="shared" si="142"/>
        <v>Produkte</v>
      </c>
      <c r="S1058" s="81" t="str">
        <f t="shared" si="143"/>
        <v>BUs</v>
      </c>
      <c r="T1058" s="81" t="str">
        <f t="shared" si="144"/>
        <v>Symptome</v>
      </c>
      <c r="U1058" s="81" t="str">
        <f>IFERROR(VLOOKUP(Abfalldokumentation!$W1058,Kennzahlen!S:U,3,FALSE)*Abfalldokumentation!$J1058,"0")</f>
        <v>0</v>
      </c>
      <c r="V1058" s="81" t="str">
        <f>IF(ISBLANK(A1058),VLOOKUP(Abfalldokumentation!$W1058,'Linien - BU'!R:S,2,FALSE),A1058)</f>
        <v>Abfüllung</v>
      </c>
      <c r="W1058" s="77">
        <f t="shared" si="145"/>
        <v>32000049</v>
      </c>
      <c r="X1058" s="77">
        <f t="shared" si="146"/>
        <v>31</v>
      </c>
    </row>
    <row r="1059" spans="1:24" ht="30" customHeight="1" x14ac:dyDescent="0.25">
      <c r="A1059" s="45" t="s">
        <v>70</v>
      </c>
      <c r="B1059" s="46">
        <v>32000106</v>
      </c>
      <c r="C1059" s="46">
        <v>50</v>
      </c>
      <c r="D1059" s="46">
        <v>31</v>
      </c>
      <c r="E1059" s="47">
        <v>44482</v>
      </c>
      <c r="F1059" s="48" t="s">
        <v>119</v>
      </c>
      <c r="G1059" s="46"/>
      <c r="H1059" s="50" t="str">
        <f>IFERROR(VLOOKUP(Abfalldokumentation!$B1059,Artikel!A:C,3,FALSE),Abfalldokumentation!$B1059)</f>
        <v>GRW SCHI-NAT 7,2GK NEUE</v>
      </c>
      <c r="I1059" s="73" t="str">
        <f>VLOOKUP(V1059,'Linien - BU'!A:B,2,FALSE)</f>
        <v>BU1</v>
      </c>
      <c r="J1059" s="74">
        <f t="shared" si="140"/>
        <v>50</v>
      </c>
      <c r="K1059" s="75">
        <f>Abfalldokumentation!$E1059</f>
        <v>44482</v>
      </c>
      <c r="L1059" s="74" t="str">
        <f>IFERROR(IF(VLOOKUP(W1059,'[1]Rohware 230'!$B:$C,2,FALSE)=0,"Rohware"),
IFERROR(IF(VLOOKUP(W1059,[1]Sammelnr.!$B:$C,2,FALSE)=0,"Sammelnr. ungeschält ABS"),
IFERROR(IF(VLOOKUP(W1059,[1]Sammelnr.!$E:$F,2,FALSE)=0,"Sammelnr. ungeschält VS"),
IFERROR(IF(VLOOKUP(W1059,[1]Sammelnr.!$H:$I,2,FALSE)=0,"Sammelnr. geschält"),
IFERROR(IF(VLOOKUP(W1059,[1]Offen!$B:$C,2,FALSE)=0,"Offen ungeschält ABS"),
IFERROR(IF(VLOOKUP(W1059,[1]Offen!$E:$F,2,FALSE)=0,"Offen ungeschält VOS"),
IFERROR(IF(VLOOKUP(W1059,[1]Offen!$H:$I,2,FALSE)=0,"Offen geschält RW"),
IFERROR(IF(VLOOKUP(W1059,[1]Offen!$K:$L,2,FALSE)=0,"Offen vegan"),
IFERROR(IF(VLOOKUP(W1059,[1]Offen!$N:$O,2,FALSE)=0,"Offen Zipfel"),
IFERROR(IF(VLOOKUP(W1059,[1]Offen!$Q:$R,2,FALSE)=0,"Offen Endstücke"),
IFERROR(IF(VLOOKUP(W1059,[1]Vakuumiert!$B:$C,2,FALSE)=0,"Vakuumierter VOS ungeschält"),
IFERROR(IF(VLOOKUP(W1059,[1]Vakuumiert!$E:$F,2,FALSE)=0,"Vakuumierter ABS ungeschält"),
IFERROR(IF(VLOOKUP(W1059,[1]Vakuumiert!$H:$I,2,FALSE)=0,"Vakuumierter VOS geschält"),
IFERROR(IF(VLOOKUP(W1059,[1]Vakuumiert!$K:$L,2,FALSE)=0,"Vakuumierter VOS vegan"),
IFERROR(IF(VLOOKUP(W1059,[1]Vakuumiert!$N:$O,2,FALSE)=0,"Vakuumierter VOS Zipfel"),
IFERROR(IF(VLOOKUP(W1059,[1]Vakuumiert!$Q:$R,2,FALSE)=0,"Vakuumiert geschält"),
IFERROR(IF(VLOOKUP(W1059,'[1]vakuumierte Fertigprodukte'!$B:$C,2,FALSE)=0,"Fertigprodukte"),
IFERROR(IF(VLOOKUP(W1059,'[1]vakuumierte Fertigprodukte'!$E:$FI,2,FALSE)=0,"Vakuumierte Zipfel"),
IFERROR(IF(VLOOKUP(W1059,[1]Wurste!$B:$C,2,FALSE)=0,"Räucherwürste"),
IFERROR(IF(VLOOKUP(W1059,[1]Wurste!$E:$F,2,FALSE)=0,"URW/URGW Wurst"),
IFERROR(IF(VLOOKUP(W1059,[1]Wurste!$H:$I,2,FALSE)=0,"HF-Wurst Vegan"),
IFERROR(IF(VLOOKUP(W1059,[1]Wurste!$K:$L,2,FALSE)=0,"320er ohne Würste"),
IFERROR(IF(AND(OR(Abfalldokumentation!$I1059="BU3",Abfalldokumentation!$I1059="Verkauf"),Abfalldokumentation!$N1059="Schimmel",Abfalldokumentation!$O1059="keinen Abnehmer/kein Schälpersonal"),"Div. Zipfel, ES ohne Verwendung",VLOOKUP(Abfalldokumentation!$M1059,Produktgruppen!A:B,2,FALSE)),"-")))))))))))))))))))))))</f>
        <v>Räucherwürste</v>
      </c>
      <c r="M1059" s="76" t="str">
        <f>IFERROR(VLOOKUP(Abfalldokumentation!$W1059,Artikel!A:C,3,FALSE),Abfalldokumentation!$W1059)</f>
        <v>GRW SCHI-NAT 7,2GK NEUE</v>
      </c>
      <c r="N1059" s="76" t="str">
        <f>VLOOKUP(D1059,'Liste Gründe'!A:D,2,FALSE)</f>
        <v>Linienbezogen</v>
      </c>
      <c r="O1059" s="75" t="str">
        <f>IF(ISBLANK(F1059),VLOOKUP(Abfalldokumentation!$X1059,'Liste Gründe'!A:D,3,FALSE),F1059)</f>
        <v>Bodenabfall Abfüllung</v>
      </c>
      <c r="P1059" s="76" t="str">
        <f>IF(ISBLANK(Abfalldokumentation!$G1059),"-",Abfalldokumentation!$G1059)</f>
        <v>-</v>
      </c>
      <c r="Q1059" s="76">
        <f t="shared" si="141"/>
        <v>41</v>
      </c>
      <c r="R1059" s="76" t="str">
        <f t="shared" si="142"/>
        <v>Produkte</v>
      </c>
      <c r="S1059" s="76" t="str">
        <f t="shared" si="143"/>
        <v>BUs</v>
      </c>
      <c r="T1059" s="76" t="str">
        <f t="shared" si="144"/>
        <v>Symptome</v>
      </c>
      <c r="U1059" s="76" t="str">
        <f>IFERROR(VLOOKUP(Abfalldokumentation!$W1059,Kennzahlen!S:U,3,FALSE)*Abfalldokumentation!$J1059,"0")</f>
        <v>0</v>
      </c>
      <c r="V1059" s="76" t="str">
        <f>IF(ISBLANK(A1059),VLOOKUP(Abfalldokumentation!$W1059,'Linien - BU'!R:S,2,FALSE),A1059)</f>
        <v>Abfüllung</v>
      </c>
      <c r="W1059" s="77">
        <f t="shared" si="145"/>
        <v>32000106</v>
      </c>
      <c r="X1059" s="77">
        <f t="shared" si="146"/>
        <v>31</v>
      </c>
    </row>
    <row r="1060" spans="1:24" ht="30" customHeight="1" x14ac:dyDescent="0.25">
      <c r="A1060" s="39" t="s">
        <v>70</v>
      </c>
      <c r="B1060" s="40">
        <v>32000106</v>
      </c>
      <c r="C1060" s="40">
        <v>25</v>
      </c>
      <c r="D1060" s="40">
        <v>34</v>
      </c>
      <c r="E1060" s="41">
        <v>44482</v>
      </c>
      <c r="F1060" s="42" t="s">
        <v>119</v>
      </c>
      <c r="G1060" s="40"/>
      <c r="H1060" s="44" t="str">
        <f>IFERROR(VLOOKUP(Abfalldokumentation!$B1060,Artikel!A:C,3,FALSE),Abfalldokumentation!$B1060)</f>
        <v>GRW SCHI-NAT 7,2GK NEUE</v>
      </c>
      <c r="I1060" s="78" t="str">
        <f>VLOOKUP(V1060,'Linien - BU'!A:B,2,FALSE)</f>
        <v>BU1</v>
      </c>
      <c r="J1060" s="79">
        <f t="shared" si="140"/>
        <v>25</v>
      </c>
      <c r="K1060" s="80">
        <f>Abfalldokumentation!$E1060</f>
        <v>44482</v>
      </c>
      <c r="L1060" s="79" t="str">
        <f>IFERROR(IF(VLOOKUP(W1060,'[1]Rohware 230'!$B:$C,2,FALSE)=0,"Rohware"),
IFERROR(IF(VLOOKUP(W1060,[1]Sammelnr.!$B:$C,2,FALSE)=0,"Sammelnr. ungeschält ABS"),
IFERROR(IF(VLOOKUP(W1060,[1]Sammelnr.!$E:$F,2,FALSE)=0,"Sammelnr. ungeschält VS"),
IFERROR(IF(VLOOKUP(W1060,[1]Sammelnr.!$H:$I,2,FALSE)=0,"Sammelnr. geschält"),
IFERROR(IF(VLOOKUP(W1060,[1]Offen!$B:$C,2,FALSE)=0,"Offen ungeschält ABS"),
IFERROR(IF(VLOOKUP(W1060,[1]Offen!$E:$F,2,FALSE)=0,"Offen ungeschält VOS"),
IFERROR(IF(VLOOKUP(W1060,[1]Offen!$H:$I,2,FALSE)=0,"Offen geschält RW"),
IFERROR(IF(VLOOKUP(W1060,[1]Offen!$K:$L,2,FALSE)=0,"Offen vegan"),
IFERROR(IF(VLOOKUP(W1060,[1]Offen!$N:$O,2,FALSE)=0,"Offen Zipfel"),
IFERROR(IF(VLOOKUP(W1060,[1]Offen!$Q:$R,2,FALSE)=0,"Offen Endstücke"),
IFERROR(IF(VLOOKUP(W1060,[1]Vakuumiert!$B:$C,2,FALSE)=0,"Vakuumierter VOS ungeschält"),
IFERROR(IF(VLOOKUP(W1060,[1]Vakuumiert!$E:$F,2,FALSE)=0,"Vakuumierter ABS ungeschält"),
IFERROR(IF(VLOOKUP(W1060,[1]Vakuumiert!$H:$I,2,FALSE)=0,"Vakuumierter VOS geschält"),
IFERROR(IF(VLOOKUP(W1060,[1]Vakuumiert!$K:$L,2,FALSE)=0,"Vakuumierter VOS vegan"),
IFERROR(IF(VLOOKUP(W1060,[1]Vakuumiert!$N:$O,2,FALSE)=0,"Vakuumierter VOS Zipfel"),
IFERROR(IF(VLOOKUP(W1060,[1]Vakuumiert!$Q:$R,2,FALSE)=0,"Vakuumiert geschält"),
IFERROR(IF(VLOOKUP(W1060,'[1]vakuumierte Fertigprodukte'!$B:$C,2,FALSE)=0,"Fertigprodukte"),
IFERROR(IF(VLOOKUP(W1060,'[1]vakuumierte Fertigprodukte'!$E:$FI,2,FALSE)=0,"Vakuumierte Zipfel"),
IFERROR(IF(VLOOKUP(W1060,[1]Wurste!$B:$C,2,FALSE)=0,"Räucherwürste"),
IFERROR(IF(VLOOKUP(W1060,[1]Wurste!$E:$F,2,FALSE)=0,"URW/URGW Wurst"),
IFERROR(IF(VLOOKUP(W1060,[1]Wurste!$H:$I,2,FALSE)=0,"HF-Wurst Vegan"),
IFERROR(IF(VLOOKUP(W1060,[1]Wurste!$K:$L,2,FALSE)=0,"320er ohne Würste"),
IFERROR(IF(AND(OR(Abfalldokumentation!$I1060="BU3",Abfalldokumentation!$I1060="Verkauf"),Abfalldokumentation!$N1060="Schimmel",Abfalldokumentation!$O1060="keinen Abnehmer/kein Schälpersonal"),"Div. Zipfel, ES ohne Verwendung",VLOOKUP(Abfalldokumentation!$M1060,Produktgruppen!A:B,2,FALSE)),"-")))))))))))))))))))))))</f>
        <v>Räucherwürste</v>
      </c>
      <c r="M1060" s="81" t="str">
        <f>IFERROR(VLOOKUP(Abfalldokumentation!$W1060,Artikel!A:C,3,FALSE),Abfalldokumentation!$W1060)</f>
        <v>GRW SCHI-NAT 7,2GK NEUE</v>
      </c>
      <c r="N1060" s="81" t="str">
        <f>VLOOKUP(D1060,'Liste Gründe'!A:D,2,FALSE)</f>
        <v>Linienbezogen</v>
      </c>
      <c r="O1060" s="80" t="str">
        <f>IF(ISBLANK(F1060),VLOOKUP(Abfalldokumentation!$X1060,'Liste Gründe'!A:D,3,FALSE),F1060)</f>
        <v>Bodenabfall Abfüllung</v>
      </c>
      <c r="P1060" s="81" t="str">
        <f>IF(ISBLANK(Abfalldokumentation!$G1060),"-",Abfalldokumentation!$G1060)</f>
        <v>-</v>
      </c>
      <c r="Q1060" s="81">
        <f t="shared" si="141"/>
        <v>41</v>
      </c>
      <c r="R1060" s="81" t="str">
        <f t="shared" si="142"/>
        <v>Produkte</v>
      </c>
      <c r="S1060" s="81" t="str">
        <f t="shared" si="143"/>
        <v>BUs</v>
      </c>
      <c r="T1060" s="81" t="str">
        <f t="shared" si="144"/>
        <v>Symptome</v>
      </c>
      <c r="U1060" s="81" t="str">
        <f>IFERROR(VLOOKUP(Abfalldokumentation!$W1060,Kennzahlen!S:U,3,FALSE)*Abfalldokumentation!$J1060,"0")</f>
        <v>0</v>
      </c>
      <c r="V1060" s="81" t="str">
        <f>IF(ISBLANK(A1060),VLOOKUP(Abfalldokumentation!$W1060,'Linien - BU'!R:S,2,FALSE),A1060)</f>
        <v>Abfüllung</v>
      </c>
      <c r="W1060" s="77">
        <f t="shared" si="145"/>
        <v>32000106</v>
      </c>
      <c r="X1060" s="77">
        <f t="shared" si="146"/>
        <v>34</v>
      </c>
    </row>
    <row r="1061" spans="1:24" ht="30" customHeight="1" x14ac:dyDescent="0.25">
      <c r="A1061" s="45" t="s">
        <v>239</v>
      </c>
      <c r="B1061" s="46">
        <v>49500166</v>
      </c>
      <c r="C1061" s="46">
        <v>211</v>
      </c>
      <c r="D1061" s="46">
        <v>12</v>
      </c>
      <c r="E1061" s="47">
        <v>44482</v>
      </c>
      <c r="F1061" s="48" t="s">
        <v>24</v>
      </c>
      <c r="G1061" s="46"/>
      <c r="H1061" s="50" t="str">
        <f>IFERROR(VLOOKUP(Abfalldokumentation!$B1061,Artikel!A:C,3,FALSE),Abfalldokumentation!$B1061)</f>
        <v>ABS BUN-PF 50% L33 vaku</v>
      </c>
      <c r="I1061" s="73" t="str">
        <f>VLOOKUP(V1061,'Linien - BU'!A:B,2,FALSE)</f>
        <v>BU3</v>
      </c>
      <c r="J1061" s="74">
        <f t="shared" si="140"/>
        <v>211</v>
      </c>
      <c r="K1061" s="75">
        <f>Abfalldokumentation!$E1061</f>
        <v>44482</v>
      </c>
      <c r="L1061" s="74" t="str">
        <f>IFERROR(IF(VLOOKUP(W1061,'[1]Rohware 230'!$B:$C,2,FALSE)=0,"Rohware"),
IFERROR(IF(VLOOKUP(W1061,[1]Sammelnr.!$B:$C,2,FALSE)=0,"Sammelnr. ungeschält ABS"),
IFERROR(IF(VLOOKUP(W1061,[1]Sammelnr.!$E:$F,2,FALSE)=0,"Sammelnr. ungeschält VS"),
IFERROR(IF(VLOOKUP(W1061,[1]Sammelnr.!$H:$I,2,FALSE)=0,"Sammelnr. geschält"),
IFERROR(IF(VLOOKUP(W1061,[1]Offen!$B:$C,2,FALSE)=0,"Offen ungeschält ABS"),
IFERROR(IF(VLOOKUP(W1061,[1]Offen!$E:$F,2,FALSE)=0,"Offen ungeschält VOS"),
IFERROR(IF(VLOOKUP(W1061,[1]Offen!$H:$I,2,FALSE)=0,"Offen geschält RW"),
IFERROR(IF(VLOOKUP(W1061,[1]Offen!$K:$L,2,FALSE)=0,"Offen vegan"),
IFERROR(IF(VLOOKUP(W1061,[1]Offen!$N:$O,2,FALSE)=0,"Offen Zipfel"),
IFERROR(IF(VLOOKUP(W1061,[1]Offen!$Q:$R,2,FALSE)=0,"Offen Endstücke"),
IFERROR(IF(VLOOKUP(W1061,[1]Vakuumiert!$B:$C,2,FALSE)=0,"Vakuumierter VOS ungeschält"),
IFERROR(IF(VLOOKUP(W1061,[1]Vakuumiert!$E:$F,2,FALSE)=0,"Vakuumierter ABS ungeschält"),
IFERROR(IF(VLOOKUP(W1061,[1]Vakuumiert!$H:$I,2,FALSE)=0,"Vakuumierter VOS geschält"),
IFERROR(IF(VLOOKUP(W1061,[1]Vakuumiert!$K:$L,2,FALSE)=0,"Vakuumierter VOS vegan"),
IFERROR(IF(VLOOKUP(W1061,[1]Vakuumiert!$N:$O,2,FALSE)=0,"Vakuumierter VOS Zipfel"),
IFERROR(IF(VLOOKUP(W1061,[1]Vakuumiert!$Q:$R,2,FALSE)=0,"Vakuumiert geschält"),
IFERROR(IF(VLOOKUP(W1061,'[1]vakuumierte Fertigprodukte'!$B:$C,2,FALSE)=0,"Fertigprodukte"),
IFERROR(IF(VLOOKUP(W1061,'[1]vakuumierte Fertigprodukte'!$E:$FI,2,FALSE)=0,"Vakuumierte Zipfel"),
IFERROR(IF(VLOOKUP(W1061,[1]Wurste!$B:$C,2,FALSE)=0,"Räucherwürste"),
IFERROR(IF(VLOOKUP(W1061,[1]Wurste!$E:$F,2,FALSE)=0,"URW/URGW Wurst"),
IFERROR(IF(VLOOKUP(W1061,[1]Wurste!$H:$I,2,FALSE)=0,"HF-Wurst Vegan"),
IFERROR(IF(VLOOKUP(W1061,[1]Wurste!$K:$L,2,FALSE)=0,"320er ohne Würste"),
IFERROR(IF(AND(OR(Abfalldokumentation!$I1061="BU3",Abfalldokumentation!$I1061="Verkauf"),Abfalldokumentation!$N1061="Schimmel",Abfalldokumentation!$O1061="keinen Abnehmer/kein Schälpersonal"),"Div. Zipfel, ES ohne Verwendung",VLOOKUP(Abfalldokumentation!$M1061,Produktgruppen!A:B,2,FALSE)),"-")))))))))))))))))))))))</f>
        <v>Vakuumierter ABS ungeschält</v>
      </c>
      <c r="M1061" s="76" t="str">
        <f>IFERROR(VLOOKUP(Abfalldokumentation!$W1061,Artikel!A:C,3,FALSE),Abfalldokumentation!$W1061)</f>
        <v>ABS BUN-PF 50% L33 vaku</v>
      </c>
      <c r="N1061" s="76" t="str">
        <f>VLOOKUP(D1061,'Liste Gründe'!A:D,2,FALSE)</f>
        <v>Schimmel</v>
      </c>
      <c r="O1061" s="75" t="str">
        <f>IF(ISBLANK(F1061),VLOOKUP(Abfalldokumentation!$X1061,'Liste Gründe'!A:D,3,FALSE),F1061)</f>
        <v>spezifischer Einsatz</v>
      </c>
      <c r="P1061" s="76" t="str">
        <f>IF(ISBLANK(Abfalldokumentation!$G1061),"-",Abfalldokumentation!$G1061)</f>
        <v>-</v>
      </c>
      <c r="Q1061" s="76">
        <f t="shared" si="141"/>
        <v>41</v>
      </c>
      <c r="R1061" s="76" t="str">
        <f t="shared" si="142"/>
        <v>Produkte</v>
      </c>
      <c r="S1061" s="76" t="str">
        <f t="shared" si="143"/>
        <v>BUs</v>
      </c>
      <c r="T1061" s="76" t="str">
        <f t="shared" si="144"/>
        <v>Symptome</v>
      </c>
      <c r="U1061" s="76">
        <f>IFERROR(VLOOKUP(Abfalldokumentation!$W1061,Kennzahlen!S:U,3,FALSE)*Abfalldokumentation!$J1061,"0")</f>
        <v>213.95400000000001</v>
      </c>
      <c r="V1061" s="76" t="str">
        <f>IF(ISBLANK(A1061),VLOOKUP(Abfalldokumentation!$W1061,'Linien - BU'!R:S,2,FALSE),A1061)</f>
        <v>bu3</v>
      </c>
      <c r="W1061" s="77">
        <f t="shared" si="145"/>
        <v>49500166</v>
      </c>
      <c r="X1061" s="77">
        <f t="shared" si="146"/>
        <v>12</v>
      </c>
    </row>
    <row r="1062" spans="1:24" ht="30" customHeight="1" x14ac:dyDescent="0.25">
      <c r="A1062" s="39" t="s">
        <v>239</v>
      </c>
      <c r="B1062" s="40">
        <v>49500166</v>
      </c>
      <c r="C1062" s="40">
        <v>495</v>
      </c>
      <c r="D1062" s="40">
        <v>12</v>
      </c>
      <c r="E1062" s="41">
        <v>44482</v>
      </c>
      <c r="F1062" s="42" t="s">
        <v>24</v>
      </c>
      <c r="G1062" s="40"/>
      <c r="H1062" s="44" t="str">
        <f>IFERROR(VLOOKUP(Abfalldokumentation!$B1062,Artikel!A:C,3,FALSE),Abfalldokumentation!$B1062)</f>
        <v>ABS BUN-PF 50% L33 vaku</v>
      </c>
      <c r="I1062" s="78" t="str">
        <f>VLOOKUP(V1062,'Linien - BU'!A:B,2,FALSE)</f>
        <v>BU3</v>
      </c>
      <c r="J1062" s="79">
        <f t="shared" si="140"/>
        <v>495</v>
      </c>
      <c r="K1062" s="80">
        <f>Abfalldokumentation!$E1062</f>
        <v>44482</v>
      </c>
      <c r="L1062" s="79" t="str">
        <f>IFERROR(IF(VLOOKUP(W1062,'[1]Rohware 230'!$B:$C,2,FALSE)=0,"Rohware"),
IFERROR(IF(VLOOKUP(W1062,[1]Sammelnr.!$B:$C,2,FALSE)=0,"Sammelnr. ungeschält ABS"),
IFERROR(IF(VLOOKUP(W1062,[1]Sammelnr.!$E:$F,2,FALSE)=0,"Sammelnr. ungeschält VS"),
IFERROR(IF(VLOOKUP(W1062,[1]Sammelnr.!$H:$I,2,FALSE)=0,"Sammelnr. geschält"),
IFERROR(IF(VLOOKUP(W1062,[1]Offen!$B:$C,2,FALSE)=0,"Offen ungeschält ABS"),
IFERROR(IF(VLOOKUP(W1062,[1]Offen!$E:$F,2,FALSE)=0,"Offen ungeschält VOS"),
IFERROR(IF(VLOOKUP(W1062,[1]Offen!$H:$I,2,FALSE)=0,"Offen geschält RW"),
IFERROR(IF(VLOOKUP(W1062,[1]Offen!$K:$L,2,FALSE)=0,"Offen vegan"),
IFERROR(IF(VLOOKUP(W1062,[1]Offen!$N:$O,2,FALSE)=0,"Offen Zipfel"),
IFERROR(IF(VLOOKUP(W1062,[1]Offen!$Q:$R,2,FALSE)=0,"Offen Endstücke"),
IFERROR(IF(VLOOKUP(W1062,[1]Vakuumiert!$B:$C,2,FALSE)=0,"Vakuumierter VOS ungeschält"),
IFERROR(IF(VLOOKUP(W1062,[1]Vakuumiert!$E:$F,2,FALSE)=0,"Vakuumierter ABS ungeschält"),
IFERROR(IF(VLOOKUP(W1062,[1]Vakuumiert!$H:$I,2,FALSE)=0,"Vakuumierter VOS geschält"),
IFERROR(IF(VLOOKUP(W1062,[1]Vakuumiert!$K:$L,2,FALSE)=0,"Vakuumierter VOS vegan"),
IFERROR(IF(VLOOKUP(W1062,[1]Vakuumiert!$N:$O,2,FALSE)=0,"Vakuumierter VOS Zipfel"),
IFERROR(IF(VLOOKUP(W1062,[1]Vakuumiert!$Q:$R,2,FALSE)=0,"Vakuumiert geschält"),
IFERROR(IF(VLOOKUP(W1062,'[1]vakuumierte Fertigprodukte'!$B:$C,2,FALSE)=0,"Fertigprodukte"),
IFERROR(IF(VLOOKUP(W1062,'[1]vakuumierte Fertigprodukte'!$E:$FI,2,FALSE)=0,"Vakuumierte Zipfel"),
IFERROR(IF(VLOOKUP(W1062,[1]Wurste!$B:$C,2,FALSE)=0,"Räucherwürste"),
IFERROR(IF(VLOOKUP(W1062,[1]Wurste!$E:$F,2,FALSE)=0,"URW/URGW Wurst"),
IFERROR(IF(VLOOKUP(W1062,[1]Wurste!$H:$I,2,FALSE)=0,"HF-Wurst Vegan"),
IFERROR(IF(VLOOKUP(W1062,[1]Wurste!$K:$L,2,FALSE)=0,"320er ohne Würste"),
IFERROR(IF(AND(OR(Abfalldokumentation!$I1062="BU3",Abfalldokumentation!$I1062="Verkauf"),Abfalldokumentation!$N1062="Schimmel",Abfalldokumentation!$O1062="keinen Abnehmer/kein Schälpersonal"),"Div. Zipfel, ES ohne Verwendung",VLOOKUP(Abfalldokumentation!$M1062,Produktgruppen!A:B,2,FALSE)),"-")))))))))))))))))))))))</f>
        <v>Vakuumierter ABS ungeschält</v>
      </c>
      <c r="M1062" s="81" t="str">
        <f>IFERROR(VLOOKUP(Abfalldokumentation!$W1062,Artikel!A:C,3,FALSE),Abfalldokumentation!$W1062)</f>
        <v>ABS BUN-PF 50% L33 vaku</v>
      </c>
      <c r="N1062" s="81" t="str">
        <f>VLOOKUP(D1062,'Liste Gründe'!A:D,2,FALSE)</f>
        <v>Schimmel</v>
      </c>
      <c r="O1062" s="80" t="str">
        <f>IF(ISBLANK(F1062),VLOOKUP(Abfalldokumentation!$X1062,'Liste Gründe'!A:D,3,FALSE),F1062)</f>
        <v>spezifischer Einsatz</v>
      </c>
      <c r="P1062" s="81" t="str">
        <f>IF(ISBLANK(Abfalldokumentation!$G1062),"-",Abfalldokumentation!$G1062)</f>
        <v>-</v>
      </c>
      <c r="Q1062" s="81">
        <f t="shared" si="141"/>
        <v>41</v>
      </c>
      <c r="R1062" s="81" t="str">
        <f t="shared" si="142"/>
        <v>Produkte</v>
      </c>
      <c r="S1062" s="81" t="str">
        <f t="shared" si="143"/>
        <v>BUs</v>
      </c>
      <c r="T1062" s="81" t="str">
        <f t="shared" si="144"/>
        <v>Symptome</v>
      </c>
      <c r="U1062" s="81">
        <f>IFERROR(VLOOKUP(Abfalldokumentation!$W1062,Kennzahlen!S:U,3,FALSE)*Abfalldokumentation!$J1062,"0")</f>
        <v>501.93</v>
      </c>
      <c r="V1062" s="81" t="str">
        <f>IF(ISBLANK(A1062),VLOOKUP(Abfalldokumentation!$W1062,'Linien - BU'!R:S,2,FALSE),A1062)</f>
        <v>bu3</v>
      </c>
      <c r="W1062" s="77">
        <f t="shared" si="145"/>
        <v>49500166</v>
      </c>
      <c r="X1062" s="77">
        <f t="shared" si="146"/>
        <v>12</v>
      </c>
    </row>
    <row r="1063" spans="1:24" ht="30" customHeight="1" x14ac:dyDescent="0.25">
      <c r="A1063" s="45" t="s">
        <v>95</v>
      </c>
      <c r="B1063" s="46">
        <v>58000902</v>
      </c>
      <c r="C1063" s="46">
        <v>80</v>
      </c>
      <c r="D1063" s="46">
        <v>12</v>
      </c>
      <c r="E1063" s="47">
        <v>44482</v>
      </c>
      <c r="F1063" s="48" t="s">
        <v>43</v>
      </c>
      <c r="G1063" s="46"/>
      <c r="H1063" s="50" t="str">
        <f>IFERROR(VLOOKUP(Abfalldokumentation!$B1063,Artikel!A:C,3,FALSE),Abfalldokumentation!$B1063)</f>
        <v>(AH) Meine Käserei, Whi</v>
      </c>
      <c r="I1063" s="73" t="str">
        <f>VLOOKUP(V1063,'Linien - BU'!A:B,2,FALSE)</f>
        <v>BU1</v>
      </c>
      <c r="J1063" s="74">
        <f t="shared" si="140"/>
        <v>80</v>
      </c>
      <c r="K1063" s="75">
        <f>Abfalldokumentation!$E1063</f>
        <v>44482</v>
      </c>
      <c r="L1063" s="74" t="str">
        <f>IFERROR(IF(VLOOKUP(W1063,'[1]Rohware 230'!$B:$C,2,FALSE)=0,"Rohware"),
IFERROR(IF(VLOOKUP(W1063,[1]Sammelnr.!$B:$C,2,FALSE)=0,"Sammelnr. ungeschält ABS"),
IFERROR(IF(VLOOKUP(W1063,[1]Sammelnr.!$E:$F,2,FALSE)=0,"Sammelnr. ungeschält VS"),
IFERROR(IF(VLOOKUP(W1063,[1]Sammelnr.!$H:$I,2,FALSE)=0,"Sammelnr. geschält"),
IFERROR(IF(VLOOKUP(W1063,[1]Offen!$B:$C,2,FALSE)=0,"Offen ungeschält ABS"),
IFERROR(IF(VLOOKUP(W1063,[1]Offen!$E:$F,2,FALSE)=0,"Offen ungeschält VOS"),
IFERROR(IF(VLOOKUP(W1063,[1]Offen!$H:$I,2,FALSE)=0,"Offen geschält RW"),
IFERROR(IF(VLOOKUP(W1063,[1]Offen!$K:$L,2,FALSE)=0,"Offen vegan"),
IFERROR(IF(VLOOKUP(W1063,[1]Offen!$N:$O,2,FALSE)=0,"Offen Zipfel"),
IFERROR(IF(VLOOKUP(W1063,[1]Offen!$Q:$R,2,FALSE)=0,"Offen Endstücke"),
IFERROR(IF(VLOOKUP(W1063,[1]Vakuumiert!$B:$C,2,FALSE)=0,"Vakuumierter VOS ungeschält"),
IFERROR(IF(VLOOKUP(W1063,[1]Vakuumiert!$E:$F,2,FALSE)=0,"Vakuumierter ABS ungeschält"),
IFERROR(IF(VLOOKUP(W1063,[1]Vakuumiert!$H:$I,2,FALSE)=0,"Vakuumierter VOS geschält"),
IFERROR(IF(VLOOKUP(W1063,[1]Vakuumiert!$K:$L,2,FALSE)=0,"Vakuumierter VOS vegan"),
IFERROR(IF(VLOOKUP(W1063,[1]Vakuumiert!$N:$O,2,FALSE)=0,"Vakuumierter VOS Zipfel"),
IFERROR(IF(VLOOKUP(W1063,[1]Vakuumiert!$Q:$R,2,FALSE)=0,"Vakuumiert geschält"),
IFERROR(IF(VLOOKUP(W1063,'[1]vakuumierte Fertigprodukte'!$B:$C,2,FALSE)=0,"Fertigprodukte"),
IFERROR(IF(VLOOKUP(W1063,'[1]vakuumierte Fertigprodukte'!$E:$FI,2,FALSE)=0,"Vakuumierte Zipfel"),
IFERROR(IF(VLOOKUP(W1063,[1]Wurste!$B:$C,2,FALSE)=0,"Räucherwürste"),
IFERROR(IF(VLOOKUP(W1063,[1]Wurste!$E:$F,2,FALSE)=0,"URW/URGW Wurst"),
IFERROR(IF(VLOOKUP(W1063,[1]Wurste!$H:$I,2,FALSE)=0,"HF-Wurst Vegan"),
IFERROR(IF(VLOOKUP(W1063,[1]Wurste!$K:$L,2,FALSE)=0,"320er ohne Würste"),
IFERROR(IF(AND(OR(Abfalldokumentation!$I1063="BU3",Abfalldokumentation!$I1063="Verkauf"),Abfalldokumentation!$N1063="Schimmel",Abfalldokumentation!$O1063="keinen Abnehmer/kein Schälpersonal"),"Div. Zipfel, ES ohne Verwendung",VLOOKUP(Abfalldokumentation!$M1063,Produktgruppen!A:B,2,FALSE)),"-")))))))))))))))))))))))</f>
        <v>Fertigware</v>
      </c>
      <c r="M1063" s="76" t="str">
        <f>IFERROR(VLOOKUP(Abfalldokumentation!$W1063,Artikel!A:C,3,FALSE),Abfalldokumentation!$W1063)</f>
        <v>(AH) Meine Käserei, Whi</v>
      </c>
      <c r="N1063" s="76" t="str">
        <f>VLOOKUP(D1063,'Liste Gründe'!A:D,2,FALSE)</f>
        <v>Schimmel</v>
      </c>
      <c r="O1063" s="75" t="str">
        <f>IF(ISBLANK(F1063),VLOOKUP(Abfalldokumentation!$X1063,'Liste Gründe'!A:D,3,FALSE),F1063)</f>
        <v>Käufer abgesprungen</v>
      </c>
      <c r="P1063" s="76" t="str">
        <f>IF(ISBLANK(Abfalldokumentation!$G1063),"-",Abfalldokumentation!$G1063)</f>
        <v>-</v>
      </c>
      <c r="Q1063" s="76">
        <f t="shared" si="141"/>
        <v>41</v>
      </c>
      <c r="R1063" s="76" t="str">
        <f t="shared" si="142"/>
        <v>Produkte</v>
      </c>
      <c r="S1063" s="76" t="str">
        <f t="shared" si="143"/>
        <v>BUs</v>
      </c>
      <c r="T1063" s="76" t="str">
        <f t="shared" si="144"/>
        <v>Symptome</v>
      </c>
      <c r="U1063" s="76" t="str">
        <f>IFERROR(VLOOKUP(Abfalldokumentation!$W1063,Kennzahlen!S:U,3,FALSE)*Abfalldokumentation!$J1063,"0")</f>
        <v>0</v>
      </c>
      <c r="V1063" s="76" t="str">
        <f>IF(ISBLANK(A1063),VLOOKUP(Abfalldokumentation!$W1063,'Linien - BU'!R:S,2,FALSE),A1063)</f>
        <v>RWV</v>
      </c>
      <c r="W1063" s="77">
        <f t="shared" si="145"/>
        <v>58000902</v>
      </c>
      <c r="X1063" s="77">
        <f t="shared" si="146"/>
        <v>12</v>
      </c>
    </row>
    <row r="1064" spans="1:24" ht="30" customHeight="1" x14ac:dyDescent="0.25">
      <c r="A1064" s="39" t="s">
        <v>246</v>
      </c>
      <c r="B1064" s="40" t="s">
        <v>247</v>
      </c>
      <c r="C1064" s="40">
        <v>15</v>
      </c>
      <c r="D1064" s="40">
        <v>84</v>
      </c>
      <c r="E1064" s="41">
        <v>44482</v>
      </c>
      <c r="F1064" s="42"/>
      <c r="G1064" s="40" t="s">
        <v>230</v>
      </c>
      <c r="H1064" s="44" t="str">
        <f>IFERROR(VLOOKUP(Abfalldokumentation!$B1064,Artikel!A:C,3,FALSE),Abfalldokumentation!$B1064)</f>
        <v>Cheddar Deirygold</v>
      </c>
      <c r="I1064" s="78" t="str">
        <f>VLOOKUP(V1064,'Linien - BU'!A:B,2,FALSE)</f>
        <v>Rest</v>
      </c>
      <c r="J1064" s="79">
        <f t="shared" si="140"/>
        <v>15</v>
      </c>
      <c r="K1064" s="80">
        <f>Abfalldokumentation!$E1064</f>
        <v>44482</v>
      </c>
      <c r="L1064" s="79" t="str">
        <f>IFERROR(IF(VLOOKUP(W1064,'[1]Rohware 230'!$B:$C,2,FALSE)=0,"Rohware"),
IFERROR(IF(VLOOKUP(W1064,[1]Sammelnr.!$B:$C,2,FALSE)=0,"Sammelnr. ungeschält ABS"),
IFERROR(IF(VLOOKUP(W1064,[1]Sammelnr.!$E:$F,2,FALSE)=0,"Sammelnr. ungeschält VS"),
IFERROR(IF(VLOOKUP(W1064,[1]Sammelnr.!$H:$I,2,FALSE)=0,"Sammelnr. geschält"),
IFERROR(IF(VLOOKUP(W1064,[1]Offen!$B:$C,2,FALSE)=0,"Offen ungeschält ABS"),
IFERROR(IF(VLOOKUP(W1064,[1]Offen!$E:$F,2,FALSE)=0,"Offen ungeschält VOS"),
IFERROR(IF(VLOOKUP(W1064,[1]Offen!$H:$I,2,FALSE)=0,"Offen geschält RW"),
IFERROR(IF(VLOOKUP(W1064,[1]Offen!$K:$L,2,FALSE)=0,"Offen vegan"),
IFERROR(IF(VLOOKUP(W1064,[1]Offen!$N:$O,2,FALSE)=0,"Offen Zipfel"),
IFERROR(IF(VLOOKUP(W1064,[1]Offen!$Q:$R,2,FALSE)=0,"Offen Endstücke"),
IFERROR(IF(VLOOKUP(W1064,[1]Vakuumiert!$B:$C,2,FALSE)=0,"Vakuumierter VOS ungeschält"),
IFERROR(IF(VLOOKUP(W1064,[1]Vakuumiert!$E:$F,2,FALSE)=0,"Vakuumierter ABS ungeschält"),
IFERROR(IF(VLOOKUP(W1064,[1]Vakuumiert!$H:$I,2,FALSE)=0,"Vakuumierter VOS geschält"),
IFERROR(IF(VLOOKUP(W1064,[1]Vakuumiert!$K:$L,2,FALSE)=0,"Vakuumierter VOS vegan"),
IFERROR(IF(VLOOKUP(W1064,[1]Vakuumiert!$N:$O,2,FALSE)=0,"Vakuumierter VOS Zipfel"),
IFERROR(IF(VLOOKUP(W1064,[1]Vakuumiert!$Q:$R,2,FALSE)=0,"Vakuumiert geschält"),
IFERROR(IF(VLOOKUP(W1064,'[1]vakuumierte Fertigprodukte'!$B:$C,2,FALSE)=0,"Fertigprodukte"),
IFERROR(IF(VLOOKUP(W1064,'[1]vakuumierte Fertigprodukte'!$E:$FI,2,FALSE)=0,"Vakuumierte Zipfel"),
IFERROR(IF(VLOOKUP(W1064,[1]Wurste!$B:$C,2,FALSE)=0,"Räucherwürste"),
IFERROR(IF(VLOOKUP(W1064,[1]Wurste!$E:$F,2,FALSE)=0,"URW/URGW Wurst"),
IFERROR(IF(VLOOKUP(W1064,[1]Wurste!$H:$I,2,FALSE)=0,"HF-Wurst Vegan"),
IFERROR(IF(VLOOKUP(W1064,[1]Wurste!$K:$L,2,FALSE)=0,"320er ohne Würste"),
IFERROR(IF(AND(OR(Abfalldokumentation!$I1064="BU3",Abfalldokumentation!$I1064="Verkauf"),Abfalldokumentation!$N1064="Schimmel",Abfalldokumentation!$O1064="keinen Abnehmer/kein Schälpersonal"),"Div. Zipfel, ES ohne Verwendung",VLOOKUP(Abfalldokumentation!$M1064,Produktgruppen!A:B,2,FALSE)),"-")))))))))))))))))))))))</f>
        <v>Rohware</v>
      </c>
      <c r="M1064" s="81" t="str">
        <f>IFERROR(VLOOKUP(Abfalldokumentation!$W1064,Artikel!A:C,3,FALSE),Abfalldokumentation!$W1064)</f>
        <v>Cheddar Deirygold</v>
      </c>
      <c r="N1064" s="81" t="str">
        <f>VLOOKUP(D1064,'Liste Gründe'!A:D,2,FALSE)</f>
        <v>Rest</v>
      </c>
      <c r="O1064" s="80" t="str">
        <f>IF(ISBLANK(F1064),VLOOKUP(Abfalldokumentation!$X1064,'Liste Gründe'!A:D,3,FALSE),F1064)</f>
        <v>Reklamtion erhalten</v>
      </c>
      <c r="P1064" s="81" t="str">
        <f>IF(ISBLANK(Abfalldokumentation!$G1064),"-",Abfalldokumentation!$G1064)</f>
        <v>Reklamation erhalten</v>
      </c>
      <c r="Q1064" s="81">
        <f t="shared" si="141"/>
        <v>41</v>
      </c>
      <c r="R1064" s="81" t="str">
        <f t="shared" si="142"/>
        <v>Produkte</v>
      </c>
      <c r="S1064" s="81" t="str">
        <f t="shared" si="143"/>
        <v>BUs</v>
      </c>
      <c r="T1064" s="81" t="str">
        <f t="shared" si="144"/>
        <v>Symptome</v>
      </c>
      <c r="U1064" s="81" t="str">
        <f>IFERROR(VLOOKUP(Abfalldokumentation!$W1064,Kennzahlen!S:U,3,FALSE)*Abfalldokumentation!$J1064,"0")</f>
        <v>0</v>
      </c>
      <c r="V1064" s="81" t="str">
        <f>IF(ISBLANK(A1064),VLOOKUP(Abfalldokumentation!$W1064,'Linien - BU'!R:S,2,FALSE),A1064)</f>
        <v>Einkauf</v>
      </c>
      <c r="W1064" s="77" t="str">
        <f t="shared" si="145"/>
        <v>Cheddar Deirygold</v>
      </c>
      <c r="X1064" s="77">
        <f t="shared" si="146"/>
        <v>84</v>
      </c>
    </row>
    <row r="1065" spans="1:24" ht="30" customHeight="1" x14ac:dyDescent="0.25">
      <c r="A1065" s="45" t="s">
        <v>246</v>
      </c>
      <c r="B1065" s="46" t="s">
        <v>248</v>
      </c>
      <c r="C1065" s="46">
        <v>193</v>
      </c>
      <c r="D1065" s="46">
        <v>84</v>
      </c>
      <c r="E1065" s="47">
        <v>44482</v>
      </c>
      <c r="F1065" s="48"/>
      <c r="G1065" s="46"/>
      <c r="H1065" s="50" t="str">
        <f>IFERROR(VLOOKUP(Abfalldokumentation!$B1065,Artikel!A:C,3,FALSE),Abfalldokumentation!$B1065)</f>
        <v>Cheddar jung Eximo</v>
      </c>
      <c r="I1065" s="73" t="str">
        <f>VLOOKUP(V1065,'Linien - BU'!A:B,2,FALSE)</f>
        <v>Rest</v>
      </c>
      <c r="J1065" s="74">
        <f t="shared" si="140"/>
        <v>193</v>
      </c>
      <c r="K1065" s="75">
        <f>Abfalldokumentation!$E1065</f>
        <v>44482</v>
      </c>
      <c r="L1065" s="74" t="str">
        <f>IFERROR(IF(VLOOKUP(W1065,'[1]Rohware 230'!$B:$C,2,FALSE)=0,"Rohware"),
IFERROR(IF(VLOOKUP(W1065,[1]Sammelnr.!$B:$C,2,FALSE)=0,"Sammelnr. ungeschält ABS"),
IFERROR(IF(VLOOKUP(W1065,[1]Sammelnr.!$E:$F,2,FALSE)=0,"Sammelnr. ungeschält VS"),
IFERROR(IF(VLOOKUP(W1065,[1]Sammelnr.!$H:$I,2,FALSE)=0,"Sammelnr. geschält"),
IFERROR(IF(VLOOKUP(W1065,[1]Offen!$B:$C,2,FALSE)=0,"Offen ungeschält ABS"),
IFERROR(IF(VLOOKUP(W1065,[1]Offen!$E:$F,2,FALSE)=0,"Offen ungeschält VOS"),
IFERROR(IF(VLOOKUP(W1065,[1]Offen!$H:$I,2,FALSE)=0,"Offen geschält RW"),
IFERROR(IF(VLOOKUP(W1065,[1]Offen!$K:$L,2,FALSE)=0,"Offen vegan"),
IFERROR(IF(VLOOKUP(W1065,[1]Offen!$N:$O,2,FALSE)=0,"Offen Zipfel"),
IFERROR(IF(VLOOKUP(W1065,[1]Offen!$Q:$R,2,FALSE)=0,"Offen Endstücke"),
IFERROR(IF(VLOOKUP(W1065,[1]Vakuumiert!$B:$C,2,FALSE)=0,"Vakuumierter VOS ungeschält"),
IFERROR(IF(VLOOKUP(W1065,[1]Vakuumiert!$E:$F,2,FALSE)=0,"Vakuumierter ABS ungeschält"),
IFERROR(IF(VLOOKUP(W1065,[1]Vakuumiert!$H:$I,2,FALSE)=0,"Vakuumierter VOS geschält"),
IFERROR(IF(VLOOKUP(W1065,[1]Vakuumiert!$K:$L,2,FALSE)=0,"Vakuumierter VOS vegan"),
IFERROR(IF(VLOOKUP(W1065,[1]Vakuumiert!$N:$O,2,FALSE)=0,"Vakuumierter VOS Zipfel"),
IFERROR(IF(VLOOKUP(W1065,[1]Vakuumiert!$Q:$R,2,FALSE)=0,"Vakuumiert geschält"),
IFERROR(IF(VLOOKUP(W1065,'[1]vakuumierte Fertigprodukte'!$B:$C,2,FALSE)=0,"Fertigprodukte"),
IFERROR(IF(VLOOKUP(W1065,'[1]vakuumierte Fertigprodukte'!$E:$FI,2,FALSE)=0,"Vakuumierte Zipfel"),
IFERROR(IF(VLOOKUP(W1065,[1]Wurste!$B:$C,2,FALSE)=0,"Räucherwürste"),
IFERROR(IF(VLOOKUP(W1065,[1]Wurste!$E:$F,2,FALSE)=0,"URW/URGW Wurst"),
IFERROR(IF(VLOOKUP(W1065,[1]Wurste!$H:$I,2,FALSE)=0,"HF-Wurst Vegan"),
IFERROR(IF(VLOOKUP(W1065,[1]Wurste!$K:$L,2,FALSE)=0,"320er ohne Würste"),
IFERROR(IF(AND(OR(Abfalldokumentation!$I1065="BU3",Abfalldokumentation!$I1065="Verkauf"),Abfalldokumentation!$N1065="Schimmel",Abfalldokumentation!$O1065="keinen Abnehmer/kein Schälpersonal"),"Div. Zipfel, ES ohne Verwendung",VLOOKUP(Abfalldokumentation!$M1065,Produktgruppen!A:B,2,FALSE)),"-")))))))))))))))))))))))</f>
        <v>Rohware</v>
      </c>
      <c r="M1065" s="76" t="str">
        <f>IFERROR(VLOOKUP(Abfalldokumentation!$W1065,Artikel!A:C,3,FALSE),Abfalldokumentation!$W1065)</f>
        <v>Cheddar jung Eximo</v>
      </c>
      <c r="N1065" s="76" t="str">
        <f>VLOOKUP(D1065,'Liste Gründe'!A:D,2,FALSE)</f>
        <v>Rest</v>
      </c>
      <c r="O1065" s="75" t="str">
        <f>IF(ISBLANK(F1065),VLOOKUP(Abfalldokumentation!$X1065,'Liste Gründe'!A:D,3,FALSE),F1065)</f>
        <v>Reklamtion erhalten</v>
      </c>
      <c r="P1065" s="76" t="str">
        <f>IF(ISBLANK(Abfalldokumentation!$G1065),"-",Abfalldokumentation!$G1065)</f>
        <v>-</v>
      </c>
      <c r="Q1065" s="76">
        <f t="shared" si="141"/>
        <v>41</v>
      </c>
      <c r="R1065" s="76" t="str">
        <f t="shared" si="142"/>
        <v>Produkte</v>
      </c>
      <c r="S1065" s="76" t="str">
        <f t="shared" si="143"/>
        <v>BUs</v>
      </c>
      <c r="T1065" s="76" t="str">
        <f t="shared" si="144"/>
        <v>Symptome</v>
      </c>
      <c r="U1065" s="76" t="str">
        <f>IFERROR(VLOOKUP(Abfalldokumentation!$W1065,Kennzahlen!S:U,3,FALSE)*Abfalldokumentation!$J1065,"0")</f>
        <v>0</v>
      </c>
      <c r="V1065" s="76" t="str">
        <f>IF(ISBLANK(A1065),VLOOKUP(Abfalldokumentation!$W1065,'Linien - BU'!R:S,2,FALSE),A1065)</f>
        <v>Einkauf</v>
      </c>
      <c r="W1065" s="77" t="str">
        <f t="shared" si="145"/>
        <v>Cheddar jung Eximo</v>
      </c>
      <c r="X1065" s="77">
        <f t="shared" si="146"/>
        <v>84</v>
      </c>
    </row>
    <row r="1066" spans="1:24" ht="30" customHeight="1" x14ac:dyDescent="0.25">
      <c r="A1066" s="39" t="s">
        <v>9</v>
      </c>
      <c r="B1066" s="40" t="s">
        <v>85</v>
      </c>
      <c r="C1066" s="40">
        <v>82</v>
      </c>
      <c r="D1066" s="40">
        <v>30</v>
      </c>
      <c r="E1066" s="41">
        <v>44482</v>
      </c>
      <c r="F1066" s="42"/>
      <c r="G1066" s="40"/>
      <c r="H1066" s="44" t="str">
        <f>IFERROR(VLOOKUP(Abfalldokumentation!$B1066,Artikel!A:C,3,FALSE),Abfalldokumentation!$B1066)</f>
        <v>Diverses</v>
      </c>
      <c r="I1066" s="78" t="str">
        <f>VLOOKUP(V1066,'Linien - BU'!A:B,2,FALSE)</f>
        <v>BU4</v>
      </c>
      <c r="J1066" s="79">
        <f t="shared" si="140"/>
        <v>82</v>
      </c>
      <c r="K1066" s="80">
        <f>Abfalldokumentation!$E1066</f>
        <v>44482</v>
      </c>
      <c r="L1066" s="79" t="str">
        <f>IFERROR(IF(VLOOKUP(W1066,'[1]Rohware 230'!$B:$C,2,FALSE)=0,"Rohware"),
IFERROR(IF(VLOOKUP(W1066,[1]Sammelnr.!$B:$C,2,FALSE)=0,"Sammelnr. ungeschält ABS"),
IFERROR(IF(VLOOKUP(W1066,[1]Sammelnr.!$E:$F,2,FALSE)=0,"Sammelnr. ungeschält VS"),
IFERROR(IF(VLOOKUP(W1066,[1]Sammelnr.!$H:$I,2,FALSE)=0,"Sammelnr. geschält"),
IFERROR(IF(VLOOKUP(W1066,[1]Offen!$B:$C,2,FALSE)=0,"Offen ungeschält ABS"),
IFERROR(IF(VLOOKUP(W1066,[1]Offen!$E:$F,2,FALSE)=0,"Offen ungeschält VOS"),
IFERROR(IF(VLOOKUP(W1066,[1]Offen!$H:$I,2,FALSE)=0,"Offen geschält RW"),
IFERROR(IF(VLOOKUP(W1066,[1]Offen!$K:$L,2,FALSE)=0,"Offen vegan"),
IFERROR(IF(VLOOKUP(W1066,[1]Offen!$N:$O,2,FALSE)=0,"Offen Zipfel"),
IFERROR(IF(VLOOKUP(W1066,[1]Offen!$Q:$R,2,FALSE)=0,"Offen Endstücke"),
IFERROR(IF(VLOOKUP(W1066,[1]Vakuumiert!$B:$C,2,FALSE)=0,"Vakuumierter VOS ungeschält"),
IFERROR(IF(VLOOKUP(W1066,[1]Vakuumiert!$E:$F,2,FALSE)=0,"Vakuumierter ABS ungeschält"),
IFERROR(IF(VLOOKUP(W1066,[1]Vakuumiert!$H:$I,2,FALSE)=0,"Vakuumierter VOS geschält"),
IFERROR(IF(VLOOKUP(W1066,[1]Vakuumiert!$K:$L,2,FALSE)=0,"Vakuumierter VOS vegan"),
IFERROR(IF(VLOOKUP(W1066,[1]Vakuumiert!$N:$O,2,FALSE)=0,"Vakuumierter VOS Zipfel"),
IFERROR(IF(VLOOKUP(W1066,[1]Vakuumiert!$Q:$R,2,FALSE)=0,"Vakuumiert geschält"),
IFERROR(IF(VLOOKUP(W1066,'[1]vakuumierte Fertigprodukte'!$B:$C,2,FALSE)=0,"Fertigprodukte"),
IFERROR(IF(VLOOKUP(W1066,'[1]vakuumierte Fertigprodukte'!$E:$FI,2,FALSE)=0,"Vakuumierte Zipfel"),
IFERROR(IF(VLOOKUP(W1066,[1]Wurste!$B:$C,2,FALSE)=0,"Räucherwürste"),
IFERROR(IF(VLOOKUP(W1066,[1]Wurste!$E:$F,2,FALSE)=0,"URW/URGW Wurst"),
IFERROR(IF(VLOOKUP(W1066,[1]Wurste!$H:$I,2,FALSE)=0,"HF-Wurst Vegan"),
IFERROR(IF(VLOOKUP(W1066,[1]Wurste!$K:$L,2,FALSE)=0,"320er ohne Würste"),
IFERROR(IF(AND(OR(Abfalldokumentation!$I1066="BU3",Abfalldokumentation!$I1066="Verkauf"),Abfalldokumentation!$N1066="Schimmel",Abfalldokumentation!$O1066="keinen Abnehmer/kein Schälpersonal"),"Div. Zipfel, ES ohne Verwendung",VLOOKUP(Abfalldokumentation!$M1066,Produktgruppen!A:B,2,FALSE)),"-")))))))))))))))))))))))</f>
        <v>Diverses</v>
      </c>
      <c r="M1066" s="81" t="str">
        <f>IFERROR(VLOOKUP(Abfalldokumentation!$W1066,Artikel!A:C,3,FALSE),Abfalldokumentation!$W1066)</f>
        <v>Diverses</v>
      </c>
      <c r="N1066" s="81" t="str">
        <f>VLOOKUP(D1066,'Liste Gründe'!A:D,2,FALSE)</f>
        <v>Linienbezogen</v>
      </c>
      <c r="O1066" s="80" t="str">
        <f>IF(ISBLANK(F1066),VLOOKUP(Abfalldokumentation!$X1066,'Liste Gründe'!A:D,3,FALSE),F1066)</f>
        <v>Maschinenabfall</v>
      </c>
      <c r="P1066" s="81" t="str">
        <f>IF(ISBLANK(Abfalldokumentation!$G1066),"-",Abfalldokumentation!$G1066)</f>
        <v>-</v>
      </c>
      <c r="Q1066" s="81">
        <f t="shared" si="141"/>
        <v>41</v>
      </c>
      <c r="R1066" s="81" t="str">
        <f t="shared" si="142"/>
        <v>Produkte</v>
      </c>
      <c r="S1066" s="81" t="str">
        <f t="shared" si="143"/>
        <v>BUs</v>
      </c>
      <c r="T1066" s="81" t="str">
        <f t="shared" si="144"/>
        <v>Symptome</v>
      </c>
      <c r="U1066" s="81" t="str">
        <f>IFERROR(VLOOKUP(Abfalldokumentation!$W1066,Kennzahlen!S:U,3,FALSE)*Abfalldokumentation!$J1066,"0")</f>
        <v>0</v>
      </c>
      <c r="V1066" s="81" t="str">
        <f>IF(ISBLANK(A1066),VLOOKUP(Abfalldokumentation!$W1066,'Linien - BU'!R:S,2,FALSE),A1066)</f>
        <v>BU4</v>
      </c>
      <c r="W1066" s="77" t="str">
        <f t="shared" si="145"/>
        <v>Diverses</v>
      </c>
      <c r="X1066" s="77">
        <f t="shared" si="146"/>
        <v>30</v>
      </c>
    </row>
    <row r="1067" spans="1:24" ht="30" customHeight="1" x14ac:dyDescent="0.25">
      <c r="A1067" s="45" t="s">
        <v>7</v>
      </c>
      <c r="B1067" s="46" t="s">
        <v>85</v>
      </c>
      <c r="C1067" s="46">
        <v>125</v>
      </c>
      <c r="D1067" s="46">
        <v>11</v>
      </c>
      <c r="E1067" s="47">
        <v>44482</v>
      </c>
      <c r="F1067" s="48"/>
      <c r="G1067" s="46"/>
      <c r="H1067" s="50" t="str">
        <f>IFERROR(VLOOKUP(Abfalldokumentation!$B1067,Artikel!A:C,3,FALSE),Abfalldokumentation!$B1067)</f>
        <v>Diverses</v>
      </c>
      <c r="I1067" s="73" t="str">
        <f>VLOOKUP(V1067,'Linien - BU'!A:B,2,FALSE)</f>
        <v>BU2</v>
      </c>
      <c r="J1067" s="74">
        <f t="shared" si="140"/>
        <v>125</v>
      </c>
      <c r="K1067" s="75">
        <f>Abfalldokumentation!$E1067</f>
        <v>44482</v>
      </c>
      <c r="L1067" s="74" t="str">
        <f>IFERROR(IF(VLOOKUP(W1067,'[1]Rohware 230'!$B:$C,2,FALSE)=0,"Rohware"),
IFERROR(IF(VLOOKUP(W1067,[1]Sammelnr.!$B:$C,2,FALSE)=0,"Sammelnr. ungeschält ABS"),
IFERROR(IF(VLOOKUP(W1067,[1]Sammelnr.!$E:$F,2,FALSE)=0,"Sammelnr. ungeschält VS"),
IFERROR(IF(VLOOKUP(W1067,[1]Sammelnr.!$H:$I,2,FALSE)=0,"Sammelnr. geschält"),
IFERROR(IF(VLOOKUP(W1067,[1]Offen!$B:$C,2,FALSE)=0,"Offen ungeschält ABS"),
IFERROR(IF(VLOOKUP(W1067,[1]Offen!$E:$F,2,FALSE)=0,"Offen ungeschält VOS"),
IFERROR(IF(VLOOKUP(W1067,[1]Offen!$H:$I,2,FALSE)=0,"Offen geschält RW"),
IFERROR(IF(VLOOKUP(W1067,[1]Offen!$K:$L,2,FALSE)=0,"Offen vegan"),
IFERROR(IF(VLOOKUP(W1067,[1]Offen!$N:$O,2,FALSE)=0,"Offen Zipfel"),
IFERROR(IF(VLOOKUP(W1067,[1]Offen!$Q:$R,2,FALSE)=0,"Offen Endstücke"),
IFERROR(IF(VLOOKUP(W1067,[1]Vakuumiert!$B:$C,2,FALSE)=0,"Vakuumierter VOS ungeschält"),
IFERROR(IF(VLOOKUP(W1067,[1]Vakuumiert!$E:$F,2,FALSE)=0,"Vakuumierter ABS ungeschält"),
IFERROR(IF(VLOOKUP(W1067,[1]Vakuumiert!$H:$I,2,FALSE)=0,"Vakuumierter VOS geschält"),
IFERROR(IF(VLOOKUP(W1067,[1]Vakuumiert!$K:$L,2,FALSE)=0,"Vakuumierter VOS vegan"),
IFERROR(IF(VLOOKUP(W1067,[1]Vakuumiert!$N:$O,2,FALSE)=0,"Vakuumierter VOS Zipfel"),
IFERROR(IF(VLOOKUP(W1067,[1]Vakuumiert!$Q:$R,2,FALSE)=0,"Vakuumiert geschält"),
IFERROR(IF(VLOOKUP(W1067,'[1]vakuumierte Fertigprodukte'!$B:$C,2,FALSE)=0,"Fertigprodukte"),
IFERROR(IF(VLOOKUP(W1067,'[1]vakuumierte Fertigprodukte'!$E:$FI,2,FALSE)=0,"Vakuumierte Zipfel"),
IFERROR(IF(VLOOKUP(W1067,[1]Wurste!$B:$C,2,FALSE)=0,"Räucherwürste"),
IFERROR(IF(VLOOKUP(W1067,[1]Wurste!$E:$F,2,FALSE)=0,"URW/URGW Wurst"),
IFERROR(IF(VLOOKUP(W1067,[1]Wurste!$H:$I,2,FALSE)=0,"HF-Wurst Vegan"),
IFERROR(IF(VLOOKUP(W1067,[1]Wurste!$K:$L,2,FALSE)=0,"320er ohne Würste"),
IFERROR(IF(AND(OR(Abfalldokumentation!$I1067="BU3",Abfalldokumentation!$I1067="Verkauf"),Abfalldokumentation!$N1067="Schimmel",Abfalldokumentation!$O1067="keinen Abnehmer/kein Schälpersonal"),"Div. Zipfel, ES ohne Verwendung",VLOOKUP(Abfalldokumentation!$M1067,Produktgruppen!A:B,2,FALSE)),"-")))))))))))))))))))))))</f>
        <v>Diverses</v>
      </c>
      <c r="M1067" s="76" t="str">
        <f>IFERROR(VLOOKUP(Abfalldokumentation!$W1067,Artikel!A:C,3,FALSE),Abfalldokumentation!$W1067)</f>
        <v>Diverses</v>
      </c>
      <c r="N1067" s="76" t="str">
        <f>VLOOKUP(D1067,'Liste Gründe'!A:D,2,FALSE)</f>
        <v>Schimmel</v>
      </c>
      <c r="O1067" s="75" t="str">
        <f>IF(ISBLANK(F1067),VLOOKUP(Abfalldokumentation!$X1067,'Liste Gründe'!A:D,3,FALSE),F1067)</f>
        <v>MHD abgelaufen</v>
      </c>
      <c r="P1067" s="76" t="str">
        <f>IF(ISBLANK(Abfalldokumentation!$G1067),"-",Abfalldokumentation!$G1067)</f>
        <v>-</v>
      </c>
      <c r="Q1067" s="76">
        <f t="shared" si="141"/>
        <v>41</v>
      </c>
      <c r="R1067" s="76" t="str">
        <f t="shared" si="142"/>
        <v>Produkte</v>
      </c>
      <c r="S1067" s="76" t="str">
        <f t="shared" si="143"/>
        <v>BUs</v>
      </c>
      <c r="T1067" s="76" t="str">
        <f t="shared" si="144"/>
        <v>Symptome</v>
      </c>
      <c r="U1067" s="76" t="str">
        <f>IFERROR(VLOOKUP(Abfalldokumentation!$W1067,Kennzahlen!S:U,3,FALSE)*Abfalldokumentation!$J1067,"0")</f>
        <v>0</v>
      </c>
      <c r="V1067" s="76" t="str">
        <f>IF(ISBLANK(A1067),VLOOKUP(Abfalldokumentation!$W1067,'Linien - BU'!R:S,2,FALSE),A1067)</f>
        <v>BU2</v>
      </c>
      <c r="W1067" s="77" t="str">
        <f t="shared" si="145"/>
        <v>Diverses</v>
      </c>
      <c r="X1067" s="77">
        <f t="shared" si="146"/>
        <v>11</v>
      </c>
    </row>
    <row r="1068" spans="1:24" ht="30" customHeight="1" x14ac:dyDescent="0.25">
      <c r="A1068" s="39" t="s">
        <v>105</v>
      </c>
      <c r="B1068" s="40" t="s">
        <v>85</v>
      </c>
      <c r="C1068" s="40">
        <v>25</v>
      </c>
      <c r="D1068" s="40">
        <v>30</v>
      </c>
      <c r="E1068" s="41">
        <v>44482</v>
      </c>
      <c r="F1068" s="42"/>
      <c r="G1068" s="40"/>
      <c r="H1068" s="44" t="str">
        <f>IFERROR(VLOOKUP(Abfalldokumentation!$B1068,Artikel!A:C,3,FALSE),Abfalldokumentation!$B1068)</f>
        <v>Diverses</v>
      </c>
      <c r="I1068" s="78" t="str">
        <f>VLOOKUP(V1068,'Linien - BU'!A:B,2,FALSE)</f>
        <v>BU3</v>
      </c>
      <c r="J1068" s="79">
        <f t="shared" si="140"/>
        <v>25</v>
      </c>
      <c r="K1068" s="80">
        <f>Abfalldokumentation!$E1068</f>
        <v>44482</v>
      </c>
      <c r="L1068" s="79" t="str">
        <f>IFERROR(IF(VLOOKUP(W1068,'[1]Rohware 230'!$B:$C,2,FALSE)=0,"Rohware"),
IFERROR(IF(VLOOKUP(W1068,[1]Sammelnr.!$B:$C,2,FALSE)=0,"Sammelnr. ungeschält ABS"),
IFERROR(IF(VLOOKUP(W1068,[1]Sammelnr.!$E:$F,2,FALSE)=0,"Sammelnr. ungeschält VS"),
IFERROR(IF(VLOOKUP(W1068,[1]Sammelnr.!$H:$I,2,FALSE)=0,"Sammelnr. geschält"),
IFERROR(IF(VLOOKUP(W1068,[1]Offen!$B:$C,2,FALSE)=0,"Offen ungeschält ABS"),
IFERROR(IF(VLOOKUP(W1068,[1]Offen!$E:$F,2,FALSE)=0,"Offen ungeschält VOS"),
IFERROR(IF(VLOOKUP(W1068,[1]Offen!$H:$I,2,FALSE)=0,"Offen geschält RW"),
IFERROR(IF(VLOOKUP(W1068,[1]Offen!$K:$L,2,FALSE)=0,"Offen vegan"),
IFERROR(IF(VLOOKUP(W1068,[1]Offen!$N:$O,2,FALSE)=0,"Offen Zipfel"),
IFERROR(IF(VLOOKUP(W1068,[1]Offen!$Q:$R,2,FALSE)=0,"Offen Endstücke"),
IFERROR(IF(VLOOKUP(W1068,[1]Vakuumiert!$B:$C,2,FALSE)=0,"Vakuumierter VOS ungeschält"),
IFERROR(IF(VLOOKUP(W1068,[1]Vakuumiert!$E:$F,2,FALSE)=0,"Vakuumierter ABS ungeschält"),
IFERROR(IF(VLOOKUP(W1068,[1]Vakuumiert!$H:$I,2,FALSE)=0,"Vakuumierter VOS geschält"),
IFERROR(IF(VLOOKUP(W1068,[1]Vakuumiert!$K:$L,2,FALSE)=0,"Vakuumierter VOS vegan"),
IFERROR(IF(VLOOKUP(W1068,[1]Vakuumiert!$N:$O,2,FALSE)=0,"Vakuumierter VOS Zipfel"),
IFERROR(IF(VLOOKUP(W1068,[1]Vakuumiert!$Q:$R,2,FALSE)=0,"Vakuumiert geschält"),
IFERROR(IF(VLOOKUP(W1068,'[1]vakuumierte Fertigprodukte'!$B:$C,2,FALSE)=0,"Fertigprodukte"),
IFERROR(IF(VLOOKUP(W1068,'[1]vakuumierte Fertigprodukte'!$E:$FI,2,FALSE)=0,"Vakuumierte Zipfel"),
IFERROR(IF(VLOOKUP(W1068,[1]Wurste!$B:$C,2,FALSE)=0,"Räucherwürste"),
IFERROR(IF(VLOOKUP(W1068,[1]Wurste!$E:$F,2,FALSE)=0,"URW/URGW Wurst"),
IFERROR(IF(VLOOKUP(W1068,[1]Wurste!$H:$I,2,FALSE)=0,"HF-Wurst Vegan"),
IFERROR(IF(VLOOKUP(W1068,[1]Wurste!$K:$L,2,FALSE)=0,"320er ohne Würste"),
IFERROR(IF(AND(OR(Abfalldokumentation!$I1068="BU3",Abfalldokumentation!$I1068="Verkauf"),Abfalldokumentation!$N1068="Schimmel",Abfalldokumentation!$O1068="keinen Abnehmer/kein Schälpersonal"),"Div. Zipfel, ES ohne Verwendung",VLOOKUP(Abfalldokumentation!$M1068,Produktgruppen!A:B,2,FALSE)),"-")))))))))))))))))))))))</f>
        <v>Diverses</v>
      </c>
      <c r="M1068" s="81" t="str">
        <f>IFERROR(VLOOKUP(Abfalldokumentation!$W1068,Artikel!A:C,3,FALSE),Abfalldokumentation!$W1068)</f>
        <v>Diverses</v>
      </c>
      <c r="N1068" s="81" t="str">
        <f>VLOOKUP(D1068,'Liste Gründe'!A:D,2,FALSE)</f>
        <v>Linienbezogen</v>
      </c>
      <c r="O1068" s="80" t="str">
        <f>IF(ISBLANK(F1068),VLOOKUP(Abfalldokumentation!$X1068,'Liste Gründe'!A:D,3,FALSE),F1068)</f>
        <v>Maschinenabfall</v>
      </c>
      <c r="P1068" s="81" t="str">
        <f>IF(ISBLANK(Abfalldokumentation!$G1068),"-",Abfalldokumentation!$G1068)</f>
        <v>-</v>
      </c>
      <c r="Q1068" s="81">
        <f t="shared" si="141"/>
        <v>41</v>
      </c>
      <c r="R1068" s="81" t="str">
        <f t="shared" si="142"/>
        <v>Produkte</v>
      </c>
      <c r="S1068" s="81" t="str">
        <f t="shared" si="143"/>
        <v>BUs</v>
      </c>
      <c r="T1068" s="81" t="str">
        <f t="shared" si="144"/>
        <v>Symptome</v>
      </c>
      <c r="U1068" s="81" t="str">
        <f>IFERROR(VLOOKUP(Abfalldokumentation!$W1068,Kennzahlen!S:U,3,FALSE)*Abfalldokumentation!$J1068,"0")</f>
        <v>0</v>
      </c>
      <c r="V1068" s="81" t="str">
        <f>IF(ISBLANK(A1068),VLOOKUP(Abfalldokumentation!$W1068,'Linien - BU'!R:S,2,FALSE),A1068)</f>
        <v>WVP</v>
      </c>
      <c r="W1068" s="77" t="str">
        <f t="shared" si="145"/>
        <v>Diverses</v>
      </c>
      <c r="X1068" s="77">
        <f t="shared" si="146"/>
        <v>30</v>
      </c>
    </row>
    <row r="1069" spans="1:24" ht="30" customHeight="1" x14ac:dyDescent="0.25">
      <c r="A1069" s="45" t="s">
        <v>89</v>
      </c>
      <c r="B1069" s="46" t="s">
        <v>85</v>
      </c>
      <c r="C1069" s="46">
        <v>10.3</v>
      </c>
      <c r="D1069" s="46">
        <v>74</v>
      </c>
      <c r="E1069" s="47">
        <v>44482</v>
      </c>
      <c r="F1069" s="48"/>
      <c r="G1069" s="46"/>
      <c r="H1069" s="50" t="str">
        <f>IFERROR(VLOOKUP(Abfalldokumentation!$B1069,Artikel!A:C,3,FALSE),Abfalldokumentation!$B1069)</f>
        <v>Diverses</v>
      </c>
      <c r="I1069" s="73" t="str">
        <f>VLOOKUP(V1069,'Linien - BU'!A:B,2,FALSE)</f>
        <v>Rest</v>
      </c>
      <c r="J1069" s="74">
        <f t="shared" si="140"/>
        <v>10.3</v>
      </c>
      <c r="K1069" s="75">
        <f>Abfalldokumentation!$E1069</f>
        <v>44482</v>
      </c>
      <c r="L1069" s="74" t="str">
        <f>IFERROR(IF(VLOOKUP(W1069,'[1]Rohware 230'!$B:$C,2,FALSE)=0,"Rohware"),
IFERROR(IF(VLOOKUP(W1069,[1]Sammelnr.!$B:$C,2,FALSE)=0,"Sammelnr. ungeschält ABS"),
IFERROR(IF(VLOOKUP(W1069,[1]Sammelnr.!$E:$F,2,FALSE)=0,"Sammelnr. ungeschält VS"),
IFERROR(IF(VLOOKUP(W1069,[1]Sammelnr.!$H:$I,2,FALSE)=0,"Sammelnr. geschält"),
IFERROR(IF(VLOOKUP(W1069,[1]Offen!$B:$C,2,FALSE)=0,"Offen ungeschält ABS"),
IFERROR(IF(VLOOKUP(W1069,[1]Offen!$E:$F,2,FALSE)=0,"Offen ungeschält VOS"),
IFERROR(IF(VLOOKUP(W1069,[1]Offen!$H:$I,2,FALSE)=0,"Offen geschält RW"),
IFERROR(IF(VLOOKUP(W1069,[1]Offen!$K:$L,2,FALSE)=0,"Offen vegan"),
IFERROR(IF(VLOOKUP(W1069,[1]Offen!$N:$O,2,FALSE)=0,"Offen Zipfel"),
IFERROR(IF(VLOOKUP(W1069,[1]Offen!$Q:$R,2,FALSE)=0,"Offen Endstücke"),
IFERROR(IF(VLOOKUP(W1069,[1]Vakuumiert!$B:$C,2,FALSE)=0,"Vakuumierter VOS ungeschält"),
IFERROR(IF(VLOOKUP(W1069,[1]Vakuumiert!$E:$F,2,FALSE)=0,"Vakuumierter ABS ungeschält"),
IFERROR(IF(VLOOKUP(W1069,[1]Vakuumiert!$H:$I,2,FALSE)=0,"Vakuumierter VOS geschält"),
IFERROR(IF(VLOOKUP(W1069,[1]Vakuumiert!$K:$L,2,FALSE)=0,"Vakuumierter VOS vegan"),
IFERROR(IF(VLOOKUP(W1069,[1]Vakuumiert!$N:$O,2,FALSE)=0,"Vakuumierter VOS Zipfel"),
IFERROR(IF(VLOOKUP(W1069,[1]Vakuumiert!$Q:$R,2,FALSE)=0,"Vakuumiert geschält"),
IFERROR(IF(VLOOKUP(W1069,'[1]vakuumierte Fertigprodukte'!$B:$C,2,FALSE)=0,"Fertigprodukte"),
IFERROR(IF(VLOOKUP(W1069,'[1]vakuumierte Fertigprodukte'!$E:$FI,2,FALSE)=0,"Vakuumierte Zipfel"),
IFERROR(IF(VLOOKUP(W1069,[1]Wurste!$B:$C,2,FALSE)=0,"Räucherwürste"),
IFERROR(IF(VLOOKUP(W1069,[1]Wurste!$E:$F,2,FALSE)=0,"URW/URGW Wurst"),
IFERROR(IF(VLOOKUP(W1069,[1]Wurste!$H:$I,2,FALSE)=0,"HF-Wurst Vegan"),
IFERROR(IF(VLOOKUP(W1069,[1]Wurste!$K:$L,2,FALSE)=0,"320er ohne Würste"),
IFERROR(IF(AND(OR(Abfalldokumentation!$I1069="BU3",Abfalldokumentation!$I1069="Verkauf"),Abfalldokumentation!$N1069="Schimmel",Abfalldokumentation!$O1069="keinen Abnehmer/kein Schälpersonal"),"Div. Zipfel, ES ohne Verwendung",VLOOKUP(Abfalldokumentation!$M1069,Produktgruppen!A:B,2,FALSE)),"-")))))))))))))))))))))))</f>
        <v>Diverses</v>
      </c>
      <c r="M1069" s="76" t="str">
        <f>IFERROR(VLOOKUP(Abfalldokumentation!$W1069,Artikel!A:C,3,FALSE),Abfalldokumentation!$W1069)</f>
        <v>Diverses</v>
      </c>
      <c r="N1069" s="76" t="str">
        <f>VLOOKUP(D1069,'Liste Gründe'!A:D,2,FALSE)</f>
        <v>Qualitätssicherung</v>
      </c>
      <c r="O1069" s="75" t="str">
        <f>IF(ISBLANK(F1069),VLOOKUP(Abfalldokumentation!$X1069,'Liste Gründe'!A:D,3,FALSE),F1069)</f>
        <v>Sensorik</v>
      </c>
      <c r="P1069" s="76" t="str">
        <f>IF(ISBLANK(Abfalldokumentation!$G1069),"-",Abfalldokumentation!$G1069)</f>
        <v>-</v>
      </c>
      <c r="Q1069" s="76">
        <f t="shared" si="141"/>
        <v>41</v>
      </c>
      <c r="R1069" s="76" t="str">
        <f t="shared" si="142"/>
        <v>Produkte</v>
      </c>
      <c r="S1069" s="76" t="str">
        <f t="shared" si="143"/>
        <v>BUs</v>
      </c>
      <c r="T1069" s="76" t="str">
        <f t="shared" si="144"/>
        <v>Symptome</v>
      </c>
      <c r="U1069" s="76" t="str">
        <f>IFERROR(VLOOKUP(Abfalldokumentation!$W1069,Kennzahlen!S:U,3,FALSE)*Abfalldokumentation!$J1069,"0")</f>
        <v>0</v>
      </c>
      <c r="V1069" s="76" t="str">
        <f>IF(ISBLANK(A1069),VLOOKUP(Abfalldokumentation!$W1069,'Linien - BU'!R:S,2,FALSE),A1069)</f>
        <v>QM</v>
      </c>
      <c r="W1069" s="77" t="str">
        <f t="shared" si="145"/>
        <v>Diverses</v>
      </c>
      <c r="X1069" s="77">
        <f t="shared" si="146"/>
        <v>74</v>
      </c>
    </row>
    <row r="1070" spans="1:24" ht="30" customHeight="1" x14ac:dyDescent="0.25">
      <c r="A1070" s="39" t="s">
        <v>123</v>
      </c>
      <c r="B1070" s="40" t="s">
        <v>85</v>
      </c>
      <c r="C1070" s="40">
        <v>3</v>
      </c>
      <c r="D1070" s="40">
        <v>30</v>
      </c>
      <c r="E1070" s="41">
        <v>44482</v>
      </c>
      <c r="F1070" s="42"/>
      <c r="G1070" s="40"/>
      <c r="H1070" s="44" t="str">
        <f>IFERROR(VLOOKUP(Abfalldokumentation!$B1070,Artikel!A:C,3,FALSE),Abfalldokumentation!$B1070)</f>
        <v>Diverses</v>
      </c>
      <c r="I1070" s="78" t="str">
        <f>VLOOKUP(V1070,'Linien - BU'!A:B,2,FALSE)</f>
        <v>BU3</v>
      </c>
      <c r="J1070" s="79">
        <f t="shared" si="140"/>
        <v>3</v>
      </c>
      <c r="K1070" s="80">
        <f>Abfalldokumentation!$E1070</f>
        <v>44482</v>
      </c>
      <c r="L1070" s="79" t="str">
        <f>IFERROR(IF(VLOOKUP(W1070,'[1]Rohware 230'!$B:$C,2,FALSE)=0,"Rohware"),
IFERROR(IF(VLOOKUP(W1070,[1]Sammelnr.!$B:$C,2,FALSE)=0,"Sammelnr. ungeschält ABS"),
IFERROR(IF(VLOOKUP(W1070,[1]Sammelnr.!$E:$F,2,FALSE)=0,"Sammelnr. ungeschält VS"),
IFERROR(IF(VLOOKUP(W1070,[1]Sammelnr.!$H:$I,2,FALSE)=0,"Sammelnr. geschält"),
IFERROR(IF(VLOOKUP(W1070,[1]Offen!$B:$C,2,FALSE)=0,"Offen ungeschält ABS"),
IFERROR(IF(VLOOKUP(W1070,[1]Offen!$E:$F,2,FALSE)=0,"Offen ungeschält VOS"),
IFERROR(IF(VLOOKUP(W1070,[1]Offen!$H:$I,2,FALSE)=0,"Offen geschält RW"),
IFERROR(IF(VLOOKUP(W1070,[1]Offen!$K:$L,2,FALSE)=0,"Offen vegan"),
IFERROR(IF(VLOOKUP(W1070,[1]Offen!$N:$O,2,FALSE)=0,"Offen Zipfel"),
IFERROR(IF(VLOOKUP(W1070,[1]Offen!$Q:$R,2,FALSE)=0,"Offen Endstücke"),
IFERROR(IF(VLOOKUP(W1070,[1]Vakuumiert!$B:$C,2,FALSE)=0,"Vakuumierter VOS ungeschält"),
IFERROR(IF(VLOOKUP(W1070,[1]Vakuumiert!$E:$F,2,FALSE)=0,"Vakuumierter ABS ungeschält"),
IFERROR(IF(VLOOKUP(W1070,[1]Vakuumiert!$H:$I,2,FALSE)=0,"Vakuumierter VOS geschält"),
IFERROR(IF(VLOOKUP(W1070,[1]Vakuumiert!$K:$L,2,FALSE)=0,"Vakuumierter VOS vegan"),
IFERROR(IF(VLOOKUP(W1070,[1]Vakuumiert!$N:$O,2,FALSE)=0,"Vakuumierter VOS Zipfel"),
IFERROR(IF(VLOOKUP(W1070,[1]Vakuumiert!$Q:$R,2,FALSE)=0,"Vakuumiert geschält"),
IFERROR(IF(VLOOKUP(W1070,'[1]vakuumierte Fertigprodukte'!$B:$C,2,FALSE)=0,"Fertigprodukte"),
IFERROR(IF(VLOOKUP(W1070,'[1]vakuumierte Fertigprodukte'!$E:$FI,2,FALSE)=0,"Vakuumierte Zipfel"),
IFERROR(IF(VLOOKUP(W1070,[1]Wurste!$B:$C,2,FALSE)=0,"Räucherwürste"),
IFERROR(IF(VLOOKUP(W1070,[1]Wurste!$E:$F,2,FALSE)=0,"URW/URGW Wurst"),
IFERROR(IF(VLOOKUP(W1070,[1]Wurste!$H:$I,2,FALSE)=0,"HF-Wurst Vegan"),
IFERROR(IF(VLOOKUP(W1070,[1]Wurste!$K:$L,2,FALSE)=0,"320er ohne Würste"),
IFERROR(IF(AND(OR(Abfalldokumentation!$I1070="BU3",Abfalldokumentation!$I1070="Verkauf"),Abfalldokumentation!$N1070="Schimmel",Abfalldokumentation!$O1070="keinen Abnehmer/kein Schälpersonal"),"Div. Zipfel, ES ohne Verwendung",VLOOKUP(Abfalldokumentation!$M1070,Produktgruppen!A:B,2,FALSE)),"-")))))))))))))))))))))))</f>
        <v>Diverses</v>
      </c>
      <c r="M1070" s="81" t="str">
        <f>IFERROR(VLOOKUP(Abfalldokumentation!$W1070,Artikel!A:C,3,FALSE),Abfalldokumentation!$W1070)</f>
        <v>Diverses</v>
      </c>
      <c r="N1070" s="81" t="str">
        <f>VLOOKUP(D1070,'Liste Gründe'!A:D,2,FALSE)</f>
        <v>Linienbezogen</v>
      </c>
      <c r="O1070" s="80" t="str">
        <f>IF(ISBLANK(F1070),VLOOKUP(Abfalldokumentation!$X1070,'Liste Gründe'!A:D,3,FALSE),F1070)</f>
        <v>Maschinenabfall</v>
      </c>
      <c r="P1070" s="81" t="str">
        <f>IF(ISBLANK(Abfalldokumentation!$G1070),"-",Abfalldokumentation!$G1070)</f>
        <v>-</v>
      </c>
      <c r="Q1070" s="81">
        <f t="shared" si="141"/>
        <v>41</v>
      </c>
      <c r="R1070" s="81" t="str">
        <f t="shared" si="142"/>
        <v>Produkte</v>
      </c>
      <c r="S1070" s="81" t="str">
        <f t="shared" si="143"/>
        <v>BUs</v>
      </c>
      <c r="T1070" s="81" t="str">
        <f t="shared" si="144"/>
        <v>Symptome</v>
      </c>
      <c r="U1070" s="81" t="str">
        <f>IFERROR(VLOOKUP(Abfalldokumentation!$W1070,Kennzahlen!S:U,3,FALSE)*Abfalldokumentation!$J1070,"0")</f>
        <v>0</v>
      </c>
      <c r="V1070" s="81" t="str">
        <f>IF(ISBLANK(A1070),VLOOKUP(Abfalldokumentation!$W1070,'Linien - BU'!R:S,2,FALSE),A1070)</f>
        <v>L9</v>
      </c>
      <c r="W1070" s="77" t="str">
        <f t="shared" si="145"/>
        <v>Diverses</v>
      </c>
      <c r="X1070" s="77">
        <f t="shared" si="146"/>
        <v>30</v>
      </c>
    </row>
    <row r="1071" spans="1:24" ht="30" customHeight="1" x14ac:dyDescent="0.25">
      <c r="A1071" s="45" t="s">
        <v>70</v>
      </c>
      <c r="B1071" s="46" t="s">
        <v>85</v>
      </c>
      <c r="C1071" s="46">
        <v>167</v>
      </c>
      <c r="D1071" s="46">
        <v>10</v>
      </c>
      <c r="E1071" s="47">
        <v>44482</v>
      </c>
      <c r="F1071" s="48"/>
      <c r="G1071" s="46"/>
      <c r="H1071" s="50" t="str">
        <f>IFERROR(VLOOKUP(Abfalldokumentation!$B1071,Artikel!A:C,3,FALSE),Abfalldokumentation!$B1071)</f>
        <v>Diverses</v>
      </c>
      <c r="I1071" s="73" t="str">
        <f>VLOOKUP(V1071,'Linien - BU'!A:B,2,FALSE)</f>
        <v>BU1</v>
      </c>
      <c r="J1071" s="74">
        <f t="shared" si="140"/>
        <v>167</v>
      </c>
      <c r="K1071" s="75">
        <f>Abfalldokumentation!$E1071</f>
        <v>44482</v>
      </c>
      <c r="L1071" s="74" t="str">
        <f>IFERROR(IF(VLOOKUP(W1071,'[1]Rohware 230'!$B:$C,2,FALSE)=0,"Rohware"),
IFERROR(IF(VLOOKUP(W1071,[1]Sammelnr.!$B:$C,2,FALSE)=0,"Sammelnr. ungeschält ABS"),
IFERROR(IF(VLOOKUP(W1071,[1]Sammelnr.!$E:$F,2,FALSE)=0,"Sammelnr. ungeschält VS"),
IFERROR(IF(VLOOKUP(W1071,[1]Sammelnr.!$H:$I,2,FALSE)=0,"Sammelnr. geschält"),
IFERROR(IF(VLOOKUP(W1071,[1]Offen!$B:$C,2,FALSE)=0,"Offen ungeschält ABS"),
IFERROR(IF(VLOOKUP(W1071,[1]Offen!$E:$F,2,FALSE)=0,"Offen ungeschält VOS"),
IFERROR(IF(VLOOKUP(W1071,[1]Offen!$H:$I,2,FALSE)=0,"Offen geschält RW"),
IFERROR(IF(VLOOKUP(W1071,[1]Offen!$K:$L,2,FALSE)=0,"Offen vegan"),
IFERROR(IF(VLOOKUP(W1071,[1]Offen!$N:$O,2,FALSE)=0,"Offen Zipfel"),
IFERROR(IF(VLOOKUP(W1071,[1]Offen!$Q:$R,2,FALSE)=0,"Offen Endstücke"),
IFERROR(IF(VLOOKUP(W1071,[1]Vakuumiert!$B:$C,2,FALSE)=0,"Vakuumierter VOS ungeschält"),
IFERROR(IF(VLOOKUP(W1071,[1]Vakuumiert!$E:$F,2,FALSE)=0,"Vakuumierter ABS ungeschält"),
IFERROR(IF(VLOOKUP(W1071,[1]Vakuumiert!$H:$I,2,FALSE)=0,"Vakuumierter VOS geschält"),
IFERROR(IF(VLOOKUP(W1071,[1]Vakuumiert!$K:$L,2,FALSE)=0,"Vakuumierter VOS vegan"),
IFERROR(IF(VLOOKUP(W1071,[1]Vakuumiert!$N:$O,2,FALSE)=0,"Vakuumierter VOS Zipfel"),
IFERROR(IF(VLOOKUP(W1071,[1]Vakuumiert!$Q:$R,2,FALSE)=0,"Vakuumiert geschält"),
IFERROR(IF(VLOOKUP(W1071,'[1]vakuumierte Fertigprodukte'!$B:$C,2,FALSE)=0,"Fertigprodukte"),
IFERROR(IF(VLOOKUP(W1071,'[1]vakuumierte Fertigprodukte'!$E:$FI,2,FALSE)=0,"Vakuumierte Zipfel"),
IFERROR(IF(VLOOKUP(W1071,[1]Wurste!$B:$C,2,FALSE)=0,"Räucherwürste"),
IFERROR(IF(VLOOKUP(W1071,[1]Wurste!$E:$F,2,FALSE)=0,"URW/URGW Wurst"),
IFERROR(IF(VLOOKUP(W1071,[1]Wurste!$H:$I,2,FALSE)=0,"HF-Wurst Vegan"),
IFERROR(IF(VLOOKUP(W1071,[1]Wurste!$K:$L,2,FALSE)=0,"320er ohne Würste"),
IFERROR(IF(AND(OR(Abfalldokumentation!$I1071="BU3",Abfalldokumentation!$I1071="Verkauf"),Abfalldokumentation!$N1071="Schimmel",Abfalldokumentation!$O1071="keinen Abnehmer/kein Schälpersonal"),"Div. Zipfel, ES ohne Verwendung",VLOOKUP(Abfalldokumentation!$M1071,Produktgruppen!A:B,2,FALSE)),"-")))))))))))))))))))))))</f>
        <v>Diverses</v>
      </c>
      <c r="M1071" s="76" t="str">
        <f>IFERROR(VLOOKUP(Abfalldokumentation!$W1071,Artikel!A:C,3,FALSE),Abfalldokumentation!$W1071)</f>
        <v>Diverses</v>
      </c>
      <c r="N1071" s="76" t="str">
        <f>VLOOKUP(D1071,'Liste Gründe'!A:D,2,FALSE)</f>
        <v>Linienbezogen</v>
      </c>
      <c r="O1071" s="75" t="str">
        <f>IF(ISBLANK(F1071),VLOOKUP(Abfalldokumentation!$X1071,'Liste Gründe'!A:D,3,FALSE),F1071)</f>
        <v>Reinigung</v>
      </c>
      <c r="P1071" s="76" t="str">
        <f>IF(ISBLANK(Abfalldokumentation!$G1071),"-",Abfalldokumentation!$G1071)</f>
        <v>-</v>
      </c>
      <c r="Q1071" s="76">
        <f t="shared" si="141"/>
        <v>41</v>
      </c>
      <c r="R1071" s="76" t="str">
        <f t="shared" si="142"/>
        <v>Produkte</v>
      </c>
      <c r="S1071" s="76" t="str">
        <f t="shared" si="143"/>
        <v>BUs</v>
      </c>
      <c r="T1071" s="76" t="str">
        <f t="shared" si="144"/>
        <v>Symptome</v>
      </c>
      <c r="U1071" s="76" t="str">
        <f>IFERROR(VLOOKUP(Abfalldokumentation!$W1071,Kennzahlen!S:U,3,FALSE)*Abfalldokumentation!$J1071,"0")</f>
        <v>0</v>
      </c>
      <c r="V1071" s="76" t="str">
        <f>IF(ISBLANK(A1071),VLOOKUP(Abfalldokumentation!$W1071,'Linien - BU'!R:S,2,FALSE),A1071)</f>
        <v>Abfüllung</v>
      </c>
      <c r="W1071" s="77" t="str">
        <f t="shared" si="145"/>
        <v>Diverses</v>
      </c>
      <c r="X1071" s="77">
        <f t="shared" si="146"/>
        <v>10</v>
      </c>
    </row>
    <row r="1072" spans="1:24" ht="30" customHeight="1" x14ac:dyDescent="0.25">
      <c r="A1072" s="39" t="s">
        <v>92</v>
      </c>
      <c r="B1072" s="40" t="s">
        <v>85</v>
      </c>
      <c r="C1072" s="40">
        <v>2</v>
      </c>
      <c r="D1072" s="40">
        <v>11</v>
      </c>
      <c r="E1072" s="41">
        <v>44482</v>
      </c>
      <c r="F1072" s="42"/>
      <c r="G1072" s="40"/>
      <c r="H1072" s="44" t="str">
        <f>IFERROR(VLOOKUP(Abfalldokumentation!$B1072,Artikel!A:C,3,FALSE),Abfalldokumentation!$B1072)</f>
        <v>Diverses</v>
      </c>
      <c r="I1072" s="78" t="str">
        <f>VLOOKUP(V1072,'Linien - BU'!A:B,2,FALSE)</f>
        <v>Rest</v>
      </c>
      <c r="J1072" s="79">
        <f t="shared" si="140"/>
        <v>2</v>
      </c>
      <c r="K1072" s="80">
        <f>Abfalldokumentation!$E1072</f>
        <v>44482</v>
      </c>
      <c r="L1072" s="79" t="str">
        <f>IFERROR(IF(VLOOKUP(W1072,'[1]Rohware 230'!$B:$C,2,FALSE)=0,"Rohware"),
IFERROR(IF(VLOOKUP(W1072,[1]Sammelnr.!$B:$C,2,FALSE)=0,"Sammelnr. ungeschält ABS"),
IFERROR(IF(VLOOKUP(W1072,[1]Sammelnr.!$E:$F,2,FALSE)=0,"Sammelnr. ungeschält VS"),
IFERROR(IF(VLOOKUP(W1072,[1]Sammelnr.!$H:$I,2,FALSE)=0,"Sammelnr. geschält"),
IFERROR(IF(VLOOKUP(W1072,[1]Offen!$B:$C,2,FALSE)=0,"Offen ungeschält ABS"),
IFERROR(IF(VLOOKUP(W1072,[1]Offen!$E:$F,2,FALSE)=0,"Offen ungeschält VOS"),
IFERROR(IF(VLOOKUP(W1072,[1]Offen!$H:$I,2,FALSE)=0,"Offen geschält RW"),
IFERROR(IF(VLOOKUP(W1072,[1]Offen!$K:$L,2,FALSE)=0,"Offen vegan"),
IFERROR(IF(VLOOKUP(W1072,[1]Offen!$N:$O,2,FALSE)=0,"Offen Zipfel"),
IFERROR(IF(VLOOKUP(W1072,[1]Offen!$Q:$R,2,FALSE)=0,"Offen Endstücke"),
IFERROR(IF(VLOOKUP(W1072,[1]Vakuumiert!$B:$C,2,FALSE)=0,"Vakuumierter VOS ungeschält"),
IFERROR(IF(VLOOKUP(W1072,[1]Vakuumiert!$E:$F,2,FALSE)=0,"Vakuumierter ABS ungeschält"),
IFERROR(IF(VLOOKUP(W1072,[1]Vakuumiert!$H:$I,2,FALSE)=0,"Vakuumierter VOS geschält"),
IFERROR(IF(VLOOKUP(W1072,[1]Vakuumiert!$K:$L,2,FALSE)=0,"Vakuumierter VOS vegan"),
IFERROR(IF(VLOOKUP(W1072,[1]Vakuumiert!$N:$O,2,FALSE)=0,"Vakuumierter VOS Zipfel"),
IFERROR(IF(VLOOKUP(W1072,[1]Vakuumiert!$Q:$R,2,FALSE)=0,"Vakuumiert geschält"),
IFERROR(IF(VLOOKUP(W1072,'[1]vakuumierte Fertigprodukte'!$B:$C,2,FALSE)=0,"Fertigprodukte"),
IFERROR(IF(VLOOKUP(W1072,'[1]vakuumierte Fertigprodukte'!$E:$FI,2,FALSE)=0,"Vakuumierte Zipfel"),
IFERROR(IF(VLOOKUP(W1072,[1]Wurste!$B:$C,2,FALSE)=0,"Räucherwürste"),
IFERROR(IF(VLOOKUP(W1072,[1]Wurste!$E:$F,2,FALSE)=0,"URW/URGW Wurst"),
IFERROR(IF(VLOOKUP(W1072,[1]Wurste!$H:$I,2,FALSE)=0,"HF-Wurst Vegan"),
IFERROR(IF(VLOOKUP(W1072,[1]Wurste!$K:$L,2,FALSE)=0,"320er ohne Würste"),
IFERROR(IF(AND(OR(Abfalldokumentation!$I1072="BU3",Abfalldokumentation!$I1072="Verkauf"),Abfalldokumentation!$N1072="Schimmel",Abfalldokumentation!$O1072="keinen Abnehmer/kein Schälpersonal"),"Div. Zipfel, ES ohne Verwendung",VLOOKUP(Abfalldokumentation!$M1072,Produktgruppen!A:B,2,FALSE)),"-")))))))))))))))))))))))</f>
        <v>Diverses</v>
      </c>
      <c r="M1072" s="81" t="str">
        <f>IFERROR(VLOOKUP(Abfalldokumentation!$W1072,Artikel!A:C,3,FALSE),Abfalldokumentation!$W1072)</f>
        <v>Diverses</v>
      </c>
      <c r="N1072" s="81" t="str">
        <f>VLOOKUP(D1072,'Liste Gründe'!A:D,2,FALSE)</f>
        <v>Schimmel</v>
      </c>
      <c r="O1072" s="80" t="str">
        <f>IF(ISBLANK(F1072),VLOOKUP(Abfalldokumentation!$X1072,'Liste Gründe'!A:D,3,FALSE),F1072)</f>
        <v>MHD abgelaufen</v>
      </c>
      <c r="P1072" s="81" t="str">
        <f>IF(ISBLANK(Abfalldokumentation!$G1072),"-",Abfalldokumentation!$G1072)</f>
        <v>-</v>
      </c>
      <c r="Q1072" s="81">
        <f t="shared" si="141"/>
        <v>41</v>
      </c>
      <c r="R1072" s="81" t="str">
        <f t="shared" si="142"/>
        <v>Produkte</v>
      </c>
      <c r="S1072" s="81" t="str">
        <f t="shared" si="143"/>
        <v>BUs</v>
      </c>
      <c r="T1072" s="81" t="str">
        <f t="shared" si="144"/>
        <v>Symptome</v>
      </c>
      <c r="U1072" s="81" t="str">
        <f>IFERROR(VLOOKUP(Abfalldokumentation!$W1072,Kennzahlen!S:U,3,FALSE)*Abfalldokumentation!$J1072,"0")</f>
        <v>0</v>
      </c>
      <c r="V1072" s="81" t="str">
        <f>IF(ISBLANK(A1072),VLOOKUP(Abfalldokumentation!$W1072,'Linien - BU'!R:S,2,FALSE),A1072)</f>
        <v>Labor</v>
      </c>
      <c r="W1072" s="77" t="str">
        <f t="shared" si="145"/>
        <v>Diverses</v>
      </c>
      <c r="X1072" s="77">
        <f t="shared" si="146"/>
        <v>11</v>
      </c>
    </row>
    <row r="1073" spans="1:25" ht="30" customHeight="1" x14ac:dyDescent="0.25">
      <c r="A1073" s="45" t="s">
        <v>235</v>
      </c>
      <c r="B1073" s="46" t="s">
        <v>85</v>
      </c>
      <c r="C1073" s="46">
        <v>1.5</v>
      </c>
      <c r="D1073" s="46">
        <v>74</v>
      </c>
      <c r="E1073" s="47">
        <v>44482</v>
      </c>
      <c r="F1073" s="48"/>
      <c r="G1073" s="46"/>
      <c r="H1073" s="50" t="str">
        <f>IFERROR(VLOOKUP(Abfalldokumentation!$B1073,Artikel!A:C,3,FALSE),Abfalldokumentation!$B1073)</f>
        <v>Diverses</v>
      </c>
      <c r="I1073" s="73" t="str">
        <f>VLOOKUP(V1073,'Linien - BU'!A:B,2,FALSE)</f>
        <v>Rest</v>
      </c>
      <c r="J1073" s="74">
        <f t="shared" si="140"/>
        <v>1.5</v>
      </c>
      <c r="K1073" s="75">
        <f>Abfalldokumentation!$E1073</f>
        <v>44482</v>
      </c>
      <c r="L1073" s="74" t="str">
        <f>IFERROR(IF(VLOOKUP(W1073,'[1]Rohware 230'!$B:$C,2,FALSE)=0,"Rohware"),
IFERROR(IF(VLOOKUP(W1073,[1]Sammelnr.!$B:$C,2,FALSE)=0,"Sammelnr. ungeschält ABS"),
IFERROR(IF(VLOOKUP(W1073,[1]Sammelnr.!$E:$F,2,FALSE)=0,"Sammelnr. ungeschält VS"),
IFERROR(IF(VLOOKUP(W1073,[1]Sammelnr.!$H:$I,2,FALSE)=0,"Sammelnr. geschält"),
IFERROR(IF(VLOOKUP(W1073,[1]Offen!$B:$C,2,FALSE)=0,"Offen ungeschält ABS"),
IFERROR(IF(VLOOKUP(W1073,[1]Offen!$E:$F,2,FALSE)=0,"Offen ungeschält VOS"),
IFERROR(IF(VLOOKUP(W1073,[1]Offen!$H:$I,2,FALSE)=0,"Offen geschält RW"),
IFERROR(IF(VLOOKUP(W1073,[1]Offen!$K:$L,2,FALSE)=0,"Offen vegan"),
IFERROR(IF(VLOOKUP(W1073,[1]Offen!$N:$O,2,FALSE)=0,"Offen Zipfel"),
IFERROR(IF(VLOOKUP(W1073,[1]Offen!$Q:$R,2,FALSE)=0,"Offen Endstücke"),
IFERROR(IF(VLOOKUP(W1073,[1]Vakuumiert!$B:$C,2,FALSE)=0,"Vakuumierter VOS ungeschält"),
IFERROR(IF(VLOOKUP(W1073,[1]Vakuumiert!$E:$F,2,FALSE)=0,"Vakuumierter ABS ungeschält"),
IFERROR(IF(VLOOKUP(W1073,[1]Vakuumiert!$H:$I,2,FALSE)=0,"Vakuumierter VOS geschält"),
IFERROR(IF(VLOOKUP(W1073,[1]Vakuumiert!$K:$L,2,FALSE)=0,"Vakuumierter VOS vegan"),
IFERROR(IF(VLOOKUP(W1073,[1]Vakuumiert!$N:$O,2,FALSE)=0,"Vakuumierter VOS Zipfel"),
IFERROR(IF(VLOOKUP(W1073,[1]Vakuumiert!$Q:$R,2,FALSE)=0,"Vakuumiert geschält"),
IFERROR(IF(VLOOKUP(W1073,'[1]vakuumierte Fertigprodukte'!$B:$C,2,FALSE)=0,"Fertigprodukte"),
IFERROR(IF(VLOOKUP(W1073,'[1]vakuumierte Fertigprodukte'!$E:$FI,2,FALSE)=0,"Vakuumierte Zipfel"),
IFERROR(IF(VLOOKUP(W1073,[1]Wurste!$B:$C,2,FALSE)=0,"Räucherwürste"),
IFERROR(IF(VLOOKUP(W1073,[1]Wurste!$E:$F,2,FALSE)=0,"URW/URGW Wurst"),
IFERROR(IF(VLOOKUP(W1073,[1]Wurste!$H:$I,2,FALSE)=0,"HF-Wurst Vegan"),
IFERROR(IF(VLOOKUP(W1073,[1]Wurste!$K:$L,2,FALSE)=0,"320er ohne Würste"),
IFERROR(IF(AND(OR(Abfalldokumentation!$I1073="BU3",Abfalldokumentation!$I1073="Verkauf"),Abfalldokumentation!$N1073="Schimmel",Abfalldokumentation!$O1073="keinen Abnehmer/kein Schälpersonal"),"Div. Zipfel, ES ohne Verwendung",VLOOKUP(Abfalldokumentation!$M1073,Produktgruppen!A:B,2,FALSE)),"-")))))))))))))))))))))))</f>
        <v>Diverses</v>
      </c>
      <c r="M1073" s="76" t="str">
        <f>IFERROR(VLOOKUP(Abfalldokumentation!$W1073,Artikel!A:C,3,FALSE),Abfalldokumentation!$W1073)</f>
        <v>Diverses</v>
      </c>
      <c r="N1073" s="76" t="str">
        <f>VLOOKUP(D1073,'Liste Gründe'!A:D,2,FALSE)</f>
        <v>Qualitätssicherung</v>
      </c>
      <c r="O1073" s="75" t="str">
        <f>IF(ISBLANK(F1073),VLOOKUP(Abfalldokumentation!$X1073,'Liste Gründe'!A:D,3,FALSE),F1073)</f>
        <v>Sensorik</v>
      </c>
      <c r="P1073" s="76" t="str">
        <f>IF(ISBLANK(Abfalldokumentation!$G1073),"-",Abfalldokumentation!$G1073)</f>
        <v>-</v>
      </c>
      <c r="Q1073" s="76">
        <f t="shared" si="141"/>
        <v>41</v>
      </c>
      <c r="R1073" s="76" t="str">
        <f t="shared" si="142"/>
        <v>Produkte</v>
      </c>
      <c r="S1073" s="76" t="str">
        <f t="shared" si="143"/>
        <v>BUs</v>
      </c>
      <c r="T1073" s="76" t="str">
        <f t="shared" si="144"/>
        <v>Symptome</v>
      </c>
      <c r="U1073" s="76" t="str">
        <f>IFERROR(VLOOKUP(Abfalldokumentation!$W1073,Kennzahlen!S:U,3,FALSE)*Abfalldokumentation!$J1073,"0")</f>
        <v>0</v>
      </c>
      <c r="V1073" s="76" t="str">
        <f>IF(ISBLANK(A1073),VLOOKUP(Abfalldokumentation!$W1073,'Linien - BU'!R:S,2,FALSE),A1073)</f>
        <v>LAbor</v>
      </c>
      <c r="W1073" s="77" t="str">
        <f t="shared" si="145"/>
        <v>Diverses</v>
      </c>
      <c r="X1073" s="77">
        <f t="shared" si="146"/>
        <v>74</v>
      </c>
    </row>
    <row r="1074" spans="1:25" ht="30" customHeight="1" x14ac:dyDescent="0.25">
      <c r="A1074" s="39" t="s">
        <v>95</v>
      </c>
      <c r="B1074" s="40">
        <v>23000020</v>
      </c>
      <c r="C1074" s="40">
        <v>60</v>
      </c>
      <c r="D1074" s="40">
        <v>12</v>
      </c>
      <c r="E1074" s="41">
        <v>44483</v>
      </c>
      <c r="F1074" s="42"/>
      <c r="G1074" s="40"/>
      <c r="H1074" s="44" t="str">
        <f>IFERROR(VLOOKUP(Abfalldokumentation!$B1074,Artikel!A:C,3,FALSE),Abfalldokumentation!$B1074)</f>
        <v>Cheddar jung 50% F. i.T</v>
      </c>
      <c r="I1074" s="78" t="str">
        <f>VLOOKUP(V1074,'Linien - BU'!A:B,2,FALSE)</f>
        <v>BU1</v>
      </c>
      <c r="J1074" s="79">
        <f t="shared" si="140"/>
        <v>60</v>
      </c>
      <c r="K1074" s="80">
        <f>Abfalldokumentation!$E1074</f>
        <v>44483</v>
      </c>
      <c r="L1074" s="79" t="str">
        <f>IFERROR(IF(VLOOKUP(W1074,'[1]Rohware 230'!$B:$C,2,FALSE)=0,"Rohware"),
IFERROR(IF(VLOOKUP(W1074,[1]Sammelnr.!$B:$C,2,FALSE)=0,"Sammelnr. ungeschält ABS"),
IFERROR(IF(VLOOKUP(W1074,[1]Sammelnr.!$E:$F,2,FALSE)=0,"Sammelnr. ungeschält VS"),
IFERROR(IF(VLOOKUP(W1074,[1]Sammelnr.!$H:$I,2,FALSE)=0,"Sammelnr. geschält"),
IFERROR(IF(VLOOKUP(W1074,[1]Offen!$B:$C,2,FALSE)=0,"Offen ungeschält ABS"),
IFERROR(IF(VLOOKUP(W1074,[1]Offen!$E:$F,2,FALSE)=0,"Offen ungeschält VOS"),
IFERROR(IF(VLOOKUP(W1074,[1]Offen!$H:$I,2,FALSE)=0,"Offen geschält RW"),
IFERROR(IF(VLOOKUP(W1074,[1]Offen!$K:$L,2,FALSE)=0,"Offen vegan"),
IFERROR(IF(VLOOKUP(W1074,[1]Offen!$N:$O,2,FALSE)=0,"Offen Zipfel"),
IFERROR(IF(VLOOKUP(W1074,[1]Offen!$Q:$R,2,FALSE)=0,"Offen Endstücke"),
IFERROR(IF(VLOOKUP(W1074,[1]Vakuumiert!$B:$C,2,FALSE)=0,"Vakuumierter VOS ungeschält"),
IFERROR(IF(VLOOKUP(W1074,[1]Vakuumiert!$E:$F,2,FALSE)=0,"Vakuumierter ABS ungeschält"),
IFERROR(IF(VLOOKUP(W1074,[1]Vakuumiert!$H:$I,2,FALSE)=0,"Vakuumierter VOS geschält"),
IFERROR(IF(VLOOKUP(W1074,[1]Vakuumiert!$K:$L,2,FALSE)=0,"Vakuumierter VOS vegan"),
IFERROR(IF(VLOOKUP(W1074,[1]Vakuumiert!$N:$O,2,FALSE)=0,"Vakuumierter VOS Zipfel"),
IFERROR(IF(VLOOKUP(W1074,[1]Vakuumiert!$Q:$R,2,FALSE)=0,"Vakuumiert geschält"),
IFERROR(IF(VLOOKUP(W1074,'[1]vakuumierte Fertigprodukte'!$B:$C,2,FALSE)=0,"Fertigprodukte"),
IFERROR(IF(VLOOKUP(W1074,'[1]vakuumierte Fertigprodukte'!$E:$FI,2,FALSE)=0,"Vakuumierte Zipfel"),
IFERROR(IF(VLOOKUP(W1074,[1]Wurste!$B:$C,2,FALSE)=0,"Räucherwürste"),
IFERROR(IF(VLOOKUP(W1074,[1]Wurste!$E:$F,2,FALSE)=0,"URW/URGW Wurst"),
IFERROR(IF(VLOOKUP(W1074,[1]Wurste!$H:$I,2,FALSE)=0,"HF-Wurst Vegan"),
IFERROR(IF(VLOOKUP(W1074,[1]Wurste!$K:$L,2,FALSE)=0,"320er ohne Würste"),
IFERROR(IF(AND(OR(Abfalldokumentation!$I1074="BU3",Abfalldokumentation!$I1074="Verkauf"),Abfalldokumentation!$N1074="Schimmel",Abfalldokumentation!$O1074="keinen Abnehmer/kein Schälpersonal"),"Div. Zipfel, ES ohne Verwendung",VLOOKUP(Abfalldokumentation!$M1074,Produktgruppen!A:B,2,FALSE)),"-")))))))))))))))))))))))</f>
        <v>Rohware</v>
      </c>
      <c r="M1074" s="81" t="str">
        <f>IFERROR(VLOOKUP(Abfalldokumentation!$W1074,Artikel!A:C,3,FALSE),Abfalldokumentation!$W1074)</f>
        <v>Cheddar jung 50% F. i.T</v>
      </c>
      <c r="N1074" s="81" t="str">
        <f>VLOOKUP(D1074,'Liste Gründe'!A:D,2,FALSE)</f>
        <v>Schimmel</v>
      </c>
      <c r="O1074" s="80" t="str">
        <f>IF(ISBLANK(F1074),VLOOKUP(Abfalldokumentation!$X1074,'Liste Gründe'!A:D,3,FALSE),F1074)</f>
        <v>Schimmel</v>
      </c>
      <c r="P1074" s="81" t="str">
        <f>IF(ISBLANK(Abfalldokumentation!$G1074),"-",Abfalldokumentation!$G1074)</f>
        <v>-</v>
      </c>
      <c r="Q1074" s="81">
        <f t="shared" si="141"/>
        <v>41</v>
      </c>
      <c r="R1074" s="81" t="str">
        <f t="shared" si="142"/>
        <v>Produkte</v>
      </c>
      <c r="S1074" s="81" t="str">
        <f t="shared" si="143"/>
        <v>BUs</v>
      </c>
      <c r="T1074" s="81" t="str">
        <f t="shared" si="144"/>
        <v>Symptome</v>
      </c>
      <c r="U1074" s="81">
        <f>IFERROR(VLOOKUP(Abfalldokumentation!$W1074,Kennzahlen!S:U,3,FALSE)*Abfalldokumentation!$J1074,"0")</f>
        <v>208.8</v>
      </c>
      <c r="V1074" s="81" t="str">
        <f>IF(ISBLANK(A1074),VLOOKUP(Abfalldokumentation!$W1074,'Linien - BU'!R:S,2,FALSE),A1074)</f>
        <v>RWV</v>
      </c>
      <c r="W1074" s="77">
        <f t="shared" si="145"/>
        <v>23000020</v>
      </c>
      <c r="X1074" s="77">
        <f t="shared" si="146"/>
        <v>12</v>
      </c>
    </row>
    <row r="1075" spans="1:25" ht="30" customHeight="1" x14ac:dyDescent="0.25">
      <c r="A1075" s="45" t="s">
        <v>89</v>
      </c>
      <c r="B1075" s="46">
        <v>23000584</v>
      </c>
      <c r="C1075" s="46">
        <v>8</v>
      </c>
      <c r="D1075" s="46">
        <v>73</v>
      </c>
      <c r="E1075" s="47">
        <v>44483</v>
      </c>
      <c r="F1075" s="48"/>
      <c r="G1075" s="46"/>
      <c r="H1075" s="50" t="str">
        <f>IFERROR(VLOOKUP(Abfalldokumentation!$B1075,Artikel!A:C,3,FALSE),Abfalldokumentation!$B1075)</f>
        <v>Ziegenrolle  11161604</v>
      </c>
      <c r="I1075" s="73" t="str">
        <f>VLOOKUP(V1075,'Linien - BU'!A:B,2,FALSE)</f>
        <v>Rest</v>
      </c>
      <c r="J1075" s="74">
        <f t="shared" si="140"/>
        <v>8</v>
      </c>
      <c r="K1075" s="75">
        <f>Abfalldokumentation!$E1075</f>
        <v>44483</v>
      </c>
      <c r="L1075" s="74" t="str">
        <f>IFERROR(IF(VLOOKUP(W1075,'[1]Rohware 230'!$B:$C,2,FALSE)=0,"Rohware"),
IFERROR(IF(VLOOKUP(W1075,[1]Sammelnr.!$B:$C,2,FALSE)=0,"Sammelnr. ungeschält ABS"),
IFERROR(IF(VLOOKUP(W1075,[1]Sammelnr.!$E:$F,2,FALSE)=0,"Sammelnr. ungeschält VS"),
IFERROR(IF(VLOOKUP(W1075,[1]Sammelnr.!$H:$I,2,FALSE)=0,"Sammelnr. geschält"),
IFERROR(IF(VLOOKUP(W1075,[1]Offen!$B:$C,2,FALSE)=0,"Offen ungeschält ABS"),
IFERROR(IF(VLOOKUP(W1075,[1]Offen!$E:$F,2,FALSE)=0,"Offen ungeschält VOS"),
IFERROR(IF(VLOOKUP(W1075,[1]Offen!$H:$I,2,FALSE)=0,"Offen geschält RW"),
IFERROR(IF(VLOOKUP(W1075,[1]Offen!$K:$L,2,FALSE)=0,"Offen vegan"),
IFERROR(IF(VLOOKUP(W1075,[1]Offen!$N:$O,2,FALSE)=0,"Offen Zipfel"),
IFERROR(IF(VLOOKUP(W1075,[1]Offen!$Q:$R,2,FALSE)=0,"Offen Endstücke"),
IFERROR(IF(VLOOKUP(W1075,[1]Vakuumiert!$B:$C,2,FALSE)=0,"Vakuumierter VOS ungeschält"),
IFERROR(IF(VLOOKUP(W1075,[1]Vakuumiert!$E:$F,2,FALSE)=0,"Vakuumierter ABS ungeschält"),
IFERROR(IF(VLOOKUP(W1075,[1]Vakuumiert!$H:$I,2,FALSE)=0,"Vakuumierter VOS geschält"),
IFERROR(IF(VLOOKUP(W1075,[1]Vakuumiert!$K:$L,2,FALSE)=0,"Vakuumierter VOS vegan"),
IFERROR(IF(VLOOKUP(W1075,[1]Vakuumiert!$N:$O,2,FALSE)=0,"Vakuumierter VOS Zipfel"),
IFERROR(IF(VLOOKUP(W1075,[1]Vakuumiert!$Q:$R,2,FALSE)=0,"Vakuumiert geschält"),
IFERROR(IF(VLOOKUP(W1075,'[1]vakuumierte Fertigprodukte'!$B:$C,2,FALSE)=0,"Fertigprodukte"),
IFERROR(IF(VLOOKUP(W1075,'[1]vakuumierte Fertigprodukte'!$E:$FI,2,FALSE)=0,"Vakuumierte Zipfel"),
IFERROR(IF(VLOOKUP(W1075,[1]Wurste!$B:$C,2,FALSE)=0,"Räucherwürste"),
IFERROR(IF(VLOOKUP(W1075,[1]Wurste!$E:$F,2,FALSE)=0,"URW/URGW Wurst"),
IFERROR(IF(VLOOKUP(W1075,[1]Wurste!$H:$I,2,FALSE)=0,"HF-Wurst Vegan"),
IFERROR(IF(VLOOKUP(W1075,[1]Wurste!$K:$L,2,FALSE)=0,"320er ohne Würste"),
IFERROR(IF(AND(OR(Abfalldokumentation!$I1075="BU3",Abfalldokumentation!$I1075="Verkauf"),Abfalldokumentation!$N1075="Schimmel",Abfalldokumentation!$O1075="keinen Abnehmer/kein Schälpersonal"),"Div. Zipfel, ES ohne Verwendung",VLOOKUP(Abfalldokumentation!$M1075,Produktgruppen!A:B,2,FALSE)),"-")))))))))))))))))))))))</f>
        <v>Rohware</v>
      </c>
      <c r="M1075" s="76" t="str">
        <f>IFERROR(VLOOKUP(Abfalldokumentation!$W1075,Artikel!A:C,3,FALSE),Abfalldokumentation!$W1075)</f>
        <v>Ziegenrolle  11161604</v>
      </c>
      <c r="N1075" s="76" t="str">
        <f>VLOOKUP(D1075,'Liste Gründe'!A:D,2,FALSE)</f>
        <v>Qualitätssicherung</v>
      </c>
      <c r="O1075" s="75" t="str">
        <f>IF(ISBLANK(F1075),VLOOKUP(Abfalldokumentation!$X1075,'Liste Gründe'!A:D,3,FALSE),F1075)</f>
        <v>Laborproben</v>
      </c>
      <c r="P1075" s="76" t="str">
        <f>IF(ISBLANK(Abfalldokumentation!$G1075),"-",Abfalldokumentation!$G1075)</f>
        <v>-</v>
      </c>
      <c r="Q1075" s="76">
        <f t="shared" si="141"/>
        <v>41</v>
      </c>
      <c r="R1075" s="76" t="str">
        <f t="shared" si="142"/>
        <v>Produkte</v>
      </c>
      <c r="S1075" s="76" t="str">
        <f t="shared" si="143"/>
        <v>BUs</v>
      </c>
      <c r="T1075" s="76" t="str">
        <f t="shared" si="144"/>
        <v>Symptome</v>
      </c>
      <c r="U1075" s="76" t="str">
        <f>IFERROR(VLOOKUP(Abfalldokumentation!$W1075,Kennzahlen!S:U,3,FALSE)*Abfalldokumentation!$J1075,"0")</f>
        <v>0</v>
      </c>
      <c r="V1075" s="76" t="str">
        <f>IF(ISBLANK(A1075),VLOOKUP(Abfalldokumentation!$W1075,'Linien - BU'!R:S,2,FALSE),A1075)</f>
        <v>QM</v>
      </c>
      <c r="W1075" s="77">
        <f t="shared" si="145"/>
        <v>23000584</v>
      </c>
      <c r="X1075" s="77">
        <f t="shared" si="146"/>
        <v>73</v>
      </c>
    </row>
    <row r="1076" spans="1:25" ht="30" customHeight="1" x14ac:dyDescent="0.25">
      <c r="A1076" s="39" t="s">
        <v>106</v>
      </c>
      <c r="B1076" s="40">
        <v>29500498</v>
      </c>
      <c r="C1076" s="40">
        <v>40</v>
      </c>
      <c r="D1076" s="40">
        <v>12</v>
      </c>
      <c r="E1076" s="41">
        <v>44483</v>
      </c>
      <c r="F1076" s="42" t="s">
        <v>21</v>
      </c>
      <c r="G1076" s="40"/>
      <c r="H1076" s="44" t="str">
        <f>IFERROR(VLOOKUP(Abfalldokumentation!$B1076,Artikel!A:C,3,FALSE),Abfalldokumentation!$B1076)</f>
        <v>VOS Räucher Natur Natri</v>
      </c>
      <c r="I1076" s="78" t="str">
        <f>VLOOKUP(V1076,'Linien - BU'!A:B,2,FALSE)</f>
        <v>BU3</v>
      </c>
      <c r="J1076" s="79">
        <f t="shared" si="140"/>
        <v>40</v>
      </c>
      <c r="K1076" s="80">
        <f>Abfalldokumentation!$E1076</f>
        <v>44483</v>
      </c>
      <c r="L1076" s="79" t="str">
        <f>IFERROR(IF(VLOOKUP(W1076,'[1]Rohware 230'!$B:$C,2,FALSE)=0,"Rohware"),
IFERROR(IF(VLOOKUP(W1076,[1]Sammelnr.!$B:$C,2,FALSE)=0,"Sammelnr. ungeschält ABS"),
IFERROR(IF(VLOOKUP(W1076,[1]Sammelnr.!$E:$F,2,FALSE)=0,"Sammelnr. ungeschält VS"),
IFERROR(IF(VLOOKUP(W1076,[1]Sammelnr.!$H:$I,2,FALSE)=0,"Sammelnr. geschält"),
IFERROR(IF(VLOOKUP(W1076,[1]Offen!$B:$C,2,FALSE)=0,"Offen ungeschält ABS"),
IFERROR(IF(VLOOKUP(W1076,[1]Offen!$E:$F,2,FALSE)=0,"Offen ungeschält VOS"),
IFERROR(IF(VLOOKUP(W1076,[1]Offen!$H:$I,2,FALSE)=0,"Offen geschält RW"),
IFERROR(IF(VLOOKUP(W1076,[1]Offen!$K:$L,2,FALSE)=0,"Offen vegan"),
IFERROR(IF(VLOOKUP(W1076,[1]Offen!$N:$O,2,FALSE)=0,"Offen Zipfel"),
IFERROR(IF(VLOOKUP(W1076,[1]Offen!$Q:$R,2,FALSE)=0,"Offen Endstücke"),
IFERROR(IF(VLOOKUP(W1076,[1]Vakuumiert!$B:$C,2,FALSE)=0,"Vakuumierter VOS ungeschält"),
IFERROR(IF(VLOOKUP(W1076,[1]Vakuumiert!$E:$F,2,FALSE)=0,"Vakuumierter ABS ungeschält"),
IFERROR(IF(VLOOKUP(W1076,[1]Vakuumiert!$H:$I,2,FALSE)=0,"Vakuumierter VOS geschält"),
IFERROR(IF(VLOOKUP(W1076,[1]Vakuumiert!$K:$L,2,FALSE)=0,"Vakuumierter VOS vegan"),
IFERROR(IF(VLOOKUP(W1076,[1]Vakuumiert!$N:$O,2,FALSE)=0,"Vakuumierter VOS Zipfel"),
IFERROR(IF(VLOOKUP(W1076,[1]Vakuumiert!$Q:$R,2,FALSE)=0,"Vakuumiert geschält"),
IFERROR(IF(VLOOKUP(W1076,'[1]vakuumierte Fertigprodukte'!$B:$C,2,FALSE)=0,"Fertigprodukte"),
IFERROR(IF(VLOOKUP(W1076,'[1]vakuumierte Fertigprodukte'!$E:$FI,2,FALSE)=0,"Vakuumierte Zipfel"),
IFERROR(IF(VLOOKUP(W1076,[1]Wurste!$B:$C,2,FALSE)=0,"Räucherwürste"),
IFERROR(IF(VLOOKUP(W1076,[1]Wurste!$E:$F,2,FALSE)=0,"URW/URGW Wurst"),
IFERROR(IF(VLOOKUP(W1076,[1]Wurste!$H:$I,2,FALSE)=0,"HF-Wurst Vegan"),
IFERROR(IF(VLOOKUP(W1076,[1]Wurste!$K:$L,2,FALSE)=0,"320er ohne Würste"),
IFERROR(IF(AND(OR(Abfalldokumentation!$I1076="BU3",Abfalldokumentation!$I1076="Verkauf"),Abfalldokumentation!$N1076="Schimmel",Abfalldokumentation!$O1076="keinen Abnehmer/kein Schälpersonal"),"Div. Zipfel, ES ohne Verwendung",VLOOKUP(Abfalldokumentation!$M1076,Produktgruppen!A:B,2,FALSE)),"-")))))))))))))))))))))))</f>
        <v>Offen ungeschält VOS</v>
      </c>
      <c r="M1076" s="81" t="str">
        <f>IFERROR(VLOOKUP(Abfalldokumentation!$W1076,Artikel!A:C,3,FALSE),Abfalldokumentation!$W1076)</f>
        <v>VOS Räucher Natur Natri</v>
      </c>
      <c r="N1076" s="81" t="str">
        <f>VLOOKUP(D1076,'Liste Gründe'!A:D,2,FALSE)</f>
        <v>Schimmel</v>
      </c>
      <c r="O1076" s="80" t="str">
        <f>IF(ISBLANK(F1076),VLOOKUP(Abfalldokumentation!$X1076,'Liste Gründe'!A:D,3,FALSE),F1076)</f>
        <v>VOS &gt; Einsatz</v>
      </c>
      <c r="P1076" s="81" t="str">
        <f>IF(ISBLANK(Abfalldokumentation!$G1076),"-",Abfalldokumentation!$G1076)</f>
        <v>-</v>
      </c>
      <c r="Q1076" s="81">
        <f t="shared" si="141"/>
        <v>41</v>
      </c>
      <c r="R1076" s="81" t="str">
        <f t="shared" si="142"/>
        <v>Produkte</v>
      </c>
      <c r="S1076" s="81" t="str">
        <f t="shared" si="143"/>
        <v>BUs</v>
      </c>
      <c r="T1076" s="81" t="str">
        <f t="shared" si="144"/>
        <v>Symptome</v>
      </c>
      <c r="U1076" s="81">
        <f>IFERROR(VLOOKUP(Abfalldokumentation!$W1076,Kennzahlen!S:U,3,FALSE)*Abfalldokumentation!$J1076,"0")</f>
        <v>20</v>
      </c>
      <c r="V1076" s="81" t="str">
        <f>IF(ISBLANK(A1076),VLOOKUP(Abfalldokumentation!$W1076,'Linien - BU'!R:S,2,FALSE),A1076)</f>
        <v>Bu3</v>
      </c>
      <c r="W1076" s="77">
        <f t="shared" si="145"/>
        <v>29500498</v>
      </c>
      <c r="X1076" s="77">
        <f t="shared" si="146"/>
        <v>12</v>
      </c>
    </row>
    <row r="1077" spans="1:25" ht="30" customHeight="1" x14ac:dyDescent="0.25">
      <c r="A1077" s="45" t="s">
        <v>106</v>
      </c>
      <c r="B1077" s="46">
        <v>29500498</v>
      </c>
      <c r="C1077" s="46">
        <v>50</v>
      </c>
      <c r="D1077" s="46">
        <v>12</v>
      </c>
      <c r="E1077" s="47">
        <v>44483</v>
      </c>
      <c r="F1077" s="48" t="s">
        <v>21</v>
      </c>
      <c r="G1077" s="46"/>
      <c r="H1077" s="50" t="str">
        <f>IFERROR(VLOOKUP(Abfalldokumentation!$B1077,Artikel!A:C,3,FALSE),Abfalldokumentation!$B1077)</f>
        <v>VOS Räucher Natur Natri</v>
      </c>
      <c r="I1077" s="73" t="str">
        <f>VLOOKUP(V1077,'Linien - BU'!A:B,2,FALSE)</f>
        <v>BU3</v>
      </c>
      <c r="J1077" s="74">
        <f t="shared" si="140"/>
        <v>50</v>
      </c>
      <c r="K1077" s="75">
        <f>Abfalldokumentation!$E1077</f>
        <v>44483</v>
      </c>
      <c r="L1077" s="74" t="str">
        <f>IFERROR(IF(VLOOKUP(W1077,'[1]Rohware 230'!$B:$C,2,FALSE)=0,"Rohware"),
IFERROR(IF(VLOOKUP(W1077,[1]Sammelnr.!$B:$C,2,FALSE)=0,"Sammelnr. ungeschält ABS"),
IFERROR(IF(VLOOKUP(W1077,[1]Sammelnr.!$E:$F,2,FALSE)=0,"Sammelnr. ungeschält VS"),
IFERROR(IF(VLOOKUP(W1077,[1]Sammelnr.!$H:$I,2,FALSE)=0,"Sammelnr. geschält"),
IFERROR(IF(VLOOKUP(W1077,[1]Offen!$B:$C,2,FALSE)=0,"Offen ungeschält ABS"),
IFERROR(IF(VLOOKUP(W1077,[1]Offen!$E:$F,2,FALSE)=0,"Offen ungeschält VOS"),
IFERROR(IF(VLOOKUP(W1077,[1]Offen!$H:$I,2,FALSE)=0,"Offen geschält RW"),
IFERROR(IF(VLOOKUP(W1077,[1]Offen!$K:$L,2,FALSE)=0,"Offen vegan"),
IFERROR(IF(VLOOKUP(W1077,[1]Offen!$N:$O,2,FALSE)=0,"Offen Zipfel"),
IFERROR(IF(VLOOKUP(W1077,[1]Offen!$Q:$R,2,FALSE)=0,"Offen Endstücke"),
IFERROR(IF(VLOOKUP(W1077,[1]Vakuumiert!$B:$C,2,FALSE)=0,"Vakuumierter VOS ungeschält"),
IFERROR(IF(VLOOKUP(W1077,[1]Vakuumiert!$E:$F,2,FALSE)=0,"Vakuumierter ABS ungeschält"),
IFERROR(IF(VLOOKUP(W1077,[1]Vakuumiert!$H:$I,2,FALSE)=0,"Vakuumierter VOS geschält"),
IFERROR(IF(VLOOKUP(W1077,[1]Vakuumiert!$K:$L,2,FALSE)=0,"Vakuumierter VOS vegan"),
IFERROR(IF(VLOOKUP(W1077,[1]Vakuumiert!$N:$O,2,FALSE)=0,"Vakuumierter VOS Zipfel"),
IFERROR(IF(VLOOKUP(W1077,[1]Vakuumiert!$Q:$R,2,FALSE)=0,"Vakuumiert geschält"),
IFERROR(IF(VLOOKUP(W1077,'[1]vakuumierte Fertigprodukte'!$B:$C,2,FALSE)=0,"Fertigprodukte"),
IFERROR(IF(VLOOKUP(W1077,'[1]vakuumierte Fertigprodukte'!$E:$FI,2,FALSE)=0,"Vakuumierte Zipfel"),
IFERROR(IF(VLOOKUP(W1077,[1]Wurste!$B:$C,2,FALSE)=0,"Räucherwürste"),
IFERROR(IF(VLOOKUP(W1077,[1]Wurste!$E:$F,2,FALSE)=0,"URW/URGW Wurst"),
IFERROR(IF(VLOOKUP(W1077,[1]Wurste!$H:$I,2,FALSE)=0,"HF-Wurst Vegan"),
IFERROR(IF(VLOOKUP(W1077,[1]Wurste!$K:$L,2,FALSE)=0,"320er ohne Würste"),
IFERROR(IF(AND(OR(Abfalldokumentation!$I1077="BU3",Abfalldokumentation!$I1077="Verkauf"),Abfalldokumentation!$N1077="Schimmel",Abfalldokumentation!$O1077="keinen Abnehmer/kein Schälpersonal"),"Div. Zipfel, ES ohne Verwendung",VLOOKUP(Abfalldokumentation!$M1077,Produktgruppen!A:B,2,FALSE)),"-")))))))))))))))))))))))</f>
        <v>Offen ungeschält VOS</v>
      </c>
      <c r="M1077" s="76" t="str">
        <f>IFERROR(VLOOKUP(Abfalldokumentation!$W1077,Artikel!A:C,3,FALSE),Abfalldokumentation!$W1077)</f>
        <v>VOS Räucher Natur Natri</v>
      </c>
      <c r="N1077" s="76" t="str">
        <f>VLOOKUP(D1077,'Liste Gründe'!A:D,2,FALSE)</f>
        <v>Schimmel</v>
      </c>
      <c r="O1077" s="75" t="str">
        <f>IF(ISBLANK(F1077),VLOOKUP(Abfalldokumentation!$X1077,'Liste Gründe'!A:D,3,FALSE),F1077)</f>
        <v>VOS &gt; Einsatz</v>
      </c>
      <c r="P1077" s="76" t="str">
        <f>IF(ISBLANK(Abfalldokumentation!$G1077),"-",Abfalldokumentation!$G1077)</f>
        <v>-</v>
      </c>
      <c r="Q1077" s="76">
        <f t="shared" si="141"/>
        <v>41</v>
      </c>
      <c r="R1077" s="76" t="str">
        <f t="shared" si="142"/>
        <v>Produkte</v>
      </c>
      <c r="S1077" s="76" t="str">
        <f t="shared" si="143"/>
        <v>BUs</v>
      </c>
      <c r="T1077" s="76" t="str">
        <f t="shared" si="144"/>
        <v>Symptome</v>
      </c>
      <c r="U1077" s="76">
        <f>IFERROR(VLOOKUP(Abfalldokumentation!$W1077,Kennzahlen!S:U,3,FALSE)*Abfalldokumentation!$J1077,"0")</f>
        <v>25</v>
      </c>
      <c r="V1077" s="76" t="str">
        <f>IF(ISBLANK(A1077),VLOOKUP(Abfalldokumentation!$W1077,'Linien - BU'!R:S,2,FALSE),A1077)</f>
        <v>Bu3</v>
      </c>
      <c r="W1077" s="77">
        <f t="shared" si="145"/>
        <v>29500498</v>
      </c>
      <c r="X1077" s="77">
        <f t="shared" si="146"/>
        <v>12</v>
      </c>
    </row>
    <row r="1078" spans="1:25" ht="30" customHeight="1" x14ac:dyDescent="0.25">
      <c r="A1078" s="39" t="s">
        <v>128</v>
      </c>
      <c r="B1078" s="40">
        <v>29500594</v>
      </c>
      <c r="C1078" s="40">
        <v>136</v>
      </c>
      <c r="D1078" s="40">
        <v>61</v>
      </c>
      <c r="E1078" s="41">
        <v>44483</v>
      </c>
      <c r="F1078" s="42"/>
      <c r="G1078" s="40"/>
      <c r="H1078" s="44" t="str">
        <f>IFERROR(VLOOKUP(Abfalldokumentation!$B1078,Artikel!A:C,3,FALSE),Abfalldokumentation!$B1078)</f>
        <v>VOS Früchte Blöcke</v>
      </c>
      <c r="I1078" s="78" t="str">
        <f>VLOOKUP(V1078,'Linien - BU'!A:B,2,FALSE)</f>
        <v>BU3</v>
      </c>
      <c r="J1078" s="79">
        <f t="shared" si="140"/>
        <v>136</v>
      </c>
      <c r="K1078" s="80">
        <f>Abfalldokumentation!$E1078</f>
        <v>44483</v>
      </c>
      <c r="L1078" s="79" t="str">
        <f>IFERROR(IF(VLOOKUP(W1078,'[1]Rohware 230'!$B:$C,2,FALSE)=0,"Rohware"),
IFERROR(IF(VLOOKUP(W1078,[1]Sammelnr.!$B:$C,2,FALSE)=0,"Sammelnr. ungeschält ABS"),
IFERROR(IF(VLOOKUP(W1078,[1]Sammelnr.!$E:$F,2,FALSE)=0,"Sammelnr. ungeschält VS"),
IFERROR(IF(VLOOKUP(W1078,[1]Sammelnr.!$H:$I,2,FALSE)=0,"Sammelnr. geschält"),
IFERROR(IF(VLOOKUP(W1078,[1]Offen!$B:$C,2,FALSE)=0,"Offen ungeschält ABS"),
IFERROR(IF(VLOOKUP(W1078,[1]Offen!$E:$F,2,FALSE)=0,"Offen ungeschält VOS"),
IFERROR(IF(VLOOKUP(W1078,[1]Offen!$H:$I,2,FALSE)=0,"Offen geschält RW"),
IFERROR(IF(VLOOKUP(W1078,[1]Offen!$K:$L,2,FALSE)=0,"Offen vegan"),
IFERROR(IF(VLOOKUP(W1078,[1]Offen!$N:$O,2,FALSE)=0,"Offen Zipfel"),
IFERROR(IF(VLOOKUP(W1078,[1]Offen!$Q:$R,2,FALSE)=0,"Offen Endstücke"),
IFERROR(IF(VLOOKUP(W1078,[1]Vakuumiert!$B:$C,2,FALSE)=0,"Vakuumierter VOS ungeschält"),
IFERROR(IF(VLOOKUP(W1078,[1]Vakuumiert!$E:$F,2,FALSE)=0,"Vakuumierter ABS ungeschält"),
IFERROR(IF(VLOOKUP(W1078,[1]Vakuumiert!$H:$I,2,FALSE)=0,"Vakuumierter VOS geschält"),
IFERROR(IF(VLOOKUP(W1078,[1]Vakuumiert!$K:$L,2,FALSE)=0,"Vakuumierter VOS vegan"),
IFERROR(IF(VLOOKUP(W1078,[1]Vakuumiert!$N:$O,2,FALSE)=0,"Vakuumierter VOS Zipfel"),
IFERROR(IF(VLOOKUP(W1078,[1]Vakuumiert!$Q:$R,2,FALSE)=0,"Vakuumiert geschält"),
IFERROR(IF(VLOOKUP(W1078,'[1]vakuumierte Fertigprodukte'!$B:$C,2,FALSE)=0,"Fertigprodukte"),
IFERROR(IF(VLOOKUP(W1078,'[1]vakuumierte Fertigprodukte'!$E:$FI,2,FALSE)=0,"Vakuumierte Zipfel"),
IFERROR(IF(VLOOKUP(W1078,[1]Wurste!$B:$C,2,FALSE)=0,"Räucherwürste"),
IFERROR(IF(VLOOKUP(W1078,[1]Wurste!$E:$F,2,FALSE)=0,"URW/URGW Wurst"),
IFERROR(IF(VLOOKUP(W1078,[1]Wurste!$H:$I,2,FALSE)=0,"HF-Wurst Vegan"),
IFERROR(IF(VLOOKUP(W1078,[1]Wurste!$K:$L,2,FALSE)=0,"320er ohne Würste"),
IFERROR(IF(AND(OR(Abfalldokumentation!$I1078="BU3",Abfalldokumentation!$I1078="Verkauf"),Abfalldokumentation!$N1078="Schimmel",Abfalldokumentation!$O1078="keinen Abnehmer/kein Schälpersonal"),"Div. Zipfel, ES ohne Verwendung",VLOOKUP(Abfalldokumentation!$M1078,Produktgruppen!A:B,2,FALSE)),"-")))))))))))))))))))))))</f>
        <v>Offen ungeschält VOS</v>
      </c>
      <c r="M1078" s="81" t="str">
        <f>IFERROR(VLOOKUP(Abfalldokumentation!$W1078,Artikel!A:C,3,FALSE),Abfalldokumentation!$W1078)</f>
        <v>VOS Früchte Blöcke</v>
      </c>
      <c r="N1078" s="81" t="str">
        <f>VLOOKUP(D1078,'Liste Gründe'!A:D,2,FALSE)</f>
        <v>keinen Verwendungszweck</v>
      </c>
      <c r="O1078" s="80" t="str">
        <f>IF(ISBLANK(F1078),VLOOKUP(Abfalldokumentation!$X1078,'Liste Gründe'!A:D,3,FALSE),F1078)</f>
        <v>keinen Verwendungszweck</v>
      </c>
      <c r="P1078" s="81" t="str">
        <f>IF(ISBLANK(Abfalldokumentation!$G1078),"-",Abfalldokumentation!$G1078)</f>
        <v>-</v>
      </c>
      <c r="Q1078" s="81">
        <f t="shared" si="141"/>
        <v>41</v>
      </c>
      <c r="R1078" s="81" t="str">
        <f t="shared" si="142"/>
        <v>Produkte</v>
      </c>
      <c r="S1078" s="81" t="str">
        <f t="shared" si="143"/>
        <v>BUs</v>
      </c>
      <c r="T1078" s="81" t="str">
        <f t="shared" si="144"/>
        <v>Symptome</v>
      </c>
      <c r="U1078" s="81">
        <f>IFERROR(VLOOKUP(Abfalldokumentation!$W1078,Kennzahlen!S:U,3,FALSE)*Abfalldokumentation!$J1078,"0")</f>
        <v>68</v>
      </c>
      <c r="V1078" s="81" t="str">
        <f>IF(ISBLANK(A1078),VLOOKUP(Abfalldokumentation!$W1078,'Linien - BU'!R:S,2,FALSE),A1078)</f>
        <v>L18</v>
      </c>
      <c r="W1078" s="77">
        <f t="shared" si="145"/>
        <v>29500594</v>
      </c>
      <c r="X1078" s="77">
        <f t="shared" si="146"/>
        <v>61</v>
      </c>
    </row>
    <row r="1079" spans="1:25" ht="30" customHeight="1" x14ac:dyDescent="0.25">
      <c r="A1079" s="45" t="s">
        <v>70</v>
      </c>
      <c r="B1079" s="46">
        <v>29500605</v>
      </c>
      <c r="C1079" s="46">
        <v>9</v>
      </c>
      <c r="D1079" s="46">
        <v>12</v>
      </c>
      <c r="E1079" s="47">
        <v>44483</v>
      </c>
      <c r="F1079" s="48" t="s">
        <v>21</v>
      </c>
      <c r="G1079" s="46"/>
      <c r="H1079" s="50" t="str">
        <f>IFERROR(VLOOKUP(Abfalldokumentation!$B1079,Artikel!A:C,3,FALSE),Abfalldokumentation!$B1079)</f>
        <v>VOS SKZ Camembert für W</v>
      </c>
      <c r="I1079" s="73" t="str">
        <f>VLOOKUP(V1079,'Linien - BU'!A:B,2,FALSE)</f>
        <v>BU1</v>
      </c>
      <c r="J1079" s="74">
        <f t="shared" si="140"/>
        <v>9</v>
      </c>
      <c r="K1079" s="75">
        <f>Abfalldokumentation!$E1079</f>
        <v>44483</v>
      </c>
      <c r="L1079" s="74" t="str">
        <f>IFERROR(IF(VLOOKUP(W1079,'[1]Rohware 230'!$B:$C,2,FALSE)=0,"Rohware"),
IFERROR(IF(VLOOKUP(W1079,[1]Sammelnr.!$B:$C,2,FALSE)=0,"Sammelnr. ungeschält ABS"),
IFERROR(IF(VLOOKUP(W1079,[1]Sammelnr.!$E:$F,2,FALSE)=0,"Sammelnr. ungeschält VS"),
IFERROR(IF(VLOOKUP(W1079,[1]Sammelnr.!$H:$I,2,FALSE)=0,"Sammelnr. geschält"),
IFERROR(IF(VLOOKUP(W1079,[1]Offen!$B:$C,2,FALSE)=0,"Offen ungeschält ABS"),
IFERROR(IF(VLOOKUP(W1079,[1]Offen!$E:$F,2,FALSE)=0,"Offen ungeschält VOS"),
IFERROR(IF(VLOOKUP(W1079,[1]Offen!$H:$I,2,FALSE)=0,"Offen geschält RW"),
IFERROR(IF(VLOOKUP(W1079,[1]Offen!$K:$L,2,FALSE)=0,"Offen vegan"),
IFERROR(IF(VLOOKUP(W1079,[1]Offen!$N:$O,2,FALSE)=0,"Offen Zipfel"),
IFERROR(IF(VLOOKUP(W1079,[1]Offen!$Q:$R,2,FALSE)=0,"Offen Endstücke"),
IFERROR(IF(VLOOKUP(W1079,[1]Vakuumiert!$B:$C,2,FALSE)=0,"Vakuumierter VOS ungeschält"),
IFERROR(IF(VLOOKUP(W1079,[1]Vakuumiert!$E:$F,2,FALSE)=0,"Vakuumierter ABS ungeschält"),
IFERROR(IF(VLOOKUP(W1079,[1]Vakuumiert!$H:$I,2,FALSE)=0,"Vakuumierter VOS geschält"),
IFERROR(IF(VLOOKUP(W1079,[1]Vakuumiert!$K:$L,2,FALSE)=0,"Vakuumierter VOS vegan"),
IFERROR(IF(VLOOKUP(W1079,[1]Vakuumiert!$N:$O,2,FALSE)=0,"Vakuumierter VOS Zipfel"),
IFERROR(IF(VLOOKUP(W1079,[1]Vakuumiert!$Q:$R,2,FALSE)=0,"Vakuumiert geschält"),
IFERROR(IF(VLOOKUP(W1079,'[1]vakuumierte Fertigprodukte'!$B:$C,2,FALSE)=0,"Fertigprodukte"),
IFERROR(IF(VLOOKUP(W1079,'[1]vakuumierte Fertigprodukte'!$E:$FI,2,FALSE)=0,"Vakuumierte Zipfel"),
IFERROR(IF(VLOOKUP(W1079,[1]Wurste!$B:$C,2,FALSE)=0,"Räucherwürste"),
IFERROR(IF(VLOOKUP(W1079,[1]Wurste!$E:$F,2,FALSE)=0,"URW/URGW Wurst"),
IFERROR(IF(VLOOKUP(W1079,[1]Wurste!$H:$I,2,FALSE)=0,"HF-Wurst Vegan"),
IFERROR(IF(VLOOKUP(W1079,[1]Wurste!$K:$L,2,FALSE)=0,"320er ohne Würste"),
IFERROR(IF(AND(OR(Abfalldokumentation!$I1079="BU3",Abfalldokumentation!$I1079="Verkauf"),Abfalldokumentation!$N1079="Schimmel",Abfalldokumentation!$O1079="keinen Abnehmer/kein Schälpersonal"),"Div. Zipfel, ES ohne Verwendung",VLOOKUP(Abfalldokumentation!$M1079,Produktgruppen!A:B,2,FALSE)),"-")))))))))))))))))))))))</f>
        <v>Offen ungeschält VOS</v>
      </c>
      <c r="M1079" s="76" t="str">
        <f>IFERROR(VLOOKUP(Abfalldokumentation!$W1079,Artikel!A:C,3,FALSE),Abfalldokumentation!$W1079)</f>
        <v>VOS SKZ Camembert für W</v>
      </c>
      <c r="N1079" s="76" t="str">
        <f>VLOOKUP(D1079,'Liste Gründe'!A:D,2,FALSE)</f>
        <v>Schimmel</v>
      </c>
      <c r="O1079" s="75" t="str">
        <f>IF(ISBLANK(F1079),VLOOKUP(Abfalldokumentation!$X1079,'Liste Gründe'!A:D,3,FALSE),F1079)</f>
        <v>VOS &gt; Einsatz</v>
      </c>
      <c r="P1079" s="76" t="str">
        <f>IF(ISBLANK(Abfalldokumentation!$G1079),"-",Abfalldokumentation!$G1079)</f>
        <v>-</v>
      </c>
      <c r="Q1079" s="76">
        <f t="shared" si="141"/>
        <v>41</v>
      </c>
      <c r="R1079" s="76" t="str">
        <f t="shared" si="142"/>
        <v>Produkte</v>
      </c>
      <c r="S1079" s="76" t="str">
        <f t="shared" si="143"/>
        <v>BUs</v>
      </c>
      <c r="T1079" s="76" t="str">
        <f t="shared" si="144"/>
        <v>Symptome</v>
      </c>
      <c r="U1079" s="76">
        <f>IFERROR(VLOOKUP(Abfalldokumentation!$W1079,Kennzahlen!S:U,3,FALSE)*Abfalldokumentation!$J1079,"0")</f>
        <v>4.5</v>
      </c>
      <c r="V1079" s="76" t="str">
        <f>IF(ISBLANK(A1079),VLOOKUP(Abfalldokumentation!$W1079,'Linien - BU'!R:S,2,FALSE),A1079)</f>
        <v>Abfüllung</v>
      </c>
      <c r="W1079" s="77">
        <f t="shared" si="145"/>
        <v>29500605</v>
      </c>
      <c r="X1079" s="77">
        <f t="shared" si="146"/>
        <v>12</v>
      </c>
    </row>
    <row r="1080" spans="1:25" ht="30" customHeight="1" x14ac:dyDescent="0.25">
      <c r="A1080" s="39" t="s">
        <v>149</v>
      </c>
      <c r="B1080" s="40">
        <v>29500886</v>
      </c>
      <c r="C1080" s="40">
        <v>3</v>
      </c>
      <c r="D1080" s="40">
        <v>61</v>
      </c>
      <c r="E1080" s="41">
        <v>44483</v>
      </c>
      <c r="F1080" s="42"/>
      <c r="G1080" s="40"/>
      <c r="H1080" s="44" t="str">
        <f>IFERROR(VLOOKUP(Abfalldokumentation!$B1080,Artikel!A:C,3,FALSE),Abfalldokumentation!$B1080)</f>
        <v>ABS MEDI-KRÄUK</v>
      </c>
      <c r="I1080" s="78" t="str">
        <f>VLOOKUP(V1080,'Linien - BU'!A:B,2,FALSE)</f>
        <v>BU4</v>
      </c>
      <c r="J1080" s="79">
        <f t="shared" si="140"/>
        <v>3</v>
      </c>
      <c r="K1080" s="80">
        <f>Abfalldokumentation!$E1080</f>
        <v>44483</v>
      </c>
      <c r="L1080" s="79" t="str">
        <f>IFERROR(IF(VLOOKUP(W1080,'[1]Rohware 230'!$B:$C,2,FALSE)=0,"Rohware"),
IFERROR(IF(VLOOKUP(W1080,[1]Sammelnr.!$B:$C,2,FALSE)=0,"Sammelnr. ungeschält ABS"),
IFERROR(IF(VLOOKUP(W1080,[1]Sammelnr.!$E:$F,2,FALSE)=0,"Sammelnr. ungeschält VS"),
IFERROR(IF(VLOOKUP(W1080,[1]Sammelnr.!$H:$I,2,FALSE)=0,"Sammelnr. geschält"),
IFERROR(IF(VLOOKUP(W1080,[1]Offen!$B:$C,2,FALSE)=0,"Offen ungeschält ABS"),
IFERROR(IF(VLOOKUP(W1080,[1]Offen!$E:$F,2,FALSE)=0,"Offen ungeschält VOS"),
IFERROR(IF(VLOOKUP(W1080,[1]Offen!$H:$I,2,FALSE)=0,"Offen geschält RW"),
IFERROR(IF(VLOOKUP(W1080,[1]Offen!$K:$L,2,FALSE)=0,"Offen vegan"),
IFERROR(IF(VLOOKUP(W1080,[1]Offen!$N:$O,2,FALSE)=0,"Offen Zipfel"),
IFERROR(IF(VLOOKUP(W1080,[1]Offen!$Q:$R,2,FALSE)=0,"Offen Endstücke"),
IFERROR(IF(VLOOKUP(W1080,[1]Vakuumiert!$B:$C,2,FALSE)=0,"Vakuumierter VOS ungeschält"),
IFERROR(IF(VLOOKUP(W1080,[1]Vakuumiert!$E:$F,2,FALSE)=0,"Vakuumierter ABS ungeschält"),
IFERROR(IF(VLOOKUP(W1080,[1]Vakuumiert!$H:$I,2,FALSE)=0,"Vakuumierter VOS geschält"),
IFERROR(IF(VLOOKUP(W1080,[1]Vakuumiert!$K:$L,2,FALSE)=0,"Vakuumierter VOS vegan"),
IFERROR(IF(VLOOKUP(W1080,[1]Vakuumiert!$N:$O,2,FALSE)=0,"Vakuumierter VOS Zipfel"),
IFERROR(IF(VLOOKUP(W1080,[1]Vakuumiert!$Q:$R,2,FALSE)=0,"Vakuumiert geschält"),
IFERROR(IF(VLOOKUP(W1080,'[1]vakuumierte Fertigprodukte'!$B:$C,2,FALSE)=0,"Fertigprodukte"),
IFERROR(IF(VLOOKUP(W1080,'[1]vakuumierte Fertigprodukte'!$E:$FI,2,FALSE)=0,"Vakuumierte Zipfel"),
IFERROR(IF(VLOOKUP(W1080,[1]Wurste!$B:$C,2,FALSE)=0,"Räucherwürste"),
IFERROR(IF(VLOOKUP(W1080,[1]Wurste!$E:$F,2,FALSE)=0,"URW/URGW Wurst"),
IFERROR(IF(VLOOKUP(W1080,[1]Wurste!$H:$I,2,FALSE)=0,"HF-Wurst Vegan"),
IFERROR(IF(VLOOKUP(W1080,[1]Wurste!$K:$L,2,FALSE)=0,"320er ohne Würste"),
IFERROR(IF(AND(OR(Abfalldokumentation!$I1080="BU3",Abfalldokumentation!$I1080="Verkauf"),Abfalldokumentation!$N1080="Schimmel",Abfalldokumentation!$O1080="keinen Abnehmer/kein Schälpersonal"),"Div. Zipfel, ES ohne Verwendung",VLOOKUP(Abfalldokumentation!$M1080,Produktgruppen!A:B,2,FALSE)),"-")))))))))))))))))))))))</f>
        <v>Offen ungeschält ABS</v>
      </c>
      <c r="M1080" s="81" t="str">
        <f>IFERROR(VLOOKUP(Abfalldokumentation!$W1080,Artikel!A:C,3,FALSE),Abfalldokumentation!$W1080)</f>
        <v>ABS MEDI-KRÄUK</v>
      </c>
      <c r="N1080" s="81" t="str">
        <f>VLOOKUP(D1080,'Liste Gründe'!A:D,2,FALSE)</f>
        <v>keinen Verwendungszweck</v>
      </c>
      <c r="O1080" s="80" t="str">
        <f>IF(ISBLANK(F1080),VLOOKUP(Abfalldokumentation!$X1080,'Liste Gründe'!A:D,3,FALSE),F1080)</f>
        <v>keinen Verwendungszweck</v>
      </c>
      <c r="P1080" s="81" t="str">
        <f>IF(ISBLANK(Abfalldokumentation!$G1080),"-",Abfalldokumentation!$G1080)</f>
        <v>-</v>
      </c>
      <c r="Q1080" s="81">
        <f t="shared" si="141"/>
        <v>41</v>
      </c>
      <c r="R1080" s="81" t="str">
        <f t="shared" si="142"/>
        <v>Produkte</v>
      </c>
      <c r="S1080" s="81" t="str">
        <f t="shared" si="143"/>
        <v>BUs</v>
      </c>
      <c r="T1080" s="81" t="str">
        <f t="shared" si="144"/>
        <v>Symptome</v>
      </c>
      <c r="U1080" s="81">
        <f>IFERROR(VLOOKUP(Abfalldokumentation!$W1080,Kennzahlen!S:U,3,FALSE)*Abfalldokumentation!$J1080,"0")</f>
        <v>4.5</v>
      </c>
      <c r="V1080" s="81" t="str">
        <f>IF(ISBLANK(A1080),VLOOKUP(Abfalldokumentation!$W1080,'Linien - BU'!R:S,2,FALSE),A1080)</f>
        <v>Bu4</v>
      </c>
      <c r="W1080" s="77">
        <f t="shared" si="145"/>
        <v>29500886</v>
      </c>
      <c r="X1080" s="77">
        <f t="shared" si="146"/>
        <v>61</v>
      </c>
    </row>
    <row r="1081" spans="1:25" ht="30" customHeight="1" x14ac:dyDescent="0.25">
      <c r="A1081" s="45" t="s">
        <v>149</v>
      </c>
      <c r="B1081" s="46">
        <v>29500891</v>
      </c>
      <c r="C1081" s="46">
        <v>79</v>
      </c>
      <c r="D1081" s="46">
        <v>61</v>
      </c>
      <c r="E1081" s="47">
        <v>44483</v>
      </c>
      <c r="F1081" s="48"/>
      <c r="G1081" s="46"/>
      <c r="H1081" s="50" t="str">
        <f>IFERROR(VLOOKUP(Abfalldokumentation!$B1081,Artikel!A:C,3,FALSE),Abfalldokumentation!$B1081)</f>
        <v>ABS PECO</v>
      </c>
      <c r="I1081" s="73" t="str">
        <f>VLOOKUP(V1081,'Linien - BU'!A:B,2,FALSE)</f>
        <v>BU4</v>
      </c>
      <c r="J1081" s="74">
        <f t="shared" si="140"/>
        <v>79</v>
      </c>
      <c r="K1081" s="75">
        <f>Abfalldokumentation!$E1081</f>
        <v>44483</v>
      </c>
      <c r="L1081" s="74" t="str">
        <f>IFERROR(IF(VLOOKUP(W1081,'[1]Rohware 230'!$B:$C,2,FALSE)=0,"Rohware"),
IFERROR(IF(VLOOKUP(W1081,[1]Sammelnr.!$B:$C,2,FALSE)=0,"Sammelnr. ungeschält ABS"),
IFERROR(IF(VLOOKUP(W1081,[1]Sammelnr.!$E:$F,2,FALSE)=0,"Sammelnr. ungeschält VS"),
IFERROR(IF(VLOOKUP(W1081,[1]Sammelnr.!$H:$I,2,FALSE)=0,"Sammelnr. geschält"),
IFERROR(IF(VLOOKUP(W1081,[1]Offen!$B:$C,2,FALSE)=0,"Offen ungeschält ABS"),
IFERROR(IF(VLOOKUP(W1081,[1]Offen!$E:$F,2,FALSE)=0,"Offen ungeschält VOS"),
IFERROR(IF(VLOOKUP(W1081,[1]Offen!$H:$I,2,FALSE)=0,"Offen geschält RW"),
IFERROR(IF(VLOOKUP(W1081,[1]Offen!$K:$L,2,FALSE)=0,"Offen vegan"),
IFERROR(IF(VLOOKUP(W1081,[1]Offen!$N:$O,2,FALSE)=0,"Offen Zipfel"),
IFERROR(IF(VLOOKUP(W1081,[1]Offen!$Q:$R,2,FALSE)=0,"Offen Endstücke"),
IFERROR(IF(VLOOKUP(W1081,[1]Vakuumiert!$B:$C,2,FALSE)=0,"Vakuumierter VOS ungeschält"),
IFERROR(IF(VLOOKUP(W1081,[1]Vakuumiert!$E:$F,2,FALSE)=0,"Vakuumierter ABS ungeschält"),
IFERROR(IF(VLOOKUP(W1081,[1]Vakuumiert!$H:$I,2,FALSE)=0,"Vakuumierter VOS geschält"),
IFERROR(IF(VLOOKUP(W1081,[1]Vakuumiert!$K:$L,2,FALSE)=0,"Vakuumierter VOS vegan"),
IFERROR(IF(VLOOKUP(W1081,[1]Vakuumiert!$N:$O,2,FALSE)=0,"Vakuumierter VOS Zipfel"),
IFERROR(IF(VLOOKUP(W1081,[1]Vakuumiert!$Q:$R,2,FALSE)=0,"Vakuumiert geschält"),
IFERROR(IF(VLOOKUP(W1081,'[1]vakuumierte Fertigprodukte'!$B:$C,2,FALSE)=0,"Fertigprodukte"),
IFERROR(IF(VLOOKUP(W1081,'[1]vakuumierte Fertigprodukte'!$E:$FI,2,FALSE)=0,"Vakuumierte Zipfel"),
IFERROR(IF(VLOOKUP(W1081,[1]Wurste!$B:$C,2,FALSE)=0,"Räucherwürste"),
IFERROR(IF(VLOOKUP(W1081,[1]Wurste!$E:$F,2,FALSE)=0,"URW/URGW Wurst"),
IFERROR(IF(VLOOKUP(W1081,[1]Wurste!$H:$I,2,FALSE)=0,"HF-Wurst Vegan"),
IFERROR(IF(VLOOKUP(W1081,[1]Wurste!$K:$L,2,FALSE)=0,"320er ohne Würste"),
IFERROR(IF(AND(OR(Abfalldokumentation!$I1081="BU3",Abfalldokumentation!$I1081="Verkauf"),Abfalldokumentation!$N1081="Schimmel",Abfalldokumentation!$O1081="keinen Abnehmer/kein Schälpersonal"),"Div. Zipfel, ES ohne Verwendung",VLOOKUP(Abfalldokumentation!$M1081,Produktgruppen!A:B,2,FALSE)),"-")))))))))))))))))))))))</f>
        <v>Offen ungeschält ABS</v>
      </c>
      <c r="M1081" s="76" t="str">
        <f>IFERROR(VLOOKUP(Abfalldokumentation!$W1081,Artikel!A:C,3,FALSE),Abfalldokumentation!$W1081)</f>
        <v>ABS PECO</v>
      </c>
      <c r="N1081" s="76" t="str">
        <f>VLOOKUP(D1081,'Liste Gründe'!A:D,2,FALSE)</f>
        <v>keinen Verwendungszweck</v>
      </c>
      <c r="O1081" s="75" t="str">
        <f>IF(ISBLANK(F1081),VLOOKUP(Abfalldokumentation!$X1081,'Liste Gründe'!A:D,3,FALSE),F1081)</f>
        <v>keinen Verwendungszweck</v>
      </c>
      <c r="P1081" s="76" t="str">
        <f>IF(ISBLANK(Abfalldokumentation!$G1081),"-",Abfalldokumentation!$G1081)</f>
        <v>-</v>
      </c>
      <c r="Q1081" s="76">
        <f t="shared" si="141"/>
        <v>41</v>
      </c>
      <c r="R1081" s="76" t="str">
        <f t="shared" si="142"/>
        <v>Produkte</v>
      </c>
      <c r="S1081" s="76" t="str">
        <f t="shared" si="143"/>
        <v>BUs</v>
      </c>
      <c r="T1081" s="76" t="str">
        <f t="shared" si="144"/>
        <v>Symptome</v>
      </c>
      <c r="U1081" s="76">
        <f>IFERROR(VLOOKUP(Abfalldokumentation!$W1081,Kennzahlen!S:U,3,FALSE)*Abfalldokumentation!$J1081,"0")</f>
        <v>116.1764705882353</v>
      </c>
      <c r="V1081" s="76" t="str">
        <f>IF(ISBLANK(A1081),VLOOKUP(Abfalldokumentation!$W1081,'Linien - BU'!R:S,2,FALSE),A1081)</f>
        <v>Bu4</v>
      </c>
      <c r="W1081" s="77">
        <f t="shared" si="145"/>
        <v>29500891</v>
      </c>
      <c r="X1081" s="77">
        <f t="shared" si="146"/>
        <v>61</v>
      </c>
    </row>
    <row r="1082" spans="1:25" ht="30" customHeight="1" x14ac:dyDescent="0.25">
      <c r="A1082" s="39" t="s">
        <v>9</v>
      </c>
      <c r="B1082" s="40">
        <v>29500906</v>
      </c>
      <c r="C1082" s="40">
        <v>58</v>
      </c>
      <c r="D1082" s="40">
        <v>61</v>
      </c>
      <c r="E1082" s="41">
        <v>44483</v>
      </c>
      <c r="F1082" s="42"/>
      <c r="G1082" s="40"/>
      <c r="H1082" s="44" t="str">
        <f>IFERROR(VLOOKUP(Abfalldokumentation!$B1082,Artikel!A:C,3,FALSE),Abfalldokumentation!$B1082)</f>
        <v>ABS SCH-PAUL</v>
      </c>
      <c r="I1082" s="78" t="str">
        <f>VLOOKUP(V1082,'Linien - BU'!A:B,2,FALSE)</f>
        <v>BU4</v>
      </c>
      <c r="J1082" s="79">
        <f t="shared" si="140"/>
        <v>58</v>
      </c>
      <c r="K1082" s="80">
        <f>Abfalldokumentation!$E1082</f>
        <v>44483</v>
      </c>
      <c r="L1082" s="79" t="str">
        <f>IFERROR(IF(VLOOKUP(W1082,'[1]Rohware 230'!$B:$C,2,FALSE)=0,"Rohware"),
IFERROR(IF(VLOOKUP(W1082,[1]Sammelnr.!$B:$C,2,FALSE)=0,"Sammelnr. ungeschält ABS"),
IFERROR(IF(VLOOKUP(W1082,[1]Sammelnr.!$E:$F,2,FALSE)=0,"Sammelnr. ungeschält VS"),
IFERROR(IF(VLOOKUP(W1082,[1]Sammelnr.!$H:$I,2,FALSE)=0,"Sammelnr. geschält"),
IFERROR(IF(VLOOKUP(W1082,[1]Offen!$B:$C,2,FALSE)=0,"Offen ungeschält ABS"),
IFERROR(IF(VLOOKUP(W1082,[1]Offen!$E:$F,2,FALSE)=0,"Offen ungeschält VOS"),
IFERROR(IF(VLOOKUP(W1082,[1]Offen!$H:$I,2,FALSE)=0,"Offen geschält RW"),
IFERROR(IF(VLOOKUP(W1082,[1]Offen!$K:$L,2,FALSE)=0,"Offen vegan"),
IFERROR(IF(VLOOKUP(W1082,[1]Offen!$N:$O,2,FALSE)=0,"Offen Zipfel"),
IFERROR(IF(VLOOKUP(W1082,[1]Offen!$Q:$R,2,FALSE)=0,"Offen Endstücke"),
IFERROR(IF(VLOOKUP(W1082,[1]Vakuumiert!$B:$C,2,FALSE)=0,"Vakuumierter VOS ungeschält"),
IFERROR(IF(VLOOKUP(W1082,[1]Vakuumiert!$E:$F,2,FALSE)=0,"Vakuumierter ABS ungeschält"),
IFERROR(IF(VLOOKUP(W1082,[1]Vakuumiert!$H:$I,2,FALSE)=0,"Vakuumierter VOS geschält"),
IFERROR(IF(VLOOKUP(W1082,[1]Vakuumiert!$K:$L,2,FALSE)=0,"Vakuumierter VOS vegan"),
IFERROR(IF(VLOOKUP(W1082,[1]Vakuumiert!$N:$O,2,FALSE)=0,"Vakuumierter VOS Zipfel"),
IFERROR(IF(VLOOKUP(W1082,[1]Vakuumiert!$Q:$R,2,FALSE)=0,"Vakuumiert geschält"),
IFERROR(IF(VLOOKUP(W1082,'[1]vakuumierte Fertigprodukte'!$B:$C,2,FALSE)=0,"Fertigprodukte"),
IFERROR(IF(VLOOKUP(W1082,'[1]vakuumierte Fertigprodukte'!$E:$FI,2,FALSE)=0,"Vakuumierte Zipfel"),
IFERROR(IF(VLOOKUP(W1082,[1]Wurste!$B:$C,2,FALSE)=0,"Räucherwürste"),
IFERROR(IF(VLOOKUP(W1082,[1]Wurste!$E:$F,2,FALSE)=0,"URW/URGW Wurst"),
IFERROR(IF(VLOOKUP(W1082,[1]Wurste!$H:$I,2,FALSE)=0,"HF-Wurst Vegan"),
IFERROR(IF(VLOOKUP(W1082,[1]Wurste!$K:$L,2,FALSE)=0,"320er ohne Würste"),
IFERROR(IF(AND(OR(Abfalldokumentation!$I1082="BU3",Abfalldokumentation!$I1082="Verkauf"),Abfalldokumentation!$N1082="Schimmel",Abfalldokumentation!$O1082="keinen Abnehmer/kein Schälpersonal"),"Div. Zipfel, ES ohne Verwendung",VLOOKUP(Abfalldokumentation!$M1082,Produktgruppen!A:B,2,FALSE)),"-")))))))))))))))))))))))</f>
        <v>Offen ungeschält ABS</v>
      </c>
      <c r="M1082" s="81" t="str">
        <f>IFERROR(VLOOKUP(Abfalldokumentation!$W1082,Artikel!A:C,3,FALSE),Abfalldokumentation!$W1082)</f>
        <v>ABS SCH-PAUL</v>
      </c>
      <c r="N1082" s="81" t="str">
        <f>VLOOKUP(D1082,'Liste Gründe'!A:D,2,FALSE)</f>
        <v>keinen Verwendungszweck</v>
      </c>
      <c r="O1082" s="80" t="str">
        <f>IF(ISBLANK(F1082),VLOOKUP(Abfalldokumentation!$X1082,'Liste Gründe'!A:D,3,FALSE),F1082)</f>
        <v>keinen Verwendungszweck</v>
      </c>
      <c r="P1082" s="81" t="str">
        <f>IF(ISBLANK(Abfalldokumentation!$G1082),"-",Abfalldokumentation!$G1082)</f>
        <v>-</v>
      </c>
      <c r="Q1082" s="81">
        <f t="shared" si="141"/>
        <v>41</v>
      </c>
      <c r="R1082" s="81" t="str">
        <f t="shared" si="142"/>
        <v>Produkte</v>
      </c>
      <c r="S1082" s="81" t="str">
        <f t="shared" si="143"/>
        <v>BUs</v>
      </c>
      <c r="T1082" s="81" t="str">
        <f t="shared" si="144"/>
        <v>Symptome</v>
      </c>
      <c r="U1082" s="81">
        <f>IFERROR(VLOOKUP(Abfalldokumentation!$W1082,Kennzahlen!S:U,3,FALSE)*Abfalldokumentation!$J1082,"0")</f>
        <v>0.57999999999999996</v>
      </c>
      <c r="V1082" s="81" t="str">
        <f>IF(ISBLANK(A1082),VLOOKUP(Abfalldokumentation!$W1082,'Linien - BU'!R:S,2,FALSE),A1082)</f>
        <v>BU4</v>
      </c>
      <c r="W1082" s="77">
        <f t="shared" si="145"/>
        <v>29500906</v>
      </c>
      <c r="X1082" s="77">
        <f t="shared" si="146"/>
        <v>61</v>
      </c>
    </row>
    <row r="1083" spans="1:25" ht="30" customHeight="1" x14ac:dyDescent="0.25">
      <c r="A1083" s="45" t="s">
        <v>95</v>
      </c>
      <c r="B1083" s="46">
        <v>29500917</v>
      </c>
      <c r="C1083" s="46">
        <v>23</v>
      </c>
      <c r="D1083" s="46">
        <v>60</v>
      </c>
      <c r="E1083" s="47">
        <v>44483</v>
      </c>
      <c r="F1083" s="48" t="s">
        <v>249</v>
      </c>
      <c r="G1083" s="46"/>
      <c r="H1083" s="50" t="str">
        <f>IFERROR(VLOOKUP(Abfalldokumentation!$B1083,Artikel!A:C,3,FALSE),Abfalldokumentation!$B1083)</f>
        <v>VOS-ABS ENTSORGUNG</v>
      </c>
      <c r="I1083" s="73" t="str">
        <f>VLOOKUP(V1083,'Linien - BU'!A:B,2,FALSE)</f>
        <v>BU1</v>
      </c>
      <c r="J1083" s="74">
        <f t="shared" si="140"/>
        <v>23</v>
      </c>
      <c r="K1083" s="75">
        <f>Abfalldokumentation!$E1083</f>
        <v>44483</v>
      </c>
      <c r="L1083" s="74" t="str">
        <f>IFERROR(IF(VLOOKUP(W1083,'[1]Rohware 230'!$B:$C,2,FALSE)=0,"Rohware"),
IFERROR(IF(VLOOKUP(W1083,[1]Sammelnr.!$B:$C,2,FALSE)=0,"Sammelnr. ungeschält ABS"),
IFERROR(IF(VLOOKUP(W1083,[1]Sammelnr.!$E:$F,2,FALSE)=0,"Sammelnr. ungeschält VS"),
IFERROR(IF(VLOOKUP(W1083,[1]Sammelnr.!$H:$I,2,FALSE)=0,"Sammelnr. geschält"),
IFERROR(IF(VLOOKUP(W1083,[1]Offen!$B:$C,2,FALSE)=0,"Offen ungeschält ABS"),
IFERROR(IF(VLOOKUP(W1083,[1]Offen!$E:$F,2,FALSE)=0,"Offen ungeschält VOS"),
IFERROR(IF(VLOOKUP(W1083,[1]Offen!$H:$I,2,FALSE)=0,"Offen geschält RW"),
IFERROR(IF(VLOOKUP(W1083,[1]Offen!$K:$L,2,FALSE)=0,"Offen vegan"),
IFERROR(IF(VLOOKUP(W1083,[1]Offen!$N:$O,2,FALSE)=0,"Offen Zipfel"),
IFERROR(IF(VLOOKUP(W1083,[1]Offen!$Q:$R,2,FALSE)=0,"Offen Endstücke"),
IFERROR(IF(VLOOKUP(W1083,[1]Vakuumiert!$B:$C,2,FALSE)=0,"Vakuumierter VOS ungeschält"),
IFERROR(IF(VLOOKUP(W1083,[1]Vakuumiert!$E:$F,2,FALSE)=0,"Vakuumierter ABS ungeschält"),
IFERROR(IF(VLOOKUP(W1083,[1]Vakuumiert!$H:$I,2,FALSE)=0,"Vakuumierter VOS geschält"),
IFERROR(IF(VLOOKUP(W1083,[1]Vakuumiert!$K:$L,2,FALSE)=0,"Vakuumierter VOS vegan"),
IFERROR(IF(VLOOKUP(W1083,[1]Vakuumiert!$N:$O,2,FALSE)=0,"Vakuumierter VOS Zipfel"),
IFERROR(IF(VLOOKUP(W1083,[1]Vakuumiert!$Q:$R,2,FALSE)=0,"Vakuumiert geschält"),
IFERROR(IF(VLOOKUP(W1083,'[1]vakuumierte Fertigprodukte'!$B:$C,2,FALSE)=0,"Fertigprodukte"),
IFERROR(IF(VLOOKUP(W1083,'[1]vakuumierte Fertigprodukte'!$E:$FI,2,FALSE)=0,"Vakuumierte Zipfel"),
IFERROR(IF(VLOOKUP(W1083,[1]Wurste!$B:$C,2,FALSE)=0,"Räucherwürste"),
IFERROR(IF(VLOOKUP(W1083,[1]Wurste!$E:$F,2,FALSE)=0,"URW/URGW Wurst"),
IFERROR(IF(VLOOKUP(W1083,[1]Wurste!$H:$I,2,FALSE)=0,"HF-Wurst Vegan"),
IFERROR(IF(VLOOKUP(W1083,[1]Wurste!$K:$L,2,FALSE)=0,"320er ohne Würste"),
IFERROR(IF(AND(OR(Abfalldokumentation!$I1083="BU3",Abfalldokumentation!$I1083="Verkauf"),Abfalldokumentation!$N1083="Schimmel",Abfalldokumentation!$O1083="keinen Abnehmer/kein Schälpersonal"),"Div. Zipfel, ES ohne Verwendung",VLOOKUP(Abfalldokumentation!$M1083,Produktgruppen!A:B,2,FALSE)),"-")))))))))))))))))))))))</f>
        <v>Vorschmelz</v>
      </c>
      <c r="M1083" s="76" t="str">
        <f>IFERROR(VLOOKUP(Abfalldokumentation!$W1083,Artikel!A:C,3,FALSE),Abfalldokumentation!$W1083)</f>
        <v>VOS-ABS ENTSORGUNG</v>
      </c>
      <c r="N1083" s="76" t="str">
        <f>VLOOKUP(D1083,'Liste Gründe'!A:D,2,FALSE)</f>
        <v>Rest</v>
      </c>
      <c r="O1083" s="75" t="str">
        <f>IF(ISBLANK(F1083),VLOOKUP(Abfalldokumentation!$X1083,'Liste Gründe'!A:D,3,FALSE),F1083)</f>
        <v>Rinde Natriumarm</v>
      </c>
      <c r="P1083" s="76" t="str">
        <f>IF(ISBLANK(Abfalldokumentation!$G1083),"-",Abfalldokumentation!$G1083)</f>
        <v>-</v>
      </c>
      <c r="Q1083" s="76">
        <f t="shared" si="141"/>
        <v>41</v>
      </c>
      <c r="R1083" s="76" t="str">
        <f t="shared" si="142"/>
        <v>Produkte</v>
      </c>
      <c r="S1083" s="76" t="str">
        <f t="shared" si="143"/>
        <v>BUs</v>
      </c>
      <c r="T1083" s="76" t="str">
        <f t="shared" si="144"/>
        <v>Symptome</v>
      </c>
      <c r="U1083" s="76">
        <f>IFERROR(VLOOKUP(Abfalldokumentation!$W1083,Kennzahlen!S:U,3,FALSE)*Abfalldokumentation!$J1083,"0")</f>
        <v>0.23</v>
      </c>
      <c r="V1083" s="76" t="str">
        <f>IF(ISBLANK(A1083),VLOOKUP(Abfalldokumentation!$W1083,'Linien - BU'!R:S,2,FALSE),A1083)</f>
        <v>RWV</v>
      </c>
      <c r="W1083" s="77">
        <f t="shared" si="145"/>
        <v>29500917</v>
      </c>
      <c r="X1083" s="77">
        <f t="shared" si="146"/>
        <v>60</v>
      </c>
      <c r="Y1083"/>
    </row>
    <row r="1084" spans="1:25" ht="30" customHeight="1" x14ac:dyDescent="0.25">
      <c r="A1084" s="39" t="s">
        <v>149</v>
      </c>
      <c r="B1084" s="40">
        <v>29500952</v>
      </c>
      <c r="C1084" s="40">
        <v>20</v>
      </c>
      <c r="D1084" s="40">
        <v>61</v>
      </c>
      <c r="E1084" s="41">
        <v>44483</v>
      </c>
      <c r="F1084" s="42"/>
      <c r="G1084" s="40"/>
      <c r="H1084" s="44" t="str">
        <f>IFERROR(VLOOKUP(Abfalldokumentation!$B1084,Artikel!A:C,3,FALSE),Abfalldokumentation!$B1084)</f>
        <v>ABS GRÜN-PESTO</v>
      </c>
      <c r="I1084" s="78" t="str">
        <f>VLOOKUP(V1084,'Linien - BU'!A:B,2,FALSE)</f>
        <v>BU4</v>
      </c>
      <c r="J1084" s="79">
        <f t="shared" si="140"/>
        <v>20</v>
      </c>
      <c r="K1084" s="80">
        <f>Abfalldokumentation!$E1084</f>
        <v>44483</v>
      </c>
      <c r="L1084" s="79" t="str">
        <f>IFERROR(IF(VLOOKUP(W1084,'[1]Rohware 230'!$B:$C,2,FALSE)=0,"Rohware"),
IFERROR(IF(VLOOKUP(W1084,[1]Sammelnr.!$B:$C,2,FALSE)=0,"Sammelnr. ungeschält ABS"),
IFERROR(IF(VLOOKUP(W1084,[1]Sammelnr.!$E:$F,2,FALSE)=0,"Sammelnr. ungeschält VS"),
IFERROR(IF(VLOOKUP(W1084,[1]Sammelnr.!$H:$I,2,FALSE)=0,"Sammelnr. geschält"),
IFERROR(IF(VLOOKUP(W1084,[1]Offen!$B:$C,2,FALSE)=0,"Offen ungeschält ABS"),
IFERROR(IF(VLOOKUP(W1084,[1]Offen!$E:$F,2,FALSE)=0,"Offen ungeschält VOS"),
IFERROR(IF(VLOOKUP(W1084,[1]Offen!$H:$I,2,FALSE)=0,"Offen geschält RW"),
IFERROR(IF(VLOOKUP(W1084,[1]Offen!$K:$L,2,FALSE)=0,"Offen vegan"),
IFERROR(IF(VLOOKUP(W1084,[1]Offen!$N:$O,2,FALSE)=0,"Offen Zipfel"),
IFERROR(IF(VLOOKUP(W1084,[1]Offen!$Q:$R,2,FALSE)=0,"Offen Endstücke"),
IFERROR(IF(VLOOKUP(W1084,[1]Vakuumiert!$B:$C,2,FALSE)=0,"Vakuumierter VOS ungeschält"),
IFERROR(IF(VLOOKUP(W1084,[1]Vakuumiert!$E:$F,2,FALSE)=0,"Vakuumierter ABS ungeschält"),
IFERROR(IF(VLOOKUP(W1084,[1]Vakuumiert!$H:$I,2,FALSE)=0,"Vakuumierter VOS geschält"),
IFERROR(IF(VLOOKUP(W1084,[1]Vakuumiert!$K:$L,2,FALSE)=0,"Vakuumierter VOS vegan"),
IFERROR(IF(VLOOKUP(W1084,[1]Vakuumiert!$N:$O,2,FALSE)=0,"Vakuumierter VOS Zipfel"),
IFERROR(IF(VLOOKUP(W1084,[1]Vakuumiert!$Q:$R,2,FALSE)=0,"Vakuumiert geschält"),
IFERROR(IF(VLOOKUP(W1084,'[1]vakuumierte Fertigprodukte'!$B:$C,2,FALSE)=0,"Fertigprodukte"),
IFERROR(IF(VLOOKUP(W1084,'[1]vakuumierte Fertigprodukte'!$E:$FI,2,FALSE)=0,"Vakuumierte Zipfel"),
IFERROR(IF(VLOOKUP(W1084,[1]Wurste!$B:$C,2,FALSE)=0,"Räucherwürste"),
IFERROR(IF(VLOOKUP(W1084,[1]Wurste!$E:$F,2,FALSE)=0,"URW/URGW Wurst"),
IFERROR(IF(VLOOKUP(W1084,[1]Wurste!$H:$I,2,FALSE)=0,"HF-Wurst Vegan"),
IFERROR(IF(VLOOKUP(W1084,[1]Wurste!$K:$L,2,FALSE)=0,"320er ohne Würste"),
IFERROR(IF(AND(OR(Abfalldokumentation!$I1084="BU3",Abfalldokumentation!$I1084="Verkauf"),Abfalldokumentation!$N1084="Schimmel",Abfalldokumentation!$O1084="keinen Abnehmer/kein Schälpersonal"),"Div. Zipfel, ES ohne Verwendung",VLOOKUP(Abfalldokumentation!$M1084,Produktgruppen!A:B,2,FALSE)),"-")))))))))))))))))))))))</f>
        <v>Offen ungeschält ABS</v>
      </c>
      <c r="M1084" s="81" t="str">
        <f>IFERROR(VLOOKUP(Abfalldokumentation!$W1084,Artikel!A:C,3,FALSE),Abfalldokumentation!$W1084)</f>
        <v>ABS GRÜN-PESTO</v>
      </c>
      <c r="N1084" s="81" t="str">
        <f>VLOOKUP(D1084,'Liste Gründe'!A:D,2,FALSE)</f>
        <v>keinen Verwendungszweck</v>
      </c>
      <c r="O1084" s="80" t="str">
        <f>IF(ISBLANK(F1084),VLOOKUP(Abfalldokumentation!$X1084,'Liste Gründe'!A:D,3,FALSE),F1084)</f>
        <v>keinen Verwendungszweck</v>
      </c>
      <c r="P1084" s="81" t="str">
        <f>IF(ISBLANK(Abfalldokumentation!$G1084),"-",Abfalldokumentation!$G1084)</f>
        <v>-</v>
      </c>
      <c r="Q1084" s="81">
        <f t="shared" si="141"/>
        <v>41</v>
      </c>
      <c r="R1084" s="81" t="str">
        <f t="shared" si="142"/>
        <v>Produkte</v>
      </c>
      <c r="S1084" s="81" t="str">
        <f t="shared" si="143"/>
        <v>BUs</v>
      </c>
      <c r="T1084" s="81" t="str">
        <f t="shared" si="144"/>
        <v>Symptome</v>
      </c>
      <c r="U1084" s="81">
        <f>IFERROR(VLOOKUP(Abfalldokumentation!$W1084,Kennzahlen!S:U,3,FALSE)*Abfalldokumentation!$J1084,"0")</f>
        <v>30</v>
      </c>
      <c r="V1084" s="81" t="str">
        <f>IF(ISBLANK(A1084),VLOOKUP(Abfalldokumentation!$W1084,'Linien - BU'!R:S,2,FALSE),A1084)</f>
        <v>Bu4</v>
      </c>
      <c r="W1084" s="77">
        <f t="shared" si="145"/>
        <v>29500952</v>
      </c>
      <c r="X1084" s="77">
        <f t="shared" si="146"/>
        <v>61</v>
      </c>
      <c r="Y1084"/>
    </row>
    <row r="1085" spans="1:25" ht="30" customHeight="1" x14ac:dyDescent="0.25">
      <c r="A1085" s="45" t="s">
        <v>149</v>
      </c>
      <c r="B1085" s="46">
        <v>29500952</v>
      </c>
      <c r="C1085" s="46">
        <v>18</v>
      </c>
      <c r="D1085" s="46">
        <v>61</v>
      </c>
      <c r="E1085" s="47">
        <v>44483</v>
      </c>
      <c r="F1085" s="48"/>
      <c r="G1085" s="46"/>
      <c r="H1085" s="50" t="str">
        <f>IFERROR(VLOOKUP(Abfalldokumentation!$B1085,Artikel!A:C,3,FALSE),Abfalldokumentation!$B1085)</f>
        <v>ABS GRÜN-PESTO</v>
      </c>
      <c r="I1085" s="73" t="str">
        <f>VLOOKUP(V1085,'Linien - BU'!A:B,2,FALSE)</f>
        <v>BU4</v>
      </c>
      <c r="J1085" s="74">
        <f t="shared" si="140"/>
        <v>18</v>
      </c>
      <c r="K1085" s="75">
        <f>Abfalldokumentation!$E1085</f>
        <v>44483</v>
      </c>
      <c r="L1085" s="74" t="str">
        <f>IFERROR(IF(VLOOKUP(W1085,'[1]Rohware 230'!$B:$C,2,FALSE)=0,"Rohware"),
IFERROR(IF(VLOOKUP(W1085,[1]Sammelnr.!$B:$C,2,FALSE)=0,"Sammelnr. ungeschält ABS"),
IFERROR(IF(VLOOKUP(W1085,[1]Sammelnr.!$E:$F,2,FALSE)=0,"Sammelnr. ungeschält VS"),
IFERROR(IF(VLOOKUP(W1085,[1]Sammelnr.!$H:$I,2,FALSE)=0,"Sammelnr. geschält"),
IFERROR(IF(VLOOKUP(W1085,[1]Offen!$B:$C,2,FALSE)=0,"Offen ungeschält ABS"),
IFERROR(IF(VLOOKUP(W1085,[1]Offen!$E:$F,2,FALSE)=0,"Offen ungeschält VOS"),
IFERROR(IF(VLOOKUP(W1085,[1]Offen!$H:$I,2,FALSE)=0,"Offen geschält RW"),
IFERROR(IF(VLOOKUP(W1085,[1]Offen!$K:$L,2,FALSE)=0,"Offen vegan"),
IFERROR(IF(VLOOKUP(W1085,[1]Offen!$N:$O,2,FALSE)=0,"Offen Zipfel"),
IFERROR(IF(VLOOKUP(W1085,[1]Offen!$Q:$R,2,FALSE)=0,"Offen Endstücke"),
IFERROR(IF(VLOOKUP(W1085,[1]Vakuumiert!$B:$C,2,FALSE)=0,"Vakuumierter VOS ungeschält"),
IFERROR(IF(VLOOKUP(W1085,[1]Vakuumiert!$E:$F,2,FALSE)=0,"Vakuumierter ABS ungeschält"),
IFERROR(IF(VLOOKUP(W1085,[1]Vakuumiert!$H:$I,2,FALSE)=0,"Vakuumierter VOS geschält"),
IFERROR(IF(VLOOKUP(W1085,[1]Vakuumiert!$K:$L,2,FALSE)=0,"Vakuumierter VOS vegan"),
IFERROR(IF(VLOOKUP(W1085,[1]Vakuumiert!$N:$O,2,FALSE)=0,"Vakuumierter VOS Zipfel"),
IFERROR(IF(VLOOKUP(W1085,[1]Vakuumiert!$Q:$R,2,FALSE)=0,"Vakuumiert geschält"),
IFERROR(IF(VLOOKUP(W1085,'[1]vakuumierte Fertigprodukte'!$B:$C,2,FALSE)=0,"Fertigprodukte"),
IFERROR(IF(VLOOKUP(W1085,'[1]vakuumierte Fertigprodukte'!$E:$FI,2,FALSE)=0,"Vakuumierte Zipfel"),
IFERROR(IF(VLOOKUP(W1085,[1]Wurste!$B:$C,2,FALSE)=0,"Räucherwürste"),
IFERROR(IF(VLOOKUP(W1085,[1]Wurste!$E:$F,2,FALSE)=0,"URW/URGW Wurst"),
IFERROR(IF(VLOOKUP(W1085,[1]Wurste!$H:$I,2,FALSE)=0,"HF-Wurst Vegan"),
IFERROR(IF(VLOOKUP(W1085,[1]Wurste!$K:$L,2,FALSE)=0,"320er ohne Würste"),
IFERROR(IF(AND(OR(Abfalldokumentation!$I1085="BU3",Abfalldokumentation!$I1085="Verkauf"),Abfalldokumentation!$N1085="Schimmel",Abfalldokumentation!$O1085="keinen Abnehmer/kein Schälpersonal"),"Div. Zipfel, ES ohne Verwendung",VLOOKUP(Abfalldokumentation!$M1085,Produktgruppen!A:B,2,FALSE)),"-")))))))))))))))))))))))</f>
        <v>Offen ungeschält ABS</v>
      </c>
      <c r="M1085" s="76" t="str">
        <f>IFERROR(VLOOKUP(Abfalldokumentation!$W1085,Artikel!A:C,3,FALSE),Abfalldokumentation!$W1085)</f>
        <v>ABS GRÜN-PESTO</v>
      </c>
      <c r="N1085" s="76" t="str">
        <f>VLOOKUP(D1085,'Liste Gründe'!A:D,2,FALSE)</f>
        <v>keinen Verwendungszweck</v>
      </c>
      <c r="O1085" s="75" t="str">
        <f>IF(ISBLANK(F1085),VLOOKUP(Abfalldokumentation!$X1085,'Liste Gründe'!A:D,3,FALSE),F1085)</f>
        <v>keinen Verwendungszweck</v>
      </c>
      <c r="P1085" s="76" t="str">
        <f>IF(ISBLANK(Abfalldokumentation!$G1085),"-",Abfalldokumentation!$G1085)</f>
        <v>-</v>
      </c>
      <c r="Q1085" s="76">
        <f t="shared" si="141"/>
        <v>41</v>
      </c>
      <c r="R1085" s="76" t="str">
        <f t="shared" si="142"/>
        <v>Produkte</v>
      </c>
      <c r="S1085" s="76" t="str">
        <f t="shared" si="143"/>
        <v>BUs</v>
      </c>
      <c r="T1085" s="76" t="str">
        <f t="shared" si="144"/>
        <v>Symptome</v>
      </c>
      <c r="U1085" s="76">
        <f>IFERROR(VLOOKUP(Abfalldokumentation!$W1085,Kennzahlen!S:U,3,FALSE)*Abfalldokumentation!$J1085,"0")</f>
        <v>27</v>
      </c>
      <c r="V1085" s="76" t="str">
        <f>IF(ISBLANK(A1085),VLOOKUP(Abfalldokumentation!$W1085,'Linien - BU'!R:S,2,FALSE),A1085)</f>
        <v>Bu4</v>
      </c>
      <c r="W1085" s="77">
        <f t="shared" si="145"/>
        <v>29500952</v>
      </c>
      <c r="X1085" s="77">
        <f t="shared" si="146"/>
        <v>61</v>
      </c>
      <c r="Y1085"/>
    </row>
    <row r="1086" spans="1:25" ht="30" customHeight="1" x14ac:dyDescent="0.25">
      <c r="A1086" s="39" t="s">
        <v>149</v>
      </c>
      <c r="B1086" s="40">
        <v>29501020</v>
      </c>
      <c r="C1086" s="40">
        <v>12</v>
      </c>
      <c r="D1086" s="40">
        <v>61</v>
      </c>
      <c r="E1086" s="41">
        <v>44483</v>
      </c>
      <c r="F1086" s="42"/>
      <c r="G1086" s="40"/>
      <c r="H1086" s="44" t="str">
        <f>IFERROR(VLOOKUP(Abfalldokumentation!$B1086,Artikel!A:C,3,FALSE),Abfalldokumentation!$B1086)</f>
        <v>VOS WAL-THEKE</v>
      </c>
      <c r="I1086" s="78" t="str">
        <f>VLOOKUP(V1086,'Linien - BU'!A:B,2,FALSE)</f>
        <v>BU4</v>
      </c>
      <c r="J1086" s="79">
        <f t="shared" si="140"/>
        <v>12</v>
      </c>
      <c r="K1086" s="80">
        <f>Abfalldokumentation!$E1086</f>
        <v>44483</v>
      </c>
      <c r="L1086" s="79" t="str">
        <f>IFERROR(IF(VLOOKUP(W1086,'[1]Rohware 230'!$B:$C,2,FALSE)=0,"Rohware"),
IFERROR(IF(VLOOKUP(W1086,[1]Sammelnr.!$B:$C,2,FALSE)=0,"Sammelnr. ungeschält ABS"),
IFERROR(IF(VLOOKUP(W1086,[1]Sammelnr.!$E:$F,2,FALSE)=0,"Sammelnr. ungeschält VS"),
IFERROR(IF(VLOOKUP(W1086,[1]Sammelnr.!$H:$I,2,FALSE)=0,"Sammelnr. geschält"),
IFERROR(IF(VLOOKUP(W1086,[1]Offen!$B:$C,2,FALSE)=0,"Offen ungeschält ABS"),
IFERROR(IF(VLOOKUP(W1086,[1]Offen!$E:$F,2,FALSE)=0,"Offen ungeschält VOS"),
IFERROR(IF(VLOOKUP(W1086,[1]Offen!$H:$I,2,FALSE)=0,"Offen geschält RW"),
IFERROR(IF(VLOOKUP(W1086,[1]Offen!$K:$L,2,FALSE)=0,"Offen vegan"),
IFERROR(IF(VLOOKUP(W1086,[1]Offen!$N:$O,2,FALSE)=0,"Offen Zipfel"),
IFERROR(IF(VLOOKUP(W1086,[1]Offen!$Q:$R,2,FALSE)=0,"Offen Endstücke"),
IFERROR(IF(VLOOKUP(W1086,[1]Vakuumiert!$B:$C,2,FALSE)=0,"Vakuumierter VOS ungeschält"),
IFERROR(IF(VLOOKUP(W1086,[1]Vakuumiert!$E:$F,2,FALSE)=0,"Vakuumierter ABS ungeschält"),
IFERROR(IF(VLOOKUP(W1086,[1]Vakuumiert!$H:$I,2,FALSE)=0,"Vakuumierter VOS geschält"),
IFERROR(IF(VLOOKUP(W1086,[1]Vakuumiert!$K:$L,2,FALSE)=0,"Vakuumierter VOS vegan"),
IFERROR(IF(VLOOKUP(W1086,[1]Vakuumiert!$N:$O,2,FALSE)=0,"Vakuumierter VOS Zipfel"),
IFERROR(IF(VLOOKUP(W1086,[1]Vakuumiert!$Q:$R,2,FALSE)=0,"Vakuumiert geschält"),
IFERROR(IF(VLOOKUP(W1086,'[1]vakuumierte Fertigprodukte'!$B:$C,2,FALSE)=0,"Fertigprodukte"),
IFERROR(IF(VLOOKUP(W1086,'[1]vakuumierte Fertigprodukte'!$E:$FI,2,FALSE)=0,"Vakuumierte Zipfel"),
IFERROR(IF(VLOOKUP(W1086,[1]Wurste!$B:$C,2,FALSE)=0,"Räucherwürste"),
IFERROR(IF(VLOOKUP(W1086,[1]Wurste!$E:$F,2,FALSE)=0,"URW/URGW Wurst"),
IFERROR(IF(VLOOKUP(W1086,[1]Wurste!$H:$I,2,FALSE)=0,"HF-Wurst Vegan"),
IFERROR(IF(VLOOKUP(W1086,[1]Wurste!$K:$L,2,FALSE)=0,"320er ohne Würste"),
IFERROR(IF(AND(OR(Abfalldokumentation!$I1086="BU3",Abfalldokumentation!$I1086="Verkauf"),Abfalldokumentation!$N1086="Schimmel",Abfalldokumentation!$O1086="keinen Abnehmer/kein Schälpersonal"),"Div. Zipfel, ES ohne Verwendung",VLOOKUP(Abfalldokumentation!$M1086,Produktgruppen!A:B,2,FALSE)),"-")))))))))))))))))))))))</f>
        <v>Offen ungeschält VOS</v>
      </c>
      <c r="M1086" s="81" t="str">
        <f>IFERROR(VLOOKUP(Abfalldokumentation!$W1086,Artikel!A:C,3,FALSE),Abfalldokumentation!$W1086)</f>
        <v>VOS WAL-THEKE</v>
      </c>
      <c r="N1086" s="81" t="str">
        <f>VLOOKUP(D1086,'Liste Gründe'!A:D,2,FALSE)</f>
        <v>keinen Verwendungszweck</v>
      </c>
      <c r="O1086" s="80" t="str">
        <f>IF(ISBLANK(F1086),VLOOKUP(Abfalldokumentation!$X1086,'Liste Gründe'!A:D,3,FALSE),F1086)</f>
        <v>keinen Verwendungszweck</v>
      </c>
      <c r="P1086" s="81" t="str">
        <f>IF(ISBLANK(Abfalldokumentation!$G1086),"-",Abfalldokumentation!$G1086)</f>
        <v>-</v>
      </c>
      <c r="Q1086" s="81">
        <f t="shared" si="141"/>
        <v>41</v>
      </c>
      <c r="R1086" s="81" t="str">
        <f t="shared" si="142"/>
        <v>Produkte</v>
      </c>
      <c r="S1086" s="81" t="str">
        <f t="shared" si="143"/>
        <v>BUs</v>
      </c>
      <c r="T1086" s="81" t="str">
        <f t="shared" si="144"/>
        <v>Symptome</v>
      </c>
      <c r="U1086" s="81">
        <f>IFERROR(VLOOKUP(Abfalldokumentation!$W1086,Kennzahlen!S:U,3,FALSE)*Abfalldokumentation!$J1086,"0")</f>
        <v>6</v>
      </c>
      <c r="V1086" s="81" t="str">
        <f>IF(ISBLANK(A1086),VLOOKUP(Abfalldokumentation!$W1086,'Linien - BU'!R:S,2,FALSE),A1086)</f>
        <v>Bu4</v>
      </c>
      <c r="W1086" s="77">
        <f t="shared" si="145"/>
        <v>29501020</v>
      </c>
      <c r="X1086" s="77">
        <f t="shared" si="146"/>
        <v>61</v>
      </c>
      <c r="Y1086"/>
    </row>
    <row r="1087" spans="1:25" ht="30" customHeight="1" x14ac:dyDescent="0.25">
      <c r="A1087" s="45" t="s">
        <v>95</v>
      </c>
      <c r="B1087" s="46">
        <v>29501021</v>
      </c>
      <c r="C1087" s="46">
        <v>25</v>
      </c>
      <c r="D1087" s="46">
        <v>12</v>
      </c>
      <c r="E1087" s="47">
        <v>44483</v>
      </c>
      <c r="F1087" s="48" t="s">
        <v>21</v>
      </c>
      <c r="G1087" s="46"/>
      <c r="H1087" s="50" t="str">
        <f>IFERROR(VLOOKUP(Abfalldokumentation!$B1087,Artikel!A:C,3,FALSE),Abfalldokumentation!$B1087)</f>
        <v>VOS URW NATUR AMM CO RE</v>
      </c>
      <c r="I1087" s="73" t="str">
        <f>VLOOKUP(V1087,'Linien - BU'!A:B,2,FALSE)</f>
        <v>BU1</v>
      </c>
      <c r="J1087" s="74">
        <f t="shared" si="140"/>
        <v>25</v>
      </c>
      <c r="K1087" s="75">
        <f>Abfalldokumentation!$E1087</f>
        <v>44483</v>
      </c>
      <c r="L1087" s="74" t="str">
        <f>IFERROR(IF(VLOOKUP(W1087,'[1]Rohware 230'!$B:$C,2,FALSE)=0,"Rohware"),
IFERROR(IF(VLOOKUP(W1087,[1]Sammelnr.!$B:$C,2,FALSE)=0,"Sammelnr. ungeschält ABS"),
IFERROR(IF(VLOOKUP(W1087,[1]Sammelnr.!$E:$F,2,FALSE)=0,"Sammelnr. ungeschält VS"),
IFERROR(IF(VLOOKUP(W1087,[1]Sammelnr.!$H:$I,2,FALSE)=0,"Sammelnr. geschält"),
IFERROR(IF(VLOOKUP(W1087,[1]Offen!$B:$C,2,FALSE)=0,"Offen ungeschält ABS"),
IFERROR(IF(VLOOKUP(W1087,[1]Offen!$E:$F,2,FALSE)=0,"Offen ungeschält VOS"),
IFERROR(IF(VLOOKUP(W1087,[1]Offen!$H:$I,2,FALSE)=0,"Offen geschält RW"),
IFERROR(IF(VLOOKUP(W1087,[1]Offen!$K:$L,2,FALSE)=0,"Offen vegan"),
IFERROR(IF(VLOOKUP(W1087,[1]Offen!$N:$O,2,FALSE)=0,"Offen Zipfel"),
IFERROR(IF(VLOOKUP(W1087,[1]Offen!$Q:$R,2,FALSE)=0,"Offen Endstücke"),
IFERROR(IF(VLOOKUP(W1087,[1]Vakuumiert!$B:$C,2,FALSE)=0,"Vakuumierter VOS ungeschält"),
IFERROR(IF(VLOOKUP(W1087,[1]Vakuumiert!$E:$F,2,FALSE)=0,"Vakuumierter ABS ungeschält"),
IFERROR(IF(VLOOKUP(W1087,[1]Vakuumiert!$H:$I,2,FALSE)=0,"Vakuumierter VOS geschält"),
IFERROR(IF(VLOOKUP(W1087,[1]Vakuumiert!$K:$L,2,FALSE)=0,"Vakuumierter VOS vegan"),
IFERROR(IF(VLOOKUP(W1087,[1]Vakuumiert!$N:$O,2,FALSE)=0,"Vakuumierter VOS Zipfel"),
IFERROR(IF(VLOOKUP(W1087,[1]Vakuumiert!$Q:$R,2,FALSE)=0,"Vakuumiert geschält"),
IFERROR(IF(VLOOKUP(W1087,'[1]vakuumierte Fertigprodukte'!$B:$C,2,FALSE)=0,"Fertigprodukte"),
IFERROR(IF(VLOOKUP(W1087,'[1]vakuumierte Fertigprodukte'!$E:$FI,2,FALSE)=0,"Vakuumierte Zipfel"),
IFERROR(IF(VLOOKUP(W1087,[1]Wurste!$B:$C,2,FALSE)=0,"Räucherwürste"),
IFERROR(IF(VLOOKUP(W1087,[1]Wurste!$E:$F,2,FALSE)=0,"URW/URGW Wurst"),
IFERROR(IF(VLOOKUP(W1087,[1]Wurste!$H:$I,2,FALSE)=0,"HF-Wurst Vegan"),
IFERROR(IF(VLOOKUP(W1087,[1]Wurste!$K:$L,2,FALSE)=0,"320er ohne Würste"),
IFERROR(IF(AND(OR(Abfalldokumentation!$I1087="BU3",Abfalldokumentation!$I1087="Verkauf"),Abfalldokumentation!$N1087="Schimmel",Abfalldokumentation!$O1087="keinen Abnehmer/kein Schälpersonal"),"Div. Zipfel, ES ohne Verwendung",VLOOKUP(Abfalldokumentation!$M1087,Produktgruppen!A:B,2,FALSE)),"-")))))))))))))))))))))))</f>
        <v>Offen ungeschält VOS</v>
      </c>
      <c r="M1087" s="76" t="str">
        <f>IFERROR(VLOOKUP(Abfalldokumentation!$W1087,Artikel!A:C,3,FALSE),Abfalldokumentation!$W1087)</f>
        <v>VOS URW NATUR AMM CO RE</v>
      </c>
      <c r="N1087" s="76" t="str">
        <f>VLOOKUP(D1087,'Liste Gründe'!A:D,2,FALSE)</f>
        <v>Schimmel</v>
      </c>
      <c r="O1087" s="75" t="str">
        <f>IF(ISBLANK(F1087),VLOOKUP(Abfalldokumentation!$X1087,'Liste Gründe'!A:D,3,FALSE),F1087)</f>
        <v>VOS &gt; Einsatz</v>
      </c>
      <c r="P1087" s="76" t="str">
        <f>IF(ISBLANK(Abfalldokumentation!$G1087),"-",Abfalldokumentation!$G1087)</f>
        <v>-</v>
      </c>
      <c r="Q1087" s="76">
        <f t="shared" si="141"/>
        <v>41</v>
      </c>
      <c r="R1087" s="76" t="str">
        <f t="shared" si="142"/>
        <v>Produkte</v>
      </c>
      <c r="S1087" s="76" t="str">
        <f t="shared" si="143"/>
        <v>BUs</v>
      </c>
      <c r="T1087" s="76" t="str">
        <f t="shared" si="144"/>
        <v>Symptome</v>
      </c>
      <c r="U1087" s="76">
        <f>IFERROR(VLOOKUP(Abfalldokumentation!$W1087,Kennzahlen!S:U,3,FALSE)*Abfalldokumentation!$J1087,"0")</f>
        <v>12.5</v>
      </c>
      <c r="V1087" s="76" t="str">
        <f>IF(ISBLANK(A1087),VLOOKUP(Abfalldokumentation!$W1087,'Linien - BU'!R:S,2,FALSE),A1087)</f>
        <v>RWV</v>
      </c>
      <c r="W1087" s="77">
        <f t="shared" si="145"/>
        <v>29501021</v>
      </c>
      <c r="X1087" s="77">
        <f t="shared" si="146"/>
        <v>12</v>
      </c>
      <c r="Y1087"/>
    </row>
    <row r="1088" spans="1:25" ht="30" customHeight="1" x14ac:dyDescent="0.25">
      <c r="A1088" s="39" t="s">
        <v>149</v>
      </c>
      <c r="B1088" s="40">
        <v>29501029</v>
      </c>
      <c r="C1088" s="40">
        <v>39</v>
      </c>
      <c r="D1088" s="40">
        <v>61</v>
      </c>
      <c r="E1088" s="41">
        <v>44483</v>
      </c>
      <c r="F1088" s="42"/>
      <c r="G1088" s="40"/>
      <c r="H1088" s="44" t="str">
        <f>IFERROR(VLOOKUP(Abfalldokumentation!$B1088,Artikel!A:C,3,FALSE),Abfalldokumentation!$B1088)</f>
        <v>ABS BRUSCHETTA</v>
      </c>
      <c r="I1088" s="78" t="str">
        <f>VLOOKUP(V1088,'Linien - BU'!A:B,2,FALSE)</f>
        <v>BU4</v>
      </c>
      <c r="J1088" s="79">
        <f t="shared" si="140"/>
        <v>39</v>
      </c>
      <c r="K1088" s="80">
        <f>Abfalldokumentation!$E1088</f>
        <v>44483</v>
      </c>
      <c r="L1088" s="79" t="str">
        <f>IFERROR(IF(VLOOKUP(W1088,'[1]Rohware 230'!$B:$C,2,FALSE)=0,"Rohware"),
IFERROR(IF(VLOOKUP(W1088,[1]Sammelnr.!$B:$C,2,FALSE)=0,"Sammelnr. ungeschält ABS"),
IFERROR(IF(VLOOKUP(W1088,[1]Sammelnr.!$E:$F,2,FALSE)=0,"Sammelnr. ungeschält VS"),
IFERROR(IF(VLOOKUP(W1088,[1]Sammelnr.!$H:$I,2,FALSE)=0,"Sammelnr. geschält"),
IFERROR(IF(VLOOKUP(W1088,[1]Offen!$B:$C,2,FALSE)=0,"Offen ungeschält ABS"),
IFERROR(IF(VLOOKUP(W1088,[1]Offen!$E:$F,2,FALSE)=0,"Offen ungeschält VOS"),
IFERROR(IF(VLOOKUP(W1088,[1]Offen!$H:$I,2,FALSE)=0,"Offen geschält RW"),
IFERROR(IF(VLOOKUP(W1088,[1]Offen!$K:$L,2,FALSE)=0,"Offen vegan"),
IFERROR(IF(VLOOKUP(W1088,[1]Offen!$N:$O,2,FALSE)=0,"Offen Zipfel"),
IFERROR(IF(VLOOKUP(W1088,[1]Offen!$Q:$R,2,FALSE)=0,"Offen Endstücke"),
IFERROR(IF(VLOOKUP(W1088,[1]Vakuumiert!$B:$C,2,FALSE)=0,"Vakuumierter VOS ungeschält"),
IFERROR(IF(VLOOKUP(W1088,[1]Vakuumiert!$E:$F,2,FALSE)=0,"Vakuumierter ABS ungeschält"),
IFERROR(IF(VLOOKUP(W1088,[1]Vakuumiert!$H:$I,2,FALSE)=0,"Vakuumierter VOS geschält"),
IFERROR(IF(VLOOKUP(W1088,[1]Vakuumiert!$K:$L,2,FALSE)=0,"Vakuumierter VOS vegan"),
IFERROR(IF(VLOOKUP(W1088,[1]Vakuumiert!$N:$O,2,FALSE)=0,"Vakuumierter VOS Zipfel"),
IFERROR(IF(VLOOKUP(W1088,[1]Vakuumiert!$Q:$R,2,FALSE)=0,"Vakuumiert geschält"),
IFERROR(IF(VLOOKUP(W1088,'[1]vakuumierte Fertigprodukte'!$B:$C,2,FALSE)=0,"Fertigprodukte"),
IFERROR(IF(VLOOKUP(W1088,'[1]vakuumierte Fertigprodukte'!$E:$FI,2,FALSE)=0,"Vakuumierte Zipfel"),
IFERROR(IF(VLOOKUP(W1088,[1]Wurste!$B:$C,2,FALSE)=0,"Räucherwürste"),
IFERROR(IF(VLOOKUP(W1088,[1]Wurste!$E:$F,2,FALSE)=0,"URW/URGW Wurst"),
IFERROR(IF(VLOOKUP(W1088,[1]Wurste!$H:$I,2,FALSE)=0,"HF-Wurst Vegan"),
IFERROR(IF(VLOOKUP(W1088,[1]Wurste!$K:$L,2,FALSE)=0,"320er ohne Würste"),
IFERROR(IF(AND(OR(Abfalldokumentation!$I1088="BU3",Abfalldokumentation!$I1088="Verkauf"),Abfalldokumentation!$N1088="Schimmel",Abfalldokumentation!$O1088="keinen Abnehmer/kein Schälpersonal"),"Div. Zipfel, ES ohne Verwendung",VLOOKUP(Abfalldokumentation!$M1088,Produktgruppen!A:B,2,FALSE)),"-")))))))))))))))))))))))</f>
        <v>Offen ungeschält ABS</v>
      </c>
      <c r="M1088" s="81" t="str">
        <f>IFERROR(VLOOKUP(Abfalldokumentation!$W1088,Artikel!A:C,3,FALSE),Abfalldokumentation!$W1088)</f>
        <v>ABS BRUSCHETTA</v>
      </c>
      <c r="N1088" s="81" t="str">
        <f>VLOOKUP(D1088,'Liste Gründe'!A:D,2,FALSE)</f>
        <v>keinen Verwendungszweck</v>
      </c>
      <c r="O1088" s="80" t="str">
        <f>IF(ISBLANK(F1088),VLOOKUP(Abfalldokumentation!$X1088,'Liste Gründe'!A:D,3,FALSE),F1088)</f>
        <v>keinen Verwendungszweck</v>
      </c>
      <c r="P1088" s="81" t="str">
        <f>IF(ISBLANK(Abfalldokumentation!$G1088),"-",Abfalldokumentation!$G1088)</f>
        <v>-</v>
      </c>
      <c r="Q1088" s="81">
        <f t="shared" si="141"/>
        <v>41</v>
      </c>
      <c r="R1088" s="81" t="str">
        <f t="shared" si="142"/>
        <v>Produkte</v>
      </c>
      <c r="S1088" s="81" t="str">
        <f t="shared" si="143"/>
        <v>BUs</v>
      </c>
      <c r="T1088" s="81" t="str">
        <f t="shared" si="144"/>
        <v>Symptome</v>
      </c>
      <c r="U1088" s="81">
        <f>IFERROR(VLOOKUP(Abfalldokumentation!$W1088,Kennzahlen!S:U,3,FALSE)*Abfalldokumentation!$J1088,"0")</f>
        <v>58.5</v>
      </c>
      <c r="V1088" s="81" t="str">
        <f>IF(ISBLANK(A1088),VLOOKUP(Abfalldokumentation!$W1088,'Linien - BU'!R:S,2,FALSE),A1088)</f>
        <v>Bu4</v>
      </c>
      <c r="W1088" s="77">
        <f t="shared" si="145"/>
        <v>29501029</v>
      </c>
      <c r="X1088" s="77">
        <f t="shared" si="146"/>
        <v>61</v>
      </c>
      <c r="Y1088"/>
    </row>
    <row r="1089" spans="1:25" ht="30" customHeight="1" x14ac:dyDescent="0.25">
      <c r="A1089" s="45" t="s">
        <v>149</v>
      </c>
      <c r="B1089" s="46">
        <v>29501039</v>
      </c>
      <c r="C1089" s="46">
        <v>21</v>
      </c>
      <c r="D1089" s="46">
        <v>61</v>
      </c>
      <c r="E1089" s="47">
        <v>44483</v>
      </c>
      <c r="F1089" s="48"/>
      <c r="G1089" s="46"/>
      <c r="H1089" s="50" t="str">
        <f>IFERROR(VLOOKUP(Abfalldokumentation!$B1089,Artikel!A:C,3,FALSE),Abfalldokumentation!$B1089)</f>
        <v>ABS OLD-AMSTERDAM</v>
      </c>
      <c r="I1089" s="73" t="str">
        <f>VLOOKUP(V1089,'Linien - BU'!A:B,2,FALSE)</f>
        <v>BU4</v>
      </c>
      <c r="J1089" s="74">
        <f t="shared" si="140"/>
        <v>21</v>
      </c>
      <c r="K1089" s="75">
        <f>Abfalldokumentation!$E1089</f>
        <v>44483</v>
      </c>
      <c r="L1089" s="74" t="str">
        <f>IFERROR(IF(VLOOKUP(W1089,'[1]Rohware 230'!$B:$C,2,FALSE)=0,"Rohware"),
IFERROR(IF(VLOOKUP(W1089,[1]Sammelnr.!$B:$C,2,FALSE)=0,"Sammelnr. ungeschält ABS"),
IFERROR(IF(VLOOKUP(W1089,[1]Sammelnr.!$E:$F,2,FALSE)=0,"Sammelnr. ungeschält VS"),
IFERROR(IF(VLOOKUP(W1089,[1]Sammelnr.!$H:$I,2,FALSE)=0,"Sammelnr. geschält"),
IFERROR(IF(VLOOKUP(W1089,[1]Offen!$B:$C,2,FALSE)=0,"Offen ungeschält ABS"),
IFERROR(IF(VLOOKUP(W1089,[1]Offen!$E:$F,2,FALSE)=0,"Offen ungeschält VOS"),
IFERROR(IF(VLOOKUP(W1089,[1]Offen!$H:$I,2,FALSE)=0,"Offen geschält RW"),
IFERROR(IF(VLOOKUP(W1089,[1]Offen!$K:$L,2,FALSE)=0,"Offen vegan"),
IFERROR(IF(VLOOKUP(W1089,[1]Offen!$N:$O,2,FALSE)=0,"Offen Zipfel"),
IFERROR(IF(VLOOKUP(W1089,[1]Offen!$Q:$R,2,FALSE)=0,"Offen Endstücke"),
IFERROR(IF(VLOOKUP(W1089,[1]Vakuumiert!$B:$C,2,FALSE)=0,"Vakuumierter VOS ungeschält"),
IFERROR(IF(VLOOKUP(W1089,[1]Vakuumiert!$E:$F,2,FALSE)=0,"Vakuumierter ABS ungeschält"),
IFERROR(IF(VLOOKUP(W1089,[1]Vakuumiert!$H:$I,2,FALSE)=0,"Vakuumierter VOS geschält"),
IFERROR(IF(VLOOKUP(W1089,[1]Vakuumiert!$K:$L,2,FALSE)=0,"Vakuumierter VOS vegan"),
IFERROR(IF(VLOOKUP(W1089,[1]Vakuumiert!$N:$O,2,FALSE)=0,"Vakuumierter VOS Zipfel"),
IFERROR(IF(VLOOKUP(W1089,[1]Vakuumiert!$Q:$R,2,FALSE)=0,"Vakuumiert geschält"),
IFERROR(IF(VLOOKUP(W1089,'[1]vakuumierte Fertigprodukte'!$B:$C,2,FALSE)=0,"Fertigprodukte"),
IFERROR(IF(VLOOKUP(W1089,'[1]vakuumierte Fertigprodukte'!$E:$FI,2,FALSE)=0,"Vakuumierte Zipfel"),
IFERROR(IF(VLOOKUP(W1089,[1]Wurste!$B:$C,2,FALSE)=0,"Räucherwürste"),
IFERROR(IF(VLOOKUP(W1089,[1]Wurste!$E:$F,2,FALSE)=0,"URW/URGW Wurst"),
IFERROR(IF(VLOOKUP(W1089,[1]Wurste!$H:$I,2,FALSE)=0,"HF-Wurst Vegan"),
IFERROR(IF(VLOOKUP(W1089,[1]Wurste!$K:$L,2,FALSE)=0,"320er ohne Würste"),
IFERROR(IF(AND(OR(Abfalldokumentation!$I1089="BU3",Abfalldokumentation!$I1089="Verkauf"),Abfalldokumentation!$N1089="Schimmel",Abfalldokumentation!$O1089="keinen Abnehmer/kein Schälpersonal"),"Div. Zipfel, ES ohne Verwendung",VLOOKUP(Abfalldokumentation!$M1089,Produktgruppen!A:B,2,FALSE)),"-")))))))))))))))))))))))</f>
        <v>Offen ungeschält ABS</v>
      </c>
      <c r="M1089" s="76" t="str">
        <f>IFERROR(VLOOKUP(Abfalldokumentation!$W1089,Artikel!A:C,3,FALSE),Abfalldokumentation!$W1089)</f>
        <v>ABS OLD-AMSTERDAM</v>
      </c>
      <c r="N1089" s="76" t="str">
        <f>VLOOKUP(D1089,'Liste Gründe'!A:D,2,FALSE)</f>
        <v>keinen Verwendungszweck</v>
      </c>
      <c r="O1089" s="75" t="str">
        <f>IF(ISBLANK(F1089),VLOOKUP(Abfalldokumentation!$X1089,'Liste Gründe'!A:D,3,FALSE),F1089)</f>
        <v>keinen Verwendungszweck</v>
      </c>
      <c r="P1089" s="76" t="str">
        <f>IF(ISBLANK(Abfalldokumentation!$G1089),"-",Abfalldokumentation!$G1089)</f>
        <v>-</v>
      </c>
      <c r="Q1089" s="76">
        <f t="shared" si="141"/>
        <v>41</v>
      </c>
      <c r="R1089" s="76" t="str">
        <f t="shared" si="142"/>
        <v>Produkte</v>
      </c>
      <c r="S1089" s="76" t="str">
        <f t="shared" si="143"/>
        <v>BUs</v>
      </c>
      <c r="T1089" s="76" t="str">
        <f t="shared" si="144"/>
        <v>Symptome</v>
      </c>
      <c r="U1089" s="76">
        <f>IFERROR(VLOOKUP(Abfalldokumentation!$W1089,Kennzahlen!S:U,3,FALSE)*Abfalldokumentation!$J1089,"0")</f>
        <v>2.1000000000000003E-3</v>
      </c>
      <c r="V1089" s="76" t="str">
        <f>IF(ISBLANK(A1089),VLOOKUP(Abfalldokumentation!$W1089,'Linien - BU'!R:S,2,FALSE),A1089)</f>
        <v>Bu4</v>
      </c>
      <c r="W1089" s="77">
        <f t="shared" si="145"/>
        <v>29501039</v>
      </c>
      <c r="X1089" s="77">
        <f t="shared" si="146"/>
        <v>61</v>
      </c>
      <c r="Y1089"/>
    </row>
    <row r="1090" spans="1:25" ht="30" customHeight="1" x14ac:dyDescent="0.25">
      <c r="A1090" s="39" t="s">
        <v>11</v>
      </c>
      <c r="B1090" s="40">
        <v>29501065</v>
      </c>
      <c r="C1090" s="40">
        <v>60</v>
      </c>
      <c r="D1090" s="40">
        <v>12</v>
      </c>
      <c r="E1090" s="41">
        <v>44483</v>
      </c>
      <c r="F1090" s="42" t="s">
        <v>20</v>
      </c>
      <c r="G1090" s="40"/>
      <c r="H1090" s="44" t="str">
        <f>IFERROR(VLOOKUP(Abfalldokumentation!$B1090,Artikel!A:C,3,FALSE),Abfalldokumentation!$B1090)</f>
        <v>VOS RW-NATUR-NAT ZIPFEL</v>
      </c>
      <c r="I1090" s="78" t="str">
        <f>VLOOKUP(V1090,'Linien - BU'!A:B,2,FALSE)</f>
        <v>Verkauf</v>
      </c>
      <c r="J1090" s="79">
        <f t="shared" ref="J1090:J1153" si="147">C1090</f>
        <v>60</v>
      </c>
      <c r="K1090" s="80">
        <f>Abfalldokumentation!$E1090</f>
        <v>44483</v>
      </c>
      <c r="L1090" s="79" t="str">
        <f>IFERROR(IF(VLOOKUP(W1090,'[1]Rohware 230'!$B:$C,2,FALSE)=0,"Rohware"),
IFERROR(IF(VLOOKUP(W1090,[1]Sammelnr.!$B:$C,2,FALSE)=0,"Sammelnr. ungeschält ABS"),
IFERROR(IF(VLOOKUP(W1090,[1]Sammelnr.!$E:$F,2,FALSE)=0,"Sammelnr. ungeschält VS"),
IFERROR(IF(VLOOKUP(W1090,[1]Sammelnr.!$H:$I,2,FALSE)=0,"Sammelnr. geschält"),
IFERROR(IF(VLOOKUP(W1090,[1]Offen!$B:$C,2,FALSE)=0,"Offen ungeschält ABS"),
IFERROR(IF(VLOOKUP(W1090,[1]Offen!$E:$F,2,FALSE)=0,"Offen ungeschält VOS"),
IFERROR(IF(VLOOKUP(W1090,[1]Offen!$H:$I,2,FALSE)=0,"Offen geschält RW"),
IFERROR(IF(VLOOKUP(W1090,[1]Offen!$K:$L,2,FALSE)=0,"Offen vegan"),
IFERROR(IF(VLOOKUP(W1090,[1]Offen!$N:$O,2,FALSE)=0,"Offen Zipfel"),
IFERROR(IF(VLOOKUP(W1090,[1]Offen!$Q:$R,2,FALSE)=0,"Offen Endstücke"),
IFERROR(IF(VLOOKUP(W1090,[1]Vakuumiert!$B:$C,2,FALSE)=0,"Vakuumierter VOS ungeschält"),
IFERROR(IF(VLOOKUP(W1090,[1]Vakuumiert!$E:$F,2,FALSE)=0,"Vakuumierter ABS ungeschält"),
IFERROR(IF(VLOOKUP(W1090,[1]Vakuumiert!$H:$I,2,FALSE)=0,"Vakuumierter VOS geschält"),
IFERROR(IF(VLOOKUP(W1090,[1]Vakuumiert!$K:$L,2,FALSE)=0,"Vakuumierter VOS vegan"),
IFERROR(IF(VLOOKUP(W1090,[1]Vakuumiert!$N:$O,2,FALSE)=0,"Vakuumierter VOS Zipfel"),
IFERROR(IF(VLOOKUP(W1090,[1]Vakuumiert!$Q:$R,2,FALSE)=0,"Vakuumiert geschält"),
IFERROR(IF(VLOOKUP(W1090,'[1]vakuumierte Fertigprodukte'!$B:$C,2,FALSE)=0,"Fertigprodukte"),
IFERROR(IF(VLOOKUP(W1090,'[1]vakuumierte Fertigprodukte'!$E:$FI,2,FALSE)=0,"Vakuumierte Zipfel"),
IFERROR(IF(VLOOKUP(W1090,[1]Wurste!$B:$C,2,FALSE)=0,"Räucherwürste"),
IFERROR(IF(VLOOKUP(W1090,[1]Wurste!$E:$F,2,FALSE)=0,"URW/URGW Wurst"),
IFERROR(IF(VLOOKUP(W1090,[1]Wurste!$H:$I,2,FALSE)=0,"HF-Wurst Vegan"),
IFERROR(IF(VLOOKUP(W1090,[1]Wurste!$K:$L,2,FALSE)=0,"320er ohne Würste"),
IFERROR(IF(AND(OR(Abfalldokumentation!$I1090="BU3",Abfalldokumentation!$I1090="Verkauf"),Abfalldokumentation!$N1090="Schimmel",Abfalldokumentation!$O1090="keinen Abnehmer/kein Schälpersonal"),"Div. Zipfel, ES ohne Verwendung",VLOOKUP(Abfalldokumentation!$M1090,Produktgruppen!A:B,2,FALSE)),"-")))))))))))))))))))))))</f>
        <v>Offen Zipfel</v>
      </c>
      <c r="M1090" s="81" t="str">
        <f>IFERROR(VLOOKUP(Abfalldokumentation!$W1090,Artikel!A:C,3,FALSE),Abfalldokumentation!$W1090)</f>
        <v>VOS RW-NATUR-NAT ZIPFEL</v>
      </c>
      <c r="N1090" s="81" t="str">
        <f>VLOOKUP(D1090,'Liste Gründe'!A:D,2,FALSE)</f>
        <v>Schimmel</v>
      </c>
      <c r="O1090" s="80" t="str">
        <f>IF(ISBLANK(F1090),VLOOKUP(Abfalldokumentation!$X1090,'Liste Gründe'!A:D,3,FALSE),F1090)</f>
        <v>keinen Abnehmer/kein Schälpersonal</v>
      </c>
      <c r="P1090" s="81" t="str">
        <f>IF(ISBLANK(Abfalldokumentation!$G1090),"-",Abfalldokumentation!$G1090)</f>
        <v>-</v>
      </c>
      <c r="Q1090" s="81">
        <f t="shared" ref="Q1090:Q1153" si="148">_xlfn.ISOWEEKNUM(K1090)</f>
        <v>41</v>
      </c>
      <c r="R1090" s="81" t="str">
        <f t="shared" ref="R1090:R1153" si="149">"Produkte"</f>
        <v>Produkte</v>
      </c>
      <c r="S1090" s="81" t="str">
        <f t="shared" ref="S1090:S1153" si="150">"BUs"</f>
        <v>BUs</v>
      </c>
      <c r="T1090" s="81" t="str">
        <f t="shared" ref="T1090:T1153" si="151">"Symptome"</f>
        <v>Symptome</v>
      </c>
      <c r="U1090" s="81">
        <f>IFERROR(VLOOKUP(Abfalldokumentation!$W1090,Kennzahlen!S:U,3,FALSE)*Abfalldokumentation!$J1090,"0")</f>
        <v>30</v>
      </c>
      <c r="V1090" s="81" t="str">
        <f>IF(ISBLANK(A1090),VLOOKUP(Abfalldokumentation!$W1090,'Linien - BU'!R:S,2,FALSE),A1090)</f>
        <v>Verkauf</v>
      </c>
      <c r="W1090" s="77">
        <f t="shared" ref="W1090:W1153" si="152">B1090</f>
        <v>29501065</v>
      </c>
      <c r="X1090" s="77">
        <f t="shared" ref="X1090:X1153" si="153">D1090</f>
        <v>12</v>
      </c>
      <c r="Y1090"/>
    </row>
    <row r="1091" spans="1:25" ht="30" customHeight="1" x14ac:dyDescent="0.25">
      <c r="A1091" s="45" t="s">
        <v>95</v>
      </c>
      <c r="B1091" s="46">
        <v>29600026</v>
      </c>
      <c r="C1091" s="46">
        <v>259</v>
      </c>
      <c r="D1091" s="46">
        <v>83</v>
      </c>
      <c r="E1091" s="47">
        <v>44483</v>
      </c>
      <c r="F1091" s="48"/>
      <c r="G1091" s="46"/>
      <c r="H1091" s="50" t="str">
        <f>IFERROR(VLOOKUP(Abfalldokumentation!$B1091,Artikel!A:C,3,FALSE),Abfalldokumentation!$B1091)</f>
        <v>VS Schinken mit Rinde</v>
      </c>
      <c r="I1091" s="73" t="str">
        <f>VLOOKUP(V1091,'Linien - BU'!A:B,2,FALSE)</f>
        <v>BU1</v>
      </c>
      <c r="J1091" s="74">
        <f t="shared" si="147"/>
        <v>259</v>
      </c>
      <c r="K1091" s="75">
        <f>Abfalldokumentation!$E1091</f>
        <v>44483</v>
      </c>
      <c r="L1091" s="74" t="str">
        <f>IFERROR(IF(VLOOKUP(W1091,'[1]Rohware 230'!$B:$C,2,FALSE)=0,"Rohware"),
IFERROR(IF(VLOOKUP(W1091,[1]Sammelnr.!$B:$C,2,FALSE)=0,"Sammelnr. ungeschält ABS"),
IFERROR(IF(VLOOKUP(W1091,[1]Sammelnr.!$E:$F,2,FALSE)=0,"Sammelnr. ungeschält VS"),
IFERROR(IF(VLOOKUP(W1091,[1]Sammelnr.!$H:$I,2,FALSE)=0,"Sammelnr. geschält"),
IFERROR(IF(VLOOKUP(W1091,[1]Offen!$B:$C,2,FALSE)=0,"Offen ungeschält ABS"),
IFERROR(IF(VLOOKUP(W1091,[1]Offen!$E:$F,2,FALSE)=0,"Offen ungeschält VOS"),
IFERROR(IF(VLOOKUP(W1091,[1]Offen!$H:$I,2,FALSE)=0,"Offen geschält RW"),
IFERROR(IF(VLOOKUP(W1091,[1]Offen!$K:$L,2,FALSE)=0,"Offen vegan"),
IFERROR(IF(VLOOKUP(W1091,[1]Offen!$N:$O,2,FALSE)=0,"Offen Zipfel"),
IFERROR(IF(VLOOKUP(W1091,[1]Offen!$Q:$R,2,FALSE)=0,"Offen Endstücke"),
IFERROR(IF(VLOOKUP(W1091,[1]Vakuumiert!$B:$C,2,FALSE)=0,"Vakuumierter VOS ungeschält"),
IFERROR(IF(VLOOKUP(W1091,[1]Vakuumiert!$E:$F,2,FALSE)=0,"Vakuumierter ABS ungeschält"),
IFERROR(IF(VLOOKUP(W1091,[1]Vakuumiert!$H:$I,2,FALSE)=0,"Vakuumierter VOS geschält"),
IFERROR(IF(VLOOKUP(W1091,[1]Vakuumiert!$K:$L,2,FALSE)=0,"Vakuumierter VOS vegan"),
IFERROR(IF(VLOOKUP(W1091,[1]Vakuumiert!$N:$O,2,FALSE)=0,"Vakuumierter VOS Zipfel"),
IFERROR(IF(VLOOKUP(W1091,[1]Vakuumiert!$Q:$R,2,FALSE)=0,"Vakuumiert geschält"),
IFERROR(IF(VLOOKUP(W1091,'[1]vakuumierte Fertigprodukte'!$B:$C,2,FALSE)=0,"Fertigprodukte"),
IFERROR(IF(VLOOKUP(W1091,'[1]vakuumierte Fertigprodukte'!$E:$FI,2,FALSE)=0,"Vakuumierte Zipfel"),
IFERROR(IF(VLOOKUP(W1091,[1]Wurste!$B:$C,2,FALSE)=0,"Räucherwürste"),
IFERROR(IF(VLOOKUP(W1091,[1]Wurste!$E:$F,2,FALSE)=0,"URW/URGW Wurst"),
IFERROR(IF(VLOOKUP(W1091,[1]Wurste!$H:$I,2,FALSE)=0,"HF-Wurst Vegan"),
IFERROR(IF(VLOOKUP(W1091,[1]Wurste!$K:$L,2,FALSE)=0,"320er ohne Würste"),
IFERROR(IF(AND(OR(Abfalldokumentation!$I1091="BU3",Abfalldokumentation!$I1091="Verkauf"),Abfalldokumentation!$N1091="Schimmel",Abfalldokumentation!$O1091="keinen Abnehmer/kein Schälpersonal"),"Div. Zipfel, ES ohne Verwendung",VLOOKUP(Abfalldokumentation!$M1091,Produktgruppen!A:B,2,FALSE)),"-")))))))))))))))))))))))</f>
        <v>Sammelnr. ungeschält VS</v>
      </c>
      <c r="M1091" s="76" t="str">
        <f>IFERROR(VLOOKUP(Abfalldokumentation!$W1091,Artikel!A:C,3,FALSE),Abfalldokumentation!$W1091)</f>
        <v>VS Schinken mit Rinde</v>
      </c>
      <c r="N1091" s="76" t="str">
        <f>VLOOKUP(D1091,'Liste Gründe'!A:D,2,FALSE)</f>
        <v>Verpackungsfehler</v>
      </c>
      <c r="O1091" s="75" t="str">
        <f>IF(ISBLANK(F1091),VLOOKUP(Abfalldokumentation!$X1091,'Liste Gründe'!A:D,3,FALSE),F1091)</f>
        <v>kein SSC</v>
      </c>
      <c r="P1091" s="76" t="str">
        <f>IF(ISBLANK(Abfalldokumentation!$G1091),"-",Abfalldokumentation!$G1091)</f>
        <v>-</v>
      </c>
      <c r="Q1091" s="76">
        <f t="shared" si="148"/>
        <v>41</v>
      </c>
      <c r="R1091" s="76" t="str">
        <f t="shared" si="149"/>
        <v>Produkte</v>
      </c>
      <c r="S1091" s="76" t="str">
        <f t="shared" si="150"/>
        <v>BUs</v>
      </c>
      <c r="T1091" s="76" t="str">
        <f t="shared" si="151"/>
        <v>Symptome</v>
      </c>
      <c r="U1091" s="76">
        <f>IFERROR(VLOOKUP(Abfalldokumentation!$W1091,Kennzahlen!S:U,3,FALSE)*Abfalldokumentation!$J1091,"0")</f>
        <v>129.5</v>
      </c>
      <c r="V1091" s="76" t="str">
        <f>IF(ISBLANK(A1091),VLOOKUP(Abfalldokumentation!$W1091,'Linien - BU'!R:S,2,FALSE),A1091)</f>
        <v>RWV</v>
      </c>
      <c r="W1091" s="77">
        <f t="shared" si="152"/>
        <v>29600026</v>
      </c>
      <c r="X1091" s="77">
        <f t="shared" si="153"/>
        <v>83</v>
      </c>
      <c r="Y1091"/>
    </row>
    <row r="1092" spans="1:25" ht="30" customHeight="1" x14ac:dyDescent="0.25">
      <c r="A1092" s="39" t="s">
        <v>74</v>
      </c>
      <c r="B1092" s="40">
        <v>29600027</v>
      </c>
      <c r="C1092" s="40">
        <v>127</v>
      </c>
      <c r="D1092" s="40">
        <v>12</v>
      </c>
      <c r="E1092" s="41">
        <v>44483</v>
      </c>
      <c r="F1092" s="42" t="s">
        <v>22</v>
      </c>
      <c r="G1092" s="40"/>
      <c r="H1092" s="44" t="str">
        <f>IFERROR(VLOOKUP(Abfalldokumentation!$B1092,Artikel!A:C,3,FALSE),Abfalldokumentation!$B1092)</f>
        <v>VS Chili geschält</v>
      </c>
      <c r="I1092" s="78" t="str">
        <f>VLOOKUP(V1092,'Linien - BU'!A:B,2,FALSE)</f>
        <v>BU1</v>
      </c>
      <c r="J1092" s="79">
        <f t="shared" si="147"/>
        <v>127</v>
      </c>
      <c r="K1092" s="80">
        <f>Abfalldokumentation!$E1092</f>
        <v>44483</v>
      </c>
      <c r="L1092" s="79" t="str">
        <f>IFERROR(IF(VLOOKUP(W1092,'[1]Rohware 230'!$B:$C,2,FALSE)=0,"Rohware"),
IFERROR(IF(VLOOKUP(W1092,[1]Sammelnr.!$B:$C,2,FALSE)=0,"Sammelnr. ungeschält ABS"),
IFERROR(IF(VLOOKUP(W1092,[1]Sammelnr.!$E:$F,2,FALSE)=0,"Sammelnr. ungeschält VS"),
IFERROR(IF(VLOOKUP(W1092,[1]Sammelnr.!$H:$I,2,FALSE)=0,"Sammelnr. geschält"),
IFERROR(IF(VLOOKUP(W1092,[1]Offen!$B:$C,2,FALSE)=0,"Offen ungeschält ABS"),
IFERROR(IF(VLOOKUP(W1092,[1]Offen!$E:$F,2,FALSE)=0,"Offen ungeschält VOS"),
IFERROR(IF(VLOOKUP(W1092,[1]Offen!$H:$I,2,FALSE)=0,"Offen geschält RW"),
IFERROR(IF(VLOOKUP(W1092,[1]Offen!$K:$L,2,FALSE)=0,"Offen vegan"),
IFERROR(IF(VLOOKUP(W1092,[1]Offen!$N:$O,2,FALSE)=0,"Offen Zipfel"),
IFERROR(IF(VLOOKUP(W1092,[1]Offen!$Q:$R,2,FALSE)=0,"Offen Endstücke"),
IFERROR(IF(VLOOKUP(W1092,[1]Vakuumiert!$B:$C,2,FALSE)=0,"Vakuumierter VOS ungeschält"),
IFERROR(IF(VLOOKUP(W1092,[1]Vakuumiert!$E:$F,2,FALSE)=0,"Vakuumierter ABS ungeschält"),
IFERROR(IF(VLOOKUP(W1092,[1]Vakuumiert!$H:$I,2,FALSE)=0,"Vakuumierter VOS geschält"),
IFERROR(IF(VLOOKUP(W1092,[1]Vakuumiert!$K:$L,2,FALSE)=0,"Vakuumierter VOS vegan"),
IFERROR(IF(VLOOKUP(W1092,[1]Vakuumiert!$N:$O,2,FALSE)=0,"Vakuumierter VOS Zipfel"),
IFERROR(IF(VLOOKUP(W1092,[1]Vakuumiert!$Q:$R,2,FALSE)=0,"Vakuumiert geschält"),
IFERROR(IF(VLOOKUP(W1092,'[1]vakuumierte Fertigprodukte'!$B:$C,2,FALSE)=0,"Fertigprodukte"),
IFERROR(IF(VLOOKUP(W1092,'[1]vakuumierte Fertigprodukte'!$E:$FI,2,FALSE)=0,"Vakuumierte Zipfel"),
IFERROR(IF(VLOOKUP(W1092,[1]Wurste!$B:$C,2,FALSE)=0,"Räucherwürste"),
IFERROR(IF(VLOOKUP(W1092,[1]Wurste!$E:$F,2,FALSE)=0,"URW/URGW Wurst"),
IFERROR(IF(VLOOKUP(W1092,[1]Wurste!$H:$I,2,FALSE)=0,"HF-Wurst Vegan"),
IFERROR(IF(VLOOKUP(W1092,[1]Wurste!$K:$L,2,FALSE)=0,"320er ohne Würste"),
IFERROR(IF(AND(OR(Abfalldokumentation!$I1092="BU3",Abfalldokumentation!$I1092="Verkauf"),Abfalldokumentation!$N1092="Schimmel",Abfalldokumentation!$O1092="keinen Abnehmer/kein Schälpersonal"),"Div. Zipfel, ES ohne Verwendung",VLOOKUP(Abfalldokumentation!$M1092,Produktgruppen!A:B,2,FALSE)),"-")))))))))))))))))))))))</f>
        <v>Sammelnr. geschält</v>
      </c>
      <c r="M1092" s="81" t="str">
        <f>IFERROR(VLOOKUP(Abfalldokumentation!$W1092,Artikel!A:C,3,FALSE),Abfalldokumentation!$W1092)</f>
        <v>VS Chili geschält</v>
      </c>
      <c r="N1092" s="81" t="str">
        <f>VLOOKUP(D1092,'Liste Gründe'!A:D,2,FALSE)</f>
        <v>Schimmel</v>
      </c>
      <c r="O1092" s="80" t="str">
        <f>IF(ISBLANK(F1092),VLOOKUP(Abfalldokumentation!$X1092,'Liste Gründe'!A:D,3,FALSE),F1092)</f>
        <v>keine Verarbeitung</v>
      </c>
      <c r="P1092" s="81" t="str">
        <f>IF(ISBLANK(Abfalldokumentation!$G1092),"-",Abfalldokumentation!$G1092)</f>
        <v>-</v>
      </c>
      <c r="Q1092" s="81">
        <f t="shared" si="148"/>
        <v>41</v>
      </c>
      <c r="R1092" s="81" t="str">
        <f t="shared" si="149"/>
        <v>Produkte</v>
      </c>
      <c r="S1092" s="81" t="str">
        <f t="shared" si="150"/>
        <v>BUs</v>
      </c>
      <c r="T1092" s="81" t="str">
        <f t="shared" si="151"/>
        <v>Symptome</v>
      </c>
      <c r="U1092" s="81">
        <f>IFERROR(VLOOKUP(Abfalldokumentation!$W1092,Kennzahlen!S:U,3,FALSE)*Abfalldokumentation!$J1092,"0")</f>
        <v>118.3767</v>
      </c>
      <c r="V1092" s="81" t="str">
        <f>IF(ISBLANK(A1092),VLOOKUP(Abfalldokumentation!$W1092,'Linien - BU'!R:S,2,FALSE),A1092)</f>
        <v>Schmelze</v>
      </c>
      <c r="W1092" s="77">
        <f t="shared" si="152"/>
        <v>29600027</v>
      </c>
      <c r="X1092" s="77">
        <f t="shared" si="153"/>
        <v>12</v>
      </c>
      <c r="Y1092"/>
    </row>
    <row r="1093" spans="1:25" ht="30" customHeight="1" x14ac:dyDescent="0.25">
      <c r="A1093" s="45" t="s">
        <v>250</v>
      </c>
      <c r="B1093" s="46">
        <v>31000234</v>
      </c>
      <c r="C1093" s="46">
        <v>540</v>
      </c>
      <c r="D1093" s="46">
        <v>12</v>
      </c>
      <c r="E1093" s="47">
        <v>44483</v>
      </c>
      <c r="F1093" s="48" t="s">
        <v>33</v>
      </c>
      <c r="G1093" s="46"/>
      <c r="H1093" s="50" t="str">
        <f>IFERROR(VLOOKUP(Abfalldokumentation!$B1093,Artikel!A:C,3,FALSE),Abfalldokumentation!$B1093)</f>
        <v>BLO FRUCHT 5KG mit geh.</v>
      </c>
      <c r="I1093" s="73" t="str">
        <f>VLOOKUP(V1093,'Linien - BU'!A:B,2,FALSE)</f>
        <v>Rest</v>
      </c>
      <c r="J1093" s="74">
        <f t="shared" si="147"/>
        <v>540</v>
      </c>
      <c r="K1093" s="75">
        <f>Abfalldokumentation!$E1093</f>
        <v>44483</v>
      </c>
      <c r="L1093" s="74" t="str">
        <f>IFERROR(IF(VLOOKUP(W1093,'[1]Rohware 230'!$B:$C,2,FALSE)=0,"Rohware"),
IFERROR(IF(VLOOKUP(W1093,[1]Sammelnr.!$B:$C,2,FALSE)=0,"Sammelnr. ungeschält ABS"),
IFERROR(IF(VLOOKUP(W1093,[1]Sammelnr.!$E:$F,2,FALSE)=0,"Sammelnr. ungeschält VS"),
IFERROR(IF(VLOOKUP(W1093,[1]Sammelnr.!$H:$I,2,FALSE)=0,"Sammelnr. geschält"),
IFERROR(IF(VLOOKUP(W1093,[1]Offen!$B:$C,2,FALSE)=0,"Offen ungeschält ABS"),
IFERROR(IF(VLOOKUP(W1093,[1]Offen!$E:$F,2,FALSE)=0,"Offen ungeschält VOS"),
IFERROR(IF(VLOOKUP(W1093,[1]Offen!$H:$I,2,FALSE)=0,"Offen geschält RW"),
IFERROR(IF(VLOOKUP(W1093,[1]Offen!$K:$L,2,FALSE)=0,"Offen vegan"),
IFERROR(IF(VLOOKUP(W1093,[1]Offen!$N:$O,2,FALSE)=0,"Offen Zipfel"),
IFERROR(IF(VLOOKUP(W1093,[1]Offen!$Q:$R,2,FALSE)=0,"Offen Endstücke"),
IFERROR(IF(VLOOKUP(W1093,[1]Vakuumiert!$B:$C,2,FALSE)=0,"Vakuumierter VOS ungeschält"),
IFERROR(IF(VLOOKUP(W1093,[1]Vakuumiert!$E:$F,2,FALSE)=0,"Vakuumierter ABS ungeschält"),
IFERROR(IF(VLOOKUP(W1093,[1]Vakuumiert!$H:$I,2,FALSE)=0,"Vakuumierter VOS geschält"),
IFERROR(IF(VLOOKUP(W1093,[1]Vakuumiert!$K:$L,2,FALSE)=0,"Vakuumierter VOS vegan"),
IFERROR(IF(VLOOKUP(W1093,[1]Vakuumiert!$N:$O,2,FALSE)=0,"Vakuumierter VOS Zipfel"),
IFERROR(IF(VLOOKUP(W1093,[1]Vakuumiert!$Q:$R,2,FALSE)=0,"Vakuumiert geschält"),
IFERROR(IF(VLOOKUP(W1093,'[1]vakuumierte Fertigprodukte'!$B:$C,2,FALSE)=0,"Fertigprodukte"),
IFERROR(IF(VLOOKUP(W1093,'[1]vakuumierte Fertigprodukte'!$E:$FI,2,FALSE)=0,"Vakuumierte Zipfel"),
IFERROR(IF(VLOOKUP(W1093,[1]Wurste!$B:$C,2,FALSE)=0,"Räucherwürste"),
IFERROR(IF(VLOOKUP(W1093,[1]Wurste!$E:$F,2,FALSE)=0,"URW/URGW Wurst"),
IFERROR(IF(VLOOKUP(W1093,[1]Wurste!$H:$I,2,FALSE)=0,"HF-Wurst Vegan"),
IFERROR(IF(VLOOKUP(W1093,[1]Wurste!$K:$L,2,FALSE)=0,"320er ohne Würste"),
IFERROR(IF(AND(OR(Abfalldokumentation!$I1093="BU3",Abfalldokumentation!$I1093="Verkauf"),Abfalldokumentation!$N1093="Schimmel",Abfalldokumentation!$O1093="keinen Abnehmer/kein Schälpersonal"),"Div. Zipfel, ES ohne Verwendung",VLOOKUP(Abfalldokumentation!$M1093,Produktgruppen!A:B,2,FALSE)),"-")))))))))))))))))))))))</f>
        <v>-</v>
      </c>
      <c r="M1093" s="76" t="str">
        <f>IFERROR(VLOOKUP(Abfalldokumentation!$W1093,Artikel!A:C,3,FALSE),Abfalldokumentation!$W1093)</f>
        <v>BLO FRUCHT 5KG mit geh.</v>
      </c>
      <c r="N1093" s="76" t="str">
        <f>VLOOKUP(D1093,'Liste Gründe'!A:D,2,FALSE)</f>
        <v>Schimmel</v>
      </c>
      <c r="O1093" s="75" t="str">
        <f>IF(ISBLANK(F1093),VLOOKUP(Abfalldokumentation!$X1093,'Liste Gründe'!A:D,3,FALSE),F1093)</f>
        <v>zu viel Wasseraustritt, Keine unfangreiche Durchführung von Tests</v>
      </c>
      <c r="P1093" s="76" t="str">
        <f>IF(ISBLANK(Abfalldokumentation!$G1093),"-",Abfalldokumentation!$G1093)</f>
        <v>-</v>
      </c>
      <c r="Q1093" s="76">
        <f t="shared" si="148"/>
        <v>41</v>
      </c>
      <c r="R1093" s="76" t="str">
        <f t="shared" si="149"/>
        <v>Produkte</v>
      </c>
      <c r="S1093" s="76" t="str">
        <f t="shared" si="150"/>
        <v>BUs</v>
      </c>
      <c r="T1093" s="76" t="str">
        <f t="shared" si="151"/>
        <v>Symptome</v>
      </c>
      <c r="U1093" s="76">
        <f>IFERROR(VLOOKUP(Abfalldokumentation!$W1093,Kennzahlen!S:U,3,FALSE)*Abfalldokumentation!$J1093,"0")</f>
        <v>22171.644</v>
      </c>
      <c r="V1093" s="76" t="str">
        <f>IF(ISBLANK(A1093),VLOOKUP(Abfalldokumentation!$W1093,'Linien - BU'!R:S,2,FALSE),A1093)</f>
        <v>Entwicklung</v>
      </c>
      <c r="W1093" s="77">
        <f t="shared" si="152"/>
        <v>31000234</v>
      </c>
      <c r="X1093" s="77">
        <f t="shared" si="153"/>
        <v>12</v>
      </c>
      <c r="Y1093"/>
    </row>
    <row r="1094" spans="1:25" ht="30" customHeight="1" x14ac:dyDescent="0.25">
      <c r="A1094" s="39" t="s">
        <v>79</v>
      </c>
      <c r="B1094" s="40" t="s">
        <v>36</v>
      </c>
      <c r="C1094" s="40">
        <v>25</v>
      </c>
      <c r="D1094" s="40">
        <v>30</v>
      </c>
      <c r="E1094" s="41">
        <v>44483</v>
      </c>
      <c r="F1094" s="42"/>
      <c r="G1094" s="40"/>
      <c r="H1094" s="44" t="str">
        <f>IFERROR(VLOOKUP(Abfalldokumentation!$B1094,Artikel!A:C,3,FALSE),Abfalldokumentation!$B1094)</f>
        <v>-</v>
      </c>
      <c r="I1094" s="78" t="str">
        <f>VLOOKUP(V1094,'Linien - BU'!A:B,2,FALSE)</f>
        <v>BU3</v>
      </c>
      <c r="J1094" s="79">
        <f t="shared" si="147"/>
        <v>25</v>
      </c>
      <c r="K1094" s="80">
        <f>Abfalldokumentation!$E1094</f>
        <v>44483</v>
      </c>
      <c r="L1094" s="79" t="str">
        <f>IFERROR(IF(VLOOKUP(W1094,'[1]Rohware 230'!$B:$C,2,FALSE)=0,"Rohware"),
IFERROR(IF(VLOOKUP(W1094,[1]Sammelnr.!$B:$C,2,FALSE)=0,"Sammelnr. ungeschält ABS"),
IFERROR(IF(VLOOKUP(W1094,[1]Sammelnr.!$E:$F,2,FALSE)=0,"Sammelnr. ungeschält VS"),
IFERROR(IF(VLOOKUP(W1094,[1]Sammelnr.!$H:$I,2,FALSE)=0,"Sammelnr. geschält"),
IFERROR(IF(VLOOKUP(W1094,[1]Offen!$B:$C,2,FALSE)=0,"Offen ungeschält ABS"),
IFERROR(IF(VLOOKUP(W1094,[1]Offen!$E:$F,2,FALSE)=0,"Offen ungeschält VOS"),
IFERROR(IF(VLOOKUP(W1094,[1]Offen!$H:$I,2,FALSE)=0,"Offen geschält RW"),
IFERROR(IF(VLOOKUP(W1094,[1]Offen!$K:$L,2,FALSE)=0,"Offen vegan"),
IFERROR(IF(VLOOKUP(W1094,[1]Offen!$N:$O,2,FALSE)=0,"Offen Zipfel"),
IFERROR(IF(VLOOKUP(W1094,[1]Offen!$Q:$R,2,FALSE)=0,"Offen Endstücke"),
IFERROR(IF(VLOOKUP(W1094,[1]Vakuumiert!$B:$C,2,FALSE)=0,"Vakuumierter VOS ungeschält"),
IFERROR(IF(VLOOKUP(W1094,[1]Vakuumiert!$E:$F,2,FALSE)=0,"Vakuumierter ABS ungeschält"),
IFERROR(IF(VLOOKUP(W1094,[1]Vakuumiert!$H:$I,2,FALSE)=0,"Vakuumierter VOS geschält"),
IFERROR(IF(VLOOKUP(W1094,[1]Vakuumiert!$K:$L,2,FALSE)=0,"Vakuumierter VOS vegan"),
IFERROR(IF(VLOOKUP(W1094,[1]Vakuumiert!$N:$O,2,FALSE)=0,"Vakuumierter VOS Zipfel"),
IFERROR(IF(VLOOKUP(W1094,[1]Vakuumiert!$Q:$R,2,FALSE)=0,"Vakuumiert geschält"),
IFERROR(IF(VLOOKUP(W1094,'[1]vakuumierte Fertigprodukte'!$B:$C,2,FALSE)=0,"Fertigprodukte"),
IFERROR(IF(VLOOKUP(W1094,'[1]vakuumierte Fertigprodukte'!$E:$FI,2,FALSE)=0,"Vakuumierte Zipfel"),
IFERROR(IF(VLOOKUP(W1094,[1]Wurste!$B:$C,2,FALSE)=0,"Räucherwürste"),
IFERROR(IF(VLOOKUP(W1094,[1]Wurste!$E:$F,2,FALSE)=0,"URW/URGW Wurst"),
IFERROR(IF(VLOOKUP(W1094,[1]Wurste!$H:$I,2,FALSE)=0,"HF-Wurst Vegan"),
IFERROR(IF(VLOOKUP(W1094,[1]Wurste!$K:$L,2,FALSE)=0,"320er ohne Würste"),
IFERROR(IF(AND(OR(Abfalldokumentation!$I1094="BU3",Abfalldokumentation!$I1094="Verkauf"),Abfalldokumentation!$N1094="Schimmel",Abfalldokumentation!$O1094="keinen Abnehmer/kein Schälpersonal"),"Div. Zipfel, ES ohne Verwendung",VLOOKUP(Abfalldokumentation!$M1094,Produktgruppen!A:B,2,FALSE)),"-")))))))))))))))))))))))</f>
        <v>Rest</v>
      </c>
      <c r="M1094" s="81" t="str">
        <f>IFERROR(VLOOKUP(Abfalldokumentation!$W1094,Artikel!A:C,3,FALSE),Abfalldokumentation!$W1094)</f>
        <v>-</v>
      </c>
      <c r="N1094" s="81" t="str">
        <f>VLOOKUP(D1094,'Liste Gründe'!A:D,2,FALSE)</f>
        <v>Linienbezogen</v>
      </c>
      <c r="O1094" s="80" t="str">
        <f>IF(ISBLANK(F1094),VLOOKUP(Abfalldokumentation!$X1094,'Liste Gründe'!A:D,3,FALSE),F1094)</f>
        <v>Maschinenabfall</v>
      </c>
      <c r="P1094" s="81" t="str">
        <f>IF(ISBLANK(Abfalldokumentation!$G1094),"-",Abfalldokumentation!$G1094)</f>
        <v>-</v>
      </c>
      <c r="Q1094" s="81">
        <f t="shared" si="148"/>
        <v>41</v>
      </c>
      <c r="R1094" s="81" t="str">
        <f t="shared" si="149"/>
        <v>Produkte</v>
      </c>
      <c r="S1094" s="81" t="str">
        <f t="shared" si="150"/>
        <v>BUs</v>
      </c>
      <c r="T1094" s="81" t="str">
        <f t="shared" si="151"/>
        <v>Symptome</v>
      </c>
      <c r="U1094" s="81" t="str">
        <f>IFERROR(VLOOKUP(Abfalldokumentation!$W1094,Kennzahlen!S:U,3,FALSE)*Abfalldokumentation!$J1094,"0")</f>
        <v>0</v>
      </c>
      <c r="V1094" s="81" t="str">
        <f>IF(ISBLANK(A1094),VLOOKUP(Abfalldokumentation!$W1094,'Linien - BU'!R:S,2,FALSE),A1094)</f>
        <v>L1</v>
      </c>
      <c r="W1094" s="77" t="str">
        <f t="shared" si="152"/>
        <v>-</v>
      </c>
      <c r="X1094" s="77">
        <f t="shared" si="153"/>
        <v>30</v>
      </c>
      <c r="Y1094"/>
    </row>
    <row r="1095" spans="1:25" ht="30" customHeight="1" x14ac:dyDescent="0.25">
      <c r="A1095" s="45" t="s">
        <v>89</v>
      </c>
      <c r="B1095" s="46" t="s">
        <v>36</v>
      </c>
      <c r="C1095" s="46">
        <v>9.5</v>
      </c>
      <c r="D1095" s="46">
        <v>74</v>
      </c>
      <c r="E1095" s="47">
        <v>44483</v>
      </c>
      <c r="F1095" s="48"/>
      <c r="G1095" s="46"/>
      <c r="H1095" s="50" t="str">
        <f>IFERROR(VLOOKUP(Abfalldokumentation!$B1095,Artikel!A:C,3,FALSE),Abfalldokumentation!$B1095)</f>
        <v>-</v>
      </c>
      <c r="I1095" s="73" t="str">
        <f>VLOOKUP(V1095,'Linien - BU'!A:B,2,FALSE)</f>
        <v>Rest</v>
      </c>
      <c r="J1095" s="74">
        <f t="shared" si="147"/>
        <v>9.5</v>
      </c>
      <c r="K1095" s="75">
        <f>Abfalldokumentation!$E1095</f>
        <v>44483</v>
      </c>
      <c r="L1095" s="74" t="str">
        <f>IFERROR(IF(VLOOKUP(W1095,'[1]Rohware 230'!$B:$C,2,FALSE)=0,"Rohware"),
IFERROR(IF(VLOOKUP(W1095,[1]Sammelnr.!$B:$C,2,FALSE)=0,"Sammelnr. ungeschält ABS"),
IFERROR(IF(VLOOKUP(W1095,[1]Sammelnr.!$E:$F,2,FALSE)=0,"Sammelnr. ungeschält VS"),
IFERROR(IF(VLOOKUP(W1095,[1]Sammelnr.!$H:$I,2,FALSE)=0,"Sammelnr. geschält"),
IFERROR(IF(VLOOKUP(W1095,[1]Offen!$B:$C,2,FALSE)=0,"Offen ungeschält ABS"),
IFERROR(IF(VLOOKUP(W1095,[1]Offen!$E:$F,2,FALSE)=0,"Offen ungeschält VOS"),
IFERROR(IF(VLOOKUP(W1095,[1]Offen!$H:$I,2,FALSE)=0,"Offen geschält RW"),
IFERROR(IF(VLOOKUP(W1095,[1]Offen!$K:$L,2,FALSE)=0,"Offen vegan"),
IFERROR(IF(VLOOKUP(W1095,[1]Offen!$N:$O,2,FALSE)=0,"Offen Zipfel"),
IFERROR(IF(VLOOKUP(W1095,[1]Offen!$Q:$R,2,FALSE)=0,"Offen Endstücke"),
IFERROR(IF(VLOOKUP(W1095,[1]Vakuumiert!$B:$C,2,FALSE)=0,"Vakuumierter VOS ungeschält"),
IFERROR(IF(VLOOKUP(W1095,[1]Vakuumiert!$E:$F,2,FALSE)=0,"Vakuumierter ABS ungeschält"),
IFERROR(IF(VLOOKUP(W1095,[1]Vakuumiert!$H:$I,2,FALSE)=0,"Vakuumierter VOS geschält"),
IFERROR(IF(VLOOKUP(W1095,[1]Vakuumiert!$K:$L,2,FALSE)=0,"Vakuumierter VOS vegan"),
IFERROR(IF(VLOOKUP(W1095,[1]Vakuumiert!$N:$O,2,FALSE)=0,"Vakuumierter VOS Zipfel"),
IFERROR(IF(VLOOKUP(W1095,[1]Vakuumiert!$Q:$R,2,FALSE)=0,"Vakuumiert geschält"),
IFERROR(IF(VLOOKUP(W1095,'[1]vakuumierte Fertigprodukte'!$B:$C,2,FALSE)=0,"Fertigprodukte"),
IFERROR(IF(VLOOKUP(W1095,'[1]vakuumierte Fertigprodukte'!$E:$FI,2,FALSE)=0,"Vakuumierte Zipfel"),
IFERROR(IF(VLOOKUP(W1095,[1]Wurste!$B:$C,2,FALSE)=0,"Räucherwürste"),
IFERROR(IF(VLOOKUP(W1095,[1]Wurste!$E:$F,2,FALSE)=0,"URW/URGW Wurst"),
IFERROR(IF(VLOOKUP(W1095,[1]Wurste!$H:$I,2,FALSE)=0,"HF-Wurst Vegan"),
IFERROR(IF(VLOOKUP(W1095,[1]Wurste!$K:$L,2,FALSE)=0,"320er ohne Würste"),
IFERROR(IF(AND(OR(Abfalldokumentation!$I1095="BU3",Abfalldokumentation!$I1095="Verkauf"),Abfalldokumentation!$N1095="Schimmel",Abfalldokumentation!$O1095="keinen Abnehmer/kein Schälpersonal"),"Div. Zipfel, ES ohne Verwendung",VLOOKUP(Abfalldokumentation!$M1095,Produktgruppen!A:B,2,FALSE)),"-")))))))))))))))))))))))</f>
        <v>Rest</v>
      </c>
      <c r="M1095" s="76" t="str">
        <f>IFERROR(VLOOKUP(Abfalldokumentation!$W1095,Artikel!A:C,3,FALSE),Abfalldokumentation!$W1095)</f>
        <v>-</v>
      </c>
      <c r="N1095" s="76" t="str">
        <f>VLOOKUP(D1095,'Liste Gründe'!A:D,2,FALSE)</f>
        <v>Qualitätssicherung</v>
      </c>
      <c r="O1095" s="75" t="str">
        <f>IF(ISBLANK(F1095),VLOOKUP(Abfalldokumentation!$X1095,'Liste Gründe'!A:D,3,FALSE),F1095)</f>
        <v>Sensorik</v>
      </c>
      <c r="P1095" s="76" t="str">
        <f>IF(ISBLANK(Abfalldokumentation!$G1095),"-",Abfalldokumentation!$G1095)</f>
        <v>-</v>
      </c>
      <c r="Q1095" s="76">
        <f t="shared" si="148"/>
        <v>41</v>
      </c>
      <c r="R1095" s="76" t="str">
        <f t="shared" si="149"/>
        <v>Produkte</v>
      </c>
      <c r="S1095" s="76" t="str">
        <f t="shared" si="150"/>
        <v>BUs</v>
      </c>
      <c r="T1095" s="76" t="str">
        <f t="shared" si="151"/>
        <v>Symptome</v>
      </c>
      <c r="U1095" s="76" t="str">
        <f>IFERROR(VLOOKUP(Abfalldokumentation!$W1095,Kennzahlen!S:U,3,FALSE)*Abfalldokumentation!$J1095,"0")</f>
        <v>0</v>
      </c>
      <c r="V1095" s="76" t="str">
        <f>IF(ISBLANK(A1095),VLOOKUP(Abfalldokumentation!$W1095,'Linien - BU'!R:S,2,FALSE),A1095)</f>
        <v>QM</v>
      </c>
      <c r="W1095" s="77" t="str">
        <f t="shared" si="152"/>
        <v>-</v>
      </c>
      <c r="X1095" s="77">
        <f t="shared" si="153"/>
        <v>74</v>
      </c>
      <c r="Y1095"/>
    </row>
    <row r="1096" spans="1:25" ht="30" customHeight="1" x14ac:dyDescent="0.25">
      <c r="A1096" s="39" t="s">
        <v>92</v>
      </c>
      <c r="B1096" s="40" t="s">
        <v>36</v>
      </c>
      <c r="C1096" s="40">
        <v>57</v>
      </c>
      <c r="D1096" s="40">
        <v>71</v>
      </c>
      <c r="E1096" s="41">
        <v>44483</v>
      </c>
      <c r="F1096" s="42"/>
      <c r="G1096" s="40"/>
      <c r="H1096" s="44" t="str">
        <f>IFERROR(VLOOKUP(Abfalldokumentation!$B1096,Artikel!A:C,3,FALSE),Abfalldokumentation!$B1096)</f>
        <v>-</v>
      </c>
      <c r="I1096" s="78" t="str">
        <f>VLOOKUP(V1096,'Linien - BU'!A:B,2,FALSE)</f>
        <v>Rest</v>
      </c>
      <c r="J1096" s="79">
        <f t="shared" si="147"/>
        <v>57</v>
      </c>
      <c r="K1096" s="80">
        <f>Abfalldokumentation!$E1096</f>
        <v>44483</v>
      </c>
      <c r="L1096" s="79" t="str">
        <f>IFERROR(IF(VLOOKUP(W1096,'[1]Rohware 230'!$B:$C,2,FALSE)=0,"Rohware"),
IFERROR(IF(VLOOKUP(W1096,[1]Sammelnr.!$B:$C,2,FALSE)=0,"Sammelnr. ungeschält ABS"),
IFERROR(IF(VLOOKUP(W1096,[1]Sammelnr.!$E:$F,2,FALSE)=0,"Sammelnr. ungeschält VS"),
IFERROR(IF(VLOOKUP(W1096,[1]Sammelnr.!$H:$I,2,FALSE)=0,"Sammelnr. geschält"),
IFERROR(IF(VLOOKUP(W1096,[1]Offen!$B:$C,2,FALSE)=0,"Offen ungeschält ABS"),
IFERROR(IF(VLOOKUP(W1096,[1]Offen!$E:$F,2,FALSE)=0,"Offen ungeschält VOS"),
IFERROR(IF(VLOOKUP(W1096,[1]Offen!$H:$I,2,FALSE)=0,"Offen geschält RW"),
IFERROR(IF(VLOOKUP(W1096,[1]Offen!$K:$L,2,FALSE)=0,"Offen vegan"),
IFERROR(IF(VLOOKUP(W1096,[1]Offen!$N:$O,2,FALSE)=0,"Offen Zipfel"),
IFERROR(IF(VLOOKUP(W1096,[1]Offen!$Q:$R,2,FALSE)=0,"Offen Endstücke"),
IFERROR(IF(VLOOKUP(W1096,[1]Vakuumiert!$B:$C,2,FALSE)=0,"Vakuumierter VOS ungeschält"),
IFERROR(IF(VLOOKUP(W1096,[1]Vakuumiert!$E:$F,2,FALSE)=0,"Vakuumierter ABS ungeschält"),
IFERROR(IF(VLOOKUP(W1096,[1]Vakuumiert!$H:$I,2,FALSE)=0,"Vakuumierter VOS geschält"),
IFERROR(IF(VLOOKUP(W1096,[1]Vakuumiert!$K:$L,2,FALSE)=0,"Vakuumierter VOS vegan"),
IFERROR(IF(VLOOKUP(W1096,[1]Vakuumiert!$N:$O,2,FALSE)=0,"Vakuumierter VOS Zipfel"),
IFERROR(IF(VLOOKUP(W1096,[1]Vakuumiert!$Q:$R,2,FALSE)=0,"Vakuumiert geschält"),
IFERROR(IF(VLOOKUP(W1096,'[1]vakuumierte Fertigprodukte'!$B:$C,2,FALSE)=0,"Fertigprodukte"),
IFERROR(IF(VLOOKUP(W1096,'[1]vakuumierte Fertigprodukte'!$E:$FI,2,FALSE)=0,"Vakuumierte Zipfel"),
IFERROR(IF(VLOOKUP(W1096,[1]Wurste!$B:$C,2,FALSE)=0,"Räucherwürste"),
IFERROR(IF(VLOOKUP(W1096,[1]Wurste!$E:$F,2,FALSE)=0,"URW/URGW Wurst"),
IFERROR(IF(VLOOKUP(W1096,[1]Wurste!$H:$I,2,FALSE)=0,"HF-Wurst Vegan"),
IFERROR(IF(VLOOKUP(W1096,[1]Wurste!$K:$L,2,FALSE)=0,"320er ohne Würste"),
IFERROR(IF(AND(OR(Abfalldokumentation!$I1096="BU3",Abfalldokumentation!$I1096="Verkauf"),Abfalldokumentation!$N1096="Schimmel",Abfalldokumentation!$O1096="keinen Abnehmer/kein Schälpersonal"),"Div. Zipfel, ES ohne Verwendung",VLOOKUP(Abfalldokumentation!$M1096,Produktgruppen!A:B,2,FALSE)),"-")))))))))))))))))))))))</f>
        <v>Rest</v>
      </c>
      <c r="M1096" s="81" t="str">
        <f>IFERROR(VLOOKUP(Abfalldokumentation!$W1096,Artikel!A:C,3,FALSE),Abfalldokumentation!$W1096)</f>
        <v>-</v>
      </c>
      <c r="N1096" s="81" t="str">
        <f>VLOOKUP(D1096,'Liste Gründe'!A:D,2,FALSE)</f>
        <v>Qualitätssicherung</v>
      </c>
      <c r="O1096" s="80" t="str">
        <f>IF(ISBLANK(F1096),VLOOKUP(Abfalldokumentation!$X1096,'Liste Gründe'!A:D,3,FALSE),F1096)</f>
        <v>Einwaage</v>
      </c>
      <c r="P1096" s="81" t="str">
        <f>IF(ISBLANK(Abfalldokumentation!$G1096),"-",Abfalldokumentation!$G1096)</f>
        <v>-</v>
      </c>
      <c r="Q1096" s="81">
        <f t="shared" si="148"/>
        <v>41</v>
      </c>
      <c r="R1096" s="81" t="str">
        <f t="shared" si="149"/>
        <v>Produkte</v>
      </c>
      <c r="S1096" s="81" t="str">
        <f t="shared" si="150"/>
        <v>BUs</v>
      </c>
      <c r="T1096" s="81" t="str">
        <f t="shared" si="151"/>
        <v>Symptome</v>
      </c>
      <c r="U1096" s="81" t="str">
        <f>IFERROR(VLOOKUP(Abfalldokumentation!$W1096,Kennzahlen!S:U,3,FALSE)*Abfalldokumentation!$J1096,"0")</f>
        <v>0</v>
      </c>
      <c r="V1096" s="81" t="str">
        <f>IF(ISBLANK(A1096),VLOOKUP(Abfalldokumentation!$W1096,'Linien - BU'!R:S,2,FALSE),A1096)</f>
        <v>Labor</v>
      </c>
      <c r="W1096" s="77" t="str">
        <f t="shared" si="152"/>
        <v>-</v>
      </c>
      <c r="X1096" s="77">
        <f t="shared" si="153"/>
        <v>71</v>
      </c>
      <c r="Y1096"/>
    </row>
    <row r="1097" spans="1:25" ht="30" customHeight="1" x14ac:dyDescent="0.25">
      <c r="A1097" s="45" t="s">
        <v>92</v>
      </c>
      <c r="B1097" s="46" t="s">
        <v>36</v>
      </c>
      <c r="C1097" s="46">
        <v>2.2000000000000002</v>
      </c>
      <c r="D1097" s="46">
        <v>74</v>
      </c>
      <c r="E1097" s="47">
        <v>44483</v>
      </c>
      <c r="F1097" s="48"/>
      <c r="G1097" s="46"/>
      <c r="H1097" s="50" t="str">
        <f>IFERROR(VLOOKUP(Abfalldokumentation!$B1097,Artikel!A:C,3,FALSE),Abfalldokumentation!$B1097)</f>
        <v>-</v>
      </c>
      <c r="I1097" s="73" t="str">
        <f>VLOOKUP(V1097,'Linien - BU'!A:B,2,FALSE)</f>
        <v>Rest</v>
      </c>
      <c r="J1097" s="74">
        <f t="shared" si="147"/>
        <v>2.2000000000000002</v>
      </c>
      <c r="K1097" s="75">
        <f>Abfalldokumentation!$E1097</f>
        <v>44483</v>
      </c>
      <c r="L1097" s="74" t="str">
        <f>IFERROR(IF(VLOOKUP(W1097,'[1]Rohware 230'!$B:$C,2,FALSE)=0,"Rohware"),
IFERROR(IF(VLOOKUP(W1097,[1]Sammelnr.!$B:$C,2,FALSE)=0,"Sammelnr. ungeschält ABS"),
IFERROR(IF(VLOOKUP(W1097,[1]Sammelnr.!$E:$F,2,FALSE)=0,"Sammelnr. ungeschält VS"),
IFERROR(IF(VLOOKUP(W1097,[1]Sammelnr.!$H:$I,2,FALSE)=0,"Sammelnr. geschält"),
IFERROR(IF(VLOOKUP(W1097,[1]Offen!$B:$C,2,FALSE)=0,"Offen ungeschält ABS"),
IFERROR(IF(VLOOKUP(W1097,[1]Offen!$E:$F,2,FALSE)=0,"Offen ungeschält VOS"),
IFERROR(IF(VLOOKUP(W1097,[1]Offen!$H:$I,2,FALSE)=0,"Offen geschält RW"),
IFERROR(IF(VLOOKUP(W1097,[1]Offen!$K:$L,2,FALSE)=0,"Offen vegan"),
IFERROR(IF(VLOOKUP(W1097,[1]Offen!$N:$O,2,FALSE)=0,"Offen Zipfel"),
IFERROR(IF(VLOOKUP(W1097,[1]Offen!$Q:$R,2,FALSE)=0,"Offen Endstücke"),
IFERROR(IF(VLOOKUP(W1097,[1]Vakuumiert!$B:$C,2,FALSE)=0,"Vakuumierter VOS ungeschält"),
IFERROR(IF(VLOOKUP(W1097,[1]Vakuumiert!$E:$F,2,FALSE)=0,"Vakuumierter ABS ungeschält"),
IFERROR(IF(VLOOKUP(W1097,[1]Vakuumiert!$H:$I,2,FALSE)=0,"Vakuumierter VOS geschält"),
IFERROR(IF(VLOOKUP(W1097,[1]Vakuumiert!$K:$L,2,FALSE)=0,"Vakuumierter VOS vegan"),
IFERROR(IF(VLOOKUP(W1097,[1]Vakuumiert!$N:$O,2,FALSE)=0,"Vakuumierter VOS Zipfel"),
IFERROR(IF(VLOOKUP(W1097,[1]Vakuumiert!$Q:$R,2,FALSE)=0,"Vakuumiert geschält"),
IFERROR(IF(VLOOKUP(W1097,'[1]vakuumierte Fertigprodukte'!$B:$C,2,FALSE)=0,"Fertigprodukte"),
IFERROR(IF(VLOOKUP(W1097,'[1]vakuumierte Fertigprodukte'!$E:$FI,2,FALSE)=0,"Vakuumierte Zipfel"),
IFERROR(IF(VLOOKUP(W1097,[1]Wurste!$B:$C,2,FALSE)=0,"Räucherwürste"),
IFERROR(IF(VLOOKUP(W1097,[1]Wurste!$E:$F,2,FALSE)=0,"URW/URGW Wurst"),
IFERROR(IF(VLOOKUP(W1097,[1]Wurste!$H:$I,2,FALSE)=0,"HF-Wurst Vegan"),
IFERROR(IF(VLOOKUP(W1097,[1]Wurste!$K:$L,2,FALSE)=0,"320er ohne Würste"),
IFERROR(IF(AND(OR(Abfalldokumentation!$I1097="BU3",Abfalldokumentation!$I1097="Verkauf"),Abfalldokumentation!$N1097="Schimmel",Abfalldokumentation!$O1097="keinen Abnehmer/kein Schälpersonal"),"Div. Zipfel, ES ohne Verwendung",VLOOKUP(Abfalldokumentation!$M1097,Produktgruppen!A:B,2,FALSE)),"-")))))))))))))))))))))))</f>
        <v>Rest</v>
      </c>
      <c r="M1097" s="76" t="str">
        <f>IFERROR(VLOOKUP(Abfalldokumentation!$W1097,Artikel!A:C,3,FALSE),Abfalldokumentation!$W1097)</f>
        <v>-</v>
      </c>
      <c r="N1097" s="76" t="str">
        <f>VLOOKUP(D1097,'Liste Gründe'!A:D,2,FALSE)</f>
        <v>Qualitätssicherung</v>
      </c>
      <c r="O1097" s="75" t="str">
        <f>IF(ISBLANK(F1097),VLOOKUP(Abfalldokumentation!$X1097,'Liste Gründe'!A:D,3,FALSE),F1097)</f>
        <v>Sensorik</v>
      </c>
      <c r="P1097" s="76" t="str">
        <f>IF(ISBLANK(Abfalldokumentation!$G1097),"-",Abfalldokumentation!$G1097)</f>
        <v>-</v>
      </c>
      <c r="Q1097" s="76">
        <f t="shared" si="148"/>
        <v>41</v>
      </c>
      <c r="R1097" s="76" t="str">
        <f t="shared" si="149"/>
        <v>Produkte</v>
      </c>
      <c r="S1097" s="76" t="str">
        <f t="shared" si="150"/>
        <v>BUs</v>
      </c>
      <c r="T1097" s="76" t="str">
        <f t="shared" si="151"/>
        <v>Symptome</v>
      </c>
      <c r="U1097" s="76" t="str">
        <f>IFERROR(VLOOKUP(Abfalldokumentation!$W1097,Kennzahlen!S:U,3,FALSE)*Abfalldokumentation!$J1097,"0")</f>
        <v>0</v>
      </c>
      <c r="V1097" s="76" t="str">
        <f>IF(ISBLANK(A1097),VLOOKUP(Abfalldokumentation!$W1097,'Linien - BU'!R:S,2,FALSE),A1097)</f>
        <v>Labor</v>
      </c>
      <c r="W1097" s="77" t="str">
        <f t="shared" si="152"/>
        <v>-</v>
      </c>
      <c r="X1097" s="77">
        <f t="shared" si="153"/>
        <v>74</v>
      </c>
      <c r="Y1097"/>
    </row>
    <row r="1098" spans="1:25" ht="30" customHeight="1" x14ac:dyDescent="0.25">
      <c r="A1098" s="39" t="s">
        <v>9</v>
      </c>
      <c r="B1098" s="40" t="s">
        <v>85</v>
      </c>
      <c r="C1098" s="40">
        <v>15</v>
      </c>
      <c r="D1098" s="40">
        <v>30</v>
      </c>
      <c r="E1098" s="41">
        <v>44483</v>
      </c>
      <c r="F1098" s="42"/>
      <c r="G1098" s="40"/>
      <c r="H1098" s="44" t="str">
        <f>IFERROR(VLOOKUP(Abfalldokumentation!$B1098,Artikel!A:C,3,FALSE),Abfalldokumentation!$B1098)</f>
        <v>Diverses</v>
      </c>
      <c r="I1098" s="78" t="str">
        <f>VLOOKUP(V1098,'Linien - BU'!A:B,2,FALSE)</f>
        <v>BU4</v>
      </c>
      <c r="J1098" s="79">
        <f t="shared" si="147"/>
        <v>15</v>
      </c>
      <c r="K1098" s="80">
        <f>Abfalldokumentation!$E1098</f>
        <v>44483</v>
      </c>
      <c r="L1098" s="79" t="str">
        <f>IFERROR(IF(VLOOKUP(W1098,'[1]Rohware 230'!$B:$C,2,FALSE)=0,"Rohware"),
IFERROR(IF(VLOOKUP(W1098,[1]Sammelnr.!$B:$C,2,FALSE)=0,"Sammelnr. ungeschält ABS"),
IFERROR(IF(VLOOKUP(W1098,[1]Sammelnr.!$E:$F,2,FALSE)=0,"Sammelnr. ungeschält VS"),
IFERROR(IF(VLOOKUP(W1098,[1]Sammelnr.!$H:$I,2,FALSE)=0,"Sammelnr. geschält"),
IFERROR(IF(VLOOKUP(W1098,[1]Offen!$B:$C,2,FALSE)=0,"Offen ungeschält ABS"),
IFERROR(IF(VLOOKUP(W1098,[1]Offen!$E:$F,2,FALSE)=0,"Offen ungeschält VOS"),
IFERROR(IF(VLOOKUP(W1098,[1]Offen!$H:$I,2,FALSE)=0,"Offen geschält RW"),
IFERROR(IF(VLOOKUP(W1098,[1]Offen!$K:$L,2,FALSE)=0,"Offen vegan"),
IFERROR(IF(VLOOKUP(W1098,[1]Offen!$N:$O,2,FALSE)=0,"Offen Zipfel"),
IFERROR(IF(VLOOKUP(W1098,[1]Offen!$Q:$R,2,FALSE)=0,"Offen Endstücke"),
IFERROR(IF(VLOOKUP(W1098,[1]Vakuumiert!$B:$C,2,FALSE)=0,"Vakuumierter VOS ungeschält"),
IFERROR(IF(VLOOKUP(W1098,[1]Vakuumiert!$E:$F,2,FALSE)=0,"Vakuumierter ABS ungeschält"),
IFERROR(IF(VLOOKUP(W1098,[1]Vakuumiert!$H:$I,2,FALSE)=0,"Vakuumierter VOS geschält"),
IFERROR(IF(VLOOKUP(W1098,[1]Vakuumiert!$K:$L,2,FALSE)=0,"Vakuumierter VOS vegan"),
IFERROR(IF(VLOOKUP(W1098,[1]Vakuumiert!$N:$O,2,FALSE)=0,"Vakuumierter VOS Zipfel"),
IFERROR(IF(VLOOKUP(W1098,[1]Vakuumiert!$Q:$R,2,FALSE)=0,"Vakuumiert geschält"),
IFERROR(IF(VLOOKUP(W1098,'[1]vakuumierte Fertigprodukte'!$B:$C,2,FALSE)=0,"Fertigprodukte"),
IFERROR(IF(VLOOKUP(W1098,'[1]vakuumierte Fertigprodukte'!$E:$FI,2,FALSE)=0,"Vakuumierte Zipfel"),
IFERROR(IF(VLOOKUP(W1098,[1]Wurste!$B:$C,2,FALSE)=0,"Räucherwürste"),
IFERROR(IF(VLOOKUP(W1098,[1]Wurste!$E:$F,2,FALSE)=0,"URW/URGW Wurst"),
IFERROR(IF(VLOOKUP(W1098,[1]Wurste!$H:$I,2,FALSE)=0,"HF-Wurst Vegan"),
IFERROR(IF(VLOOKUP(W1098,[1]Wurste!$K:$L,2,FALSE)=0,"320er ohne Würste"),
IFERROR(IF(AND(OR(Abfalldokumentation!$I1098="BU3",Abfalldokumentation!$I1098="Verkauf"),Abfalldokumentation!$N1098="Schimmel",Abfalldokumentation!$O1098="keinen Abnehmer/kein Schälpersonal"),"Div. Zipfel, ES ohne Verwendung",VLOOKUP(Abfalldokumentation!$M1098,Produktgruppen!A:B,2,FALSE)),"-")))))))))))))))))))))))</f>
        <v>Diverses</v>
      </c>
      <c r="M1098" s="81" t="str">
        <f>IFERROR(VLOOKUP(Abfalldokumentation!$W1098,Artikel!A:C,3,FALSE),Abfalldokumentation!$W1098)</f>
        <v>Diverses</v>
      </c>
      <c r="N1098" s="81" t="str">
        <f>VLOOKUP(D1098,'Liste Gründe'!A:D,2,FALSE)</f>
        <v>Linienbezogen</v>
      </c>
      <c r="O1098" s="80" t="str">
        <f>IF(ISBLANK(F1098),VLOOKUP(Abfalldokumentation!$X1098,'Liste Gründe'!A:D,3,FALSE),F1098)</f>
        <v>Maschinenabfall</v>
      </c>
      <c r="P1098" s="81" t="str">
        <f>IF(ISBLANK(Abfalldokumentation!$G1098),"-",Abfalldokumentation!$G1098)</f>
        <v>-</v>
      </c>
      <c r="Q1098" s="81">
        <f t="shared" si="148"/>
        <v>41</v>
      </c>
      <c r="R1098" s="81" t="str">
        <f t="shared" si="149"/>
        <v>Produkte</v>
      </c>
      <c r="S1098" s="81" t="str">
        <f t="shared" si="150"/>
        <v>BUs</v>
      </c>
      <c r="T1098" s="81" t="str">
        <f t="shared" si="151"/>
        <v>Symptome</v>
      </c>
      <c r="U1098" s="81" t="str">
        <f>IFERROR(VLOOKUP(Abfalldokumentation!$W1098,Kennzahlen!S:U,3,FALSE)*Abfalldokumentation!$J1098,"0")</f>
        <v>0</v>
      </c>
      <c r="V1098" s="81" t="str">
        <f>IF(ISBLANK(A1098),VLOOKUP(Abfalldokumentation!$W1098,'Linien - BU'!R:S,2,FALSE),A1098)</f>
        <v>BU4</v>
      </c>
      <c r="W1098" s="77" t="str">
        <f t="shared" si="152"/>
        <v>Diverses</v>
      </c>
      <c r="X1098" s="77">
        <f t="shared" si="153"/>
        <v>30</v>
      </c>
      <c r="Y1098"/>
    </row>
    <row r="1099" spans="1:25" ht="30" customHeight="1" x14ac:dyDescent="0.25">
      <c r="A1099" s="45" t="s">
        <v>8</v>
      </c>
      <c r="B1099" s="46" t="s">
        <v>85</v>
      </c>
      <c r="C1099" s="46">
        <v>35</v>
      </c>
      <c r="D1099" s="46">
        <v>30</v>
      </c>
      <c r="E1099" s="47">
        <v>44483</v>
      </c>
      <c r="F1099" s="48"/>
      <c r="G1099" s="46"/>
      <c r="H1099" s="50" t="str">
        <f>IFERROR(VLOOKUP(Abfalldokumentation!$B1099,Artikel!A:C,3,FALSE),Abfalldokumentation!$B1099)</f>
        <v>Diverses</v>
      </c>
      <c r="I1099" s="73" t="str">
        <f>VLOOKUP(V1099,'Linien - BU'!A:B,2,FALSE)</f>
        <v>BU3</v>
      </c>
      <c r="J1099" s="74">
        <f t="shared" si="147"/>
        <v>35</v>
      </c>
      <c r="K1099" s="75">
        <f>Abfalldokumentation!$E1099</f>
        <v>44483</v>
      </c>
      <c r="L1099" s="74" t="str">
        <f>IFERROR(IF(VLOOKUP(W1099,'[1]Rohware 230'!$B:$C,2,FALSE)=0,"Rohware"),
IFERROR(IF(VLOOKUP(W1099,[1]Sammelnr.!$B:$C,2,FALSE)=0,"Sammelnr. ungeschält ABS"),
IFERROR(IF(VLOOKUP(W1099,[1]Sammelnr.!$E:$F,2,FALSE)=0,"Sammelnr. ungeschält VS"),
IFERROR(IF(VLOOKUP(W1099,[1]Sammelnr.!$H:$I,2,FALSE)=0,"Sammelnr. geschält"),
IFERROR(IF(VLOOKUP(W1099,[1]Offen!$B:$C,2,FALSE)=0,"Offen ungeschält ABS"),
IFERROR(IF(VLOOKUP(W1099,[1]Offen!$E:$F,2,FALSE)=0,"Offen ungeschält VOS"),
IFERROR(IF(VLOOKUP(W1099,[1]Offen!$H:$I,2,FALSE)=0,"Offen geschält RW"),
IFERROR(IF(VLOOKUP(W1099,[1]Offen!$K:$L,2,FALSE)=0,"Offen vegan"),
IFERROR(IF(VLOOKUP(W1099,[1]Offen!$N:$O,2,FALSE)=0,"Offen Zipfel"),
IFERROR(IF(VLOOKUP(W1099,[1]Offen!$Q:$R,2,FALSE)=0,"Offen Endstücke"),
IFERROR(IF(VLOOKUP(W1099,[1]Vakuumiert!$B:$C,2,FALSE)=0,"Vakuumierter VOS ungeschält"),
IFERROR(IF(VLOOKUP(W1099,[1]Vakuumiert!$E:$F,2,FALSE)=0,"Vakuumierter ABS ungeschält"),
IFERROR(IF(VLOOKUP(W1099,[1]Vakuumiert!$H:$I,2,FALSE)=0,"Vakuumierter VOS geschält"),
IFERROR(IF(VLOOKUP(W1099,[1]Vakuumiert!$K:$L,2,FALSE)=0,"Vakuumierter VOS vegan"),
IFERROR(IF(VLOOKUP(W1099,[1]Vakuumiert!$N:$O,2,FALSE)=0,"Vakuumierter VOS Zipfel"),
IFERROR(IF(VLOOKUP(W1099,[1]Vakuumiert!$Q:$R,2,FALSE)=0,"Vakuumiert geschält"),
IFERROR(IF(VLOOKUP(W1099,'[1]vakuumierte Fertigprodukte'!$B:$C,2,FALSE)=0,"Fertigprodukte"),
IFERROR(IF(VLOOKUP(W1099,'[1]vakuumierte Fertigprodukte'!$E:$FI,2,FALSE)=0,"Vakuumierte Zipfel"),
IFERROR(IF(VLOOKUP(W1099,[1]Wurste!$B:$C,2,FALSE)=0,"Räucherwürste"),
IFERROR(IF(VLOOKUP(W1099,[1]Wurste!$E:$F,2,FALSE)=0,"URW/URGW Wurst"),
IFERROR(IF(VLOOKUP(W1099,[1]Wurste!$H:$I,2,FALSE)=0,"HF-Wurst Vegan"),
IFERROR(IF(VLOOKUP(W1099,[1]Wurste!$K:$L,2,FALSE)=0,"320er ohne Würste"),
IFERROR(IF(AND(OR(Abfalldokumentation!$I1099="BU3",Abfalldokumentation!$I1099="Verkauf"),Abfalldokumentation!$N1099="Schimmel",Abfalldokumentation!$O1099="keinen Abnehmer/kein Schälpersonal"),"Div. Zipfel, ES ohne Verwendung",VLOOKUP(Abfalldokumentation!$M1099,Produktgruppen!A:B,2,FALSE)),"-")))))))))))))))))))))))</f>
        <v>Diverses</v>
      </c>
      <c r="M1099" s="76" t="str">
        <f>IFERROR(VLOOKUP(Abfalldokumentation!$W1099,Artikel!A:C,3,FALSE),Abfalldokumentation!$W1099)</f>
        <v>Diverses</v>
      </c>
      <c r="N1099" s="76" t="str">
        <f>VLOOKUP(D1099,'Liste Gründe'!A:D,2,FALSE)</f>
        <v>Linienbezogen</v>
      </c>
      <c r="O1099" s="75" t="str">
        <f>IF(ISBLANK(F1099),VLOOKUP(Abfalldokumentation!$X1099,'Liste Gründe'!A:D,3,FALSE),F1099)</f>
        <v>Maschinenabfall</v>
      </c>
      <c r="P1099" s="76" t="str">
        <f>IF(ISBLANK(Abfalldokumentation!$G1099),"-",Abfalldokumentation!$G1099)</f>
        <v>-</v>
      </c>
      <c r="Q1099" s="76">
        <f t="shared" si="148"/>
        <v>41</v>
      </c>
      <c r="R1099" s="76" t="str">
        <f t="shared" si="149"/>
        <v>Produkte</v>
      </c>
      <c r="S1099" s="76" t="str">
        <f t="shared" si="150"/>
        <v>BUs</v>
      </c>
      <c r="T1099" s="76" t="str">
        <f t="shared" si="151"/>
        <v>Symptome</v>
      </c>
      <c r="U1099" s="76" t="str">
        <f>IFERROR(VLOOKUP(Abfalldokumentation!$W1099,Kennzahlen!S:U,3,FALSE)*Abfalldokumentation!$J1099,"0")</f>
        <v>0</v>
      </c>
      <c r="V1099" s="76" t="str">
        <f>IF(ISBLANK(A1099),VLOOKUP(Abfalldokumentation!$W1099,'Linien - BU'!R:S,2,FALSE),A1099)</f>
        <v>BU3</v>
      </c>
      <c r="W1099" s="77" t="str">
        <f t="shared" si="152"/>
        <v>Diverses</v>
      </c>
      <c r="X1099" s="77">
        <f t="shared" si="153"/>
        <v>30</v>
      </c>
      <c r="Y1099"/>
    </row>
    <row r="1100" spans="1:25" ht="30" customHeight="1" x14ac:dyDescent="0.25">
      <c r="A1100" s="39" t="s">
        <v>70</v>
      </c>
      <c r="B1100" s="40" t="s">
        <v>85</v>
      </c>
      <c r="C1100" s="40">
        <v>267</v>
      </c>
      <c r="D1100" s="40">
        <v>30</v>
      </c>
      <c r="E1100" s="41">
        <v>44483</v>
      </c>
      <c r="F1100" s="42"/>
      <c r="G1100" s="40"/>
      <c r="H1100" s="44" t="str">
        <f>IFERROR(VLOOKUP(Abfalldokumentation!$B1100,Artikel!A:C,3,FALSE),Abfalldokumentation!$B1100)</f>
        <v>Diverses</v>
      </c>
      <c r="I1100" s="78" t="str">
        <f>VLOOKUP(V1100,'Linien - BU'!A:B,2,FALSE)</f>
        <v>BU1</v>
      </c>
      <c r="J1100" s="79">
        <f t="shared" si="147"/>
        <v>267</v>
      </c>
      <c r="K1100" s="80">
        <f>Abfalldokumentation!$E1100</f>
        <v>44483</v>
      </c>
      <c r="L1100" s="79" t="str">
        <f>IFERROR(IF(VLOOKUP(W1100,'[1]Rohware 230'!$B:$C,2,FALSE)=0,"Rohware"),
IFERROR(IF(VLOOKUP(W1100,[1]Sammelnr.!$B:$C,2,FALSE)=0,"Sammelnr. ungeschält ABS"),
IFERROR(IF(VLOOKUP(W1100,[1]Sammelnr.!$E:$F,2,FALSE)=0,"Sammelnr. ungeschält VS"),
IFERROR(IF(VLOOKUP(W1100,[1]Sammelnr.!$H:$I,2,FALSE)=0,"Sammelnr. geschält"),
IFERROR(IF(VLOOKUP(W1100,[1]Offen!$B:$C,2,FALSE)=0,"Offen ungeschält ABS"),
IFERROR(IF(VLOOKUP(W1100,[1]Offen!$E:$F,2,FALSE)=0,"Offen ungeschält VOS"),
IFERROR(IF(VLOOKUP(W1100,[1]Offen!$H:$I,2,FALSE)=0,"Offen geschält RW"),
IFERROR(IF(VLOOKUP(W1100,[1]Offen!$K:$L,2,FALSE)=0,"Offen vegan"),
IFERROR(IF(VLOOKUP(W1100,[1]Offen!$N:$O,2,FALSE)=0,"Offen Zipfel"),
IFERROR(IF(VLOOKUP(W1100,[1]Offen!$Q:$R,2,FALSE)=0,"Offen Endstücke"),
IFERROR(IF(VLOOKUP(W1100,[1]Vakuumiert!$B:$C,2,FALSE)=0,"Vakuumierter VOS ungeschält"),
IFERROR(IF(VLOOKUP(W1100,[1]Vakuumiert!$E:$F,2,FALSE)=0,"Vakuumierter ABS ungeschält"),
IFERROR(IF(VLOOKUP(W1100,[1]Vakuumiert!$H:$I,2,FALSE)=0,"Vakuumierter VOS geschält"),
IFERROR(IF(VLOOKUP(W1100,[1]Vakuumiert!$K:$L,2,FALSE)=0,"Vakuumierter VOS vegan"),
IFERROR(IF(VLOOKUP(W1100,[1]Vakuumiert!$N:$O,2,FALSE)=0,"Vakuumierter VOS Zipfel"),
IFERROR(IF(VLOOKUP(W1100,[1]Vakuumiert!$Q:$R,2,FALSE)=0,"Vakuumiert geschält"),
IFERROR(IF(VLOOKUP(W1100,'[1]vakuumierte Fertigprodukte'!$B:$C,2,FALSE)=0,"Fertigprodukte"),
IFERROR(IF(VLOOKUP(W1100,'[1]vakuumierte Fertigprodukte'!$E:$FI,2,FALSE)=0,"Vakuumierte Zipfel"),
IFERROR(IF(VLOOKUP(W1100,[1]Wurste!$B:$C,2,FALSE)=0,"Räucherwürste"),
IFERROR(IF(VLOOKUP(W1100,[1]Wurste!$E:$F,2,FALSE)=0,"URW/URGW Wurst"),
IFERROR(IF(VLOOKUP(W1100,[1]Wurste!$H:$I,2,FALSE)=0,"HF-Wurst Vegan"),
IFERROR(IF(VLOOKUP(W1100,[1]Wurste!$K:$L,2,FALSE)=0,"320er ohne Würste"),
IFERROR(IF(AND(OR(Abfalldokumentation!$I1100="BU3",Abfalldokumentation!$I1100="Verkauf"),Abfalldokumentation!$N1100="Schimmel",Abfalldokumentation!$O1100="keinen Abnehmer/kein Schälpersonal"),"Div. Zipfel, ES ohne Verwendung",VLOOKUP(Abfalldokumentation!$M1100,Produktgruppen!A:B,2,FALSE)),"-")))))))))))))))))))))))</f>
        <v>Diverses</v>
      </c>
      <c r="M1100" s="81" t="str">
        <f>IFERROR(VLOOKUP(Abfalldokumentation!$W1100,Artikel!A:C,3,FALSE),Abfalldokumentation!$W1100)</f>
        <v>Diverses</v>
      </c>
      <c r="N1100" s="81" t="str">
        <f>VLOOKUP(D1100,'Liste Gründe'!A:D,2,FALSE)</f>
        <v>Linienbezogen</v>
      </c>
      <c r="O1100" s="80" t="str">
        <f>IF(ISBLANK(F1100),VLOOKUP(Abfalldokumentation!$X1100,'Liste Gründe'!A:D,3,FALSE),F1100)</f>
        <v>Maschinenabfall</v>
      </c>
      <c r="P1100" s="81" t="str">
        <f>IF(ISBLANK(Abfalldokumentation!$G1100),"-",Abfalldokumentation!$G1100)</f>
        <v>-</v>
      </c>
      <c r="Q1100" s="81">
        <f t="shared" si="148"/>
        <v>41</v>
      </c>
      <c r="R1100" s="81" t="str">
        <f t="shared" si="149"/>
        <v>Produkte</v>
      </c>
      <c r="S1100" s="81" t="str">
        <f t="shared" si="150"/>
        <v>BUs</v>
      </c>
      <c r="T1100" s="81" t="str">
        <f t="shared" si="151"/>
        <v>Symptome</v>
      </c>
      <c r="U1100" s="81" t="str">
        <f>IFERROR(VLOOKUP(Abfalldokumentation!$W1100,Kennzahlen!S:U,3,FALSE)*Abfalldokumentation!$J1100,"0")</f>
        <v>0</v>
      </c>
      <c r="V1100" s="81" t="str">
        <f>IF(ISBLANK(A1100),VLOOKUP(Abfalldokumentation!$W1100,'Linien - BU'!R:S,2,FALSE),A1100)</f>
        <v>Abfüllung</v>
      </c>
      <c r="W1100" s="77" t="str">
        <f t="shared" si="152"/>
        <v>Diverses</v>
      </c>
      <c r="X1100" s="77">
        <f t="shared" si="153"/>
        <v>30</v>
      </c>
      <c r="Y1100"/>
    </row>
    <row r="1101" spans="1:25" ht="30" customHeight="1" x14ac:dyDescent="0.25">
      <c r="A1101" s="45" t="s">
        <v>74</v>
      </c>
      <c r="B1101" s="46" t="s">
        <v>85</v>
      </c>
      <c r="C1101" s="46">
        <v>41.5</v>
      </c>
      <c r="D1101" s="46">
        <v>10</v>
      </c>
      <c r="E1101" s="47">
        <v>44483</v>
      </c>
      <c r="F1101" s="48"/>
      <c r="G1101" s="46"/>
      <c r="H1101" s="50" t="str">
        <f>IFERROR(VLOOKUP(Abfalldokumentation!$B1101,Artikel!A:C,3,FALSE),Abfalldokumentation!$B1101)</f>
        <v>Diverses</v>
      </c>
      <c r="I1101" s="73" t="str">
        <f>VLOOKUP(V1101,'Linien - BU'!A:B,2,FALSE)</f>
        <v>BU1</v>
      </c>
      <c r="J1101" s="74">
        <f t="shared" si="147"/>
        <v>41.5</v>
      </c>
      <c r="K1101" s="75">
        <f>Abfalldokumentation!$E1101</f>
        <v>44483</v>
      </c>
      <c r="L1101" s="74" t="str">
        <f>IFERROR(IF(VLOOKUP(W1101,'[1]Rohware 230'!$B:$C,2,FALSE)=0,"Rohware"),
IFERROR(IF(VLOOKUP(W1101,[1]Sammelnr.!$B:$C,2,FALSE)=0,"Sammelnr. ungeschält ABS"),
IFERROR(IF(VLOOKUP(W1101,[1]Sammelnr.!$E:$F,2,FALSE)=0,"Sammelnr. ungeschält VS"),
IFERROR(IF(VLOOKUP(W1101,[1]Sammelnr.!$H:$I,2,FALSE)=0,"Sammelnr. geschält"),
IFERROR(IF(VLOOKUP(W1101,[1]Offen!$B:$C,2,FALSE)=0,"Offen ungeschält ABS"),
IFERROR(IF(VLOOKUP(W1101,[1]Offen!$E:$F,2,FALSE)=0,"Offen ungeschält VOS"),
IFERROR(IF(VLOOKUP(W1101,[1]Offen!$H:$I,2,FALSE)=0,"Offen geschält RW"),
IFERROR(IF(VLOOKUP(W1101,[1]Offen!$K:$L,2,FALSE)=0,"Offen vegan"),
IFERROR(IF(VLOOKUP(W1101,[1]Offen!$N:$O,2,FALSE)=0,"Offen Zipfel"),
IFERROR(IF(VLOOKUP(W1101,[1]Offen!$Q:$R,2,FALSE)=0,"Offen Endstücke"),
IFERROR(IF(VLOOKUP(W1101,[1]Vakuumiert!$B:$C,2,FALSE)=0,"Vakuumierter VOS ungeschält"),
IFERROR(IF(VLOOKUP(W1101,[1]Vakuumiert!$E:$F,2,FALSE)=0,"Vakuumierter ABS ungeschält"),
IFERROR(IF(VLOOKUP(W1101,[1]Vakuumiert!$H:$I,2,FALSE)=0,"Vakuumierter VOS geschält"),
IFERROR(IF(VLOOKUP(W1101,[1]Vakuumiert!$K:$L,2,FALSE)=0,"Vakuumierter VOS vegan"),
IFERROR(IF(VLOOKUP(W1101,[1]Vakuumiert!$N:$O,2,FALSE)=0,"Vakuumierter VOS Zipfel"),
IFERROR(IF(VLOOKUP(W1101,[1]Vakuumiert!$Q:$R,2,FALSE)=0,"Vakuumiert geschält"),
IFERROR(IF(VLOOKUP(W1101,'[1]vakuumierte Fertigprodukte'!$B:$C,2,FALSE)=0,"Fertigprodukte"),
IFERROR(IF(VLOOKUP(W1101,'[1]vakuumierte Fertigprodukte'!$E:$FI,2,FALSE)=0,"Vakuumierte Zipfel"),
IFERROR(IF(VLOOKUP(W1101,[1]Wurste!$B:$C,2,FALSE)=0,"Räucherwürste"),
IFERROR(IF(VLOOKUP(W1101,[1]Wurste!$E:$F,2,FALSE)=0,"URW/URGW Wurst"),
IFERROR(IF(VLOOKUP(W1101,[1]Wurste!$H:$I,2,FALSE)=0,"HF-Wurst Vegan"),
IFERROR(IF(VLOOKUP(W1101,[1]Wurste!$K:$L,2,FALSE)=0,"320er ohne Würste"),
IFERROR(IF(AND(OR(Abfalldokumentation!$I1101="BU3",Abfalldokumentation!$I1101="Verkauf"),Abfalldokumentation!$N1101="Schimmel",Abfalldokumentation!$O1101="keinen Abnehmer/kein Schälpersonal"),"Div. Zipfel, ES ohne Verwendung",VLOOKUP(Abfalldokumentation!$M1101,Produktgruppen!A:B,2,FALSE)),"-")))))))))))))))))))))))</f>
        <v>Diverses</v>
      </c>
      <c r="M1101" s="76" t="str">
        <f>IFERROR(VLOOKUP(Abfalldokumentation!$W1101,Artikel!A:C,3,FALSE),Abfalldokumentation!$W1101)</f>
        <v>Diverses</v>
      </c>
      <c r="N1101" s="76" t="str">
        <f>VLOOKUP(D1101,'Liste Gründe'!A:D,2,FALSE)</f>
        <v>Linienbezogen</v>
      </c>
      <c r="O1101" s="75" t="str">
        <f>IF(ISBLANK(F1101),VLOOKUP(Abfalldokumentation!$X1101,'Liste Gründe'!A:D,3,FALSE),F1101)</f>
        <v>Reinigung</v>
      </c>
      <c r="P1101" s="76" t="str">
        <f>IF(ISBLANK(Abfalldokumentation!$G1101),"-",Abfalldokumentation!$G1101)</f>
        <v>-</v>
      </c>
      <c r="Q1101" s="76">
        <f t="shared" si="148"/>
        <v>41</v>
      </c>
      <c r="R1101" s="76" t="str">
        <f t="shared" si="149"/>
        <v>Produkte</v>
      </c>
      <c r="S1101" s="76" t="str">
        <f t="shared" si="150"/>
        <v>BUs</v>
      </c>
      <c r="T1101" s="76" t="str">
        <f t="shared" si="151"/>
        <v>Symptome</v>
      </c>
      <c r="U1101" s="76" t="str">
        <f>IFERROR(VLOOKUP(Abfalldokumentation!$W1101,Kennzahlen!S:U,3,FALSE)*Abfalldokumentation!$J1101,"0")</f>
        <v>0</v>
      </c>
      <c r="V1101" s="76" t="str">
        <f>IF(ISBLANK(A1101),VLOOKUP(Abfalldokumentation!$W1101,'Linien - BU'!R:S,2,FALSE),A1101)</f>
        <v>Schmelze</v>
      </c>
      <c r="W1101" s="77" t="str">
        <f t="shared" si="152"/>
        <v>Diverses</v>
      </c>
      <c r="X1101" s="77">
        <f t="shared" si="153"/>
        <v>10</v>
      </c>
      <c r="Y1101"/>
    </row>
    <row r="1102" spans="1:25" ht="30" customHeight="1" x14ac:dyDescent="0.25">
      <c r="A1102" s="39" t="s">
        <v>110</v>
      </c>
      <c r="B1102" s="40" t="s">
        <v>251</v>
      </c>
      <c r="C1102" s="40">
        <v>19</v>
      </c>
      <c r="D1102" s="40">
        <v>82</v>
      </c>
      <c r="E1102" s="41">
        <v>44483</v>
      </c>
      <c r="F1102" s="42"/>
      <c r="G1102" s="40"/>
      <c r="H1102" s="44" t="str">
        <f>IFERROR(VLOOKUP(Abfalldokumentation!$B1102,Artikel!A:C,3,FALSE),Abfalldokumentation!$B1102)</f>
        <v>Räucher Schinken Fertigware</v>
      </c>
      <c r="I1102" s="78" t="str">
        <f>VLOOKUP(V1102,'Linien - BU'!A:B,2,FALSE)</f>
        <v>BU3</v>
      </c>
      <c r="J1102" s="79">
        <f t="shared" si="147"/>
        <v>19</v>
      </c>
      <c r="K1102" s="80">
        <f>Abfalldokumentation!$E1102</f>
        <v>44483</v>
      </c>
      <c r="L1102" s="79" t="str">
        <f>IFERROR(IF(VLOOKUP(W1102,'[1]Rohware 230'!$B:$C,2,FALSE)=0,"Rohware"),
IFERROR(IF(VLOOKUP(W1102,[1]Sammelnr.!$B:$C,2,FALSE)=0,"Sammelnr. ungeschält ABS"),
IFERROR(IF(VLOOKUP(W1102,[1]Sammelnr.!$E:$F,2,FALSE)=0,"Sammelnr. ungeschält VS"),
IFERROR(IF(VLOOKUP(W1102,[1]Sammelnr.!$H:$I,2,FALSE)=0,"Sammelnr. geschält"),
IFERROR(IF(VLOOKUP(W1102,[1]Offen!$B:$C,2,FALSE)=0,"Offen ungeschält ABS"),
IFERROR(IF(VLOOKUP(W1102,[1]Offen!$E:$F,2,FALSE)=0,"Offen ungeschält VOS"),
IFERROR(IF(VLOOKUP(W1102,[1]Offen!$H:$I,2,FALSE)=0,"Offen geschält RW"),
IFERROR(IF(VLOOKUP(W1102,[1]Offen!$K:$L,2,FALSE)=0,"Offen vegan"),
IFERROR(IF(VLOOKUP(W1102,[1]Offen!$N:$O,2,FALSE)=0,"Offen Zipfel"),
IFERROR(IF(VLOOKUP(W1102,[1]Offen!$Q:$R,2,FALSE)=0,"Offen Endstücke"),
IFERROR(IF(VLOOKUP(W1102,[1]Vakuumiert!$B:$C,2,FALSE)=0,"Vakuumierter VOS ungeschält"),
IFERROR(IF(VLOOKUP(W1102,[1]Vakuumiert!$E:$F,2,FALSE)=0,"Vakuumierter ABS ungeschält"),
IFERROR(IF(VLOOKUP(W1102,[1]Vakuumiert!$H:$I,2,FALSE)=0,"Vakuumierter VOS geschält"),
IFERROR(IF(VLOOKUP(W1102,[1]Vakuumiert!$K:$L,2,FALSE)=0,"Vakuumierter VOS vegan"),
IFERROR(IF(VLOOKUP(W1102,[1]Vakuumiert!$N:$O,2,FALSE)=0,"Vakuumierter VOS Zipfel"),
IFERROR(IF(VLOOKUP(W1102,[1]Vakuumiert!$Q:$R,2,FALSE)=0,"Vakuumiert geschält"),
IFERROR(IF(VLOOKUP(W1102,'[1]vakuumierte Fertigprodukte'!$B:$C,2,FALSE)=0,"Fertigprodukte"),
IFERROR(IF(VLOOKUP(W1102,'[1]vakuumierte Fertigprodukte'!$E:$FI,2,FALSE)=0,"Vakuumierte Zipfel"),
IFERROR(IF(VLOOKUP(W1102,[1]Wurste!$B:$C,2,FALSE)=0,"Räucherwürste"),
IFERROR(IF(VLOOKUP(W1102,[1]Wurste!$E:$F,2,FALSE)=0,"URW/URGW Wurst"),
IFERROR(IF(VLOOKUP(W1102,[1]Wurste!$H:$I,2,FALSE)=0,"HF-Wurst Vegan"),
IFERROR(IF(VLOOKUP(W1102,[1]Wurste!$K:$L,2,FALSE)=0,"320er ohne Würste"),
IFERROR(IF(AND(OR(Abfalldokumentation!$I1102="BU3",Abfalldokumentation!$I1102="Verkauf"),Abfalldokumentation!$N1102="Schimmel",Abfalldokumentation!$O1102="keinen Abnehmer/kein Schälpersonal"),"Div. Zipfel, ES ohne Verwendung",VLOOKUP(Abfalldokumentation!$M1102,Produktgruppen!A:B,2,FALSE)),"-")))))))))))))))))))))))</f>
        <v>Fertigware</v>
      </c>
      <c r="M1102" s="81" t="str">
        <f>IFERROR(VLOOKUP(Abfalldokumentation!$W1102,Artikel!A:C,3,FALSE),Abfalldokumentation!$W1102)</f>
        <v>Räucher Schinken Fertigware</v>
      </c>
      <c r="N1102" s="81" t="str">
        <f>VLOOKUP(D1102,'Liste Gründe'!A:D,2,FALSE)</f>
        <v>Verpackungsfehler</v>
      </c>
      <c r="O1102" s="80" t="str">
        <f>IF(ISBLANK(F1102),VLOOKUP(Abfalldokumentation!$X1102,'Liste Gründe'!A:D,3,FALSE),F1102)</f>
        <v>offene Verpackung</v>
      </c>
      <c r="P1102" s="81" t="str">
        <f>IF(ISBLANK(Abfalldokumentation!$G1102),"-",Abfalldokumentation!$G1102)</f>
        <v>-</v>
      </c>
      <c r="Q1102" s="81">
        <f t="shared" si="148"/>
        <v>41</v>
      </c>
      <c r="R1102" s="81" t="str">
        <f t="shared" si="149"/>
        <v>Produkte</v>
      </c>
      <c r="S1102" s="81" t="str">
        <f t="shared" si="150"/>
        <v>BUs</v>
      </c>
      <c r="T1102" s="81" t="str">
        <f t="shared" si="151"/>
        <v>Symptome</v>
      </c>
      <c r="U1102" s="81" t="str">
        <f>IFERROR(VLOOKUP(Abfalldokumentation!$W1102,Kennzahlen!S:U,3,FALSE)*Abfalldokumentation!$J1102,"0")</f>
        <v>0</v>
      </c>
      <c r="V1102" s="81" t="str">
        <f>IF(ISBLANK(A1102),VLOOKUP(Abfalldokumentation!$W1102,'Linien - BU'!R:S,2,FALSE),A1102)</f>
        <v>L16</v>
      </c>
      <c r="W1102" s="77" t="str">
        <f t="shared" si="152"/>
        <v>Räucher Schinken Fertigware</v>
      </c>
      <c r="X1102" s="77">
        <f t="shared" si="153"/>
        <v>82</v>
      </c>
      <c r="Y1102"/>
    </row>
    <row r="1103" spans="1:25" ht="30" customHeight="1" x14ac:dyDescent="0.25">
      <c r="A1103" s="45" t="s">
        <v>92</v>
      </c>
      <c r="B1103" s="48" t="s">
        <v>108</v>
      </c>
      <c r="C1103" s="46">
        <v>47</v>
      </c>
      <c r="D1103" s="46">
        <v>70</v>
      </c>
      <c r="E1103" s="47">
        <v>44483</v>
      </c>
      <c r="F1103" s="48"/>
      <c r="G1103" s="46"/>
      <c r="H1103" s="50" t="str">
        <f>IFERROR(VLOOKUP(Abfalldokumentation!$B1103,Artikel!A:C,3,FALSE),Abfalldokumentation!$B1103)</f>
        <v>Rückstellproben</v>
      </c>
      <c r="I1103" s="73" t="str">
        <f>VLOOKUP(V1103,'Linien - BU'!A:B,2,FALSE)</f>
        <v>Rest</v>
      </c>
      <c r="J1103" s="74">
        <f t="shared" si="147"/>
        <v>47</v>
      </c>
      <c r="K1103" s="75">
        <f>Abfalldokumentation!$E1103</f>
        <v>44483</v>
      </c>
      <c r="L1103" s="74" t="str">
        <f>IFERROR(IF(VLOOKUP(W1103,'[1]Rohware 230'!$B:$C,2,FALSE)=0,"Rohware"),
IFERROR(IF(VLOOKUP(W1103,[1]Sammelnr.!$B:$C,2,FALSE)=0,"Sammelnr. ungeschält ABS"),
IFERROR(IF(VLOOKUP(W1103,[1]Sammelnr.!$E:$F,2,FALSE)=0,"Sammelnr. ungeschält VS"),
IFERROR(IF(VLOOKUP(W1103,[1]Sammelnr.!$H:$I,2,FALSE)=0,"Sammelnr. geschält"),
IFERROR(IF(VLOOKUP(W1103,[1]Offen!$B:$C,2,FALSE)=0,"Offen ungeschält ABS"),
IFERROR(IF(VLOOKUP(W1103,[1]Offen!$E:$F,2,FALSE)=0,"Offen ungeschält VOS"),
IFERROR(IF(VLOOKUP(W1103,[1]Offen!$H:$I,2,FALSE)=0,"Offen geschält RW"),
IFERROR(IF(VLOOKUP(W1103,[1]Offen!$K:$L,2,FALSE)=0,"Offen vegan"),
IFERROR(IF(VLOOKUP(W1103,[1]Offen!$N:$O,2,FALSE)=0,"Offen Zipfel"),
IFERROR(IF(VLOOKUP(W1103,[1]Offen!$Q:$R,2,FALSE)=0,"Offen Endstücke"),
IFERROR(IF(VLOOKUP(W1103,[1]Vakuumiert!$B:$C,2,FALSE)=0,"Vakuumierter VOS ungeschält"),
IFERROR(IF(VLOOKUP(W1103,[1]Vakuumiert!$E:$F,2,FALSE)=0,"Vakuumierter ABS ungeschält"),
IFERROR(IF(VLOOKUP(W1103,[1]Vakuumiert!$H:$I,2,FALSE)=0,"Vakuumierter VOS geschält"),
IFERROR(IF(VLOOKUP(W1103,[1]Vakuumiert!$K:$L,2,FALSE)=0,"Vakuumierter VOS vegan"),
IFERROR(IF(VLOOKUP(W1103,[1]Vakuumiert!$N:$O,2,FALSE)=0,"Vakuumierter VOS Zipfel"),
IFERROR(IF(VLOOKUP(W1103,[1]Vakuumiert!$Q:$R,2,FALSE)=0,"Vakuumiert geschält"),
IFERROR(IF(VLOOKUP(W1103,'[1]vakuumierte Fertigprodukte'!$B:$C,2,FALSE)=0,"Fertigprodukte"),
IFERROR(IF(VLOOKUP(W1103,'[1]vakuumierte Fertigprodukte'!$E:$FI,2,FALSE)=0,"Vakuumierte Zipfel"),
IFERROR(IF(VLOOKUP(W1103,[1]Wurste!$B:$C,2,FALSE)=0,"Räucherwürste"),
IFERROR(IF(VLOOKUP(W1103,[1]Wurste!$E:$F,2,FALSE)=0,"URW/URGW Wurst"),
IFERROR(IF(VLOOKUP(W1103,[1]Wurste!$H:$I,2,FALSE)=0,"HF-Wurst Vegan"),
IFERROR(IF(VLOOKUP(W1103,[1]Wurste!$K:$L,2,FALSE)=0,"320er ohne Würste"),
IFERROR(IF(AND(OR(Abfalldokumentation!$I1103="BU3",Abfalldokumentation!$I1103="Verkauf"),Abfalldokumentation!$N1103="Schimmel",Abfalldokumentation!$O1103="keinen Abnehmer/kein Schälpersonal"),"Div. Zipfel, ES ohne Verwendung",VLOOKUP(Abfalldokumentation!$M1103,Produktgruppen!A:B,2,FALSE)),"-")))))))))))))))))))))))</f>
        <v>Qualitätssicherung</v>
      </c>
      <c r="M1103" s="76" t="str">
        <f>IFERROR(VLOOKUP(Abfalldokumentation!$W1103,Artikel!A:C,3,FALSE),Abfalldokumentation!$W1103)</f>
        <v>Rückstellproben</v>
      </c>
      <c r="N1103" s="76" t="str">
        <f>VLOOKUP(D1103,'Liste Gründe'!A:D,2,FALSE)</f>
        <v>Qualitätssicherung</v>
      </c>
      <c r="O1103" s="75" t="str">
        <f>IF(ISBLANK(F1103),VLOOKUP(Abfalldokumentation!$X1103,'Liste Gründe'!A:D,3,FALSE),F1103)</f>
        <v>Rückstellproben</v>
      </c>
      <c r="P1103" s="76" t="str">
        <f>IF(ISBLANK(Abfalldokumentation!$G1103),"-",Abfalldokumentation!$G1103)</f>
        <v>-</v>
      </c>
      <c r="Q1103" s="76">
        <f t="shared" si="148"/>
        <v>41</v>
      </c>
      <c r="R1103" s="76" t="str">
        <f t="shared" si="149"/>
        <v>Produkte</v>
      </c>
      <c r="S1103" s="76" t="str">
        <f t="shared" si="150"/>
        <v>BUs</v>
      </c>
      <c r="T1103" s="76" t="str">
        <f t="shared" si="151"/>
        <v>Symptome</v>
      </c>
      <c r="U1103" s="76" t="str">
        <f>IFERROR(VLOOKUP(Abfalldokumentation!$W1103,Kennzahlen!S:U,3,FALSE)*Abfalldokumentation!$J1103,"0")</f>
        <v>0</v>
      </c>
      <c r="V1103" s="76" t="str">
        <f>IF(ISBLANK(A1103),VLOOKUP(Abfalldokumentation!$W1103,'Linien - BU'!R:S,2,FALSE),A1103)</f>
        <v>Labor</v>
      </c>
      <c r="W1103" s="77" t="str">
        <f t="shared" si="152"/>
        <v>Rückstellproben</v>
      </c>
      <c r="X1103" s="77">
        <f t="shared" si="153"/>
        <v>70</v>
      </c>
      <c r="Y1103"/>
    </row>
    <row r="1104" spans="1:25" ht="30" customHeight="1" x14ac:dyDescent="0.25">
      <c r="A1104" s="39" t="s">
        <v>92</v>
      </c>
      <c r="B1104" s="42" t="s">
        <v>108</v>
      </c>
      <c r="C1104" s="40">
        <v>53</v>
      </c>
      <c r="D1104" s="40">
        <v>70</v>
      </c>
      <c r="E1104" s="41">
        <v>44483</v>
      </c>
      <c r="F1104" s="42"/>
      <c r="G1104" s="40"/>
      <c r="H1104" s="44" t="str">
        <f>IFERROR(VLOOKUP(Abfalldokumentation!$B1104,Artikel!A:C,3,FALSE),Abfalldokumentation!$B1104)</f>
        <v>Rückstellproben</v>
      </c>
      <c r="I1104" s="78" t="str">
        <f>VLOOKUP(V1104,'Linien - BU'!A:B,2,FALSE)</f>
        <v>Rest</v>
      </c>
      <c r="J1104" s="79">
        <f t="shared" si="147"/>
        <v>53</v>
      </c>
      <c r="K1104" s="80">
        <f>Abfalldokumentation!$E1104</f>
        <v>44483</v>
      </c>
      <c r="L1104" s="79" t="str">
        <f>IFERROR(IF(VLOOKUP(W1104,'[1]Rohware 230'!$B:$C,2,FALSE)=0,"Rohware"),
IFERROR(IF(VLOOKUP(W1104,[1]Sammelnr.!$B:$C,2,FALSE)=0,"Sammelnr. ungeschält ABS"),
IFERROR(IF(VLOOKUP(W1104,[1]Sammelnr.!$E:$F,2,FALSE)=0,"Sammelnr. ungeschält VS"),
IFERROR(IF(VLOOKUP(W1104,[1]Sammelnr.!$H:$I,2,FALSE)=0,"Sammelnr. geschält"),
IFERROR(IF(VLOOKUP(W1104,[1]Offen!$B:$C,2,FALSE)=0,"Offen ungeschält ABS"),
IFERROR(IF(VLOOKUP(W1104,[1]Offen!$E:$F,2,FALSE)=0,"Offen ungeschält VOS"),
IFERROR(IF(VLOOKUP(W1104,[1]Offen!$H:$I,2,FALSE)=0,"Offen geschält RW"),
IFERROR(IF(VLOOKUP(W1104,[1]Offen!$K:$L,2,FALSE)=0,"Offen vegan"),
IFERROR(IF(VLOOKUP(W1104,[1]Offen!$N:$O,2,FALSE)=0,"Offen Zipfel"),
IFERROR(IF(VLOOKUP(W1104,[1]Offen!$Q:$R,2,FALSE)=0,"Offen Endstücke"),
IFERROR(IF(VLOOKUP(W1104,[1]Vakuumiert!$B:$C,2,FALSE)=0,"Vakuumierter VOS ungeschält"),
IFERROR(IF(VLOOKUP(W1104,[1]Vakuumiert!$E:$F,2,FALSE)=0,"Vakuumierter ABS ungeschält"),
IFERROR(IF(VLOOKUP(W1104,[1]Vakuumiert!$H:$I,2,FALSE)=0,"Vakuumierter VOS geschält"),
IFERROR(IF(VLOOKUP(W1104,[1]Vakuumiert!$K:$L,2,FALSE)=0,"Vakuumierter VOS vegan"),
IFERROR(IF(VLOOKUP(W1104,[1]Vakuumiert!$N:$O,2,FALSE)=0,"Vakuumierter VOS Zipfel"),
IFERROR(IF(VLOOKUP(W1104,[1]Vakuumiert!$Q:$R,2,FALSE)=0,"Vakuumiert geschält"),
IFERROR(IF(VLOOKUP(W1104,'[1]vakuumierte Fertigprodukte'!$B:$C,2,FALSE)=0,"Fertigprodukte"),
IFERROR(IF(VLOOKUP(W1104,'[1]vakuumierte Fertigprodukte'!$E:$FI,2,FALSE)=0,"Vakuumierte Zipfel"),
IFERROR(IF(VLOOKUP(W1104,[1]Wurste!$B:$C,2,FALSE)=0,"Räucherwürste"),
IFERROR(IF(VLOOKUP(W1104,[1]Wurste!$E:$F,2,FALSE)=0,"URW/URGW Wurst"),
IFERROR(IF(VLOOKUP(W1104,[1]Wurste!$H:$I,2,FALSE)=0,"HF-Wurst Vegan"),
IFERROR(IF(VLOOKUP(W1104,[1]Wurste!$K:$L,2,FALSE)=0,"320er ohne Würste"),
IFERROR(IF(AND(OR(Abfalldokumentation!$I1104="BU3",Abfalldokumentation!$I1104="Verkauf"),Abfalldokumentation!$N1104="Schimmel",Abfalldokumentation!$O1104="keinen Abnehmer/kein Schälpersonal"),"Div. Zipfel, ES ohne Verwendung",VLOOKUP(Abfalldokumentation!$M1104,Produktgruppen!A:B,2,FALSE)),"-")))))))))))))))))))))))</f>
        <v>Qualitätssicherung</v>
      </c>
      <c r="M1104" s="81" t="str">
        <f>IFERROR(VLOOKUP(Abfalldokumentation!$W1104,Artikel!A:C,3,FALSE),Abfalldokumentation!$W1104)</f>
        <v>Rückstellproben</v>
      </c>
      <c r="N1104" s="81" t="str">
        <f>VLOOKUP(D1104,'Liste Gründe'!A:D,2,FALSE)</f>
        <v>Qualitätssicherung</v>
      </c>
      <c r="O1104" s="80" t="str">
        <f>IF(ISBLANK(F1104),VLOOKUP(Abfalldokumentation!$X1104,'Liste Gründe'!A:D,3,FALSE),F1104)</f>
        <v>Rückstellproben</v>
      </c>
      <c r="P1104" s="81" t="str">
        <f>IF(ISBLANK(Abfalldokumentation!$G1104),"-",Abfalldokumentation!$G1104)</f>
        <v>-</v>
      </c>
      <c r="Q1104" s="81">
        <f t="shared" si="148"/>
        <v>41</v>
      </c>
      <c r="R1104" s="81" t="str">
        <f t="shared" si="149"/>
        <v>Produkte</v>
      </c>
      <c r="S1104" s="81" t="str">
        <f t="shared" si="150"/>
        <v>BUs</v>
      </c>
      <c r="T1104" s="81" t="str">
        <f t="shared" si="151"/>
        <v>Symptome</v>
      </c>
      <c r="U1104" s="81" t="str">
        <f>IFERROR(VLOOKUP(Abfalldokumentation!$W1104,Kennzahlen!S:U,3,FALSE)*Abfalldokumentation!$J1104,"0")</f>
        <v>0</v>
      </c>
      <c r="V1104" s="81" t="str">
        <f>IF(ISBLANK(A1104),VLOOKUP(Abfalldokumentation!$W1104,'Linien - BU'!R:S,2,FALSE),A1104)</f>
        <v>Labor</v>
      </c>
      <c r="W1104" s="77" t="str">
        <f t="shared" si="152"/>
        <v>Rückstellproben</v>
      </c>
      <c r="X1104" s="77">
        <f t="shared" si="153"/>
        <v>70</v>
      </c>
      <c r="Y1104"/>
    </row>
    <row r="1105" spans="1:25" ht="30" customHeight="1" x14ac:dyDescent="0.25">
      <c r="A1105" s="45" t="s">
        <v>7</v>
      </c>
      <c r="B1105" s="46" t="s">
        <v>252</v>
      </c>
      <c r="C1105" s="46">
        <v>85</v>
      </c>
      <c r="D1105" s="46">
        <v>12</v>
      </c>
      <c r="E1105" s="47">
        <v>44483</v>
      </c>
      <c r="F1105" s="48" t="s">
        <v>29</v>
      </c>
      <c r="G1105" s="46"/>
      <c r="H1105" s="50" t="str">
        <f>IFERROR(VLOOKUP(Abfalldokumentation!$B1105,Artikel!A:C,3,FALSE),Abfalldokumentation!$B1105)</f>
        <v>verschiedene Fertigware</v>
      </c>
      <c r="I1105" s="73" t="str">
        <f>VLOOKUP(V1105,'Linien - BU'!A:B,2,FALSE)</f>
        <v>BU2</v>
      </c>
      <c r="J1105" s="74">
        <f t="shared" si="147"/>
        <v>85</v>
      </c>
      <c r="K1105" s="75">
        <f>Abfalldokumentation!$E1105</f>
        <v>44483</v>
      </c>
      <c r="L1105" s="74" t="str">
        <f>IFERROR(IF(VLOOKUP(W1105,'[1]Rohware 230'!$B:$C,2,FALSE)=0,"Rohware"),
IFERROR(IF(VLOOKUP(W1105,[1]Sammelnr.!$B:$C,2,FALSE)=0,"Sammelnr. ungeschält ABS"),
IFERROR(IF(VLOOKUP(W1105,[1]Sammelnr.!$E:$F,2,FALSE)=0,"Sammelnr. ungeschält VS"),
IFERROR(IF(VLOOKUP(W1105,[1]Sammelnr.!$H:$I,2,FALSE)=0,"Sammelnr. geschält"),
IFERROR(IF(VLOOKUP(W1105,[1]Offen!$B:$C,2,FALSE)=0,"Offen ungeschält ABS"),
IFERROR(IF(VLOOKUP(W1105,[1]Offen!$E:$F,2,FALSE)=0,"Offen ungeschält VOS"),
IFERROR(IF(VLOOKUP(W1105,[1]Offen!$H:$I,2,FALSE)=0,"Offen geschält RW"),
IFERROR(IF(VLOOKUP(W1105,[1]Offen!$K:$L,2,FALSE)=0,"Offen vegan"),
IFERROR(IF(VLOOKUP(W1105,[1]Offen!$N:$O,2,FALSE)=0,"Offen Zipfel"),
IFERROR(IF(VLOOKUP(W1105,[1]Offen!$Q:$R,2,FALSE)=0,"Offen Endstücke"),
IFERROR(IF(VLOOKUP(W1105,[1]Vakuumiert!$B:$C,2,FALSE)=0,"Vakuumierter VOS ungeschält"),
IFERROR(IF(VLOOKUP(W1105,[1]Vakuumiert!$E:$F,2,FALSE)=0,"Vakuumierter ABS ungeschält"),
IFERROR(IF(VLOOKUP(W1105,[1]Vakuumiert!$H:$I,2,FALSE)=0,"Vakuumierter VOS geschält"),
IFERROR(IF(VLOOKUP(W1105,[1]Vakuumiert!$K:$L,2,FALSE)=0,"Vakuumierter VOS vegan"),
IFERROR(IF(VLOOKUP(W1105,[1]Vakuumiert!$N:$O,2,FALSE)=0,"Vakuumierter VOS Zipfel"),
IFERROR(IF(VLOOKUP(W1105,[1]Vakuumiert!$Q:$R,2,FALSE)=0,"Vakuumiert geschält"),
IFERROR(IF(VLOOKUP(W1105,'[1]vakuumierte Fertigprodukte'!$B:$C,2,FALSE)=0,"Fertigprodukte"),
IFERROR(IF(VLOOKUP(W1105,'[1]vakuumierte Fertigprodukte'!$E:$FI,2,FALSE)=0,"Vakuumierte Zipfel"),
IFERROR(IF(VLOOKUP(W1105,[1]Wurste!$B:$C,2,FALSE)=0,"Räucherwürste"),
IFERROR(IF(VLOOKUP(W1105,[1]Wurste!$E:$F,2,FALSE)=0,"URW/URGW Wurst"),
IFERROR(IF(VLOOKUP(W1105,[1]Wurste!$H:$I,2,FALSE)=0,"HF-Wurst Vegan"),
IFERROR(IF(VLOOKUP(W1105,[1]Wurste!$K:$L,2,FALSE)=0,"320er ohne Würste"),
IFERROR(IF(AND(OR(Abfalldokumentation!$I1105="BU3",Abfalldokumentation!$I1105="Verkauf"),Abfalldokumentation!$N1105="Schimmel",Abfalldokumentation!$O1105="keinen Abnehmer/kein Schälpersonal"),"Div. Zipfel, ES ohne Verwendung",VLOOKUP(Abfalldokumentation!$M1105,Produktgruppen!A:B,2,FALSE)),"-")))))))))))))))))))))))</f>
        <v>Fertigware</v>
      </c>
      <c r="M1105" s="76" t="str">
        <f>IFERROR(VLOOKUP(Abfalldokumentation!$W1105,Artikel!A:C,3,FALSE),Abfalldokumentation!$W1105)</f>
        <v>verschiedene Fertigware</v>
      </c>
      <c r="N1105" s="76" t="str">
        <f>VLOOKUP(D1105,'Liste Gründe'!A:D,2,FALSE)</f>
        <v>Schimmel</v>
      </c>
      <c r="O1105" s="75" t="str">
        <f>IF(ISBLANK(F1105),VLOOKUP(Abfalldokumentation!$X1105,'Liste Gründe'!A:D,3,FALSE),F1105)</f>
        <v>Luftzieher</v>
      </c>
      <c r="P1105" s="76" t="str">
        <f>IF(ISBLANK(Abfalldokumentation!$G1105),"-",Abfalldokumentation!$G1105)</f>
        <v>-</v>
      </c>
      <c r="Q1105" s="76">
        <f t="shared" si="148"/>
        <v>41</v>
      </c>
      <c r="R1105" s="76" t="str">
        <f t="shared" si="149"/>
        <v>Produkte</v>
      </c>
      <c r="S1105" s="76" t="str">
        <f t="shared" si="150"/>
        <v>BUs</v>
      </c>
      <c r="T1105" s="76" t="str">
        <f t="shared" si="151"/>
        <v>Symptome</v>
      </c>
      <c r="U1105" s="76" t="str">
        <f>IFERROR(VLOOKUP(Abfalldokumentation!$W1105,Kennzahlen!S:U,3,FALSE)*Abfalldokumentation!$J1105,"0")</f>
        <v>0</v>
      </c>
      <c r="V1105" s="76" t="str">
        <f>IF(ISBLANK(A1105),VLOOKUP(Abfalldokumentation!$W1105,'Linien - BU'!R:S,2,FALSE),A1105)</f>
        <v>BU2</v>
      </c>
      <c r="W1105" s="77" t="str">
        <f t="shared" si="152"/>
        <v>verschiedene Fertigware</v>
      </c>
      <c r="X1105" s="77">
        <f t="shared" si="153"/>
        <v>12</v>
      </c>
      <c r="Y1105"/>
    </row>
    <row r="1106" spans="1:25" ht="30" customHeight="1" x14ac:dyDescent="0.25">
      <c r="A1106" s="39" t="s">
        <v>253</v>
      </c>
      <c r="B1106" s="40" t="s">
        <v>254</v>
      </c>
      <c r="C1106" s="40">
        <v>20</v>
      </c>
      <c r="D1106" s="40">
        <v>11</v>
      </c>
      <c r="E1106" s="41">
        <v>44483</v>
      </c>
      <c r="F1106" s="42"/>
      <c r="G1106" s="40"/>
      <c r="H1106" s="44" t="str">
        <f>IFERROR(VLOOKUP(Abfalldokumentation!$B1106,Artikel!A:C,3,FALSE),Abfalldokumentation!$B1106)</f>
        <v>VOS Bergkäse</v>
      </c>
      <c r="I1106" s="78" t="str">
        <f>VLOOKUP(V1106,'Linien - BU'!A:B,2,FALSE)</f>
        <v>Rest</v>
      </c>
      <c r="J1106" s="79">
        <f t="shared" si="147"/>
        <v>20</v>
      </c>
      <c r="K1106" s="80">
        <f>Abfalldokumentation!$E1106</f>
        <v>44483</v>
      </c>
      <c r="L1106" s="79" t="str">
        <f>IFERROR(IF(VLOOKUP(W1106,'[1]Rohware 230'!$B:$C,2,FALSE)=0,"Rohware"),
IFERROR(IF(VLOOKUP(W1106,[1]Sammelnr.!$B:$C,2,FALSE)=0,"Sammelnr. ungeschält ABS"),
IFERROR(IF(VLOOKUP(W1106,[1]Sammelnr.!$E:$F,2,FALSE)=0,"Sammelnr. ungeschält VS"),
IFERROR(IF(VLOOKUP(W1106,[1]Sammelnr.!$H:$I,2,FALSE)=0,"Sammelnr. geschält"),
IFERROR(IF(VLOOKUP(W1106,[1]Offen!$B:$C,2,FALSE)=0,"Offen ungeschält ABS"),
IFERROR(IF(VLOOKUP(W1106,[1]Offen!$E:$F,2,FALSE)=0,"Offen ungeschält VOS"),
IFERROR(IF(VLOOKUP(W1106,[1]Offen!$H:$I,2,FALSE)=0,"Offen geschält RW"),
IFERROR(IF(VLOOKUP(W1106,[1]Offen!$K:$L,2,FALSE)=0,"Offen vegan"),
IFERROR(IF(VLOOKUP(W1106,[1]Offen!$N:$O,2,FALSE)=0,"Offen Zipfel"),
IFERROR(IF(VLOOKUP(W1106,[1]Offen!$Q:$R,2,FALSE)=0,"Offen Endstücke"),
IFERROR(IF(VLOOKUP(W1106,[1]Vakuumiert!$B:$C,2,FALSE)=0,"Vakuumierter VOS ungeschält"),
IFERROR(IF(VLOOKUP(W1106,[1]Vakuumiert!$E:$F,2,FALSE)=0,"Vakuumierter ABS ungeschält"),
IFERROR(IF(VLOOKUP(W1106,[1]Vakuumiert!$H:$I,2,FALSE)=0,"Vakuumierter VOS geschält"),
IFERROR(IF(VLOOKUP(W1106,[1]Vakuumiert!$K:$L,2,FALSE)=0,"Vakuumierter VOS vegan"),
IFERROR(IF(VLOOKUP(W1106,[1]Vakuumiert!$N:$O,2,FALSE)=0,"Vakuumierter VOS Zipfel"),
IFERROR(IF(VLOOKUP(W1106,[1]Vakuumiert!$Q:$R,2,FALSE)=0,"Vakuumiert geschält"),
IFERROR(IF(VLOOKUP(W1106,'[1]vakuumierte Fertigprodukte'!$B:$C,2,FALSE)=0,"Fertigprodukte"),
IFERROR(IF(VLOOKUP(W1106,'[1]vakuumierte Fertigprodukte'!$E:$FI,2,FALSE)=0,"Vakuumierte Zipfel"),
IFERROR(IF(VLOOKUP(W1106,[1]Wurste!$B:$C,2,FALSE)=0,"Räucherwürste"),
IFERROR(IF(VLOOKUP(W1106,[1]Wurste!$E:$F,2,FALSE)=0,"URW/URGW Wurst"),
IFERROR(IF(VLOOKUP(W1106,[1]Wurste!$H:$I,2,FALSE)=0,"HF-Wurst Vegan"),
IFERROR(IF(VLOOKUP(W1106,[1]Wurste!$K:$L,2,FALSE)=0,"320er ohne Würste"),
IFERROR(IF(AND(OR(Abfalldokumentation!$I1106="BU3",Abfalldokumentation!$I1106="Verkauf"),Abfalldokumentation!$N1106="Schimmel",Abfalldokumentation!$O1106="keinen Abnehmer/kein Schälpersonal"),"Div. Zipfel, ES ohne Verwendung",VLOOKUP(Abfalldokumentation!$M1106,Produktgruppen!A:B,2,FALSE)),"-")))))))))))))))))))))))</f>
        <v>Vorschmelz</v>
      </c>
      <c r="M1106" s="81" t="str">
        <f>IFERROR(VLOOKUP(Abfalldokumentation!$W1106,Artikel!A:C,3,FALSE),Abfalldokumentation!$W1106)</f>
        <v>VOS Bergkäse</v>
      </c>
      <c r="N1106" s="81" t="str">
        <f>VLOOKUP(D1106,'Liste Gründe'!A:D,2,FALSE)</f>
        <v>Schimmel</v>
      </c>
      <c r="O1106" s="80" t="str">
        <f>IF(ISBLANK(F1106),VLOOKUP(Abfalldokumentation!$X1106,'Liste Gründe'!A:D,3,FALSE),F1106)</f>
        <v>MHD abgelaufen</v>
      </c>
      <c r="P1106" s="81" t="str">
        <f>IF(ISBLANK(Abfalldokumentation!$G1106),"-",Abfalldokumentation!$G1106)</f>
        <v>-</v>
      </c>
      <c r="Q1106" s="81">
        <f t="shared" si="148"/>
        <v>41</v>
      </c>
      <c r="R1106" s="81" t="str">
        <f t="shared" si="149"/>
        <v>Produkte</v>
      </c>
      <c r="S1106" s="81" t="str">
        <f t="shared" si="150"/>
        <v>BUs</v>
      </c>
      <c r="T1106" s="81" t="str">
        <f t="shared" si="151"/>
        <v>Symptome</v>
      </c>
      <c r="U1106" s="81" t="str">
        <f>IFERROR(VLOOKUP(Abfalldokumentation!$W1106,Kennzahlen!S:U,3,FALSE)*Abfalldokumentation!$J1106,"0")</f>
        <v>0</v>
      </c>
      <c r="V1106" s="81" t="str">
        <f>IF(ISBLANK(A1106),VLOOKUP(Abfalldokumentation!$W1106,'Linien - BU'!R:S,2,FALSE),A1106)</f>
        <v>Außenlager</v>
      </c>
      <c r="W1106" s="77" t="str">
        <f t="shared" si="152"/>
        <v>VOS Bergkäse</v>
      </c>
      <c r="X1106" s="77">
        <f t="shared" si="153"/>
        <v>11</v>
      </c>
      <c r="Y1106"/>
    </row>
    <row r="1107" spans="1:25" ht="30" customHeight="1" x14ac:dyDescent="0.25">
      <c r="A1107" s="45" t="s">
        <v>70</v>
      </c>
      <c r="B1107" s="46" t="s">
        <v>255</v>
      </c>
      <c r="C1107" s="46">
        <v>10</v>
      </c>
      <c r="D1107" s="46">
        <v>42</v>
      </c>
      <c r="E1107" s="47">
        <v>44483</v>
      </c>
      <c r="F1107" s="48"/>
      <c r="G1107" s="46"/>
      <c r="H1107" s="50" t="str">
        <f>IFERROR(VLOOKUP(Abfalldokumentation!$B1107,Artikel!A:C,3,FALSE),Abfalldokumentation!$B1107)</f>
        <v>Walnusstorten</v>
      </c>
      <c r="I1107" s="73" t="str">
        <f>VLOOKUP(V1107,'Linien - BU'!A:B,2,FALSE)</f>
        <v>BU1</v>
      </c>
      <c r="J1107" s="74">
        <f t="shared" si="147"/>
        <v>10</v>
      </c>
      <c r="K1107" s="75">
        <f>Abfalldokumentation!$E1107</f>
        <v>44483</v>
      </c>
      <c r="L1107" s="74" t="str">
        <f>IFERROR(IF(VLOOKUP(W1107,'[1]Rohware 230'!$B:$C,2,FALSE)=0,"Rohware"),
IFERROR(IF(VLOOKUP(W1107,[1]Sammelnr.!$B:$C,2,FALSE)=0,"Sammelnr. ungeschält ABS"),
IFERROR(IF(VLOOKUP(W1107,[1]Sammelnr.!$E:$F,2,FALSE)=0,"Sammelnr. ungeschält VS"),
IFERROR(IF(VLOOKUP(W1107,[1]Sammelnr.!$H:$I,2,FALSE)=0,"Sammelnr. geschält"),
IFERROR(IF(VLOOKUP(W1107,[1]Offen!$B:$C,2,FALSE)=0,"Offen ungeschält ABS"),
IFERROR(IF(VLOOKUP(W1107,[1]Offen!$E:$F,2,FALSE)=0,"Offen ungeschält VOS"),
IFERROR(IF(VLOOKUP(W1107,[1]Offen!$H:$I,2,FALSE)=0,"Offen geschält RW"),
IFERROR(IF(VLOOKUP(W1107,[1]Offen!$K:$L,2,FALSE)=0,"Offen vegan"),
IFERROR(IF(VLOOKUP(W1107,[1]Offen!$N:$O,2,FALSE)=0,"Offen Zipfel"),
IFERROR(IF(VLOOKUP(W1107,[1]Offen!$Q:$R,2,FALSE)=0,"Offen Endstücke"),
IFERROR(IF(VLOOKUP(W1107,[1]Vakuumiert!$B:$C,2,FALSE)=0,"Vakuumierter VOS ungeschält"),
IFERROR(IF(VLOOKUP(W1107,[1]Vakuumiert!$E:$F,2,FALSE)=0,"Vakuumierter ABS ungeschält"),
IFERROR(IF(VLOOKUP(W1107,[1]Vakuumiert!$H:$I,2,FALSE)=0,"Vakuumierter VOS geschält"),
IFERROR(IF(VLOOKUP(W1107,[1]Vakuumiert!$K:$L,2,FALSE)=0,"Vakuumierter VOS vegan"),
IFERROR(IF(VLOOKUP(W1107,[1]Vakuumiert!$N:$O,2,FALSE)=0,"Vakuumierter VOS Zipfel"),
IFERROR(IF(VLOOKUP(W1107,[1]Vakuumiert!$Q:$R,2,FALSE)=0,"Vakuumiert geschält"),
IFERROR(IF(VLOOKUP(W1107,'[1]vakuumierte Fertigprodukte'!$B:$C,2,FALSE)=0,"Fertigprodukte"),
IFERROR(IF(VLOOKUP(W1107,'[1]vakuumierte Fertigprodukte'!$E:$FI,2,FALSE)=0,"Vakuumierte Zipfel"),
IFERROR(IF(VLOOKUP(W1107,[1]Wurste!$B:$C,2,FALSE)=0,"Räucherwürste"),
IFERROR(IF(VLOOKUP(W1107,[1]Wurste!$E:$F,2,FALSE)=0,"URW/URGW Wurst"),
IFERROR(IF(VLOOKUP(W1107,[1]Wurste!$H:$I,2,FALSE)=0,"HF-Wurst Vegan"),
IFERROR(IF(VLOOKUP(W1107,[1]Wurste!$K:$L,2,FALSE)=0,"320er ohne Würste"),
IFERROR(IF(AND(OR(Abfalldokumentation!$I1107="BU3",Abfalldokumentation!$I1107="Verkauf"),Abfalldokumentation!$N1107="Schimmel",Abfalldokumentation!$O1107="keinen Abnehmer/kein Schälpersonal"),"Div. Zipfel, ES ohne Verwendung",VLOOKUP(Abfalldokumentation!$M1107,Produktgruppen!A:B,2,FALSE)),"-")))))))))))))))))))))))</f>
        <v>Fertigware</v>
      </c>
      <c r="M1107" s="76" t="str">
        <f>IFERROR(VLOOKUP(Abfalldokumentation!$W1107,Artikel!A:C,3,FALSE),Abfalldokumentation!$W1107)</f>
        <v>Walnusstorten</v>
      </c>
      <c r="N1107" s="76" t="str">
        <f>VLOOKUP(D1107,'Liste Gründe'!A:D,2,FALSE)</f>
        <v>Rest</v>
      </c>
      <c r="O1107" s="75" t="str">
        <f>IF(ISBLANK(F1107),VLOOKUP(Abfalldokumentation!$X1107,'Liste Gründe'!A:D,3,FALSE),F1107)</f>
        <v>Schmutz</v>
      </c>
      <c r="P1107" s="76" t="str">
        <f>IF(ISBLANK(Abfalldokumentation!$G1107),"-",Abfalldokumentation!$G1107)</f>
        <v>-</v>
      </c>
      <c r="Q1107" s="76">
        <f t="shared" si="148"/>
        <v>41</v>
      </c>
      <c r="R1107" s="76" t="str">
        <f t="shared" si="149"/>
        <v>Produkte</v>
      </c>
      <c r="S1107" s="76" t="str">
        <f t="shared" si="150"/>
        <v>BUs</v>
      </c>
      <c r="T1107" s="76" t="str">
        <f t="shared" si="151"/>
        <v>Symptome</v>
      </c>
      <c r="U1107" s="76" t="str">
        <f>IFERROR(VLOOKUP(Abfalldokumentation!$W1107,Kennzahlen!S:U,3,FALSE)*Abfalldokumentation!$J1107,"0")</f>
        <v>0</v>
      </c>
      <c r="V1107" s="76" t="str">
        <f>IF(ISBLANK(A1107),VLOOKUP(Abfalldokumentation!$W1107,'Linien - BU'!R:S,2,FALSE),A1107)</f>
        <v>Abfüllung</v>
      </c>
      <c r="W1107" s="77" t="str">
        <f t="shared" si="152"/>
        <v>Walnusstorten</v>
      </c>
      <c r="X1107" s="77">
        <f t="shared" si="153"/>
        <v>42</v>
      </c>
      <c r="Y1107"/>
    </row>
    <row r="1108" spans="1:25" ht="30" customHeight="1" x14ac:dyDescent="0.25">
      <c r="A1108" s="39" t="s">
        <v>8</v>
      </c>
      <c r="B1108" s="40">
        <v>23000206</v>
      </c>
      <c r="C1108" s="40">
        <v>105</v>
      </c>
      <c r="D1108" s="40">
        <v>12</v>
      </c>
      <c r="E1108" s="41">
        <v>44484</v>
      </c>
      <c r="F1108" s="42"/>
      <c r="G1108" s="40"/>
      <c r="H1108" s="44" t="str">
        <f>IFERROR(VLOOKUP(Abfalldokumentation!$B1108,Artikel!A:C,3,FALSE),Abfalldokumentation!$B1108)</f>
        <v>Bergkäse 45% Fett i. Tr</v>
      </c>
      <c r="I1108" s="78" t="str">
        <f>VLOOKUP(V1108,'Linien - BU'!A:B,2,FALSE)</f>
        <v>BU3</v>
      </c>
      <c r="J1108" s="79">
        <f t="shared" si="147"/>
        <v>105</v>
      </c>
      <c r="K1108" s="80">
        <f>Abfalldokumentation!$E1108</f>
        <v>44484</v>
      </c>
      <c r="L1108" s="79" t="str">
        <f>IFERROR(IF(VLOOKUP(W1108,'[1]Rohware 230'!$B:$C,2,FALSE)=0,"Rohware"),
IFERROR(IF(VLOOKUP(W1108,[1]Sammelnr.!$B:$C,2,FALSE)=0,"Sammelnr. ungeschält ABS"),
IFERROR(IF(VLOOKUP(W1108,[1]Sammelnr.!$E:$F,2,FALSE)=0,"Sammelnr. ungeschält VS"),
IFERROR(IF(VLOOKUP(W1108,[1]Sammelnr.!$H:$I,2,FALSE)=0,"Sammelnr. geschält"),
IFERROR(IF(VLOOKUP(W1108,[1]Offen!$B:$C,2,FALSE)=0,"Offen ungeschält ABS"),
IFERROR(IF(VLOOKUP(W1108,[1]Offen!$E:$F,2,FALSE)=0,"Offen ungeschält VOS"),
IFERROR(IF(VLOOKUP(W1108,[1]Offen!$H:$I,2,FALSE)=0,"Offen geschält RW"),
IFERROR(IF(VLOOKUP(W1108,[1]Offen!$K:$L,2,FALSE)=0,"Offen vegan"),
IFERROR(IF(VLOOKUP(W1108,[1]Offen!$N:$O,2,FALSE)=0,"Offen Zipfel"),
IFERROR(IF(VLOOKUP(W1108,[1]Offen!$Q:$R,2,FALSE)=0,"Offen Endstücke"),
IFERROR(IF(VLOOKUP(W1108,[1]Vakuumiert!$B:$C,2,FALSE)=0,"Vakuumierter VOS ungeschält"),
IFERROR(IF(VLOOKUP(W1108,[1]Vakuumiert!$E:$F,2,FALSE)=0,"Vakuumierter ABS ungeschält"),
IFERROR(IF(VLOOKUP(W1108,[1]Vakuumiert!$H:$I,2,FALSE)=0,"Vakuumierter VOS geschält"),
IFERROR(IF(VLOOKUP(W1108,[1]Vakuumiert!$K:$L,2,FALSE)=0,"Vakuumierter VOS vegan"),
IFERROR(IF(VLOOKUP(W1108,[1]Vakuumiert!$N:$O,2,FALSE)=0,"Vakuumierter VOS Zipfel"),
IFERROR(IF(VLOOKUP(W1108,[1]Vakuumiert!$Q:$R,2,FALSE)=0,"Vakuumiert geschält"),
IFERROR(IF(VLOOKUP(W1108,'[1]vakuumierte Fertigprodukte'!$B:$C,2,FALSE)=0,"Fertigprodukte"),
IFERROR(IF(VLOOKUP(W1108,'[1]vakuumierte Fertigprodukte'!$E:$FI,2,FALSE)=0,"Vakuumierte Zipfel"),
IFERROR(IF(VLOOKUP(W1108,[1]Wurste!$B:$C,2,FALSE)=0,"Räucherwürste"),
IFERROR(IF(VLOOKUP(W1108,[1]Wurste!$E:$F,2,FALSE)=0,"URW/URGW Wurst"),
IFERROR(IF(VLOOKUP(W1108,[1]Wurste!$H:$I,2,FALSE)=0,"HF-Wurst Vegan"),
IFERROR(IF(VLOOKUP(W1108,[1]Wurste!$K:$L,2,FALSE)=0,"320er ohne Würste"),
IFERROR(IF(AND(OR(Abfalldokumentation!$I1108="BU3",Abfalldokumentation!$I1108="Verkauf"),Abfalldokumentation!$N1108="Schimmel",Abfalldokumentation!$O1108="keinen Abnehmer/kein Schälpersonal"),"Div. Zipfel, ES ohne Verwendung",VLOOKUP(Abfalldokumentation!$M1108,Produktgruppen!A:B,2,FALSE)),"-")))))))))))))))))))))))</f>
        <v>Rohware</v>
      </c>
      <c r="M1108" s="81" t="str">
        <f>IFERROR(VLOOKUP(Abfalldokumentation!$W1108,Artikel!A:C,3,FALSE),Abfalldokumentation!$W1108)</f>
        <v>Bergkäse 45% Fett i. Tr</v>
      </c>
      <c r="N1108" s="81" t="str">
        <f>VLOOKUP(D1108,'Liste Gründe'!A:D,2,FALSE)</f>
        <v>Schimmel</v>
      </c>
      <c r="O1108" s="80" t="str">
        <f>IF(ISBLANK(F1108),VLOOKUP(Abfalldokumentation!$X1108,'Liste Gründe'!A:D,3,FALSE),F1108)</f>
        <v>Schimmel</v>
      </c>
      <c r="P1108" s="81" t="str">
        <f>IF(ISBLANK(Abfalldokumentation!$G1108),"-",Abfalldokumentation!$G1108)</f>
        <v>-</v>
      </c>
      <c r="Q1108" s="81">
        <f t="shared" si="148"/>
        <v>41</v>
      </c>
      <c r="R1108" s="81" t="str">
        <f t="shared" si="149"/>
        <v>Produkte</v>
      </c>
      <c r="S1108" s="81" t="str">
        <f t="shared" si="150"/>
        <v>BUs</v>
      </c>
      <c r="T1108" s="81" t="str">
        <f t="shared" si="151"/>
        <v>Symptome</v>
      </c>
      <c r="U1108" s="81" t="str">
        <f>IFERROR(VLOOKUP(Abfalldokumentation!$W1108,Kennzahlen!S:U,3,FALSE)*Abfalldokumentation!$J1108,"0")</f>
        <v>0</v>
      </c>
      <c r="V1108" s="81" t="str">
        <f>IF(ISBLANK(A1108),VLOOKUP(Abfalldokumentation!$W1108,'Linien - BU'!R:S,2,FALSE),A1108)</f>
        <v>BU3</v>
      </c>
      <c r="W1108" s="77">
        <f t="shared" si="152"/>
        <v>23000206</v>
      </c>
      <c r="X1108" s="77">
        <f t="shared" si="153"/>
        <v>12</v>
      </c>
      <c r="Y1108"/>
    </row>
    <row r="1109" spans="1:25" ht="30" customHeight="1" x14ac:dyDescent="0.25">
      <c r="A1109" s="45" t="s">
        <v>8</v>
      </c>
      <c r="B1109" s="46">
        <v>29500817</v>
      </c>
      <c r="C1109" s="46">
        <v>90</v>
      </c>
      <c r="D1109" s="46">
        <v>12</v>
      </c>
      <c r="E1109" s="47">
        <v>44484</v>
      </c>
      <c r="F1109" s="48"/>
      <c r="G1109" s="46"/>
      <c r="H1109" s="50" t="str">
        <f>IFERROR(VLOOKUP(Abfalldokumentation!$B1109,Artikel!A:C,3,FALSE),Abfalldokumentation!$B1109)</f>
        <v>ABS Edamer 40% OGT</v>
      </c>
      <c r="I1109" s="73" t="str">
        <f>VLOOKUP(V1109,'Linien - BU'!A:B,2,FALSE)</f>
        <v>BU3</v>
      </c>
      <c r="J1109" s="74">
        <f t="shared" si="147"/>
        <v>90</v>
      </c>
      <c r="K1109" s="75">
        <f>Abfalldokumentation!$E1109</f>
        <v>44484</v>
      </c>
      <c r="L1109" s="74" t="str">
        <f>IFERROR(IF(VLOOKUP(W1109,'[1]Rohware 230'!$B:$C,2,FALSE)=0,"Rohware"),
IFERROR(IF(VLOOKUP(W1109,[1]Sammelnr.!$B:$C,2,FALSE)=0,"Sammelnr. ungeschält ABS"),
IFERROR(IF(VLOOKUP(W1109,[1]Sammelnr.!$E:$F,2,FALSE)=0,"Sammelnr. ungeschält VS"),
IFERROR(IF(VLOOKUP(W1109,[1]Sammelnr.!$H:$I,2,FALSE)=0,"Sammelnr. geschält"),
IFERROR(IF(VLOOKUP(W1109,[1]Offen!$B:$C,2,FALSE)=0,"Offen ungeschält ABS"),
IFERROR(IF(VLOOKUP(W1109,[1]Offen!$E:$F,2,FALSE)=0,"Offen ungeschält VOS"),
IFERROR(IF(VLOOKUP(W1109,[1]Offen!$H:$I,2,FALSE)=0,"Offen geschält RW"),
IFERROR(IF(VLOOKUP(W1109,[1]Offen!$K:$L,2,FALSE)=0,"Offen vegan"),
IFERROR(IF(VLOOKUP(W1109,[1]Offen!$N:$O,2,FALSE)=0,"Offen Zipfel"),
IFERROR(IF(VLOOKUP(W1109,[1]Offen!$Q:$R,2,FALSE)=0,"Offen Endstücke"),
IFERROR(IF(VLOOKUP(W1109,[1]Vakuumiert!$B:$C,2,FALSE)=0,"Vakuumierter VOS ungeschält"),
IFERROR(IF(VLOOKUP(W1109,[1]Vakuumiert!$E:$F,2,FALSE)=0,"Vakuumierter ABS ungeschält"),
IFERROR(IF(VLOOKUP(W1109,[1]Vakuumiert!$H:$I,2,FALSE)=0,"Vakuumierter VOS geschält"),
IFERROR(IF(VLOOKUP(W1109,[1]Vakuumiert!$K:$L,2,FALSE)=0,"Vakuumierter VOS vegan"),
IFERROR(IF(VLOOKUP(W1109,[1]Vakuumiert!$N:$O,2,FALSE)=0,"Vakuumierter VOS Zipfel"),
IFERROR(IF(VLOOKUP(W1109,[1]Vakuumiert!$Q:$R,2,FALSE)=0,"Vakuumiert geschält"),
IFERROR(IF(VLOOKUP(W1109,'[1]vakuumierte Fertigprodukte'!$B:$C,2,FALSE)=0,"Fertigprodukte"),
IFERROR(IF(VLOOKUP(W1109,'[1]vakuumierte Fertigprodukte'!$E:$FI,2,FALSE)=0,"Vakuumierte Zipfel"),
IFERROR(IF(VLOOKUP(W1109,[1]Wurste!$B:$C,2,FALSE)=0,"Räucherwürste"),
IFERROR(IF(VLOOKUP(W1109,[1]Wurste!$E:$F,2,FALSE)=0,"URW/URGW Wurst"),
IFERROR(IF(VLOOKUP(W1109,[1]Wurste!$H:$I,2,FALSE)=0,"HF-Wurst Vegan"),
IFERROR(IF(VLOOKUP(W1109,[1]Wurste!$K:$L,2,FALSE)=0,"320er ohne Würste"),
IFERROR(IF(AND(OR(Abfalldokumentation!$I1109="BU3",Abfalldokumentation!$I1109="Verkauf"),Abfalldokumentation!$N1109="Schimmel",Abfalldokumentation!$O1109="keinen Abnehmer/kein Schälpersonal"),"Div. Zipfel, ES ohne Verwendung",VLOOKUP(Abfalldokumentation!$M1109,Produktgruppen!A:B,2,FALSE)),"-")))))))))))))))))))))))</f>
        <v>Offen ungeschält ABS</v>
      </c>
      <c r="M1109" s="76" t="str">
        <f>IFERROR(VLOOKUP(Abfalldokumentation!$W1109,Artikel!A:C,3,FALSE),Abfalldokumentation!$W1109)</f>
        <v>ABS Edamer 40% OGT</v>
      </c>
      <c r="N1109" s="76" t="str">
        <f>VLOOKUP(D1109,'Liste Gründe'!A:D,2,FALSE)</f>
        <v>Schimmel</v>
      </c>
      <c r="O1109" s="75" t="str">
        <f>IF(ISBLANK(F1109),VLOOKUP(Abfalldokumentation!$X1109,'Liste Gründe'!A:D,3,FALSE),F1109)</f>
        <v>Schimmel</v>
      </c>
      <c r="P1109" s="76" t="str">
        <f>IF(ISBLANK(Abfalldokumentation!$G1109),"-",Abfalldokumentation!$G1109)</f>
        <v>-</v>
      </c>
      <c r="Q1109" s="76">
        <f t="shared" si="148"/>
        <v>41</v>
      </c>
      <c r="R1109" s="76" t="str">
        <f t="shared" si="149"/>
        <v>Produkte</v>
      </c>
      <c r="S1109" s="76" t="str">
        <f t="shared" si="150"/>
        <v>BUs</v>
      </c>
      <c r="T1109" s="76" t="str">
        <f t="shared" si="151"/>
        <v>Symptome</v>
      </c>
      <c r="U1109" s="76" t="str">
        <f>IFERROR(VLOOKUP(Abfalldokumentation!$W1109,Kennzahlen!S:U,3,FALSE)*Abfalldokumentation!$J1109,"0")</f>
        <v>0</v>
      </c>
      <c r="V1109" s="76" t="str">
        <f>IF(ISBLANK(A1109),VLOOKUP(Abfalldokumentation!$W1109,'Linien - BU'!R:S,2,FALSE),A1109)</f>
        <v>BU3</v>
      </c>
      <c r="W1109" s="77">
        <f t="shared" si="152"/>
        <v>29500817</v>
      </c>
      <c r="X1109" s="77">
        <f t="shared" si="153"/>
        <v>12</v>
      </c>
      <c r="Y1109"/>
    </row>
    <row r="1110" spans="1:25" ht="30" customHeight="1" x14ac:dyDescent="0.25">
      <c r="A1110" s="39" t="s">
        <v>149</v>
      </c>
      <c r="B1110" s="40">
        <v>29500887</v>
      </c>
      <c r="C1110" s="40">
        <v>8</v>
      </c>
      <c r="D1110" s="40">
        <v>61</v>
      </c>
      <c r="E1110" s="41">
        <v>44484</v>
      </c>
      <c r="F1110" s="42"/>
      <c r="G1110" s="40"/>
      <c r="H1110" s="44" t="str">
        <f>IFERROR(VLOOKUP(Abfalldokumentation!$B1110,Artikel!A:C,3,FALSE),Abfalldokumentation!$B1110)</f>
        <v>ABS ZIEGE-GOU</v>
      </c>
      <c r="I1110" s="78" t="str">
        <f>VLOOKUP(V1110,'Linien - BU'!A:B,2,FALSE)</f>
        <v>BU4</v>
      </c>
      <c r="J1110" s="79">
        <f t="shared" si="147"/>
        <v>8</v>
      </c>
      <c r="K1110" s="80">
        <f>Abfalldokumentation!$E1110</f>
        <v>44484</v>
      </c>
      <c r="L1110" s="79" t="str">
        <f>IFERROR(IF(VLOOKUP(W1110,'[1]Rohware 230'!$B:$C,2,FALSE)=0,"Rohware"),
IFERROR(IF(VLOOKUP(W1110,[1]Sammelnr.!$B:$C,2,FALSE)=0,"Sammelnr. ungeschält ABS"),
IFERROR(IF(VLOOKUP(W1110,[1]Sammelnr.!$E:$F,2,FALSE)=0,"Sammelnr. ungeschält VS"),
IFERROR(IF(VLOOKUP(W1110,[1]Sammelnr.!$H:$I,2,FALSE)=0,"Sammelnr. geschält"),
IFERROR(IF(VLOOKUP(W1110,[1]Offen!$B:$C,2,FALSE)=0,"Offen ungeschält ABS"),
IFERROR(IF(VLOOKUP(W1110,[1]Offen!$E:$F,2,FALSE)=0,"Offen ungeschält VOS"),
IFERROR(IF(VLOOKUP(W1110,[1]Offen!$H:$I,2,FALSE)=0,"Offen geschält RW"),
IFERROR(IF(VLOOKUP(W1110,[1]Offen!$K:$L,2,FALSE)=0,"Offen vegan"),
IFERROR(IF(VLOOKUP(W1110,[1]Offen!$N:$O,2,FALSE)=0,"Offen Zipfel"),
IFERROR(IF(VLOOKUP(W1110,[1]Offen!$Q:$R,2,FALSE)=0,"Offen Endstücke"),
IFERROR(IF(VLOOKUP(W1110,[1]Vakuumiert!$B:$C,2,FALSE)=0,"Vakuumierter VOS ungeschält"),
IFERROR(IF(VLOOKUP(W1110,[1]Vakuumiert!$E:$F,2,FALSE)=0,"Vakuumierter ABS ungeschält"),
IFERROR(IF(VLOOKUP(W1110,[1]Vakuumiert!$H:$I,2,FALSE)=0,"Vakuumierter VOS geschält"),
IFERROR(IF(VLOOKUP(W1110,[1]Vakuumiert!$K:$L,2,FALSE)=0,"Vakuumierter VOS vegan"),
IFERROR(IF(VLOOKUP(W1110,[1]Vakuumiert!$N:$O,2,FALSE)=0,"Vakuumierter VOS Zipfel"),
IFERROR(IF(VLOOKUP(W1110,[1]Vakuumiert!$Q:$R,2,FALSE)=0,"Vakuumiert geschält"),
IFERROR(IF(VLOOKUP(W1110,'[1]vakuumierte Fertigprodukte'!$B:$C,2,FALSE)=0,"Fertigprodukte"),
IFERROR(IF(VLOOKUP(W1110,'[1]vakuumierte Fertigprodukte'!$E:$FI,2,FALSE)=0,"Vakuumierte Zipfel"),
IFERROR(IF(VLOOKUP(W1110,[1]Wurste!$B:$C,2,FALSE)=0,"Räucherwürste"),
IFERROR(IF(VLOOKUP(W1110,[1]Wurste!$E:$F,2,FALSE)=0,"URW/URGW Wurst"),
IFERROR(IF(VLOOKUP(W1110,[1]Wurste!$H:$I,2,FALSE)=0,"HF-Wurst Vegan"),
IFERROR(IF(VLOOKUP(W1110,[1]Wurste!$K:$L,2,FALSE)=0,"320er ohne Würste"),
IFERROR(IF(AND(OR(Abfalldokumentation!$I1110="BU3",Abfalldokumentation!$I1110="Verkauf"),Abfalldokumentation!$N1110="Schimmel",Abfalldokumentation!$O1110="keinen Abnehmer/kein Schälpersonal"),"Div. Zipfel, ES ohne Verwendung",VLOOKUP(Abfalldokumentation!$M1110,Produktgruppen!A:B,2,FALSE)),"-")))))))))))))))))))))))</f>
        <v>Offen ungeschält ABS</v>
      </c>
      <c r="M1110" s="81" t="str">
        <f>IFERROR(VLOOKUP(Abfalldokumentation!$W1110,Artikel!A:C,3,FALSE),Abfalldokumentation!$W1110)</f>
        <v>ABS ZIEGE-GOU</v>
      </c>
      <c r="N1110" s="81" t="str">
        <f>VLOOKUP(D1110,'Liste Gründe'!A:D,2,FALSE)</f>
        <v>keinen Verwendungszweck</v>
      </c>
      <c r="O1110" s="80" t="str">
        <f>IF(ISBLANK(F1110),VLOOKUP(Abfalldokumentation!$X1110,'Liste Gründe'!A:D,3,FALSE),F1110)</f>
        <v>keinen Verwendungszweck</v>
      </c>
      <c r="P1110" s="81" t="str">
        <f>IF(ISBLANK(Abfalldokumentation!$G1110),"-",Abfalldokumentation!$G1110)</f>
        <v>-</v>
      </c>
      <c r="Q1110" s="81">
        <f t="shared" si="148"/>
        <v>41</v>
      </c>
      <c r="R1110" s="81" t="str">
        <f t="shared" si="149"/>
        <v>Produkte</v>
      </c>
      <c r="S1110" s="81" t="str">
        <f t="shared" si="150"/>
        <v>BUs</v>
      </c>
      <c r="T1110" s="81" t="str">
        <f t="shared" si="151"/>
        <v>Symptome</v>
      </c>
      <c r="U1110" s="81">
        <f>IFERROR(VLOOKUP(Abfalldokumentation!$W1110,Kennzahlen!S:U,3,FALSE)*Abfalldokumentation!$J1110,"0")</f>
        <v>8</v>
      </c>
      <c r="V1110" s="81" t="str">
        <f>IF(ISBLANK(A1110),VLOOKUP(Abfalldokumentation!$W1110,'Linien - BU'!R:S,2,FALSE),A1110)</f>
        <v>Bu4</v>
      </c>
      <c r="W1110" s="77">
        <f t="shared" si="152"/>
        <v>29500887</v>
      </c>
      <c r="X1110" s="77">
        <f t="shared" si="153"/>
        <v>61</v>
      </c>
      <c r="Y1110"/>
    </row>
    <row r="1111" spans="1:25" ht="30" customHeight="1" x14ac:dyDescent="0.25">
      <c r="A1111" s="45" t="s">
        <v>9</v>
      </c>
      <c r="B1111" s="46">
        <v>29500952</v>
      </c>
      <c r="C1111" s="46">
        <f>18+35</f>
        <v>53</v>
      </c>
      <c r="D1111" s="46">
        <v>61</v>
      </c>
      <c r="E1111" s="47">
        <v>44484</v>
      </c>
      <c r="F1111" s="48"/>
      <c r="G1111" s="46"/>
      <c r="H1111" s="50" t="str">
        <f>IFERROR(VLOOKUP(Abfalldokumentation!$B1111,Artikel!A:C,3,FALSE),Abfalldokumentation!$B1111)</f>
        <v>ABS GRÜN-PESTO</v>
      </c>
      <c r="I1111" s="73" t="str">
        <f>VLOOKUP(V1111,'Linien - BU'!A:B,2,FALSE)</f>
        <v>BU4</v>
      </c>
      <c r="J1111" s="74">
        <f t="shared" si="147"/>
        <v>53</v>
      </c>
      <c r="K1111" s="75">
        <f>Abfalldokumentation!$E1111</f>
        <v>44484</v>
      </c>
      <c r="L1111" s="74" t="str">
        <f>IFERROR(IF(VLOOKUP(W1111,'[1]Rohware 230'!$B:$C,2,FALSE)=0,"Rohware"),
IFERROR(IF(VLOOKUP(W1111,[1]Sammelnr.!$B:$C,2,FALSE)=0,"Sammelnr. ungeschält ABS"),
IFERROR(IF(VLOOKUP(W1111,[1]Sammelnr.!$E:$F,2,FALSE)=0,"Sammelnr. ungeschält VS"),
IFERROR(IF(VLOOKUP(W1111,[1]Sammelnr.!$H:$I,2,FALSE)=0,"Sammelnr. geschält"),
IFERROR(IF(VLOOKUP(W1111,[1]Offen!$B:$C,2,FALSE)=0,"Offen ungeschält ABS"),
IFERROR(IF(VLOOKUP(W1111,[1]Offen!$E:$F,2,FALSE)=0,"Offen ungeschält VOS"),
IFERROR(IF(VLOOKUP(W1111,[1]Offen!$H:$I,2,FALSE)=0,"Offen geschält RW"),
IFERROR(IF(VLOOKUP(W1111,[1]Offen!$K:$L,2,FALSE)=0,"Offen vegan"),
IFERROR(IF(VLOOKUP(W1111,[1]Offen!$N:$O,2,FALSE)=0,"Offen Zipfel"),
IFERROR(IF(VLOOKUP(W1111,[1]Offen!$Q:$R,2,FALSE)=0,"Offen Endstücke"),
IFERROR(IF(VLOOKUP(W1111,[1]Vakuumiert!$B:$C,2,FALSE)=0,"Vakuumierter VOS ungeschält"),
IFERROR(IF(VLOOKUP(W1111,[1]Vakuumiert!$E:$F,2,FALSE)=0,"Vakuumierter ABS ungeschält"),
IFERROR(IF(VLOOKUP(W1111,[1]Vakuumiert!$H:$I,2,FALSE)=0,"Vakuumierter VOS geschält"),
IFERROR(IF(VLOOKUP(W1111,[1]Vakuumiert!$K:$L,2,FALSE)=0,"Vakuumierter VOS vegan"),
IFERROR(IF(VLOOKUP(W1111,[1]Vakuumiert!$N:$O,2,FALSE)=0,"Vakuumierter VOS Zipfel"),
IFERROR(IF(VLOOKUP(W1111,[1]Vakuumiert!$Q:$R,2,FALSE)=0,"Vakuumiert geschält"),
IFERROR(IF(VLOOKUP(W1111,'[1]vakuumierte Fertigprodukte'!$B:$C,2,FALSE)=0,"Fertigprodukte"),
IFERROR(IF(VLOOKUP(W1111,'[1]vakuumierte Fertigprodukte'!$E:$FI,2,FALSE)=0,"Vakuumierte Zipfel"),
IFERROR(IF(VLOOKUP(W1111,[1]Wurste!$B:$C,2,FALSE)=0,"Räucherwürste"),
IFERROR(IF(VLOOKUP(W1111,[1]Wurste!$E:$F,2,FALSE)=0,"URW/URGW Wurst"),
IFERROR(IF(VLOOKUP(W1111,[1]Wurste!$H:$I,2,FALSE)=0,"HF-Wurst Vegan"),
IFERROR(IF(VLOOKUP(W1111,[1]Wurste!$K:$L,2,FALSE)=0,"320er ohne Würste"),
IFERROR(IF(AND(OR(Abfalldokumentation!$I1111="BU3",Abfalldokumentation!$I1111="Verkauf"),Abfalldokumentation!$N1111="Schimmel",Abfalldokumentation!$O1111="keinen Abnehmer/kein Schälpersonal"),"Div. Zipfel, ES ohne Verwendung",VLOOKUP(Abfalldokumentation!$M1111,Produktgruppen!A:B,2,FALSE)),"-")))))))))))))))))))))))</f>
        <v>Offen ungeschält ABS</v>
      </c>
      <c r="M1111" s="76" t="str">
        <f>IFERROR(VLOOKUP(Abfalldokumentation!$W1111,Artikel!A:C,3,FALSE),Abfalldokumentation!$W1111)</f>
        <v>ABS GRÜN-PESTO</v>
      </c>
      <c r="N1111" s="76" t="str">
        <f>VLOOKUP(D1111,'Liste Gründe'!A:D,2,FALSE)</f>
        <v>keinen Verwendungszweck</v>
      </c>
      <c r="O1111" s="75" t="str">
        <f>IF(ISBLANK(F1111),VLOOKUP(Abfalldokumentation!$X1111,'Liste Gründe'!A:D,3,FALSE),F1111)</f>
        <v>keinen Verwendungszweck</v>
      </c>
      <c r="P1111" s="76" t="str">
        <f>IF(ISBLANK(Abfalldokumentation!$G1111),"-",Abfalldokumentation!$G1111)</f>
        <v>-</v>
      </c>
      <c r="Q1111" s="76">
        <f t="shared" si="148"/>
        <v>41</v>
      </c>
      <c r="R1111" s="76" t="str">
        <f t="shared" si="149"/>
        <v>Produkte</v>
      </c>
      <c r="S1111" s="76" t="str">
        <f t="shared" si="150"/>
        <v>BUs</v>
      </c>
      <c r="T1111" s="76" t="str">
        <f t="shared" si="151"/>
        <v>Symptome</v>
      </c>
      <c r="U1111" s="76">
        <f>IFERROR(VLOOKUP(Abfalldokumentation!$W1111,Kennzahlen!S:U,3,FALSE)*Abfalldokumentation!$J1111,"0")</f>
        <v>79.5</v>
      </c>
      <c r="V1111" s="76" t="str">
        <f>IF(ISBLANK(A1111),VLOOKUP(Abfalldokumentation!$W1111,'Linien - BU'!R:S,2,FALSE),A1111)</f>
        <v>BU4</v>
      </c>
      <c r="W1111" s="77">
        <f t="shared" si="152"/>
        <v>29500952</v>
      </c>
      <c r="X1111" s="77">
        <f t="shared" si="153"/>
        <v>61</v>
      </c>
      <c r="Y1111"/>
    </row>
    <row r="1112" spans="1:25" ht="30" customHeight="1" x14ac:dyDescent="0.25">
      <c r="A1112" s="39" t="s">
        <v>9</v>
      </c>
      <c r="B1112" s="40">
        <v>29501036</v>
      </c>
      <c r="C1112" s="40">
        <v>1</v>
      </c>
      <c r="D1112" s="40">
        <v>61</v>
      </c>
      <c r="E1112" s="41">
        <v>44484</v>
      </c>
      <c r="F1112" s="42"/>
      <c r="G1112" s="40"/>
      <c r="H1112" s="44" t="str">
        <f>IFERROR(VLOOKUP(Abfalldokumentation!$B1112,Artikel!A:C,3,FALSE),Abfalldokumentation!$B1112)</f>
        <v>ABS SAINT ANDRÉ</v>
      </c>
      <c r="I1112" s="78" t="str">
        <f>VLOOKUP(V1112,'Linien - BU'!A:B,2,FALSE)</f>
        <v>BU4</v>
      </c>
      <c r="J1112" s="79">
        <f t="shared" si="147"/>
        <v>1</v>
      </c>
      <c r="K1112" s="80">
        <f>Abfalldokumentation!$E1112</f>
        <v>44484</v>
      </c>
      <c r="L1112" s="79" t="str">
        <f>IFERROR(IF(VLOOKUP(W1112,'[1]Rohware 230'!$B:$C,2,FALSE)=0,"Rohware"),
IFERROR(IF(VLOOKUP(W1112,[1]Sammelnr.!$B:$C,2,FALSE)=0,"Sammelnr. ungeschält ABS"),
IFERROR(IF(VLOOKUP(W1112,[1]Sammelnr.!$E:$F,2,FALSE)=0,"Sammelnr. ungeschält VS"),
IFERROR(IF(VLOOKUP(W1112,[1]Sammelnr.!$H:$I,2,FALSE)=0,"Sammelnr. geschält"),
IFERROR(IF(VLOOKUP(W1112,[1]Offen!$B:$C,2,FALSE)=0,"Offen ungeschält ABS"),
IFERROR(IF(VLOOKUP(W1112,[1]Offen!$E:$F,2,FALSE)=0,"Offen ungeschält VOS"),
IFERROR(IF(VLOOKUP(W1112,[1]Offen!$H:$I,2,FALSE)=0,"Offen geschält RW"),
IFERROR(IF(VLOOKUP(W1112,[1]Offen!$K:$L,2,FALSE)=0,"Offen vegan"),
IFERROR(IF(VLOOKUP(W1112,[1]Offen!$N:$O,2,FALSE)=0,"Offen Zipfel"),
IFERROR(IF(VLOOKUP(W1112,[1]Offen!$Q:$R,2,FALSE)=0,"Offen Endstücke"),
IFERROR(IF(VLOOKUP(W1112,[1]Vakuumiert!$B:$C,2,FALSE)=0,"Vakuumierter VOS ungeschält"),
IFERROR(IF(VLOOKUP(W1112,[1]Vakuumiert!$E:$F,2,FALSE)=0,"Vakuumierter ABS ungeschält"),
IFERROR(IF(VLOOKUP(W1112,[1]Vakuumiert!$H:$I,2,FALSE)=0,"Vakuumierter VOS geschält"),
IFERROR(IF(VLOOKUP(W1112,[1]Vakuumiert!$K:$L,2,FALSE)=0,"Vakuumierter VOS vegan"),
IFERROR(IF(VLOOKUP(W1112,[1]Vakuumiert!$N:$O,2,FALSE)=0,"Vakuumierter VOS Zipfel"),
IFERROR(IF(VLOOKUP(W1112,[1]Vakuumiert!$Q:$R,2,FALSE)=0,"Vakuumiert geschält"),
IFERROR(IF(VLOOKUP(W1112,'[1]vakuumierte Fertigprodukte'!$B:$C,2,FALSE)=0,"Fertigprodukte"),
IFERROR(IF(VLOOKUP(W1112,'[1]vakuumierte Fertigprodukte'!$E:$FI,2,FALSE)=0,"Vakuumierte Zipfel"),
IFERROR(IF(VLOOKUP(W1112,[1]Wurste!$B:$C,2,FALSE)=0,"Räucherwürste"),
IFERROR(IF(VLOOKUP(W1112,[1]Wurste!$E:$F,2,FALSE)=0,"URW/URGW Wurst"),
IFERROR(IF(VLOOKUP(W1112,[1]Wurste!$H:$I,2,FALSE)=0,"HF-Wurst Vegan"),
IFERROR(IF(VLOOKUP(W1112,[1]Wurste!$K:$L,2,FALSE)=0,"320er ohne Würste"),
IFERROR(IF(AND(OR(Abfalldokumentation!$I1112="BU3",Abfalldokumentation!$I1112="Verkauf"),Abfalldokumentation!$N1112="Schimmel",Abfalldokumentation!$O1112="keinen Abnehmer/kein Schälpersonal"),"Div. Zipfel, ES ohne Verwendung",VLOOKUP(Abfalldokumentation!$M1112,Produktgruppen!A:B,2,FALSE)),"-")))))))))))))))))))))))</f>
        <v>ABS</v>
      </c>
      <c r="M1112" s="81" t="str">
        <f>IFERROR(VLOOKUP(Abfalldokumentation!$W1112,Artikel!A:C,3,FALSE),Abfalldokumentation!$W1112)</f>
        <v>ABS SAINT ANDRÉ</v>
      </c>
      <c r="N1112" s="81" t="str">
        <f>VLOOKUP(D1112,'Liste Gründe'!A:D,2,FALSE)</f>
        <v>keinen Verwendungszweck</v>
      </c>
      <c r="O1112" s="80" t="str">
        <f>IF(ISBLANK(F1112),VLOOKUP(Abfalldokumentation!$X1112,'Liste Gründe'!A:D,3,FALSE),F1112)</f>
        <v>keinen Verwendungszweck</v>
      </c>
      <c r="P1112" s="81" t="str">
        <f>IF(ISBLANK(Abfalldokumentation!$G1112),"-",Abfalldokumentation!$G1112)</f>
        <v>-</v>
      </c>
      <c r="Q1112" s="81">
        <f t="shared" si="148"/>
        <v>41</v>
      </c>
      <c r="R1112" s="81" t="str">
        <f t="shared" si="149"/>
        <v>Produkte</v>
      </c>
      <c r="S1112" s="81" t="str">
        <f t="shared" si="150"/>
        <v>BUs</v>
      </c>
      <c r="T1112" s="81" t="str">
        <f t="shared" si="151"/>
        <v>Symptome</v>
      </c>
      <c r="U1112" s="81">
        <f>IFERROR(VLOOKUP(Abfalldokumentation!$W1112,Kennzahlen!S:U,3,FALSE)*Abfalldokumentation!$J1112,"0")</f>
        <v>1E-4</v>
      </c>
      <c r="V1112" s="81" t="str">
        <f>IF(ISBLANK(A1112),VLOOKUP(Abfalldokumentation!$W1112,'Linien - BU'!R:S,2,FALSE),A1112)</f>
        <v>BU4</v>
      </c>
      <c r="W1112" s="77">
        <f t="shared" si="152"/>
        <v>29501036</v>
      </c>
      <c r="X1112" s="77">
        <f t="shared" si="153"/>
        <v>61</v>
      </c>
      <c r="Y1112"/>
    </row>
    <row r="1113" spans="1:25" ht="30" customHeight="1" x14ac:dyDescent="0.25">
      <c r="A1113" s="45" t="s">
        <v>9</v>
      </c>
      <c r="B1113" s="46">
        <v>29501039</v>
      </c>
      <c r="C1113" s="46">
        <v>112</v>
      </c>
      <c r="D1113" s="46">
        <v>61</v>
      </c>
      <c r="E1113" s="47">
        <v>44484</v>
      </c>
      <c r="F1113" s="48"/>
      <c r="G1113" s="46"/>
      <c r="H1113" s="50" t="str">
        <f>IFERROR(VLOOKUP(Abfalldokumentation!$B1113,Artikel!A:C,3,FALSE),Abfalldokumentation!$B1113)</f>
        <v>ABS OLD-AMSTERDAM</v>
      </c>
      <c r="I1113" s="73" t="str">
        <f>VLOOKUP(V1113,'Linien - BU'!A:B,2,FALSE)</f>
        <v>BU4</v>
      </c>
      <c r="J1113" s="74">
        <f t="shared" si="147"/>
        <v>112</v>
      </c>
      <c r="K1113" s="75">
        <f>Abfalldokumentation!$E1113</f>
        <v>44484</v>
      </c>
      <c r="L1113" s="74" t="str">
        <f>IFERROR(IF(VLOOKUP(W1113,'[1]Rohware 230'!$B:$C,2,FALSE)=0,"Rohware"),
IFERROR(IF(VLOOKUP(W1113,[1]Sammelnr.!$B:$C,2,FALSE)=0,"Sammelnr. ungeschält ABS"),
IFERROR(IF(VLOOKUP(W1113,[1]Sammelnr.!$E:$F,2,FALSE)=0,"Sammelnr. ungeschält VS"),
IFERROR(IF(VLOOKUP(W1113,[1]Sammelnr.!$H:$I,2,FALSE)=0,"Sammelnr. geschält"),
IFERROR(IF(VLOOKUP(W1113,[1]Offen!$B:$C,2,FALSE)=0,"Offen ungeschält ABS"),
IFERROR(IF(VLOOKUP(W1113,[1]Offen!$E:$F,2,FALSE)=0,"Offen ungeschält VOS"),
IFERROR(IF(VLOOKUP(W1113,[1]Offen!$H:$I,2,FALSE)=0,"Offen geschält RW"),
IFERROR(IF(VLOOKUP(W1113,[1]Offen!$K:$L,2,FALSE)=0,"Offen vegan"),
IFERROR(IF(VLOOKUP(W1113,[1]Offen!$N:$O,2,FALSE)=0,"Offen Zipfel"),
IFERROR(IF(VLOOKUP(W1113,[1]Offen!$Q:$R,2,FALSE)=0,"Offen Endstücke"),
IFERROR(IF(VLOOKUP(W1113,[1]Vakuumiert!$B:$C,2,FALSE)=0,"Vakuumierter VOS ungeschält"),
IFERROR(IF(VLOOKUP(W1113,[1]Vakuumiert!$E:$F,2,FALSE)=0,"Vakuumierter ABS ungeschält"),
IFERROR(IF(VLOOKUP(W1113,[1]Vakuumiert!$H:$I,2,FALSE)=0,"Vakuumierter VOS geschält"),
IFERROR(IF(VLOOKUP(W1113,[1]Vakuumiert!$K:$L,2,FALSE)=0,"Vakuumierter VOS vegan"),
IFERROR(IF(VLOOKUP(W1113,[1]Vakuumiert!$N:$O,2,FALSE)=0,"Vakuumierter VOS Zipfel"),
IFERROR(IF(VLOOKUP(W1113,[1]Vakuumiert!$Q:$R,2,FALSE)=0,"Vakuumiert geschält"),
IFERROR(IF(VLOOKUP(W1113,'[1]vakuumierte Fertigprodukte'!$B:$C,2,FALSE)=0,"Fertigprodukte"),
IFERROR(IF(VLOOKUP(W1113,'[1]vakuumierte Fertigprodukte'!$E:$FI,2,FALSE)=0,"Vakuumierte Zipfel"),
IFERROR(IF(VLOOKUP(W1113,[1]Wurste!$B:$C,2,FALSE)=0,"Räucherwürste"),
IFERROR(IF(VLOOKUP(W1113,[1]Wurste!$E:$F,2,FALSE)=0,"URW/URGW Wurst"),
IFERROR(IF(VLOOKUP(W1113,[1]Wurste!$H:$I,2,FALSE)=0,"HF-Wurst Vegan"),
IFERROR(IF(VLOOKUP(W1113,[1]Wurste!$K:$L,2,FALSE)=0,"320er ohne Würste"),
IFERROR(IF(AND(OR(Abfalldokumentation!$I1113="BU3",Abfalldokumentation!$I1113="Verkauf"),Abfalldokumentation!$N1113="Schimmel",Abfalldokumentation!$O1113="keinen Abnehmer/kein Schälpersonal"),"Div. Zipfel, ES ohne Verwendung",VLOOKUP(Abfalldokumentation!$M1113,Produktgruppen!A:B,2,FALSE)),"-")))))))))))))))))))))))</f>
        <v>Offen ungeschält ABS</v>
      </c>
      <c r="M1113" s="76" t="str">
        <f>IFERROR(VLOOKUP(Abfalldokumentation!$W1113,Artikel!A:C,3,FALSE),Abfalldokumentation!$W1113)</f>
        <v>ABS OLD-AMSTERDAM</v>
      </c>
      <c r="N1113" s="76" t="str">
        <f>VLOOKUP(D1113,'Liste Gründe'!A:D,2,FALSE)</f>
        <v>keinen Verwendungszweck</v>
      </c>
      <c r="O1113" s="75" t="str">
        <f>IF(ISBLANK(F1113),VLOOKUP(Abfalldokumentation!$X1113,'Liste Gründe'!A:D,3,FALSE),F1113)</f>
        <v>keinen Verwendungszweck</v>
      </c>
      <c r="P1113" s="76" t="str">
        <f>IF(ISBLANK(Abfalldokumentation!$G1113),"-",Abfalldokumentation!$G1113)</f>
        <v>-</v>
      </c>
      <c r="Q1113" s="76">
        <f t="shared" si="148"/>
        <v>41</v>
      </c>
      <c r="R1113" s="76" t="str">
        <f t="shared" si="149"/>
        <v>Produkte</v>
      </c>
      <c r="S1113" s="76" t="str">
        <f t="shared" si="150"/>
        <v>BUs</v>
      </c>
      <c r="T1113" s="76" t="str">
        <f t="shared" si="151"/>
        <v>Symptome</v>
      </c>
      <c r="U1113" s="76">
        <f>IFERROR(VLOOKUP(Abfalldokumentation!$W1113,Kennzahlen!S:U,3,FALSE)*Abfalldokumentation!$J1113,"0")</f>
        <v>1.12E-2</v>
      </c>
      <c r="V1113" s="76" t="str">
        <f>IF(ISBLANK(A1113),VLOOKUP(Abfalldokumentation!$W1113,'Linien - BU'!R:S,2,FALSE),A1113)</f>
        <v>BU4</v>
      </c>
      <c r="W1113" s="77">
        <f t="shared" si="152"/>
        <v>29501039</v>
      </c>
      <c r="X1113" s="77">
        <f t="shared" si="153"/>
        <v>61</v>
      </c>
      <c r="Y1113"/>
    </row>
    <row r="1114" spans="1:25" ht="30" customHeight="1" x14ac:dyDescent="0.25">
      <c r="A1114" s="39" t="s">
        <v>9</v>
      </c>
      <c r="B1114" s="40">
        <v>29501099</v>
      </c>
      <c r="C1114" s="40">
        <v>71</v>
      </c>
      <c r="D1114" s="40">
        <v>61</v>
      </c>
      <c r="E1114" s="41">
        <v>44484</v>
      </c>
      <c r="F1114" s="42"/>
      <c r="G1114" s="40"/>
      <c r="H1114" s="44" t="str">
        <f>IFERROR(VLOOKUP(Abfalldokumentation!$B1114,Artikel!A:C,3,FALSE),Abfalldokumentation!$B1114)</f>
        <v>ABS Simmentaler</v>
      </c>
      <c r="I1114" s="78" t="str">
        <f>VLOOKUP(V1114,'Linien - BU'!A:B,2,FALSE)</f>
        <v>BU4</v>
      </c>
      <c r="J1114" s="79">
        <f t="shared" si="147"/>
        <v>71</v>
      </c>
      <c r="K1114" s="80">
        <f>Abfalldokumentation!$E1114</f>
        <v>44484</v>
      </c>
      <c r="L1114" s="79" t="str">
        <f>IFERROR(IF(VLOOKUP(W1114,'[1]Rohware 230'!$B:$C,2,FALSE)=0,"Rohware"),
IFERROR(IF(VLOOKUP(W1114,[1]Sammelnr.!$B:$C,2,FALSE)=0,"Sammelnr. ungeschält ABS"),
IFERROR(IF(VLOOKUP(W1114,[1]Sammelnr.!$E:$F,2,FALSE)=0,"Sammelnr. ungeschält VS"),
IFERROR(IF(VLOOKUP(W1114,[1]Sammelnr.!$H:$I,2,FALSE)=0,"Sammelnr. geschält"),
IFERROR(IF(VLOOKUP(W1114,[1]Offen!$B:$C,2,FALSE)=0,"Offen ungeschält ABS"),
IFERROR(IF(VLOOKUP(W1114,[1]Offen!$E:$F,2,FALSE)=0,"Offen ungeschält VOS"),
IFERROR(IF(VLOOKUP(W1114,[1]Offen!$H:$I,2,FALSE)=0,"Offen geschält RW"),
IFERROR(IF(VLOOKUP(W1114,[1]Offen!$K:$L,2,FALSE)=0,"Offen vegan"),
IFERROR(IF(VLOOKUP(W1114,[1]Offen!$N:$O,2,FALSE)=0,"Offen Zipfel"),
IFERROR(IF(VLOOKUP(W1114,[1]Offen!$Q:$R,2,FALSE)=0,"Offen Endstücke"),
IFERROR(IF(VLOOKUP(W1114,[1]Vakuumiert!$B:$C,2,FALSE)=0,"Vakuumierter VOS ungeschält"),
IFERROR(IF(VLOOKUP(W1114,[1]Vakuumiert!$E:$F,2,FALSE)=0,"Vakuumierter ABS ungeschält"),
IFERROR(IF(VLOOKUP(W1114,[1]Vakuumiert!$H:$I,2,FALSE)=0,"Vakuumierter VOS geschält"),
IFERROR(IF(VLOOKUP(W1114,[1]Vakuumiert!$K:$L,2,FALSE)=0,"Vakuumierter VOS vegan"),
IFERROR(IF(VLOOKUP(W1114,[1]Vakuumiert!$N:$O,2,FALSE)=0,"Vakuumierter VOS Zipfel"),
IFERROR(IF(VLOOKUP(W1114,[1]Vakuumiert!$Q:$R,2,FALSE)=0,"Vakuumiert geschält"),
IFERROR(IF(VLOOKUP(W1114,'[1]vakuumierte Fertigprodukte'!$B:$C,2,FALSE)=0,"Fertigprodukte"),
IFERROR(IF(VLOOKUP(W1114,'[1]vakuumierte Fertigprodukte'!$E:$FI,2,FALSE)=0,"Vakuumierte Zipfel"),
IFERROR(IF(VLOOKUP(W1114,[1]Wurste!$B:$C,2,FALSE)=0,"Räucherwürste"),
IFERROR(IF(VLOOKUP(W1114,[1]Wurste!$E:$F,2,FALSE)=0,"URW/URGW Wurst"),
IFERROR(IF(VLOOKUP(W1114,[1]Wurste!$H:$I,2,FALSE)=0,"HF-Wurst Vegan"),
IFERROR(IF(VLOOKUP(W1114,[1]Wurste!$K:$L,2,FALSE)=0,"320er ohne Würste"),
IFERROR(IF(AND(OR(Abfalldokumentation!$I1114="BU3",Abfalldokumentation!$I1114="Verkauf"),Abfalldokumentation!$N1114="Schimmel",Abfalldokumentation!$O1114="keinen Abnehmer/kein Schälpersonal"),"Div. Zipfel, ES ohne Verwendung",VLOOKUP(Abfalldokumentation!$M1114,Produktgruppen!A:B,2,FALSE)),"-")))))))))))))))))))))))</f>
        <v>Offen ungeschält ABS</v>
      </c>
      <c r="M1114" s="81" t="str">
        <f>IFERROR(VLOOKUP(Abfalldokumentation!$W1114,Artikel!A:C,3,FALSE),Abfalldokumentation!$W1114)</f>
        <v>ABS Simmentaler</v>
      </c>
      <c r="N1114" s="81" t="str">
        <f>VLOOKUP(D1114,'Liste Gründe'!A:D,2,FALSE)</f>
        <v>keinen Verwendungszweck</v>
      </c>
      <c r="O1114" s="80" t="str">
        <f>IF(ISBLANK(F1114),VLOOKUP(Abfalldokumentation!$X1114,'Liste Gründe'!A:D,3,FALSE),F1114)</f>
        <v>keinen Verwendungszweck</v>
      </c>
      <c r="P1114" s="81" t="str">
        <f>IF(ISBLANK(Abfalldokumentation!$G1114),"-",Abfalldokumentation!$G1114)</f>
        <v>-</v>
      </c>
      <c r="Q1114" s="81">
        <f t="shared" si="148"/>
        <v>41</v>
      </c>
      <c r="R1114" s="81" t="str">
        <f t="shared" si="149"/>
        <v>Produkte</v>
      </c>
      <c r="S1114" s="81" t="str">
        <f t="shared" si="150"/>
        <v>BUs</v>
      </c>
      <c r="T1114" s="81" t="str">
        <f t="shared" si="151"/>
        <v>Symptome</v>
      </c>
      <c r="U1114" s="81">
        <f>IFERROR(VLOOKUP(Abfalldokumentation!$W1114,Kennzahlen!S:U,3,FALSE)*Abfalldokumentation!$J1114,"0")</f>
        <v>0.71</v>
      </c>
      <c r="V1114" s="81" t="str">
        <f>IF(ISBLANK(A1114),VLOOKUP(Abfalldokumentation!$W1114,'Linien - BU'!R:S,2,FALSE),A1114)</f>
        <v>BU4</v>
      </c>
      <c r="W1114" s="77">
        <f t="shared" si="152"/>
        <v>29501099</v>
      </c>
      <c r="X1114" s="77">
        <f t="shared" si="153"/>
        <v>61</v>
      </c>
      <c r="Y1114"/>
    </row>
    <row r="1115" spans="1:25" ht="30" customHeight="1" x14ac:dyDescent="0.25">
      <c r="A1115" s="45">
        <v>3020</v>
      </c>
      <c r="B1115" s="46">
        <v>32000068</v>
      </c>
      <c r="C1115" s="46">
        <v>39</v>
      </c>
      <c r="D1115" s="46">
        <v>32</v>
      </c>
      <c r="E1115" s="47">
        <v>44484</v>
      </c>
      <c r="F1115" s="48" t="s">
        <v>119</v>
      </c>
      <c r="G1115" s="46"/>
      <c r="H1115" s="50" t="str">
        <f>IFERROR(VLOOKUP(Abfalldokumentation!$B1115,Artikel!A:C,3,FALSE),Abfalldokumentation!$B1115)</f>
        <v>RW SCHI 10,0KG AN</v>
      </c>
      <c r="I1115" s="73" t="str">
        <f>VLOOKUP(V1115,'Linien - BU'!A:B,2,FALSE)</f>
        <v>BU1</v>
      </c>
      <c r="J1115" s="74">
        <f t="shared" si="147"/>
        <v>39</v>
      </c>
      <c r="K1115" s="75">
        <f>Abfalldokumentation!$E1115</f>
        <v>44484</v>
      </c>
      <c r="L1115" s="74" t="str">
        <f>IFERROR(IF(VLOOKUP(W1115,'[1]Rohware 230'!$B:$C,2,FALSE)=0,"Rohware"),
IFERROR(IF(VLOOKUP(W1115,[1]Sammelnr.!$B:$C,2,FALSE)=0,"Sammelnr. ungeschält ABS"),
IFERROR(IF(VLOOKUP(W1115,[1]Sammelnr.!$E:$F,2,FALSE)=0,"Sammelnr. ungeschält VS"),
IFERROR(IF(VLOOKUP(W1115,[1]Sammelnr.!$H:$I,2,FALSE)=0,"Sammelnr. geschält"),
IFERROR(IF(VLOOKUP(W1115,[1]Offen!$B:$C,2,FALSE)=0,"Offen ungeschält ABS"),
IFERROR(IF(VLOOKUP(W1115,[1]Offen!$E:$F,2,FALSE)=0,"Offen ungeschält VOS"),
IFERROR(IF(VLOOKUP(W1115,[1]Offen!$H:$I,2,FALSE)=0,"Offen geschält RW"),
IFERROR(IF(VLOOKUP(W1115,[1]Offen!$K:$L,2,FALSE)=0,"Offen vegan"),
IFERROR(IF(VLOOKUP(W1115,[1]Offen!$N:$O,2,FALSE)=0,"Offen Zipfel"),
IFERROR(IF(VLOOKUP(W1115,[1]Offen!$Q:$R,2,FALSE)=0,"Offen Endstücke"),
IFERROR(IF(VLOOKUP(W1115,[1]Vakuumiert!$B:$C,2,FALSE)=0,"Vakuumierter VOS ungeschält"),
IFERROR(IF(VLOOKUP(W1115,[1]Vakuumiert!$E:$F,2,FALSE)=0,"Vakuumierter ABS ungeschält"),
IFERROR(IF(VLOOKUP(W1115,[1]Vakuumiert!$H:$I,2,FALSE)=0,"Vakuumierter VOS geschält"),
IFERROR(IF(VLOOKUP(W1115,[1]Vakuumiert!$K:$L,2,FALSE)=0,"Vakuumierter VOS vegan"),
IFERROR(IF(VLOOKUP(W1115,[1]Vakuumiert!$N:$O,2,FALSE)=0,"Vakuumierter VOS Zipfel"),
IFERROR(IF(VLOOKUP(W1115,[1]Vakuumiert!$Q:$R,2,FALSE)=0,"Vakuumiert geschält"),
IFERROR(IF(VLOOKUP(W1115,'[1]vakuumierte Fertigprodukte'!$B:$C,2,FALSE)=0,"Fertigprodukte"),
IFERROR(IF(VLOOKUP(W1115,'[1]vakuumierte Fertigprodukte'!$E:$FI,2,FALSE)=0,"Vakuumierte Zipfel"),
IFERROR(IF(VLOOKUP(W1115,[1]Wurste!$B:$C,2,FALSE)=0,"Räucherwürste"),
IFERROR(IF(VLOOKUP(W1115,[1]Wurste!$E:$F,2,FALSE)=0,"URW/URGW Wurst"),
IFERROR(IF(VLOOKUP(W1115,[1]Wurste!$H:$I,2,FALSE)=0,"HF-Wurst Vegan"),
IFERROR(IF(VLOOKUP(W1115,[1]Wurste!$K:$L,2,FALSE)=0,"320er ohne Würste"),
IFERROR(IF(AND(OR(Abfalldokumentation!$I1115="BU3",Abfalldokumentation!$I1115="Verkauf"),Abfalldokumentation!$N1115="Schimmel",Abfalldokumentation!$O1115="keinen Abnehmer/kein Schälpersonal"),"Div. Zipfel, ES ohne Verwendung",VLOOKUP(Abfalldokumentation!$M1115,Produktgruppen!A:B,2,FALSE)),"-")))))))))))))))))))))))</f>
        <v>Räucherwürste</v>
      </c>
      <c r="M1115" s="76" t="str">
        <f>IFERROR(VLOOKUP(Abfalldokumentation!$W1115,Artikel!A:C,3,FALSE),Abfalldokumentation!$W1115)</f>
        <v>RW SCHI 10,0KG AN</v>
      </c>
      <c r="N1115" s="76" t="str">
        <f>VLOOKUP(D1115,'Liste Gründe'!A:D,2,FALSE)</f>
        <v>Linienbezogen</v>
      </c>
      <c r="O1115" s="75" t="str">
        <f>IF(ISBLANK(F1115),VLOOKUP(Abfalldokumentation!$X1115,'Liste Gründe'!A:D,3,FALSE),F1115)</f>
        <v>Bodenabfall Abfüllung</v>
      </c>
      <c r="P1115" s="76" t="str">
        <f>IF(ISBLANK(Abfalldokumentation!$G1115),"-",Abfalldokumentation!$G1115)</f>
        <v>-</v>
      </c>
      <c r="Q1115" s="76">
        <f t="shared" si="148"/>
        <v>41</v>
      </c>
      <c r="R1115" s="76" t="str">
        <f t="shared" si="149"/>
        <v>Produkte</v>
      </c>
      <c r="S1115" s="76" t="str">
        <f t="shared" si="150"/>
        <v>BUs</v>
      </c>
      <c r="T1115" s="76" t="str">
        <f t="shared" si="151"/>
        <v>Symptome</v>
      </c>
      <c r="U1115" s="76" t="str">
        <f>IFERROR(VLOOKUP(Abfalldokumentation!$W1115,Kennzahlen!S:U,3,FALSE)*Abfalldokumentation!$J1115,"0")</f>
        <v>0</v>
      </c>
      <c r="V1115" s="76">
        <f>IF(ISBLANK(A1115),VLOOKUP(Abfalldokumentation!$W1115,'Linien - BU'!R:S,2,FALSE),A1115)</f>
        <v>3020</v>
      </c>
      <c r="W1115" s="77">
        <f t="shared" si="152"/>
        <v>32000068</v>
      </c>
      <c r="X1115" s="77">
        <f t="shared" si="153"/>
        <v>32</v>
      </c>
      <c r="Y1115"/>
    </row>
    <row r="1116" spans="1:25" ht="30" customHeight="1" x14ac:dyDescent="0.25">
      <c r="A1116" s="39" t="s">
        <v>95</v>
      </c>
      <c r="B1116" s="40">
        <v>49500190</v>
      </c>
      <c r="C1116" s="40">
        <v>164</v>
      </c>
      <c r="D1116" s="40">
        <v>12</v>
      </c>
      <c r="E1116" s="41">
        <v>44484</v>
      </c>
      <c r="F1116" s="42"/>
      <c r="G1116" s="40"/>
      <c r="H1116" s="44" t="str">
        <f>IFERROR(VLOOKUP(Abfalldokumentation!$B1116,Artikel!A:C,3,FALSE),Abfalldokumentation!$B1116)</f>
        <v>ABS ALL-EMM-VAKU</v>
      </c>
      <c r="I1116" s="78" t="str">
        <f>VLOOKUP(V1116,'Linien - BU'!A:B,2,FALSE)</f>
        <v>BU1</v>
      </c>
      <c r="J1116" s="79">
        <f t="shared" si="147"/>
        <v>164</v>
      </c>
      <c r="K1116" s="80">
        <f>Abfalldokumentation!$E1116</f>
        <v>44484</v>
      </c>
      <c r="L1116" s="79" t="str">
        <f>IFERROR(IF(VLOOKUP(W1116,'[1]Rohware 230'!$B:$C,2,FALSE)=0,"Rohware"),
IFERROR(IF(VLOOKUP(W1116,[1]Sammelnr.!$B:$C,2,FALSE)=0,"Sammelnr. ungeschält ABS"),
IFERROR(IF(VLOOKUP(W1116,[1]Sammelnr.!$E:$F,2,FALSE)=0,"Sammelnr. ungeschält VS"),
IFERROR(IF(VLOOKUP(W1116,[1]Sammelnr.!$H:$I,2,FALSE)=0,"Sammelnr. geschält"),
IFERROR(IF(VLOOKUP(W1116,[1]Offen!$B:$C,2,FALSE)=0,"Offen ungeschält ABS"),
IFERROR(IF(VLOOKUP(W1116,[1]Offen!$E:$F,2,FALSE)=0,"Offen ungeschält VOS"),
IFERROR(IF(VLOOKUP(W1116,[1]Offen!$H:$I,2,FALSE)=0,"Offen geschält RW"),
IFERROR(IF(VLOOKUP(W1116,[1]Offen!$K:$L,2,FALSE)=0,"Offen vegan"),
IFERROR(IF(VLOOKUP(W1116,[1]Offen!$N:$O,2,FALSE)=0,"Offen Zipfel"),
IFERROR(IF(VLOOKUP(W1116,[1]Offen!$Q:$R,2,FALSE)=0,"Offen Endstücke"),
IFERROR(IF(VLOOKUP(W1116,[1]Vakuumiert!$B:$C,2,FALSE)=0,"Vakuumierter VOS ungeschält"),
IFERROR(IF(VLOOKUP(W1116,[1]Vakuumiert!$E:$F,2,FALSE)=0,"Vakuumierter ABS ungeschält"),
IFERROR(IF(VLOOKUP(W1116,[1]Vakuumiert!$H:$I,2,FALSE)=0,"Vakuumierter VOS geschält"),
IFERROR(IF(VLOOKUP(W1116,[1]Vakuumiert!$K:$L,2,FALSE)=0,"Vakuumierter VOS vegan"),
IFERROR(IF(VLOOKUP(W1116,[1]Vakuumiert!$N:$O,2,FALSE)=0,"Vakuumierter VOS Zipfel"),
IFERROR(IF(VLOOKUP(W1116,[1]Vakuumiert!$Q:$R,2,FALSE)=0,"Vakuumiert geschält"),
IFERROR(IF(VLOOKUP(W1116,'[1]vakuumierte Fertigprodukte'!$B:$C,2,FALSE)=0,"Fertigprodukte"),
IFERROR(IF(VLOOKUP(W1116,'[1]vakuumierte Fertigprodukte'!$E:$FI,2,FALSE)=0,"Vakuumierte Zipfel"),
IFERROR(IF(VLOOKUP(W1116,[1]Wurste!$B:$C,2,FALSE)=0,"Räucherwürste"),
IFERROR(IF(VLOOKUP(W1116,[1]Wurste!$E:$F,2,FALSE)=0,"URW/URGW Wurst"),
IFERROR(IF(VLOOKUP(W1116,[1]Wurste!$H:$I,2,FALSE)=0,"HF-Wurst Vegan"),
IFERROR(IF(VLOOKUP(W1116,[1]Wurste!$K:$L,2,FALSE)=0,"320er ohne Würste"),
IFERROR(IF(AND(OR(Abfalldokumentation!$I1116="BU3",Abfalldokumentation!$I1116="Verkauf"),Abfalldokumentation!$N1116="Schimmel",Abfalldokumentation!$O1116="keinen Abnehmer/kein Schälpersonal"),"Div. Zipfel, ES ohne Verwendung",VLOOKUP(Abfalldokumentation!$M1116,Produktgruppen!A:B,2,FALSE)),"-")))))))))))))))))))))))</f>
        <v>Vakuumierter ABS ungeschält</v>
      </c>
      <c r="M1116" s="81" t="str">
        <f>IFERROR(VLOOKUP(Abfalldokumentation!$W1116,Artikel!A:C,3,FALSE),Abfalldokumentation!$W1116)</f>
        <v>ABS ALL-EMM-VAKU</v>
      </c>
      <c r="N1116" s="81" t="str">
        <f>VLOOKUP(D1116,'Liste Gründe'!A:D,2,FALSE)</f>
        <v>Schimmel</v>
      </c>
      <c r="O1116" s="80" t="str">
        <f>IF(ISBLANK(F1116),VLOOKUP(Abfalldokumentation!$X1116,'Liste Gründe'!A:D,3,FALSE),F1116)</f>
        <v>Schimmel</v>
      </c>
      <c r="P1116" s="81" t="str">
        <f>IF(ISBLANK(Abfalldokumentation!$G1116),"-",Abfalldokumentation!$G1116)</f>
        <v>-</v>
      </c>
      <c r="Q1116" s="81">
        <f t="shared" si="148"/>
        <v>41</v>
      </c>
      <c r="R1116" s="81" t="str">
        <f t="shared" si="149"/>
        <v>Produkte</v>
      </c>
      <c r="S1116" s="81" t="str">
        <f t="shared" si="150"/>
        <v>BUs</v>
      </c>
      <c r="T1116" s="81" t="str">
        <f t="shared" si="151"/>
        <v>Symptome</v>
      </c>
      <c r="U1116" s="81">
        <f>IFERROR(VLOOKUP(Abfalldokumentation!$W1116,Kennzahlen!S:U,3,FALSE)*Abfalldokumentation!$J1116,"0")</f>
        <v>412.29599999999999</v>
      </c>
      <c r="V1116" s="81" t="str">
        <f>IF(ISBLANK(A1116),VLOOKUP(Abfalldokumentation!$W1116,'Linien - BU'!R:S,2,FALSE),A1116)</f>
        <v>RWV</v>
      </c>
      <c r="W1116" s="77">
        <f t="shared" si="152"/>
        <v>49500190</v>
      </c>
      <c r="X1116" s="77">
        <f t="shared" si="153"/>
        <v>12</v>
      </c>
      <c r="Y1116"/>
    </row>
    <row r="1117" spans="1:25" ht="30" customHeight="1" x14ac:dyDescent="0.25">
      <c r="A1117" s="45" t="s">
        <v>8</v>
      </c>
      <c r="B1117" s="46">
        <v>49900002</v>
      </c>
      <c r="C1117" s="46">
        <v>59</v>
      </c>
      <c r="D1117" s="46">
        <v>12</v>
      </c>
      <c r="E1117" s="47">
        <v>44484</v>
      </c>
      <c r="F1117" s="48" t="s">
        <v>21</v>
      </c>
      <c r="G1117" s="46"/>
      <c r="H1117" s="50" t="str">
        <f>IFERROR(VLOOKUP(Abfalldokumentation!$B1117,Artikel!A:C,3,FALSE),Abfalldokumentation!$B1117)</f>
        <v>VOS VEG-SCH-WÜRZIG-VAKU</v>
      </c>
      <c r="I1117" s="73" t="str">
        <f>VLOOKUP(V1117,'Linien - BU'!A:B,2,FALSE)</f>
        <v>BU3</v>
      </c>
      <c r="J1117" s="74">
        <f t="shared" si="147"/>
        <v>59</v>
      </c>
      <c r="K1117" s="75">
        <f>Abfalldokumentation!$E1117</f>
        <v>44484</v>
      </c>
      <c r="L1117" s="74" t="str">
        <f>IFERROR(IF(VLOOKUP(W1117,'[1]Rohware 230'!$B:$C,2,FALSE)=0,"Rohware"),
IFERROR(IF(VLOOKUP(W1117,[1]Sammelnr.!$B:$C,2,FALSE)=0,"Sammelnr. ungeschält ABS"),
IFERROR(IF(VLOOKUP(W1117,[1]Sammelnr.!$E:$F,2,FALSE)=0,"Sammelnr. ungeschält VS"),
IFERROR(IF(VLOOKUP(W1117,[1]Sammelnr.!$H:$I,2,FALSE)=0,"Sammelnr. geschält"),
IFERROR(IF(VLOOKUP(W1117,[1]Offen!$B:$C,2,FALSE)=0,"Offen ungeschält ABS"),
IFERROR(IF(VLOOKUP(W1117,[1]Offen!$E:$F,2,FALSE)=0,"Offen ungeschält VOS"),
IFERROR(IF(VLOOKUP(W1117,[1]Offen!$H:$I,2,FALSE)=0,"Offen geschält RW"),
IFERROR(IF(VLOOKUP(W1117,[1]Offen!$K:$L,2,FALSE)=0,"Offen vegan"),
IFERROR(IF(VLOOKUP(W1117,[1]Offen!$N:$O,2,FALSE)=0,"Offen Zipfel"),
IFERROR(IF(VLOOKUP(W1117,[1]Offen!$Q:$R,2,FALSE)=0,"Offen Endstücke"),
IFERROR(IF(VLOOKUP(W1117,[1]Vakuumiert!$B:$C,2,FALSE)=0,"Vakuumierter VOS ungeschält"),
IFERROR(IF(VLOOKUP(W1117,[1]Vakuumiert!$E:$F,2,FALSE)=0,"Vakuumierter ABS ungeschält"),
IFERROR(IF(VLOOKUP(W1117,[1]Vakuumiert!$H:$I,2,FALSE)=0,"Vakuumierter VOS geschält"),
IFERROR(IF(VLOOKUP(W1117,[1]Vakuumiert!$K:$L,2,FALSE)=0,"Vakuumierter VOS vegan"),
IFERROR(IF(VLOOKUP(W1117,[1]Vakuumiert!$N:$O,2,FALSE)=0,"Vakuumierter VOS Zipfel"),
IFERROR(IF(VLOOKUP(W1117,[1]Vakuumiert!$Q:$R,2,FALSE)=0,"Vakuumiert geschält"),
IFERROR(IF(VLOOKUP(W1117,'[1]vakuumierte Fertigprodukte'!$B:$C,2,FALSE)=0,"Fertigprodukte"),
IFERROR(IF(VLOOKUP(W1117,'[1]vakuumierte Fertigprodukte'!$E:$FI,2,FALSE)=0,"Vakuumierte Zipfel"),
IFERROR(IF(VLOOKUP(W1117,[1]Wurste!$B:$C,2,FALSE)=0,"Räucherwürste"),
IFERROR(IF(VLOOKUP(W1117,[1]Wurste!$E:$F,2,FALSE)=0,"URW/URGW Wurst"),
IFERROR(IF(VLOOKUP(W1117,[1]Wurste!$H:$I,2,FALSE)=0,"HF-Wurst Vegan"),
IFERROR(IF(VLOOKUP(W1117,[1]Wurste!$K:$L,2,FALSE)=0,"320er ohne Würste"),
IFERROR(IF(AND(OR(Abfalldokumentation!$I1117="BU3",Abfalldokumentation!$I1117="Verkauf"),Abfalldokumentation!$N1117="Schimmel",Abfalldokumentation!$O1117="keinen Abnehmer/kein Schälpersonal"),"Div. Zipfel, ES ohne Verwendung",VLOOKUP(Abfalldokumentation!$M1117,Produktgruppen!A:B,2,FALSE)),"-")))))))))))))))))))))))</f>
        <v>Vakuumierter VOS vegan</v>
      </c>
      <c r="M1117" s="76" t="str">
        <f>IFERROR(VLOOKUP(Abfalldokumentation!$W1117,Artikel!A:C,3,FALSE),Abfalldokumentation!$W1117)</f>
        <v>VOS VEG-SCH-WÜRZIG-VAKU</v>
      </c>
      <c r="N1117" s="76" t="str">
        <f>VLOOKUP(D1117,'Liste Gründe'!A:D,2,FALSE)</f>
        <v>Schimmel</v>
      </c>
      <c r="O1117" s="75" t="str">
        <f>IF(ISBLANK(F1117),VLOOKUP(Abfalldokumentation!$X1117,'Liste Gründe'!A:D,3,FALSE),F1117)</f>
        <v>VOS &gt; Einsatz</v>
      </c>
      <c r="P1117" s="76" t="str">
        <f>IF(ISBLANK(Abfalldokumentation!$G1117),"-",Abfalldokumentation!$G1117)</f>
        <v>-</v>
      </c>
      <c r="Q1117" s="76">
        <f t="shared" si="148"/>
        <v>41</v>
      </c>
      <c r="R1117" s="76" t="str">
        <f t="shared" si="149"/>
        <v>Produkte</v>
      </c>
      <c r="S1117" s="76" t="str">
        <f t="shared" si="150"/>
        <v>BUs</v>
      </c>
      <c r="T1117" s="76" t="str">
        <f t="shared" si="151"/>
        <v>Symptome</v>
      </c>
      <c r="U1117" s="76">
        <f>IFERROR(VLOOKUP(Abfalldokumentation!$W1117,Kennzahlen!S:U,3,FALSE)*Abfalldokumentation!$J1117,"0")</f>
        <v>30.326000000000001</v>
      </c>
      <c r="V1117" s="76" t="str">
        <f>IF(ISBLANK(A1117),VLOOKUP(Abfalldokumentation!$W1117,'Linien - BU'!R:S,2,FALSE),A1117)</f>
        <v>BU3</v>
      </c>
      <c r="W1117" s="77">
        <f t="shared" si="152"/>
        <v>49900002</v>
      </c>
      <c r="X1117" s="77">
        <f t="shared" si="153"/>
        <v>12</v>
      </c>
      <c r="Y1117"/>
    </row>
    <row r="1118" spans="1:25" ht="30" customHeight="1" x14ac:dyDescent="0.25">
      <c r="A1118" s="39" t="s">
        <v>106</v>
      </c>
      <c r="B1118" s="40" t="s">
        <v>36</v>
      </c>
      <c r="C1118" s="40">
        <v>4.5</v>
      </c>
      <c r="D1118" s="40">
        <v>30</v>
      </c>
      <c r="E1118" s="41">
        <v>44484</v>
      </c>
      <c r="F1118" s="42"/>
      <c r="G1118" s="40"/>
      <c r="H1118" s="44" t="str">
        <f>IFERROR(VLOOKUP(Abfalldokumentation!$B1118,Artikel!A:C,3,FALSE),Abfalldokumentation!$B1118)</f>
        <v>-</v>
      </c>
      <c r="I1118" s="78" t="str">
        <f>VLOOKUP(V1118,'Linien - BU'!A:B,2,FALSE)</f>
        <v>BU3</v>
      </c>
      <c r="J1118" s="79">
        <f t="shared" si="147"/>
        <v>4.5</v>
      </c>
      <c r="K1118" s="80">
        <f>Abfalldokumentation!$E1118</f>
        <v>44484</v>
      </c>
      <c r="L1118" s="79" t="str">
        <f>IFERROR(IF(VLOOKUP(W1118,'[1]Rohware 230'!$B:$C,2,FALSE)=0,"Rohware"),
IFERROR(IF(VLOOKUP(W1118,[1]Sammelnr.!$B:$C,2,FALSE)=0,"Sammelnr. ungeschält ABS"),
IFERROR(IF(VLOOKUP(W1118,[1]Sammelnr.!$E:$F,2,FALSE)=0,"Sammelnr. ungeschält VS"),
IFERROR(IF(VLOOKUP(W1118,[1]Sammelnr.!$H:$I,2,FALSE)=0,"Sammelnr. geschält"),
IFERROR(IF(VLOOKUP(W1118,[1]Offen!$B:$C,2,FALSE)=0,"Offen ungeschält ABS"),
IFERROR(IF(VLOOKUP(W1118,[1]Offen!$E:$F,2,FALSE)=0,"Offen ungeschält VOS"),
IFERROR(IF(VLOOKUP(W1118,[1]Offen!$H:$I,2,FALSE)=0,"Offen geschält RW"),
IFERROR(IF(VLOOKUP(W1118,[1]Offen!$K:$L,2,FALSE)=0,"Offen vegan"),
IFERROR(IF(VLOOKUP(W1118,[1]Offen!$N:$O,2,FALSE)=0,"Offen Zipfel"),
IFERROR(IF(VLOOKUP(W1118,[1]Offen!$Q:$R,2,FALSE)=0,"Offen Endstücke"),
IFERROR(IF(VLOOKUP(W1118,[1]Vakuumiert!$B:$C,2,FALSE)=0,"Vakuumierter VOS ungeschält"),
IFERROR(IF(VLOOKUP(W1118,[1]Vakuumiert!$E:$F,2,FALSE)=0,"Vakuumierter ABS ungeschält"),
IFERROR(IF(VLOOKUP(W1118,[1]Vakuumiert!$H:$I,2,FALSE)=0,"Vakuumierter VOS geschält"),
IFERROR(IF(VLOOKUP(W1118,[1]Vakuumiert!$K:$L,2,FALSE)=0,"Vakuumierter VOS vegan"),
IFERROR(IF(VLOOKUP(W1118,[1]Vakuumiert!$N:$O,2,FALSE)=0,"Vakuumierter VOS Zipfel"),
IFERROR(IF(VLOOKUP(W1118,[1]Vakuumiert!$Q:$R,2,FALSE)=0,"Vakuumiert geschält"),
IFERROR(IF(VLOOKUP(W1118,'[1]vakuumierte Fertigprodukte'!$B:$C,2,FALSE)=0,"Fertigprodukte"),
IFERROR(IF(VLOOKUP(W1118,'[1]vakuumierte Fertigprodukte'!$E:$FI,2,FALSE)=0,"Vakuumierte Zipfel"),
IFERROR(IF(VLOOKUP(W1118,[1]Wurste!$B:$C,2,FALSE)=0,"Räucherwürste"),
IFERROR(IF(VLOOKUP(W1118,[1]Wurste!$E:$F,2,FALSE)=0,"URW/URGW Wurst"),
IFERROR(IF(VLOOKUP(W1118,[1]Wurste!$H:$I,2,FALSE)=0,"HF-Wurst Vegan"),
IFERROR(IF(VLOOKUP(W1118,[1]Wurste!$K:$L,2,FALSE)=0,"320er ohne Würste"),
IFERROR(IF(AND(OR(Abfalldokumentation!$I1118="BU3",Abfalldokumentation!$I1118="Verkauf"),Abfalldokumentation!$N1118="Schimmel",Abfalldokumentation!$O1118="keinen Abnehmer/kein Schälpersonal"),"Div. Zipfel, ES ohne Verwendung",VLOOKUP(Abfalldokumentation!$M1118,Produktgruppen!A:B,2,FALSE)),"-")))))))))))))))))))))))</f>
        <v>Rest</v>
      </c>
      <c r="M1118" s="81" t="str">
        <f>IFERROR(VLOOKUP(Abfalldokumentation!$W1118,Artikel!A:C,3,FALSE),Abfalldokumentation!$W1118)</f>
        <v>-</v>
      </c>
      <c r="N1118" s="81" t="str">
        <f>VLOOKUP(D1118,'Liste Gründe'!A:D,2,FALSE)</f>
        <v>Linienbezogen</v>
      </c>
      <c r="O1118" s="80" t="str">
        <f>IF(ISBLANK(F1118),VLOOKUP(Abfalldokumentation!$X1118,'Liste Gründe'!A:D,3,FALSE),F1118)</f>
        <v>Maschinenabfall</v>
      </c>
      <c r="P1118" s="81" t="str">
        <f>IF(ISBLANK(Abfalldokumentation!$G1118),"-",Abfalldokumentation!$G1118)</f>
        <v>-</v>
      </c>
      <c r="Q1118" s="81">
        <f t="shared" si="148"/>
        <v>41</v>
      </c>
      <c r="R1118" s="81" t="str">
        <f t="shared" si="149"/>
        <v>Produkte</v>
      </c>
      <c r="S1118" s="81" t="str">
        <f t="shared" si="150"/>
        <v>BUs</v>
      </c>
      <c r="T1118" s="81" t="str">
        <f t="shared" si="151"/>
        <v>Symptome</v>
      </c>
      <c r="U1118" s="81" t="str">
        <f>IFERROR(VLOOKUP(Abfalldokumentation!$W1118,Kennzahlen!S:U,3,FALSE)*Abfalldokumentation!$J1118,"0")</f>
        <v>0</v>
      </c>
      <c r="V1118" s="81" t="str">
        <f>IF(ISBLANK(A1118),VLOOKUP(Abfalldokumentation!$W1118,'Linien - BU'!R:S,2,FALSE),A1118)</f>
        <v>Bu3</v>
      </c>
      <c r="W1118" s="77" t="str">
        <f t="shared" si="152"/>
        <v>-</v>
      </c>
      <c r="X1118" s="77">
        <f t="shared" si="153"/>
        <v>30</v>
      </c>
      <c r="Y1118"/>
    </row>
    <row r="1119" spans="1:25" ht="30" customHeight="1" x14ac:dyDescent="0.25">
      <c r="A1119" s="45" t="s">
        <v>79</v>
      </c>
      <c r="B1119" s="46" t="s">
        <v>36</v>
      </c>
      <c r="C1119" s="46">
        <v>40</v>
      </c>
      <c r="D1119" s="46">
        <v>30</v>
      </c>
      <c r="E1119" s="47">
        <v>44484</v>
      </c>
      <c r="F1119" s="48"/>
      <c r="G1119" s="46"/>
      <c r="H1119" s="50" t="str">
        <f>IFERROR(VLOOKUP(Abfalldokumentation!$B1119,Artikel!A:C,3,FALSE),Abfalldokumentation!$B1119)</f>
        <v>-</v>
      </c>
      <c r="I1119" s="73" t="str">
        <f>VLOOKUP(V1119,'Linien - BU'!A:B,2,FALSE)</f>
        <v>BU3</v>
      </c>
      <c r="J1119" s="74">
        <f t="shared" si="147"/>
        <v>40</v>
      </c>
      <c r="K1119" s="75">
        <f>Abfalldokumentation!$E1119</f>
        <v>44484</v>
      </c>
      <c r="L1119" s="74" t="str">
        <f>IFERROR(IF(VLOOKUP(W1119,'[1]Rohware 230'!$B:$C,2,FALSE)=0,"Rohware"),
IFERROR(IF(VLOOKUP(W1119,[1]Sammelnr.!$B:$C,2,FALSE)=0,"Sammelnr. ungeschält ABS"),
IFERROR(IF(VLOOKUP(W1119,[1]Sammelnr.!$E:$F,2,FALSE)=0,"Sammelnr. ungeschält VS"),
IFERROR(IF(VLOOKUP(W1119,[1]Sammelnr.!$H:$I,2,FALSE)=0,"Sammelnr. geschält"),
IFERROR(IF(VLOOKUP(W1119,[1]Offen!$B:$C,2,FALSE)=0,"Offen ungeschält ABS"),
IFERROR(IF(VLOOKUP(W1119,[1]Offen!$E:$F,2,FALSE)=0,"Offen ungeschält VOS"),
IFERROR(IF(VLOOKUP(W1119,[1]Offen!$H:$I,2,FALSE)=0,"Offen geschält RW"),
IFERROR(IF(VLOOKUP(W1119,[1]Offen!$K:$L,2,FALSE)=0,"Offen vegan"),
IFERROR(IF(VLOOKUP(W1119,[1]Offen!$N:$O,2,FALSE)=0,"Offen Zipfel"),
IFERROR(IF(VLOOKUP(W1119,[1]Offen!$Q:$R,2,FALSE)=0,"Offen Endstücke"),
IFERROR(IF(VLOOKUP(W1119,[1]Vakuumiert!$B:$C,2,FALSE)=0,"Vakuumierter VOS ungeschält"),
IFERROR(IF(VLOOKUP(W1119,[1]Vakuumiert!$E:$F,2,FALSE)=0,"Vakuumierter ABS ungeschält"),
IFERROR(IF(VLOOKUP(W1119,[1]Vakuumiert!$H:$I,2,FALSE)=0,"Vakuumierter VOS geschält"),
IFERROR(IF(VLOOKUP(W1119,[1]Vakuumiert!$K:$L,2,FALSE)=0,"Vakuumierter VOS vegan"),
IFERROR(IF(VLOOKUP(W1119,[1]Vakuumiert!$N:$O,2,FALSE)=0,"Vakuumierter VOS Zipfel"),
IFERROR(IF(VLOOKUP(W1119,[1]Vakuumiert!$Q:$R,2,FALSE)=0,"Vakuumiert geschält"),
IFERROR(IF(VLOOKUP(W1119,'[1]vakuumierte Fertigprodukte'!$B:$C,2,FALSE)=0,"Fertigprodukte"),
IFERROR(IF(VLOOKUP(W1119,'[1]vakuumierte Fertigprodukte'!$E:$FI,2,FALSE)=0,"Vakuumierte Zipfel"),
IFERROR(IF(VLOOKUP(W1119,[1]Wurste!$B:$C,2,FALSE)=0,"Räucherwürste"),
IFERROR(IF(VLOOKUP(W1119,[1]Wurste!$E:$F,2,FALSE)=0,"URW/URGW Wurst"),
IFERROR(IF(VLOOKUP(W1119,[1]Wurste!$H:$I,2,FALSE)=0,"HF-Wurst Vegan"),
IFERROR(IF(VLOOKUP(W1119,[1]Wurste!$K:$L,2,FALSE)=0,"320er ohne Würste"),
IFERROR(IF(AND(OR(Abfalldokumentation!$I1119="BU3",Abfalldokumentation!$I1119="Verkauf"),Abfalldokumentation!$N1119="Schimmel",Abfalldokumentation!$O1119="keinen Abnehmer/kein Schälpersonal"),"Div. Zipfel, ES ohne Verwendung",VLOOKUP(Abfalldokumentation!$M1119,Produktgruppen!A:B,2,FALSE)),"-")))))))))))))))))))))))</f>
        <v>Rest</v>
      </c>
      <c r="M1119" s="76" t="str">
        <f>IFERROR(VLOOKUP(Abfalldokumentation!$W1119,Artikel!A:C,3,FALSE),Abfalldokumentation!$W1119)</f>
        <v>-</v>
      </c>
      <c r="N1119" s="76" t="str">
        <f>VLOOKUP(D1119,'Liste Gründe'!A:D,2,FALSE)</f>
        <v>Linienbezogen</v>
      </c>
      <c r="O1119" s="75" t="str">
        <f>IF(ISBLANK(F1119),VLOOKUP(Abfalldokumentation!$X1119,'Liste Gründe'!A:D,3,FALSE),F1119)</f>
        <v>Maschinenabfall</v>
      </c>
      <c r="P1119" s="76" t="str">
        <f>IF(ISBLANK(Abfalldokumentation!$G1119),"-",Abfalldokumentation!$G1119)</f>
        <v>-</v>
      </c>
      <c r="Q1119" s="76">
        <f t="shared" si="148"/>
        <v>41</v>
      </c>
      <c r="R1119" s="76" t="str">
        <f t="shared" si="149"/>
        <v>Produkte</v>
      </c>
      <c r="S1119" s="76" t="str">
        <f t="shared" si="150"/>
        <v>BUs</v>
      </c>
      <c r="T1119" s="76" t="str">
        <f t="shared" si="151"/>
        <v>Symptome</v>
      </c>
      <c r="U1119" s="76" t="str">
        <f>IFERROR(VLOOKUP(Abfalldokumentation!$W1119,Kennzahlen!S:U,3,FALSE)*Abfalldokumentation!$J1119,"0")</f>
        <v>0</v>
      </c>
      <c r="V1119" s="76" t="str">
        <f>IF(ISBLANK(A1119),VLOOKUP(Abfalldokumentation!$W1119,'Linien - BU'!R:S,2,FALSE),A1119)</f>
        <v>L1</v>
      </c>
      <c r="W1119" s="77" t="str">
        <f t="shared" si="152"/>
        <v>-</v>
      </c>
      <c r="X1119" s="77">
        <f t="shared" si="153"/>
        <v>30</v>
      </c>
      <c r="Y1119"/>
    </row>
    <row r="1120" spans="1:25" ht="30" customHeight="1" x14ac:dyDescent="0.25">
      <c r="A1120" s="39" t="s">
        <v>9</v>
      </c>
      <c r="B1120" s="40" t="s">
        <v>36</v>
      </c>
      <c r="C1120" s="40">
        <v>35</v>
      </c>
      <c r="D1120" s="40">
        <v>30</v>
      </c>
      <c r="E1120" s="41">
        <v>44484</v>
      </c>
      <c r="F1120" s="42"/>
      <c r="G1120" s="40"/>
      <c r="H1120" s="44" t="str">
        <f>IFERROR(VLOOKUP(Abfalldokumentation!$B1120,Artikel!A:C,3,FALSE),Abfalldokumentation!$B1120)</f>
        <v>-</v>
      </c>
      <c r="I1120" s="78" t="str">
        <f>VLOOKUP(V1120,'Linien - BU'!A:B,2,FALSE)</f>
        <v>BU4</v>
      </c>
      <c r="J1120" s="79">
        <f t="shared" si="147"/>
        <v>35</v>
      </c>
      <c r="K1120" s="80">
        <f>Abfalldokumentation!$E1120</f>
        <v>44484</v>
      </c>
      <c r="L1120" s="79" t="str">
        <f>IFERROR(IF(VLOOKUP(W1120,'[1]Rohware 230'!$B:$C,2,FALSE)=0,"Rohware"),
IFERROR(IF(VLOOKUP(W1120,[1]Sammelnr.!$B:$C,2,FALSE)=0,"Sammelnr. ungeschält ABS"),
IFERROR(IF(VLOOKUP(W1120,[1]Sammelnr.!$E:$F,2,FALSE)=0,"Sammelnr. ungeschält VS"),
IFERROR(IF(VLOOKUP(W1120,[1]Sammelnr.!$H:$I,2,FALSE)=0,"Sammelnr. geschält"),
IFERROR(IF(VLOOKUP(W1120,[1]Offen!$B:$C,2,FALSE)=0,"Offen ungeschält ABS"),
IFERROR(IF(VLOOKUP(W1120,[1]Offen!$E:$F,2,FALSE)=0,"Offen ungeschält VOS"),
IFERROR(IF(VLOOKUP(W1120,[1]Offen!$H:$I,2,FALSE)=0,"Offen geschält RW"),
IFERROR(IF(VLOOKUP(W1120,[1]Offen!$K:$L,2,FALSE)=0,"Offen vegan"),
IFERROR(IF(VLOOKUP(W1120,[1]Offen!$N:$O,2,FALSE)=0,"Offen Zipfel"),
IFERROR(IF(VLOOKUP(W1120,[1]Offen!$Q:$R,2,FALSE)=0,"Offen Endstücke"),
IFERROR(IF(VLOOKUP(W1120,[1]Vakuumiert!$B:$C,2,FALSE)=0,"Vakuumierter VOS ungeschält"),
IFERROR(IF(VLOOKUP(W1120,[1]Vakuumiert!$E:$F,2,FALSE)=0,"Vakuumierter ABS ungeschält"),
IFERROR(IF(VLOOKUP(W1120,[1]Vakuumiert!$H:$I,2,FALSE)=0,"Vakuumierter VOS geschält"),
IFERROR(IF(VLOOKUP(W1120,[1]Vakuumiert!$K:$L,2,FALSE)=0,"Vakuumierter VOS vegan"),
IFERROR(IF(VLOOKUP(W1120,[1]Vakuumiert!$N:$O,2,FALSE)=0,"Vakuumierter VOS Zipfel"),
IFERROR(IF(VLOOKUP(W1120,[1]Vakuumiert!$Q:$R,2,FALSE)=0,"Vakuumiert geschält"),
IFERROR(IF(VLOOKUP(W1120,'[1]vakuumierte Fertigprodukte'!$B:$C,2,FALSE)=0,"Fertigprodukte"),
IFERROR(IF(VLOOKUP(W1120,'[1]vakuumierte Fertigprodukte'!$E:$FI,2,FALSE)=0,"Vakuumierte Zipfel"),
IFERROR(IF(VLOOKUP(W1120,[1]Wurste!$B:$C,2,FALSE)=0,"Räucherwürste"),
IFERROR(IF(VLOOKUP(W1120,[1]Wurste!$E:$F,2,FALSE)=0,"URW/URGW Wurst"),
IFERROR(IF(VLOOKUP(W1120,[1]Wurste!$H:$I,2,FALSE)=0,"HF-Wurst Vegan"),
IFERROR(IF(VLOOKUP(W1120,[1]Wurste!$K:$L,2,FALSE)=0,"320er ohne Würste"),
IFERROR(IF(AND(OR(Abfalldokumentation!$I1120="BU3",Abfalldokumentation!$I1120="Verkauf"),Abfalldokumentation!$N1120="Schimmel",Abfalldokumentation!$O1120="keinen Abnehmer/kein Schälpersonal"),"Div. Zipfel, ES ohne Verwendung",VLOOKUP(Abfalldokumentation!$M1120,Produktgruppen!A:B,2,FALSE)),"-")))))))))))))))))))))))</f>
        <v>Rest</v>
      </c>
      <c r="M1120" s="81" t="str">
        <f>IFERROR(VLOOKUP(Abfalldokumentation!$W1120,Artikel!A:C,3,FALSE),Abfalldokumentation!$W1120)</f>
        <v>-</v>
      </c>
      <c r="N1120" s="81" t="str">
        <f>VLOOKUP(D1120,'Liste Gründe'!A:D,2,FALSE)</f>
        <v>Linienbezogen</v>
      </c>
      <c r="O1120" s="80" t="str">
        <f>IF(ISBLANK(F1120),VLOOKUP(Abfalldokumentation!$X1120,'Liste Gründe'!A:D,3,FALSE),F1120)</f>
        <v>Maschinenabfall</v>
      </c>
      <c r="P1120" s="81" t="str">
        <f>IF(ISBLANK(Abfalldokumentation!$G1120),"-",Abfalldokumentation!$G1120)</f>
        <v>-</v>
      </c>
      <c r="Q1120" s="81">
        <f t="shared" si="148"/>
        <v>41</v>
      </c>
      <c r="R1120" s="81" t="str">
        <f t="shared" si="149"/>
        <v>Produkte</v>
      </c>
      <c r="S1120" s="81" t="str">
        <f t="shared" si="150"/>
        <v>BUs</v>
      </c>
      <c r="T1120" s="81" t="str">
        <f t="shared" si="151"/>
        <v>Symptome</v>
      </c>
      <c r="U1120" s="81" t="str">
        <f>IFERROR(VLOOKUP(Abfalldokumentation!$W1120,Kennzahlen!S:U,3,FALSE)*Abfalldokumentation!$J1120,"0")</f>
        <v>0</v>
      </c>
      <c r="V1120" s="81" t="str">
        <f>IF(ISBLANK(A1120),VLOOKUP(Abfalldokumentation!$W1120,'Linien - BU'!R:S,2,FALSE),A1120)</f>
        <v>BU4</v>
      </c>
      <c r="W1120" s="77" t="str">
        <f t="shared" si="152"/>
        <v>-</v>
      </c>
      <c r="X1120" s="77">
        <f t="shared" si="153"/>
        <v>30</v>
      </c>
      <c r="Y1120"/>
    </row>
    <row r="1121" spans="1:25" ht="30" customHeight="1" x14ac:dyDescent="0.25">
      <c r="A1121" s="45" t="s">
        <v>223</v>
      </c>
      <c r="B1121" s="46" t="s">
        <v>36</v>
      </c>
      <c r="C1121" s="46">
        <v>8</v>
      </c>
      <c r="D1121" s="46">
        <v>30</v>
      </c>
      <c r="E1121" s="47">
        <v>44484</v>
      </c>
      <c r="F1121" s="48"/>
      <c r="G1121" s="46"/>
      <c r="H1121" s="50" t="str">
        <f>IFERROR(VLOOKUP(Abfalldokumentation!$B1121,Artikel!A:C,3,FALSE),Abfalldokumentation!$B1121)</f>
        <v>-</v>
      </c>
      <c r="I1121" s="73" t="str">
        <f>VLOOKUP(V1121,'Linien - BU'!A:B,2,FALSE)</f>
        <v>BU3</v>
      </c>
      <c r="J1121" s="74">
        <f t="shared" si="147"/>
        <v>8</v>
      </c>
      <c r="K1121" s="75">
        <f>Abfalldokumentation!$E1121</f>
        <v>44484</v>
      </c>
      <c r="L1121" s="74" t="str">
        <f>IFERROR(IF(VLOOKUP(W1121,'[1]Rohware 230'!$B:$C,2,FALSE)=0,"Rohware"),
IFERROR(IF(VLOOKUP(W1121,[1]Sammelnr.!$B:$C,2,FALSE)=0,"Sammelnr. ungeschält ABS"),
IFERROR(IF(VLOOKUP(W1121,[1]Sammelnr.!$E:$F,2,FALSE)=0,"Sammelnr. ungeschält VS"),
IFERROR(IF(VLOOKUP(W1121,[1]Sammelnr.!$H:$I,2,FALSE)=0,"Sammelnr. geschält"),
IFERROR(IF(VLOOKUP(W1121,[1]Offen!$B:$C,2,FALSE)=0,"Offen ungeschält ABS"),
IFERROR(IF(VLOOKUP(W1121,[1]Offen!$E:$F,2,FALSE)=0,"Offen ungeschält VOS"),
IFERROR(IF(VLOOKUP(W1121,[1]Offen!$H:$I,2,FALSE)=0,"Offen geschält RW"),
IFERROR(IF(VLOOKUP(W1121,[1]Offen!$K:$L,2,FALSE)=0,"Offen vegan"),
IFERROR(IF(VLOOKUP(W1121,[1]Offen!$N:$O,2,FALSE)=0,"Offen Zipfel"),
IFERROR(IF(VLOOKUP(W1121,[1]Offen!$Q:$R,2,FALSE)=0,"Offen Endstücke"),
IFERROR(IF(VLOOKUP(W1121,[1]Vakuumiert!$B:$C,2,FALSE)=0,"Vakuumierter VOS ungeschält"),
IFERROR(IF(VLOOKUP(W1121,[1]Vakuumiert!$E:$F,2,FALSE)=0,"Vakuumierter ABS ungeschält"),
IFERROR(IF(VLOOKUP(W1121,[1]Vakuumiert!$H:$I,2,FALSE)=0,"Vakuumierter VOS geschält"),
IFERROR(IF(VLOOKUP(W1121,[1]Vakuumiert!$K:$L,2,FALSE)=0,"Vakuumierter VOS vegan"),
IFERROR(IF(VLOOKUP(W1121,[1]Vakuumiert!$N:$O,2,FALSE)=0,"Vakuumierter VOS Zipfel"),
IFERROR(IF(VLOOKUP(W1121,[1]Vakuumiert!$Q:$R,2,FALSE)=0,"Vakuumiert geschält"),
IFERROR(IF(VLOOKUP(W1121,'[1]vakuumierte Fertigprodukte'!$B:$C,2,FALSE)=0,"Fertigprodukte"),
IFERROR(IF(VLOOKUP(W1121,'[1]vakuumierte Fertigprodukte'!$E:$FI,2,FALSE)=0,"Vakuumierte Zipfel"),
IFERROR(IF(VLOOKUP(W1121,[1]Wurste!$B:$C,2,FALSE)=0,"Räucherwürste"),
IFERROR(IF(VLOOKUP(W1121,[1]Wurste!$E:$F,2,FALSE)=0,"URW/URGW Wurst"),
IFERROR(IF(VLOOKUP(W1121,[1]Wurste!$H:$I,2,FALSE)=0,"HF-Wurst Vegan"),
IFERROR(IF(VLOOKUP(W1121,[1]Wurste!$K:$L,2,FALSE)=0,"320er ohne Würste"),
IFERROR(IF(AND(OR(Abfalldokumentation!$I1121="BU3",Abfalldokumentation!$I1121="Verkauf"),Abfalldokumentation!$N1121="Schimmel",Abfalldokumentation!$O1121="keinen Abnehmer/kein Schälpersonal"),"Div. Zipfel, ES ohne Verwendung",VLOOKUP(Abfalldokumentation!$M1121,Produktgruppen!A:B,2,FALSE)),"-")))))))))))))))))))))))</f>
        <v>Rest</v>
      </c>
      <c r="M1121" s="76" t="str">
        <f>IFERROR(VLOOKUP(Abfalldokumentation!$W1121,Artikel!A:C,3,FALSE),Abfalldokumentation!$W1121)</f>
        <v>-</v>
      </c>
      <c r="N1121" s="76" t="str">
        <f>VLOOKUP(D1121,'Liste Gründe'!A:D,2,FALSE)</f>
        <v>Linienbezogen</v>
      </c>
      <c r="O1121" s="75" t="str">
        <f>IF(ISBLANK(F1121),VLOOKUP(Abfalldokumentation!$X1121,'Liste Gründe'!A:D,3,FALSE),F1121)</f>
        <v>Maschinenabfall</v>
      </c>
      <c r="P1121" s="76" t="str">
        <f>IF(ISBLANK(Abfalldokumentation!$G1121),"-",Abfalldokumentation!$G1121)</f>
        <v>-</v>
      </c>
      <c r="Q1121" s="76">
        <f t="shared" si="148"/>
        <v>41</v>
      </c>
      <c r="R1121" s="76" t="str">
        <f t="shared" si="149"/>
        <v>Produkte</v>
      </c>
      <c r="S1121" s="76" t="str">
        <f t="shared" si="150"/>
        <v>BUs</v>
      </c>
      <c r="T1121" s="76" t="str">
        <f t="shared" si="151"/>
        <v>Symptome</v>
      </c>
      <c r="U1121" s="76" t="str">
        <f>IFERROR(VLOOKUP(Abfalldokumentation!$W1121,Kennzahlen!S:U,3,FALSE)*Abfalldokumentation!$J1121,"0")</f>
        <v>0</v>
      </c>
      <c r="V1121" s="76" t="str">
        <f>IF(ISBLANK(A1121),VLOOKUP(Abfalldokumentation!$W1121,'Linien - BU'!R:S,2,FALSE),A1121)</f>
        <v>L35</v>
      </c>
      <c r="W1121" s="77" t="str">
        <f t="shared" si="152"/>
        <v>-</v>
      </c>
      <c r="X1121" s="77">
        <f t="shared" si="153"/>
        <v>30</v>
      </c>
      <c r="Y1121"/>
    </row>
    <row r="1122" spans="1:25" ht="30" customHeight="1" x14ac:dyDescent="0.25">
      <c r="A1122" s="39" t="s">
        <v>130</v>
      </c>
      <c r="B1122" s="40" t="s">
        <v>36</v>
      </c>
      <c r="C1122" s="40">
        <f>54-15</f>
        <v>39</v>
      </c>
      <c r="D1122" s="40">
        <v>30</v>
      </c>
      <c r="E1122" s="41">
        <v>44484</v>
      </c>
      <c r="F1122" s="42"/>
      <c r="G1122" s="40"/>
      <c r="H1122" s="44" t="str">
        <f>IFERROR(VLOOKUP(Abfalldokumentation!$B1122,Artikel!A:C,3,FALSE),Abfalldokumentation!$B1122)</f>
        <v>-</v>
      </c>
      <c r="I1122" s="78" t="str">
        <f>VLOOKUP(V1122,'Linien - BU'!A:B,2,FALSE)</f>
        <v>BU2</v>
      </c>
      <c r="J1122" s="79">
        <f t="shared" si="147"/>
        <v>39</v>
      </c>
      <c r="K1122" s="80">
        <f>Abfalldokumentation!$E1122</f>
        <v>44484</v>
      </c>
      <c r="L1122" s="79" t="str">
        <f>IFERROR(IF(VLOOKUP(W1122,'[1]Rohware 230'!$B:$C,2,FALSE)=0,"Rohware"),
IFERROR(IF(VLOOKUP(W1122,[1]Sammelnr.!$B:$C,2,FALSE)=0,"Sammelnr. ungeschält ABS"),
IFERROR(IF(VLOOKUP(W1122,[1]Sammelnr.!$E:$F,2,FALSE)=0,"Sammelnr. ungeschält VS"),
IFERROR(IF(VLOOKUP(W1122,[1]Sammelnr.!$H:$I,2,FALSE)=0,"Sammelnr. geschält"),
IFERROR(IF(VLOOKUP(W1122,[1]Offen!$B:$C,2,FALSE)=0,"Offen ungeschält ABS"),
IFERROR(IF(VLOOKUP(W1122,[1]Offen!$E:$F,2,FALSE)=0,"Offen ungeschält VOS"),
IFERROR(IF(VLOOKUP(W1122,[1]Offen!$H:$I,2,FALSE)=0,"Offen geschält RW"),
IFERROR(IF(VLOOKUP(W1122,[1]Offen!$K:$L,2,FALSE)=0,"Offen vegan"),
IFERROR(IF(VLOOKUP(W1122,[1]Offen!$N:$O,2,FALSE)=0,"Offen Zipfel"),
IFERROR(IF(VLOOKUP(W1122,[1]Offen!$Q:$R,2,FALSE)=0,"Offen Endstücke"),
IFERROR(IF(VLOOKUP(W1122,[1]Vakuumiert!$B:$C,2,FALSE)=0,"Vakuumierter VOS ungeschält"),
IFERROR(IF(VLOOKUP(W1122,[1]Vakuumiert!$E:$F,2,FALSE)=0,"Vakuumierter ABS ungeschält"),
IFERROR(IF(VLOOKUP(W1122,[1]Vakuumiert!$H:$I,2,FALSE)=0,"Vakuumierter VOS geschält"),
IFERROR(IF(VLOOKUP(W1122,[1]Vakuumiert!$K:$L,2,FALSE)=0,"Vakuumierter VOS vegan"),
IFERROR(IF(VLOOKUP(W1122,[1]Vakuumiert!$N:$O,2,FALSE)=0,"Vakuumierter VOS Zipfel"),
IFERROR(IF(VLOOKUP(W1122,[1]Vakuumiert!$Q:$R,2,FALSE)=0,"Vakuumiert geschält"),
IFERROR(IF(VLOOKUP(W1122,'[1]vakuumierte Fertigprodukte'!$B:$C,2,FALSE)=0,"Fertigprodukte"),
IFERROR(IF(VLOOKUP(W1122,'[1]vakuumierte Fertigprodukte'!$E:$FI,2,FALSE)=0,"Vakuumierte Zipfel"),
IFERROR(IF(VLOOKUP(W1122,[1]Wurste!$B:$C,2,FALSE)=0,"Räucherwürste"),
IFERROR(IF(VLOOKUP(W1122,[1]Wurste!$E:$F,2,FALSE)=0,"URW/URGW Wurst"),
IFERROR(IF(VLOOKUP(W1122,[1]Wurste!$H:$I,2,FALSE)=0,"HF-Wurst Vegan"),
IFERROR(IF(VLOOKUP(W1122,[1]Wurste!$K:$L,2,FALSE)=0,"320er ohne Würste"),
IFERROR(IF(AND(OR(Abfalldokumentation!$I1122="BU3",Abfalldokumentation!$I1122="Verkauf"),Abfalldokumentation!$N1122="Schimmel",Abfalldokumentation!$O1122="keinen Abnehmer/kein Schälpersonal"),"Div. Zipfel, ES ohne Verwendung",VLOOKUP(Abfalldokumentation!$M1122,Produktgruppen!A:B,2,FALSE)),"-")))))))))))))))))))))))</f>
        <v>Rest</v>
      </c>
      <c r="M1122" s="81" t="str">
        <f>IFERROR(VLOOKUP(Abfalldokumentation!$W1122,Artikel!A:C,3,FALSE),Abfalldokumentation!$W1122)</f>
        <v>-</v>
      </c>
      <c r="N1122" s="81" t="str">
        <f>VLOOKUP(D1122,'Liste Gründe'!A:D,2,FALSE)</f>
        <v>Linienbezogen</v>
      </c>
      <c r="O1122" s="80" t="str">
        <f>IF(ISBLANK(F1122),VLOOKUP(Abfalldokumentation!$X1122,'Liste Gründe'!A:D,3,FALSE),F1122)</f>
        <v>Maschinenabfall</v>
      </c>
      <c r="P1122" s="81" t="str">
        <f>IF(ISBLANK(Abfalldokumentation!$G1122),"-",Abfalldokumentation!$G1122)</f>
        <v>-</v>
      </c>
      <c r="Q1122" s="81">
        <f t="shared" si="148"/>
        <v>41</v>
      </c>
      <c r="R1122" s="81" t="str">
        <f t="shared" si="149"/>
        <v>Produkte</v>
      </c>
      <c r="S1122" s="81" t="str">
        <f t="shared" si="150"/>
        <v>BUs</v>
      </c>
      <c r="T1122" s="81" t="str">
        <f t="shared" si="151"/>
        <v>Symptome</v>
      </c>
      <c r="U1122" s="81" t="str">
        <f>IFERROR(VLOOKUP(Abfalldokumentation!$W1122,Kennzahlen!S:U,3,FALSE)*Abfalldokumentation!$J1122,"0")</f>
        <v>0</v>
      </c>
      <c r="V1122" s="81" t="str">
        <f>IF(ISBLANK(A1122),VLOOKUP(Abfalldokumentation!$W1122,'Linien - BU'!R:S,2,FALSE),A1122)</f>
        <v>Bu2</v>
      </c>
      <c r="W1122" s="77" t="str">
        <f t="shared" si="152"/>
        <v>-</v>
      </c>
      <c r="X1122" s="77">
        <f t="shared" si="153"/>
        <v>30</v>
      </c>
      <c r="Y1122"/>
    </row>
    <row r="1123" spans="1:25" ht="30" customHeight="1" x14ac:dyDescent="0.25">
      <c r="A1123" s="45" t="s">
        <v>89</v>
      </c>
      <c r="B1123" s="46" t="s">
        <v>36</v>
      </c>
      <c r="C1123" s="46">
        <v>8.5</v>
      </c>
      <c r="D1123" s="46">
        <v>74</v>
      </c>
      <c r="E1123" s="47">
        <v>44484</v>
      </c>
      <c r="F1123" s="48"/>
      <c r="G1123" s="46"/>
      <c r="H1123" s="50" t="str">
        <f>IFERROR(VLOOKUP(Abfalldokumentation!$B1123,Artikel!A:C,3,FALSE),Abfalldokumentation!$B1123)</f>
        <v>-</v>
      </c>
      <c r="I1123" s="73" t="str">
        <f>VLOOKUP(V1123,'Linien - BU'!A:B,2,FALSE)</f>
        <v>Rest</v>
      </c>
      <c r="J1123" s="74">
        <f t="shared" si="147"/>
        <v>8.5</v>
      </c>
      <c r="K1123" s="75">
        <f>Abfalldokumentation!$E1123</f>
        <v>44484</v>
      </c>
      <c r="L1123" s="74" t="str">
        <f>IFERROR(IF(VLOOKUP(W1123,'[1]Rohware 230'!$B:$C,2,FALSE)=0,"Rohware"),
IFERROR(IF(VLOOKUP(W1123,[1]Sammelnr.!$B:$C,2,FALSE)=0,"Sammelnr. ungeschält ABS"),
IFERROR(IF(VLOOKUP(W1123,[1]Sammelnr.!$E:$F,2,FALSE)=0,"Sammelnr. ungeschält VS"),
IFERROR(IF(VLOOKUP(W1123,[1]Sammelnr.!$H:$I,2,FALSE)=0,"Sammelnr. geschält"),
IFERROR(IF(VLOOKUP(W1123,[1]Offen!$B:$C,2,FALSE)=0,"Offen ungeschält ABS"),
IFERROR(IF(VLOOKUP(W1123,[1]Offen!$E:$F,2,FALSE)=0,"Offen ungeschält VOS"),
IFERROR(IF(VLOOKUP(W1123,[1]Offen!$H:$I,2,FALSE)=0,"Offen geschält RW"),
IFERROR(IF(VLOOKUP(W1123,[1]Offen!$K:$L,2,FALSE)=0,"Offen vegan"),
IFERROR(IF(VLOOKUP(W1123,[1]Offen!$N:$O,2,FALSE)=0,"Offen Zipfel"),
IFERROR(IF(VLOOKUP(W1123,[1]Offen!$Q:$R,2,FALSE)=0,"Offen Endstücke"),
IFERROR(IF(VLOOKUP(W1123,[1]Vakuumiert!$B:$C,2,FALSE)=0,"Vakuumierter VOS ungeschält"),
IFERROR(IF(VLOOKUP(W1123,[1]Vakuumiert!$E:$F,2,FALSE)=0,"Vakuumierter ABS ungeschält"),
IFERROR(IF(VLOOKUP(W1123,[1]Vakuumiert!$H:$I,2,FALSE)=0,"Vakuumierter VOS geschält"),
IFERROR(IF(VLOOKUP(W1123,[1]Vakuumiert!$K:$L,2,FALSE)=0,"Vakuumierter VOS vegan"),
IFERROR(IF(VLOOKUP(W1123,[1]Vakuumiert!$N:$O,2,FALSE)=0,"Vakuumierter VOS Zipfel"),
IFERROR(IF(VLOOKUP(W1123,[1]Vakuumiert!$Q:$R,2,FALSE)=0,"Vakuumiert geschält"),
IFERROR(IF(VLOOKUP(W1123,'[1]vakuumierte Fertigprodukte'!$B:$C,2,FALSE)=0,"Fertigprodukte"),
IFERROR(IF(VLOOKUP(W1123,'[1]vakuumierte Fertigprodukte'!$E:$FI,2,FALSE)=0,"Vakuumierte Zipfel"),
IFERROR(IF(VLOOKUP(W1123,[1]Wurste!$B:$C,2,FALSE)=0,"Räucherwürste"),
IFERROR(IF(VLOOKUP(W1123,[1]Wurste!$E:$F,2,FALSE)=0,"URW/URGW Wurst"),
IFERROR(IF(VLOOKUP(W1123,[1]Wurste!$H:$I,2,FALSE)=0,"HF-Wurst Vegan"),
IFERROR(IF(VLOOKUP(W1123,[1]Wurste!$K:$L,2,FALSE)=0,"320er ohne Würste"),
IFERROR(IF(AND(OR(Abfalldokumentation!$I1123="BU3",Abfalldokumentation!$I1123="Verkauf"),Abfalldokumentation!$N1123="Schimmel",Abfalldokumentation!$O1123="keinen Abnehmer/kein Schälpersonal"),"Div. Zipfel, ES ohne Verwendung",VLOOKUP(Abfalldokumentation!$M1123,Produktgruppen!A:B,2,FALSE)),"-")))))))))))))))))))))))</f>
        <v>Rest</v>
      </c>
      <c r="M1123" s="76" t="str">
        <f>IFERROR(VLOOKUP(Abfalldokumentation!$W1123,Artikel!A:C,3,FALSE),Abfalldokumentation!$W1123)</f>
        <v>-</v>
      </c>
      <c r="N1123" s="76" t="str">
        <f>VLOOKUP(D1123,'Liste Gründe'!A:D,2,FALSE)</f>
        <v>Qualitätssicherung</v>
      </c>
      <c r="O1123" s="75" t="str">
        <f>IF(ISBLANK(F1123),VLOOKUP(Abfalldokumentation!$X1123,'Liste Gründe'!A:D,3,FALSE),F1123)</f>
        <v>Sensorik</v>
      </c>
      <c r="P1123" s="76" t="str">
        <f>IF(ISBLANK(Abfalldokumentation!$G1123),"-",Abfalldokumentation!$G1123)</f>
        <v>-</v>
      </c>
      <c r="Q1123" s="76">
        <f t="shared" si="148"/>
        <v>41</v>
      </c>
      <c r="R1123" s="76" t="str">
        <f t="shared" si="149"/>
        <v>Produkte</v>
      </c>
      <c r="S1123" s="76" t="str">
        <f t="shared" si="150"/>
        <v>BUs</v>
      </c>
      <c r="T1123" s="76" t="str">
        <f t="shared" si="151"/>
        <v>Symptome</v>
      </c>
      <c r="U1123" s="76" t="str">
        <f>IFERROR(VLOOKUP(Abfalldokumentation!$W1123,Kennzahlen!S:U,3,FALSE)*Abfalldokumentation!$J1123,"0")</f>
        <v>0</v>
      </c>
      <c r="V1123" s="76" t="str">
        <f>IF(ISBLANK(A1123),VLOOKUP(Abfalldokumentation!$W1123,'Linien - BU'!R:S,2,FALSE),A1123)</f>
        <v>QM</v>
      </c>
      <c r="W1123" s="77" t="str">
        <f t="shared" si="152"/>
        <v>-</v>
      </c>
      <c r="X1123" s="77">
        <f t="shared" si="153"/>
        <v>74</v>
      </c>
      <c r="Y1123"/>
    </row>
    <row r="1124" spans="1:25" ht="30" customHeight="1" x14ac:dyDescent="0.25">
      <c r="A1124" s="39" t="s">
        <v>92</v>
      </c>
      <c r="B1124" s="40" t="s">
        <v>36</v>
      </c>
      <c r="C1124" s="40">
        <v>6.6</v>
      </c>
      <c r="D1124" s="40">
        <v>74</v>
      </c>
      <c r="E1124" s="41">
        <v>44484</v>
      </c>
      <c r="F1124" s="42"/>
      <c r="G1124" s="40"/>
      <c r="H1124" s="44" t="str">
        <f>IFERROR(VLOOKUP(Abfalldokumentation!$B1124,Artikel!A:C,3,FALSE),Abfalldokumentation!$B1124)</f>
        <v>-</v>
      </c>
      <c r="I1124" s="78" t="str">
        <f>VLOOKUP(V1124,'Linien - BU'!A:B,2,FALSE)</f>
        <v>Rest</v>
      </c>
      <c r="J1124" s="79">
        <f t="shared" si="147"/>
        <v>6.6</v>
      </c>
      <c r="K1124" s="80">
        <f>Abfalldokumentation!$E1124</f>
        <v>44484</v>
      </c>
      <c r="L1124" s="79" t="str">
        <f>IFERROR(IF(VLOOKUP(W1124,'[1]Rohware 230'!$B:$C,2,FALSE)=0,"Rohware"),
IFERROR(IF(VLOOKUP(W1124,[1]Sammelnr.!$B:$C,2,FALSE)=0,"Sammelnr. ungeschält ABS"),
IFERROR(IF(VLOOKUP(W1124,[1]Sammelnr.!$E:$F,2,FALSE)=0,"Sammelnr. ungeschält VS"),
IFERROR(IF(VLOOKUP(W1124,[1]Sammelnr.!$H:$I,2,FALSE)=0,"Sammelnr. geschält"),
IFERROR(IF(VLOOKUP(W1124,[1]Offen!$B:$C,2,FALSE)=0,"Offen ungeschält ABS"),
IFERROR(IF(VLOOKUP(W1124,[1]Offen!$E:$F,2,FALSE)=0,"Offen ungeschält VOS"),
IFERROR(IF(VLOOKUP(W1124,[1]Offen!$H:$I,2,FALSE)=0,"Offen geschält RW"),
IFERROR(IF(VLOOKUP(W1124,[1]Offen!$K:$L,2,FALSE)=0,"Offen vegan"),
IFERROR(IF(VLOOKUP(W1124,[1]Offen!$N:$O,2,FALSE)=0,"Offen Zipfel"),
IFERROR(IF(VLOOKUP(W1124,[1]Offen!$Q:$R,2,FALSE)=0,"Offen Endstücke"),
IFERROR(IF(VLOOKUP(W1124,[1]Vakuumiert!$B:$C,2,FALSE)=0,"Vakuumierter VOS ungeschält"),
IFERROR(IF(VLOOKUP(W1124,[1]Vakuumiert!$E:$F,2,FALSE)=0,"Vakuumierter ABS ungeschält"),
IFERROR(IF(VLOOKUP(W1124,[1]Vakuumiert!$H:$I,2,FALSE)=0,"Vakuumierter VOS geschält"),
IFERROR(IF(VLOOKUP(W1124,[1]Vakuumiert!$K:$L,2,FALSE)=0,"Vakuumierter VOS vegan"),
IFERROR(IF(VLOOKUP(W1124,[1]Vakuumiert!$N:$O,2,FALSE)=0,"Vakuumierter VOS Zipfel"),
IFERROR(IF(VLOOKUP(W1124,[1]Vakuumiert!$Q:$R,2,FALSE)=0,"Vakuumiert geschält"),
IFERROR(IF(VLOOKUP(W1124,'[1]vakuumierte Fertigprodukte'!$B:$C,2,FALSE)=0,"Fertigprodukte"),
IFERROR(IF(VLOOKUP(W1124,'[1]vakuumierte Fertigprodukte'!$E:$FI,2,FALSE)=0,"Vakuumierte Zipfel"),
IFERROR(IF(VLOOKUP(W1124,[1]Wurste!$B:$C,2,FALSE)=0,"Räucherwürste"),
IFERROR(IF(VLOOKUP(W1124,[1]Wurste!$E:$F,2,FALSE)=0,"URW/URGW Wurst"),
IFERROR(IF(VLOOKUP(W1124,[1]Wurste!$H:$I,2,FALSE)=0,"HF-Wurst Vegan"),
IFERROR(IF(VLOOKUP(W1124,[1]Wurste!$K:$L,2,FALSE)=0,"320er ohne Würste"),
IFERROR(IF(AND(OR(Abfalldokumentation!$I1124="BU3",Abfalldokumentation!$I1124="Verkauf"),Abfalldokumentation!$N1124="Schimmel",Abfalldokumentation!$O1124="keinen Abnehmer/kein Schälpersonal"),"Div. Zipfel, ES ohne Verwendung",VLOOKUP(Abfalldokumentation!$M1124,Produktgruppen!A:B,2,FALSE)),"-")))))))))))))))))))))))</f>
        <v>Rest</v>
      </c>
      <c r="M1124" s="81" t="str">
        <f>IFERROR(VLOOKUP(Abfalldokumentation!$W1124,Artikel!A:C,3,FALSE),Abfalldokumentation!$W1124)</f>
        <v>-</v>
      </c>
      <c r="N1124" s="81" t="str">
        <f>VLOOKUP(D1124,'Liste Gründe'!A:D,2,FALSE)</f>
        <v>Qualitätssicherung</v>
      </c>
      <c r="O1124" s="80" t="str">
        <f>IF(ISBLANK(F1124),VLOOKUP(Abfalldokumentation!$X1124,'Liste Gründe'!A:D,3,FALSE),F1124)</f>
        <v>Sensorik</v>
      </c>
      <c r="P1124" s="81" t="str">
        <f>IF(ISBLANK(Abfalldokumentation!$G1124),"-",Abfalldokumentation!$G1124)</f>
        <v>-</v>
      </c>
      <c r="Q1124" s="81">
        <f t="shared" si="148"/>
        <v>41</v>
      </c>
      <c r="R1124" s="81" t="str">
        <f t="shared" si="149"/>
        <v>Produkte</v>
      </c>
      <c r="S1124" s="81" t="str">
        <f t="shared" si="150"/>
        <v>BUs</v>
      </c>
      <c r="T1124" s="81" t="str">
        <f t="shared" si="151"/>
        <v>Symptome</v>
      </c>
      <c r="U1124" s="81" t="str">
        <f>IFERROR(VLOOKUP(Abfalldokumentation!$W1124,Kennzahlen!S:U,3,FALSE)*Abfalldokumentation!$J1124,"0")</f>
        <v>0</v>
      </c>
      <c r="V1124" s="81" t="str">
        <f>IF(ISBLANK(A1124),VLOOKUP(Abfalldokumentation!$W1124,'Linien - BU'!R:S,2,FALSE),A1124)</f>
        <v>Labor</v>
      </c>
      <c r="W1124" s="77" t="str">
        <f t="shared" si="152"/>
        <v>-</v>
      </c>
      <c r="X1124" s="77">
        <f t="shared" si="153"/>
        <v>74</v>
      </c>
      <c r="Y1124"/>
    </row>
    <row r="1125" spans="1:25" ht="30" customHeight="1" x14ac:dyDescent="0.25">
      <c r="A1125" s="45" t="s">
        <v>130</v>
      </c>
      <c r="B1125" s="46" t="s">
        <v>104</v>
      </c>
      <c r="C1125" s="46">
        <v>15</v>
      </c>
      <c r="D1125" s="46">
        <v>12</v>
      </c>
      <c r="E1125" s="47">
        <v>44484</v>
      </c>
      <c r="F1125" s="48" t="s">
        <v>26</v>
      </c>
      <c r="G1125" s="46"/>
      <c r="H1125" s="50" t="str">
        <f>IFERROR(VLOOKUP(Abfalldokumentation!$B1125,Artikel!A:C,3,FALSE),Abfalldokumentation!$B1125)</f>
        <v>Blöcke</v>
      </c>
      <c r="I1125" s="73" t="str">
        <f>VLOOKUP(V1125,'Linien - BU'!A:B,2,FALSE)</f>
        <v>BU2</v>
      </c>
      <c r="J1125" s="74">
        <f t="shared" si="147"/>
        <v>15</v>
      </c>
      <c r="K1125" s="75">
        <f>Abfalldokumentation!$E1125</f>
        <v>44484</v>
      </c>
      <c r="L1125" s="74" t="str">
        <f>IFERROR(IF(VLOOKUP(W1125,'[1]Rohware 230'!$B:$C,2,FALSE)=0,"Rohware"),
IFERROR(IF(VLOOKUP(W1125,[1]Sammelnr.!$B:$C,2,FALSE)=0,"Sammelnr. ungeschält ABS"),
IFERROR(IF(VLOOKUP(W1125,[1]Sammelnr.!$E:$F,2,FALSE)=0,"Sammelnr. ungeschält VS"),
IFERROR(IF(VLOOKUP(W1125,[1]Sammelnr.!$H:$I,2,FALSE)=0,"Sammelnr. geschält"),
IFERROR(IF(VLOOKUP(W1125,[1]Offen!$B:$C,2,FALSE)=0,"Offen ungeschält ABS"),
IFERROR(IF(VLOOKUP(W1125,[1]Offen!$E:$F,2,FALSE)=0,"Offen ungeschält VOS"),
IFERROR(IF(VLOOKUP(W1125,[1]Offen!$H:$I,2,FALSE)=0,"Offen geschält RW"),
IFERROR(IF(VLOOKUP(W1125,[1]Offen!$K:$L,2,FALSE)=0,"Offen vegan"),
IFERROR(IF(VLOOKUP(W1125,[1]Offen!$N:$O,2,FALSE)=0,"Offen Zipfel"),
IFERROR(IF(VLOOKUP(W1125,[1]Offen!$Q:$R,2,FALSE)=0,"Offen Endstücke"),
IFERROR(IF(VLOOKUP(W1125,[1]Vakuumiert!$B:$C,2,FALSE)=0,"Vakuumierter VOS ungeschält"),
IFERROR(IF(VLOOKUP(W1125,[1]Vakuumiert!$E:$F,2,FALSE)=0,"Vakuumierter ABS ungeschält"),
IFERROR(IF(VLOOKUP(W1125,[1]Vakuumiert!$H:$I,2,FALSE)=0,"Vakuumierter VOS geschält"),
IFERROR(IF(VLOOKUP(W1125,[1]Vakuumiert!$K:$L,2,FALSE)=0,"Vakuumierter VOS vegan"),
IFERROR(IF(VLOOKUP(W1125,[1]Vakuumiert!$N:$O,2,FALSE)=0,"Vakuumierter VOS Zipfel"),
IFERROR(IF(VLOOKUP(W1125,[1]Vakuumiert!$Q:$R,2,FALSE)=0,"Vakuumiert geschält"),
IFERROR(IF(VLOOKUP(W1125,'[1]vakuumierte Fertigprodukte'!$B:$C,2,FALSE)=0,"Fertigprodukte"),
IFERROR(IF(VLOOKUP(W1125,'[1]vakuumierte Fertigprodukte'!$E:$FI,2,FALSE)=0,"Vakuumierte Zipfel"),
IFERROR(IF(VLOOKUP(W1125,[1]Wurste!$B:$C,2,FALSE)=0,"Räucherwürste"),
IFERROR(IF(VLOOKUP(W1125,[1]Wurste!$E:$F,2,FALSE)=0,"URW/URGW Wurst"),
IFERROR(IF(VLOOKUP(W1125,[1]Wurste!$H:$I,2,FALSE)=0,"HF-Wurst Vegan"),
IFERROR(IF(VLOOKUP(W1125,[1]Wurste!$K:$L,2,FALSE)=0,"320er ohne Würste"),
IFERROR(IF(AND(OR(Abfalldokumentation!$I1125="BU3",Abfalldokumentation!$I1125="Verkauf"),Abfalldokumentation!$N1125="Schimmel",Abfalldokumentation!$O1125="keinen Abnehmer/kein Schälpersonal"),"Div. Zipfel, ES ohne Verwendung",VLOOKUP(Abfalldokumentation!$M1125,Produktgruppen!A:B,2,FALSE)),"-")))))))))))))))))))))))</f>
        <v>Rohware</v>
      </c>
      <c r="M1125" s="76" t="str">
        <f>IFERROR(VLOOKUP(Abfalldokumentation!$W1125,Artikel!A:C,3,FALSE),Abfalldokumentation!$W1125)</f>
        <v>Blöcke</v>
      </c>
      <c r="N1125" s="76" t="str">
        <f>VLOOKUP(D1125,'Liste Gründe'!A:D,2,FALSE)</f>
        <v>Schimmel</v>
      </c>
      <c r="O1125" s="75" t="str">
        <f>IF(ISBLANK(F1125),VLOOKUP(Abfalldokumentation!$X1125,'Liste Gründe'!A:D,3,FALSE),F1125)</f>
        <v>Luftzieher/Folienriss durch Transport</v>
      </c>
      <c r="P1125" s="76" t="str">
        <f>IF(ISBLANK(Abfalldokumentation!$G1125),"-",Abfalldokumentation!$G1125)</f>
        <v>-</v>
      </c>
      <c r="Q1125" s="76">
        <f t="shared" si="148"/>
        <v>41</v>
      </c>
      <c r="R1125" s="76" t="str">
        <f t="shared" si="149"/>
        <v>Produkte</v>
      </c>
      <c r="S1125" s="76" t="str">
        <f t="shared" si="150"/>
        <v>BUs</v>
      </c>
      <c r="T1125" s="76" t="str">
        <f t="shared" si="151"/>
        <v>Symptome</v>
      </c>
      <c r="U1125" s="76" t="str">
        <f>IFERROR(VLOOKUP(Abfalldokumentation!$W1125,Kennzahlen!S:U,3,FALSE)*Abfalldokumentation!$J1125,"0")</f>
        <v>0</v>
      </c>
      <c r="V1125" s="76" t="str">
        <f>IF(ISBLANK(A1125),VLOOKUP(Abfalldokumentation!$W1125,'Linien - BU'!R:S,2,FALSE),A1125)</f>
        <v>Bu2</v>
      </c>
      <c r="W1125" s="77" t="str">
        <f t="shared" si="152"/>
        <v>Blöcke</v>
      </c>
      <c r="X1125" s="77">
        <f t="shared" si="153"/>
        <v>12</v>
      </c>
      <c r="Y1125"/>
    </row>
    <row r="1126" spans="1:25" ht="30" customHeight="1" x14ac:dyDescent="0.25">
      <c r="A1126" s="39" t="s">
        <v>70</v>
      </c>
      <c r="B1126" s="40" t="s">
        <v>85</v>
      </c>
      <c r="C1126" s="40">
        <f>228-39</f>
        <v>189</v>
      </c>
      <c r="D1126" s="40">
        <v>30</v>
      </c>
      <c r="E1126" s="41">
        <v>44484</v>
      </c>
      <c r="F1126" s="42"/>
      <c r="G1126" s="40"/>
      <c r="H1126" s="44" t="str">
        <f>IFERROR(VLOOKUP(Abfalldokumentation!$B1126,Artikel!A:C,3,FALSE),Abfalldokumentation!$B1126)</f>
        <v>Diverses</v>
      </c>
      <c r="I1126" s="78" t="str">
        <f>VLOOKUP(V1126,'Linien - BU'!A:B,2,FALSE)</f>
        <v>BU1</v>
      </c>
      <c r="J1126" s="79">
        <f t="shared" si="147"/>
        <v>189</v>
      </c>
      <c r="K1126" s="80">
        <f>Abfalldokumentation!$E1126</f>
        <v>44484</v>
      </c>
      <c r="L1126" s="79" t="str">
        <f>IFERROR(IF(VLOOKUP(W1126,'[1]Rohware 230'!$B:$C,2,FALSE)=0,"Rohware"),
IFERROR(IF(VLOOKUP(W1126,[1]Sammelnr.!$B:$C,2,FALSE)=0,"Sammelnr. ungeschält ABS"),
IFERROR(IF(VLOOKUP(W1126,[1]Sammelnr.!$E:$F,2,FALSE)=0,"Sammelnr. ungeschält VS"),
IFERROR(IF(VLOOKUP(W1126,[1]Sammelnr.!$H:$I,2,FALSE)=0,"Sammelnr. geschält"),
IFERROR(IF(VLOOKUP(W1126,[1]Offen!$B:$C,2,FALSE)=0,"Offen ungeschält ABS"),
IFERROR(IF(VLOOKUP(W1126,[1]Offen!$E:$F,2,FALSE)=0,"Offen ungeschält VOS"),
IFERROR(IF(VLOOKUP(W1126,[1]Offen!$H:$I,2,FALSE)=0,"Offen geschält RW"),
IFERROR(IF(VLOOKUP(W1126,[1]Offen!$K:$L,2,FALSE)=0,"Offen vegan"),
IFERROR(IF(VLOOKUP(W1126,[1]Offen!$N:$O,2,FALSE)=0,"Offen Zipfel"),
IFERROR(IF(VLOOKUP(W1126,[1]Offen!$Q:$R,2,FALSE)=0,"Offen Endstücke"),
IFERROR(IF(VLOOKUP(W1126,[1]Vakuumiert!$B:$C,2,FALSE)=0,"Vakuumierter VOS ungeschält"),
IFERROR(IF(VLOOKUP(W1126,[1]Vakuumiert!$E:$F,2,FALSE)=0,"Vakuumierter ABS ungeschält"),
IFERROR(IF(VLOOKUP(W1126,[1]Vakuumiert!$H:$I,2,FALSE)=0,"Vakuumierter VOS geschält"),
IFERROR(IF(VLOOKUP(W1126,[1]Vakuumiert!$K:$L,2,FALSE)=0,"Vakuumierter VOS vegan"),
IFERROR(IF(VLOOKUP(W1126,[1]Vakuumiert!$N:$O,2,FALSE)=0,"Vakuumierter VOS Zipfel"),
IFERROR(IF(VLOOKUP(W1126,[1]Vakuumiert!$Q:$R,2,FALSE)=0,"Vakuumiert geschält"),
IFERROR(IF(VLOOKUP(W1126,'[1]vakuumierte Fertigprodukte'!$B:$C,2,FALSE)=0,"Fertigprodukte"),
IFERROR(IF(VLOOKUP(W1126,'[1]vakuumierte Fertigprodukte'!$E:$FI,2,FALSE)=0,"Vakuumierte Zipfel"),
IFERROR(IF(VLOOKUP(W1126,[1]Wurste!$B:$C,2,FALSE)=0,"Räucherwürste"),
IFERROR(IF(VLOOKUP(W1126,[1]Wurste!$E:$F,2,FALSE)=0,"URW/URGW Wurst"),
IFERROR(IF(VLOOKUP(W1126,[1]Wurste!$H:$I,2,FALSE)=0,"HF-Wurst Vegan"),
IFERROR(IF(VLOOKUP(W1126,[1]Wurste!$K:$L,2,FALSE)=0,"320er ohne Würste"),
IFERROR(IF(AND(OR(Abfalldokumentation!$I1126="BU3",Abfalldokumentation!$I1126="Verkauf"),Abfalldokumentation!$N1126="Schimmel",Abfalldokumentation!$O1126="keinen Abnehmer/kein Schälpersonal"),"Div. Zipfel, ES ohne Verwendung",VLOOKUP(Abfalldokumentation!$M1126,Produktgruppen!A:B,2,FALSE)),"-")))))))))))))))))))))))</f>
        <v>Diverses</v>
      </c>
      <c r="M1126" s="81" t="str">
        <f>IFERROR(VLOOKUP(Abfalldokumentation!$W1126,Artikel!A:C,3,FALSE),Abfalldokumentation!$W1126)</f>
        <v>Diverses</v>
      </c>
      <c r="N1126" s="81" t="str">
        <f>VLOOKUP(D1126,'Liste Gründe'!A:D,2,FALSE)</f>
        <v>Linienbezogen</v>
      </c>
      <c r="O1126" s="80" t="str">
        <f>IF(ISBLANK(F1126),VLOOKUP(Abfalldokumentation!$X1126,'Liste Gründe'!A:D,3,FALSE),F1126)</f>
        <v>Maschinenabfall</v>
      </c>
      <c r="P1126" s="81" t="str">
        <f>IF(ISBLANK(Abfalldokumentation!$G1126),"-",Abfalldokumentation!$G1126)</f>
        <v>-</v>
      </c>
      <c r="Q1126" s="81">
        <f t="shared" si="148"/>
        <v>41</v>
      </c>
      <c r="R1126" s="81" t="str">
        <f t="shared" si="149"/>
        <v>Produkte</v>
      </c>
      <c r="S1126" s="81" t="str">
        <f t="shared" si="150"/>
        <v>BUs</v>
      </c>
      <c r="T1126" s="81" t="str">
        <f t="shared" si="151"/>
        <v>Symptome</v>
      </c>
      <c r="U1126" s="81" t="str">
        <f>IFERROR(VLOOKUP(Abfalldokumentation!$W1126,Kennzahlen!S:U,3,FALSE)*Abfalldokumentation!$J1126,"0")</f>
        <v>0</v>
      </c>
      <c r="V1126" s="81" t="str">
        <f>IF(ISBLANK(A1126),VLOOKUP(Abfalldokumentation!$W1126,'Linien - BU'!R:S,2,FALSE),A1126)</f>
        <v>Abfüllung</v>
      </c>
      <c r="W1126" s="77" t="str">
        <f t="shared" si="152"/>
        <v>Diverses</v>
      </c>
      <c r="X1126" s="77">
        <f t="shared" si="153"/>
        <v>30</v>
      </c>
      <c r="Y1126"/>
    </row>
    <row r="1127" spans="1:25" ht="30" customHeight="1" x14ac:dyDescent="0.25">
      <c r="A1127" s="45" t="s">
        <v>74</v>
      </c>
      <c r="B1127" s="46" t="s">
        <v>85</v>
      </c>
      <c r="C1127" s="46">
        <v>200</v>
      </c>
      <c r="D1127" s="46">
        <v>30</v>
      </c>
      <c r="E1127" s="47">
        <v>44484</v>
      </c>
      <c r="F1127" s="48"/>
      <c r="G1127" s="46"/>
      <c r="H1127" s="50" t="str">
        <f>IFERROR(VLOOKUP(Abfalldokumentation!$B1127,Artikel!A:C,3,FALSE),Abfalldokumentation!$B1127)</f>
        <v>Diverses</v>
      </c>
      <c r="I1127" s="73" t="str">
        <f>VLOOKUP(V1127,'Linien - BU'!A:B,2,FALSE)</f>
        <v>BU1</v>
      </c>
      <c r="J1127" s="74">
        <f t="shared" si="147"/>
        <v>200</v>
      </c>
      <c r="K1127" s="75">
        <f>Abfalldokumentation!$E1127</f>
        <v>44484</v>
      </c>
      <c r="L1127" s="74" t="str">
        <f>IFERROR(IF(VLOOKUP(W1127,'[1]Rohware 230'!$B:$C,2,FALSE)=0,"Rohware"),
IFERROR(IF(VLOOKUP(W1127,[1]Sammelnr.!$B:$C,2,FALSE)=0,"Sammelnr. ungeschält ABS"),
IFERROR(IF(VLOOKUP(W1127,[1]Sammelnr.!$E:$F,2,FALSE)=0,"Sammelnr. ungeschält VS"),
IFERROR(IF(VLOOKUP(W1127,[1]Sammelnr.!$H:$I,2,FALSE)=0,"Sammelnr. geschält"),
IFERROR(IF(VLOOKUP(W1127,[1]Offen!$B:$C,2,FALSE)=0,"Offen ungeschält ABS"),
IFERROR(IF(VLOOKUP(W1127,[1]Offen!$E:$F,2,FALSE)=0,"Offen ungeschält VOS"),
IFERROR(IF(VLOOKUP(W1127,[1]Offen!$H:$I,2,FALSE)=0,"Offen geschält RW"),
IFERROR(IF(VLOOKUP(W1127,[1]Offen!$K:$L,2,FALSE)=0,"Offen vegan"),
IFERROR(IF(VLOOKUP(W1127,[1]Offen!$N:$O,2,FALSE)=0,"Offen Zipfel"),
IFERROR(IF(VLOOKUP(W1127,[1]Offen!$Q:$R,2,FALSE)=0,"Offen Endstücke"),
IFERROR(IF(VLOOKUP(W1127,[1]Vakuumiert!$B:$C,2,FALSE)=0,"Vakuumierter VOS ungeschält"),
IFERROR(IF(VLOOKUP(W1127,[1]Vakuumiert!$E:$F,2,FALSE)=0,"Vakuumierter ABS ungeschält"),
IFERROR(IF(VLOOKUP(W1127,[1]Vakuumiert!$H:$I,2,FALSE)=0,"Vakuumierter VOS geschält"),
IFERROR(IF(VLOOKUP(W1127,[1]Vakuumiert!$K:$L,2,FALSE)=0,"Vakuumierter VOS vegan"),
IFERROR(IF(VLOOKUP(W1127,[1]Vakuumiert!$N:$O,2,FALSE)=0,"Vakuumierter VOS Zipfel"),
IFERROR(IF(VLOOKUP(W1127,[1]Vakuumiert!$Q:$R,2,FALSE)=0,"Vakuumiert geschält"),
IFERROR(IF(VLOOKUP(W1127,'[1]vakuumierte Fertigprodukte'!$B:$C,2,FALSE)=0,"Fertigprodukte"),
IFERROR(IF(VLOOKUP(W1127,'[1]vakuumierte Fertigprodukte'!$E:$FI,2,FALSE)=0,"Vakuumierte Zipfel"),
IFERROR(IF(VLOOKUP(W1127,[1]Wurste!$B:$C,2,FALSE)=0,"Räucherwürste"),
IFERROR(IF(VLOOKUP(W1127,[1]Wurste!$E:$F,2,FALSE)=0,"URW/URGW Wurst"),
IFERROR(IF(VLOOKUP(W1127,[1]Wurste!$H:$I,2,FALSE)=0,"HF-Wurst Vegan"),
IFERROR(IF(VLOOKUP(W1127,[1]Wurste!$K:$L,2,FALSE)=0,"320er ohne Würste"),
IFERROR(IF(AND(OR(Abfalldokumentation!$I1127="BU3",Abfalldokumentation!$I1127="Verkauf"),Abfalldokumentation!$N1127="Schimmel",Abfalldokumentation!$O1127="keinen Abnehmer/kein Schälpersonal"),"Div. Zipfel, ES ohne Verwendung",VLOOKUP(Abfalldokumentation!$M1127,Produktgruppen!A:B,2,FALSE)),"-")))))))))))))))))))))))</f>
        <v>Diverses</v>
      </c>
      <c r="M1127" s="76" t="str">
        <f>IFERROR(VLOOKUP(Abfalldokumentation!$W1127,Artikel!A:C,3,FALSE),Abfalldokumentation!$W1127)</f>
        <v>Diverses</v>
      </c>
      <c r="N1127" s="76" t="str">
        <f>VLOOKUP(D1127,'Liste Gründe'!A:D,2,FALSE)</f>
        <v>Linienbezogen</v>
      </c>
      <c r="O1127" s="75" t="str">
        <f>IF(ISBLANK(F1127),VLOOKUP(Abfalldokumentation!$X1127,'Liste Gründe'!A:D,3,FALSE),F1127)</f>
        <v>Maschinenabfall</v>
      </c>
      <c r="P1127" s="76" t="str">
        <f>IF(ISBLANK(Abfalldokumentation!$G1127),"-",Abfalldokumentation!$G1127)</f>
        <v>-</v>
      </c>
      <c r="Q1127" s="76">
        <f t="shared" si="148"/>
        <v>41</v>
      </c>
      <c r="R1127" s="76" t="str">
        <f t="shared" si="149"/>
        <v>Produkte</v>
      </c>
      <c r="S1127" s="76" t="str">
        <f t="shared" si="150"/>
        <v>BUs</v>
      </c>
      <c r="T1127" s="76" t="str">
        <f t="shared" si="151"/>
        <v>Symptome</v>
      </c>
      <c r="U1127" s="76" t="str">
        <f>IFERROR(VLOOKUP(Abfalldokumentation!$W1127,Kennzahlen!S:U,3,FALSE)*Abfalldokumentation!$J1127,"0")</f>
        <v>0</v>
      </c>
      <c r="V1127" s="76" t="str">
        <f>IF(ISBLANK(A1127),VLOOKUP(Abfalldokumentation!$W1127,'Linien - BU'!R:S,2,FALSE),A1127)</f>
        <v>Schmelze</v>
      </c>
      <c r="W1127" s="77" t="str">
        <f t="shared" si="152"/>
        <v>Diverses</v>
      </c>
      <c r="X1127" s="77">
        <f t="shared" si="153"/>
        <v>30</v>
      </c>
      <c r="Y1127"/>
    </row>
    <row r="1128" spans="1:25" ht="30" customHeight="1" x14ac:dyDescent="0.25">
      <c r="A1128" s="39" t="s">
        <v>8</v>
      </c>
      <c r="B1128" s="40">
        <v>23500285</v>
      </c>
      <c r="C1128" s="40">
        <v>117</v>
      </c>
      <c r="D1128" s="40">
        <v>12</v>
      </c>
      <c r="E1128" s="41">
        <v>44487</v>
      </c>
      <c r="F1128" s="42" t="s">
        <v>39</v>
      </c>
      <c r="G1128" s="40"/>
      <c r="H1128" s="44" t="str">
        <f>IFERROR(VLOOKUP(Abfalldokumentation!$B1128,Artikel!A:C,3,FALSE),Abfalldokumentation!$B1128)</f>
        <v>WALNUSS GEWOLFT 10MM</v>
      </c>
      <c r="I1128" s="78" t="str">
        <f>VLOOKUP(V1128,'Linien - BU'!A:B,2,FALSE)</f>
        <v>BU3</v>
      </c>
      <c r="J1128" s="79">
        <f t="shared" si="147"/>
        <v>117</v>
      </c>
      <c r="K1128" s="80">
        <f>Abfalldokumentation!$E1128</f>
        <v>44487</v>
      </c>
      <c r="L1128" s="79" t="str">
        <f>IFERROR(IF(VLOOKUP(W1128,'[1]Rohware 230'!$B:$C,2,FALSE)=0,"Rohware"),
IFERROR(IF(VLOOKUP(W1128,[1]Sammelnr.!$B:$C,2,FALSE)=0,"Sammelnr. ungeschält ABS"),
IFERROR(IF(VLOOKUP(W1128,[1]Sammelnr.!$E:$F,2,FALSE)=0,"Sammelnr. ungeschält VS"),
IFERROR(IF(VLOOKUP(W1128,[1]Sammelnr.!$H:$I,2,FALSE)=0,"Sammelnr. geschält"),
IFERROR(IF(VLOOKUP(W1128,[1]Offen!$B:$C,2,FALSE)=0,"Offen ungeschält ABS"),
IFERROR(IF(VLOOKUP(W1128,[1]Offen!$E:$F,2,FALSE)=0,"Offen ungeschält VOS"),
IFERROR(IF(VLOOKUP(W1128,[1]Offen!$H:$I,2,FALSE)=0,"Offen geschält RW"),
IFERROR(IF(VLOOKUP(W1128,[1]Offen!$K:$L,2,FALSE)=0,"Offen vegan"),
IFERROR(IF(VLOOKUP(W1128,[1]Offen!$N:$O,2,FALSE)=0,"Offen Zipfel"),
IFERROR(IF(VLOOKUP(W1128,[1]Offen!$Q:$R,2,FALSE)=0,"Offen Endstücke"),
IFERROR(IF(VLOOKUP(W1128,[1]Vakuumiert!$B:$C,2,FALSE)=0,"Vakuumierter VOS ungeschält"),
IFERROR(IF(VLOOKUP(W1128,[1]Vakuumiert!$E:$F,2,FALSE)=0,"Vakuumierter ABS ungeschält"),
IFERROR(IF(VLOOKUP(W1128,[1]Vakuumiert!$H:$I,2,FALSE)=0,"Vakuumierter VOS geschält"),
IFERROR(IF(VLOOKUP(W1128,[1]Vakuumiert!$K:$L,2,FALSE)=0,"Vakuumierter VOS vegan"),
IFERROR(IF(VLOOKUP(W1128,[1]Vakuumiert!$N:$O,2,FALSE)=0,"Vakuumierter VOS Zipfel"),
IFERROR(IF(VLOOKUP(W1128,[1]Vakuumiert!$Q:$R,2,FALSE)=0,"Vakuumiert geschält"),
IFERROR(IF(VLOOKUP(W1128,'[1]vakuumierte Fertigprodukte'!$B:$C,2,FALSE)=0,"Fertigprodukte"),
IFERROR(IF(VLOOKUP(W1128,'[1]vakuumierte Fertigprodukte'!$E:$FI,2,FALSE)=0,"Vakuumierte Zipfel"),
IFERROR(IF(VLOOKUP(W1128,[1]Wurste!$B:$C,2,FALSE)=0,"Räucherwürste"),
IFERROR(IF(VLOOKUP(W1128,[1]Wurste!$E:$F,2,FALSE)=0,"URW/URGW Wurst"),
IFERROR(IF(VLOOKUP(W1128,[1]Wurste!$H:$I,2,FALSE)=0,"HF-Wurst Vegan"),
IFERROR(IF(VLOOKUP(W1128,[1]Wurste!$K:$L,2,FALSE)=0,"320er ohne Würste"),
IFERROR(IF(AND(OR(Abfalldokumentation!$I1128="BU3",Abfalldokumentation!$I1128="Verkauf"),Abfalldokumentation!$N1128="Schimmel",Abfalldokumentation!$O1128="keinen Abnehmer/kein Schälpersonal"),"Div. Zipfel, ES ohne Verwendung",VLOOKUP(Abfalldokumentation!$M1128,Produktgruppen!A:B,2,FALSE)),"-")))))))))))))))))))))))</f>
        <v>Rohware</v>
      </c>
      <c r="M1128" s="81" t="str">
        <f>IFERROR(VLOOKUP(Abfalldokumentation!$W1128,Artikel!A:C,3,FALSE),Abfalldokumentation!$W1128)</f>
        <v>WALNUSS GEWOLFT 10MM</v>
      </c>
      <c r="N1128" s="81" t="str">
        <f>VLOOKUP(D1128,'Liste Gründe'!A:D,2,FALSE)</f>
        <v>Schimmel</v>
      </c>
      <c r="O1128" s="80" t="str">
        <f>IF(ISBLANK(F1128),VLOOKUP(Abfalldokumentation!$X1128,'Liste Gründe'!A:D,3,FALSE),F1128)</f>
        <v>Maschinenausfälle</v>
      </c>
      <c r="P1128" s="81" t="str">
        <f>IF(ISBLANK(Abfalldokumentation!$G1128),"-",Abfalldokumentation!$G1128)</f>
        <v>-</v>
      </c>
      <c r="Q1128" s="81">
        <f t="shared" si="148"/>
        <v>42</v>
      </c>
      <c r="R1128" s="81" t="str">
        <f t="shared" si="149"/>
        <v>Produkte</v>
      </c>
      <c r="S1128" s="81" t="str">
        <f t="shared" si="150"/>
        <v>BUs</v>
      </c>
      <c r="T1128" s="81" t="str">
        <f t="shared" si="151"/>
        <v>Symptome</v>
      </c>
      <c r="U1128" s="81">
        <f>IFERROR(VLOOKUP(Abfalldokumentation!$W1128,Kennzahlen!S:U,3,FALSE)*Abfalldokumentation!$J1128,"0")</f>
        <v>500.98230000000001</v>
      </c>
      <c r="V1128" s="81" t="str">
        <f>IF(ISBLANK(A1128),VLOOKUP(Abfalldokumentation!$W1128,'Linien - BU'!R:S,2,FALSE),A1128)</f>
        <v>BU3</v>
      </c>
      <c r="W1128" s="77">
        <f t="shared" si="152"/>
        <v>23500285</v>
      </c>
      <c r="X1128" s="77">
        <f t="shared" si="153"/>
        <v>12</v>
      </c>
      <c r="Y1128"/>
    </row>
    <row r="1129" spans="1:25" ht="30" customHeight="1" x14ac:dyDescent="0.25">
      <c r="A1129" s="45" t="s">
        <v>8</v>
      </c>
      <c r="B1129" s="46">
        <v>29500498</v>
      </c>
      <c r="C1129" s="46">
        <v>243</v>
      </c>
      <c r="D1129" s="46">
        <v>12</v>
      </c>
      <c r="E1129" s="47">
        <v>44487</v>
      </c>
      <c r="F1129" s="48" t="s">
        <v>21</v>
      </c>
      <c r="G1129" s="46"/>
      <c r="H1129" s="50" t="str">
        <f>IFERROR(VLOOKUP(Abfalldokumentation!$B1129,Artikel!A:C,3,FALSE),Abfalldokumentation!$B1129)</f>
        <v>VOS Räucher Natur Natri</v>
      </c>
      <c r="I1129" s="73" t="str">
        <f>VLOOKUP(V1129,'Linien - BU'!A:B,2,FALSE)</f>
        <v>BU3</v>
      </c>
      <c r="J1129" s="74">
        <f t="shared" si="147"/>
        <v>243</v>
      </c>
      <c r="K1129" s="75">
        <f>Abfalldokumentation!$E1129</f>
        <v>44487</v>
      </c>
      <c r="L1129" s="74" t="str">
        <f>IFERROR(IF(VLOOKUP(W1129,'[1]Rohware 230'!$B:$C,2,FALSE)=0,"Rohware"),
IFERROR(IF(VLOOKUP(W1129,[1]Sammelnr.!$B:$C,2,FALSE)=0,"Sammelnr. ungeschält ABS"),
IFERROR(IF(VLOOKUP(W1129,[1]Sammelnr.!$E:$F,2,FALSE)=0,"Sammelnr. ungeschält VS"),
IFERROR(IF(VLOOKUP(W1129,[1]Sammelnr.!$H:$I,2,FALSE)=0,"Sammelnr. geschält"),
IFERROR(IF(VLOOKUP(W1129,[1]Offen!$B:$C,2,FALSE)=0,"Offen ungeschält ABS"),
IFERROR(IF(VLOOKUP(W1129,[1]Offen!$E:$F,2,FALSE)=0,"Offen ungeschält VOS"),
IFERROR(IF(VLOOKUP(W1129,[1]Offen!$H:$I,2,FALSE)=0,"Offen geschält RW"),
IFERROR(IF(VLOOKUP(W1129,[1]Offen!$K:$L,2,FALSE)=0,"Offen vegan"),
IFERROR(IF(VLOOKUP(W1129,[1]Offen!$N:$O,2,FALSE)=0,"Offen Zipfel"),
IFERROR(IF(VLOOKUP(W1129,[1]Offen!$Q:$R,2,FALSE)=0,"Offen Endstücke"),
IFERROR(IF(VLOOKUP(W1129,[1]Vakuumiert!$B:$C,2,FALSE)=0,"Vakuumierter VOS ungeschält"),
IFERROR(IF(VLOOKUP(W1129,[1]Vakuumiert!$E:$F,2,FALSE)=0,"Vakuumierter ABS ungeschält"),
IFERROR(IF(VLOOKUP(W1129,[1]Vakuumiert!$H:$I,2,FALSE)=0,"Vakuumierter VOS geschält"),
IFERROR(IF(VLOOKUP(W1129,[1]Vakuumiert!$K:$L,2,FALSE)=0,"Vakuumierter VOS vegan"),
IFERROR(IF(VLOOKUP(W1129,[1]Vakuumiert!$N:$O,2,FALSE)=0,"Vakuumierter VOS Zipfel"),
IFERROR(IF(VLOOKUP(W1129,[1]Vakuumiert!$Q:$R,2,FALSE)=0,"Vakuumiert geschält"),
IFERROR(IF(VLOOKUP(W1129,'[1]vakuumierte Fertigprodukte'!$B:$C,2,FALSE)=0,"Fertigprodukte"),
IFERROR(IF(VLOOKUP(W1129,'[1]vakuumierte Fertigprodukte'!$E:$FI,2,FALSE)=0,"Vakuumierte Zipfel"),
IFERROR(IF(VLOOKUP(W1129,[1]Wurste!$B:$C,2,FALSE)=0,"Räucherwürste"),
IFERROR(IF(VLOOKUP(W1129,[1]Wurste!$E:$F,2,FALSE)=0,"URW/URGW Wurst"),
IFERROR(IF(VLOOKUP(W1129,[1]Wurste!$H:$I,2,FALSE)=0,"HF-Wurst Vegan"),
IFERROR(IF(VLOOKUP(W1129,[1]Wurste!$K:$L,2,FALSE)=0,"320er ohne Würste"),
IFERROR(IF(AND(OR(Abfalldokumentation!$I1129="BU3",Abfalldokumentation!$I1129="Verkauf"),Abfalldokumentation!$N1129="Schimmel",Abfalldokumentation!$O1129="keinen Abnehmer/kein Schälpersonal"),"Div. Zipfel, ES ohne Verwendung",VLOOKUP(Abfalldokumentation!$M1129,Produktgruppen!A:B,2,FALSE)),"-")))))))))))))))))))))))</f>
        <v>Offen ungeschält VOS</v>
      </c>
      <c r="M1129" s="76" t="str">
        <f>IFERROR(VLOOKUP(Abfalldokumentation!$W1129,Artikel!A:C,3,FALSE),Abfalldokumentation!$W1129)</f>
        <v>VOS Räucher Natur Natri</v>
      </c>
      <c r="N1129" s="76" t="str">
        <f>VLOOKUP(D1129,'Liste Gründe'!A:D,2,FALSE)</f>
        <v>Schimmel</v>
      </c>
      <c r="O1129" s="75" t="str">
        <f>IF(ISBLANK(F1129),VLOOKUP(Abfalldokumentation!$X1129,'Liste Gründe'!A:D,3,FALSE),F1129)</f>
        <v>VOS &gt; Einsatz</v>
      </c>
      <c r="P1129" s="76" t="str">
        <f>IF(ISBLANK(Abfalldokumentation!$G1129),"-",Abfalldokumentation!$G1129)</f>
        <v>-</v>
      </c>
      <c r="Q1129" s="76">
        <f t="shared" si="148"/>
        <v>42</v>
      </c>
      <c r="R1129" s="76" t="str">
        <f t="shared" si="149"/>
        <v>Produkte</v>
      </c>
      <c r="S1129" s="76" t="str">
        <f t="shared" si="150"/>
        <v>BUs</v>
      </c>
      <c r="T1129" s="76" t="str">
        <f t="shared" si="151"/>
        <v>Symptome</v>
      </c>
      <c r="U1129" s="76">
        <f>IFERROR(VLOOKUP(Abfalldokumentation!$W1129,Kennzahlen!S:U,3,FALSE)*Abfalldokumentation!$J1129,"0")</f>
        <v>121.5</v>
      </c>
      <c r="V1129" s="76" t="str">
        <f>IF(ISBLANK(A1129),VLOOKUP(Abfalldokumentation!$W1129,'Linien - BU'!R:S,2,FALSE),A1129)</f>
        <v>BU3</v>
      </c>
      <c r="W1129" s="77">
        <f t="shared" si="152"/>
        <v>29500498</v>
      </c>
      <c r="X1129" s="77">
        <f t="shared" si="153"/>
        <v>12</v>
      </c>
      <c r="Y1129"/>
    </row>
    <row r="1130" spans="1:25" ht="30" customHeight="1" x14ac:dyDescent="0.25">
      <c r="A1130" s="39" t="s">
        <v>8</v>
      </c>
      <c r="B1130" s="40">
        <v>29500527</v>
      </c>
      <c r="C1130" s="40">
        <v>20</v>
      </c>
      <c r="D1130" s="40">
        <v>12</v>
      </c>
      <c r="E1130" s="41">
        <v>44487</v>
      </c>
      <c r="F1130" s="42" t="s">
        <v>21</v>
      </c>
      <c r="G1130" s="40"/>
      <c r="H1130" s="44" t="str">
        <f>IFERROR(VLOOKUP(Abfalldokumentation!$B1130,Artikel!A:C,3,FALSE),Abfalldokumentation!$B1130)</f>
        <v>VOS Räucher Chili Vorsc</v>
      </c>
      <c r="I1130" s="78" t="str">
        <f>VLOOKUP(V1130,'Linien - BU'!A:B,2,FALSE)</f>
        <v>BU3</v>
      </c>
      <c r="J1130" s="79">
        <f t="shared" si="147"/>
        <v>20</v>
      </c>
      <c r="K1130" s="80">
        <f>Abfalldokumentation!$E1130</f>
        <v>44487</v>
      </c>
      <c r="L1130" s="79" t="str">
        <f>IFERROR(IF(VLOOKUP(W1130,'[1]Rohware 230'!$B:$C,2,FALSE)=0,"Rohware"),
IFERROR(IF(VLOOKUP(W1130,[1]Sammelnr.!$B:$C,2,FALSE)=0,"Sammelnr. ungeschält ABS"),
IFERROR(IF(VLOOKUP(W1130,[1]Sammelnr.!$E:$F,2,FALSE)=0,"Sammelnr. ungeschält VS"),
IFERROR(IF(VLOOKUP(W1130,[1]Sammelnr.!$H:$I,2,FALSE)=0,"Sammelnr. geschält"),
IFERROR(IF(VLOOKUP(W1130,[1]Offen!$B:$C,2,FALSE)=0,"Offen ungeschält ABS"),
IFERROR(IF(VLOOKUP(W1130,[1]Offen!$E:$F,2,FALSE)=0,"Offen ungeschält VOS"),
IFERROR(IF(VLOOKUP(W1130,[1]Offen!$H:$I,2,FALSE)=0,"Offen geschält RW"),
IFERROR(IF(VLOOKUP(W1130,[1]Offen!$K:$L,2,FALSE)=0,"Offen vegan"),
IFERROR(IF(VLOOKUP(W1130,[1]Offen!$N:$O,2,FALSE)=0,"Offen Zipfel"),
IFERROR(IF(VLOOKUP(W1130,[1]Offen!$Q:$R,2,FALSE)=0,"Offen Endstücke"),
IFERROR(IF(VLOOKUP(W1130,[1]Vakuumiert!$B:$C,2,FALSE)=0,"Vakuumierter VOS ungeschält"),
IFERROR(IF(VLOOKUP(W1130,[1]Vakuumiert!$E:$F,2,FALSE)=0,"Vakuumierter ABS ungeschält"),
IFERROR(IF(VLOOKUP(W1130,[1]Vakuumiert!$H:$I,2,FALSE)=0,"Vakuumierter VOS geschält"),
IFERROR(IF(VLOOKUP(W1130,[1]Vakuumiert!$K:$L,2,FALSE)=0,"Vakuumierter VOS vegan"),
IFERROR(IF(VLOOKUP(W1130,[1]Vakuumiert!$N:$O,2,FALSE)=0,"Vakuumierter VOS Zipfel"),
IFERROR(IF(VLOOKUP(W1130,[1]Vakuumiert!$Q:$R,2,FALSE)=0,"Vakuumiert geschält"),
IFERROR(IF(VLOOKUP(W1130,'[1]vakuumierte Fertigprodukte'!$B:$C,2,FALSE)=0,"Fertigprodukte"),
IFERROR(IF(VLOOKUP(W1130,'[1]vakuumierte Fertigprodukte'!$E:$FI,2,FALSE)=0,"Vakuumierte Zipfel"),
IFERROR(IF(VLOOKUP(W1130,[1]Wurste!$B:$C,2,FALSE)=0,"Räucherwürste"),
IFERROR(IF(VLOOKUP(W1130,[1]Wurste!$E:$F,2,FALSE)=0,"URW/URGW Wurst"),
IFERROR(IF(VLOOKUP(W1130,[1]Wurste!$H:$I,2,FALSE)=0,"HF-Wurst Vegan"),
IFERROR(IF(VLOOKUP(W1130,[1]Wurste!$K:$L,2,FALSE)=0,"320er ohne Würste"),
IFERROR(IF(AND(OR(Abfalldokumentation!$I1130="BU3",Abfalldokumentation!$I1130="Verkauf"),Abfalldokumentation!$N1130="Schimmel",Abfalldokumentation!$O1130="keinen Abnehmer/kein Schälpersonal"),"Div. Zipfel, ES ohne Verwendung",VLOOKUP(Abfalldokumentation!$M1130,Produktgruppen!A:B,2,FALSE)),"-")))))))))))))))))))))))</f>
        <v>Offen ungeschält VOS</v>
      </c>
      <c r="M1130" s="81" t="str">
        <f>IFERROR(VLOOKUP(Abfalldokumentation!$W1130,Artikel!A:C,3,FALSE),Abfalldokumentation!$W1130)</f>
        <v>VOS Räucher Chili Vorsc</v>
      </c>
      <c r="N1130" s="81" t="str">
        <f>VLOOKUP(D1130,'Liste Gründe'!A:D,2,FALSE)</f>
        <v>Schimmel</v>
      </c>
      <c r="O1130" s="80" t="str">
        <f>IF(ISBLANK(F1130),VLOOKUP(Abfalldokumentation!$X1130,'Liste Gründe'!A:D,3,FALSE),F1130)</f>
        <v>VOS &gt; Einsatz</v>
      </c>
      <c r="P1130" s="81" t="str">
        <f>IF(ISBLANK(Abfalldokumentation!$G1130),"-",Abfalldokumentation!$G1130)</f>
        <v>-</v>
      </c>
      <c r="Q1130" s="81">
        <f t="shared" si="148"/>
        <v>42</v>
      </c>
      <c r="R1130" s="81" t="str">
        <f t="shared" si="149"/>
        <v>Produkte</v>
      </c>
      <c r="S1130" s="81" t="str">
        <f t="shared" si="150"/>
        <v>BUs</v>
      </c>
      <c r="T1130" s="81" t="str">
        <f t="shared" si="151"/>
        <v>Symptome</v>
      </c>
      <c r="U1130" s="81">
        <f>IFERROR(VLOOKUP(Abfalldokumentation!$W1130,Kennzahlen!S:U,3,FALSE)*Abfalldokumentation!$J1130,"0")</f>
        <v>10</v>
      </c>
      <c r="V1130" s="81" t="str">
        <f>IF(ISBLANK(A1130),VLOOKUP(Abfalldokumentation!$W1130,'Linien - BU'!R:S,2,FALSE),A1130)</f>
        <v>BU3</v>
      </c>
      <c r="W1130" s="77">
        <f t="shared" si="152"/>
        <v>29500527</v>
      </c>
      <c r="X1130" s="77">
        <f t="shared" si="153"/>
        <v>12</v>
      </c>
      <c r="Y1130"/>
    </row>
    <row r="1131" spans="1:25" ht="30" customHeight="1" x14ac:dyDescent="0.25">
      <c r="A1131" s="45" t="s">
        <v>95</v>
      </c>
      <c r="B1131" s="46">
        <v>29500917</v>
      </c>
      <c r="C1131" s="46">
        <v>22</v>
      </c>
      <c r="D1131" s="46">
        <v>60</v>
      </c>
      <c r="E1131" s="47">
        <v>44487</v>
      </c>
      <c r="F1131" s="48"/>
      <c r="G1131" s="46"/>
      <c r="H1131" s="50" t="str">
        <f>IFERROR(VLOOKUP(Abfalldokumentation!$B1131,Artikel!A:C,3,FALSE),Abfalldokumentation!$B1131)</f>
        <v>VOS-ABS ENTSORGUNG</v>
      </c>
      <c r="I1131" s="73" t="str">
        <f>VLOOKUP(V1131,'Linien - BU'!A:B,2,FALSE)</f>
        <v>BU1</v>
      </c>
      <c r="J1131" s="74">
        <f t="shared" si="147"/>
        <v>22</v>
      </c>
      <c r="K1131" s="75">
        <f>Abfalldokumentation!$E1131</f>
        <v>44487</v>
      </c>
      <c r="L1131" s="74" t="str">
        <f>IFERROR(IF(VLOOKUP(W1131,'[1]Rohware 230'!$B:$C,2,FALSE)=0,"Rohware"),
IFERROR(IF(VLOOKUP(W1131,[1]Sammelnr.!$B:$C,2,FALSE)=0,"Sammelnr. ungeschält ABS"),
IFERROR(IF(VLOOKUP(W1131,[1]Sammelnr.!$E:$F,2,FALSE)=0,"Sammelnr. ungeschält VS"),
IFERROR(IF(VLOOKUP(W1131,[1]Sammelnr.!$H:$I,2,FALSE)=0,"Sammelnr. geschält"),
IFERROR(IF(VLOOKUP(W1131,[1]Offen!$B:$C,2,FALSE)=0,"Offen ungeschält ABS"),
IFERROR(IF(VLOOKUP(W1131,[1]Offen!$E:$F,2,FALSE)=0,"Offen ungeschält VOS"),
IFERROR(IF(VLOOKUP(W1131,[1]Offen!$H:$I,2,FALSE)=0,"Offen geschält RW"),
IFERROR(IF(VLOOKUP(W1131,[1]Offen!$K:$L,2,FALSE)=0,"Offen vegan"),
IFERROR(IF(VLOOKUP(W1131,[1]Offen!$N:$O,2,FALSE)=0,"Offen Zipfel"),
IFERROR(IF(VLOOKUP(W1131,[1]Offen!$Q:$R,2,FALSE)=0,"Offen Endstücke"),
IFERROR(IF(VLOOKUP(W1131,[1]Vakuumiert!$B:$C,2,FALSE)=0,"Vakuumierter VOS ungeschält"),
IFERROR(IF(VLOOKUP(W1131,[1]Vakuumiert!$E:$F,2,FALSE)=0,"Vakuumierter ABS ungeschält"),
IFERROR(IF(VLOOKUP(W1131,[1]Vakuumiert!$H:$I,2,FALSE)=0,"Vakuumierter VOS geschält"),
IFERROR(IF(VLOOKUP(W1131,[1]Vakuumiert!$K:$L,2,FALSE)=0,"Vakuumierter VOS vegan"),
IFERROR(IF(VLOOKUP(W1131,[1]Vakuumiert!$N:$O,2,FALSE)=0,"Vakuumierter VOS Zipfel"),
IFERROR(IF(VLOOKUP(W1131,[1]Vakuumiert!$Q:$R,2,FALSE)=0,"Vakuumiert geschält"),
IFERROR(IF(VLOOKUP(W1131,'[1]vakuumierte Fertigprodukte'!$B:$C,2,FALSE)=0,"Fertigprodukte"),
IFERROR(IF(VLOOKUP(W1131,'[1]vakuumierte Fertigprodukte'!$E:$FI,2,FALSE)=0,"Vakuumierte Zipfel"),
IFERROR(IF(VLOOKUP(W1131,[1]Wurste!$B:$C,2,FALSE)=0,"Räucherwürste"),
IFERROR(IF(VLOOKUP(W1131,[1]Wurste!$E:$F,2,FALSE)=0,"URW/URGW Wurst"),
IFERROR(IF(VLOOKUP(W1131,[1]Wurste!$H:$I,2,FALSE)=0,"HF-Wurst Vegan"),
IFERROR(IF(VLOOKUP(W1131,[1]Wurste!$K:$L,2,FALSE)=0,"320er ohne Würste"),
IFERROR(IF(AND(OR(Abfalldokumentation!$I1131="BU3",Abfalldokumentation!$I1131="Verkauf"),Abfalldokumentation!$N1131="Schimmel",Abfalldokumentation!$O1131="keinen Abnehmer/kein Schälpersonal"),"Div. Zipfel, ES ohne Verwendung",VLOOKUP(Abfalldokumentation!$M1131,Produktgruppen!A:B,2,FALSE)),"-")))))))))))))))))))))))</f>
        <v>Vorschmelz</v>
      </c>
      <c r="M1131" s="76" t="str">
        <f>IFERROR(VLOOKUP(Abfalldokumentation!$W1131,Artikel!A:C,3,FALSE),Abfalldokumentation!$W1131)</f>
        <v>VOS-ABS ENTSORGUNG</v>
      </c>
      <c r="N1131" s="76" t="str">
        <f>VLOOKUP(D1131,'Liste Gründe'!A:D,2,FALSE)</f>
        <v>Rest</v>
      </c>
      <c r="O1131" s="75" t="str">
        <f>IF(ISBLANK(F1131),VLOOKUP(Abfalldokumentation!$X1131,'Liste Gründe'!A:D,3,FALSE),F1131)</f>
        <v>geschälte Rinde</v>
      </c>
      <c r="P1131" s="76" t="str">
        <f>IF(ISBLANK(Abfalldokumentation!$G1131),"-",Abfalldokumentation!$G1131)</f>
        <v>-</v>
      </c>
      <c r="Q1131" s="76">
        <f t="shared" si="148"/>
        <v>42</v>
      </c>
      <c r="R1131" s="76" t="str">
        <f t="shared" si="149"/>
        <v>Produkte</v>
      </c>
      <c r="S1131" s="76" t="str">
        <f t="shared" si="150"/>
        <v>BUs</v>
      </c>
      <c r="T1131" s="76" t="str">
        <f t="shared" si="151"/>
        <v>Symptome</v>
      </c>
      <c r="U1131" s="76">
        <f>IFERROR(VLOOKUP(Abfalldokumentation!$W1131,Kennzahlen!S:U,3,FALSE)*Abfalldokumentation!$J1131,"0")</f>
        <v>0.22</v>
      </c>
      <c r="V1131" s="76" t="str">
        <f>IF(ISBLANK(A1131),VLOOKUP(Abfalldokumentation!$W1131,'Linien - BU'!R:S,2,FALSE),A1131)</f>
        <v>RWV</v>
      </c>
      <c r="W1131" s="77">
        <f t="shared" si="152"/>
        <v>29500917</v>
      </c>
      <c r="X1131" s="77">
        <f t="shared" si="153"/>
        <v>60</v>
      </c>
      <c r="Y1131"/>
    </row>
    <row r="1132" spans="1:25" ht="30" customHeight="1" x14ac:dyDescent="0.25">
      <c r="A1132" s="39" t="s">
        <v>95</v>
      </c>
      <c r="B1132" s="40">
        <v>29500917</v>
      </c>
      <c r="C1132" s="40">
        <v>13</v>
      </c>
      <c r="D1132" s="40">
        <v>60</v>
      </c>
      <c r="E1132" s="41">
        <v>44487</v>
      </c>
      <c r="F1132" s="42"/>
      <c r="G1132" s="40"/>
      <c r="H1132" s="44" t="str">
        <f>IFERROR(VLOOKUP(Abfalldokumentation!$B1132,Artikel!A:C,3,FALSE),Abfalldokumentation!$B1132)</f>
        <v>VOS-ABS ENTSORGUNG</v>
      </c>
      <c r="I1132" s="78" t="str">
        <f>VLOOKUP(V1132,'Linien - BU'!A:B,2,FALSE)</f>
        <v>BU1</v>
      </c>
      <c r="J1132" s="79">
        <f t="shared" si="147"/>
        <v>13</v>
      </c>
      <c r="K1132" s="80">
        <f>Abfalldokumentation!$E1132</f>
        <v>44487</v>
      </c>
      <c r="L1132" s="79" t="str">
        <f>IFERROR(IF(VLOOKUP(W1132,'[1]Rohware 230'!$B:$C,2,FALSE)=0,"Rohware"),
IFERROR(IF(VLOOKUP(W1132,[1]Sammelnr.!$B:$C,2,FALSE)=0,"Sammelnr. ungeschält ABS"),
IFERROR(IF(VLOOKUP(W1132,[1]Sammelnr.!$E:$F,2,FALSE)=0,"Sammelnr. ungeschält VS"),
IFERROR(IF(VLOOKUP(W1132,[1]Sammelnr.!$H:$I,2,FALSE)=0,"Sammelnr. geschält"),
IFERROR(IF(VLOOKUP(W1132,[1]Offen!$B:$C,2,FALSE)=0,"Offen ungeschält ABS"),
IFERROR(IF(VLOOKUP(W1132,[1]Offen!$E:$F,2,FALSE)=0,"Offen ungeschält VOS"),
IFERROR(IF(VLOOKUP(W1132,[1]Offen!$H:$I,2,FALSE)=0,"Offen geschält RW"),
IFERROR(IF(VLOOKUP(W1132,[1]Offen!$K:$L,2,FALSE)=0,"Offen vegan"),
IFERROR(IF(VLOOKUP(W1132,[1]Offen!$N:$O,2,FALSE)=0,"Offen Zipfel"),
IFERROR(IF(VLOOKUP(W1132,[1]Offen!$Q:$R,2,FALSE)=0,"Offen Endstücke"),
IFERROR(IF(VLOOKUP(W1132,[1]Vakuumiert!$B:$C,2,FALSE)=0,"Vakuumierter VOS ungeschält"),
IFERROR(IF(VLOOKUP(W1132,[1]Vakuumiert!$E:$F,2,FALSE)=0,"Vakuumierter ABS ungeschält"),
IFERROR(IF(VLOOKUP(W1132,[1]Vakuumiert!$H:$I,2,FALSE)=0,"Vakuumierter VOS geschält"),
IFERROR(IF(VLOOKUP(W1132,[1]Vakuumiert!$K:$L,2,FALSE)=0,"Vakuumierter VOS vegan"),
IFERROR(IF(VLOOKUP(W1132,[1]Vakuumiert!$N:$O,2,FALSE)=0,"Vakuumierter VOS Zipfel"),
IFERROR(IF(VLOOKUP(W1132,[1]Vakuumiert!$Q:$R,2,FALSE)=0,"Vakuumiert geschält"),
IFERROR(IF(VLOOKUP(W1132,'[1]vakuumierte Fertigprodukte'!$B:$C,2,FALSE)=0,"Fertigprodukte"),
IFERROR(IF(VLOOKUP(W1132,'[1]vakuumierte Fertigprodukte'!$E:$FI,2,FALSE)=0,"Vakuumierte Zipfel"),
IFERROR(IF(VLOOKUP(W1132,[1]Wurste!$B:$C,2,FALSE)=0,"Räucherwürste"),
IFERROR(IF(VLOOKUP(W1132,[1]Wurste!$E:$F,2,FALSE)=0,"URW/URGW Wurst"),
IFERROR(IF(VLOOKUP(W1132,[1]Wurste!$H:$I,2,FALSE)=0,"HF-Wurst Vegan"),
IFERROR(IF(VLOOKUP(W1132,[1]Wurste!$K:$L,2,FALSE)=0,"320er ohne Würste"),
IFERROR(IF(AND(OR(Abfalldokumentation!$I1132="BU3",Abfalldokumentation!$I1132="Verkauf"),Abfalldokumentation!$N1132="Schimmel",Abfalldokumentation!$O1132="keinen Abnehmer/kein Schälpersonal"),"Div. Zipfel, ES ohne Verwendung",VLOOKUP(Abfalldokumentation!$M1132,Produktgruppen!A:B,2,FALSE)),"-")))))))))))))))))))))))</f>
        <v>Vorschmelz</v>
      </c>
      <c r="M1132" s="81" t="str">
        <f>IFERROR(VLOOKUP(Abfalldokumentation!$W1132,Artikel!A:C,3,FALSE),Abfalldokumentation!$W1132)</f>
        <v>VOS-ABS ENTSORGUNG</v>
      </c>
      <c r="N1132" s="81" t="str">
        <f>VLOOKUP(D1132,'Liste Gründe'!A:D,2,FALSE)</f>
        <v>Rest</v>
      </c>
      <c r="O1132" s="80" t="str">
        <f>IF(ISBLANK(F1132),VLOOKUP(Abfalldokumentation!$X1132,'Liste Gründe'!A:D,3,FALSE),F1132)</f>
        <v>geschälte Rinde</v>
      </c>
      <c r="P1132" s="81" t="str">
        <f>IF(ISBLANK(Abfalldokumentation!$G1132),"-",Abfalldokumentation!$G1132)</f>
        <v>-</v>
      </c>
      <c r="Q1132" s="81">
        <f t="shared" si="148"/>
        <v>42</v>
      </c>
      <c r="R1132" s="81" t="str">
        <f t="shared" si="149"/>
        <v>Produkte</v>
      </c>
      <c r="S1132" s="81" t="str">
        <f t="shared" si="150"/>
        <v>BUs</v>
      </c>
      <c r="T1132" s="81" t="str">
        <f t="shared" si="151"/>
        <v>Symptome</v>
      </c>
      <c r="U1132" s="81">
        <f>IFERROR(VLOOKUP(Abfalldokumentation!$W1132,Kennzahlen!S:U,3,FALSE)*Abfalldokumentation!$J1132,"0")</f>
        <v>0.13</v>
      </c>
      <c r="V1132" s="81" t="str">
        <f>IF(ISBLANK(A1132),VLOOKUP(Abfalldokumentation!$W1132,'Linien - BU'!R:S,2,FALSE),A1132)</f>
        <v>RWV</v>
      </c>
      <c r="W1132" s="77">
        <f t="shared" si="152"/>
        <v>29500917</v>
      </c>
      <c r="X1132" s="77">
        <f t="shared" si="153"/>
        <v>60</v>
      </c>
      <c r="Y1132"/>
    </row>
    <row r="1133" spans="1:25" ht="30" customHeight="1" x14ac:dyDescent="0.25">
      <c r="A1133" s="45" t="s">
        <v>95</v>
      </c>
      <c r="B1133" s="46">
        <v>29500917</v>
      </c>
      <c r="C1133" s="46">
        <v>10</v>
      </c>
      <c r="D1133" s="46">
        <v>60</v>
      </c>
      <c r="E1133" s="47">
        <v>44487</v>
      </c>
      <c r="F1133" s="48"/>
      <c r="G1133" s="46"/>
      <c r="H1133" s="50" t="str">
        <f>IFERROR(VLOOKUP(Abfalldokumentation!$B1133,Artikel!A:C,3,FALSE),Abfalldokumentation!$B1133)</f>
        <v>VOS-ABS ENTSORGUNG</v>
      </c>
      <c r="I1133" s="73" t="str">
        <f>VLOOKUP(V1133,'Linien - BU'!A:B,2,FALSE)</f>
        <v>BU1</v>
      </c>
      <c r="J1133" s="74">
        <f t="shared" si="147"/>
        <v>10</v>
      </c>
      <c r="K1133" s="75">
        <f>Abfalldokumentation!$E1133</f>
        <v>44487</v>
      </c>
      <c r="L1133" s="74" t="str">
        <f>IFERROR(IF(VLOOKUP(W1133,'[1]Rohware 230'!$B:$C,2,FALSE)=0,"Rohware"),
IFERROR(IF(VLOOKUP(W1133,[1]Sammelnr.!$B:$C,2,FALSE)=0,"Sammelnr. ungeschält ABS"),
IFERROR(IF(VLOOKUP(W1133,[1]Sammelnr.!$E:$F,2,FALSE)=0,"Sammelnr. ungeschält VS"),
IFERROR(IF(VLOOKUP(W1133,[1]Sammelnr.!$H:$I,2,FALSE)=0,"Sammelnr. geschält"),
IFERROR(IF(VLOOKUP(W1133,[1]Offen!$B:$C,2,FALSE)=0,"Offen ungeschält ABS"),
IFERROR(IF(VLOOKUP(W1133,[1]Offen!$E:$F,2,FALSE)=0,"Offen ungeschält VOS"),
IFERROR(IF(VLOOKUP(W1133,[1]Offen!$H:$I,2,FALSE)=0,"Offen geschält RW"),
IFERROR(IF(VLOOKUP(W1133,[1]Offen!$K:$L,2,FALSE)=0,"Offen vegan"),
IFERROR(IF(VLOOKUP(W1133,[1]Offen!$N:$O,2,FALSE)=0,"Offen Zipfel"),
IFERROR(IF(VLOOKUP(W1133,[1]Offen!$Q:$R,2,FALSE)=0,"Offen Endstücke"),
IFERROR(IF(VLOOKUP(W1133,[1]Vakuumiert!$B:$C,2,FALSE)=0,"Vakuumierter VOS ungeschält"),
IFERROR(IF(VLOOKUP(W1133,[1]Vakuumiert!$E:$F,2,FALSE)=0,"Vakuumierter ABS ungeschält"),
IFERROR(IF(VLOOKUP(W1133,[1]Vakuumiert!$H:$I,2,FALSE)=0,"Vakuumierter VOS geschält"),
IFERROR(IF(VLOOKUP(W1133,[1]Vakuumiert!$K:$L,2,FALSE)=0,"Vakuumierter VOS vegan"),
IFERROR(IF(VLOOKUP(W1133,[1]Vakuumiert!$N:$O,2,FALSE)=0,"Vakuumierter VOS Zipfel"),
IFERROR(IF(VLOOKUP(W1133,[1]Vakuumiert!$Q:$R,2,FALSE)=0,"Vakuumiert geschält"),
IFERROR(IF(VLOOKUP(W1133,'[1]vakuumierte Fertigprodukte'!$B:$C,2,FALSE)=0,"Fertigprodukte"),
IFERROR(IF(VLOOKUP(W1133,'[1]vakuumierte Fertigprodukte'!$E:$FI,2,FALSE)=0,"Vakuumierte Zipfel"),
IFERROR(IF(VLOOKUP(W1133,[1]Wurste!$B:$C,2,FALSE)=0,"Räucherwürste"),
IFERROR(IF(VLOOKUP(W1133,[1]Wurste!$E:$F,2,FALSE)=0,"URW/URGW Wurst"),
IFERROR(IF(VLOOKUP(W1133,[1]Wurste!$H:$I,2,FALSE)=0,"HF-Wurst Vegan"),
IFERROR(IF(VLOOKUP(W1133,[1]Wurste!$K:$L,2,FALSE)=0,"320er ohne Würste"),
IFERROR(IF(AND(OR(Abfalldokumentation!$I1133="BU3",Abfalldokumentation!$I1133="Verkauf"),Abfalldokumentation!$N1133="Schimmel",Abfalldokumentation!$O1133="keinen Abnehmer/kein Schälpersonal"),"Div. Zipfel, ES ohne Verwendung",VLOOKUP(Abfalldokumentation!$M1133,Produktgruppen!A:B,2,FALSE)),"-")))))))))))))))))))))))</f>
        <v>Vorschmelz</v>
      </c>
      <c r="M1133" s="76" t="str">
        <f>IFERROR(VLOOKUP(Abfalldokumentation!$W1133,Artikel!A:C,3,FALSE),Abfalldokumentation!$W1133)</f>
        <v>VOS-ABS ENTSORGUNG</v>
      </c>
      <c r="N1133" s="76" t="str">
        <f>VLOOKUP(D1133,'Liste Gründe'!A:D,2,FALSE)</f>
        <v>Rest</v>
      </c>
      <c r="O1133" s="75" t="str">
        <f>IF(ISBLANK(F1133),VLOOKUP(Abfalldokumentation!$X1133,'Liste Gründe'!A:D,3,FALSE),F1133)</f>
        <v>geschälte Rinde</v>
      </c>
      <c r="P1133" s="76" t="str">
        <f>IF(ISBLANK(Abfalldokumentation!$G1133),"-",Abfalldokumentation!$G1133)</f>
        <v>-</v>
      </c>
      <c r="Q1133" s="76">
        <f t="shared" si="148"/>
        <v>42</v>
      </c>
      <c r="R1133" s="76" t="str">
        <f t="shared" si="149"/>
        <v>Produkte</v>
      </c>
      <c r="S1133" s="76" t="str">
        <f t="shared" si="150"/>
        <v>BUs</v>
      </c>
      <c r="T1133" s="76" t="str">
        <f t="shared" si="151"/>
        <v>Symptome</v>
      </c>
      <c r="U1133" s="76">
        <f>IFERROR(VLOOKUP(Abfalldokumentation!$W1133,Kennzahlen!S:U,3,FALSE)*Abfalldokumentation!$J1133,"0")</f>
        <v>0.1</v>
      </c>
      <c r="V1133" s="76" t="str">
        <f>IF(ISBLANK(A1133),VLOOKUP(Abfalldokumentation!$W1133,'Linien - BU'!R:S,2,FALSE),A1133)</f>
        <v>RWV</v>
      </c>
      <c r="W1133" s="77">
        <f t="shared" si="152"/>
        <v>29500917</v>
      </c>
      <c r="X1133" s="77">
        <f t="shared" si="153"/>
        <v>60</v>
      </c>
      <c r="Y1133"/>
    </row>
    <row r="1134" spans="1:25" ht="30" customHeight="1" x14ac:dyDescent="0.25">
      <c r="A1134" s="39" t="s">
        <v>95</v>
      </c>
      <c r="B1134" s="40">
        <v>29500917</v>
      </c>
      <c r="C1134" s="40">
        <v>51</v>
      </c>
      <c r="D1134" s="40">
        <v>60</v>
      </c>
      <c r="E1134" s="41">
        <v>44487</v>
      </c>
      <c r="F1134" s="42"/>
      <c r="G1134" s="40"/>
      <c r="H1134" s="44" t="str">
        <f>IFERROR(VLOOKUP(Abfalldokumentation!$B1134,Artikel!A:C,3,FALSE),Abfalldokumentation!$B1134)</f>
        <v>VOS-ABS ENTSORGUNG</v>
      </c>
      <c r="I1134" s="78" t="str">
        <f>VLOOKUP(V1134,'Linien - BU'!A:B,2,FALSE)</f>
        <v>BU1</v>
      </c>
      <c r="J1134" s="79">
        <f t="shared" si="147"/>
        <v>51</v>
      </c>
      <c r="K1134" s="80">
        <f>Abfalldokumentation!$E1134</f>
        <v>44487</v>
      </c>
      <c r="L1134" s="79" t="str">
        <f>IFERROR(IF(VLOOKUP(W1134,'[1]Rohware 230'!$B:$C,2,FALSE)=0,"Rohware"),
IFERROR(IF(VLOOKUP(W1134,[1]Sammelnr.!$B:$C,2,FALSE)=0,"Sammelnr. ungeschält ABS"),
IFERROR(IF(VLOOKUP(W1134,[1]Sammelnr.!$E:$F,2,FALSE)=0,"Sammelnr. ungeschält VS"),
IFERROR(IF(VLOOKUP(W1134,[1]Sammelnr.!$H:$I,2,FALSE)=0,"Sammelnr. geschält"),
IFERROR(IF(VLOOKUP(W1134,[1]Offen!$B:$C,2,FALSE)=0,"Offen ungeschält ABS"),
IFERROR(IF(VLOOKUP(W1134,[1]Offen!$E:$F,2,FALSE)=0,"Offen ungeschält VOS"),
IFERROR(IF(VLOOKUP(W1134,[1]Offen!$H:$I,2,FALSE)=0,"Offen geschält RW"),
IFERROR(IF(VLOOKUP(W1134,[1]Offen!$K:$L,2,FALSE)=0,"Offen vegan"),
IFERROR(IF(VLOOKUP(W1134,[1]Offen!$N:$O,2,FALSE)=0,"Offen Zipfel"),
IFERROR(IF(VLOOKUP(W1134,[1]Offen!$Q:$R,2,FALSE)=0,"Offen Endstücke"),
IFERROR(IF(VLOOKUP(W1134,[1]Vakuumiert!$B:$C,2,FALSE)=0,"Vakuumierter VOS ungeschält"),
IFERROR(IF(VLOOKUP(W1134,[1]Vakuumiert!$E:$F,2,FALSE)=0,"Vakuumierter ABS ungeschält"),
IFERROR(IF(VLOOKUP(W1134,[1]Vakuumiert!$H:$I,2,FALSE)=0,"Vakuumierter VOS geschält"),
IFERROR(IF(VLOOKUP(W1134,[1]Vakuumiert!$K:$L,2,FALSE)=0,"Vakuumierter VOS vegan"),
IFERROR(IF(VLOOKUP(W1134,[1]Vakuumiert!$N:$O,2,FALSE)=0,"Vakuumierter VOS Zipfel"),
IFERROR(IF(VLOOKUP(W1134,[1]Vakuumiert!$Q:$R,2,FALSE)=0,"Vakuumiert geschält"),
IFERROR(IF(VLOOKUP(W1134,'[1]vakuumierte Fertigprodukte'!$B:$C,2,FALSE)=0,"Fertigprodukte"),
IFERROR(IF(VLOOKUP(W1134,'[1]vakuumierte Fertigprodukte'!$E:$FI,2,FALSE)=0,"Vakuumierte Zipfel"),
IFERROR(IF(VLOOKUP(W1134,[1]Wurste!$B:$C,2,FALSE)=0,"Räucherwürste"),
IFERROR(IF(VLOOKUP(W1134,[1]Wurste!$E:$F,2,FALSE)=0,"URW/URGW Wurst"),
IFERROR(IF(VLOOKUP(W1134,[1]Wurste!$H:$I,2,FALSE)=0,"HF-Wurst Vegan"),
IFERROR(IF(VLOOKUP(W1134,[1]Wurste!$K:$L,2,FALSE)=0,"320er ohne Würste"),
IFERROR(IF(AND(OR(Abfalldokumentation!$I1134="BU3",Abfalldokumentation!$I1134="Verkauf"),Abfalldokumentation!$N1134="Schimmel",Abfalldokumentation!$O1134="keinen Abnehmer/kein Schälpersonal"),"Div. Zipfel, ES ohne Verwendung",VLOOKUP(Abfalldokumentation!$M1134,Produktgruppen!A:B,2,FALSE)),"-")))))))))))))))))))))))</f>
        <v>Vorschmelz</v>
      </c>
      <c r="M1134" s="81" t="str">
        <f>IFERROR(VLOOKUP(Abfalldokumentation!$W1134,Artikel!A:C,3,FALSE),Abfalldokumentation!$W1134)</f>
        <v>VOS-ABS ENTSORGUNG</v>
      </c>
      <c r="N1134" s="81" t="str">
        <f>VLOOKUP(D1134,'Liste Gründe'!A:D,2,FALSE)</f>
        <v>Rest</v>
      </c>
      <c r="O1134" s="80" t="str">
        <f>IF(ISBLANK(F1134),VLOOKUP(Abfalldokumentation!$X1134,'Liste Gründe'!A:D,3,FALSE),F1134)</f>
        <v>geschälte Rinde</v>
      </c>
      <c r="P1134" s="81" t="str">
        <f>IF(ISBLANK(Abfalldokumentation!$G1134),"-",Abfalldokumentation!$G1134)</f>
        <v>-</v>
      </c>
      <c r="Q1134" s="81">
        <f t="shared" si="148"/>
        <v>42</v>
      </c>
      <c r="R1134" s="81" t="str">
        <f t="shared" si="149"/>
        <v>Produkte</v>
      </c>
      <c r="S1134" s="81" t="str">
        <f t="shared" si="150"/>
        <v>BUs</v>
      </c>
      <c r="T1134" s="81" t="str">
        <f t="shared" si="151"/>
        <v>Symptome</v>
      </c>
      <c r="U1134" s="81">
        <f>IFERROR(VLOOKUP(Abfalldokumentation!$W1134,Kennzahlen!S:U,3,FALSE)*Abfalldokumentation!$J1134,"0")</f>
        <v>0.51</v>
      </c>
      <c r="V1134" s="81" t="str">
        <f>IF(ISBLANK(A1134),VLOOKUP(Abfalldokumentation!$W1134,'Linien - BU'!R:S,2,FALSE),A1134)</f>
        <v>RWV</v>
      </c>
      <c r="W1134" s="77">
        <f t="shared" si="152"/>
        <v>29500917</v>
      </c>
      <c r="X1134" s="77">
        <f t="shared" si="153"/>
        <v>60</v>
      </c>
      <c r="Y1134"/>
    </row>
    <row r="1135" spans="1:25" ht="30" customHeight="1" x14ac:dyDescent="0.25">
      <c r="A1135" s="45" t="s">
        <v>99</v>
      </c>
      <c r="B1135" s="46">
        <v>29501003</v>
      </c>
      <c r="C1135" s="46">
        <v>146</v>
      </c>
      <c r="D1135" s="46">
        <v>81</v>
      </c>
      <c r="E1135" s="47">
        <v>44487</v>
      </c>
      <c r="F1135" s="48" t="s">
        <v>109</v>
      </c>
      <c r="G1135" s="46"/>
      <c r="H1135" s="50" t="str">
        <f>IFERROR(VLOOKUP(Abfalldokumentation!$B1135,Artikel!A:C,3,FALSE),Abfalldokumentation!$B1135)</f>
        <v>ABS CHED-PF-KRÄUK gemis</v>
      </c>
      <c r="I1135" s="73" t="str">
        <f>VLOOKUP(V1135,'Linien - BU'!A:B,2,FALSE)</f>
        <v>BU3</v>
      </c>
      <c r="J1135" s="74">
        <f t="shared" si="147"/>
        <v>146</v>
      </c>
      <c r="K1135" s="75">
        <f>Abfalldokumentation!$E1135</f>
        <v>44487</v>
      </c>
      <c r="L1135" s="74" t="str">
        <f>IFERROR(IF(VLOOKUP(W1135,'[1]Rohware 230'!$B:$C,2,FALSE)=0,"Rohware"),
IFERROR(IF(VLOOKUP(W1135,[1]Sammelnr.!$B:$C,2,FALSE)=0,"Sammelnr. ungeschält ABS"),
IFERROR(IF(VLOOKUP(W1135,[1]Sammelnr.!$E:$F,2,FALSE)=0,"Sammelnr. ungeschält VS"),
IFERROR(IF(VLOOKUP(W1135,[1]Sammelnr.!$H:$I,2,FALSE)=0,"Sammelnr. geschält"),
IFERROR(IF(VLOOKUP(W1135,[1]Offen!$B:$C,2,FALSE)=0,"Offen ungeschält ABS"),
IFERROR(IF(VLOOKUP(W1135,[1]Offen!$E:$F,2,FALSE)=0,"Offen ungeschält VOS"),
IFERROR(IF(VLOOKUP(W1135,[1]Offen!$H:$I,2,FALSE)=0,"Offen geschält RW"),
IFERROR(IF(VLOOKUP(W1135,[1]Offen!$K:$L,2,FALSE)=0,"Offen vegan"),
IFERROR(IF(VLOOKUP(W1135,[1]Offen!$N:$O,2,FALSE)=0,"Offen Zipfel"),
IFERROR(IF(VLOOKUP(W1135,[1]Offen!$Q:$R,2,FALSE)=0,"Offen Endstücke"),
IFERROR(IF(VLOOKUP(W1135,[1]Vakuumiert!$B:$C,2,FALSE)=0,"Vakuumierter VOS ungeschält"),
IFERROR(IF(VLOOKUP(W1135,[1]Vakuumiert!$E:$F,2,FALSE)=0,"Vakuumierter ABS ungeschält"),
IFERROR(IF(VLOOKUP(W1135,[1]Vakuumiert!$H:$I,2,FALSE)=0,"Vakuumierter VOS geschält"),
IFERROR(IF(VLOOKUP(W1135,[1]Vakuumiert!$K:$L,2,FALSE)=0,"Vakuumierter VOS vegan"),
IFERROR(IF(VLOOKUP(W1135,[1]Vakuumiert!$N:$O,2,FALSE)=0,"Vakuumierter VOS Zipfel"),
IFERROR(IF(VLOOKUP(W1135,[1]Vakuumiert!$Q:$R,2,FALSE)=0,"Vakuumiert geschält"),
IFERROR(IF(VLOOKUP(W1135,'[1]vakuumierte Fertigprodukte'!$B:$C,2,FALSE)=0,"Fertigprodukte"),
IFERROR(IF(VLOOKUP(W1135,'[1]vakuumierte Fertigprodukte'!$E:$FI,2,FALSE)=0,"Vakuumierte Zipfel"),
IFERROR(IF(VLOOKUP(W1135,[1]Wurste!$B:$C,2,FALSE)=0,"Räucherwürste"),
IFERROR(IF(VLOOKUP(W1135,[1]Wurste!$E:$F,2,FALSE)=0,"URW/URGW Wurst"),
IFERROR(IF(VLOOKUP(W1135,[1]Wurste!$H:$I,2,FALSE)=0,"HF-Wurst Vegan"),
IFERROR(IF(VLOOKUP(W1135,[1]Wurste!$K:$L,2,FALSE)=0,"320er ohne Würste"),
IFERROR(IF(AND(OR(Abfalldokumentation!$I1135="BU3",Abfalldokumentation!$I1135="Verkauf"),Abfalldokumentation!$N1135="Schimmel",Abfalldokumentation!$O1135="keinen Abnehmer/kein Schälpersonal"),"Div. Zipfel, ES ohne Verwendung",VLOOKUP(Abfalldokumentation!$M1135,Produktgruppen!A:B,2,FALSE)),"-")))))))))))))))))))))))</f>
        <v>Offen ungeschält ABS</v>
      </c>
      <c r="M1135" s="76" t="str">
        <f>IFERROR(VLOOKUP(Abfalldokumentation!$W1135,Artikel!A:C,3,FALSE),Abfalldokumentation!$W1135)</f>
        <v>ABS CHED-PF-KRÄUK gemis</v>
      </c>
      <c r="N1135" s="76" t="str">
        <f>VLOOKUP(D1135,'Liste Gründe'!A:D,2,FALSE)</f>
        <v>Linienbezogen</v>
      </c>
      <c r="O1135" s="75" t="str">
        <f>IF(ISBLANK(F1135),VLOOKUP(Abfalldokumentation!$X1135,'Liste Gründe'!A:D,3,FALSE),F1135)</f>
        <v>gemischtes Produkt</v>
      </c>
      <c r="P1135" s="76" t="str">
        <f>IF(ISBLANK(Abfalldokumentation!$G1135),"-",Abfalldokumentation!$G1135)</f>
        <v>-</v>
      </c>
      <c r="Q1135" s="76">
        <f t="shared" si="148"/>
        <v>42</v>
      </c>
      <c r="R1135" s="76" t="str">
        <f t="shared" si="149"/>
        <v>Produkte</v>
      </c>
      <c r="S1135" s="76" t="str">
        <f t="shared" si="150"/>
        <v>BUs</v>
      </c>
      <c r="T1135" s="76" t="str">
        <f t="shared" si="151"/>
        <v>Symptome</v>
      </c>
      <c r="U1135" s="76">
        <f>IFERROR(VLOOKUP(Abfalldokumentation!$W1135,Kennzahlen!S:U,3,FALSE)*Abfalldokumentation!$J1135,"0")</f>
        <v>146</v>
      </c>
      <c r="V1135" s="76" t="str">
        <f>IF(ISBLANK(A1135),VLOOKUP(Abfalldokumentation!$W1135,'Linien - BU'!R:S,2,FALSE),A1135)</f>
        <v>L33</v>
      </c>
      <c r="W1135" s="77">
        <f t="shared" si="152"/>
        <v>29501003</v>
      </c>
      <c r="X1135" s="77">
        <f t="shared" si="153"/>
        <v>81</v>
      </c>
      <c r="Y1135"/>
    </row>
    <row r="1136" spans="1:25" ht="30" customHeight="1" x14ac:dyDescent="0.25">
      <c r="A1136" s="39" t="s">
        <v>99</v>
      </c>
      <c r="B1136" s="40">
        <v>29501032</v>
      </c>
      <c r="C1136" s="40">
        <v>28</v>
      </c>
      <c r="D1136" s="40">
        <v>22</v>
      </c>
      <c r="E1136" s="41">
        <v>44487</v>
      </c>
      <c r="F1136" s="42" t="s">
        <v>87</v>
      </c>
      <c r="G1136" s="40" t="s">
        <v>100</v>
      </c>
      <c r="H1136" s="44" t="str">
        <f>IFERROR(VLOOKUP(Abfalldokumentation!$B1136,Artikel!A:C,3,FALSE),Abfalldokumentation!$B1136)</f>
        <v>ABS CHED-ROT MIT ß-CARO</v>
      </c>
      <c r="I1136" s="78" t="str">
        <f>VLOOKUP(V1136,'Linien - BU'!A:B,2,FALSE)</f>
        <v>BU3</v>
      </c>
      <c r="J1136" s="79">
        <f t="shared" si="147"/>
        <v>28</v>
      </c>
      <c r="K1136" s="80">
        <f>Abfalldokumentation!$E1136</f>
        <v>44487</v>
      </c>
      <c r="L1136" s="79" t="str">
        <f>IFERROR(IF(VLOOKUP(W1136,'[1]Rohware 230'!$B:$C,2,FALSE)=0,"Rohware"),
IFERROR(IF(VLOOKUP(W1136,[1]Sammelnr.!$B:$C,2,FALSE)=0,"Sammelnr. ungeschält ABS"),
IFERROR(IF(VLOOKUP(W1136,[1]Sammelnr.!$E:$F,2,FALSE)=0,"Sammelnr. ungeschält VS"),
IFERROR(IF(VLOOKUP(W1136,[1]Sammelnr.!$H:$I,2,FALSE)=0,"Sammelnr. geschält"),
IFERROR(IF(VLOOKUP(W1136,[1]Offen!$B:$C,2,FALSE)=0,"Offen ungeschält ABS"),
IFERROR(IF(VLOOKUP(W1136,[1]Offen!$E:$F,2,FALSE)=0,"Offen ungeschält VOS"),
IFERROR(IF(VLOOKUP(W1136,[1]Offen!$H:$I,2,FALSE)=0,"Offen geschält RW"),
IFERROR(IF(VLOOKUP(W1136,[1]Offen!$K:$L,2,FALSE)=0,"Offen vegan"),
IFERROR(IF(VLOOKUP(W1136,[1]Offen!$N:$O,2,FALSE)=0,"Offen Zipfel"),
IFERROR(IF(VLOOKUP(W1136,[1]Offen!$Q:$R,2,FALSE)=0,"Offen Endstücke"),
IFERROR(IF(VLOOKUP(W1136,[1]Vakuumiert!$B:$C,2,FALSE)=0,"Vakuumierter VOS ungeschält"),
IFERROR(IF(VLOOKUP(W1136,[1]Vakuumiert!$E:$F,2,FALSE)=0,"Vakuumierter ABS ungeschält"),
IFERROR(IF(VLOOKUP(W1136,[1]Vakuumiert!$H:$I,2,FALSE)=0,"Vakuumierter VOS geschält"),
IFERROR(IF(VLOOKUP(W1136,[1]Vakuumiert!$K:$L,2,FALSE)=0,"Vakuumierter VOS vegan"),
IFERROR(IF(VLOOKUP(W1136,[1]Vakuumiert!$N:$O,2,FALSE)=0,"Vakuumierter VOS Zipfel"),
IFERROR(IF(VLOOKUP(W1136,[1]Vakuumiert!$Q:$R,2,FALSE)=0,"Vakuumiert geschält"),
IFERROR(IF(VLOOKUP(W1136,'[1]vakuumierte Fertigprodukte'!$B:$C,2,FALSE)=0,"Fertigprodukte"),
IFERROR(IF(VLOOKUP(W1136,'[1]vakuumierte Fertigprodukte'!$E:$FI,2,FALSE)=0,"Vakuumierte Zipfel"),
IFERROR(IF(VLOOKUP(W1136,[1]Wurste!$B:$C,2,FALSE)=0,"Räucherwürste"),
IFERROR(IF(VLOOKUP(W1136,[1]Wurste!$E:$F,2,FALSE)=0,"URW/URGW Wurst"),
IFERROR(IF(VLOOKUP(W1136,[1]Wurste!$H:$I,2,FALSE)=0,"HF-Wurst Vegan"),
IFERROR(IF(VLOOKUP(W1136,[1]Wurste!$K:$L,2,FALSE)=0,"320er ohne Würste"),
IFERROR(IF(AND(OR(Abfalldokumentation!$I1136="BU3",Abfalldokumentation!$I1136="Verkauf"),Abfalldokumentation!$N1136="Schimmel",Abfalldokumentation!$O1136="keinen Abnehmer/kein Schälpersonal"),"Div. Zipfel, ES ohne Verwendung",VLOOKUP(Abfalldokumentation!$M1136,Produktgruppen!A:B,2,FALSE)),"-")))))))))))))))))))))))</f>
        <v>Offen ungeschält ABS</v>
      </c>
      <c r="M1136" s="81" t="str">
        <f>IFERROR(VLOOKUP(Abfalldokumentation!$W1136,Artikel!A:C,3,FALSE),Abfalldokumentation!$W1136)</f>
        <v>ABS CHED-ROT MIT ß-CARO</v>
      </c>
      <c r="N1136" s="81" t="str">
        <f>VLOOKUP(D1136,'Liste Gründe'!A:D,2,FALSE)</f>
        <v>Rest</v>
      </c>
      <c r="O1136" s="80" t="str">
        <f>IF(ISBLANK(F1136),VLOOKUP(Abfalldokumentation!$X1136,'Liste Gründe'!A:D,3,FALSE),F1136)</f>
        <v>Fremdkörper</v>
      </c>
      <c r="P1136" s="81" t="str">
        <f>IF(ISBLANK(Abfalldokumentation!$G1136),"-",Abfalldokumentation!$G1136)</f>
        <v>Schmutz</v>
      </c>
      <c r="Q1136" s="81">
        <f t="shared" si="148"/>
        <v>42</v>
      </c>
      <c r="R1136" s="81" t="str">
        <f t="shared" si="149"/>
        <v>Produkte</v>
      </c>
      <c r="S1136" s="81" t="str">
        <f t="shared" si="150"/>
        <v>BUs</v>
      </c>
      <c r="T1136" s="81" t="str">
        <f t="shared" si="151"/>
        <v>Symptome</v>
      </c>
      <c r="U1136" s="81">
        <f>IFERROR(VLOOKUP(Abfalldokumentation!$W1136,Kennzahlen!S:U,3,FALSE)*Abfalldokumentation!$J1136,"0")</f>
        <v>28</v>
      </c>
      <c r="V1136" s="81" t="str">
        <f>IF(ISBLANK(A1136),VLOOKUP(Abfalldokumentation!$W1136,'Linien - BU'!R:S,2,FALSE),A1136)</f>
        <v>L33</v>
      </c>
      <c r="W1136" s="77">
        <f t="shared" si="152"/>
        <v>29501032</v>
      </c>
      <c r="X1136" s="77">
        <f t="shared" si="153"/>
        <v>22</v>
      </c>
      <c r="Y1136"/>
    </row>
    <row r="1137" spans="1:25" ht="30" customHeight="1" x14ac:dyDescent="0.25">
      <c r="A1137" s="45" t="s">
        <v>11</v>
      </c>
      <c r="B1137" s="46">
        <v>29501062</v>
      </c>
      <c r="C1137" s="46">
        <v>31</v>
      </c>
      <c r="D1137" s="46">
        <v>12</v>
      </c>
      <c r="E1137" s="47">
        <v>44487</v>
      </c>
      <c r="F1137" s="48" t="s">
        <v>20</v>
      </c>
      <c r="G1137" s="46"/>
      <c r="H1137" s="50" t="str">
        <f>IFERROR(VLOOKUP(Abfalldokumentation!$B1137,Artikel!A:C,3,FALSE),Abfalldokumentation!$B1137)</f>
        <v>VOS VS-NATUR ZIPFEL</v>
      </c>
      <c r="I1137" s="73" t="str">
        <f>VLOOKUP(V1137,'Linien - BU'!A:B,2,FALSE)</f>
        <v>Verkauf</v>
      </c>
      <c r="J1137" s="74">
        <f t="shared" si="147"/>
        <v>31</v>
      </c>
      <c r="K1137" s="75">
        <f>Abfalldokumentation!$E1137</f>
        <v>44487</v>
      </c>
      <c r="L1137" s="74" t="str">
        <f>IFERROR(IF(VLOOKUP(W1137,'[1]Rohware 230'!$B:$C,2,FALSE)=0,"Rohware"),
IFERROR(IF(VLOOKUP(W1137,[1]Sammelnr.!$B:$C,2,FALSE)=0,"Sammelnr. ungeschält ABS"),
IFERROR(IF(VLOOKUP(W1137,[1]Sammelnr.!$E:$F,2,FALSE)=0,"Sammelnr. ungeschält VS"),
IFERROR(IF(VLOOKUP(W1137,[1]Sammelnr.!$H:$I,2,FALSE)=0,"Sammelnr. geschält"),
IFERROR(IF(VLOOKUP(W1137,[1]Offen!$B:$C,2,FALSE)=0,"Offen ungeschält ABS"),
IFERROR(IF(VLOOKUP(W1137,[1]Offen!$E:$F,2,FALSE)=0,"Offen ungeschält VOS"),
IFERROR(IF(VLOOKUP(W1137,[1]Offen!$H:$I,2,FALSE)=0,"Offen geschält RW"),
IFERROR(IF(VLOOKUP(W1137,[1]Offen!$K:$L,2,FALSE)=0,"Offen vegan"),
IFERROR(IF(VLOOKUP(W1137,[1]Offen!$N:$O,2,FALSE)=0,"Offen Zipfel"),
IFERROR(IF(VLOOKUP(W1137,[1]Offen!$Q:$R,2,FALSE)=0,"Offen Endstücke"),
IFERROR(IF(VLOOKUP(W1137,[1]Vakuumiert!$B:$C,2,FALSE)=0,"Vakuumierter VOS ungeschält"),
IFERROR(IF(VLOOKUP(W1137,[1]Vakuumiert!$E:$F,2,FALSE)=0,"Vakuumierter ABS ungeschält"),
IFERROR(IF(VLOOKUP(W1137,[1]Vakuumiert!$H:$I,2,FALSE)=0,"Vakuumierter VOS geschält"),
IFERROR(IF(VLOOKUP(W1137,[1]Vakuumiert!$K:$L,2,FALSE)=0,"Vakuumierter VOS vegan"),
IFERROR(IF(VLOOKUP(W1137,[1]Vakuumiert!$N:$O,2,FALSE)=0,"Vakuumierter VOS Zipfel"),
IFERROR(IF(VLOOKUP(W1137,[1]Vakuumiert!$Q:$R,2,FALSE)=0,"Vakuumiert geschält"),
IFERROR(IF(VLOOKUP(W1137,'[1]vakuumierte Fertigprodukte'!$B:$C,2,FALSE)=0,"Fertigprodukte"),
IFERROR(IF(VLOOKUP(W1137,'[1]vakuumierte Fertigprodukte'!$E:$FI,2,FALSE)=0,"Vakuumierte Zipfel"),
IFERROR(IF(VLOOKUP(W1137,[1]Wurste!$B:$C,2,FALSE)=0,"Räucherwürste"),
IFERROR(IF(VLOOKUP(W1137,[1]Wurste!$E:$F,2,FALSE)=0,"URW/URGW Wurst"),
IFERROR(IF(VLOOKUP(W1137,[1]Wurste!$H:$I,2,FALSE)=0,"HF-Wurst Vegan"),
IFERROR(IF(VLOOKUP(W1137,[1]Wurste!$K:$L,2,FALSE)=0,"320er ohne Würste"),
IFERROR(IF(AND(OR(Abfalldokumentation!$I1137="BU3",Abfalldokumentation!$I1137="Verkauf"),Abfalldokumentation!$N1137="Schimmel",Abfalldokumentation!$O1137="keinen Abnehmer/kein Schälpersonal"),"Div. Zipfel, ES ohne Verwendung",VLOOKUP(Abfalldokumentation!$M1137,Produktgruppen!A:B,2,FALSE)),"-")))))))))))))))))))))))</f>
        <v>Offen Zipfel</v>
      </c>
      <c r="M1137" s="76" t="str">
        <f>IFERROR(VLOOKUP(Abfalldokumentation!$W1137,Artikel!A:C,3,FALSE),Abfalldokumentation!$W1137)</f>
        <v>VOS VS-NATUR ZIPFEL</v>
      </c>
      <c r="N1137" s="76" t="str">
        <f>VLOOKUP(D1137,'Liste Gründe'!A:D,2,FALSE)</f>
        <v>Schimmel</v>
      </c>
      <c r="O1137" s="75" t="str">
        <f>IF(ISBLANK(F1137),VLOOKUP(Abfalldokumentation!$X1137,'Liste Gründe'!A:D,3,FALSE),F1137)</f>
        <v>keinen Abnehmer/kein Schälpersonal</v>
      </c>
      <c r="P1137" s="76" t="str">
        <f>IF(ISBLANK(Abfalldokumentation!$G1137),"-",Abfalldokumentation!$G1137)</f>
        <v>-</v>
      </c>
      <c r="Q1137" s="76">
        <f t="shared" si="148"/>
        <v>42</v>
      </c>
      <c r="R1137" s="76" t="str">
        <f t="shared" si="149"/>
        <v>Produkte</v>
      </c>
      <c r="S1137" s="76" t="str">
        <f t="shared" si="150"/>
        <v>BUs</v>
      </c>
      <c r="T1137" s="76" t="str">
        <f t="shared" si="151"/>
        <v>Symptome</v>
      </c>
      <c r="U1137" s="76">
        <f>IFERROR(VLOOKUP(Abfalldokumentation!$W1137,Kennzahlen!S:U,3,FALSE)*Abfalldokumentation!$J1137,"0")</f>
        <v>15.5</v>
      </c>
      <c r="V1137" s="76" t="str">
        <f>IF(ISBLANK(A1137),VLOOKUP(Abfalldokumentation!$W1137,'Linien - BU'!R:S,2,FALSE),A1137)</f>
        <v>Verkauf</v>
      </c>
      <c r="W1137" s="77">
        <f t="shared" si="152"/>
        <v>29501062</v>
      </c>
      <c r="X1137" s="77">
        <f t="shared" si="153"/>
        <v>12</v>
      </c>
      <c r="Y1137"/>
    </row>
    <row r="1138" spans="1:25" ht="30" customHeight="1" x14ac:dyDescent="0.25">
      <c r="A1138" s="39" t="s">
        <v>123</v>
      </c>
      <c r="B1138" s="40">
        <v>29501065</v>
      </c>
      <c r="C1138" s="40">
        <v>115</v>
      </c>
      <c r="D1138" s="40">
        <v>30</v>
      </c>
      <c r="E1138" s="41">
        <v>44487</v>
      </c>
      <c r="F1138" s="42"/>
      <c r="G1138" s="40"/>
      <c r="H1138" s="44" t="str">
        <f>IFERROR(VLOOKUP(Abfalldokumentation!$B1138,Artikel!A:C,3,FALSE),Abfalldokumentation!$B1138)</f>
        <v>VOS RW-NATUR-NAT ZIPFEL</v>
      </c>
      <c r="I1138" s="78" t="str">
        <f>VLOOKUP(V1138,'Linien - BU'!A:B,2,FALSE)</f>
        <v>BU3</v>
      </c>
      <c r="J1138" s="79">
        <f t="shared" si="147"/>
        <v>115</v>
      </c>
      <c r="K1138" s="80">
        <f>Abfalldokumentation!$E1138</f>
        <v>44487</v>
      </c>
      <c r="L1138" s="79" t="str">
        <f>IFERROR(IF(VLOOKUP(W1138,'[1]Rohware 230'!$B:$C,2,FALSE)=0,"Rohware"),
IFERROR(IF(VLOOKUP(W1138,[1]Sammelnr.!$B:$C,2,FALSE)=0,"Sammelnr. ungeschält ABS"),
IFERROR(IF(VLOOKUP(W1138,[1]Sammelnr.!$E:$F,2,FALSE)=0,"Sammelnr. ungeschält VS"),
IFERROR(IF(VLOOKUP(W1138,[1]Sammelnr.!$H:$I,2,FALSE)=0,"Sammelnr. geschält"),
IFERROR(IF(VLOOKUP(W1138,[1]Offen!$B:$C,2,FALSE)=0,"Offen ungeschält ABS"),
IFERROR(IF(VLOOKUP(W1138,[1]Offen!$E:$F,2,FALSE)=0,"Offen ungeschält VOS"),
IFERROR(IF(VLOOKUP(W1138,[1]Offen!$H:$I,2,FALSE)=0,"Offen geschält RW"),
IFERROR(IF(VLOOKUP(W1138,[1]Offen!$K:$L,2,FALSE)=0,"Offen vegan"),
IFERROR(IF(VLOOKUP(W1138,[1]Offen!$N:$O,2,FALSE)=0,"Offen Zipfel"),
IFERROR(IF(VLOOKUP(W1138,[1]Offen!$Q:$R,2,FALSE)=0,"Offen Endstücke"),
IFERROR(IF(VLOOKUP(W1138,[1]Vakuumiert!$B:$C,2,FALSE)=0,"Vakuumierter VOS ungeschält"),
IFERROR(IF(VLOOKUP(W1138,[1]Vakuumiert!$E:$F,2,FALSE)=0,"Vakuumierter ABS ungeschält"),
IFERROR(IF(VLOOKUP(W1138,[1]Vakuumiert!$H:$I,2,FALSE)=0,"Vakuumierter VOS geschält"),
IFERROR(IF(VLOOKUP(W1138,[1]Vakuumiert!$K:$L,2,FALSE)=0,"Vakuumierter VOS vegan"),
IFERROR(IF(VLOOKUP(W1138,[1]Vakuumiert!$N:$O,2,FALSE)=0,"Vakuumierter VOS Zipfel"),
IFERROR(IF(VLOOKUP(W1138,[1]Vakuumiert!$Q:$R,2,FALSE)=0,"Vakuumiert geschält"),
IFERROR(IF(VLOOKUP(W1138,'[1]vakuumierte Fertigprodukte'!$B:$C,2,FALSE)=0,"Fertigprodukte"),
IFERROR(IF(VLOOKUP(W1138,'[1]vakuumierte Fertigprodukte'!$E:$FI,2,FALSE)=0,"Vakuumierte Zipfel"),
IFERROR(IF(VLOOKUP(W1138,[1]Wurste!$B:$C,2,FALSE)=0,"Räucherwürste"),
IFERROR(IF(VLOOKUP(W1138,[1]Wurste!$E:$F,2,FALSE)=0,"URW/URGW Wurst"),
IFERROR(IF(VLOOKUP(W1138,[1]Wurste!$H:$I,2,FALSE)=0,"HF-Wurst Vegan"),
IFERROR(IF(VLOOKUP(W1138,[1]Wurste!$K:$L,2,FALSE)=0,"320er ohne Würste"),
IFERROR(IF(AND(OR(Abfalldokumentation!$I1138="BU3",Abfalldokumentation!$I1138="Verkauf"),Abfalldokumentation!$N1138="Schimmel",Abfalldokumentation!$O1138="keinen Abnehmer/kein Schälpersonal"),"Div. Zipfel, ES ohne Verwendung",VLOOKUP(Abfalldokumentation!$M1138,Produktgruppen!A:B,2,FALSE)),"-")))))))))))))))))))))))</f>
        <v>Offen Zipfel</v>
      </c>
      <c r="M1138" s="81" t="str">
        <f>IFERROR(VLOOKUP(Abfalldokumentation!$W1138,Artikel!A:C,3,FALSE),Abfalldokumentation!$W1138)</f>
        <v>VOS RW-NATUR-NAT ZIPFEL</v>
      </c>
      <c r="N1138" s="81" t="str">
        <f>VLOOKUP(D1138,'Liste Gründe'!A:D,2,FALSE)</f>
        <v>Linienbezogen</v>
      </c>
      <c r="O1138" s="80" t="str">
        <f>IF(ISBLANK(F1138),VLOOKUP(Abfalldokumentation!$X1138,'Liste Gründe'!A:D,3,FALSE),F1138)</f>
        <v>Maschinenabfall</v>
      </c>
      <c r="P1138" s="81" t="str">
        <f>IF(ISBLANK(Abfalldokumentation!$G1138),"-",Abfalldokumentation!$G1138)</f>
        <v>-</v>
      </c>
      <c r="Q1138" s="81">
        <f t="shared" si="148"/>
        <v>42</v>
      </c>
      <c r="R1138" s="81" t="str">
        <f t="shared" si="149"/>
        <v>Produkte</v>
      </c>
      <c r="S1138" s="81" t="str">
        <f t="shared" si="150"/>
        <v>BUs</v>
      </c>
      <c r="T1138" s="81" t="str">
        <f t="shared" si="151"/>
        <v>Symptome</v>
      </c>
      <c r="U1138" s="81">
        <f>IFERROR(VLOOKUP(Abfalldokumentation!$W1138,Kennzahlen!S:U,3,FALSE)*Abfalldokumentation!$J1138,"0")</f>
        <v>57.5</v>
      </c>
      <c r="V1138" s="81" t="str">
        <f>IF(ISBLANK(A1138),VLOOKUP(Abfalldokumentation!$W1138,'Linien - BU'!R:S,2,FALSE),A1138)</f>
        <v>L9</v>
      </c>
      <c r="W1138" s="77">
        <f t="shared" si="152"/>
        <v>29501065</v>
      </c>
      <c r="X1138" s="77">
        <f t="shared" si="153"/>
        <v>30</v>
      </c>
      <c r="Y1138"/>
    </row>
    <row r="1139" spans="1:25" ht="30" customHeight="1" x14ac:dyDescent="0.25">
      <c r="A1139" s="45" t="s">
        <v>123</v>
      </c>
      <c r="B1139" s="46">
        <v>29501066</v>
      </c>
      <c r="C1139" s="46">
        <v>92</v>
      </c>
      <c r="D1139" s="46">
        <v>30</v>
      </c>
      <c r="E1139" s="47">
        <v>44487</v>
      </c>
      <c r="F1139" s="48"/>
      <c r="G1139" s="46"/>
      <c r="H1139" s="50" t="str">
        <f>IFERROR(VLOOKUP(Abfalldokumentation!$B1139,Artikel!A:C,3,FALSE),Abfalldokumentation!$B1139)</f>
        <v>VOS RW-NATUR ENDSTÜCK 3</v>
      </c>
      <c r="I1139" s="73" t="str">
        <f>VLOOKUP(V1139,'Linien - BU'!A:B,2,FALSE)</f>
        <v>BU3</v>
      </c>
      <c r="J1139" s="74">
        <f t="shared" si="147"/>
        <v>92</v>
      </c>
      <c r="K1139" s="75">
        <f>Abfalldokumentation!$E1139</f>
        <v>44487</v>
      </c>
      <c r="L1139" s="74" t="str">
        <f>IFERROR(IF(VLOOKUP(W1139,'[1]Rohware 230'!$B:$C,2,FALSE)=0,"Rohware"),
IFERROR(IF(VLOOKUP(W1139,[1]Sammelnr.!$B:$C,2,FALSE)=0,"Sammelnr. ungeschält ABS"),
IFERROR(IF(VLOOKUP(W1139,[1]Sammelnr.!$E:$F,2,FALSE)=0,"Sammelnr. ungeschält VS"),
IFERROR(IF(VLOOKUP(W1139,[1]Sammelnr.!$H:$I,2,FALSE)=0,"Sammelnr. geschält"),
IFERROR(IF(VLOOKUP(W1139,[1]Offen!$B:$C,2,FALSE)=0,"Offen ungeschält ABS"),
IFERROR(IF(VLOOKUP(W1139,[1]Offen!$E:$F,2,FALSE)=0,"Offen ungeschält VOS"),
IFERROR(IF(VLOOKUP(W1139,[1]Offen!$H:$I,2,FALSE)=0,"Offen geschält RW"),
IFERROR(IF(VLOOKUP(W1139,[1]Offen!$K:$L,2,FALSE)=0,"Offen vegan"),
IFERROR(IF(VLOOKUP(W1139,[1]Offen!$N:$O,2,FALSE)=0,"Offen Zipfel"),
IFERROR(IF(VLOOKUP(W1139,[1]Offen!$Q:$R,2,FALSE)=0,"Offen Endstücke"),
IFERROR(IF(VLOOKUP(W1139,[1]Vakuumiert!$B:$C,2,FALSE)=0,"Vakuumierter VOS ungeschält"),
IFERROR(IF(VLOOKUP(W1139,[1]Vakuumiert!$E:$F,2,FALSE)=0,"Vakuumierter ABS ungeschält"),
IFERROR(IF(VLOOKUP(W1139,[1]Vakuumiert!$H:$I,2,FALSE)=0,"Vakuumierter VOS geschält"),
IFERROR(IF(VLOOKUP(W1139,[1]Vakuumiert!$K:$L,2,FALSE)=0,"Vakuumierter VOS vegan"),
IFERROR(IF(VLOOKUP(W1139,[1]Vakuumiert!$N:$O,2,FALSE)=0,"Vakuumierter VOS Zipfel"),
IFERROR(IF(VLOOKUP(W1139,[1]Vakuumiert!$Q:$R,2,FALSE)=0,"Vakuumiert geschält"),
IFERROR(IF(VLOOKUP(W1139,'[1]vakuumierte Fertigprodukte'!$B:$C,2,FALSE)=0,"Fertigprodukte"),
IFERROR(IF(VLOOKUP(W1139,'[1]vakuumierte Fertigprodukte'!$E:$FI,2,FALSE)=0,"Vakuumierte Zipfel"),
IFERROR(IF(VLOOKUP(W1139,[1]Wurste!$B:$C,2,FALSE)=0,"Räucherwürste"),
IFERROR(IF(VLOOKUP(W1139,[1]Wurste!$E:$F,2,FALSE)=0,"URW/URGW Wurst"),
IFERROR(IF(VLOOKUP(W1139,[1]Wurste!$H:$I,2,FALSE)=0,"HF-Wurst Vegan"),
IFERROR(IF(VLOOKUP(W1139,[1]Wurste!$K:$L,2,FALSE)=0,"320er ohne Würste"),
IFERROR(IF(AND(OR(Abfalldokumentation!$I1139="BU3",Abfalldokumentation!$I1139="Verkauf"),Abfalldokumentation!$N1139="Schimmel",Abfalldokumentation!$O1139="keinen Abnehmer/kein Schälpersonal"),"Div. Zipfel, ES ohne Verwendung",VLOOKUP(Abfalldokumentation!$M1139,Produktgruppen!A:B,2,FALSE)),"-")))))))))))))))))))))))</f>
        <v>Offen Endstücke</v>
      </c>
      <c r="M1139" s="76" t="str">
        <f>IFERROR(VLOOKUP(Abfalldokumentation!$W1139,Artikel!A:C,3,FALSE),Abfalldokumentation!$W1139)</f>
        <v>VOS RW-NATUR ENDSTÜCK 3</v>
      </c>
      <c r="N1139" s="76" t="str">
        <f>VLOOKUP(D1139,'Liste Gründe'!A:D,2,FALSE)</f>
        <v>Linienbezogen</v>
      </c>
      <c r="O1139" s="75" t="str">
        <f>IF(ISBLANK(F1139),VLOOKUP(Abfalldokumentation!$X1139,'Liste Gründe'!A:D,3,FALSE),F1139)</f>
        <v>Maschinenabfall</v>
      </c>
      <c r="P1139" s="76" t="str">
        <f>IF(ISBLANK(Abfalldokumentation!$G1139),"-",Abfalldokumentation!$G1139)</f>
        <v>-</v>
      </c>
      <c r="Q1139" s="76">
        <f t="shared" si="148"/>
        <v>42</v>
      </c>
      <c r="R1139" s="76" t="str">
        <f t="shared" si="149"/>
        <v>Produkte</v>
      </c>
      <c r="S1139" s="76" t="str">
        <f t="shared" si="150"/>
        <v>BUs</v>
      </c>
      <c r="T1139" s="76" t="str">
        <f t="shared" si="151"/>
        <v>Symptome</v>
      </c>
      <c r="U1139" s="76">
        <f>IFERROR(VLOOKUP(Abfalldokumentation!$W1139,Kennzahlen!S:U,3,FALSE)*Abfalldokumentation!$J1139,"0")</f>
        <v>46</v>
      </c>
      <c r="V1139" s="76" t="str">
        <f>IF(ISBLANK(A1139),VLOOKUP(Abfalldokumentation!$W1139,'Linien - BU'!R:S,2,FALSE),A1139)</f>
        <v>L9</v>
      </c>
      <c r="W1139" s="77">
        <f t="shared" si="152"/>
        <v>29501066</v>
      </c>
      <c r="X1139" s="77">
        <f t="shared" si="153"/>
        <v>30</v>
      </c>
      <c r="Y1139"/>
    </row>
    <row r="1140" spans="1:25" ht="30" customHeight="1" x14ac:dyDescent="0.25">
      <c r="A1140" s="39" t="s">
        <v>8</v>
      </c>
      <c r="B1140" s="40">
        <v>29501083</v>
      </c>
      <c r="C1140" s="40">
        <v>25</v>
      </c>
      <c r="D1140" s="40">
        <v>12</v>
      </c>
      <c r="E1140" s="41">
        <v>44487</v>
      </c>
      <c r="F1140" s="42" t="s">
        <v>21</v>
      </c>
      <c r="G1140" s="40"/>
      <c r="H1140" s="44" t="str">
        <f>IFERROR(VLOOKUP(Abfalldokumentation!$B1140,Artikel!A:C,3,FALSE),Abfalldokumentation!$B1140)</f>
        <v>VOS RW-NATUR-EXTRA ENDS</v>
      </c>
      <c r="I1140" s="78" t="str">
        <f>VLOOKUP(V1140,'Linien - BU'!A:B,2,FALSE)</f>
        <v>BU3</v>
      </c>
      <c r="J1140" s="79">
        <f t="shared" si="147"/>
        <v>25</v>
      </c>
      <c r="K1140" s="80">
        <f>Abfalldokumentation!$E1140</f>
        <v>44487</v>
      </c>
      <c r="L1140" s="79" t="str">
        <f>IFERROR(IF(VLOOKUP(W1140,'[1]Rohware 230'!$B:$C,2,FALSE)=0,"Rohware"),
IFERROR(IF(VLOOKUP(W1140,[1]Sammelnr.!$B:$C,2,FALSE)=0,"Sammelnr. ungeschält ABS"),
IFERROR(IF(VLOOKUP(W1140,[1]Sammelnr.!$E:$F,2,FALSE)=0,"Sammelnr. ungeschält VS"),
IFERROR(IF(VLOOKUP(W1140,[1]Sammelnr.!$H:$I,2,FALSE)=0,"Sammelnr. geschält"),
IFERROR(IF(VLOOKUP(W1140,[1]Offen!$B:$C,2,FALSE)=0,"Offen ungeschält ABS"),
IFERROR(IF(VLOOKUP(W1140,[1]Offen!$E:$F,2,FALSE)=0,"Offen ungeschält VOS"),
IFERROR(IF(VLOOKUP(W1140,[1]Offen!$H:$I,2,FALSE)=0,"Offen geschält RW"),
IFERROR(IF(VLOOKUP(W1140,[1]Offen!$K:$L,2,FALSE)=0,"Offen vegan"),
IFERROR(IF(VLOOKUP(W1140,[1]Offen!$N:$O,2,FALSE)=0,"Offen Zipfel"),
IFERROR(IF(VLOOKUP(W1140,[1]Offen!$Q:$R,2,FALSE)=0,"Offen Endstücke"),
IFERROR(IF(VLOOKUP(W1140,[1]Vakuumiert!$B:$C,2,FALSE)=0,"Vakuumierter VOS ungeschält"),
IFERROR(IF(VLOOKUP(W1140,[1]Vakuumiert!$E:$F,2,FALSE)=0,"Vakuumierter ABS ungeschält"),
IFERROR(IF(VLOOKUP(W1140,[1]Vakuumiert!$H:$I,2,FALSE)=0,"Vakuumierter VOS geschält"),
IFERROR(IF(VLOOKUP(W1140,[1]Vakuumiert!$K:$L,2,FALSE)=0,"Vakuumierter VOS vegan"),
IFERROR(IF(VLOOKUP(W1140,[1]Vakuumiert!$N:$O,2,FALSE)=0,"Vakuumierter VOS Zipfel"),
IFERROR(IF(VLOOKUP(W1140,[1]Vakuumiert!$Q:$R,2,FALSE)=0,"Vakuumiert geschält"),
IFERROR(IF(VLOOKUP(W1140,'[1]vakuumierte Fertigprodukte'!$B:$C,2,FALSE)=0,"Fertigprodukte"),
IFERROR(IF(VLOOKUP(W1140,'[1]vakuumierte Fertigprodukte'!$E:$FI,2,FALSE)=0,"Vakuumierte Zipfel"),
IFERROR(IF(VLOOKUP(W1140,[1]Wurste!$B:$C,2,FALSE)=0,"Räucherwürste"),
IFERROR(IF(VLOOKUP(W1140,[1]Wurste!$E:$F,2,FALSE)=0,"URW/URGW Wurst"),
IFERROR(IF(VLOOKUP(W1140,[1]Wurste!$H:$I,2,FALSE)=0,"HF-Wurst Vegan"),
IFERROR(IF(VLOOKUP(W1140,[1]Wurste!$K:$L,2,FALSE)=0,"320er ohne Würste"),
IFERROR(IF(AND(OR(Abfalldokumentation!$I1140="BU3",Abfalldokumentation!$I1140="Verkauf"),Abfalldokumentation!$N1140="Schimmel",Abfalldokumentation!$O1140="keinen Abnehmer/kein Schälpersonal"),"Div. Zipfel, ES ohne Verwendung",VLOOKUP(Abfalldokumentation!$M1140,Produktgruppen!A:B,2,FALSE)),"-")))))))))))))))))))))))</f>
        <v>Offen Endstücke</v>
      </c>
      <c r="M1140" s="81" t="str">
        <f>IFERROR(VLOOKUP(Abfalldokumentation!$W1140,Artikel!A:C,3,FALSE),Abfalldokumentation!$W1140)</f>
        <v>VOS RW-NATUR-EXTRA ENDS</v>
      </c>
      <c r="N1140" s="81" t="str">
        <f>VLOOKUP(D1140,'Liste Gründe'!A:D,2,FALSE)</f>
        <v>Schimmel</v>
      </c>
      <c r="O1140" s="80" t="str">
        <f>IF(ISBLANK(F1140),VLOOKUP(Abfalldokumentation!$X1140,'Liste Gründe'!A:D,3,FALSE),F1140)</f>
        <v>VOS &gt; Einsatz</v>
      </c>
      <c r="P1140" s="81" t="str">
        <f>IF(ISBLANK(Abfalldokumentation!$G1140),"-",Abfalldokumentation!$G1140)</f>
        <v>-</v>
      </c>
      <c r="Q1140" s="81">
        <f t="shared" si="148"/>
        <v>42</v>
      </c>
      <c r="R1140" s="81" t="str">
        <f t="shared" si="149"/>
        <v>Produkte</v>
      </c>
      <c r="S1140" s="81" t="str">
        <f t="shared" si="150"/>
        <v>BUs</v>
      </c>
      <c r="T1140" s="81" t="str">
        <f t="shared" si="151"/>
        <v>Symptome</v>
      </c>
      <c r="U1140" s="81">
        <f>IFERROR(VLOOKUP(Abfalldokumentation!$W1140,Kennzahlen!S:U,3,FALSE)*Abfalldokumentation!$J1140,"0")</f>
        <v>12.5</v>
      </c>
      <c r="V1140" s="81" t="str">
        <f>IF(ISBLANK(A1140),VLOOKUP(Abfalldokumentation!$W1140,'Linien - BU'!R:S,2,FALSE),A1140)</f>
        <v>BU3</v>
      </c>
      <c r="W1140" s="77">
        <f t="shared" si="152"/>
        <v>29501083</v>
      </c>
      <c r="X1140" s="77">
        <f t="shared" si="153"/>
        <v>12</v>
      </c>
      <c r="Y1140"/>
    </row>
    <row r="1141" spans="1:25" ht="30" customHeight="1" x14ac:dyDescent="0.25">
      <c r="A1141" s="45" t="s">
        <v>8</v>
      </c>
      <c r="B1141" s="46">
        <v>29501083</v>
      </c>
      <c r="C1141" s="46">
        <v>106</v>
      </c>
      <c r="D1141" s="46">
        <v>12</v>
      </c>
      <c r="E1141" s="47">
        <v>44487</v>
      </c>
      <c r="F1141" s="48" t="s">
        <v>21</v>
      </c>
      <c r="G1141" s="46"/>
      <c r="H1141" s="50" t="str">
        <f>IFERROR(VLOOKUP(Abfalldokumentation!$B1141,Artikel!A:C,3,FALSE),Abfalldokumentation!$B1141)</f>
        <v>VOS RW-NATUR-EXTRA ENDS</v>
      </c>
      <c r="I1141" s="73" t="str">
        <f>VLOOKUP(V1141,'Linien - BU'!A:B,2,FALSE)</f>
        <v>BU3</v>
      </c>
      <c r="J1141" s="74">
        <f t="shared" si="147"/>
        <v>106</v>
      </c>
      <c r="K1141" s="75">
        <f>Abfalldokumentation!$E1141</f>
        <v>44487</v>
      </c>
      <c r="L1141" s="74" t="str">
        <f>IFERROR(IF(VLOOKUP(W1141,'[1]Rohware 230'!$B:$C,2,FALSE)=0,"Rohware"),
IFERROR(IF(VLOOKUP(W1141,[1]Sammelnr.!$B:$C,2,FALSE)=0,"Sammelnr. ungeschält ABS"),
IFERROR(IF(VLOOKUP(W1141,[1]Sammelnr.!$E:$F,2,FALSE)=0,"Sammelnr. ungeschält VS"),
IFERROR(IF(VLOOKUP(W1141,[1]Sammelnr.!$H:$I,2,FALSE)=0,"Sammelnr. geschält"),
IFERROR(IF(VLOOKUP(W1141,[1]Offen!$B:$C,2,FALSE)=0,"Offen ungeschält ABS"),
IFERROR(IF(VLOOKUP(W1141,[1]Offen!$E:$F,2,FALSE)=0,"Offen ungeschält VOS"),
IFERROR(IF(VLOOKUP(W1141,[1]Offen!$H:$I,2,FALSE)=0,"Offen geschält RW"),
IFERROR(IF(VLOOKUP(W1141,[1]Offen!$K:$L,2,FALSE)=0,"Offen vegan"),
IFERROR(IF(VLOOKUP(W1141,[1]Offen!$N:$O,2,FALSE)=0,"Offen Zipfel"),
IFERROR(IF(VLOOKUP(W1141,[1]Offen!$Q:$R,2,FALSE)=0,"Offen Endstücke"),
IFERROR(IF(VLOOKUP(W1141,[1]Vakuumiert!$B:$C,2,FALSE)=0,"Vakuumierter VOS ungeschält"),
IFERROR(IF(VLOOKUP(W1141,[1]Vakuumiert!$E:$F,2,FALSE)=0,"Vakuumierter ABS ungeschält"),
IFERROR(IF(VLOOKUP(W1141,[1]Vakuumiert!$H:$I,2,FALSE)=0,"Vakuumierter VOS geschält"),
IFERROR(IF(VLOOKUP(W1141,[1]Vakuumiert!$K:$L,2,FALSE)=0,"Vakuumierter VOS vegan"),
IFERROR(IF(VLOOKUP(W1141,[1]Vakuumiert!$N:$O,2,FALSE)=0,"Vakuumierter VOS Zipfel"),
IFERROR(IF(VLOOKUP(W1141,[1]Vakuumiert!$Q:$R,2,FALSE)=0,"Vakuumiert geschält"),
IFERROR(IF(VLOOKUP(W1141,'[1]vakuumierte Fertigprodukte'!$B:$C,2,FALSE)=0,"Fertigprodukte"),
IFERROR(IF(VLOOKUP(W1141,'[1]vakuumierte Fertigprodukte'!$E:$FI,2,FALSE)=0,"Vakuumierte Zipfel"),
IFERROR(IF(VLOOKUP(W1141,[1]Wurste!$B:$C,2,FALSE)=0,"Räucherwürste"),
IFERROR(IF(VLOOKUP(W1141,[1]Wurste!$E:$F,2,FALSE)=0,"URW/URGW Wurst"),
IFERROR(IF(VLOOKUP(W1141,[1]Wurste!$H:$I,2,FALSE)=0,"HF-Wurst Vegan"),
IFERROR(IF(VLOOKUP(W1141,[1]Wurste!$K:$L,2,FALSE)=0,"320er ohne Würste"),
IFERROR(IF(AND(OR(Abfalldokumentation!$I1141="BU3",Abfalldokumentation!$I1141="Verkauf"),Abfalldokumentation!$N1141="Schimmel",Abfalldokumentation!$O1141="keinen Abnehmer/kein Schälpersonal"),"Div. Zipfel, ES ohne Verwendung",VLOOKUP(Abfalldokumentation!$M1141,Produktgruppen!A:B,2,FALSE)),"-")))))))))))))))))))))))</f>
        <v>Offen Endstücke</v>
      </c>
      <c r="M1141" s="76" t="str">
        <f>IFERROR(VLOOKUP(Abfalldokumentation!$W1141,Artikel!A:C,3,FALSE),Abfalldokumentation!$W1141)</f>
        <v>VOS RW-NATUR-EXTRA ENDS</v>
      </c>
      <c r="N1141" s="76" t="str">
        <f>VLOOKUP(D1141,'Liste Gründe'!A:D,2,FALSE)</f>
        <v>Schimmel</v>
      </c>
      <c r="O1141" s="75" t="str">
        <f>IF(ISBLANK(F1141),VLOOKUP(Abfalldokumentation!$X1141,'Liste Gründe'!A:D,3,FALSE),F1141)</f>
        <v>VOS &gt; Einsatz</v>
      </c>
      <c r="P1141" s="76" t="str">
        <f>IF(ISBLANK(Abfalldokumentation!$G1141),"-",Abfalldokumentation!$G1141)</f>
        <v>-</v>
      </c>
      <c r="Q1141" s="76">
        <f t="shared" si="148"/>
        <v>42</v>
      </c>
      <c r="R1141" s="76" t="str">
        <f t="shared" si="149"/>
        <v>Produkte</v>
      </c>
      <c r="S1141" s="76" t="str">
        <f t="shared" si="150"/>
        <v>BUs</v>
      </c>
      <c r="T1141" s="76" t="str">
        <f t="shared" si="151"/>
        <v>Symptome</v>
      </c>
      <c r="U1141" s="76">
        <f>IFERROR(VLOOKUP(Abfalldokumentation!$W1141,Kennzahlen!S:U,3,FALSE)*Abfalldokumentation!$J1141,"0")</f>
        <v>53</v>
      </c>
      <c r="V1141" s="76" t="str">
        <f>IF(ISBLANK(A1141),VLOOKUP(Abfalldokumentation!$W1141,'Linien - BU'!R:S,2,FALSE),A1141)</f>
        <v>BU3</v>
      </c>
      <c r="W1141" s="77">
        <f t="shared" si="152"/>
        <v>29501083</v>
      </c>
      <c r="X1141" s="77">
        <f t="shared" si="153"/>
        <v>12</v>
      </c>
      <c r="Y1141"/>
    </row>
    <row r="1142" spans="1:25" ht="30" customHeight="1" x14ac:dyDescent="0.25">
      <c r="A1142" s="39" t="s">
        <v>11</v>
      </c>
      <c r="B1142" s="40">
        <v>29501085</v>
      </c>
      <c r="C1142" s="40">
        <v>346</v>
      </c>
      <c r="D1142" s="40">
        <v>12</v>
      </c>
      <c r="E1142" s="41">
        <v>44487</v>
      </c>
      <c r="F1142" s="42" t="s">
        <v>20</v>
      </c>
      <c r="G1142" s="40"/>
      <c r="H1142" s="44" t="str">
        <f>IFERROR(VLOOKUP(Abfalldokumentation!$B1142,Artikel!A:C,3,FALSE),Abfalldokumentation!$B1142)</f>
        <v>VOS RW-SCHI-NAT ENDSTÜC</v>
      </c>
      <c r="I1142" s="78" t="str">
        <f>VLOOKUP(V1142,'Linien - BU'!A:B,2,FALSE)</f>
        <v>Verkauf</v>
      </c>
      <c r="J1142" s="79">
        <f t="shared" si="147"/>
        <v>346</v>
      </c>
      <c r="K1142" s="80">
        <f>Abfalldokumentation!$E1142</f>
        <v>44487</v>
      </c>
      <c r="L1142" s="79" t="str">
        <f>IFERROR(IF(VLOOKUP(W1142,'[1]Rohware 230'!$B:$C,2,FALSE)=0,"Rohware"),
IFERROR(IF(VLOOKUP(W1142,[1]Sammelnr.!$B:$C,2,FALSE)=0,"Sammelnr. ungeschält ABS"),
IFERROR(IF(VLOOKUP(W1142,[1]Sammelnr.!$E:$F,2,FALSE)=0,"Sammelnr. ungeschält VS"),
IFERROR(IF(VLOOKUP(W1142,[1]Sammelnr.!$H:$I,2,FALSE)=0,"Sammelnr. geschält"),
IFERROR(IF(VLOOKUP(W1142,[1]Offen!$B:$C,2,FALSE)=0,"Offen ungeschält ABS"),
IFERROR(IF(VLOOKUP(W1142,[1]Offen!$E:$F,2,FALSE)=0,"Offen ungeschält VOS"),
IFERROR(IF(VLOOKUP(W1142,[1]Offen!$H:$I,2,FALSE)=0,"Offen geschält RW"),
IFERROR(IF(VLOOKUP(W1142,[1]Offen!$K:$L,2,FALSE)=0,"Offen vegan"),
IFERROR(IF(VLOOKUP(W1142,[1]Offen!$N:$O,2,FALSE)=0,"Offen Zipfel"),
IFERROR(IF(VLOOKUP(W1142,[1]Offen!$Q:$R,2,FALSE)=0,"Offen Endstücke"),
IFERROR(IF(VLOOKUP(W1142,[1]Vakuumiert!$B:$C,2,FALSE)=0,"Vakuumierter VOS ungeschält"),
IFERROR(IF(VLOOKUP(W1142,[1]Vakuumiert!$E:$F,2,FALSE)=0,"Vakuumierter ABS ungeschält"),
IFERROR(IF(VLOOKUP(W1142,[1]Vakuumiert!$H:$I,2,FALSE)=0,"Vakuumierter VOS geschält"),
IFERROR(IF(VLOOKUP(W1142,[1]Vakuumiert!$K:$L,2,FALSE)=0,"Vakuumierter VOS vegan"),
IFERROR(IF(VLOOKUP(W1142,[1]Vakuumiert!$N:$O,2,FALSE)=0,"Vakuumierter VOS Zipfel"),
IFERROR(IF(VLOOKUP(W1142,[1]Vakuumiert!$Q:$R,2,FALSE)=0,"Vakuumiert geschält"),
IFERROR(IF(VLOOKUP(W1142,'[1]vakuumierte Fertigprodukte'!$B:$C,2,FALSE)=0,"Fertigprodukte"),
IFERROR(IF(VLOOKUP(W1142,'[1]vakuumierte Fertigprodukte'!$E:$FI,2,FALSE)=0,"Vakuumierte Zipfel"),
IFERROR(IF(VLOOKUP(W1142,[1]Wurste!$B:$C,2,FALSE)=0,"Räucherwürste"),
IFERROR(IF(VLOOKUP(W1142,[1]Wurste!$E:$F,2,FALSE)=0,"URW/URGW Wurst"),
IFERROR(IF(VLOOKUP(W1142,[1]Wurste!$H:$I,2,FALSE)=0,"HF-Wurst Vegan"),
IFERROR(IF(VLOOKUP(W1142,[1]Wurste!$K:$L,2,FALSE)=0,"320er ohne Würste"),
IFERROR(IF(AND(OR(Abfalldokumentation!$I1142="BU3",Abfalldokumentation!$I1142="Verkauf"),Abfalldokumentation!$N1142="Schimmel",Abfalldokumentation!$O1142="keinen Abnehmer/kein Schälpersonal"),"Div. Zipfel, ES ohne Verwendung",VLOOKUP(Abfalldokumentation!$M1142,Produktgruppen!A:B,2,FALSE)),"-")))))))))))))))))))))))</f>
        <v>Offen Endstücke</v>
      </c>
      <c r="M1142" s="81" t="str">
        <f>IFERROR(VLOOKUP(Abfalldokumentation!$W1142,Artikel!A:C,3,FALSE),Abfalldokumentation!$W1142)</f>
        <v>VOS RW-SCHI-NAT ENDSTÜC</v>
      </c>
      <c r="N1142" s="81" t="str">
        <f>VLOOKUP(D1142,'Liste Gründe'!A:D,2,FALSE)</f>
        <v>Schimmel</v>
      </c>
      <c r="O1142" s="80" t="str">
        <f>IF(ISBLANK(F1142),VLOOKUP(Abfalldokumentation!$X1142,'Liste Gründe'!A:D,3,FALSE),F1142)</f>
        <v>keinen Abnehmer/kein Schälpersonal</v>
      </c>
      <c r="P1142" s="81" t="str">
        <f>IF(ISBLANK(Abfalldokumentation!$G1142),"-",Abfalldokumentation!$G1142)</f>
        <v>-</v>
      </c>
      <c r="Q1142" s="81">
        <f t="shared" si="148"/>
        <v>42</v>
      </c>
      <c r="R1142" s="81" t="str">
        <f t="shared" si="149"/>
        <v>Produkte</v>
      </c>
      <c r="S1142" s="81" t="str">
        <f t="shared" si="150"/>
        <v>BUs</v>
      </c>
      <c r="T1142" s="81" t="str">
        <f t="shared" si="151"/>
        <v>Symptome</v>
      </c>
      <c r="U1142" s="81">
        <f>IFERROR(VLOOKUP(Abfalldokumentation!$W1142,Kennzahlen!S:U,3,FALSE)*Abfalldokumentation!$J1142,"0")</f>
        <v>173</v>
      </c>
      <c r="V1142" s="81" t="str">
        <f>IF(ISBLANK(A1142),VLOOKUP(Abfalldokumentation!$W1142,'Linien - BU'!R:S,2,FALSE),A1142)</f>
        <v>Verkauf</v>
      </c>
      <c r="W1142" s="77">
        <f t="shared" si="152"/>
        <v>29501085</v>
      </c>
      <c r="X1142" s="77">
        <f t="shared" si="153"/>
        <v>12</v>
      </c>
      <c r="Y1142"/>
    </row>
    <row r="1143" spans="1:25" ht="30" customHeight="1" x14ac:dyDescent="0.25">
      <c r="A1143" s="45" t="s">
        <v>11</v>
      </c>
      <c r="B1143" s="46">
        <v>29501087</v>
      </c>
      <c r="C1143" s="46">
        <v>38</v>
      </c>
      <c r="D1143" s="46">
        <v>12</v>
      </c>
      <c r="E1143" s="47">
        <v>44487</v>
      </c>
      <c r="F1143" s="48" t="s">
        <v>20</v>
      </c>
      <c r="G1143" s="46"/>
      <c r="H1143" s="50" t="str">
        <f>IFERROR(VLOOKUP(Abfalldokumentation!$B1143,Artikel!A:C,3,FALSE),Abfalldokumentation!$B1143)</f>
        <v>VOS VS-CHILI ZIPFEL</v>
      </c>
      <c r="I1143" s="73" t="str">
        <f>VLOOKUP(V1143,'Linien - BU'!A:B,2,FALSE)</f>
        <v>Verkauf</v>
      </c>
      <c r="J1143" s="74">
        <f t="shared" si="147"/>
        <v>38</v>
      </c>
      <c r="K1143" s="75">
        <f>Abfalldokumentation!$E1143</f>
        <v>44487</v>
      </c>
      <c r="L1143" s="74" t="str">
        <f>IFERROR(IF(VLOOKUP(W1143,'[1]Rohware 230'!$B:$C,2,FALSE)=0,"Rohware"),
IFERROR(IF(VLOOKUP(W1143,[1]Sammelnr.!$B:$C,2,FALSE)=0,"Sammelnr. ungeschält ABS"),
IFERROR(IF(VLOOKUP(W1143,[1]Sammelnr.!$E:$F,2,FALSE)=0,"Sammelnr. ungeschält VS"),
IFERROR(IF(VLOOKUP(W1143,[1]Sammelnr.!$H:$I,2,FALSE)=0,"Sammelnr. geschält"),
IFERROR(IF(VLOOKUP(W1143,[1]Offen!$B:$C,2,FALSE)=0,"Offen ungeschält ABS"),
IFERROR(IF(VLOOKUP(W1143,[1]Offen!$E:$F,2,FALSE)=0,"Offen ungeschält VOS"),
IFERROR(IF(VLOOKUP(W1143,[1]Offen!$H:$I,2,FALSE)=0,"Offen geschält RW"),
IFERROR(IF(VLOOKUP(W1143,[1]Offen!$K:$L,2,FALSE)=0,"Offen vegan"),
IFERROR(IF(VLOOKUP(W1143,[1]Offen!$N:$O,2,FALSE)=0,"Offen Zipfel"),
IFERROR(IF(VLOOKUP(W1143,[1]Offen!$Q:$R,2,FALSE)=0,"Offen Endstücke"),
IFERROR(IF(VLOOKUP(W1143,[1]Vakuumiert!$B:$C,2,FALSE)=0,"Vakuumierter VOS ungeschält"),
IFERROR(IF(VLOOKUP(W1143,[1]Vakuumiert!$E:$F,2,FALSE)=0,"Vakuumierter ABS ungeschält"),
IFERROR(IF(VLOOKUP(W1143,[1]Vakuumiert!$H:$I,2,FALSE)=0,"Vakuumierter VOS geschält"),
IFERROR(IF(VLOOKUP(W1143,[1]Vakuumiert!$K:$L,2,FALSE)=0,"Vakuumierter VOS vegan"),
IFERROR(IF(VLOOKUP(W1143,[1]Vakuumiert!$N:$O,2,FALSE)=0,"Vakuumierter VOS Zipfel"),
IFERROR(IF(VLOOKUP(W1143,[1]Vakuumiert!$Q:$R,2,FALSE)=0,"Vakuumiert geschält"),
IFERROR(IF(VLOOKUP(W1143,'[1]vakuumierte Fertigprodukte'!$B:$C,2,FALSE)=0,"Fertigprodukte"),
IFERROR(IF(VLOOKUP(W1143,'[1]vakuumierte Fertigprodukte'!$E:$FI,2,FALSE)=0,"Vakuumierte Zipfel"),
IFERROR(IF(VLOOKUP(W1143,[1]Wurste!$B:$C,2,FALSE)=0,"Räucherwürste"),
IFERROR(IF(VLOOKUP(W1143,[1]Wurste!$E:$F,2,FALSE)=0,"URW/URGW Wurst"),
IFERROR(IF(VLOOKUP(W1143,[1]Wurste!$H:$I,2,FALSE)=0,"HF-Wurst Vegan"),
IFERROR(IF(VLOOKUP(W1143,[1]Wurste!$K:$L,2,FALSE)=0,"320er ohne Würste"),
IFERROR(IF(AND(OR(Abfalldokumentation!$I1143="BU3",Abfalldokumentation!$I1143="Verkauf"),Abfalldokumentation!$N1143="Schimmel",Abfalldokumentation!$O1143="keinen Abnehmer/kein Schälpersonal"),"Div. Zipfel, ES ohne Verwendung",VLOOKUP(Abfalldokumentation!$M1143,Produktgruppen!A:B,2,FALSE)),"-")))))))))))))))))))))))</f>
        <v>Offen Zipfel</v>
      </c>
      <c r="M1143" s="76" t="str">
        <f>IFERROR(VLOOKUP(Abfalldokumentation!$W1143,Artikel!A:C,3,FALSE),Abfalldokumentation!$W1143)</f>
        <v>VOS VS-CHILI ZIPFEL</v>
      </c>
      <c r="N1143" s="76" t="str">
        <f>VLOOKUP(D1143,'Liste Gründe'!A:D,2,FALSE)</f>
        <v>Schimmel</v>
      </c>
      <c r="O1143" s="75" t="str">
        <f>IF(ISBLANK(F1143),VLOOKUP(Abfalldokumentation!$X1143,'Liste Gründe'!A:D,3,FALSE),F1143)</f>
        <v>keinen Abnehmer/kein Schälpersonal</v>
      </c>
      <c r="P1143" s="76" t="str">
        <f>IF(ISBLANK(Abfalldokumentation!$G1143),"-",Abfalldokumentation!$G1143)</f>
        <v>-</v>
      </c>
      <c r="Q1143" s="76">
        <f t="shared" si="148"/>
        <v>42</v>
      </c>
      <c r="R1143" s="76" t="str">
        <f t="shared" si="149"/>
        <v>Produkte</v>
      </c>
      <c r="S1143" s="76" t="str">
        <f t="shared" si="150"/>
        <v>BUs</v>
      </c>
      <c r="T1143" s="76" t="str">
        <f t="shared" si="151"/>
        <v>Symptome</v>
      </c>
      <c r="U1143" s="76">
        <f>IFERROR(VLOOKUP(Abfalldokumentation!$W1143,Kennzahlen!S:U,3,FALSE)*Abfalldokumentation!$J1143,"0")</f>
        <v>19</v>
      </c>
      <c r="V1143" s="76" t="str">
        <f>IF(ISBLANK(A1143),VLOOKUP(Abfalldokumentation!$W1143,'Linien - BU'!R:S,2,FALSE),A1143)</f>
        <v>Verkauf</v>
      </c>
      <c r="W1143" s="77">
        <f t="shared" si="152"/>
        <v>29501087</v>
      </c>
      <c r="X1143" s="77">
        <f t="shared" si="153"/>
        <v>12</v>
      </c>
      <c r="Y1143"/>
    </row>
    <row r="1144" spans="1:25" ht="30" customHeight="1" x14ac:dyDescent="0.25">
      <c r="A1144" s="39" t="s">
        <v>11</v>
      </c>
      <c r="B1144" s="40">
        <v>29501089</v>
      </c>
      <c r="C1144" s="40">
        <v>25</v>
      </c>
      <c r="D1144" s="40">
        <v>12</v>
      </c>
      <c r="E1144" s="41">
        <v>44487</v>
      </c>
      <c r="F1144" s="42" t="s">
        <v>20</v>
      </c>
      <c r="G1144" s="40"/>
      <c r="H1144" s="44" t="str">
        <f>IFERROR(VLOOKUP(Abfalldokumentation!$B1144,Artikel!A:C,3,FALSE),Abfalldokumentation!$B1144)</f>
        <v>VOS VS-CHILI ENDSTÜCK</v>
      </c>
      <c r="I1144" s="78" t="str">
        <f>VLOOKUP(V1144,'Linien - BU'!A:B,2,FALSE)</f>
        <v>Verkauf</v>
      </c>
      <c r="J1144" s="79">
        <f t="shared" si="147"/>
        <v>25</v>
      </c>
      <c r="K1144" s="80">
        <f>Abfalldokumentation!$E1144</f>
        <v>44487</v>
      </c>
      <c r="L1144" s="79" t="str">
        <f>IFERROR(IF(VLOOKUP(W1144,'[1]Rohware 230'!$B:$C,2,FALSE)=0,"Rohware"),
IFERROR(IF(VLOOKUP(W1144,[1]Sammelnr.!$B:$C,2,FALSE)=0,"Sammelnr. ungeschält ABS"),
IFERROR(IF(VLOOKUP(W1144,[1]Sammelnr.!$E:$F,2,FALSE)=0,"Sammelnr. ungeschält VS"),
IFERROR(IF(VLOOKUP(W1144,[1]Sammelnr.!$H:$I,2,FALSE)=0,"Sammelnr. geschält"),
IFERROR(IF(VLOOKUP(W1144,[1]Offen!$B:$C,2,FALSE)=0,"Offen ungeschält ABS"),
IFERROR(IF(VLOOKUP(W1144,[1]Offen!$E:$F,2,FALSE)=0,"Offen ungeschält VOS"),
IFERROR(IF(VLOOKUP(W1144,[1]Offen!$H:$I,2,FALSE)=0,"Offen geschält RW"),
IFERROR(IF(VLOOKUP(W1144,[1]Offen!$K:$L,2,FALSE)=0,"Offen vegan"),
IFERROR(IF(VLOOKUP(W1144,[1]Offen!$N:$O,2,FALSE)=0,"Offen Zipfel"),
IFERROR(IF(VLOOKUP(W1144,[1]Offen!$Q:$R,2,FALSE)=0,"Offen Endstücke"),
IFERROR(IF(VLOOKUP(W1144,[1]Vakuumiert!$B:$C,2,FALSE)=0,"Vakuumierter VOS ungeschält"),
IFERROR(IF(VLOOKUP(W1144,[1]Vakuumiert!$E:$F,2,FALSE)=0,"Vakuumierter ABS ungeschält"),
IFERROR(IF(VLOOKUP(W1144,[1]Vakuumiert!$H:$I,2,FALSE)=0,"Vakuumierter VOS geschält"),
IFERROR(IF(VLOOKUP(W1144,[1]Vakuumiert!$K:$L,2,FALSE)=0,"Vakuumierter VOS vegan"),
IFERROR(IF(VLOOKUP(W1144,[1]Vakuumiert!$N:$O,2,FALSE)=0,"Vakuumierter VOS Zipfel"),
IFERROR(IF(VLOOKUP(W1144,[1]Vakuumiert!$Q:$R,2,FALSE)=0,"Vakuumiert geschält"),
IFERROR(IF(VLOOKUP(W1144,'[1]vakuumierte Fertigprodukte'!$B:$C,2,FALSE)=0,"Fertigprodukte"),
IFERROR(IF(VLOOKUP(W1144,'[1]vakuumierte Fertigprodukte'!$E:$FI,2,FALSE)=0,"Vakuumierte Zipfel"),
IFERROR(IF(VLOOKUP(W1144,[1]Wurste!$B:$C,2,FALSE)=0,"Räucherwürste"),
IFERROR(IF(VLOOKUP(W1144,[1]Wurste!$E:$F,2,FALSE)=0,"URW/URGW Wurst"),
IFERROR(IF(VLOOKUP(W1144,[1]Wurste!$H:$I,2,FALSE)=0,"HF-Wurst Vegan"),
IFERROR(IF(VLOOKUP(W1144,[1]Wurste!$K:$L,2,FALSE)=0,"320er ohne Würste"),
IFERROR(IF(AND(OR(Abfalldokumentation!$I1144="BU3",Abfalldokumentation!$I1144="Verkauf"),Abfalldokumentation!$N1144="Schimmel",Abfalldokumentation!$O1144="keinen Abnehmer/kein Schälpersonal"),"Div. Zipfel, ES ohne Verwendung",VLOOKUP(Abfalldokumentation!$M1144,Produktgruppen!A:B,2,FALSE)),"-")))))))))))))))))))))))</f>
        <v>Offen Endstücke</v>
      </c>
      <c r="M1144" s="81" t="str">
        <f>IFERROR(VLOOKUP(Abfalldokumentation!$W1144,Artikel!A:C,3,FALSE),Abfalldokumentation!$W1144)</f>
        <v>VOS VS-CHILI ENDSTÜCK</v>
      </c>
      <c r="N1144" s="81" t="str">
        <f>VLOOKUP(D1144,'Liste Gründe'!A:D,2,FALSE)</f>
        <v>Schimmel</v>
      </c>
      <c r="O1144" s="80" t="str">
        <f>IF(ISBLANK(F1144),VLOOKUP(Abfalldokumentation!$X1144,'Liste Gründe'!A:D,3,FALSE),F1144)</f>
        <v>keinen Abnehmer/kein Schälpersonal</v>
      </c>
      <c r="P1144" s="81" t="str">
        <f>IF(ISBLANK(Abfalldokumentation!$G1144),"-",Abfalldokumentation!$G1144)</f>
        <v>-</v>
      </c>
      <c r="Q1144" s="81">
        <f t="shared" si="148"/>
        <v>42</v>
      </c>
      <c r="R1144" s="81" t="str">
        <f t="shared" si="149"/>
        <v>Produkte</v>
      </c>
      <c r="S1144" s="81" t="str">
        <f t="shared" si="150"/>
        <v>BUs</v>
      </c>
      <c r="T1144" s="81" t="str">
        <f t="shared" si="151"/>
        <v>Symptome</v>
      </c>
      <c r="U1144" s="81">
        <f>IFERROR(VLOOKUP(Abfalldokumentation!$W1144,Kennzahlen!S:U,3,FALSE)*Abfalldokumentation!$J1144,"0")</f>
        <v>12.5</v>
      </c>
      <c r="V1144" s="81" t="str">
        <f>IF(ISBLANK(A1144),VLOOKUP(Abfalldokumentation!$W1144,'Linien - BU'!R:S,2,FALSE),A1144)</f>
        <v>Verkauf</v>
      </c>
      <c r="W1144" s="77">
        <f t="shared" si="152"/>
        <v>29501089</v>
      </c>
      <c r="X1144" s="77">
        <f t="shared" si="153"/>
        <v>12</v>
      </c>
      <c r="Y1144"/>
    </row>
    <row r="1145" spans="1:25" ht="30" customHeight="1" x14ac:dyDescent="0.25">
      <c r="A1145" s="45" t="s">
        <v>8</v>
      </c>
      <c r="B1145" s="46">
        <v>29900002</v>
      </c>
      <c r="C1145" s="46">
        <v>283</v>
      </c>
      <c r="D1145" s="46">
        <v>61</v>
      </c>
      <c r="E1145" s="47">
        <v>44487</v>
      </c>
      <c r="F1145" s="48" t="s">
        <v>21</v>
      </c>
      <c r="G1145" s="46"/>
      <c r="H1145" s="50" t="str">
        <f>IFERROR(VLOOKUP(Abfalldokumentation!$B1145,Artikel!A:C,3,FALSE),Abfalldokumentation!$B1145)</f>
        <v>VOS VEG-SCH MILD</v>
      </c>
      <c r="I1145" s="73" t="str">
        <f>VLOOKUP(V1145,'Linien - BU'!A:B,2,FALSE)</f>
        <v>BU3</v>
      </c>
      <c r="J1145" s="74">
        <f t="shared" si="147"/>
        <v>283</v>
      </c>
      <c r="K1145" s="75">
        <f>Abfalldokumentation!$E1145</f>
        <v>44487</v>
      </c>
      <c r="L1145" s="74" t="str">
        <f>IFERROR(IF(VLOOKUP(W1145,'[1]Rohware 230'!$B:$C,2,FALSE)=0,"Rohware"),
IFERROR(IF(VLOOKUP(W1145,[1]Sammelnr.!$B:$C,2,FALSE)=0,"Sammelnr. ungeschält ABS"),
IFERROR(IF(VLOOKUP(W1145,[1]Sammelnr.!$E:$F,2,FALSE)=0,"Sammelnr. ungeschält VS"),
IFERROR(IF(VLOOKUP(W1145,[1]Sammelnr.!$H:$I,2,FALSE)=0,"Sammelnr. geschält"),
IFERROR(IF(VLOOKUP(W1145,[1]Offen!$B:$C,2,FALSE)=0,"Offen ungeschält ABS"),
IFERROR(IF(VLOOKUP(W1145,[1]Offen!$E:$F,2,FALSE)=0,"Offen ungeschält VOS"),
IFERROR(IF(VLOOKUP(W1145,[1]Offen!$H:$I,2,FALSE)=0,"Offen geschält RW"),
IFERROR(IF(VLOOKUP(W1145,[1]Offen!$K:$L,2,FALSE)=0,"Offen vegan"),
IFERROR(IF(VLOOKUP(W1145,[1]Offen!$N:$O,2,FALSE)=0,"Offen Zipfel"),
IFERROR(IF(VLOOKUP(W1145,[1]Offen!$Q:$R,2,FALSE)=0,"Offen Endstücke"),
IFERROR(IF(VLOOKUP(W1145,[1]Vakuumiert!$B:$C,2,FALSE)=0,"Vakuumierter VOS ungeschält"),
IFERROR(IF(VLOOKUP(W1145,[1]Vakuumiert!$E:$F,2,FALSE)=0,"Vakuumierter ABS ungeschält"),
IFERROR(IF(VLOOKUP(W1145,[1]Vakuumiert!$H:$I,2,FALSE)=0,"Vakuumierter VOS geschält"),
IFERROR(IF(VLOOKUP(W1145,[1]Vakuumiert!$K:$L,2,FALSE)=0,"Vakuumierter VOS vegan"),
IFERROR(IF(VLOOKUP(W1145,[1]Vakuumiert!$N:$O,2,FALSE)=0,"Vakuumierter VOS Zipfel"),
IFERROR(IF(VLOOKUP(W1145,[1]Vakuumiert!$Q:$R,2,FALSE)=0,"Vakuumiert geschält"),
IFERROR(IF(VLOOKUP(W1145,'[1]vakuumierte Fertigprodukte'!$B:$C,2,FALSE)=0,"Fertigprodukte"),
IFERROR(IF(VLOOKUP(W1145,'[1]vakuumierte Fertigprodukte'!$E:$FI,2,FALSE)=0,"Vakuumierte Zipfel"),
IFERROR(IF(VLOOKUP(W1145,[1]Wurste!$B:$C,2,FALSE)=0,"Räucherwürste"),
IFERROR(IF(VLOOKUP(W1145,[1]Wurste!$E:$F,2,FALSE)=0,"URW/URGW Wurst"),
IFERROR(IF(VLOOKUP(W1145,[1]Wurste!$H:$I,2,FALSE)=0,"HF-Wurst Vegan"),
IFERROR(IF(VLOOKUP(W1145,[1]Wurste!$K:$L,2,FALSE)=0,"320er ohne Würste"),
IFERROR(IF(AND(OR(Abfalldokumentation!$I1145="BU3",Abfalldokumentation!$I1145="Verkauf"),Abfalldokumentation!$N1145="Schimmel",Abfalldokumentation!$O1145="keinen Abnehmer/kein Schälpersonal"),"Div. Zipfel, ES ohne Verwendung",VLOOKUP(Abfalldokumentation!$M1145,Produktgruppen!A:B,2,FALSE)),"-")))))))))))))))))))))))</f>
        <v>Offen vegan</v>
      </c>
      <c r="M1145" s="76" t="str">
        <f>IFERROR(VLOOKUP(Abfalldokumentation!$W1145,Artikel!A:C,3,FALSE),Abfalldokumentation!$W1145)</f>
        <v>VOS VEG-SCH MILD</v>
      </c>
      <c r="N1145" s="76" t="str">
        <f>VLOOKUP(D1145,'Liste Gründe'!A:D,2,FALSE)</f>
        <v>keinen Verwendungszweck</v>
      </c>
      <c r="O1145" s="75" t="str">
        <f>IF(ISBLANK(F1145),VLOOKUP(Abfalldokumentation!$X1145,'Liste Gründe'!A:D,3,FALSE),F1145)</f>
        <v>VOS &gt; Einsatz</v>
      </c>
      <c r="P1145" s="76" t="str">
        <f>IF(ISBLANK(Abfalldokumentation!$G1145),"-",Abfalldokumentation!$G1145)</f>
        <v>-</v>
      </c>
      <c r="Q1145" s="76">
        <f t="shared" si="148"/>
        <v>42</v>
      </c>
      <c r="R1145" s="76" t="str">
        <f t="shared" si="149"/>
        <v>Produkte</v>
      </c>
      <c r="S1145" s="76" t="str">
        <f t="shared" si="150"/>
        <v>BUs</v>
      </c>
      <c r="T1145" s="76" t="str">
        <f t="shared" si="151"/>
        <v>Symptome</v>
      </c>
      <c r="U1145" s="76">
        <f>IFERROR(VLOOKUP(Abfalldokumentation!$W1145,Kennzahlen!S:U,3,FALSE)*Abfalldokumentation!$J1145,"0")</f>
        <v>141.5</v>
      </c>
      <c r="V1145" s="76" t="str">
        <f>IF(ISBLANK(A1145),VLOOKUP(Abfalldokumentation!$W1145,'Linien - BU'!R:S,2,FALSE),A1145)</f>
        <v>BU3</v>
      </c>
      <c r="W1145" s="77">
        <f t="shared" si="152"/>
        <v>29900002</v>
      </c>
      <c r="X1145" s="77">
        <f t="shared" si="153"/>
        <v>61</v>
      </c>
      <c r="Y1145"/>
    </row>
    <row r="1146" spans="1:25" ht="30" customHeight="1" x14ac:dyDescent="0.25">
      <c r="A1146" s="39" t="s">
        <v>8</v>
      </c>
      <c r="B1146" s="40">
        <v>49500143</v>
      </c>
      <c r="C1146" s="40">
        <v>299</v>
      </c>
      <c r="D1146" s="40">
        <v>12</v>
      </c>
      <c r="E1146" s="41">
        <v>44487</v>
      </c>
      <c r="F1146" s="42" t="s">
        <v>21</v>
      </c>
      <c r="G1146" s="40"/>
      <c r="H1146" s="44" t="str">
        <f>IFERROR(VLOOKUP(Abfalldokumentation!$B1146,Artikel!A:C,3,FALSE),Abfalldokumentation!$B1146)</f>
        <v>VOS GRW-NATUR-VAKU / Er</v>
      </c>
      <c r="I1146" s="78" t="str">
        <f>VLOOKUP(V1146,'Linien - BU'!A:B,2,FALSE)</f>
        <v>BU3</v>
      </c>
      <c r="J1146" s="79">
        <f t="shared" si="147"/>
        <v>299</v>
      </c>
      <c r="K1146" s="80">
        <f>Abfalldokumentation!$E1146</f>
        <v>44487</v>
      </c>
      <c r="L1146" s="79" t="str">
        <f>IFERROR(IF(VLOOKUP(W1146,'[1]Rohware 230'!$B:$C,2,FALSE)=0,"Rohware"),
IFERROR(IF(VLOOKUP(W1146,[1]Sammelnr.!$B:$C,2,FALSE)=0,"Sammelnr. ungeschält ABS"),
IFERROR(IF(VLOOKUP(W1146,[1]Sammelnr.!$E:$F,2,FALSE)=0,"Sammelnr. ungeschält VS"),
IFERROR(IF(VLOOKUP(W1146,[1]Sammelnr.!$H:$I,2,FALSE)=0,"Sammelnr. geschält"),
IFERROR(IF(VLOOKUP(W1146,[1]Offen!$B:$C,2,FALSE)=0,"Offen ungeschält ABS"),
IFERROR(IF(VLOOKUP(W1146,[1]Offen!$E:$F,2,FALSE)=0,"Offen ungeschält VOS"),
IFERROR(IF(VLOOKUP(W1146,[1]Offen!$H:$I,2,FALSE)=0,"Offen geschält RW"),
IFERROR(IF(VLOOKUP(W1146,[1]Offen!$K:$L,2,FALSE)=0,"Offen vegan"),
IFERROR(IF(VLOOKUP(W1146,[1]Offen!$N:$O,2,FALSE)=0,"Offen Zipfel"),
IFERROR(IF(VLOOKUP(W1146,[1]Offen!$Q:$R,2,FALSE)=0,"Offen Endstücke"),
IFERROR(IF(VLOOKUP(W1146,[1]Vakuumiert!$B:$C,2,FALSE)=0,"Vakuumierter VOS ungeschält"),
IFERROR(IF(VLOOKUP(W1146,[1]Vakuumiert!$E:$F,2,FALSE)=0,"Vakuumierter ABS ungeschält"),
IFERROR(IF(VLOOKUP(W1146,[1]Vakuumiert!$H:$I,2,FALSE)=0,"Vakuumierter VOS geschält"),
IFERROR(IF(VLOOKUP(W1146,[1]Vakuumiert!$K:$L,2,FALSE)=0,"Vakuumierter VOS vegan"),
IFERROR(IF(VLOOKUP(W1146,[1]Vakuumiert!$N:$O,2,FALSE)=0,"Vakuumierter VOS Zipfel"),
IFERROR(IF(VLOOKUP(W1146,[1]Vakuumiert!$Q:$R,2,FALSE)=0,"Vakuumiert geschält"),
IFERROR(IF(VLOOKUP(W1146,'[1]vakuumierte Fertigprodukte'!$B:$C,2,FALSE)=0,"Fertigprodukte"),
IFERROR(IF(VLOOKUP(W1146,'[1]vakuumierte Fertigprodukte'!$E:$FI,2,FALSE)=0,"Vakuumierte Zipfel"),
IFERROR(IF(VLOOKUP(W1146,[1]Wurste!$B:$C,2,FALSE)=0,"Räucherwürste"),
IFERROR(IF(VLOOKUP(W1146,[1]Wurste!$E:$F,2,FALSE)=0,"URW/URGW Wurst"),
IFERROR(IF(VLOOKUP(W1146,[1]Wurste!$H:$I,2,FALSE)=0,"HF-Wurst Vegan"),
IFERROR(IF(VLOOKUP(W1146,[1]Wurste!$K:$L,2,FALSE)=0,"320er ohne Würste"),
IFERROR(IF(AND(OR(Abfalldokumentation!$I1146="BU3",Abfalldokumentation!$I1146="Verkauf"),Abfalldokumentation!$N1146="Schimmel",Abfalldokumentation!$O1146="keinen Abnehmer/kein Schälpersonal"),"Div. Zipfel, ES ohne Verwendung",VLOOKUP(Abfalldokumentation!$M1146,Produktgruppen!A:B,2,FALSE)),"-")))))))))))))))))))))))</f>
        <v>Vakuumierter VOS ungeschält</v>
      </c>
      <c r="M1146" s="81" t="str">
        <f>IFERROR(VLOOKUP(Abfalldokumentation!$W1146,Artikel!A:C,3,FALSE),Abfalldokumentation!$W1146)</f>
        <v>VOS GRW-NATUR-VAKU / Er</v>
      </c>
      <c r="N1146" s="81" t="str">
        <f>VLOOKUP(D1146,'Liste Gründe'!A:D,2,FALSE)</f>
        <v>Schimmel</v>
      </c>
      <c r="O1146" s="80" t="str">
        <f>IF(ISBLANK(F1146),VLOOKUP(Abfalldokumentation!$X1146,'Liste Gründe'!A:D,3,FALSE),F1146)</f>
        <v>VOS &gt; Einsatz</v>
      </c>
      <c r="P1146" s="81" t="str">
        <f>IF(ISBLANK(Abfalldokumentation!$G1146),"-",Abfalldokumentation!$G1146)</f>
        <v>-</v>
      </c>
      <c r="Q1146" s="81">
        <f t="shared" si="148"/>
        <v>42</v>
      </c>
      <c r="R1146" s="81" t="str">
        <f t="shared" si="149"/>
        <v>Produkte</v>
      </c>
      <c r="S1146" s="81" t="str">
        <f t="shared" si="150"/>
        <v>BUs</v>
      </c>
      <c r="T1146" s="81" t="str">
        <f t="shared" si="151"/>
        <v>Symptome</v>
      </c>
      <c r="U1146" s="81">
        <f>IFERROR(VLOOKUP(Abfalldokumentation!$W1146,Kennzahlen!S:U,3,FALSE)*Abfalldokumentation!$J1146,"0")</f>
        <v>153.68600000000001</v>
      </c>
      <c r="V1146" s="81" t="str">
        <f>IF(ISBLANK(A1146),VLOOKUP(Abfalldokumentation!$W1146,'Linien - BU'!R:S,2,FALSE),A1146)</f>
        <v>BU3</v>
      </c>
      <c r="W1146" s="77">
        <f t="shared" si="152"/>
        <v>49500143</v>
      </c>
      <c r="X1146" s="77">
        <f t="shared" si="153"/>
        <v>12</v>
      </c>
      <c r="Y1146"/>
    </row>
    <row r="1147" spans="1:25" ht="30" customHeight="1" x14ac:dyDescent="0.25">
      <c r="A1147" s="45" t="s">
        <v>8</v>
      </c>
      <c r="B1147" s="46">
        <v>49500143</v>
      </c>
      <c r="C1147" s="46">
        <v>292</v>
      </c>
      <c r="D1147" s="46">
        <v>12</v>
      </c>
      <c r="E1147" s="47">
        <v>44487</v>
      </c>
      <c r="F1147" s="48"/>
      <c r="G1147" s="46"/>
      <c r="H1147" s="50" t="str">
        <f>IFERROR(VLOOKUP(Abfalldokumentation!$B1147,Artikel!A:C,3,FALSE),Abfalldokumentation!$B1147)</f>
        <v>VOS GRW-NATUR-VAKU / Er</v>
      </c>
      <c r="I1147" s="73" t="str">
        <f>VLOOKUP(V1147,'Linien - BU'!A:B,2,FALSE)</f>
        <v>BU3</v>
      </c>
      <c r="J1147" s="74">
        <f t="shared" si="147"/>
        <v>292</v>
      </c>
      <c r="K1147" s="75">
        <f>Abfalldokumentation!$E1147</f>
        <v>44487</v>
      </c>
      <c r="L1147" s="74" t="str">
        <f>IFERROR(IF(VLOOKUP(W1147,'[1]Rohware 230'!$B:$C,2,FALSE)=0,"Rohware"),
IFERROR(IF(VLOOKUP(W1147,[1]Sammelnr.!$B:$C,2,FALSE)=0,"Sammelnr. ungeschält ABS"),
IFERROR(IF(VLOOKUP(W1147,[1]Sammelnr.!$E:$F,2,FALSE)=0,"Sammelnr. ungeschält VS"),
IFERROR(IF(VLOOKUP(W1147,[1]Sammelnr.!$H:$I,2,FALSE)=0,"Sammelnr. geschält"),
IFERROR(IF(VLOOKUP(W1147,[1]Offen!$B:$C,2,FALSE)=0,"Offen ungeschält ABS"),
IFERROR(IF(VLOOKUP(W1147,[1]Offen!$E:$F,2,FALSE)=0,"Offen ungeschält VOS"),
IFERROR(IF(VLOOKUP(W1147,[1]Offen!$H:$I,2,FALSE)=0,"Offen geschält RW"),
IFERROR(IF(VLOOKUP(W1147,[1]Offen!$K:$L,2,FALSE)=0,"Offen vegan"),
IFERROR(IF(VLOOKUP(W1147,[1]Offen!$N:$O,2,FALSE)=0,"Offen Zipfel"),
IFERROR(IF(VLOOKUP(W1147,[1]Offen!$Q:$R,2,FALSE)=0,"Offen Endstücke"),
IFERROR(IF(VLOOKUP(W1147,[1]Vakuumiert!$B:$C,2,FALSE)=0,"Vakuumierter VOS ungeschält"),
IFERROR(IF(VLOOKUP(W1147,[1]Vakuumiert!$E:$F,2,FALSE)=0,"Vakuumierter ABS ungeschält"),
IFERROR(IF(VLOOKUP(W1147,[1]Vakuumiert!$H:$I,2,FALSE)=0,"Vakuumierter VOS geschält"),
IFERROR(IF(VLOOKUP(W1147,[1]Vakuumiert!$K:$L,2,FALSE)=0,"Vakuumierter VOS vegan"),
IFERROR(IF(VLOOKUP(W1147,[1]Vakuumiert!$N:$O,2,FALSE)=0,"Vakuumierter VOS Zipfel"),
IFERROR(IF(VLOOKUP(W1147,[1]Vakuumiert!$Q:$R,2,FALSE)=0,"Vakuumiert geschält"),
IFERROR(IF(VLOOKUP(W1147,'[1]vakuumierte Fertigprodukte'!$B:$C,2,FALSE)=0,"Fertigprodukte"),
IFERROR(IF(VLOOKUP(W1147,'[1]vakuumierte Fertigprodukte'!$E:$FI,2,FALSE)=0,"Vakuumierte Zipfel"),
IFERROR(IF(VLOOKUP(W1147,[1]Wurste!$B:$C,2,FALSE)=0,"Räucherwürste"),
IFERROR(IF(VLOOKUP(W1147,[1]Wurste!$E:$F,2,FALSE)=0,"URW/URGW Wurst"),
IFERROR(IF(VLOOKUP(W1147,[1]Wurste!$H:$I,2,FALSE)=0,"HF-Wurst Vegan"),
IFERROR(IF(VLOOKUP(W1147,[1]Wurste!$K:$L,2,FALSE)=0,"320er ohne Würste"),
IFERROR(IF(AND(OR(Abfalldokumentation!$I1147="BU3",Abfalldokumentation!$I1147="Verkauf"),Abfalldokumentation!$N1147="Schimmel",Abfalldokumentation!$O1147="keinen Abnehmer/kein Schälpersonal"),"Div. Zipfel, ES ohne Verwendung",VLOOKUP(Abfalldokumentation!$M1147,Produktgruppen!A:B,2,FALSE)),"-")))))))))))))))))))))))</f>
        <v>Vakuumierter VOS ungeschält</v>
      </c>
      <c r="M1147" s="76" t="str">
        <f>IFERROR(VLOOKUP(Abfalldokumentation!$W1147,Artikel!A:C,3,FALSE),Abfalldokumentation!$W1147)</f>
        <v>VOS GRW-NATUR-VAKU / Er</v>
      </c>
      <c r="N1147" s="76" t="str">
        <f>VLOOKUP(D1147,'Liste Gründe'!A:D,2,FALSE)</f>
        <v>Schimmel</v>
      </c>
      <c r="O1147" s="75" t="str">
        <f>IF(ISBLANK(F1147),VLOOKUP(Abfalldokumentation!$X1147,'Liste Gründe'!A:D,3,FALSE),F1147)</f>
        <v>Schimmel</v>
      </c>
      <c r="P1147" s="76" t="str">
        <f>IF(ISBLANK(Abfalldokumentation!$G1147),"-",Abfalldokumentation!$G1147)</f>
        <v>-</v>
      </c>
      <c r="Q1147" s="76">
        <f t="shared" si="148"/>
        <v>42</v>
      </c>
      <c r="R1147" s="76" t="str">
        <f t="shared" si="149"/>
        <v>Produkte</v>
      </c>
      <c r="S1147" s="76" t="str">
        <f t="shared" si="150"/>
        <v>BUs</v>
      </c>
      <c r="T1147" s="76" t="str">
        <f t="shared" si="151"/>
        <v>Symptome</v>
      </c>
      <c r="U1147" s="76">
        <f>IFERROR(VLOOKUP(Abfalldokumentation!$W1147,Kennzahlen!S:U,3,FALSE)*Abfalldokumentation!$J1147,"0")</f>
        <v>150.08799999999999</v>
      </c>
      <c r="V1147" s="76" t="str">
        <f>IF(ISBLANK(A1147),VLOOKUP(Abfalldokumentation!$W1147,'Linien - BU'!R:S,2,FALSE),A1147)</f>
        <v>BU3</v>
      </c>
      <c r="W1147" s="77">
        <f t="shared" si="152"/>
        <v>49500143</v>
      </c>
      <c r="X1147" s="77">
        <f t="shared" si="153"/>
        <v>12</v>
      </c>
      <c r="Y1147"/>
    </row>
    <row r="1148" spans="1:25" ht="30" customHeight="1" x14ac:dyDescent="0.25">
      <c r="A1148" s="39" t="s">
        <v>8</v>
      </c>
      <c r="B1148" s="40">
        <v>49500147</v>
      </c>
      <c r="C1148" s="40">
        <v>257</v>
      </c>
      <c r="D1148" s="40">
        <v>12</v>
      </c>
      <c r="E1148" s="41">
        <v>44487</v>
      </c>
      <c r="F1148" s="42" t="s">
        <v>21</v>
      </c>
      <c r="G1148" s="40"/>
      <c r="H1148" s="44" t="str">
        <f>IFERROR(VLOOKUP(Abfalldokumentation!$B1148,Artikel!A:C,3,FALSE),Abfalldokumentation!$B1148)</f>
        <v>VOS RW-NATUR-EXTRA-VAKU</v>
      </c>
      <c r="I1148" s="78" t="str">
        <f>VLOOKUP(V1148,'Linien - BU'!A:B,2,FALSE)</f>
        <v>BU3</v>
      </c>
      <c r="J1148" s="79">
        <f t="shared" si="147"/>
        <v>257</v>
      </c>
      <c r="K1148" s="80">
        <f>Abfalldokumentation!$E1148</f>
        <v>44487</v>
      </c>
      <c r="L1148" s="79" t="str">
        <f>IFERROR(IF(VLOOKUP(W1148,'[1]Rohware 230'!$B:$C,2,FALSE)=0,"Rohware"),
IFERROR(IF(VLOOKUP(W1148,[1]Sammelnr.!$B:$C,2,FALSE)=0,"Sammelnr. ungeschält ABS"),
IFERROR(IF(VLOOKUP(W1148,[1]Sammelnr.!$E:$F,2,FALSE)=0,"Sammelnr. ungeschält VS"),
IFERROR(IF(VLOOKUP(W1148,[1]Sammelnr.!$H:$I,2,FALSE)=0,"Sammelnr. geschält"),
IFERROR(IF(VLOOKUP(W1148,[1]Offen!$B:$C,2,FALSE)=0,"Offen ungeschält ABS"),
IFERROR(IF(VLOOKUP(W1148,[1]Offen!$E:$F,2,FALSE)=0,"Offen ungeschält VOS"),
IFERROR(IF(VLOOKUP(W1148,[1]Offen!$H:$I,2,FALSE)=0,"Offen geschält RW"),
IFERROR(IF(VLOOKUP(W1148,[1]Offen!$K:$L,2,FALSE)=0,"Offen vegan"),
IFERROR(IF(VLOOKUP(W1148,[1]Offen!$N:$O,2,FALSE)=0,"Offen Zipfel"),
IFERROR(IF(VLOOKUP(W1148,[1]Offen!$Q:$R,2,FALSE)=0,"Offen Endstücke"),
IFERROR(IF(VLOOKUP(W1148,[1]Vakuumiert!$B:$C,2,FALSE)=0,"Vakuumierter VOS ungeschält"),
IFERROR(IF(VLOOKUP(W1148,[1]Vakuumiert!$E:$F,2,FALSE)=0,"Vakuumierter ABS ungeschält"),
IFERROR(IF(VLOOKUP(W1148,[1]Vakuumiert!$H:$I,2,FALSE)=0,"Vakuumierter VOS geschält"),
IFERROR(IF(VLOOKUP(W1148,[1]Vakuumiert!$K:$L,2,FALSE)=0,"Vakuumierter VOS vegan"),
IFERROR(IF(VLOOKUP(W1148,[1]Vakuumiert!$N:$O,2,FALSE)=0,"Vakuumierter VOS Zipfel"),
IFERROR(IF(VLOOKUP(W1148,[1]Vakuumiert!$Q:$R,2,FALSE)=0,"Vakuumiert geschält"),
IFERROR(IF(VLOOKUP(W1148,'[1]vakuumierte Fertigprodukte'!$B:$C,2,FALSE)=0,"Fertigprodukte"),
IFERROR(IF(VLOOKUP(W1148,'[1]vakuumierte Fertigprodukte'!$E:$FI,2,FALSE)=0,"Vakuumierte Zipfel"),
IFERROR(IF(VLOOKUP(W1148,[1]Wurste!$B:$C,2,FALSE)=0,"Räucherwürste"),
IFERROR(IF(VLOOKUP(W1148,[1]Wurste!$E:$F,2,FALSE)=0,"URW/URGW Wurst"),
IFERROR(IF(VLOOKUP(W1148,[1]Wurste!$H:$I,2,FALSE)=0,"HF-Wurst Vegan"),
IFERROR(IF(VLOOKUP(W1148,[1]Wurste!$K:$L,2,FALSE)=0,"320er ohne Würste"),
IFERROR(IF(AND(OR(Abfalldokumentation!$I1148="BU3",Abfalldokumentation!$I1148="Verkauf"),Abfalldokumentation!$N1148="Schimmel",Abfalldokumentation!$O1148="keinen Abnehmer/kein Schälpersonal"),"Div. Zipfel, ES ohne Verwendung",VLOOKUP(Abfalldokumentation!$M1148,Produktgruppen!A:B,2,FALSE)),"-")))))))))))))))))))))))</f>
        <v>Vakuumierter VOS ungeschält</v>
      </c>
      <c r="M1148" s="81" t="str">
        <f>IFERROR(VLOOKUP(Abfalldokumentation!$W1148,Artikel!A:C,3,FALSE),Abfalldokumentation!$W1148)</f>
        <v>VOS RW-NATUR-EXTRA-VAKU</v>
      </c>
      <c r="N1148" s="81" t="str">
        <f>VLOOKUP(D1148,'Liste Gründe'!A:D,2,FALSE)</f>
        <v>Schimmel</v>
      </c>
      <c r="O1148" s="80" t="str">
        <f>IF(ISBLANK(F1148),VLOOKUP(Abfalldokumentation!$X1148,'Liste Gründe'!A:D,3,FALSE),F1148)</f>
        <v>VOS &gt; Einsatz</v>
      </c>
      <c r="P1148" s="81" t="str">
        <f>IF(ISBLANK(Abfalldokumentation!$G1148),"-",Abfalldokumentation!$G1148)</f>
        <v>-</v>
      </c>
      <c r="Q1148" s="81">
        <f t="shared" si="148"/>
        <v>42</v>
      </c>
      <c r="R1148" s="81" t="str">
        <f t="shared" si="149"/>
        <v>Produkte</v>
      </c>
      <c r="S1148" s="81" t="str">
        <f t="shared" si="150"/>
        <v>BUs</v>
      </c>
      <c r="T1148" s="81" t="str">
        <f t="shared" si="151"/>
        <v>Symptome</v>
      </c>
      <c r="U1148" s="81">
        <f>IFERROR(VLOOKUP(Abfalldokumentation!$W1148,Kennzahlen!S:U,3,FALSE)*Abfalldokumentation!$J1148,"0")</f>
        <v>132.09800000000001</v>
      </c>
      <c r="V1148" s="81" t="str">
        <f>IF(ISBLANK(A1148),VLOOKUP(Abfalldokumentation!$W1148,'Linien - BU'!R:S,2,FALSE),A1148)</f>
        <v>BU3</v>
      </c>
      <c r="W1148" s="77">
        <f t="shared" si="152"/>
        <v>49500147</v>
      </c>
      <c r="X1148" s="77">
        <f t="shared" si="153"/>
        <v>12</v>
      </c>
      <c r="Y1148"/>
    </row>
    <row r="1149" spans="1:25" ht="30" customHeight="1" x14ac:dyDescent="0.25">
      <c r="A1149" s="45" t="s">
        <v>11</v>
      </c>
      <c r="B1149" s="46">
        <v>49500189</v>
      </c>
      <c r="C1149" s="46">
        <v>270</v>
      </c>
      <c r="D1149" s="46">
        <v>12</v>
      </c>
      <c r="E1149" s="47">
        <v>44487</v>
      </c>
      <c r="F1149" s="48" t="s">
        <v>23</v>
      </c>
      <c r="G1149" s="46"/>
      <c r="H1149" s="50" t="str">
        <f>IFERROR(VLOOKUP(Abfalldokumentation!$B1149,Artikel!A:C,3,FALSE),Abfalldokumentation!$B1149)</f>
        <v>RÄU-END NATUR-NAT ENDST</v>
      </c>
      <c r="I1149" s="73" t="str">
        <f>VLOOKUP(V1149,'Linien - BU'!A:B,2,FALSE)</f>
        <v>Verkauf</v>
      </c>
      <c r="J1149" s="74">
        <f t="shared" si="147"/>
        <v>270</v>
      </c>
      <c r="K1149" s="75">
        <f>Abfalldokumentation!$E1149</f>
        <v>44487</v>
      </c>
      <c r="L1149" s="74" t="str">
        <f>IFERROR(IF(VLOOKUP(W1149,'[1]Rohware 230'!$B:$C,2,FALSE)=0,"Rohware"),
IFERROR(IF(VLOOKUP(W1149,[1]Sammelnr.!$B:$C,2,FALSE)=0,"Sammelnr. ungeschält ABS"),
IFERROR(IF(VLOOKUP(W1149,[1]Sammelnr.!$E:$F,2,FALSE)=0,"Sammelnr. ungeschält VS"),
IFERROR(IF(VLOOKUP(W1149,[1]Sammelnr.!$H:$I,2,FALSE)=0,"Sammelnr. geschält"),
IFERROR(IF(VLOOKUP(W1149,[1]Offen!$B:$C,2,FALSE)=0,"Offen ungeschält ABS"),
IFERROR(IF(VLOOKUP(W1149,[1]Offen!$E:$F,2,FALSE)=0,"Offen ungeschält VOS"),
IFERROR(IF(VLOOKUP(W1149,[1]Offen!$H:$I,2,FALSE)=0,"Offen geschält RW"),
IFERROR(IF(VLOOKUP(W1149,[1]Offen!$K:$L,2,FALSE)=0,"Offen vegan"),
IFERROR(IF(VLOOKUP(W1149,[1]Offen!$N:$O,2,FALSE)=0,"Offen Zipfel"),
IFERROR(IF(VLOOKUP(W1149,[1]Offen!$Q:$R,2,FALSE)=0,"Offen Endstücke"),
IFERROR(IF(VLOOKUP(W1149,[1]Vakuumiert!$B:$C,2,FALSE)=0,"Vakuumierter VOS ungeschält"),
IFERROR(IF(VLOOKUP(W1149,[1]Vakuumiert!$E:$F,2,FALSE)=0,"Vakuumierter ABS ungeschält"),
IFERROR(IF(VLOOKUP(W1149,[1]Vakuumiert!$H:$I,2,FALSE)=0,"Vakuumierter VOS geschält"),
IFERROR(IF(VLOOKUP(W1149,[1]Vakuumiert!$K:$L,2,FALSE)=0,"Vakuumierter VOS vegan"),
IFERROR(IF(VLOOKUP(W1149,[1]Vakuumiert!$N:$O,2,FALSE)=0,"Vakuumierter VOS Zipfel"),
IFERROR(IF(VLOOKUP(W1149,[1]Vakuumiert!$Q:$R,2,FALSE)=0,"Vakuumiert geschält"),
IFERROR(IF(VLOOKUP(W1149,'[1]vakuumierte Fertigprodukte'!$B:$C,2,FALSE)=0,"Fertigprodukte"),
IFERROR(IF(VLOOKUP(W1149,'[1]vakuumierte Fertigprodukte'!$E:$FI,2,FALSE)=0,"Vakuumierte Zipfel"),
IFERROR(IF(VLOOKUP(W1149,[1]Wurste!$B:$C,2,FALSE)=0,"Räucherwürste"),
IFERROR(IF(VLOOKUP(W1149,[1]Wurste!$E:$F,2,FALSE)=0,"URW/URGW Wurst"),
IFERROR(IF(VLOOKUP(W1149,[1]Wurste!$H:$I,2,FALSE)=0,"HF-Wurst Vegan"),
IFERROR(IF(VLOOKUP(W1149,[1]Wurste!$K:$L,2,FALSE)=0,"320er ohne Würste"),
IFERROR(IF(AND(OR(Abfalldokumentation!$I1149="BU3",Abfalldokumentation!$I1149="Verkauf"),Abfalldokumentation!$N1149="Schimmel",Abfalldokumentation!$O1149="keinen Abnehmer/kein Schälpersonal"),"Div. Zipfel, ES ohne Verwendung",VLOOKUP(Abfalldokumentation!$M1149,Produktgruppen!A:B,2,FALSE)),"-")))))))))))))))))))))))</f>
        <v>Vakuumierte Zipfel</v>
      </c>
      <c r="M1149" s="76" t="str">
        <f>IFERROR(VLOOKUP(Abfalldokumentation!$W1149,Artikel!A:C,3,FALSE),Abfalldokumentation!$W1149)</f>
        <v>RÄU-END NATUR-NAT ENDST</v>
      </c>
      <c r="N1149" s="76" t="str">
        <f>VLOOKUP(D1149,'Liste Gründe'!A:D,2,FALSE)</f>
        <v>Schimmel</v>
      </c>
      <c r="O1149" s="75" t="str">
        <f>IF(ISBLANK(F1149),VLOOKUP(Abfalldokumentation!$X1149,'Liste Gründe'!A:D,3,FALSE),F1149)</f>
        <v>keinen Abnehmer</v>
      </c>
      <c r="P1149" s="76" t="str">
        <f>IF(ISBLANK(Abfalldokumentation!$G1149),"-",Abfalldokumentation!$G1149)</f>
        <v>-</v>
      </c>
      <c r="Q1149" s="76">
        <f t="shared" si="148"/>
        <v>42</v>
      </c>
      <c r="R1149" s="76" t="str">
        <f t="shared" si="149"/>
        <v>Produkte</v>
      </c>
      <c r="S1149" s="76" t="str">
        <f t="shared" si="150"/>
        <v>BUs</v>
      </c>
      <c r="T1149" s="76" t="str">
        <f t="shared" si="151"/>
        <v>Symptome</v>
      </c>
      <c r="U1149" s="76" t="str">
        <f>IFERROR(VLOOKUP(Abfalldokumentation!$W1149,Kennzahlen!S:U,3,FALSE)*Abfalldokumentation!$J1149,"0")</f>
        <v>0</v>
      </c>
      <c r="V1149" s="76" t="str">
        <f>IF(ISBLANK(A1149),VLOOKUP(Abfalldokumentation!$W1149,'Linien - BU'!R:S,2,FALSE),A1149)</f>
        <v>Verkauf</v>
      </c>
      <c r="W1149" s="77">
        <f t="shared" si="152"/>
        <v>49500189</v>
      </c>
      <c r="X1149" s="77">
        <f t="shared" si="153"/>
        <v>12</v>
      </c>
      <c r="Y1149"/>
    </row>
    <row r="1150" spans="1:25" ht="30" customHeight="1" x14ac:dyDescent="0.25">
      <c r="A1150" s="39" t="s">
        <v>70</v>
      </c>
      <c r="B1150" s="40" t="s">
        <v>36</v>
      </c>
      <c r="C1150" s="40">
        <v>54</v>
      </c>
      <c r="D1150" s="40">
        <v>30</v>
      </c>
      <c r="E1150" s="41">
        <v>44487</v>
      </c>
      <c r="F1150" s="42"/>
      <c r="G1150" s="40"/>
      <c r="H1150" s="44" t="str">
        <f>IFERROR(VLOOKUP(Abfalldokumentation!$B1150,Artikel!A:C,3,FALSE),Abfalldokumentation!$B1150)</f>
        <v>-</v>
      </c>
      <c r="I1150" s="78" t="str">
        <f>VLOOKUP(V1150,'Linien - BU'!A:B,2,FALSE)</f>
        <v>BU1</v>
      </c>
      <c r="J1150" s="79">
        <f t="shared" si="147"/>
        <v>54</v>
      </c>
      <c r="K1150" s="80">
        <f>Abfalldokumentation!$E1150</f>
        <v>44487</v>
      </c>
      <c r="L1150" s="79" t="str">
        <f>IFERROR(IF(VLOOKUP(W1150,'[1]Rohware 230'!$B:$C,2,FALSE)=0,"Rohware"),
IFERROR(IF(VLOOKUP(W1150,[1]Sammelnr.!$B:$C,2,FALSE)=0,"Sammelnr. ungeschält ABS"),
IFERROR(IF(VLOOKUP(W1150,[1]Sammelnr.!$E:$F,2,FALSE)=0,"Sammelnr. ungeschält VS"),
IFERROR(IF(VLOOKUP(W1150,[1]Sammelnr.!$H:$I,2,FALSE)=0,"Sammelnr. geschält"),
IFERROR(IF(VLOOKUP(W1150,[1]Offen!$B:$C,2,FALSE)=0,"Offen ungeschält ABS"),
IFERROR(IF(VLOOKUP(W1150,[1]Offen!$E:$F,2,FALSE)=0,"Offen ungeschält VOS"),
IFERROR(IF(VLOOKUP(W1150,[1]Offen!$H:$I,2,FALSE)=0,"Offen geschält RW"),
IFERROR(IF(VLOOKUP(W1150,[1]Offen!$K:$L,2,FALSE)=0,"Offen vegan"),
IFERROR(IF(VLOOKUP(W1150,[1]Offen!$N:$O,2,FALSE)=0,"Offen Zipfel"),
IFERROR(IF(VLOOKUP(W1150,[1]Offen!$Q:$R,2,FALSE)=0,"Offen Endstücke"),
IFERROR(IF(VLOOKUP(W1150,[1]Vakuumiert!$B:$C,2,FALSE)=0,"Vakuumierter VOS ungeschält"),
IFERROR(IF(VLOOKUP(W1150,[1]Vakuumiert!$E:$F,2,FALSE)=0,"Vakuumierter ABS ungeschält"),
IFERROR(IF(VLOOKUP(W1150,[1]Vakuumiert!$H:$I,2,FALSE)=0,"Vakuumierter VOS geschält"),
IFERROR(IF(VLOOKUP(W1150,[1]Vakuumiert!$K:$L,2,FALSE)=0,"Vakuumierter VOS vegan"),
IFERROR(IF(VLOOKUP(W1150,[1]Vakuumiert!$N:$O,2,FALSE)=0,"Vakuumierter VOS Zipfel"),
IFERROR(IF(VLOOKUP(W1150,[1]Vakuumiert!$Q:$R,2,FALSE)=0,"Vakuumiert geschält"),
IFERROR(IF(VLOOKUP(W1150,'[1]vakuumierte Fertigprodukte'!$B:$C,2,FALSE)=0,"Fertigprodukte"),
IFERROR(IF(VLOOKUP(W1150,'[1]vakuumierte Fertigprodukte'!$E:$FI,2,FALSE)=0,"Vakuumierte Zipfel"),
IFERROR(IF(VLOOKUP(W1150,[1]Wurste!$B:$C,2,FALSE)=0,"Räucherwürste"),
IFERROR(IF(VLOOKUP(W1150,[1]Wurste!$E:$F,2,FALSE)=0,"URW/URGW Wurst"),
IFERROR(IF(VLOOKUP(W1150,[1]Wurste!$H:$I,2,FALSE)=0,"HF-Wurst Vegan"),
IFERROR(IF(VLOOKUP(W1150,[1]Wurste!$K:$L,2,FALSE)=0,"320er ohne Würste"),
IFERROR(IF(AND(OR(Abfalldokumentation!$I1150="BU3",Abfalldokumentation!$I1150="Verkauf"),Abfalldokumentation!$N1150="Schimmel",Abfalldokumentation!$O1150="keinen Abnehmer/kein Schälpersonal"),"Div. Zipfel, ES ohne Verwendung",VLOOKUP(Abfalldokumentation!$M1150,Produktgruppen!A:B,2,FALSE)),"-")))))))))))))))))))))))</f>
        <v>Rest</v>
      </c>
      <c r="M1150" s="81" t="str">
        <f>IFERROR(VLOOKUP(Abfalldokumentation!$W1150,Artikel!A:C,3,FALSE),Abfalldokumentation!$W1150)</f>
        <v>-</v>
      </c>
      <c r="N1150" s="81" t="str">
        <f>VLOOKUP(D1150,'Liste Gründe'!A:D,2,FALSE)</f>
        <v>Linienbezogen</v>
      </c>
      <c r="O1150" s="80" t="str">
        <f>IF(ISBLANK(F1150),VLOOKUP(Abfalldokumentation!$X1150,'Liste Gründe'!A:D,3,FALSE),F1150)</f>
        <v>Maschinenabfall</v>
      </c>
      <c r="P1150" s="81" t="str">
        <f>IF(ISBLANK(Abfalldokumentation!$G1150),"-",Abfalldokumentation!$G1150)</f>
        <v>-</v>
      </c>
      <c r="Q1150" s="81">
        <f t="shared" si="148"/>
        <v>42</v>
      </c>
      <c r="R1150" s="81" t="str">
        <f t="shared" si="149"/>
        <v>Produkte</v>
      </c>
      <c r="S1150" s="81" t="str">
        <f t="shared" si="150"/>
        <v>BUs</v>
      </c>
      <c r="T1150" s="81" t="str">
        <f t="shared" si="151"/>
        <v>Symptome</v>
      </c>
      <c r="U1150" s="81" t="str">
        <f>IFERROR(VLOOKUP(Abfalldokumentation!$W1150,Kennzahlen!S:U,3,FALSE)*Abfalldokumentation!$J1150,"0")</f>
        <v>0</v>
      </c>
      <c r="V1150" s="81" t="str">
        <f>IF(ISBLANK(A1150),VLOOKUP(Abfalldokumentation!$W1150,'Linien - BU'!R:S,2,FALSE),A1150)</f>
        <v>Abfüllung</v>
      </c>
      <c r="W1150" s="77" t="str">
        <f t="shared" si="152"/>
        <v>-</v>
      </c>
      <c r="X1150" s="77">
        <f t="shared" si="153"/>
        <v>30</v>
      </c>
      <c r="Y1150"/>
    </row>
    <row r="1151" spans="1:25" ht="30" customHeight="1" x14ac:dyDescent="0.25">
      <c r="A1151" s="45" t="s">
        <v>70</v>
      </c>
      <c r="B1151" s="46" t="s">
        <v>36</v>
      </c>
      <c r="C1151" s="46">
        <v>206</v>
      </c>
      <c r="D1151" s="46">
        <v>30</v>
      </c>
      <c r="E1151" s="47">
        <v>44487</v>
      </c>
      <c r="F1151" s="48"/>
      <c r="G1151" s="46"/>
      <c r="H1151" s="50" t="str">
        <f>IFERROR(VLOOKUP(Abfalldokumentation!$B1151,Artikel!A:C,3,FALSE),Abfalldokumentation!$B1151)</f>
        <v>-</v>
      </c>
      <c r="I1151" s="73" t="str">
        <f>VLOOKUP(V1151,'Linien - BU'!A:B,2,FALSE)</f>
        <v>BU1</v>
      </c>
      <c r="J1151" s="74">
        <f t="shared" si="147"/>
        <v>206</v>
      </c>
      <c r="K1151" s="75">
        <f>Abfalldokumentation!$E1151</f>
        <v>44487</v>
      </c>
      <c r="L1151" s="74" t="str">
        <f>IFERROR(IF(VLOOKUP(W1151,'[1]Rohware 230'!$B:$C,2,FALSE)=0,"Rohware"),
IFERROR(IF(VLOOKUP(W1151,[1]Sammelnr.!$B:$C,2,FALSE)=0,"Sammelnr. ungeschält ABS"),
IFERROR(IF(VLOOKUP(W1151,[1]Sammelnr.!$E:$F,2,FALSE)=0,"Sammelnr. ungeschält VS"),
IFERROR(IF(VLOOKUP(W1151,[1]Sammelnr.!$H:$I,2,FALSE)=0,"Sammelnr. geschält"),
IFERROR(IF(VLOOKUP(W1151,[1]Offen!$B:$C,2,FALSE)=0,"Offen ungeschält ABS"),
IFERROR(IF(VLOOKUP(W1151,[1]Offen!$E:$F,2,FALSE)=0,"Offen ungeschält VOS"),
IFERROR(IF(VLOOKUP(W1151,[1]Offen!$H:$I,2,FALSE)=0,"Offen geschält RW"),
IFERROR(IF(VLOOKUP(W1151,[1]Offen!$K:$L,2,FALSE)=0,"Offen vegan"),
IFERROR(IF(VLOOKUP(W1151,[1]Offen!$N:$O,2,FALSE)=0,"Offen Zipfel"),
IFERROR(IF(VLOOKUP(W1151,[1]Offen!$Q:$R,2,FALSE)=0,"Offen Endstücke"),
IFERROR(IF(VLOOKUP(W1151,[1]Vakuumiert!$B:$C,2,FALSE)=0,"Vakuumierter VOS ungeschält"),
IFERROR(IF(VLOOKUP(W1151,[1]Vakuumiert!$E:$F,2,FALSE)=0,"Vakuumierter ABS ungeschält"),
IFERROR(IF(VLOOKUP(W1151,[1]Vakuumiert!$H:$I,2,FALSE)=0,"Vakuumierter VOS geschält"),
IFERROR(IF(VLOOKUP(W1151,[1]Vakuumiert!$K:$L,2,FALSE)=0,"Vakuumierter VOS vegan"),
IFERROR(IF(VLOOKUP(W1151,[1]Vakuumiert!$N:$O,2,FALSE)=0,"Vakuumierter VOS Zipfel"),
IFERROR(IF(VLOOKUP(W1151,[1]Vakuumiert!$Q:$R,2,FALSE)=0,"Vakuumiert geschält"),
IFERROR(IF(VLOOKUP(W1151,'[1]vakuumierte Fertigprodukte'!$B:$C,2,FALSE)=0,"Fertigprodukte"),
IFERROR(IF(VLOOKUP(W1151,'[1]vakuumierte Fertigprodukte'!$E:$FI,2,FALSE)=0,"Vakuumierte Zipfel"),
IFERROR(IF(VLOOKUP(W1151,[1]Wurste!$B:$C,2,FALSE)=0,"Räucherwürste"),
IFERROR(IF(VLOOKUP(W1151,[1]Wurste!$E:$F,2,FALSE)=0,"URW/URGW Wurst"),
IFERROR(IF(VLOOKUP(W1151,[1]Wurste!$H:$I,2,FALSE)=0,"HF-Wurst Vegan"),
IFERROR(IF(VLOOKUP(W1151,[1]Wurste!$K:$L,2,FALSE)=0,"320er ohne Würste"),
IFERROR(IF(AND(OR(Abfalldokumentation!$I1151="BU3",Abfalldokumentation!$I1151="Verkauf"),Abfalldokumentation!$N1151="Schimmel",Abfalldokumentation!$O1151="keinen Abnehmer/kein Schälpersonal"),"Div. Zipfel, ES ohne Verwendung",VLOOKUP(Abfalldokumentation!$M1151,Produktgruppen!A:B,2,FALSE)),"-")))))))))))))))))))))))</f>
        <v>Rest</v>
      </c>
      <c r="M1151" s="76" t="str">
        <f>IFERROR(VLOOKUP(Abfalldokumentation!$W1151,Artikel!A:C,3,FALSE),Abfalldokumentation!$W1151)</f>
        <v>-</v>
      </c>
      <c r="N1151" s="76" t="str">
        <f>VLOOKUP(D1151,'Liste Gründe'!A:D,2,FALSE)</f>
        <v>Linienbezogen</v>
      </c>
      <c r="O1151" s="75" t="str">
        <f>IF(ISBLANK(F1151),VLOOKUP(Abfalldokumentation!$X1151,'Liste Gründe'!A:D,3,FALSE),F1151)</f>
        <v>Maschinenabfall</v>
      </c>
      <c r="P1151" s="76" t="str">
        <f>IF(ISBLANK(Abfalldokumentation!$G1151),"-",Abfalldokumentation!$G1151)</f>
        <v>-</v>
      </c>
      <c r="Q1151" s="76">
        <f t="shared" si="148"/>
        <v>42</v>
      </c>
      <c r="R1151" s="76" t="str">
        <f t="shared" si="149"/>
        <v>Produkte</v>
      </c>
      <c r="S1151" s="76" t="str">
        <f t="shared" si="150"/>
        <v>BUs</v>
      </c>
      <c r="T1151" s="76" t="str">
        <f t="shared" si="151"/>
        <v>Symptome</v>
      </c>
      <c r="U1151" s="76" t="str">
        <f>IFERROR(VLOOKUP(Abfalldokumentation!$W1151,Kennzahlen!S:U,3,FALSE)*Abfalldokumentation!$J1151,"0")</f>
        <v>0</v>
      </c>
      <c r="V1151" s="76" t="str">
        <f>IF(ISBLANK(A1151),VLOOKUP(Abfalldokumentation!$W1151,'Linien - BU'!R:S,2,FALSE),A1151)</f>
        <v>Abfüllung</v>
      </c>
      <c r="W1151" s="77" t="str">
        <f t="shared" si="152"/>
        <v>-</v>
      </c>
      <c r="X1151" s="77">
        <f t="shared" si="153"/>
        <v>30</v>
      </c>
      <c r="Y1151"/>
    </row>
    <row r="1152" spans="1:25" ht="30" customHeight="1" x14ac:dyDescent="0.25">
      <c r="A1152" s="39" t="s">
        <v>8</v>
      </c>
      <c r="B1152" s="40" t="s">
        <v>36</v>
      </c>
      <c r="C1152" s="40">
        <f>107-28</f>
        <v>79</v>
      </c>
      <c r="D1152" s="40">
        <v>30</v>
      </c>
      <c r="E1152" s="41">
        <v>44487</v>
      </c>
      <c r="F1152" s="42"/>
      <c r="G1152" s="40"/>
      <c r="H1152" s="44" t="str">
        <f>IFERROR(VLOOKUP(Abfalldokumentation!$B1152,Artikel!A:C,3,FALSE),Abfalldokumentation!$B1152)</f>
        <v>-</v>
      </c>
      <c r="I1152" s="78" t="str">
        <f>VLOOKUP(V1152,'Linien - BU'!A:B,2,FALSE)</f>
        <v>BU3</v>
      </c>
      <c r="J1152" s="79">
        <f t="shared" si="147"/>
        <v>79</v>
      </c>
      <c r="K1152" s="80">
        <f>Abfalldokumentation!$E1152</f>
        <v>44487</v>
      </c>
      <c r="L1152" s="79" t="str">
        <f>IFERROR(IF(VLOOKUP(W1152,'[1]Rohware 230'!$B:$C,2,FALSE)=0,"Rohware"),
IFERROR(IF(VLOOKUP(W1152,[1]Sammelnr.!$B:$C,2,FALSE)=0,"Sammelnr. ungeschält ABS"),
IFERROR(IF(VLOOKUP(W1152,[1]Sammelnr.!$E:$F,2,FALSE)=0,"Sammelnr. ungeschält VS"),
IFERROR(IF(VLOOKUP(W1152,[1]Sammelnr.!$H:$I,2,FALSE)=0,"Sammelnr. geschält"),
IFERROR(IF(VLOOKUP(W1152,[1]Offen!$B:$C,2,FALSE)=0,"Offen ungeschält ABS"),
IFERROR(IF(VLOOKUP(W1152,[1]Offen!$E:$F,2,FALSE)=0,"Offen ungeschält VOS"),
IFERROR(IF(VLOOKUP(W1152,[1]Offen!$H:$I,2,FALSE)=0,"Offen geschält RW"),
IFERROR(IF(VLOOKUP(W1152,[1]Offen!$K:$L,2,FALSE)=0,"Offen vegan"),
IFERROR(IF(VLOOKUP(W1152,[1]Offen!$N:$O,2,FALSE)=0,"Offen Zipfel"),
IFERROR(IF(VLOOKUP(W1152,[1]Offen!$Q:$R,2,FALSE)=0,"Offen Endstücke"),
IFERROR(IF(VLOOKUP(W1152,[1]Vakuumiert!$B:$C,2,FALSE)=0,"Vakuumierter VOS ungeschält"),
IFERROR(IF(VLOOKUP(W1152,[1]Vakuumiert!$E:$F,2,FALSE)=0,"Vakuumierter ABS ungeschält"),
IFERROR(IF(VLOOKUP(W1152,[1]Vakuumiert!$H:$I,2,FALSE)=0,"Vakuumierter VOS geschält"),
IFERROR(IF(VLOOKUP(W1152,[1]Vakuumiert!$K:$L,2,FALSE)=0,"Vakuumierter VOS vegan"),
IFERROR(IF(VLOOKUP(W1152,[1]Vakuumiert!$N:$O,2,FALSE)=0,"Vakuumierter VOS Zipfel"),
IFERROR(IF(VLOOKUP(W1152,[1]Vakuumiert!$Q:$R,2,FALSE)=0,"Vakuumiert geschält"),
IFERROR(IF(VLOOKUP(W1152,'[1]vakuumierte Fertigprodukte'!$B:$C,2,FALSE)=0,"Fertigprodukte"),
IFERROR(IF(VLOOKUP(W1152,'[1]vakuumierte Fertigprodukte'!$E:$FI,2,FALSE)=0,"Vakuumierte Zipfel"),
IFERROR(IF(VLOOKUP(W1152,[1]Wurste!$B:$C,2,FALSE)=0,"Räucherwürste"),
IFERROR(IF(VLOOKUP(W1152,[1]Wurste!$E:$F,2,FALSE)=0,"URW/URGW Wurst"),
IFERROR(IF(VLOOKUP(W1152,[1]Wurste!$H:$I,2,FALSE)=0,"HF-Wurst Vegan"),
IFERROR(IF(VLOOKUP(W1152,[1]Wurste!$K:$L,2,FALSE)=0,"320er ohne Würste"),
IFERROR(IF(AND(OR(Abfalldokumentation!$I1152="BU3",Abfalldokumentation!$I1152="Verkauf"),Abfalldokumentation!$N1152="Schimmel",Abfalldokumentation!$O1152="keinen Abnehmer/kein Schälpersonal"),"Div. Zipfel, ES ohne Verwendung",VLOOKUP(Abfalldokumentation!$M1152,Produktgruppen!A:B,2,FALSE)),"-")))))))))))))))))))))))</f>
        <v>Rest</v>
      </c>
      <c r="M1152" s="81" t="str">
        <f>IFERROR(VLOOKUP(Abfalldokumentation!$W1152,Artikel!A:C,3,FALSE),Abfalldokumentation!$W1152)</f>
        <v>-</v>
      </c>
      <c r="N1152" s="81" t="str">
        <f>VLOOKUP(D1152,'Liste Gründe'!A:D,2,FALSE)</f>
        <v>Linienbezogen</v>
      </c>
      <c r="O1152" s="80" t="str">
        <f>IF(ISBLANK(F1152),VLOOKUP(Abfalldokumentation!$X1152,'Liste Gründe'!A:D,3,FALSE),F1152)</f>
        <v>Maschinenabfall</v>
      </c>
      <c r="P1152" s="81" t="str">
        <f>IF(ISBLANK(Abfalldokumentation!$G1152),"-",Abfalldokumentation!$G1152)</f>
        <v>-</v>
      </c>
      <c r="Q1152" s="81">
        <f t="shared" si="148"/>
        <v>42</v>
      </c>
      <c r="R1152" s="81" t="str">
        <f t="shared" si="149"/>
        <v>Produkte</v>
      </c>
      <c r="S1152" s="81" t="str">
        <f t="shared" si="150"/>
        <v>BUs</v>
      </c>
      <c r="T1152" s="81" t="str">
        <f t="shared" si="151"/>
        <v>Symptome</v>
      </c>
      <c r="U1152" s="81" t="str">
        <f>IFERROR(VLOOKUP(Abfalldokumentation!$W1152,Kennzahlen!S:U,3,FALSE)*Abfalldokumentation!$J1152,"0")</f>
        <v>0</v>
      </c>
      <c r="V1152" s="81" t="str">
        <f>IF(ISBLANK(A1152),VLOOKUP(Abfalldokumentation!$W1152,'Linien - BU'!R:S,2,FALSE),A1152)</f>
        <v>BU3</v>
      </c>
      <c r="W1152" s="77" t="str">
        <f t="shared" si="152"/>
        <v>-</v>
      </c>
      <c r="X1152" s="77">
        <f t="shared" si="153"/>
        <v>30</v>
      </c>
      <c r="Y1152"/>
    </row>
    <row r="1153" spans="1:25" ht="30" customHeight="1" x14ac:dyDescent="0.25">
      <c r="A1153" s="45" t="s">
        <v>70</v>
      </c>
      <c r="B1153" s="46" t="s">
        <v>36</v>
      </c>
      <c r="C1153" s="46">
        <v>60</v>
      </c>
      <c r="D1153" s="46">
        <v>12</v>
      </c>
      <c r="E1153" s="47">
        <v>44487</v>
      </c>
      <c r="F1153" s="48" t="s">
        <v>21</v>
      </c>
      <c r="G1153" s="46"/>
      <c r="H1153" s="50" t="str">
        <f>IFERROR(VLOOKUP(Abfalldokumentation!$B1153,Artikel!A:C,3,FALSE),Abfalldokumentation!$B1153)</f>
        <v>-</v>
      </c>
      <c r="I1153" s="73" t="str">
        <f>VLOOKUP(V1153,'Linien - BU'!A:B,2,FALSE)</f>
        <v>BU1</v>
      </c>
      <c r="J1153" s="74">
        <f t="shared" si="147"/>
        <v>60</v>
      </c>
      <c r="K1153" s="75">
        <f>Abfalldokumentation!$E1153</f>
        <v>44487</v>
      </c>
      <c r="L1153" s="74" t="str">
        <f>IFERROR(IF(VLOOKUP(W1153,'[1]Rohware 230'!$B:$C,2,FALSE)=0,"Rohware"),
IFERROR(IF(VLOOKUP(W1153,[1]Sammelnr.!$B:$C,2,FALSE)=0,"Sammelnr. ungeschält ABS"),
IFERROR(IF(VLOOKUP(W1153,[1]Sammelnr.!$E:$F,2,FALSE)=0,"Sammelnr. ungeschält VS"),
IFERROR(IF(VLOOKUP(W1153,[1]Sammelnr.!$H:$I,2,FALSE)=0,"Sammelnr. geschält"),
IFERROR(IF(VLOOKUP(W1153,[1]Offen!$B:$C,2,FALSE)=0,"Offen ungeschält ABS"),
IFERROR(IF(VLOOKUP(W1153,[1]Offen!$E:$F,2,FALSE)=0,"Offen ungeschält VOS"),
IFERROR(IF(VLOOKUP(W1153,[1]Offen!$H:$I,2,FALSE)=0,"Offen geschält RW"),
IFERROR(IF(VLOOKUP(W1153,[1]Offen!$K:$L,2,FALSE)=0,"Offen vegan"),
IFERROR(IF(VLOOKUP(W1153,[1]Offen!$N:$O,2,FALSE)=0,"Offen Zipfel"),
IFERROR(IF(VLOOKUP(W1153,[1]Offen!$Q:$R,2,FALSE)=0,"Offen Endstücke"),
IFERROR(IF(VLOOKUP(W1153,[1]Vakuumiert!$B:$C,2,FALSE)=0,"Vakuumierter VOS ungeschält"),
IFERROR(IF(VLOOKUP(W1153,[1]Vakuumiert!$E:$F,2,FALSE)=0,"Vakuumierter ABS ungeschält"),
IFERROR(IF(VLOOKUP(W1153,[1]Vakuumiert!$H:$I,2,FALSE)=0,"Vakuumierter VOS geschält"),
IFERROR(IF(VLOOKUP(W1153,[1]Vakuumiert!$K:$L,2,FALSE)=0,"Vakuumierter VOS vegan"),
IFERROR(IF(VLOOKUP(W1153,[1]Vakuumiert!$N:$O,2,FALSE)=0,"Vakuumierter VOS Zipfel"),
IFERROR(IF(VLOOKUP(W1153,[1]Vakuumiert!$Q:$R,2,FALSE)=0,"Vakuumiert geschält"),
IFERROR(IF(VLOOKUP(W1153,'[1]vakuumierte Fertigprodukte'!$B:$C,2,FALSE)=0,"Fertigprodukte"),
IFERROR(IF(VLOOKUP(W1153,'[1]vakuumierte Fertigprodukte'!$E:$FI,2,FALSE)=0,"Vakuumierte Zipfel"),
IFERROR(IF(VLOOKUP(W1153,[1]Wurste!$B:$C,2,FALSE)=0,"Räucherwürste"),
IFERROR(IF(VLOOKUP(W1153,[1]Wurste!$E:$F,2,FALSE)=0,"URW/URGW Wurst"),
IFERROR(IF(VLOOKUP(W1153,[1]Wurste!$H:$I,2,FALSE)=0,"HF-Wurst Vegan"),
IFERROR(IF(VLOOKUP(W1153,[1]Wurste!$K:$L,2,FALSE)=0,"320er ohne Würste"),
IFERROR(IF(AND(OR(Abfalldokumentation!$I1153="BU3",Abfalldokumentation!$I1153="Verkauf"),Abfalldokumentation!$N1153="Schimmel",Abfalldokumentation!$O1153="keinen Abnehmer/kein Schälpersonal"),"Div. Zipfel, ES ohne Verwendung",VLOOKUP(Abfalldokumentation!$M1153,Produktgruppen!A:B,2,FALSE)),"-")))))))))))))))))))))))</f>
        <v>Rest</v>
      </c>
      <c r="M1153" s="76" t="str">
        <f>IFERROR(VLOOKUP(Abfalldokumentation!$W1153,Artikel!A:C,3,FALSE),Abfalldokumentation!$W1153)</f>
        <v>-</v>
      </c>
      <c r="N1153" s="76" t="str">
        <f>VLOOKUP(D1153,'Liste Gründe'!A:D,2,FALSE)</f>
        <v>Schimmel</v>
      </c>
      <c r="O1153" s="75" t="str">
        <f>IF(ISBLANK(F1153),VLOOKUP(Abfalldokumentation!$X1153,'Liste Gründe'!A:D,3,FALSE),F1153)</f>
        <v>VOS &gt; Einsatz</v>
      </c>
      <c r="P1153" s="76" t="str">
        <f>IF(ISBLANK(Abfalldokumentation!$G1153),"-",Abfalldokumentation!$G1153)</f>
        <v>-</v>
      </c>
      <c r="Q1153" s="76">
        <f t="shared" si="148"/>
        <v>42</v>
      </c>
      <c r="R1153" s="76" t="str">
        <f t="shared" si="149"/>
        <v>Produkte</v>
      </c>
      <c r="S1153" s="76" t="str">
        <f t="shared" si="150"/>
        <v>BUs</v>
      </c>
      <c r="T1153" s="76" t="str">
        <f t="shared" si="151"/>
        <v>Symptome</v>
      </c>
      <c r="U1153" s="76" t="str">
        <f>IFERROR(VLOOKUP(Abfalldokumentation!$W1153,Kennzahlen!S:U,3,FALSE)*Abfalldokumentation!$J1153,"0")</f>
        <v>0</v>
      </c>
      <c r="V1153" s="76" t="str">
        <f>IF(ISBLANK(A1153),VLOOKUP(Abfalldokumentation!$W1153,'Linien - BU'!R:S,2,FALSE),A1153)</f>
        <v>Abfüllung</v>
      </c>
      <c r="W1153" s="77" t="str">
        <f t="shared" si="152"/>
        <v>-</v>
      </c>
      <c r="X1153" s="77">
        <f t="shared" si="153"/>
        <v>12</v>
      </c>
      <c r="Y1153"/>
    </row>
    <row r="1154" spans="1:25" ht="30" customHeight="1" x14ac:dyDescent="0.25">
      <c r="A1154" s="39" t="s">
        <v>223</v>
      </c>
      <c r="B1154" s="40" t="s">
        <v>36</v>
      </c>
      <c r="C1154" s="40">
        <v>64</v>
      </c>
      <c r="D1154" s="40">
        <v>81</v>
      </c>
      <c r="E1154" s="41">
        <v>44487</v>
      </c>
      <c r="F1154" s="42" t="s">
        <v>109</v>
      </c>
      <c r="G1154" s="40"/>
      <c r="H1154" s="44" t="str">
        <f>IFERROR(VLOOKUP(Abfalldokumentation!$B1154,Artikel!A:C,3,FALSE),Abfalldokumentation!$B1154)</f>
        <v>-</v>
      </c>
      <c r="I1154" s="78" t="str">
        <f>VLOOKUP(V1154,'Linien - BU'!A:B,2,FALSE)</f>
        <v>BU3</v>
      </c>
      <c r="J1154" s="79">
        <f t="shared" ref="J1154:J1217" si="154">C1154</f>
        <v>64</v>
      </c>
      <c r="K1154" s="80">
        <f>Abfalldokumentation!$E1154</f>
        <v>44487</v>
      </c>
      <c r="L1154" s="79" t="str">
        <f>IFERROR(IF(VLOOKUP(W1154,'[1]Rohware 230'!$B:$C,2,FALSE)=0,"Rohware"),
IFERROR(IF(VLOOKUP(W1154,[1]Sammelnr.!$B:$C,2,FALSE)=0,"Sammelnr. ungeschält ABS"),
IFERROR(IF(VLOOKUP(W1154,[1]Sammelnr.!$E:$F,2,FALSE)=0,"Sammelnr. ungeschält VS"),
IFERROR(IF(VLOOKUP(W1154,[1]Sammelnr.!$H:$I,2,FALSE)=0,"Sammelnr. geschält"),
IFERROR(IF(VLOOKUP(W1154,[1]Offen!$B:$C,2,FALSE)=0,"Offen ungeschält ABS"),
IFERROR(IF(VLOOKUP(W1154,[1]Offen!$E:$F,2,FALSE)=0,"Offen ungeschält VOS"),
IFERROR(IF(VLOOKUP(W1154,[1]Offen!$H:$I,2,FALSE)=0,"Offen geschält RW"),
IFERROR(IF(VLOOKUP(W1154,[1]Offen!$K:$L,2,FALSE)=0,"Offen vegan"),
IFERROR(IF(VLOOKUP(W1154,[1]Offen!$N:$O,2,FALSE)=0,"Offen Zipfel"),
IFERROR(IF(VLOOKUP(W1154,[1]Offen!$Q:$R,2,FALSE)=0,"Offen Endstücke"),
IFERROR(IF(VLOOKUP(W1154,[1]Vakuumiert!$B:$C,2,FALSE)=0,"Vakuumierter VOS ungeschält"),
IFERROR(IF(VLOOKUP(W1154,[1]Vakuumiert!$E:$F,2,FALSE)=0,"Vakuumierter ABS ungeschält"),
IFERROR(IF(VLOOKUP(W1154,[1]Vakuumiert!$H:$I,2,FALSE)=0,"Vakuumierter VOS geschält"),
IFERROR(IF(VLOOKUP(W1154,[1]Vakuumiert!$K:$L,2,FALSE)=0,"Vakuumierter VOS vegan"),
IFERROR(IF(VLOOKUP(W1154,[1]Vakuumiert!$N:$O,2,FALSE)=0,"Vakuumierter VOS Zipfel"),
IFERROR(IF(VLOOKUP(W1154,[1]Vakuumiert!$Q:$R,2,FALSE)=0,"Vakuumiert geschält"),
IFERROR(IF(VLOOKUP(W1154,'[1]vakuumierte Fertigprodukte'!$B:$C,2,FALSE)=0,"Fertigprodukte"),
IFERROR(IF(VLOOKUP(W1154,'[1]vakuumierte Fertigprodukte'!$E:$FI,2,FALSE)=0,"Vakuumierte Zipfel"),
IFERROR(IF(VLOOKUP(W1154,[1]Wurste!$B:$C,2,FALSE)=0,"Räucherwürste"),
IFERROR(IF(VLOOKUP(W1154,[1]Wurste!$E:$F,2,FALSE)=0,"URW/URGW Wurst"),
IFERROR(IF(VLOOKUP(W1154,[1]Wurste!$H:$I,2,FALSE)=0,"HF-Wurst Vegan"),
IFERROR(IF(VLOOKUP(W1154,[1]Wurste!$K:$L,2,FALSE)=0,"320er ohne Würste"),
IFERROR(IF(AND(OR(Abfalldokumentation!$I1154="BU3",Abfalldokumentation!$I1154="Verkauf"),Abfalldokumentation!$N1154="Schimmel",Abfalldokumentation!$O1154="keinen Abnehmer/kein Schälpersonal"),"Div. Zipfel, ES ohne Verwendung",VLOOKUP(Abfalldokumentation!$M1154,Produktgruppen!A:B,2,FALSE)),"-")))))))))))))))))))))))</f>
        <v>Rest</v>
      </c>
      <c r="M1154" s="81" t="str">
        <f>IFERROR(VLOOKUP(Abfalldokumentation!$W1154,Artikel!A:C,3,FALSE),Abfalldokumentation!$W1154)</f>
        <v>-</v>
      </c>
      <c r="N1154" s="81" t="str">
        <f>VLOOKUP(D1154,'Liste Gründe'!A:D,2,FALSE)</f>
        <v>Linienbezogen</v>
      </c>
      <c r="O1154" s="80" t="str">
        <f>IF(ISBLANK(F1154),VLOOKUP(Abfalldokumentation!$X1154,'Liste Gründe'!A:D,3,FALSE),F1154)</f>
        <v>gemischtes Produkt</v>
      </c>
      <c r="P1154" s="81" t="str">
        <f>IF(ISBLANK(Abfalldokumentation!$G1154),"-",Abfalldokumentation!$G1154)</f>
        <v>-</v>
      </c>
      <c r="Q1154" s="81">
        <f t="shared" ref="Q1154:Q1217" si="155">_xlfn.ISOWEEKNUM(K1154)</f>
        <v>42</v>
      </c>
      <c r="R1154" s="81" t="str">
        <f t="shared" ref="R1154:R1217" si="156">"Produkte"</f>
        <v>Produkte</v>
      </c>
      <c r="S1154" s="81" t="str">
        <f t="shared" ref="S1154:S1217" si="157">"BUs"</f>
        <v>BUs</v>
      </c>
      <c r="T1154" s="81" t="str">
        <f t="shared" ref="T1154:T1217" si="158">"Symptome"</f>
        <v>Symptome</v>
      </c>
      <c r="U1154" s="81" t="str">
        <f>IFERROR(VLOOKUP(Abfalldokumentation!$W1154,Kennzahlen!S:U,3,FALSE)*Abfalldokumentation!$J1154,"0")</f>
        <v>0</v>
      </c>
      <c r="V1154" s="81" t="str">
        <f>IF(ISBLANK(A1154),VLOOKUP(Abfalldokumentation!$W1154,'Linien - BU'!R:S,2,FALSE),A1154)</f>
        <v>L35</v>
      </c>
      <c r="W1154" s="77" t="str">
        <f t="shared" ref="W1154:W1217" si="159">B1154</f>
        <v>-</v>
      </c>
      <c r="X1154" s="77">
        <f t="shared" ref="X1154:X1217" si="160">D1154</f>
        <v>81</v>
      </c>
      <c r="Y1154"/>
    </row>
    <row r="1155" spans="1:25" ht="30" customHeight="1" x14ac:dyDescent="0.25">
      <c r="A1155" s="45" t="s">
        <v>89</v>
      </c>
      <c r="B1155" s="46" t="s">
        <v>36</v>
      </c>
      <c r="C1155" s="46">
        <v>19</v>
      </c>
      <c r="D1155" s="46">
        <v>74</v>
      </c>
      <c r="E1155" s="47">
        <v>44487</v>
      </c>
      <c r="F1155" s="48"/>
      <c r="G1155" s="46"/>
      <c r="H1155" s="50" t="str">
        <f>IFERROR(VLOOKUP(Abfalldokumentation!$B1155,Artikel!A:C,3,FALSE),Abfalldokumentation!$B1155)</f>
        <v>-</v>
      </c>
      <c r="I1155" s="73" t="str">
        <f>VLOOKUP(V1155,'Linien - BU'!A:B,2,FALSE)</f>
        <v>Rest</v>
      </c>
      <c r="J1155" s="74">
        <f t="shared" si="154"/>
        <v>19</v>
      </c>
      <c r="K1155" s="75">
        <f>Abfalldokumentation!$E1155</f>
        <v>44487</v>
      </c>
      <c r="L1155" s="74" t="str">
        <f>IFERROR(IF(VLOOKUP(W1155,'[1]Rohware 230'!$B:$C,2,FALSE)=0,"Rohware"),
IFERROR(IF(VLOOKUP(W1155,[1]Sammelnr.!$B:$C,2,FALSE)=0,"Sammelnr. ungeschält ABS"),
IFERROR(IF(VLOOKUP(W1155,[1]Sammelnr.!$E:$F,2,FALSE)=0,"Sammelnr. ungeschält VS"),
IFERROR(IF(VLOOKUP(W1155,[1]Sammelnr.!$H:$I,2,FALSE)=0,"Sammelnr. geschält"),
IFERROR(IF(VLOOKUP(W1155,[1]Offen!$B:$C,2,FALSE)=0,"Offen ungeschält ABS"),
IFERROR(IF(VLOOKUP(W1155,[1]Offen!$E:$F,2,FALSE)=0,"Offen ungeschält VOS"),
IFERROR(IF(VLOOKUP(W1155,[1]Offen!$H:$I,2,FALSE)=0,"Offen geschält RW"),
IFERROR(IF(VLOOKUP(W1155,[1]Offen!$K:$L,2,FALSE)=0,"Offen vegan"),
IFERROR(IF(VLOOKUP(W1155,[1]Offen!$N:$O,2,FALSE)=0,"Offen Zipfel"),
IFERROR(IF(VLOOKUP(W1155,[1]Offen!$Q:$R,2,FALSE)=0,"Offen Endstücke"),
IFERROR(IF(VLOOKUP(W1155,[1]Vakuumiert!$B:$C,2,FALSE)=0,"Vakuumierter VOS ungeschält"),
IFERROR(IF(VLOOKUP(W1155,[1]Vakuumiert!$E:$F,2,FALSE)=0,"Vakuumierter ABS ungeschält"),
IFERROR(IF(VLOOKUP(W1155,[1]Vakuumiert!$H:$I,2,FALSE)=0,"Vakuumierter VOS geschält"),
IFERROR(IF(VLOOKUP(W1155,[1]Vakuumiert!$K:$L,2,FALSE)=0,"Vakuumierter VOS vegan"),
IFERROR(IF(VLOOKUP(W1155,[1]Vakuumiert!$N:$O,2,FALSE)=0,"Vakuumierter VOS Zipfel"),
IFERROR(IF(VLOOKUP(W1155,[1]Vakuumiert!$Q:$R,2,FALSE)=0,"Vakuumiert geschält"),
IFERROR(IF(VLOOKUP(W1155,'[1]vakuumierte Fertigprodukte'!$B:$C,2,FALSE)=0,"Fertigprodukte"),
IFERROR(IF(VLOOKUP(W1155,'[1]vakuumierte Fertigprodukte'!$E:$FI,2,FALSE)=0,"Vakuumierte Zipfel"),
IFERROR(IF(VLOOKUP(W1155,[1]Wurste!$B:$C,2,FALSE)=0,"Räucherwürste"),
IFERROR(IF(VLOOKUP(W1155,[1]Wurste!$E:$F,2,FALSE)=0,"URW/URGW Wurst"),
IFERROR(IF(VLOOKUP(W1155,[1]Wurste!$H:$I,2,FALSE)=0,"HF-Wurst Vegan"),
IFERROR(IF(VLOOKUP(W1155,[1]Wurste!$K:$L,2,FALSE)=0,"320er ohne Würste"),
IFERROR(IF(AND(OR(Abfalldokumentation!$I1155="BU3",Abfalldokumentation!$I1155="Verkauf"),Abfalldokumentation!$N1155="Schimmel",Abfalldokumentation!$O1155="keinen Abnehmer/kein Schälpersonal"),"Div. Zipfel, ES ohne Verwendung",VLOOKUP(Abfalldokumentation!$M1155,Produktgruppen!A:B,2,FALSE)),"-")))))))))))))))))))))))</f>
        <v>Rest</v>
      </c>
      <c r="M1155" s="76" t="str">
        <f>IFERROR(VLOOKUP(Abfalldokumentation!$W1155,Artikel!A:C,3,FALSE),Abfalldokumentation!$W1155)</f>
        <v>-</v>
      </c>
      <c r="N1155" s="76" t="str">
        <f>VLOOKUP(D1155,'Liste Gründe'!A:D,2,FALSE)</f>
        <v>Qualitätssicherung</v>
      </c>
      <c r="O1155" s="75" t="str">
        <f>IF(ISBLANK(F1155),VLOOKUP(Abfalldokumentation!$X1155,'Liste Gründe'!A:D,3,FALSE),F1155)</f>
        <v>Sensorik</v>
      </c>
      <c r="P1155" s="76" t="str">
        <f>IF(ISBLANK(Abfalldokumentation!$G1155),"-",Abfalldokumentation!$G1155)</f>
        <v>-</v>
      </c>
      <c r="Q1155" s="76">
        <f t="shared" si="155"/>
        <v>42</v>
      </c>
      <c r="R1155" s="76" t="str">
        <f t="shared" si="156"/>
        <v>Produkte</v>
      </c>
      <c r="S1155" s="76" t="str">
        <f t="shared" si="157"/>
        <v>BUs</v>
      </c>
      <c r="T1155" s="76" t="str">
        <f t="shared" si="158"/>
        <v>Symptome</v>
      </c>
      <c r="U1155" s="76" t="str">
        <f>IFERROR(VLOOKUP(Abfalldokumentation!$W1155,Kennzahlen!S:U,3,FALSE)*Abfalldokumentation!$J1155,"0")</f>
        <v>0</v>
      </c>
      <c r="V1155" s="76" t="str">
        <f>IF(ISBLANK(A1155),VLOOKUP(Abfalldokumentation!$W1155,'Linien - BU'!R:S,2,FALSE),A1155)</f>
        <v>QM</v>
      </c>
      <c r="W1155" s="77" t="str">
        <f t="shared" si="159"/>
        <v>-</v>
      </c>
      <c r="X1155" s="77">
        <f t="shared" si="160"/>
        <v>74</v>
      </c>
      <c r="Y1155"/>
    </row>
    <row r="1156" spans="1:25" ht="30" customHeight="1" x14ac:dyDescent="0.25">
      <c r="A1156" s="39" t="s">
        <v>92</v>
      </c>
      <c r="B1156" s="40" t="s">
        <v>36</v>
      </c>
      <c r="C1156" s="40">
        <v>14.5</v>
      </c>
      <c r="D1156" s="40">
        <v>73</v>
      </c>
      <c r="E1156" s="41">
        <v>44487</v>
      </c>
      <c r="F1156" s="42"/>
      <c r="G1156" s="40"/>
      <c r="H1156" s="44" t="str">
        <f>IFERROR(VLOOKUP(Abfalldokumentation!$B1156,Artikel!A:C,3,FALSE),Abfalldokumentation!$B1156)</f>
        <v>-</v>
      </c>
      <c r="I1156" s="78" t="str">
        <f>VLOOKUP(V1156,'Linien - BU'!A:B,2,FALSE)</f>
        <v>Rest</v>
      </c>
      <c r="J1156" s="79">
        <f t="shared" si="154"/>
        <v>14.5</v>
      </c>
      <c r="K1156" s="80">
        <f>Abfalldokumentation!$E1156</f>
        <v>44487</v>
      </c>
      <c r="L1156" s="79" t="str">
        <f>IFERROR(IF(VLOOKUP(W1156,'[1]Rohware 230'!$B:$C,2,FALSE)=0,"Rohware"),
IFERROR(IF(VLOOKUP(W1156,[1]Sammelnr.!$B:$C,2,FALSE)=0,"Sammelnr. ungeschält ABS"),
IFERROR(IF(VLOOKUP(W1156,[1]Sammelnr.!$E:$F,2,FALSE)=0,"Sammelnr. ungeschält VS"),
IFERROR(IF(VLOOKUP(W1156,[1]Sammelnr.!$H:$I,2,FALSE)=0,"Sammelnr. geschält"),
IFERROR(IF(VLOOKUP(W1156,[1]Offen!$B:$C,2,FALSE)=0,"Offen ungeschält ABS"),
IFERROR(IF(VLOOKUP(W1156,[1]Offen!$E:$F,2,FALSE)=0,"Offen ungeschält VOS"),
IFERROR(IF(VLOOKUP(W1156,[1]Offen!$H:$I,2,FALSE)=0,"Offen geschält RW"),
IFERROR(IF(VLOOKUP(W1156,[1]Offen!$K:$L,2,FALSE)=0,"Offen vegan"),
IFERROR(IF(VLOOKUP(W1156,[1]Offen!$N:$O,2,FALSE)=0,"Offen Zipfel"),
IFERROR(IF(VLOOKUP(W1156,[1]Offen!$Q:$R,2,FALSE)=0,"Offen Endstücke"),
IFERROR(IF(VLOOKUP(W1156,[1]Vakuumiert!$B:$C,2,FALSE)=0,"Vakuumierter VOS ungeschält"),
IFERROR(IF(VLOOKUP(W1156,[1]Vakuumiert!$E:$F,2,FALSE)=0,"Vakuumierter ABS ungeschält"),
IFERROR(IF(VLOOKUP(W1156,[1]Vakuumiert!$H:$I,2,FALSE)=0,"Vakuumierter VOS geschält"),
IFERROR(IF(VLOOKUP(W1156,[1]Vakuumiert!$K:$L,2,FALSE)=0,"Vakuumierter VOS vegan"),
IFERROR(IF(VLOOKUP(W1156,[1]Vakuumiert!$N:$O,2,FALSE)=0,"Vakuumierter VOS Zipfel"),
IFERROR(IF(VLOOKUP(W1156,[1]Vakuumiert!$Q:$R,2,FALSE)=0,"Vakuumiert geschält"),
IFERROR(IF(VLOOKUP(W1156,'[1]vakuumierte Fertigprodukte'!$B:$C,2,FALSE)=0,"Fertigprodukte"),
IFERROR(IF(VLOOKUP(W1156,'[1]vakuumierte Fertigprodukte'!$E:$FI,2,FALSE)=0,"Vakuumierte Zipfel"),
IFERROR(IF(VLOOKUP(W1156,[1]Wurste!$B:$C,2,FALSE)=0,"Räucherwürste"),
IFERROR(IF(VLOOKUP(W1156,[1]Wurste!$E:$F,2,FALSE)=0,"URW/URGW Wurst"),
IFERROR(IF(VLOOKUP(W1156,[1]Wurste!$H:$I,2,FALSE)=0,"HF-Wurst Vegan"),
IFERROR(IF(VLOOKUP(W1156,[1]Wurste!$K:$L,2,FALSE)=0,"320er ohne Würste"),
IFERROR(IF(AND(OR(Abfalldokumentation!$I1156="BU3",Abfalldokumentation!$I1156="Verkauf"),Abfalldokumentation!$N1156="Schimmel",Abfalldokumentation!$O1156="keinen Abnehmer/kein Schälpersonal"),"Div. Zipfel, ES ohne Verwendung",VLOOKUP(Abfalldokumentation!$M1156,Produktgruppen!A:B,2,FALSE)),"-")))))))))))))))))))))))</f>
        <v>Rest</v>
      </c>
      <c r="M1156" s="81" t="str">
        <f>IFERROR(VLOOKUP(Abfalldokumentation!$W1156,Artikel!A:C,3,FALSE),Abfalldokumentation!$W1156)</f>
        <v>-</v>
      </c>
      <c r="N1156" s="81" t="str">
        <f>VLOOKUP(D1156,'Liste Gründe'!A:D,2,FALSE)</f>
        <v>Qualitätssicherung</v>
      </c>
      <c r="O1156" s="80" t="str">
        <f>IF(ISBLANK(F1156),VLOOKUP(Abfalldokumentation!$X1156,'Liste Gründe'!A:D,3,FALSE),F1156)</f>
        <v>Laborproben</v>
      </c>
      <c r="P1156" s="81" t="str">
        <f>IF(ISBLANK(Abfalldokumentation!$G1156),"-",Abfalldokumentation!$G1156)</f>
        <v>-</v>
      </c>
      <c r="Q1156" s="81">
        <f t="shared" si="155"/>
        <v>42</v>
      </c>
      <c r="R1156" s="81" t="str">
        <f t="shared" si="156"/>
        <v>Produkte</v>
      </c>
      <c r="S1156" s="81" t="str">
        <f t="shared" si="157"/>
        <v>BUs</v>
      </c>
      <c r="T1156" s="81" t="str">
        <f t="shared" si="158"/>
        <v>Symptome</v>
      </c>
      <c r="U1156" s="81" t="str">
        <f>IFERROR(VLOOKUP(Abfalldokumentation!$W1156,Kennzahlen!S:U,3,FALSE)*Abfalldokumentation!$J1156,"0")</f>
        <v>0</v>
      </c>
      <c r="V1156" s="81" t="str">
        <f>IF(ISBLANK(A1156),VLOOKUP(Abfalldokumentation!$W1156,'Linien - BU'!R:S,2,FALSE),A1156)</f>
        <v>Labor</v>
      </c>
      <c r="W1156" s="77" t="str">
        <f t="shared" si="159"/>
        <v>-</v>
      </c>
      <c r="X1156" s="77">
        <f t="shared" si="160"/>
        <v>73</v>
      </c>
      <c r="Y1156"/>
    </row>
    <row r="1157" spans="1:25" ht="30" customHeight="1" x14ac:dyDescent="0.25">
      <c r="A1157" s="45" t="s">
        <v>92</v>
      </c>
      <c r="B1157" s="46" t="s">
        <v>36</v>
      </c>
      <c r="C1157" s="46">
        <v>7.6</v>
      </c>
      <c r="D1157" s="46">
        <v>74</v>
      </c>
      <c r="E1157" s="47">
        <v>44487</v>
      </c>
      <c r="F1157" s="48"/>
      <c r="G1157" s="46"/>
      <c r="H1157" s="50" t="str">
        <f>IFERROR(VLOOKUP(Abfalldokumentation!$B1157,Artikel!A:C,3,FALSE),Abfalldokumentation!$B1157)</f>
        <v>-</v>
      </c>
      <c r="I1157" s="73" t="str">
        <f>VLOOKUP(V1157,'Linien - BU'!A:B,2,FALSE)</f>
        <v>Rest</v>
      </c>
      <c r="J1157" s="74">
        <f t="shared" si="154"/>
        <v>7.6</v>
      </c>
      <c r="K1157" s="75">
        <f>Abfalldokumentation!$E1157</f>
        <v>44487</v>
      </c>
      <c r="L1157" s="74" t="str">
        <f>IFERROR(IF(VLOOKUP(W1157,'[1]Rohware 230'!$B:$C,2,FALSE)=0,"Rohware"),
IFERROR(IF(VLOOKUP(W1157,[1]Sammelnr.!$B:$C,2,FALSE)=0,"Sammelnr. ungeschält ABS"),
IFERROR(IF(VLOOKUP(W1157,[1]Sammelnr.!$E:$F,2,FALSE)=0,"Sammelnr. ungeschält VS"),
IFERROR(IF(VLOOKUP(W1157,[1]Sammelnr.!$H:$I,2,FALSE)=0,"Sammelnr. geschält"),
IFERROR(IF(VLOOKUP(W1157,[1]Offen!$B:$C,2,FALSE)=0,"Offen ungeschält ABS"),
IFERROR(IF(VLOOKUP(W1157,[1]Offen!$E:$F,2,FALSE)=0,"Offen ungeschält VOS"),
IFERROR(IF(VLOOKUP(W1157,[1]Offen!$H:$I,2,FALSE)=0,"Offen geschält RW"),
IFERROR(IF(VLOOKUP(W1157,[1]Offen!$K:$L,2,FALSE)=0,"Offen vegan"),
IFERROR(IF(VLOOKUP(W1157,[1]Offen!$N:$O,2,FALSE)=0,"Offen Zipfel"),
IFERROR(IF(VLOOKUP(W1157,[1]Offen!$Q:$R,2,FALSE)=0,"Offen Endstücke"),
IFERROR(IF(VLOOKUP(W1157,[1]Vakuumiert!$B:$C,2,FALSE)=0,"Vakuumierter VOS ungeschält"),
IFERROR(IF(VLOOKUP(W1157,[1]Vakuumiert!$E:$F,2,FALSE)=0,"Vakuumierter ABS ungeschält"),
IFERROR(IF(VLOOKUP(W1157,[1]Vakuumiert!$H:$I,2,FALSE)=0,"Vakuumierter VOS geschält"),
IFERROR(IF(VLOOKUP(W1157,[1]Vakuumiert!$K:$L,2,FALSE)=0,"Vakuumierter VOS vegan"),
IFERROR(IF(VLOOKUP(W1157,[1]Vakuumiert!$N:$O,2,FALSE)=0,"Vakuumierter VOS Zipfel"),
IFERROR(IF(VLOOKUP(W1157,[1]Vakuumiert!$Q:$R,2,FALSE)=0,"Vakuumiert geschält"),
IFERROR(IF(VLOOKUP(W1157,'[1]vakuumierte Fertigprodukte'!$B:$C,2,FALSE)=0,"Fertigprodukte"),
IFERROR(IF(VLOOKUP(W1157,'[1]vakuumierte Fertigprodukte'!$E:$FI,2,FALSE)=0,"Vakuumierte Zipfel"),
IFERROR(IF(VLOOKUP(W1157,[1]Wurste!$B:$C,2,FALSE)=0,"Räucherwürste"),
IFERROR(IF(VLOOKUP(W1157,[1]Wurste!$E:$F,2,FALSE)=0,"URW/URGW Wurst"),
IFERROR(IF(VLOOKUP(W1157,[1]Wurste!$H:$I,2,FALSE)=0,"HF-Wurst Vegan"),
IFERROR(IF(VLOOKUP(W1157,[1]Wurste!$K:$L,2,FALSE)=0,"320er ohne Würste"),
IFERROR(IF(AND(OR(Abfalldokumentation!$I1157="BU3",Abfalldokumentation!$I1157="Verkauf"),Abfalldokumentation!$N1157="Schimmel",Abfalldokumentation!$O1157="keinen Abnehmer/kein Schälpersonal"),"Div. Zipfel, ES ohne Verwendung",VLOOKUP(Abfalldokumentation!$M1157,Produktgruppen!A:B,2,FALSE)),"-")))))))))))))))))))))))</f>
        <v>Rest</v>
      </c>
      <c r="M1157" s="76" t="str">
        <f>IFERROR(VLOOKUP(Abfalldokumentation!$W1157,Artikel!A:C,3,FALSE),Abfalldokumentation!$W1157)</f>
        <v>-</v>
      </c>
      <c r="N1157" s="76" t="str">
        <f>VLOOKUP(D1157,'Liste Gründe'!A:D,2,FALSE)</f>
        <v>Qualitätssicherung</v>
      </c>
      <c r="O1157" s="75" t="str">
        <f>IF(ISBLANK(F1157),VLOOKUP(Abfalldokumentation!$X1157,'Liste Gründe'!A:D,3,FALSE),F1157)</f>
        <v>Sensorik</v>
      </c>
      <c r="P1157" s="76" t="str">
        <f>IF(ISBLANK(Abfalldokumentation!$G1157),"-",Abfalldokumentation!$G1157)</f>
        <v>-</v>
      </c>
      <c r="Q1157" s="76">
        <f t="shared" si="155"/>
        <v>42</v>
      </c>
      <c r="R1157" s="76" t="str">
        <f t="shared" si="156"/>
        <v>Produkte</v>
      </c>
      <c r="S1157" s="76" t="str">
        <f t="shared" si="157"/>
        <v>BUs</v>
      </c>
      <c r="T1157" s="76" t="str">
        <f t="shared" si="158"/>
        <v>Symptome</v>
      </c>
      <c r="U1157" s="76" t="str">
        <f>IFERROR(VLOOKUP(Abfalldokumentation!$W1157,Kennzahlen!S:U,3,FALSE)*Abfalldokumentation!$J1157,"0")</f>
        <v>0</v>
      </c>
      <c r="V1157" s="76" t="str">
        <f>IF(ISBLANK(A1157),VLOOKUP(Abfalldokumentation!$W1157,'Linien - BU'!R:S,2,FALSE),A1157)</f>
        <v>Labor</v>
      </c>
      <c r="W1157" s="77" t="str">
        <f t="shared" si="159"/>
        <v>-</v>
      </c>
      <c r="X1157" s="77">
        <f t="shared" si="160"/>
        <v>74</v>
      </c>
      <c r="Y1157"/>
    </row>
    <row r="1158" spans="1:25" ht="30" customHeight="1" x14ac:dyDescent="0.25">
      <c r="A1158" s="39" t="s">
        <v>139</v>
      </c>
      <c r="B1158" s="40" t="s">
        <v>256</v>
      </c>
      <c r="C1158" s="40">
        <v>63</v>
      </c>
      <c r="D1158" s="40">
        <v>61</v>
      </c>
      <c r="E1158" s="41">
        <v>44487</v>
      </c>
      <c r="F1158" s="42" t="s">
        <v>257</v>
      </c>
      <c r="G1158" s="40"/>
      <c r="H1158" s="44" t="str">
        <f>IFERROR(VLOOKUP(Abfalldokumentation!$B1158,Artikel!A:C,3,FALSE),Abfalldokumentation!$B1158)</f>
        <v>Brie</v>
      </c>
      <c r="I1158" s="78" t="str">
        <f>VLOOKUP(V1158,'Linien - BU'!A:B,2,FALSE)</f>
        <v>Rest</v>
      </c>
      <c r="J1158" s="79">
        <f t="shared" si="154"/>
        <v>63</v>
      </c>
      <c r="K1158" s="80">
        <f>Abfalldokumentation!$E1158</f>
        <v>44487</v>
      </c>
      <c r="L1158" s="79" t="str">
        <f>IFERROR(IF(VLOOKUP(W1158,'[1]Rohware 230'!$B:$C,2,FALSE)=0,"Rohware"),
IFERROR(IF(VLOOKUP(W1158,[1]Sammelnr.!$B:$C,2,FALSE)=0,"Sammelnr. ungeschält ABS"),
IFERROR(IF(VLOOKUP(W1158,[1]Sammelnr.!$E:$F,2,FALSE)=0,"Sammelnr. ungeschält VS"),
IFERROR(IF(VLOOKUP(W1158,[1]Sammelnr.!$H:$I,2,FALSE)=0,"Sammelnr. geschält"),
IFERROR(IF(VLOOKUP(W1158,[1]Offen!$B:$C,2,FALSE)=0,"Offen ungeschält ABS"),
IFERROR(IF(VLOOKUP(W1158,[1]Offen!$E:$F,2,FALSE)=0,"Offen ungeschält VOS"),
IFERROR(IF(VLOOKUP(W1158,[1]Offen!$H:$I,2,FALSE)=0,"Offen geschält RW"),
IFERROR(IF(VLOOKUP(W1158,[1]Offen!$K:$L,2,FALSE)=0,"Offen vegan"),
IFERROR(IF(VLOOKUP(W1158,[1]Offen!$N:$O,2,FALSE)=0,"Offen Zipfel"),
IFERROR(IF(VLOOKUP(W1158,[1]Offen!$Q:$R,2,FALSE)=0,"Offen Endstücke"),
IFERROR(IF(VLOOKUP(W1158,[1]Vakuumiert!$B:$C,2,FALSE)=0,"Vakuumierter VOS ungeschält"),
IFERROR(IF(VLOOKUP(W1158,[1]Vakuumiert!$E:$F,2,FALSE)=0,"Vakuumierter ABS ungeschält"),
IFERROR(IF(VLOOKUP(W1158,[1]Vakuumiert!$H:$I,2,FALSE)=0,"Vakuumierter VOS geschält"),
IFERROR(IF(VLOOKUP(W1158,[1]Vakuumiert!$K:$L,2,FALSE)=0,"Vakuumierter VOS vegan"),
IFERROR(IF(VLOOKUP(W1158,[1]Vakuumiert!$N:$O,2,FALSE)=0,"Vakuumierter VOS Zipfel"),
IFERROR(IF(VLOOKUP(W1158,[1]Vakuumiert!$Q:$R,2,FALSE)=0,"Vakuumiert geschält"),
IFERROR(IF(VLOOKUP(W1158,'[1]vakuumierte Fertigprodukte'!$B:$C,2,FALSE)=0,"Fertigprodukte"),
IFERROR(IF(VLOOKUP(W1158,'[1]vakuumierte Fertigprodukte'!$E:$FI,2,FALSE)=0,"Vakuumierte Zipfel"),
IFERROR(IF(VLOOKUP(W1158,[1]Wurste!$B:$C,2,FALSE)=0,"Räucherwürste"),
IFERROR(IF(VLOOKUP(W1158,[1]Wurste!$E:$F,2,FALSE)=0,"URW/URGW Wurst"),
IFERROR(IF(VLOOKUP(W1158,[1]Wurste!$H:$I,2,FALSE)=0,"HF-Wurst Vegan"),
IFERROR(IF(VLOOKUP(W1158,[1]Wurste!$K:$L,2,FALSE)=0,"320er ohne Würste"),
IFERROR(IF(AND(OR(Abfalldokumentation!$I1158="BU3",Abfalldokumentation!$I1158="Verkauf"),Abfalldokumentation!$N1158="Schimmel",Abfalldokumentation!$O1158="keinen Abnehmer/kein Schälpersonal"),"Div. Zipfel, ES ohne Verwendung",VLOOKUP(Abfalldokumentation!$M1158,Produktgruppen!A:B,2,FALSE)),"-")))))))))))))))))))))))</f>
        <v>Rohware</v>
      </c>
      <c r="M1158" s="81" t="str">
        <f>IFERROR(VLOOKUP(Abfalldokumentation!$W1158,Artikel!A:C,3,FALSE),Abfalldokumentation!$W1158)</f>
        <v>Brie</v>
      </c>
      <c r="N1158" s="81" t="str">
        <f>VLOOKUP(D1158,'Liste Gründe'!A:D,2,FALSE)</f>
        <v>keinen Verwendungszweck</v>
      </c>
      <c r="O1158" s="80" t="str">
        <f>IF(ISBLANK(F1158),VLOOKUP(Abfalldokumentation!$X1158,'Liste Gründe'!A:D,3,FALSE),F1158)</f>
        <v>Mäusebefall in Rohware</v>
      </c>
      <c r="P1158" s="81" t="str">
        <f>IF(ISBLANK(Abfalldokumentation!$G1158),"-",Abfalldokumentation!$G1158)</f>
        <v>-</v>
      </c>
      <c r="Q1158" s="81">
        <f t="shared" si="155"/>
        <v>42</v>
      </c>
      <c r="R1158" s="81" t="str">
        <f t="shared" si="156"/>
        <v>Produkte</v>
      </c>
      <c r="S1158" s="81" t="str">
        <f t="shared" si="157"/>
        <v>BUs</v>
      </c>
      <c r="T1158" s="81" t="str">
        <f t="shared" si="158"/>
        <v>Symptome</v>
      </c>
      <c r="U1158" s="81" t="str">
        <f>IFERROR(VLOOKUP(Abfalldokumentation!$W1158,Kennzahlen!S:U,3,FALSE)*Abfalldokumentation!$J1158,"0")</f>
        <v>0</v>
      </c>
      <c r="V1158" s="81" t="str">
        <f>IF(ISBLANK(A1158),VLOOKUP(Abfalldokumentation!$W1158,'Linien - BU'!R:S,2,FALSE),A1158)</f>
        <v>Muster</v>
      </c>
      <c r="W1158" s="77" t="str">
        <f t="shared" si="159"/>
        <v>Brie</v>
      </c>
      <c r="X1158" s="77">
        <f t="shared" si="160"/>
        <v>61</v>
      </c>
      <c r="Y1158"/>
    </row>
    <row r="1159" spans="1:25" ht="30" customHeight="1" x14ac:dyDescent="0.25">
      <c r="A1159" s="45" t="s">
        <v>74</v>
      </c>
      <c r="B1159" s="46" t="s">
        <v>214</v>
      </c>
      <c r="C1159" s="46">
        <v>75.599999999999994</v>
      </c>
      <c r="D1159" s="46">
        <v>40</v>
      </c>
      <c r="E1159" s="47">
        <v>44487</v>
      </c>
      <c r="F1159" s="48"/>
      <c r="G1159" s="46"/>
      <c r="H1159" s="50" t="str">
        <f>IFERROR(VLOOKUP(Abfalldokumentation!$B1159,Artikel!A:C,3,FALSE),Abfalldokumentation!$B1159)</f>
        <v>Creme Noblesse</v>
      </c>
      <c r="I1159" s="73" t="str">
        <f>VLOOKUP(V1159,'Linien - BU'!A:B,2,FALSE)</f>
        <v>BU1</v>
      </c>
      <c r="J1159" s="74">
        <f t="shared" si="154"/>
        <v>75.599999999999994</v>
      </c>
      <c r="K1159" s="75">
        <f>Abfalldokumentation!$E1159</f>
        <v>44487</v>
      </c>
      <c r="L1159" s="74" t="str">
        <f>IFERROR(IF(VLOOKUP(W1159,'[1]Rohware 230'!$B:$C,2,FALSE)=0,"Rohware"),
IFERROR(IF(VLOOKUP(W1159,[1]Sammelnr.!$B:$C,2,FALSE)=0,"Sammelnr. ungeschält ABS"),
IFERROR(IF(VLOOKUP(W1159,[1]Sammelnr.!$E:$F,2,FALSE)=0,"Sammelnr. ungeschält VS"),
IFERROR(IF(VLOOKUP(W1159,[1]Sammelnr.!$H:$I,2,FALSE)=0,"Sammelnr. geschält"),
IFERROR(IF(VLOOKUP(W1159,[1]Offen!$B:$C,2,FALSE)=0,"Offen ungeschält ABS"),
IFERROR(IF(VLOOKUP(W1159,[1]Offen!$E:$F,2,FALSE)=0,"Offen ungeschält VOS"),
IFERROR(IF(VLOOKUP(W1159,[1]Offen!$H:$I,2,FALSE)=0,"Offen geschält RW"),
IFERROR(IF(VLOOKUP(W1159,[1]Offen!$K:$L,2,FALSE)=0,"Offen vegan"),
IFERROR(IF(VLOOKUP(W1159,[1]Offen!$N:$O,2,FALSE)=0,"Offen Zipfel"),
IFERROR(IF(VLOOKUP(W1159,[1]Offen!$Q:$R,2,FALSE)=0,"Offen Endstücke"),
IFERROR(IF(VLOOKUP(W1159,[1]Vakuumiert!$B:$C,2,FALSE)=0,"Vakuumierter VOS ungeschält"),
IFERROR(IF(VLOOKUP(W1159,[1]Vakuumiert!$E:$F,2,FALSE)=0,"Vakuumierter ABS ungeschält"),
IFERROR(IF(VLOOKUP(W1159,[1]Vakuumiert!$H:$I,2,FALSE)=0,"Vakuumierter VOS geschält"),
IFERROR(IF(VLOOKUP(W1159,[1]Vakuumiert!$K:$L,2,FALSE)=0,"Vakuumierter VOS vegan"),
IFERROR(IF(VLOOKUP(W1159,[1]Vakuumiert!$N:$O,2,FALSE)=0,"Vakuumierter VOS Zipfel"),
IFERROR(IF(VLOOKUP(W1159,[1]Vakuumiert!$Q:$R,2,FALSE)=0,"Vakuumiert geschält"),
IFERROR(IF(VLOOKUP(W1159,'[1]vakuumierte Fertigprodukte'!$B:$C,2,FALSE)=0,"Fertigprodukte"),
IFERROR(IF(VLOOKUP(W1159,'[1]vakuumierte Fertigprodukte'!$E:$FI,2,FALSE)=0,"Vakuumierte Zipfel"),
IFERROR(IF(VLOOKUP(W1159,[1]Wurste!$B:$C,2,FALSE)=0,"Räucherwürste"),
IFERROR(IF(VLOOKUP(W1159,[1]Wurste!$E:$F,2,FALSE)=0,"URW/URGW Wurst"),
IFERROR(IF(VLOOKUP(W1159,[1]Wurste!$H:$I,2,FALSE)=0,"HF-Wurst Vegan"),
IFERROR(IF(VLOOKUP(W1159,[1]Wurste!$K:$L,2,FALSE)=0,"320er ohne Würste"),
IFERROR(IF(AND(OR(Abfalldokumentation!$I1159="BU3",Abfalldokumentation!$I1159="Verkauf"),Abfalldokumentation!$N1159="Schimmel",Abfalldokumentation!$O1159="keinen Abnehmer/kein Schälpersonal"),"Div. Zipfel, ES ohne Verwendung",VLOOKUP(Abfalldokumentation!$M1159,Produktgruppen!A:B,2,FALSE)),"-")))))))))))))))))))))))</f>
        <v>Fertigware</v>
      </c>
      <c r="M1159" s="76" t="str">
        <f>IFERROR(VLOOKUP(Abfalldokumentation!$W1159,Artikel!A:C,3,FALSE),Abfalldokumentation!$W1159)</f>
        <v>Creme Noblesse</v>
      </c>
      <c r="N1159" s="76" t="str">
        <f>VLOOKUP(D1159,'Liste Gründe'!A:D,2,FALSE)</f>
        <v>Rest</v>
      </c>
      <c r="O1159" s="75" t="str">
        <f>IF(ISBLANK(F1159),VLOOKUP(Abfalldokumentation!$X1159,'Liste Gründe'!A:D,3,FALSE),F1159)</f>
        <v>Metall</v>
      </c>
      <c r="P1159" s="76" t="str">
        <f>IF(ISBLANK(Abfalldokumentation!$G1159),"-",Abfalldokumentation!$G1159)</f>
        <v>-</v>
      </c>
      <c r="Q1159" s="76">
        <f t="shared" si="155"/>
        <v>42</v>
      </c>
      <c r="R1159" s="76" t="str">
        <f t="shared" si="156"/>
        <v>Produkte</v>
      </c>
      <c r="S1159" s="76" t="str">
        <f t="shared" si="157"/>
        <v>BUs</v>
      </c>
      <c r="T1159" s="76" t="str">
        <f t="shared" si="158"/>
        <v>Symptome</v>
      </c>
      <c r="U1159" s="76" t="str">
        <f>IFERROR(VLOOKUP(Abfalldokumentation!$W1159,Kennzahlen!S:U,3,FALSE)*Abfalldokumentation!$J1159,"0")</f>
        <v>0</v>
      </c>
      <c r="V1159" s="76" t="str">
        <f>IF(ISBLANK(A1159),VLOOKUP(Abfalldokumentation!$W1159,'Linien - BU'!R:S,2,FALSE),A1159)</f>
        <v>Schmelze</v>
      </c>
      <c r="W1159" s="77" t="str">
        <f t="shared" si="159"/>
        <v>Creme Noblesse</v>
      </c>
      <c r="X1159" s="77">
        <f t="shared" si="160"/>
        <v>40</v>
      </c>
      <c r="Y1159"/>
    </row>
    <row r="1160" spans="1:25" ht="30" customHeight="1" x14ac:dyDescent="0.25">
      <c r="A1160" s="39" t="s">
        <v>7</v>
      </c>
      <c r="B1160" s="40" t="s">
        <v>258</v>
      </c>
      <c r="C1160" s="40">
        <v>162</v>
      </c>
      <c r="D1160" s="40">
        <v>12</v>
      </c>
      <c r="E1160" s="41">
        <v>44487</v>
      </c>
      <c r="F1160" s="42" t="s">
        <v>29</v>
      </c>
      <c r="G1160" s="40"/>
      <c r="H1160" s="44" t="str">
        <f>IFERROR(VLOOKUP(Abfalldokumentation!$B1160,Artikel!A:C,3,FALSE),Abfalldokumentation!$B1160)</f>
        <v>Fertigpackung</v>
      </c>
      <c r="I1160" s="78" t="str">
        <f>VLOOKUP(V1160,'Linien - BU'!A:B,2,FALSE)</f>
        <v>BU2</v>
      </c>
      <c r="J1160" s="79">
        <f t="shared" si="154"/>
        <v>162</v>
      </c>
      <c r="K1160" s="80">
        <f>Abfalldokumentation!$E1160</f>
        <v>44487</v>
      </c>
      <c r="L1160" s="79" t="str">
        <f>IFERROR(IF(VLOOKUP(W1160,'[1]Rohware 230'!$B:$C,2,FALSE)=0,"Rohware"),
IFERROR(IF(VLOOKUP(W1160,[1]Sammelnr.!$B:$C,2,FALSE)=0,"Sammelnr. ungeschält ABS"),
IFERROR(IF(VLOOKUP(W1160,[1]Sammelnr.!$E:$F,2,FALSE)=0,"Sammelnr. ungeschält VS"),
IFERROR(IF(VLOOKUP(W1160,[1]Sammelnr.!$H:$I,2,FALSE)=0,"Sammelnr. geschält"),
IFERROR(IF(VLOOKUP(W1160,[1]Offen!$B:$C,2,FALSE)=0,"Offen ungeschält ABS"),
IFERROR(IF(VLOOKUP(W1160,[1]Offen!$E:$F,2,FALSE)=0,"Offen ungeschält VOS"),
IFERROR(IF(VLOOKUP(W1160,[1]Offen!$H:$I,2,FALSE)=0,"Offen geschält RW"),
IFERROR(IF(VLOOKUP(W1160,[1]Offen!$K:$L,2,FALSE)=0,"Offen vegan"),
IFERROR(IF(VLOOKUP(W1160,[1]Offen!$N:$O,2,FALSE)=0,"Offen Zipfel"),
IFERROR(IF(VLOOKUP(W1160,[1]Offen!$Q:$R,2,FALSE)=0,"Offen Endstücke"),
IFERROR(IF(VLOOKUP(W1160,[1]Vakuumiert!$B:$C,2,FALSE)=0,"Vakuumierter VOS ungeschält"),
IFERROR(IF(VLOOKUP(W1160,[1]Vakuumiert!$E:$F,2,FALSE)=0,"Vakuumierter ABS ungeschält"),
IFERROR(IF(VLOOKUP(W1160,[1]Vakuumiert!$H:$I,2,FALSE)=0,"Vakuumierter VOS geschält"),
IFERROR(IF(VLOOKUP(W1160,[1]Vakuumiert!$K:$L,2,FALSE)=0,"Vakuumierter VOS vegan"),
IFERROR(IF(VLOOKUP(W1160,[1]Vakuumiert!$N:$O,2,FALSE)=0,"Vakuumierter VOS Zipfel"),
IFERROR(IF(VLOOKUP(W1160,[1]Vakuumiert!$Q:$R,2,FALSE)=0,"Vakuumiert geschält"),
IFERROR(IF(VLOOKUP(W1160,'[1]vakuumierte Fertigprodukte'!$B:$C,2,FALSE)=0,"Fertigprodukte"),
IFERROR(IF(VLOOKUP(W1160,'[1]vakuumierte Fertigprodukte'!$E:$FI,2,FALSE)=0,"Vakuumierte Zipfel"),
IFERROR(IF(VLOOKUP(W1160,[1]Wurste!$B:$C,2,FALSE)=0,"Räucherwürste"),
IFERROR(IF(VLOOKUP(W1160,[1]Wurste!$E:$F,2,FALSE)=0,"URW/URGW Wurst"),
IFERROR(IF(VLOOKUP(W1160,[1]Wurste!$H:$I,2,FALSE)=0,"HF-Wurst Vegan"),
IFERROR(IF(VLOOKUP(W1160,[1]Wurste!$K:$L,2,FALSE)=0,"320er ohne Würste"),
IFERROR(IF(AND(OR(Abfalldokumentation!$I1160="BU3",Abfalldokumentation!$I1160="Verkauf"),Abfalldokumentation!$N1160="Schimmel",Abfalldokumentation!$O1160="keinen Abnehmer/kein Schälpersonal"),"Div. Zipfel, ES ohne Verwendung",VLOOKUP(Abfalldokumentation!$M1160,Produktgruppen!A:B,2,FALSE)),"-")))))))))))))))))))))))</f>
        <v>Fertigware</v>
      </c>
      <c r="M1160" s="81" t="str">
        <f>IFERROR(VLOOKUP(Abfalldokumentation!$W1160,Artikel!A:C,3,FALSE),Abfalldokumentation!$W1160)</f>
        <v>Fertigpackung</v>
      </c>
      <c r="N1160" s="81" t="str">
        <f>VLOOKUP(D1160,'Liste Gründe'!A:D,2,FALSE)</f>
        <v>Schimmel</v>
      </c>
      <c r="O1160" s="80" t="str">
        <f>IF(ISBLANK(F1160),VLOOKUP(Abfalldokumentation!$X1160,'Liste Gründe'!A:D,3,FALSE),F1160)</f>
        <v>Luftzieher</v>
      </c>
      <c r="P1160" s="81" t="str">
        <f>IF(ISBLANK(Abfalldokumentation!$G1160),"-",Abfalldokumentation!$G1160)</f>
        <v>-</v>
      </c>
      <c r="Q1160" s="81">
        <f t="shared" si="155"/>
        <v>42</v>
      </c>
      <c r="R1160" s="81" t="str">
        <f t="shared" si="156"/>
        <v>Produkte</v>
      </c>
      <c r="S1160" s="81" t="str">
        <f t="shared" si="157"/>
        <v>BUs</v>
      </c>
      <c r="T1160" s="81" t="str">
        <f t="shared" si="158"/>
        <v>Symptome</v>
      </c>
      <c r="U1160" s="81" t="str">
        <f>IFERROR(VLOOKUP(Abfalldokumentation!$W1160,Kennzahlen!S:U,3,FALSE)*Abfalldokumentation!$J1160,"0")</f>
        <v>0</v>
      </c>
      <c r="V1160" s="81" t="str">
        <f>IF(ISBLANK(A1160),VLOOKUP(Abfalldokumentation!$W1160,'Linien - BU'!R:S,2,FALSE),A1160)</f>
        <v>BU2</v>
      </c>
      <c r="W1160" s="77" t="str">
        <f t="shared" si="159"/>
        <v>Fertigpackung</v>
      </c>
      <c r="X1160" s="77">
        <f t="shared" si="160"/>
        <v>12</v>
      </c>
      <c r="Y1160"/>
    </row>
    <row r="1161" spans="1:25" ht="30" customHeight="1" x14ac:dyDescent="0.25">
      <c r="A1161" s="45" t="s">
        <v>128</v>
      </c>
      <c r="B1161" s="46" t="s">
        <v>124</v>
      </c>
      <c r="C1161" s="46">
        <v>21</v>
      </c>
      <c r="D1161" s="46">
        <v>30</v>
      </c>
      <c r="E1161" s="47">
        <v>44487</v>
      </c>
      <c r="F1161" s="48"/>
      <c r="G1161" s="46"/>
      <c r="H1161" s="50" t="str">
        <f>IFERROR(VLOOKUP(Abfalldokumentation!$B1161,Artikel!A:C,3,FALSE),Abfalldokumentation!$B1161)</f>
        <v>RW Natur</v>
      </c>
      <c r="I1161" s="73" t="str">
        <f>VLOOKUP(V1161,'Linien - BU'!A:B,2,FALSE)</f>
        <v>BU3</v>
      </c>
      <c r="J1161" s="74">
        <f t="shared" si="154"/>
        <v>21</v>
      </c>
      <c r="K1161" s="75">
        <f>Abfalldokumentation!$E1161</f>
        <v>44487</v>
      </c>
      <c r="L1161" s="74" t="str">
        <f>IFERROR(IF(VLOOKUP(W1161,'[1]Rohware 230'!$B:$C,2,FALSE)=0,"Rohware"),
IFERROR(IF(VLOOKUP(W1161,[1]Sammelnr.!$B:$C,2,FALSE)=0,"Sammelnr. ungeschält ABS"),
IFERROR(IF(VLOOKUP(W1161,[1]Sammelnr.!$E:$F,2,FALSE)=0,"Sammelnr. ungeschält VS"),
IFERROR(IF(VLOOKUP(W1161,[1]Sammelnr.!$H:$I,2,FALSE)=0,"Sammelnr. geschält"),
IFERROR(IF(VLOOKUP(W1161,[1]Offen!$B:$C,2,FALSE)=0,"Offen ungeschält ABS"),
IFERROR(IF(VLOOKUP(W1161,[1]Offen!$E:$F,2,FALSE)=0,"Offen ungeschält VOS"),
IFERROR(IF(VLOOKUP(W1161,[1]Offen!$H:$I,2,FALSE)=0,"Offen geschält RW"),
IFERROR(IF(VLOOKUP(W1161,[1]Offen!$K:$L,2,FALSE)=0,"Offen vegan"),
IFERROR(IF(VLOOKUP(W1161,[1]Offen!$N:$O,2,FALSE)=0,"Offen Zipfel"),
IFERROR(IF(VLOOKUP(W1161,[1]Offen!$Q:$R,2,FALSE)=0,"Offen Endstücke"),
IFERROR(IF(VLOOKUP(W1161,[1]Vakuumiert!$B:$C,2,FALSE)=0,"Vakuumierter VOS ungeschält"),
IFERROR(IF(VLOOKUP(W1161,[1]Vakuumiert!$E:$F,2,FALSE)=0,"Vakuumierter ABS ungeschält"),
IFERROR(IF(VLOOKUP(W1161,[1]Vakuumiert!$H:$I,2,FALSE)=0,"Vakuumierter VOS geschält"),
IFERROR(IF(VLOOKUP(W1161,[1]Vakuumiert!$K:$L,2,FALSE)=0,"Vakuumierter VOS vegan"),
IFERROR(IF(VLOOKUP(W1161,[1]Vakuumiert!$N:$O,2,FALSE)=0,"Vakuumierter VOS Zipfel"),
IFERROR(IF(VLOOKUP(W1161,[1]Vakuumiert!$Q:$R,2,FALSE)=0,"Vakuumiert geschält"),
IFERROR(IF(VLOOKUP(W1161,'[1]vakuumierte Fertigprodukte'!$B:$C,2,FALSE)=0,"Fertigprodukte"),
IFERROR(IF(VLOOKUP(W1161,'[1]vakuumierte Fertigprodukte'!$E:$FI,2,FALSE)=0,"Vakuumierte Zipfel"),
IFERROR(IF(VLOOKUP(W1161,[1]Wurste!$B:$C,2,FALSE)=0,"Räucherwürste"),
IFERROR(IF(VLOOKUP(W1161,[1]Wurste!$E:$F,2,FALSE)=0,"URW/URGW Wurst"),
IFERROR(IF(VLOOKUP(W1161,[1]Wurste!$H:$I,2,FALSE)=0,"HF-Wurst Vegan"),
IFERROR(IF(VLOOKUP(W1161,[1]Wurste!$K:$L,2,FALSE)=0,"320er ohne Würste"),
IFERROR(IF(AND(OR(Abfalldokumentation!$I1161="BU3",Abfalldokumentation!$I1161="Verkauf"),Abfalldokumentation!$N1161="Schimmel",Abfalldokumentation!$O1161="keinen Abnehmer/kein Schälpersonal"),"Div. Zipfel, ES ohne Verwendung",VLOOKUP(Abfalldokumentation!$M1161,Produktgruppen!A:B,2,FALSE)),"-")))))))))))))))))))))))</f>
        <v>RW</v>
      </c>
      <c r="M1161" s="76" t="str">
        <f>IFERROR(VLOOKUP(Abfalldokumentation!$W1161,Artikel!A:C,3,FALSE),Abfalldokumentation!$W1161)</f>
        <v>RW Natur</v>
      </c>
      <c r="N1161" s="76" t="str">
        <f>VLOOKUP(D1161,'Liste Gründe'!A:D,2,FALSE)</f>
        <v>Linienbezogen</v>
      </c>
      <c r="O1161" s="75" t="str">
        <f>IF(ISBLANK(F1161),VLOOKUP(Abfalldokumentation!$X1161,'Liste Gründe'!A:D,3,FALSE),F1161)</f>
        <v>Maschinenabfall</v>
      </c>
      <c r="P1161" s="76" t="str">
        <f>IF(ISBLANK(Abfalldokumentation!$G1161),"-",Abfalldokumentation!$G1161)</f>
        <v>-</v>
      </c>
      <c r="Q1161" s="76">
        <f t="shared" si="155"/>
        <v>42</v>
      </c>
      <c r="R1161" s="76" t="str">
        <f t="shared" si="156"/>
        <v>Produkte</v>
      </c>
      <c r="S1161" s="76" t="str">
        <f t="shared" si="157"/>
        <v>BUs</v>
      </c>
      <c r="T1161" s="76" t="str">
        <f t="shared" si="158"/>
        <v>Symptome</v>
      </c>
      <c r="U1161" s="76" t="str">
        <f>IFERROR(VLOOKUP(Abfalldokumentation!$W1161,Kennzahlen!S:U,3,FALSE)*Abfalldokumentation!$J1161,"0")</f>
        <v>0</v>
      </c>
      <c r="V1161" s="76" t="str">
        <f>IF(ISBLANK(A1161),VLOOKUP(Abfalldokumentation!$W1161,'Linien - BU'!R:S,2,FALSE),A1161)</f>
        <v>L18</v>
      </c>
      <c r="W1161" s="77" t="str">
        <f t="shared" si="159"/>
        <v>RW Natur</v>
      </c>
      <c r="X1161" s="77">
        <f t="shared" si="160"/>
        <v>30</v>
      </c>
      <c r="Y1161"/>
    </row>
    <row r="1162" spans="1:25" ht="30" customHeight="1" x14ac:dyDescent="0.25">
      <c r="A1162" s="39" t="s">
        <v>253</v>
      </c>
      <c r="B1162" s="40">
        <v>29500477</v>
      </c>
      <c r="C1162" s="40">
        <v>80</v>
      </c>
      <c r="D1162" s="40">
        <v>43</v>
      </c>
      <c r="E1162" s="41">
        <v>44488</v>
      </c>
      <c r="F1162" s="42"/>
      <c r="G1162" s="40"/>
      <c r="H1162" s="44" t="str">
        <f>IFERROR(VLOOKUP(Abfalldokumentation!$B1162,Artikel!A:C,3,FALSE),Abfalldokumentation!$B1162)</f>
        <v>VOS Bergkäse 10kg Beute</v>
      </c>
      <c r="I1162" s="78" t="str">
        <f>VLOOKUP(V1162,'Linien - BU'!A:B,2,FALSE)</f>
        <v>Rest</v>
      </c>
      <c r="J1162" s="79">
        <f t="shared" si="154"/>
        <v>80</v>
      </c>
      <c r="K1162" s="80">
        <f>Abfalldokumentation!$E1162</f>
        <v>44488</v>
      </c>
      <c r="L1162" s="79" t="str">
        <f>IFERROR(IF(VLOOKUP(W1162,'[1]Rohware 230'!$B:$C,2,FALSE)=0,"Rohware"),
IFERROR(IF(VLOOKUP(W1162,[1]Sammelnr.!$B:$C,2,FALSE)=0,"Sammelnr. ungeschält ABS"),
IFERROR(IF(VLOOKUP(W1162,[1]Sammelnr.!$E:$F,2,FALSE)=0,"Sammelnr. ungeschält VS"),
IFERROR(IF(VLOOKUP(W1162,[1]Sammelnr.!$H:$I,2,FALSE)=0,"Sammelnr. geschält"),
IFERROR(IF(VLOOKUP(W1162,[1]Offen!$B:$C,2,FALSE)=0,"Offen ungeschält ABS"),
IFERROR(IF(VLOOKUP(W1162,[1]Offen!$E:$F,2,FALSE)=0,"Offen ungeschält VOS"),
IFERROR(IF(VLOOKUP(W1162,[1]Offen!$H:$I,2,FALSE)=0,"Offen geschält RW"),
IFERROR(IF(VLOOKUP(W1162,[1]Offen!$K:$L,2,FALSE)=0,"Offen vegan"),
IFERROR(IF(VLOOKUP(W1162,[1]Offen!$N:$O,2,FALSE)=0,"Offen Zipfel"),
IFERROR(IF(VLOOKUP(W1162,[1]Offen!$Q:$R,2,FALSE)=0,"Offen Endstücke"),
IFERROR(IF(VLOOKUP(W1162,[1]Vakuumiert!$B:$C,2,FALSE)=0,"Vakuumierter VOS ungeschält"),
IFERROR(IF(VLOOKUP(W1162,[1]Vakuumiert!$E:$F,2,FALSE)=0,"Vakuumierter ABS ungeschält"),
IFERROR(IF(VLOOKUP(W1162,[1]Vakuumiert!$H:$I,2,FALSE)=0,"Vakuumierter VOS geschält"),
IFERROR(IF(VLOOKUP(W1162,[1]Vakuumiert!$K:$L,2,FALSE)=0,"Vakuumierter VOS vegan"),
IFERROR(IF(VLOOKUP(W1162,[1]Vakuumiert!$N:$O,2,FALSE)=0,"Vakuumierter VOS Zipfel"),
IFERROR(IF(VLOOKUP(W1162,[1]Vakuumiert!$Q:$R,2,FALSE)=0,"Vakuumiert geschält"),
IFERROR(IF(VLOOKUP(W1162,'[1]vakuumierte Fertigprodukte'!$B:$C,2,FALSE)=0,"Fertigprodukte"),
IFERROR(IF(VLOOKUP(W1162,'[1]vakuumierte Fertigprodukte'!$E:$FI,2,FALSE)=0,"Vakuumierte Zipfel"),
IFERROR(IF(VLOOKUP(W1162,[1]Wurste!$B:$C,2,FALSE)=0,"Räucherwürste"),
IFERROR(IF(VLOOKUP(W1162,[1]Wurste!$E:$F,2,FALSE)=0,"URW/URGW Wurst"),
IFERROR(IF(VLOOKUP(W1162,[1]Wurste!$H:$I,2,FALSE)=0,"HF-Wurst Vegan"),
IFERROR(IF(VLOOKUP(W1162,[1]Wurste!$K:$L,2,FALSE)=0,"320er ohne Würste"),
IFERROR(IF(AND(OR(Abfalldokumentation!$I1162="BU3",Abfalldokumentation!$I1162="Verkauf"),Abfalldokumentation!$N1162="Schimmel",Abfalldokumentation!$O1162="keinen Abnehmer/kein Schälpersonal"),"Div. Zipfel, ES ohne Verwendung",VLOOKUP(Abfalldokumentation!$M1162,Produktgruppen!A:B,2,FALSE)),"-")))))))))))))))))))))))</f>
        <v>Offen ungeschält VOS</v>
      </c>
      <c r="M1162" s="81" t="str">
        <f>IFERROR(VLOOKUP(Abfalldokumentation!$W1162,Artikel!A:C,3,FALSE),Abfalldokumentation!$W1162)</f>
        <v>VOS Bergkäse 10kg Beute</v>
      </c>
      <c r="N1162" s="81" t="str">
        <f>VLOOKUP(D1162,'Liste Gründe'!A:D,2,FALSE)</f>
        <v>Qualitätsprobleme</v>
      </c>
      <c r="O1162" s="80" t="str">
        <f>IF(ISBLANK(F1162),VLOOKUP(Abfalldokumentation!$X1162,'Liste Gründe'!A:D,3,FALSE),F1162)</f>
        <v>Produkt durchwässert</v>
      </c>
      <c r="P1162" s="81" t="str">
        <f>IF(ISBLANK(Abfalldokumentation!$G1162),"-",Abfalldokumentation!$G1162)</f>
        <v>-</v>
      </c>
      <c r="Q1162" s="81">
        <f t="shared" si="155"/>
        <v>42</v>
      </c>
      <c r="R1162" s="81" t="str">
        <f t="shared" si="156"/>
        <v>Produkte</v>
      </c>
      <c r="S1162" s="81" t="str">
        <f t="shared" si="157"/>
        <v>BUs</v>
      </c>
      <c r="T1162" s="81" t="str">
        <f t="shared" si="158"/>
        <v>Symptome</v>
      </c>
      <c r="U1162" s="81">
        <f>IFERROR(VLOOKUP(Abfalldokumentation!$W1162,Kennzahlen!S:U,3,FALSE)*Abfalldokumentation!$J1162,"0")</f>
        <v>40</v>
      </c>
      <c r="V1162" s="81" t="str">
        <f>IF(ISBLANK(A1162),VLOOKUP(Abfalldokumentation!$W1162,'Linien - BU'!R:S,2,FALSE),A1162)</f>
        <v>Außenlager</v>
      </c>
      <c r="W1162" s="77">
        <f t="shared" si="159"/>
        <v>29500477</v>
      </c>
      <c r="X1162" s="77">
        <f t="shared" si="160"/>
        <v>43</v>
      </c>
      <c r="Y1162"/>
    </row>
    <row r="1163" spans="1:25" ht="30" customHeight="1" x14ac:dyDescent="0.25">
      <c r="A1163" s="45" t="s">
        <v>9</v>
      </c>
      <c r="B1163" s="46">
        <v>29500482</v>
      </c>
      <c r="C1163" s="46">
        <v>13</v>
      </c>
      <c r="D1163" s="46">
        <v>12</v>
      </c>
      <c r="E1163" s="47">
        <v>44488</v>
      </c>
      <c r="F1163" s="48"/>
      <c r="G1163" s="46"/>
      <c r="H1163" s="50" t="str">
        <f>IFERROR(VLOOKUP(Abfalldokumentation!$B1163,Artikel!A:C,3,FALSE),Abfalldokumentation!$B1163)</f>
        <v>VOS Schwarzer Pfeffer R</v>
      </c>
      <c r="I1163" s="73" t="str">
        <f>VLOOKUP(V1163,'Linien - BU'!A:B,2,FALSE)</f>
        <v>BU4</v>
      </c>
      <c r="J1163" s="74">
        <f t="shared" si="154"/>
        <v>13</v>
      </c>
      <c r="K1163" s="75">
        <f>Abfalldokumentation!$E1163</f>
        <v>44488</v>
      </c>
      <c r="L1163" s="74" t="str">
        <f>IFERROR(IF(VLOOKUP(W1163,'[1]Rohware 230'!$B:$C,2,FALSE)=0,"Rohware"),
IFERROR(IF(VLOOKUP(W1163,[1]Sammelnr.!$B:$C,2,FALSE)=0,"Sammelnr. ungeschält ABS"),
IFERROR(IF(VLOOKUP(W1163,[1]Sammelnr.!$E:$F,2,FALSE)=0,"Sammelnr. ungeschält VS"),
IFERROR(IF(VLOOKUP(W1163,[1]Sammelnr.!$H:$I,2,FALSE)=0,"Sammelnr. geschält"),
IFERROR(IF(VLOOKUP(W1163,[1]Offen!$B:$C,2,FALSE)=0,"Offen ungeschält ABS"),
IFERROR(IF(VLOOKUP(W1163,[1]Offen!$E:$F,2,FALSE)=0,"Offen ungeschält VOS"),
IFERROR(IF(VLOOKUP(W1163,[1]Offen!$H:$I,2,FALSE)=0,"Offen geschält RW"),
IFERROR(IF(VLOOKUP(W1163,[1]Offen!$K:$L,2,FALSE)=0,"Offen vegan"),
IFERROR(IF(VLOOKUP(W1163,[1]Offen!$N:$O,2,FALSE)=0,"Offen Zipfel"),
IFERROR(IF(VLOOKUP(W1163,[1]Offen!$Q:$R,2,FALSE)=0,"Offen Endstücke"),
IFERROR(IF(VLOOKUP(W1163,[1]Vakuumiert!$B:$C,2,FALSE)=0,"Vakuumierter VOS ungeschält"),
IFERROR(IF(VLOOKUP(W1163,[1]Vakuumiert!$E:$F,2,FALSE)=0,"Vakuumierter ABS ungeschält"),
IFERROR(IF(VLOOKUP(W1163,[1]Vakuumiert!$H:$I,2,FALSE)=0,"Vakuumierter VOS geschält"),
IFERROR(IF(VLOOKUP(W1163,[1]Vakuumiert!$K:$L,2,FALSE)=0,"Vakuumierter VOS vegan"),
IFERROR(IF(VLOOKUP(W1163,[1]Vakuumiert!$N:$O,2,FALSE)=0,"Vakuumierter VOS Zipfel"),
IFERROR(IF(VLOOKUP(W1163,[1]Vakuumiert!$Q:$R,2,FALSE)=0,"Vakuumiert geschält"),
IFERROR(IF(VLOOKUP(W1163,'[1]vakuumierte Fertigprodukte'!$B:$C,2,FALSE)=0,"Fertigprodukte"),
IFERROR(IF(VLOOKUP(W1163,'[1]vakuumierte Fertigprodukte'!$E:$FI,2,FALSE)=0,"Vakuumierte Zipfel"),
IFERROR(IF(VLOOKUP(W1163,[1]Wurste!$B:$C,2,FALSE)=0,"Räucherwürste"),
IFERROR(IF(VLOOKUP(W1163,[1]Wurste!$E:$F,2,FALSE)=0,"URW/URGW Wurst"),
IFERROR(IF(VLOOKUP(W1163,[1]Wurste!$H:$I,2,FALSE)=0,"HF-Wurst Vegan"),
IFERROR(IF(VLOOKUP(W1163,[1]Wurste!$K:$L,2,FALSE)=0,"320er ohne Würste"),
IFERROR(IF(AND(OR(Abfalldokumentation!$I1163="BU3",Abfalldokumentation!$I1163="Verkauf"),Abfalldokumentation!$N1163="Schimmel",Abfalldokumentation!$O1163="keinen Abnehmer/kein Schälpersonal"),"Div. Zipfel, ES ohne Verwendung",VLOOKUP(Abfalldokumentation!$M1163,Produktgruppen!A:B,2,FALSE)),"-")))))))))))))))))))))))</f>
        <v>Offen ungeschält VOS</v>
      </c>
      <c r="M1163" s="76" t="str">
        <f>IFERROR(VLOOKUP(Abfalldokumentation!$W1163,Artikel!A:C,3,FALSE),Abfalldokumentation!$W1163)</f>
        <v>VOS Schwarzer Pfeffer R</v>
      </c>
      <c r="N1163" s="76" t="str">
        <f>VLOOKUP(D1163,'Liste Gründe'!A:D,2,FALSE)</f>
        <v>Schimmel</v>
      </c>
      <c r="O1163" s="75" t="str">
        <f>IF(ISBLANK(F1163),VLOOKUP(Abfalldokumentation!$X1163,'Liste Gründe'!A:D,3,FALSE),F1163)</f>
        <v>Schimmel</v>
      </c>
      <c r="P1163" s="76" t="str">
        <f>IF(ISBLANK(Abfalldokumentation!$G1163),"-",Abfalldokumentation!$G1163)</f>
        <v>-</v>
      </c>
      <c r="Q1163" s="76">
        <f t="shared" si="155"/>
        <v>42</v>
      </c>
      <c r="R1163" s="76" t="str">
        <f t="shared" si="156"/>
        <v>Produkte</v>
      </c>
      <c r="S1163" s="76" t="str">
        <f t="shared" si="157"/>
        <v>BUs</v>
      </c>
      <c r="T1163" s="76" t="str">
        <f t="shared" si="158"/>
        <v>Symptome</v>
      </c>
      <c r="U1163" s="76">
        <f>IFERROR(VLOOKUP(Abfalldokumentation!$W1163,Kennzahlen!S:U,3,FALSE)*Abfalldokumentation!$J1163,"0")</f>
        <v>6.5</v>
      </c>
      <c r="V1163" s="76" t="str">
        <f>IF(ISBLANK(A1163),VLOOKUP(Abfalldokumentation!$W1163,'Linien - BU'!R:S,2,FALSE),A1163)</f>
        <v>BU4</v>
      </c>
      <c r="W1163" s="77">
        <f t="shared" si="159"/>
        <v>29500482</v>
      </c>
      <c r="X1163" s="77">
        <f t="shared" si="160"/>
        <v>12</v>
      </c>
      <c r="Y1163"/>
    </row>
    <row r="1164" spans="1:25" ht="30" customHeight="1" x14ac:dyDescent="0.25">
      <c r="A1164" s="39" t="s">
        <v>8</v>
      </c>
      <c r="B1164" s="40">
        <v>29500498</v>
      </c>
      <c r="C1164" s="40">
        <v>243</v>
      </c>
      <c r="D1164" s="40">
        <v>12</v>
      </c>
      <c r="E1164" s="41">
        <v>44488</v>
      </c>
      <c r="F1164" s="42" t="s">
        <v>21</v>
      </c>
      <c r="G1164" s="40"/>
      <c r="H1164" s="44" t="str">
        <f>IFERROR(VLOOKUP(Abfalldokumentation!$B1164,Artikel!A:C,3,FALSE),Abfalldokumentation!$B1164)</f>
        <v>VOS Räucher Natur Natri</v>
      </c>
      <c r="I1164" s="78" t="str">
        <f>VLOOKUP(V1164,'Linien - BU'!A:B,2,FALSE)</f>
        <v>BU3</v>
      </c>
      <c r="J1164" s="79">
        <f t="shared" si="154"/>
        <v>243</v>
      </c>
      <c r="K1164" s="80">
        <f>Abfalldokumentation!$E1164</f>
        <v>44488</v>
      </c>
      <c r="L1164" s="79" t="str">
        <f>IFERROR(IF(VLOOKUP(W1164,'[1]Rohware 230'!$B:$C,2,FALSE)=0,"Rohware"),
IFERROR(IF(VLOOKUP(W1164,[1]Sammelnr.!$B:$C,2,FALSE)=0,"Sammelnr. ungeschält ABS"),
IFERROR(IF(VLOOKUP(W1164,[1]Sammelnr.!$E:$F,2,FALSE)=0,"Sammelnr. ungeschält VS"),
IFERROR(IF(VLOOKUP(W1164,[1]Sammelnr.!$H:$I,2,FALSE)=0,"Sammelnr. geschält"),
IFERROR(IF(VLOOKUP(W1164,[1]Offen!$B:$C,2,FALSE)=0,"Offen ungeschält ABS"),
IFERROR(IF(VLOOKUP(W1164,[1]Offen!$E:$F,2,FALSE)=0,"Offen ungeschält VOS"),
IFERROR(IF(VLOOKUP(W1164,[1]Offen!$H:$I,2,FALSE)=0,"Offen geschält RW"),
IFERROR(IF(VLOOKUP(W1164,[1]Offen!$K:$L,2,FALSE)=0,"Offen vegan"),
IFERROR(IF(VLOOKUP(W1164,[1]Offen!$N:$O,2,FALSE)=0,"Offen Zipfel"),
IFERROR(IF(VLOOKUP(W1164,[1]Offen!$Q:$R,2,FALSE)=0,"Offen Endstücke"),
IFERROR(IF(VLOOKUP(W1164,[1]Vakuumiert!$B:$C,2,FALSE)=0,"Vakuumierter VOS ungeschält"),
IFERROR(IF(VLOOKUP(W1164,[1]Vakuumiert!$E:$F,2,FALSE)=0,"Vakuumierter ABS ungeschält"),
IFERROR(IF(VLOOKUP(W1164,[1]Vakuumiert!$H:$I,2,FALSE)=0,"Vakuumierter VOS geschält"),
IFERROR(IF(VLOOKUP(W1164,[1]Vakuumiert!$K:$L,2,FALSE)=0,"Vakuumierter VOS vegan"),
IFERROR(IF(VLOOKUP(W1164,[1]Vakuumiert!$N:$O,2,FALSE)=0,"Vakuumierter VOS Zipfel"),
IFERROR(IF(VLOOKUP(W1164,[1]Vakuumiert!$Q:$R,2,FALSE)=0,"Vakuumiert geschält"),
IFERROR(IF(VLOOKUP(W1164,'[1]vakuumierte Fertigprodukte'!$B:$C,2,FALSE)=0,"Fertigprodukte"),
IFERROR(IF(VLOOKUP(W1164,'[1]vakuumierte Fertigprodukte'!$E:$FI,2,FALSE)=0,"Vakuumierte Zipfel"),
IFERROR(IF(VLOOKUP(W1164,[1]Wurste!$B:$C,2,FALSE)=0,"Räucherwürste"),
IFERROR(IF(VLOOKUP(W1164,[1]Wurste!$E:$F,2,FALSE)=0,"URW/URGW Wurst"),
IFERROR(IF(VLOOKUP(W1164,[1]Wurste!$H:$I,2,FALSE)=0,"HF-Wurst Vegan"),
IFERROR(IF(VLOOKUP(W1164,[1]Wurste!$K:$L,2,FALSE)=0,"320er ohne Würste"),
IFERROR(IF(AND(OR(Abfalldokumentation!$I1164="BU3",Abfalldokumentation!$I1164="Verkauf"),Abfalldokumentation!$N1164="Schimmel",Abfalldokumentation!$O1164="keinen Abnehmer/kein Schälpersonal"),"Div. Zipfel, ES ohne Verwendung",VLOOKUP(Abfalldokumentation!$M1164,Produktgruppen!A:B,2,FALSE)),"-")))))))))))))))))))))))</f>
        <v>Offen ungeschält VOS</v>
      </c>
      <c r="M1164" s="81" t="str">
        <f>IFERROR(VLOOKUP(Abfalldokumentation!$W1164,Artikel!A:C,3,FALSE),Abfalldokumentation!$W1164)</f>
        <v>VOS Räucher Natur Natri</v>
      </c>
      <c r="N1164" s="81" t="str">
        <f>VLOOKUP(D1164,'Liste Gründe'!A:D,2,FALSE)</f>
        <v>Schimmel</v>
      </c>
      <c r="O1164" s="80" t="str">
        <f>IF(ISBLANK(F1164),VLOOKUP(Abfalldokumentation!$X1164,'Liste Gründe'!A:D,3,FALSE),F1164)</f>
        <v>VOS &gt; Einsatz</v>
      </c>
      <c r="P1164" s="81" t="str">
        <f>IF(ISBLANK(Abfalldokumentation!$G1164),"-",Abfalldokumentation!$G1164)</f>
        <v>-</v>
      </c>
      <c r="Q1164" s="81">
        <f t="shared" si="155"/>
        <v>42</v>
      </c>
      <c r="R1164" s="81" t="str">
        <f t="shared" si="156"/>
        <v>Produkte</v>
      </c>
      <c r="S1164" s="81" t="str">
        <f t="shared" si="157"/>
        <v>BUs</v>
      </c>
      <c r="T1164" s="81" t="str">
        <f t="shared" si="158"/>
        <v>Symptome</v>
      </c>
      <c r="U1164" s="81">
        <f>IFERROR(VLOOKUP(Abfalldokumentation!$W1164,Kennzahlen!S:U,3,FALSE)*Abfalldokumentation!$J1164,"0")</f>
        <v>121.5</v>
      </c>
      <c r="V1164" s="81" t="str">
        <f>IF(ISBLANK(A1164),VLOOKUP(Abfalldokumentation!$W1164,'Linien - BU'!R:S,2,FALSE),A1164)</f>
        <v>BU3</v>
      </c>
      <c r="W1164" s="77">
        <f t="shared" si="159"/>
        <v>29500498</v>
      </c>
      <c r="X1164" s="77">
        <f t="shared" si="160"/>
        <v>12</v>
      </c>
      <c r="Y1164"/>
    </row>
    <row r="1165" spans="1:25" ht="30" customHeight="1" x14ac:dyDescent="0.25">
      <c r="A1165" s="45" t="s">
        <v>8</v>
      </c>
      <c r="B1165" s="46">
        <v>29500821</v>
      </c>
      <c r="C1165" s="46">
        <v>616</v>
      </c>
      <c r="D1165" s="46">
        <v>80</v>
      </c>
      <c r="E1165" s="47">
        <v>44488</v>
      </c>
      <c r="F1165" s="48"/>
      <c r="G1165" s="46"/>
      <c r="H1165" s="50" t="str">
        <f>IFERROR(VLOOKUP(Abfalldokumentation!$B1165,Artikel!A:C,3,FALSE),Abfalldokumentation!$B1165)</f>
        <v>ABS Gouda Mittelalt 45%</v>
      </c>
      <c r="I1165" s="73" t="str">
        <f>VLOOKUP(V1165,'Linien - BU'!A:B,2,FALSE)</f>
        <v>BU3</v>
      </c>
      <c r="J1165" s="74">
        <f t="shared" si="154"/>
        <v>616</v>
      </c>
      <c r="K1165" s="75">
        <f>Abfalldokumentation!$E1165</f>
        <v>44488</v>
      </c>
      <c r="L1165" s="74" t="str">
        <f>IFERROR(IF(VLOOKUP(W1165,'[1]Rohware 230'!$B:$C,2,FALSE)=0,"Rohware"),
IFERROR(IF(VLOOKUP(W1165,[1]Sammelnr.!$B:$C,2,FALSE)=0,"Sammelnr. ungeschält ABS"),
IFERROR(IF(VLOOKUP(W1165,[1]Sammelnr.!$E:$F,2,FALSE)=0,"Sammelnr. ungeschält VS"),
IFERROR(IF(VLOOKUP(W1165,[1]Sammelnr.!$H:$I,2,FALSE)=0,"Sammelnr. geschält"),
IFERROR(IF(VLOOKUP(W1165,[1]Offen!$B:$C,2,FALSE)=0,"Offen ungeschält ABS"),
IFERROR(IF(VLOOKUP(W1165,[1]Offen!$E:$F,2,FALSE)=0,"Offen ungeschält VOS"),
IFERROR(IF(VLOOKUP(W1165,[1]Offen!$H:$I,2,FALSE)=0,"Offen geschält RW"),
IFERROR(IF(VLOOKUP(W1165,[1]Offen!$K:$L,2,FALSE)=0,"Offen vegan"),
IFERROR(IF(VLOOKUP(W1165,[1]Offen!$N:$O,2,FALSE)=0,"Offen Zipfel"),
IFERROR(IF(VLOOKUP(W1165,[1]Offen!$Q:$R,2,FALSE)=0,"Offen Endstücke"),
IFERROR(IF(VLOOKUP(W1165,[1]Vakuumiert!$B:$C,2,FALSE)=0,"Vakuumierter VOS ungeschält"),
IFERROR(IF(VLOOKUP(W1165,[1]Vakuumiert!$E:$F,2,FALSE)=0,"Vakuumierter ABS ungeschält"),
IFERROR(IF(VLOOKUP(W1165,[1]Vakuumiert!$H:$I,2,FALSE)=0,"Vakuumierter VOS geschält"),
IFERROR(IF(VLOOKUP(W1165,[1]Vakuumiert!$K:$L,2,FALSE)=0,"Vakuumierter VOS vegan"),
IFERROR(IF(VLOOKUP(W1165,[1]Vakuumiert!$N:$O,2,FALSE)=0,"Vakuumierter VOS Zipfel"),
IFERROR(IF(VLOOKUP(W1165,[1]Vakuumiert!$Q:$R,2,FALSE)=0,"Vakuumiert geschält"),
IFERROR(IF(VLOOKUP(W1165,'[1]vakuumierte Fertigprodukte'!$B:$C,2,FALSE)=0,"Fertigprodukte"),
IFERROR(IF(VLOOKUP(W1165,'[1]vakuumierte Fertigprodukte'!$E:$FI,2,FALSE)=0,"Vakuumierte Zipfel"),
IFERROR(IF(VLOOKUP(W1165,[1]Wurste!$B:$C,2,FALSE)=0,"Räucherwürste"),
IFERROR(IF(VLOOKUP(W1165,[1]Wurste!$E:$F,2,FALSE)=0,"URW/URGW Wurst"),
IFERROR(IF(VLOOKUP(W1165,[1]Wurste!$H:$I,2,FALSE)=0,"HF-Wurst Vegan"),
IFERROR(IF(VLOOKUP(W1165,[1]Wurste!$K:$L,2,FALSE)=0,"320er ohne Würste"),
IFERROR(IF(AND(OR(Abfalldokumentation!$I1165="BU3",Abfalldokumentation!$I1165="Verkauf"),Abfalldokumentation!$N1165="Schimmel",Abfalldokumentation!$O1165="keinen Abnehmer/kein Schälpersonal"),"Div. Zipfel, ES ohne Verwendung",VLOOKUP(Abfalldokumentation!$M1165,Produktgruppen!A:B,2,FALSE)),"-")))))))))))))))))))))))</f>
        <v>Offen ungeschält ABS</v>
      </c>
      <c r="M1165" s="76" t="str">
        <f>IFERROR(VLOOKUP(Abfalldokumentation!$W1165,Artikel!A:C,3,FALSE),Abfalldokumentation!$W1165)</f>
        <v>ABS Gouda Mittelalt 45%</v>
      </c>
      <c r="N1165" s="76" t="str">
        <f>VLOOKUP(D1165,'Liste Gründe'!A:D,2,FALSE)</f>
        <v>Verpackungsfehler</v>
      </c>
      <c r="O1165" s="75" t="str">
        <f>IF(ISBLANK(F1165),VLOOKUP(Abfalldokumentation!$X1165,'Liste Gründe'!A:D,3,FALSE),F1165)</f>
        <v>blaues Klebeband im Produkt</v>
      </c>
      <c r="P1165" s="76" t="str">
        <f>IF(ISBLANK(Abfalldokumentation!$G1165),"-",Abfalldokumentation!$G1165)</f>
        <v>-</v>
      </c>
      <c r="Q1165" s="76">
        <f t="shared" si="155"/>
        <v>42</v>
      </c>
      <c r="R1165" s="76" t="str">
        <f t="shared" si="156"/>
        <v>Produkte</v>
      </c>
      <c r="S1165" s="76" t="str">
        <f t="shared" si="157"/>
        <v>BUs</v>
      </c>
      <c r="T1165" s="76" t="str">
        <f t="shared" si="158"/>
        <v>Symptome</v>
      </c>
      <c r="U1165" s="76">
        <f>IFERROR(VLOOKUP(Abfalldokumentation!$W1165,Kennzahlen!S:U,3,FALSE)*Abfalldokumentation!$J1165,"0")</f>
        <v>1232</v>
      </c>
      <c r="V1165" s="76" t="str">
        <f>IF(ISBLANK(A1165),VLOOKUP(Abfalldokumentation!$W1165,'Linien - BU'!R:S,2,FALSE),A1165)</f>
        <v>BU3</v>
      </c>
      <c r="W1165" s="77">
        <f t="shared" si="159"/>
        <v>29500821</v>
      </c>
      <c r="X1165" s="77">
        <f t="shared" si="160"/>
        <v>80</v>
      </c>
      <c r="Y1165"/>
    </row>
    <row r="1166" spans="1:25" ht="30" customHeight="1" x14ac:dyDescent="0.25">
      <c r="A1166" s="39" t="s">
        <v>9</v>
      </c>
      <c r="B1166" s="40">
        <v>29500885</v>
      </c>
      <c r="C1166" s="40">
        <v>19</v>
      </c>
      <c r="D1166" s="40">
        <v>12</v>
      </c>
      <c r="E1166" s="41">
        <v>44488</v>
      </c>
      <c r="F1166" s="42"/>
      <c r="G1166" s="40"/>
      <c r="H1166" s="44" t="str">
        <f>IFERROR(VLOOKUP(Abfalldokumentation!$B1166,Artikel!A:C,3,FALSE),Abfalldokumentation!$B1166)</f>
        <v>ABS HEUBL</v>
      </c>
      <c r="I1166" s="78" t="str">
        <f>VLOOKUP(V1166,'Linien - BU'!A:B,2,FALSE)</f>
        <v>BU4</v>
      </c>
      <c r="J1166" s="79">
        <f t="shared" si="154"/>
        <v>19</v>
      </c>
      <c r="K1166" s="80">
        <f>Abfalldokumentation!$E1166</f>
        <v>44488</v>
      </c>
      <c r="L1166" s="79" t="str">
        <f>IFERROR(IF(VLOOKUP(W1166,'[1]Rohware 230'!$B:$C,2,FALSE)=0,"Rohware"),
IFERROR(IF(VLOOKUP(W1166,[1]Sammelnr.!$B:$C,2,FALSE)=0,"Sammelnr. ungeschält ABS"),
IFERROR(IF(VLOOKUP(W1166,[1]Sammelnr.!$E:$F,2,FALSE)=0,"Sammelnr. ungeschält VS"),
IFERROR(IF(VLOOKUP(W1166,[1]Sammelnr.!$H:$I,2,FALSE)=0,"Sammelnr. geschält"),
IFERROR(IF(VLOOKUP(W1166,[1]Offen!$B:$C,2,FALSE)=0,"Offen ungeschält ABS"),
IFERROR(IF(VLOOKUP(W1166,[1]Offen!$E:$F,2,FALSE)=0,"Offen ungeschält VOS"),
IFERROR(IF(VLOOKUP(W1166,[1]Offen!$H:$I,2,FALSE)=0,"Offen geschält RW"),
IFERROR(IF(VLOOKUP(W1166,[1]Offen!$K:$L,2,FALSE)=0,"Offen vegan"),
IFERROR(IF(VLOOKUP(W1166,[1]Offen!$N:$O,2,FALSE)=0,"Offen Zipfel"),
IFERROR(IF(VLOOKUP(W1166,[1]Offen!$Q:$R,2,FALSE)=0,"Offen Endstücke"),
IFERROR(IF(VLOOKUP(W1166,[1]Vakuumiert!$B:$C,2,FALSE)=0,"Vakuumierter VOS ungeschält"),
IFERROR(IF(VLOOKUP(W1166,[1]Vakuumiert!$E:$F,2,FALSE)=0,"Vakuumierter ABS ungeschält"),
IFERROR(IF(VLOOKUP(W1166,[1]Vakuumiert!$H:$I,2,FALSE)=0,"Vakuumierter VOS geschält"),
IFERROR(IF(VLOOKUP(W1166,[1]Vakuumiert!$K:$L,2,FALSE)=0,"Vakuumierter VOS vegan"),
IFERROR(IF(VLOOKUP(W1166,[1]Vakuumiert!$N:$O,2,FALSE)=0,"Vakuumierter VOS Zipfel"),
IFERROR(IF(VLOOKUP(W1166,[1]Vakuumiert!$Q:$R,2,FALSE)=0,"Vakuumiert geschält"),
IFERROR(IF(VLOOKUP(W1166,'[1]vakuumierte Fertigprodukte'!$B:$C,2,FALSE)=0,"Fertigprodukte"),
IFERROR(IF(VLOOKUP(W1166,'[1]vakuumierte Fertigprodukte'!$E:$FI,2,FALSE)=0,"Vakuumierte Zipfel"),
IFERROR(IF(VLOOKUP(W1166,[1]Wurste!$B:$C,2,FALSE)=0,"Räucherwürste"),
IFERROR(IF(VLOOKUP(W1166,[1]Wurste!$E:$F,2,FALSE)=0,"URW/URGW Wurst"),
IFERROR(IF(VLOOKUP(W1166,[1]Wurste!$H:$I,2,FALSE)=0,"HF-Wurst Vegan"),
IFERROR(IF(VLOOKUP(W1166,[1]Wurste!$K:$L,2,FALSE)=0,"320er ohne Würste"),
IFERROR(IF(AND(OR(Abfalldokumentation!$I1166="BU3",Abfalldokumentation!$I1166="Verkauf"),Abfalldokumentation!$N1166="Schimmel",Abfalldokumentation!$O1166="keinen Abnehmer/kein Schälpersonal"),"Div. Zipfel, ES ohne Verwendung",VLOOKUP(Abfalldokumentation!$M1166,Produktgruppen!A:B,2,FALSE)),"-")))))))))))))))))))))))</f>
        <v>Offen ungeschält ABS</v>
      </c>
      <c r="M1166" s="81" t="str">
        <f>IFERROR(VLOOKUP(Abfalldokumentation!$W1166,Artikel!A:C,3,FALSE),Abfalldokumentation!$W1166)</f>
        <v>ABS HEUBL</v>
      </c>
      <c r="N1166" s="81" t="str">
        <f>VLOOKUP(D1166,'Liste Gründe'!A:D,2,FALSE)</f>
        <v>Schimmel</v>
      </c>
      <c r="O1166" s="80" t="str">
        <f>IF(ISBLANK(F1166),VLOOKUP(Abfalldokumentation!$X1166,'Liste Gründe'!A:D,3,FALSE),F1166)</f>
        <v>Schimmel</v>
      </c>
      <c r="P1166" s="81" t="str">
        <f>IF(ISBLANK(Abfalldokumentation!$G1166),"-",Abfalldokumentation!$G1166)</f>
        <v>-</v>
      </c>
      <c r="Q1166" s="81">
        <f t="shared" si="155"/>
        <v>42</v>
      </c>
      <c r="R1166" s="81" t="str">
        <f t="shared" si="156"/>
        <v>Produkte</v>
      </c>
      <c r="S1166" s="81" t="str">
        <f t="shared" si="157"/>
        <v>BUs</v>
      </c>
      <c r="T1166" s="81" t="str">
        <f t="shared" si="158"/>
        <v>Symptome</v>
      </c>
      <c r="U1166" s="81">
        <f>IFERROR(VLOOKUP(Abfalldokumentation!$W1166,Kennzahlen!S:U,3,FALSE)*Abfalldokumentation!$J1166,"0")</f>
        <v>0.19</v>
      </c>
      <c r="V1166" s="81" t="str">
        <f>IF(ISBLANK(A1166),VLOOKUP(Abfalldokumentation!$W1166,'Linien - BU'!R:S,2,FALSE),A1166)</f>
        <v>BU4</v>
      </c>
      <c r="W1166" s="77">
        <f t="shared" si="159"/>
        <v>29500885</v>
      </c>
      <c r="X1166" s="77">
        <f t="shared" si="160"/>
        <v>12</v>
      </c>
      <c r="Y1166"/>
    </row>
    <row r="1167" spans="1:25" ht="30" customHeight="1" x14ac:dyDescent="0.25">
      <c r="A1167" s="45" t="s">
        <v>9</v>
      </c>
      <c r="B1167" s="46">
        <v>29500886</v>
      </c>
      <c r="C1167" s="46">
        <v>19</v>
      </c>
      <c r="D1167" s="46">
        <v>12</v>
      </c>
      <c r="E1167" s="47">
        <v>44488</v>
      </c>
      <c r="F1167" s="48"/>
      <c r="G1167" s="46"/>
      <c r="H1167" s="50" t="str">
        <f>IFERROR(VLOOKUP(Abfalldokumentation!$B1167,Artikel!A:C,3,FALSE),Abfalldokumentation!$B1167)</f>
        <v>ABS MEDI-KRÄUK</v>
      </c>
      <c r="I1167" s="73" t="str">
        <f>VLOOKUP(V1167,'Linien - BU'!A:B,2,FALSE)</f>
        <v>BU4</v>
      </c>
      <c r="J1167" s="74">
        <f t="shared" si="154"/>
        <v>19</v>
      </c>
      <c r="K1167" s="75">
        <f>Abfalldokumentation!$E1167</f>
        <v>44488</v>
      </c>
      <c r="L1167" s="74" t="str">
        <f>IFERROR(IF(VLOOKUP(W1167,'[1]Rohware 230'!$B:$C,2,FALSE)=0,"Rohware"),
IFERROR(IF(VLOOKUP(W1167,[1]Sammelnr.!$B:$C,2,FALSE)=0,"Sammelnr. ungeschält ABS"),
IFERROR(IF(VLOOKUP(W1167,[1]Sammelnr.!$E:$F,2,FALSE)=0,"Sammelnr. ungeschält VS"),
IFERROR(IF(VLOOKUP(W1167,[1]Sammelnr.!$H:$I,2,FALSE)=0,"Sammelnr. geschält"),
IFERROR(IF(VLOOKUP(W1167,[1]Offen!$B:$C,2,FALSE)=0,"Offen ungeschält ABS"),
IFERROR(IF(VLOOKUP(W1167,[1]Offen!$E:$F,2,FALSE)=0,"Offen ungeschält VOS"),
IFERROR(IF(VLOOKUP(W1167,[1]Offen!$H:$I,2,FALSE)=0,"Offen geschält RW"),
IFERROR(IF(VLOOKUP(W1167,[1]Offen!$K:$L,2,FALSE)=0,"Offen vegan"),
IFERROR(IF(VLOOKUP(W1167,[1]Offen!$N:$O,2,FALSE)=0,"Offen Zipfel"),
IFERROR(IF(VLOOKUP(W1167,[1]Offen!$Q:$R,2,FALSE)=0,"Offen Endstücke"),
IFERROR(IF(VLOOKUP(W1167,[1]Vakuumiert!$B:$C,2,FALSE)=0,"Vakuumierter VOS ungeschält"),
IFERROR(IF(VLOOKUP(W1167,[1]Vakuumiert!$E:$F,2,FALSE)=0,"Vakuumierter ABS ungeschält"),
IFERROR(IF(VLOOKUP(W1167,[1]Vakuumiert!$H:$I,2,FALSE)=0,"Vakuumierter VOS geschält"),
IFERROR(IF(VLOOKUP(W1167,[1]Vakuumiert!$K:$L,2,FALSE)=0,"Vakuumierter VOS vegan"),
IFERROR(IF(VLOOKUP(W1167,[1]Vakuumiert!$N:$O,2,FALSE)=0,"Vakuumierter VOS Zipfel"),
IFERROR(IF(VLOOKUP(W1167,[1]Vakuumiert!$Q:$R,2,FALSE)=0,"Vakuumiert geschält"),
IFERROR(IF(VLOOKUP(W1167,'[1]vakuumierte Fertigprodukte'!$B:$C,2,FALSE)=0,"Fertigprodukte"),
IFERROR(IF(VLOOKUP(W1167,'[1]vakuumierte Fertigprodukte'!$E:$FI,2,FALSE)=0,"Vakuumierte Zipfel"),
IFERROR(IF(VLOOKUP(W1167,[1]Wurste!$B:$C,2,FALSE)=0,"Räucherwürste"),
IFERROR(IF(VLOOKUP(W1167,[1]Wurste!$E:$F,2,FALSE)=0,"URW/URGW Wurst"),
IFERROR(IF(VLOOKUP(W1167,[1]Wurste!$H:$I,2,FALSE)=0,"HF-Wurst Vegan"),
IFERROR(IF(VLOOKUP(W1167,[1]Wurste!$K:$L,2,FALSE)=0,"320er ohne Würste"),
IFERROR(IF(AND(OR(Abfalldokumentation!$I1167="BU3",Abfalldokumentation!$I1167="Verkauf"),Abfalldokumentation!$N1167="Schimmel",Abfalldokumentation!$O1167="keinen Abnehmer/kein Schälpersonal"),"Div. Zipfel, ES ohne Verwendung",VLOOKUP(Abfalldokumentation!$M1167,Produktgruppen!A:B,2,FALSE)),"-")))))))))))))))))))))))</f>
        <v>Offen ungeschält ABS</v>
      </c>
      <c r="M1167" s="76" t="str">
        <f>IFERROR(VLOOKUP(Abfalldokumentation!$W1167,Artikel!A:C,3,FALSE),Abfalldokumentation!$W1167)</f>
        <v>ABS MEDI-KRÄUK</v>
      </c>
      <c r="N1167" s="76" t="str">
        <f>VLOOKUP(D1167,'Liste Gründe'!A:D,2,FALSE)</f>
        <v>Schimmel</v>
      </c>
      <c r="O1167" s="75" t="str">
        <f>IF(ISBLANK(F1167),VLOOKUP(Abfalldokumentation!$X1167,'Liste Gründe'!A:D,3,FALSE),F1167)</f>
        <v>Schimmel</v>
      </c>
      <c r="P1167" s="76" t="str">
        <f>IF(ISBLANK(Abfalldokumentation!$G1167),"-",Abfalldokumentation!$G1167)</f>
        <v>-</v>
      </c>
      <c r="Q1167" s="76">
        <f t="shared" si="155"/>
        <v>42</v>
      </c>
      <c r="R1167" s="76" t="str">
        <f t="shared" si="156"/>
        <v>Produkte</v>
      </c>
      <c r="S1167" s="76" t="str">
        <f t="shared" si="157"/>
        <v>BUs</v>
      </c>
      <c r="T1167" s="76" t="str">
        <f t="shared" si="158"/>
        <v>Symptome</v>
      </c>
      <c r="U1167" s="76">
        <f>IFERROR(VLOOKUP(Abfalldokumentation!$W1167,Kennzahlen!S:U,3,FALSE)*Abfalldokumentation!$J1167,"0")</f>
        <v>28.5</v>
      </c>
      <c r="V1167" s="76" t="str">
        <f>IF(ISBLANK(A1167),VLOOKUP(Abfalldokumentation!$W1167,'Linien - BU'!R:S,2,FALSE),A1167)</f>
        <v>BU4</v>
      </c>
      <c r="W1167" s="77">
        <f t="shared" si="159"/>
        <v>29500886</v>
      </c>
      <c r="X1167" s="77">
        <f t="shared" si="160"/>
        <v>12</v>
      </c>
      <c r="Y1167"/>
    </row>
    <row r="1168" spans="1:25" ht="30" customHeight="1" x14ac:dyDescent="0.25">
      <c r="A1168" s="39" t="s">
        <v>9</v>
      </c>
      <c r="B1168" s="40">
        <v>29500891</v>
      </c>
      <c r="C1168" s="40">
        <v>24</v>
      </c>
      <c r="D1168" s="40">
        <v>12</v>
      </c>
      <c r="E1168" s="41">
        <v>44488</v>
      </c>
      <c r="F1168" s="42"/>
      <c r="G1168" s="40"/>
      <c r="H1168" s="44" t="str">
        <f>IFERROR(VLOOKUP(Abfalldokumentation!$B1168,Artikel!A:C,3,FALSE),Abfalldokumentation!$B1168)</f>
        <v>ABS PECO</v>
      </c>
      <c r="I1168" s="78" t="str">
        <f>VLOOKUP(V1168,'Linien - BU'!A:B,2,FALSE)</f>
        <v>BU4</v>
      </c>
      <c r="J1168" s="79">
        <f t="shared" si="154"/>
        <v>24</v>
      </c>
      <c r="K1168" s="80">
        <f>Abfalldokumentation!$E1168</f>
        <v>44488</v>
      </c>
      <c r="L1168" s="79" t="str">
        <f>IFERROR(IF(VLOOKUP(W1168,'[1]Rohware 230'!$B:$C,2,FALSE)=0,"Rohware"),
IFERROR(IF(VLOOKUP(W1168,[1]Sammelnr.!$B:$C,2,FALSE)=0,"Sammelnr. ungeschält ABS"),
IFERROR(IF(VLOOKUP(W1168,[1]Sammelnr.!$E:$F,2,FALSE)=0,"Sammelnr. ungeschält VS"),
IFERROR(IF(VLOOKUP(W1168,[1]Sammelnr.!$H:$I,2,FALSE)=0,"Sammelnr. geschält"),
IFERROR(IF(VLOOKUP(W1168,[1]Offen!$B:$C,2,FALSE)=0,"Offen ungeschält ABS"),
IFERROR(IF(VLOOKUP(W1168,[1]Offen!$E:$F,2,FALSE)=0,"Offen ungeschält VOS"),
IFERROR(IF(VLOOKUP(W1168,[1]Offen!$H:$I,2,FALSE)=0,"Offen geschält RW"),
IFERROR(IF(VLOOKUP(W1168,[1]Offen!$K:$L,2,FALSE)=0,"Offen vegan"),
IFERROR(IF(VLOOKUP(W1168,[1]Offen!$N:$O,2,FALSE)=0,"Offen Zipfel"),
IFERROR(IF(VLOOKUP(W1168,[1]Offen!$Q:$R,2,FALSE)=0,"Offen Endstücke"),
IFERROR(IF(VLOOKUP(W1168,[1]Vakuumiert!$B:$C,2,FALSE)=0,"Vakuumierter VOS ungeschält"),
IFERROR(IF(VLOOKUP(W1168,[1]Vakuumiert!$E:$F,2,FALSE)=0,"Vakuumierter ABS ungeschält"),
IFERROR(IF(VLOOKUP(W1168,[1]Vakuumiert!$H:$I,2,FALSE)=0,"Vakuumierter VOS geschält"),
IFERROR(IF(VLOOKUP(W1168,[1]Vakuumiert!$K:$L,2,FALSE)=0,"Vakuumierter VOS vegan"),
IFERROR(IF(VLOOKUP(W1168,[1]Vakuumiert!$N:$O,2,FALSE)=0,"Vakuumierter VOS Zipfel"),
IFERROR(IF(VLOOKUP(W1168,[1]Vakuumiert!$Q:$R,2,FALSE)=0,"Vakuumiert geschält"),
IFERROR(IF(VLOOKUP(W1168,'[1]vakuumierte Fertigprodukte'!$B:$C,2,FALSE)=0,"Fertigprodukte"),
IFERROR(IF(VLOOKUP(W1168,'[1]vakuumierte Fertigprodukte'!$E:$FI,2,FALSE)=0,"Vakuumierte Zipfel"),
IFERROR(IF(VLOOKUP(W1168,[1]Wurste!$B:$C,2,FALSE)=0,"Räucherwürste"),
IFERROR(IF(VLOOKUP(W1168,[1]Wurste!$E:$F,2,FALSE)=0,"URW/URGW Wurst"),
IFERROR(IF(VLOOKUP(W1168,[1]Wurste!$H:$I,2,FALSE)=0,"HF-Wurst Vegan"),
IFERROR(IF(VLOOKUP(W1168,[1]Wurste!$K:$L,2,FALSE)=0,"320er ohne Würste"),
IFERROR(IF(AND(OR(Abfalldokumentation!$I1168="BU3",Abfalldokumentation!$I1168="Verkauf"),Abfalldokumentation!$N1168="Schimmel",Abfalldokumentation!$O1168="keinen Abnehmer/kein Schälpersonal"),"Div. Zipfel, ES ohne Verwendung",VLOOKUP(Abfalldokumentation!$M1168,Produktgruppen!A:B,2,FALSE)),"-")))))))))))))))))))))))</f>
        <v>Offen ungeschält ABS</v>
      </c>
      <c r="M1168" s="81" t="str">
        <f>IFERROR(VLOOKUP(Abfalldokumentation!$W1168,Artikel!A:C,3,FALSE),Abfalldokumentation!$W1168)</f>
        <v>ABS PECO</v>
      </c>
      <c r="N1168" s="81" t="str">
        <f>VLOOKUP(D1168,'Liste Gründe'!A:D,2,FALSE)</f>
        <v>Schimmel</v>
      </c>
      <c r="O1168" s="80" t="str">
        <f>IF(ISBLANK(F1168),VLOOKUP(Abfalldokumentation!$X1168,'Liste Gründe'!A:D,3,FALSE),F1168)</f>
        <v>Schimmel</v>
      </c>
      <c r="P1168" s="81" t="str">
        <f>IF(ISBLANK(Abfalldokumentation!$G1168),"-",Abfalldokumentation!$G1168)</f>
        <v>-</v>
      </c>
      <c r="Q1168" s="81">
        <f t="shared" si="155"/>
        <v>42</v>
      </c>
      <c r="R1168" s="81" t="str">
        <f t="shared" si="156"/>
        <v>Produkte</v>
      </c>
      <c r="S1168" s="81" t="str">
        <f t="shared" si="157"/>
        <v>BUs</v>
      </c>
      <c r="T1168" s="81" t="str">
        <f t="shared" si="158"/>
        <v>Symptome</v>
      </c>
      <c r="U1168" s="81">
        <f>IFERROR(VLOOKUP(Abfalldokumentation!$W1168,Kennzahlen!S:U,3,FALSE)*Abfalldokumentation!$J1168,"0")</f>
        <v>35.294117647058826</v>
      </c>
      <c r="V1168" s="81" t="str">
        <f>IF(ISBLANK(A1168),VLOOKUP(Abfalldokumentation!$W1168,'Linien - BU'!R:S,2,FALSE),A1168)</f>
        <v>BU4</v>
      </c>
      <c r="W1168" s="77">
        <f t="shared" si="159"/>
        <v>29500891</v>
      </c>
      <c r="X1168" s="77">
        <f t="shared" si="160"/>
        <v>12</v>
      </c>
      <c r="Y1168"/>
    </row>
    <row r="1169" spans="1:25" ht="30" customHeight="1" x14ac:dyDescent="0.25">
      <c r="A1169" s="45" t="s">
        <v>9</v>
      </c>
      <c r="B1169" s="46">
        <v>29500892</v>
      </c>
      <c r="C1169" s="46">
        <v>209</v>
      </c>
      <c r="D1169" s="46">
        <v>12</v>
      </c>
      <c r="E1169" s="47">
        <v>44488</v>
      </c>
      <c r="F1169" s="48"/>
      <c r="G1169" s="46"/>
      <c r="H1169" s="50" t="str">
        <f>IFERROR(VLOOKUP(Abfalldokumentation!$B1169,Artikel!A:C,3,FALSE),Abfalldokumentation!$B1169)</f>
        <v>ABS BLU-FOU</v>
      </c>
      <c r="I1169" s="73" t="str">
        <f>VLOOKUP(V1169,'Linien - BU'!A:B,2,FALSE)</f>
        <v>BU4</v>
      </c>
      <c r="J1169" s="74">
        <f t="shared" si="154"/>
        <v>209</v>
      </c>
      <c r="K1169" s="75">
        <f>Abfalldokumentation!$E1169</f>
        <v>44488</v>
      </c>
      <c r="L1169" s="74" t="str">
        <f>IFERROR(IF(VLOOKUP(W1169,'[1]Rohware 230'!$B:$C,2,FALSE)=0,"Rohware"),
IFERROR(IF(VLOOKUP(W1169,[1]Sammelnr.!$B:$C,2,FALSE)=0,"Sammelnr. ungeschält ABS"),
IFERROR(IF(VLOOKUP(W1169,[1]Sammelnr.!$E:$F,2,FALSE)=0,"Sammelnr. ungeschält VS"),
IFERROR(IF(VLOOKUP(W1169,[1]Sammelnr.!$H:$I,2,FALSE)=0,"Sammelnr. geschält"),
IFERROR(IF(VLOOKUP(W1169,[1]Offen!$B:$C,2,FALSE)=0,"Offen ungeschält ABS"),
IFERROR(IF(VLOOKUP(W1169,[1]Offen!$E:$F,2,FALSE)=0,"Offen ungeschält VOS"),
IFERROR(IF(VLOOKUP(W1169,[1]Offen!$H:$I,2,FALSE)=0,"Offen geschält RW"),
IFERROR(IF(VLOOKUP(W1169,[1]Offen!$K:$L,2,FALSE)=0,"Offen vegan"),
IFERROR(IF(VLOOKUP(W1169,[1]Offen!$N:$O,2,FALSE)=0,"Offen Zipfel"),
IFERROR(IF(VLOOKUP(W1169,[1]Offen!$Q:$R,2,FALSE)=0,"Offen Endstücke"),
IFERROR(IF(VLOOKUP(W1169,[1]Vakuumiert!$B:$C,2,FALSE)=0,"Vakuumierter VOS ungeschält"),
IFERROR(IF(VLOOKUP(W1169,[1]Vakuumiert!$E:$F,2,FALSE)=0,"Vakuumierter ABS ungeschält"),
IFERROR(IF(VLOOKUP(W1169,[1]Vakuumiert!$H:$I,2,FALSE)=0,"Vakuumierter VOS geschält"),
IFERROR(IF(VLOOKUP(W1169,[1]Vakuumiert!$K:$L,2,FALSE)=0,"Vakuumierter VOS vegan"),
IFERROR(IF(VLOOKUP(W1169,[1]Vakuumiert!$N:$O,2,FALSE)=0,"Vakuumierter VOS Zipfel"),
IFERROR(IF(VLOOKUP(W1169,[1]Vakuumiert!$Q:$R,2,FALSE)=0,"Vakuumiert geschält"),
IFERROR(IF(VLOOKUP(W1169,'[1]vakuumierte Fertigprodukte'!$B:$C,2,FALSE)=0,"Fertigprodukte"),
IFERROR(IF(VLOOKUP(W1169,'[1]vakuumierte Fertigprodukte'!$E:$FI,2,FALSE)=0,"Vakuumierte Zipfel"),
IFERROR(IF(VLOOKUP(W1169,[1]Wurste!$B:$C,2,FALSE)=0,"Räucherwürste"),
IFERROR(IF(VLOOKUP(W1169,[1]Wurste!$E:$F,2,FALSE)=0,"URW/URGW Wurst"),
IFERROR(IF(VLOOKUP(W1169,[1]Wurste!$H:$I,2,FALSE)=0,"HF-Wurst Vegan"),
IFERROR(IF(VLOOKUP(W1169,[1]Wurste!$K:$L,2,FALSE)=0,"320er ohne Würste"),
IFERROR(IF(AND(OR(Abfalldokumentation!$I1169="BU3",Abfalldokumentation!$I1169="Verkauf"),Abfalldokumentation!$N1169="Schimmel",Abfalldokumentation!$O1169="keinen Abnehmer/kein Schälpersonal"),"Div. Zipfel, ES ohne Verwendung",VLOOKUP(Abfalldokumentation!$M1169,Produktgruppen!A:B,2,FALSE)),"-")))))))))))))))))))))))</f>
        <v>Offen ungeschält ABS</v>
      </c>
      <c r="M1169" s="76" t="str">
        <f>IFERROR(VLOOKUP(Abfalldokumentation!$W1169,Artikel!A:C,3,FALSE),Abfalldokumentation!$W1169)</f>
        <v>ABS BLU-FOU</v>
      </c>
      <c r="N1169" s="76" t="str">
        <f>VLOOKUP(D1169,'Liste Gründe'!A:D,2,FALSE)</f>
        <v>Schimmel</v>
      </c>
      <c r="O1169" s="75" t="str">
        <f>IF(ISBLANK(F1169),VLOOKUP(Abfalldokumentation!$X1169,'Liste Gründe'!A:D,3,FALSE),F1169)</f>
        <v>Schimmel</v>
      </c>
      <c r="P1169" s="76" t="str">
        <f>IF(ISBLANK(Abfalldokumentation!$G1169),"-",Abfalldokumentation!$G1169)</f>
        <v>-</v>
      </c>
      <c r="Q1169" s="76">
        <f t="shared" si="155"/>
        <v>42</v>
      </c>
      <c r="R1169" s="76" t="str">
        <f t="shared" si="156"/>
        <v>Produkte</v>
      </c>
      <c r="S1169" s="76" t="str">
        <f t="shared" si="157"/>
        <v>BUs</v>
      </c>
      <c r="T1169" s="76" t="str">
        <f t="shared" si="158"/>
        <v>Symptome</v>
      </c>
      <c r="U1169" s="76">
        <f>IFERROR(VLOOKUP(Abfalldokumentation!$W1169,Kennzahlen!S:U,3,FALSE)*Abfalldokumentation!$J1169,"0")</f>
        <v>2.09</v>
      </c>
      <c r="V1169" s="76" t="str">
        <f>IF(ISBLANK(A1169),VLOOKUP(Abfalldokumentation!$W1169,'Linien - BU'!R:S,2,FALSE),A1169)</f>
        <v>BU4</v>
      </c>
      <c r="W1169" s="77">
        <f t="shared" si="159"/>
        <v>29500892</v>
      </c>
      <c r="X1169" s="77">
        <f t="shared" si="160"/>
        <v>12</v>
      </c>
      <c r="Y1169"/>
    </row>
    <row r="1170" spans="1:25" ht="30" customHeight="1" x14ac:dyDescent="0.25">
      <c r="A1170" s="39" t="s">
        <v>9</v>
      </c>
      <c r="B1170" s="40">
        <v>29500892</v>
      </c>
      <c r="C1170" s="40">
        <v>346</v>
      </c>
      <c r="D1170" s="40">
        <v>61</v>
      </c>
      <c r="E1170" s="41">
        <v>44488</v>
      </c>
      <c r="F1170" s="42"/>
      <c r="G1170" s="40"/>
      <c r="H1170" s="44" t="str">
        <f>IFERROR(VLOOKUP(Abfalldokumentation!$B1170,Artikel!A:C,3,FALSE),Abfalldokumentation!$B1170)</f>
        <v>ABS BLU-FOU</v>
      </c>
      <c r="I1170" s="78" t="str">
        <f>VLOOKUP(V1170,'Linien - BU'!A:B,2,FALSE)</f>
        <v>BU4</v>
      </c>
      <c r="J1170" s="79">
        <f t="shared" si="154"/>
        <v>346</v>
      </c>
      <c r="K1170" s="80">
        <f>Abfalldokumentation!$E1170</f>
        <v>44488</v>
      </c>
      <c r="L1170" s="79" t="str">
        <f>IFERROR(IF(VLOOKUP(W1170,'[1]Rohware 230'!$B:$C,2,FALSE)=0,"Rohware"),
IFERROR(IF(VLOOKUP(W1170,[1]Sammelnr.!$B:$C,2,FALSE)=0,"Sammelnr. ungeschält ABS"),
IFERROR(IF(VLOOKUP(W1170,[1]Sammelnr.!$E:$F,2,FALSE)=0,"Sammelnr. ungeschält VS"),
IFERROR(IF(VLOOKUP(W1170,[1]Sammelnr.!$H:$I,2,FALSE)=0,"Sammelnr. geschält"),
IFERROR(IF(VLOOKUP(W1170,[1]Offen!$B:$C,2,FALSE)=0,"Offen ungeschält ABS"),
IFERROR(IF(VLOOKUP(W1170,[1]Offen!$E:$F,2,FALSE)=0,"Offen ungeschält VOS"),
IFERROR(IF(VLOOKUP(W1170,[1]Offen!$H:$I,2,FALSE)=0,"Offen geschält RW"),
IFERROR(IF(VLOOKUP(W1170,[1]Offen!$K:$L,2,FALSE)=0,"Offen vegan"),
IFERROR(IF(VLOOKUP(W1170,[1]Offen!$N:$O,2,FALSE)=0,"Offen Zipfel"),
IFERROR(IF(VLOOKUP(W1170,[1]Offen!$Q:$R,2,FALSE)=0,"Offen Endstücke"),
IFERROR(IF(VLOOKUP(W1170,[1]Vakuumiert!$B:$C,2,FALSE)=0,"Vakuumierter VOS ungeschält"),
IFERROR(IF(VLOOKUP(W1170,[1]Vakuumiert!$E:$F,2,FALSE)=0,"Vakuumierter ABS ungeschält"),
IFERROR(IF(VLOOKUP(W1170,[1]Vakuumiert!$H:$I,2,FALSE)=0,"Vakuumierter VOS geschält"),
IFERROR(IF(VLOOKUP(W1170,[1]Vakuumiert!$K:$L,2,FALSE)=0,"Vakuumierter VOS vegan"),
IFERROR(IF(VLOOKUP(W1170,[1]Vakuumiert!$N:$O,2,FALSE)=0,"Vakuumierter VOS Zipfel"),
IFERROR(IF(VLOOKUP(W1170,[1]Vakuumiert!$Q:$R,2,FALSE)=0,"Vakuumiert geschält"),
IFERROR(IF(VLOOKUP(W1170,'[1]vakuumierte Fertigprodukte'!$B:$C,2,FALSE)=0,"Fertigprodukte"),
IFERROR(IF(VLOOKUP(W1170,'[1]vakuumierte Fertigprodukte'!$E:$FI,2,FALSE)=0,"Vakuumierte Zipfel"),
IFERROR(IF(VLOOKUP(W1170,[1]Wurste!$B:$C,2,FALSE)=0,"Räucherwürste"),
IFERROR(IF(VLOOKUP(W1170,[1]Wurste!$E:$F,2,FALSE)=0,"URW/URGW Wurst"),
IFERROR(IF(VLOOKUP(W1170,[1]Wurste!$H:$I,2,FALSE)=0,"HF-Wurst Vegan"),
IFERROR(IF(VLOOKUP(W1170,[1]Wurste!$K:$L,2,FALSE)=0,"320er ohne Würste"),
IFERROR(IF(AND(OR(Abfalldokumentation!$I1170="BU3",Abfalldokumentation!$I1170="Verkauf"),Abfalldokumentation!$N1170="Schimmel",Abfalldokumentation!$O1170="keinen Abnehmer/kein Schälpersonal"),"Div. Zipfel, ES ohne Verwendung",VLOOKUP(Abfalldokumentation!$M1170,Produktgruppen!A:B,2,FALSE)),"-")))))))))))))))))))))))</f>
        <v>Offen ungeschält ABS</v>
      </c>
      <c r="M1170" s="81" t="str">
        <f>IFERROR(VLOOKUP(Abfalldokumentation!$W1170,Artikel!A:C,3,FALSE),Abfalldokumentation!$W1170)</f>
        <v>ABS BLU-FOU</v>
      </c>
      <c r="N1170" s="81" t="str">
        <f>VLOOKUP(D1170,'Liste Gründe'!A:D,2,FALSE)</f>
        <v>keinen Verwendungszweck</v>
      </c>
      <c r="O1170" s="80" t="str">
        <f>IF(ISBLANK(F1170),VLOOKUP(Abfalldokumentation!$X1170,'Liste Gründe'!A:D,3,FALSE),F1170)</f>
        <v>keinen Verwendungszweck</v>
      </c>
      <c r="P1170" s="81" t="str">
        <f>IF(ISBLANK(Abfalldokumentation!$G1170),"-",Abfalldokumentation!$G1170)</f>
        <v>-</v>
      </c>
      <c r="Q1170" s="81">
        <f t="shared" si="155"/>
        <v>42</v>
      </c>
      <c r="R1170" s="81" t="str">
        <f t="shared" si="156"/>
        <v>Produkte</v>
      </c>
      <c r="S1170" s="81" t="str">
        <f t="shared" si="157"/>
        <v>BUs</v>
      </c>
      <c r="T1170" s="81" t="str">
        <f t="shared" si="158"/>
        <v>Symptome</v>
      </c>
      <c r="U1170" s="81">
        <f>IFERROR(VLOOKUP(Abfalldokumentation!$W1170,Kennzahlen!S:U,3,FALSE)*Abfalldokumentation!$J1170,"0")</f>
        <v>3.46</v>
      </c>
      <c r="V1170" s="81" t="str">
        <f>IF(ISBLANK(A1170),VLOOKUP(Abfalldokumentation!$W1170,'Linien - BU'!R:S,2,FALSE),A1170)</f>
        <v>BU4</v>
      </c>
      <c r="W1170" s="77">
        <f t="shared" si="159"/>
        <v>29500892</v>
      </c>
      <c r="X1170" s="77">
        <f t="shared" si="160"/>
        <v>61</v>
      </c>
      <c r="Y1170"/>
    </row>
    <row r="1171" spans="1:25" ht="30" customHeight="1" x14ac:dyDescent="0.25">
      <c r="A1171" s="45" t="s">
        <v>9</v>
      </c>
      <c r="B1171" s="46">
        <v>29500893</v>
      </c>
      <c r="C1171" s="46">
        <v>5</v>
      </c>
      <c r="D1171" s="46">
        <v>12</v>
      </c>
      <c r="E1171" s="47">
        <v>44488</v>
      </c>
      <c r="F1171" s="48"/>
      <c r="G1171" s="46"/>
      <c r="H1171" s="50" t="str">
        <f>IFERROR(VLOOKUP(Abfalldokumentation!$B1171,Artikel!A:C,3,FALSE),Abfalldokumentation!$B1171)</f>
        <v>ABS REBLOCH</v>
      </c>
      <c r="I1171" s="73" t="str">
        <f>VLOOKUP(V1171,'Linien - BU'!A:B,2,FALSE)</f>
        <v>BU4</v>
      </c>
      <c r="J1171" s="74">
        <f t="shared" si="154"/>
        <v>5</v>
      </c>
      <c r="K1171" s="75">
        <f>Abfalldokumentation!$E1171</f>
        <v>44488</v>
      </c>
      <c r="L1171" s="74" t="str">
        <f>IFERROR(IF(VLOOKUP(W1171,'[1]Rohware 230'!$B:$C,2,FALSE)=0,"Rohware"),
IFERROR(IF(VLOOKUP(W1171,[1]Sammelnr.!$B:$C,2,FALSE)=0,"Sammelnr. ungeschält ABS"),
IFERROR(IF(VLOOKUP(W1171,[1]Sammelnr.!$E:$F,2,FALSE)=0,"Sammelnr. ungeschält VS"),
IFERROR(IF(VLOOKUP(W1171,[1]Sammelnr.!$H:$I,2,FALSE)=0,"Sammelnr. geschält"),
IFERROR(IF(VLOOKUP(W1171,[1]Offen!$B:$C,2,FALSE)=0,"Offen ungeschält ABS"),
IFERROR(IF(VLOOKUP(W1171,[1]Offen!$E:$F,2,FALSE)=0,"Offen ungeschält VOS"),
IFERROR(IF(VLOOKUP(W1171,[1]Offen!$H:$I,2,FALSE)=0,"Offen geschält RW"),
IFERROR(IF(VLOOKUP(W1171,[1]Offen!$K:$L,2,FALSE)=0,"Offen vegan"),
IFERROR(IF(VLOOKUP(W1171,[1]Offen!$N:$O,2,FALSE)=0,"Offen Zipfel"),
IFERROR(IF(VLOOKUP(W1171,[1]Offen!$Q:$R,2,FALSE)=0,"Offen Endstücke"),
IFERROR(IF(VLOOKUP(W1171,[1]Vakuumiert!$B:$C,2,FALSE)=0,"Vakuumierter VOS ungeschält"),
IFERROR(IF(VLOOKUP(W1171,[1]Vakuumiert!$E:$F,2,FALSE)=0,"Vakuumierter ABS ungeschält"),
IFERROR(IF(VLOOKUP(W1171,[1]Vakuumiert!$H:$I,2,FALSE)=0,"Vakuumierter VOS geschält"),
IFERROR(IF(VLOOKUP(W1171,[1]Vakuumiert!$K:$L,2,FALSE)=0,"Vakuumierter VOS vegan"),
IFERROR(IF(VLOOKUP(W1171,[1]Vakuumiert!$N:$O,2,FALSE)=0,"Vakuumierter VOS Zipfel"),
IFERROR(IF(VLOOKUP(W1171,[1]Vakuumiert!$Q:$R,2,FALSE)=0,"Vakuumiert geschält"),
IFERROR(IF(VLOOKUP(W1171,'[1]vakuumierte Fertigprodukte'!$B:$C,2,FALSE)=0,"Fertigprodukte"),
IFERROR(IF(VLOOKUP(W1171,'[1]vakuumierte Fertigprodukte'!$E:$FI,2,FALSE)=0,"Vakuumierte Zipfel"),
IFERROR(IF(VLOOKUP(W1171,[1]Wurste!$B:$C,2,FALSE)=0,"Räucherwürste"),
IFERROR(IF(VLOOKUP(W1171,[1]Wurste!$E:$F,2,FALSE)=0,"URW/URGW Wurst"),
IFERROR(IF(VLOOKUP(W1171,[1]Wurste!$H:$I,2,FALSE)=0,"HF-Wurst Vegan"),
IFERROR(IF(VLOOKUP(W1171,[1]Wurste!$K:$L,2,FALSE)=0,"320er ohne Würste"),
IFERROR(IF(AND(OR(Abfalldokumentation!$I1171="BU3",Abfalldokumentation!$I1171="Verkauf"),Abfalldokumentation!$N1171="Schimmel",Abfalldokumentation!$O1171="keinen Abnehmer/kein Schälpersonal"),"Div. Zipfel, ES ohne Verwendung",VLOOKUP(Abfalldokumentation!$M1171,Produktgruppen!A:B,2,FALSE)),"-")))))))))))))))))))))))</f>
        <v>Offen ungeschält ABS</v>
      </c>
      <c r="M1171" s="76" t="str">
        <f>IFERROR(VLOOKUP(Abfalldokumentation!$W1171,Artikel!A:C,3,FALSE),Abfalldokumentation!$W1171)</f>
        <v>ABS REBLOCH</v>
      </c>
      <c r="N1171" s="76" t="str">
        <f>VLOOKUP(D1171,'Liste Gründe'!A:D,2,FALSE)</f>
        <v>Schimmel</v>
      </c>
      <c r="O1171" s="75" t="str">
        <f>IF(ISBLANK(F1171),VLOOKUP(Abfalldokumentation!$X1171,'Liste Gründe'!A:D,3,FALSE),F1171)</f>
        <v>Schimmel</v>
      </c>
      <c r="P1171" s="76" t="str">
        <f>IF(ISBLANK(Abfalldokumentation!$G1171),"-",Abfalldokumentation!$G1171)</f>
        <v>-</v>
      </c>
      <c r="Q1171" s="76">
        <f t="shared" si="155"/>
        <v>42</v>
      </c>
      <c r="R1171" s="76" t="str">
        <f t="shared" si="156"/>
        <v>Produkte</v>
      </c>
      <c r="S1171" s="76" t="str">
        <f t="shared" si="157"/>
        <v>BUs</v>
      </c>
      <c r="T1171" s="76" t="str">
        <f t="shared" si="158"/>
        <v>Symptome</v>
      </c>
      <c r="U1171" s="76">
        <f>IFERROR(VLOOKUP(Abfalldokumentation!$W1171,Kennzahlen!S:U,3,FALSE)*Abfalldokumentation!$J1171,"0")</f>
        <v>0.05</v>
      </c>
      <c r="V1171" s="76" t="str">
        <f>IF(ISBLANK(A1171),VLOOKUP(Abfalldokumentation!$W1171,'Linien - BU'!R:S,2,FALSE),A1171)</f>
        <v>BU4</v>
      </c>
      <c r="W1171" s="77">
        <f t="shared" si="159"/>
        <v>29500893</v>
      </c>
      <c r="X1171" s="77">
        <f t="shared" si="160"/>
        <v>12</v>
      </c>
      <c r="Y1171"/>
    </row>
    <row r="1172" spans="1:25" ht="30" customHeight="1" x14ac:dyDescent="0.25">
      <c r="A1172" s="39" t="s">
        <v>9</v>
      </c>
      <c r="B1172" s="40">
        <v>29500893</v>
      </c>
      <c r="C1172" s="40">
        <v>29</v>
      </c>
      <c r="D1172" s="40">
        <v>61</v>
      </c>
      <c r="E1172" s="41">
        <v>44488</v>
      </c>
      <c r="F1172" s="42"/>
      <c r="G1172" s="40"/>
      <c r="H1172" s="44" t="str">
        <f>IFERROR(VLOOKUP(Abfalldokumentation!$B1172,Artikel!A:C,3,FALSE),Abfalldokumentation!$B1172)</f>
        <v>ABS REBLOCH</v>
      </c>
      <c r="I1172" s="78" t="str">
        <f>VLOOKUP(V1172,'Linien - BU'!A:B,2,FALSE)</f>
        <v>BU4</v>
      </c>
      <c r="J1172" s="79">
        <f t="shared" si="154"/>
        <v>29</v>
      </c>
      <c r="K1172" s="80">
        <f>Abfalldokumentation!$E1172</f>
        <v>44488</v>
      </c>
      <c r="L1172" s="79" t="str">
        <f>IFERROR(IF(VLOOKUP(W1172,'[1]Rohware 230'!$B:$C,2,FALSE)=0,"Rohware"),
IFERROR(IF(VLOOKUP(W1172,[1]Sammelnr.!$B:$C,2,FALSE)=0,"Sammelnr. ungeschält ABS"),
IFERROR(IF(VLOOKUP(W1172,[1]Sammelnr.!$E:$F,2,FALSE)=0,"Sammelnr. ungeschält VS"),
IFERROR(IF(VLOOKUP(W1172,[1]Sammelnr.!$H:$I,2,FALSE)=0,"Sammelnr. geschält"),
IFERROR(IF(VLOOKUP(W1172,[1]Offen!$B:$C,2,FALSE)=0,"Offen ungeschält ABS"),
IFERROR(IF(VLOOKUP(W1172,[1]Offen!$E:$F,2,FALSE)=0,"Offen ungeschält VOS"),
IFERROR(IF(VLOOKUP(W1172,[1]Offen!$H:$I,2,FALSE)=0,"Offen geschält RW"),
IFERROR(IF(VLOOKUP(W1172,[1]Offen!$K:$L,2,FALSE)=0,"Offen vegan"),
IFERROR(IF(VLOOKUP(W1172,[1]Offen!$N:$O,2,FALSE)=0,"Offen Zipfel"),
IFERROR(IF(VLOOKUP(W1172,[1]Offen!$Q:$R,2,FALSE)=0,"Offen Endstücke"),
IFERROR(IF(VLOOKUP(W1172,[1]Vakuumiert!$B:$C,2,FALSE)=0,"Vakuumierter VOS ungeschält"),
IFERROR(IF(VLOOKUP(W1172,[1]Vakuumiert!$E:$F,2,FALSE)=0,"Vakuumierter ABS ungeschält"),
IFERROR(IF(VLOOKUP(W1172,[1]Vakuumiert!$H:$I,2,FALSE)=0,"Vakuumierter VOS geschält"),
IFERROR(IF(VLOOKUP(W1172,[1]Vakuumiert!$K:$L,2,FALSE)=0,"Vakuumierter VOS vegan"),
IFERROR(IF(VLOOKUP(W1172,[1]Vakuumiert!$N:$O,2,FALSE)=0,"Vakuumierter VOS Zipfel"),
IFERROR(IF(VLOOKUP(W1172,[1]Vakuumiert!$Q:$R,2,FALSE)=0,"Vakuumiert geschält"),
IFERROR(IF(VLOOKUP(W1172,'[1]vakuumierte Fertigprodukte'!$B:$C,2,FALSE)=0,"Fertigprodukte"),
IFERROR(IF(VLOOKUP(W1172,'[1]vakuumierte Fertigprodukte'!$E:$FI,2,FALSE)=0,"Vakuumierte Zipfel"),
IFERROR(IF(VLOOKUP(W1172,[1]Wurste!$B:$C,2,FALSE)=0,"Räucherwürste"),
IFERROR(IF(VLOOKUP(W1172,[1]Wurste!$E:$F,2,FALSE)=0,"URW/URGW Wurst"),
IFERROR(IF(VLOOKUP(W1172,[1]Wurste!$H:$I,2,FALSE)=0,"HF-Wurst Vegan"),
IFERROR(IF(VLOOKUP(W1172,[1]Wurste!$K:$L,2,FALSE)=0,"320er ohne Würste"),
IFERROR(IF(AND(OR(Abfalldokumentation!$I1172="BU3",Abfalldokumentation!$I1172="Verkauf"),Abfalldokumentation!$N1172="Schimmel",Abfalldokumentation!$O1172="keinen Abnehmer/kein Schälpersonal"),"Div. Zipfel, ES ohne Verwendung",VLOOKUP(Abfalldokumentation!$M1172,Produktgruppen!A:B,2,FALSE)),"-")))))))))))))))))))))))</f>
        <v>Offen ungeschält ABS</v>
      </c>
      <c r="M1172" s="81" t="str">
        <f>IFERROR(VLOOKUP(Abfalldokumentation!$W1172,Artikel!A:C,3,FALSE),Abfalldokumentation!$W1172)</f>
        <v>ABS REBLOCH</v>
      </c>
      <c r="N1172" s="81" t="str">
        <f>VLOOKUP(D1172,'Liste Gründe'!A:D,2,FALSE)</f>
        <v>keinen Verwendungszweck</v>
      </c>
      <c r="O1172" s="80" t="str">
        <f>IF(ISBLANK(F1172),VLOOKUP(Abfalldokumentation!$X1172,'Liste Gründe'!A:D,3,FALSE),F1172)</f>
        <v>keinen Verwendungszweck</v>
      </c>
      <c r="P1172" s="81" t="str">
        <f>IF(ISBLANK(Abfalldokumentation!$G1172),"-",Abfalldokumentation!$G1172)</f>
        <v>-</v>
      </c>
      <c r="Q1172" s="81">
        <f t="shared" si="155"/>
        <v>42</v>
      </c>
      <c r="R1172" s="81" t="str">
        <f t="shared" si="156"/>
        <v>Produkte</v>
      </c>
      <c r="S1172" s="81" t="str">
        <f t="shared" si="157"/>
        <v>BUs</v>
      </c>
      <c r="T1172" s="81" t="str">
        <f t="shared" si="158"/>
        <v>Symptome</v>
      </c>
      <c r="U1172" s="81">
        <f>IFERROR(VLOOKUP(Abfalldokumentation!$W1172,Kennzahlen!S:U,3,FALSE)*Abfalldokumentation!$J1172,"0")</f>
        <v>0.28999999999999998</v>
      </c>
      <c r="V1172" s="81" t="str">
        <f>IF(ISBLANK(A1172),VLOOKUP(Abfalldokumentation!$W1172,'Linien - BU'!R:S,2,FALSE),A1172)</f>
        <v>BU4</v>
      </c>
      <c r="W1172" s="77">
        <f t="shared" si="159"/>
        <v>29500893</v>
      </c>
      <c r="X1172" s="77">
        <f t="shared" si="160"/>
        <v>61</v>
      </c>
      <c r="Y1172"/>
    </row>
    <row r="1173" spans="1:25" ht="30" customHeight="1" x14ac:dyDescent="0.25">
      <c r="A1173" s="45" t="s">
        <v>9</v>
      </c>
      <c r="B1173" s="46">
        <v>29500895</v>
      </c>
      <c r="C1173" s="46">
        <v>61</v>
      </c>
      <c r="D1173" s="46">
        <v>12</v>
      </c>
      <c r="E1173" s="47">
        <v>44488</v>
      </c>
      <c r="F1173" s="48"/>
      <c r="G1173" s="46"/>
      <c r="H1173" s="50" t="str">
        <f>IFERROR(VLOOKUP(Abfalldokumentation!$B1173,Artikel!A:C,3,FALSE),Abfalldokumentation!$B1173)</f>
        <v>ABS BRIE</v>
      </c>
      <c r="I1173" s="73" t="str">
        <f>VLOOKUP(V1173,'Linien - BU'!A:B,2,FALSE)</f>
        <v>BU4</v>
      </c>
      <c r="J1173" s="74">
        <f t="shared" si="154"/>
        <v>61</v>
      </c>
      <c r="K1173" s="75">
        <f>Abfalldokumentation!$E1173</f>
        <v>44488</v>
      </c>
      <c r="L1173" s="74" t="str">
        <f>IFERROR(IF(VLOOKUP(W1173,'[1]Rohware 230'!$B:$C,2,FALSE)=0,"Rohware"),
IFERROR(IF(VLOOKUP(W1173,[1]Sammelnr.!$B:$C,2,FALSE)=0,"Sammelnr. ungeschält ABS"),
IFERROR(IF(VLOOKUP(W1173,[1]Sammelnr.!$E:$F,2,FALSE)=0,"Sammelnr. ungeschält VS"),
IFERROR(IF(VLOOKUP(W1173,[1]Sammelnr.!$H:$I,2,FALSE)=0,"Sammelnr. geschält"),
IFERROR(IF(VLOOKUP(W1173,[1]Offen!$B:$C,2,FALSE)=0,"Offen ungeschält ABS"),
IFERROR(IF(VLOOKUP(W1173,[1]Offen!$E:$F,2,FALSE)=0,"Offen ungeschält VOS"),
IFERROR(IF(VLOOKUP(W1173,[1]Offen!$H:$I,2,FALSE)=0,"Offen geschält RW"),
IFERROR(IF(VLOOKUP(W1173,[1]Offen!$K:$L,2,FALSE)=0,"Offen vegan"),
IFERROR(IF(VLOOKUP(W1173,[1]Offen!$N:$O,2,FALSE)=0,"Offen Zipfel"),
IFERROR(IF(VLOOKUP(W1173,[1]Offen!$Q:$R,2,FALSE)=0,"Offen Endstücke"),
IFERROR(IF(VLOOKUP(W1173,[1]Vakuumiert!$B:$C,2,FALSE)=0,"Vakuumierter VOS ungeschält"),
IFERROR(IF(VLOOKUP(W1173,[1]Vakuumiert!$E:$F,2,FALSE)=0,"Vakuumierter ABS ungeschält"),
IFERROR(IF(VLOOKUP(W1173,[1]Vakuumiert!$H:$I,2,FALSE)=0,"Vakuumierter VOS geschält"),
IFERROR(IF(VLOOKUP(W1173,[1]Vakuumiert!$K:$L,2,FALSE)=0,"Vakuumierter VOS vegan"),
IFERROR(IF(VLOOKUP(W1173,[1]Vakuumiert!$N:$O,2,FALSE)=0,"Vakuumierter VOS Zipfel"),
IFERROR(IF(VLOOKUP(W1173,[1]Vakuumiert!$Q:$R,2,FALSE)=0,"Vakuumiert geschält"),
IFERROR(IF(VLOOKUP(W1173,'[1]vakuumierte Fertigprodukte'!$B:$C,2,FALSE)=0,"Fertigprodukte"),
IFERROR(IF(VLOOKUP(W1173,'[1]vakuumierte Fertigprodukte'!$E:$FI,2,FALSE)=0,"Vakuumierte Zipfel"),
IFERROR(IF(VLOOKUP(W1173,[1]Wurste!$B:$C,2,FALSE)=0,"Räucherwürste"),
IFERROR(IF(VLOOKUP(W1173,[1]Wurste!$E:$F,2,FALSE)=0,"URW/URGW Wurst"),
IFERROR(IF(VLOOKUP(W1173,[1]Wurste!$H:$I,2,FALSE)=0,"HF-Wurst Vegan"),
IFERROR(IF(VLOOKUP(W1173,[1]Wurste!$K:$L,2,FALSE)=0,"320er ohne Würste"),
IFERROR(IF(AND(OR(Abfalldokumentation!$I1173="BU3",Abfalldokumentation!$I1173="Verkauf"),Abfalldokumentation!$N1173="Schimmel",Abfalldokumentation!$O1173="keinen Abnehmer/kein Schälpersonal"),"Div. Zipfel, ES ohne Verwendung",VLOOKUP(Abfalldokumentation!$M1173,Produktgruppen!A:B,2,FALSE)),"-")))))))))))))))))))))))</f>
        <v>Offen ungeschält ABS</v>
      </c>
      <c r="M1173" s="76" t="str">
        <f>IFERROR(VLOOKUP(Abfalldokumentation!$W1173,Artikel!A:C,3,FALSE),Abfalldokumentation!$W1173)</f>
        <v>ABS BRIE</v>
      </c>
      <c r="N1173" s="76" t="str">
        <f>VLOOKUP(D1173,'Liste Gründe'!A:D,2,FALSE)</f>
        <v>Schimmel</v>
      </c>
      <c r="O1173" s="75" t="str">
        <f>IF(ISBLANK(F1173),VLOOKUP(Abfalldokumentation!$X1173,'Liste Gründe'!A:D,3,FALSE),F1173)</f>
        <v>Schimmel</v>
      </c>
      <c r="P1173" s="76" t="str">
        <f>IF(ISBLANK(Abfalldokumentation!$G1173),"-",Abfalldokumentation!$G1173)</f>
        <v>-</v>
      </c>
      <c r="Q1173" s="76">
        <f t="shared" si="155"/>
        <v>42</v>
      </c>
      <c r="R1173" s="76" t="str">
        <f t="shared" si="156"/>
        <v>Produkte</v>
      </c>
      <c r="S1173" s="76" t="str">
        <f t="shared" si="157"/>
        <v>BUs</v>
      </c>
      <c r="T1173" s="76" t="str">
        <f t="shared" si="158"/>
        <v>Symptome</v>
      </c>
      <c r="U1173" s="76">
        <f>IFERROR(VLOOKUP(Abfalldokumentation!$W1173,Kennzahlen!S:U,3,FALSE)*Abfalldokumentation!$J1173,"0")</f>
        <v>0.61</v>
      </c>
      <c r="V1173" s="76" t="str">
        <f>IF(ISBLANK(A1173),VLOOKUP(Abfalldokumentation!$W1173,'Linien - BU'!R:S,2,FALSE),A1173)</f>
        <v>BU4</v>
      </c>
      <c r="W1173" s="77">
        <f t="shared" si="159"/>
        <v>29500895</v>
      </c>
      <c r="X1173" s="77">
        <f t="shared" si="160"/>
        <v>12</v>
      </c>
      <c r="Y1173"/>
    </row>
    <row r="1174" spans="1:25" ht="30" customHeight="1" x14ac:dyDescent="0.25">
      <c r="A1174" s="39" t="s">
        <v>9</v>
      </c>
      <c r="B1174" s="40">
        <v>29500895</v>
      </c>
      <c r="C1174" s="40">
        <v>22</v>
      </c>
      <c r="D1174" s="40">
        <v>61</v>
      </c>
      <c r="E1174" s="41">
        <v>44488</v>
      </c>
      <c r="F1174" s="42"/>
      <c r="G1174" s="40"/>
      <c r="H1174" s="44" t="str">
        <f>IFERROR(VLOOKUP(Abfalldokumentation!$B1174,Artikel!A:C,3,FALSE),Abfalldokumentation!$B1174)</f>
        <v>ABS BRIE</v>
      </c>
      <c r="I1174" s="78" t="str">
        <f>VLOOKUP(V1174,'Linien - BU'!A:B,2,FALSE)</f>
        <v>BU4</v>
      </c>
      <c r="J1174" s="79">
        <f t="shared" si="154"/>
        <v>22</v>
      </c>
      <c r="K1174" s="80">
        <f>Abfalldokumentation!$E1174</f>
        <v>44488</v>
      </c>
      <c r="L1174" s="79" t="str">
        <f>IFERROR(IF(VLOOKUP(W1174,'[1]Rohware 230'!$B:$C,2,FALSE)=0,"Rohware"),
IFERROR(IF(VLOOKUP(W1174,[1]Sammelnr.!$B:$C,2,FALSE)=0,"Sammelnr. ungeschält ABS"),
IFERROR(IF(VLOOKUP(W1174,[1]Sammelnr.!$E:$F,2,FALSE)=0,"Sammelnr. ungeschält VS"),
IFERROR(IF(VLOOKUP(W1174,[1]Sammelnr.!$H:$I,2,FALSE)=0,"Sammelnr. geschält"),
IFERROR(IF(VLOOKUP(W1174,[1]Offen!$B:$C,2,FALSE)=0,"Offen ungeschält ABS"),
IFERROR(IF(VLOOKUP(W1174,[1]Offen!$E:$F,2,FALSE)=0,"Offen ungeschält VOS"),
IFERROR(IF(VLOOKUP(W1174,[1]Offen!$H:$I,2,FALSE)=0,"Offen geschält RW"),
IFERROR(IF(VLOOKUP(W1174,[1]Offen!$K:$L,2,FALSE)=0,"Offen vegan"),
IFERROR(IF(VLOOKUP(W1174,[1]Offen!$N:$O,2,FALSE)=0,"Offen Zipfel"),
IFERROR(IF(VLOOKUP(W1174,[1]Offen!$Q:$R,2,FALSE)=0,"Offen Endstücke"),
IFERROR(IF(VLOOKUP(W1174,[1]Vakuumiert!$B:$C,2,FALSE)=0,"Vakuumierter VOS ungeschält"),
IFERROR(IF(VLOOKUP(W1174,[1]Vakuumiert!$E:$F,2,FALSE)=0,"Vakuumierter ABS ungeschält"),
IFERROR(IF(VLOOKUP(W1174,[1]Vakuumiert!$H:$I,2,FALSE)=0,"Vakuumierter VOS geschält"),
IFERROR(IF(VLOOKUP(W1174,[1]Vakuumiert!$K:$L,2,FALSE)=0,"Vakuumierter VOS vegan"),
IFERROR(IF(VLOOKUP(W1174,[1]Vakuumiert!$N:$O,2,FALSE)=0,"Vakuumierter VOS Zipfel"),
IFERROR(IF(VLOOKUP(W1174,[1]Vakuumiert!$Q:$R,2,FALSE)=0,"Vakuumiert geschält"),
IFERROR(IF(VLOOKUP(W1174,'[1]vakuumierte Fertigprodukte'!$B:$C,2,FALSE)=0,"Fertigprodukte"),
IFERROR(IF(VLOOKUP(W1174,'[1]vakuumierte Fertigprodukte'!$E:$FI,2,FALSE)=0,"Vakuumierte Zipfel"),
IFERROR(IF(VLOOKUP(W1174,[1]Wurste!$B:$C,2,FALSE)=0,"Räucherwürste"),
IFERROR(IF(VLOOKUP(W1174,[1]Wurste!$E:$F,2,FALSE)=0,"URW/URGW Wurst"),
IFERROR(IF(VLOOKUP(W1174,[1]Wurste!$H:$I,2,FALSE)=0,"HF-Wurst Vegan"),
IFERROR(IF(VLOOKUP(W1174,[1]Wurste!$K:$L,2,FALSE)=0,"320er ohne Würste"),
IFERROR(IF(AND(OR(Abfalldokumentation!$I1174="BU3",Abfalldokumentation!$I1174="Verkauf"),Abfalldokumentation!$N1174="Schimmel",Abfalldokumentation!$O1174="keinen Abnehmer/kein Schälpersonal"),"Div. Zipfel, ES ohne Verwendung",VLOOKUP(Abfalldokumentation!$M1174,Produktgruppen!A:B,2,FALSE)),"-")))))))))))))))))))))))</f>
        <v>Offen ungeschält ABS</v>
      </c>
      <c r="M1174" s="81" t="str">
        <f>IFERROR(VLOOKUP(Abfalldokumentation!$W1174,Artikel!A:C,3,FALSE),Abfalldokumentation!$W1174)</f>
        <v>ABS BRIE</v>
      </c>
      <c r="N1174" s="81" t="str">
        <f>VLOOKUP(D1174,'Liste Gründe'!A:D,2,FALSE)</f>
        <v>keinen Verwendungszweck</v>
      </c>
      <c r="O1174" s="80" t="str">
        <f>IF(ISBLANK(F1174),VLOOKUP(Abfalldokumentation!$X1174,'Liste Gründe'!A:D,3,FALSE),F1174)</f>
        <v>keinen Verwendungszweck</v>
      </c>
      <c r="P1174" s="81" t="str">
        <f>IF(ISBLANK(Abfalldokumentation!$G1174),"-",Abfalldokumentation!$G1174)</f>
        <v>-</v>
      </c>
      <c r="Q1174" s="81">
        <f t="shared" si="155"/>
        <v>42</v>
      </c>
      <c r="R1174" s="81" t="str">
        <f t="shared" si="156"/>
        <v>Produkte</v>
      </c>
      <c r="S1174" s="81" t="str">
        <f t="shared" si="157"/>
        <v>BUs</v>
      </c>
      <c r="T1174" s="81" t="str">
        <f t="shared" si="158"/>
        <v>Symptome</v>
      </c>
      <c r="U1174" s="81">
        <f>IFERROR(VLOOKUP(Abfalldokumentation!$W1174,Kennzahlen!S:U,3,FALSE)*Abfalldokumentation!$J1174,"0")</f>
        <v>0.22</v>
      </c>
      <c r="V1174" s="81" t="str">
        <f>IF(ISBLANK(A1174),VLOOKUP(Abfalldokumentation!$W1174,'Linien - BU'!R:S,2,FALSE),A1174)</f>
        <v>BU4</v>
      </c>
      <c r="W1174" s="77">
        <f t="shared" si="159"/>
        <v>29500895</v>
      </c>
      <c r="X1174" s="77">
        <f t="shared" si="160"/>
        <v>61</v>
      </c>
      <c r="Y1174"/>
    </row>
    <row r="1175" spans="1:25" ht="30" customHeight="1" x14ac:dyDescent="0.25">
      <c r="A1175" s="45" t="s">
        <v>9</v>
      </c>
      <c r="B1175" s="46">
        <v>29500900</v>
      </c>
      <c r="C1175" s="46">
        <v>38</v>
      </c>
      <c r="D1175" s="46">
        <v>12</v>
      </c>
      <c r="E1175" s="47">
        <v>44488</v>
      </c>
      <c r="F1175" s="48"/>
      <c r="G1175" s="46"/>
      <c r="H1175" s="50" t="str">
        <f>IFERROR(VLOOKUP(Abfalldokumentation!$B1175,Artikel!A:C,3,FALSE),Abfalldokumentation!$B1175)</f>
        <v>ABS ROVIN</v>
      </c>
      <c r="I1175" s="73" t="str">
        <f>VLOOKUP(V1175,'Linien - BU'!A:B,2,FALSE)</f>
        <v>BU4</v>
      </c>
      <c r="J1175" s="74">
        <f t="shared" si="154"/>
        <v>38</v>
      </c>
      <c r="K1175" s="75">
        <f>Abfalldokumentation!$E1175</f>
        <v>44488</v>
      </c>
      <c r="L1175" s="74" t="str">
        <f>IFERROR(IF(VLOOKUP(W1175,'[1]Rohware 230'!$B:$C,2,FALSE)=0,"Rohware"),
IFERROR(IF(VLOOKUP(W1175,[1]Sammelnr.!$B:$C,2,FALSE)=0,"Sammelnr. ungeschält ABS"),
IFERROR(IF(VLOOKUP(W1175,[1]Sammelnr.!$E:$F,2,FALSE)=0,"Sammelnr. ungeschält VS"),
IFERROR(IF(VLOOKUP(W1175,[1]Sammelnr.!$H:$I,2,FALSE)=0,"Sammelnr. geschält"),
IFERROR(IF(VLOOKUP(W1175,[1]Offen!$B:$C,2,FALSE)=0,"Offen ungeschält ABS"),
IFERROR(IF(VLOOKUP(W1175,[1]Offen!$E:$F,2,FALSE)=0,"Offen ungeschält VOS"),
IFERROR(IF(VLOOKUP(W1175,[1]Offen!$H:$I,2,FALSE)=0,"Offen geschält RW"),
IFERROR(IF(VLOOKUP(W1175,[1]Offen!$K:$L,2,FALSE)=0,"Offen vegan"),
IFERROR(IF(VLOOKUP(W1175,[1]Offen!$N:$O,2,FALSE)=0,"Offen Zipfel"),
IFERROR(IF(VLOOKUP(W1175,[1]Offen!$Q:$R,2,FALSE)=0,"Offen Endstücke"),
IFERROR(IF(VLOOKUP(W1175,[1]Vakuumiert!$B:$C,2,FALSE)=0,"Vakuumierter VOS ungeschält"),
IFERROR(IF(VLOOKUP(W1175,[1]Vakuumiert!$E:$F,2,FALSE)=0,"Vakuumierter ABS ungeschält"),
IFERROR(IF(VLOOKUP(W1175,[1]Vakuumiert!$H:$I,2,FALSE)=0,"Vakuumierter VOS geschält"),
IFERROR(IF(VLOOKUP(W1175,[1]Vakuumiert!$K:$L,2,FALSE)=0,"Vakuumierter VOS vegan"),
IFERROR(IF(VLOOKUP(W1175,[1]Vakuumiert!$N:$O,2,FALSE)=0,"Vakuumierter VOS Zipfel"),
IFERROR(IF(VLOOKUP(W1175,[1]Vakuumiert!$Q:$R,2,FALSE)=0,"Vakuumiert geschält"),
IFERROR(IF(VLOOKUP(W1175,'[1]vakuumierte Fertigprodukte'!$B:$C,2,FALSE)=0,"Fertigprodukte"),
IFERROR(IF(VLOOKUP(W1175,'[1]vakuumierte Fertigprodukte'!$E:$FI,2,FALSE)=0,"Vakuumierte Zipfel"),
IFERROR(IF(VLOOKUP(W1175,[1]Wurste!$B:$C,2,FALSE)=0,"Räucherwürste"),
IFERROR(IF(VLOOKUP(W1175,[1]Wurste!$E:$F,2,FALSE)=0,"URW/URGW Wurst"),
IFERROR(IF(VLOOKUP(W1175,[1]Wurste!$H:$I,2,FALSE)=0,"HF-Wurst Vegan"),
IFERROR(IF(VLOOKUP(W1175,[1]Wurste!$K:$L,2,FALSE)=0,"320er ohne Würste"),
IFERROR(IF(AND(OR(Abfalldokumentation!$I1175="BU3",Abfalldokumentation!$I1175="Verkauf"),Abfalldokumentation!$N1175="Schimmel",Abfalldokumentation!$O1175="keinen Abnehmer/kein Schälpersonal"),"Div. Zipfel, ES ohne Verwendung",VLOOKUP(Abfalldokumentation!$M1175,Produktgruppen!A:B,2,FALSE)),"-")))))))))))))))))))))))</f>
        <v>Offen ungeschält ABS</v>
      </c>
      <c r="M1175" s="76" t="str">
        <f>IFERROR(VLOOKUP(Abfalldokumentation!$W1175,Artikel!A:C,3,FALSE),Abfalldokumentation!$W1175)</f>
        <v>ABS ROVIN</v>
      </c>
      <c r="N1175" s="76" t="str">
        <f>VLOOKUP(D1175,'Liste Gründe'!A:D,2,FALSE)</f>
        <v>Schimmel</v>
      </c>
      <c r="O1175" s="75" t="str">
        <f>IF(ISBLANK(F1175),VLOOKUP(Abfalldokumentation!$X1175,'Liste Gründe'!A:D,3,FALSE),F1175)</f>
        <v>Schimmel</v>
      </c>
      <c r="P1175" s="76" t="str">
        <f>IF(ISBLANK(Abfalldokumentation!$G1175),"-",Abfalldokumentation!$G1175)</f>
        <v>-</v>
      </c>
      <c r="Q1175" s="76">
        <f t="shared" si="155"/>
        <v>42</v>
      </c>
      <c r="R1175" s="76" t="str">
        <f t="shared" si="156"/>
        <v>Produkte</v>
      </c>
      <c r="S1175" s="76" t="str">
        <f t="shared" si="157"/>
        <v>BUs</v>
      </c>
      <c r="T1175" s="76" t="str">
        <f t="shared" si="158"/>
        <v>Symptome</v>
      </c>
      <c r="U1175" s="76">
        <f>IFERROR(VLOOKUP(Abfalldokumentation!$W1175,Kennzahlen!S:U,3,FALSE)*Abfalldokumentation!$J1175,"0")</f>
        <v>0.38</v>
      </c>
      <c r="V1175" s="76" t="str">
        <f>IF(ISBLANK(A1175),VLOOKUP(Abfalldokumentation!$W1175,'Linien - BU'!R:S,2,FALSE),A1175)</f>
        <v>BU4</v>
      </c>
      <c r="W1175" s="77">
        <f t="shared" si="159"/>
        <v>29500900</v>
      </c>
      <c r="X1175" s="77">
        <f t="shared" si="160"/>
        <v>12</v>
      </c>
      <c r="Y1175"/>
    </row>
    <row r="1176" spans="1:25" ht="30" customHeight="1" x14ac:dyDescent="0.25">
      <c r="A1176" s="39" t="s">
        <v>9</v>
      </c>
      <c r="B1176" s="40">
        <v>29500900</v>
      </c>
      <c r="C1176" s="40">
        <v>3</v>
      </c>
      <c r="D1176" s="40">
        <v>61</v>
      </c>
      <c r="E1176" s="41">
        <v>44488</v>
      </c>
      <c r="F1176" s="42"/>
      <c r="G1176" s="40"/>
      <c r="H1176" s="44" t="str">
        <f>IFERROR(VLOOKUP(Abfalldokumentation!$B1176,Artikel!A:C,3,FALSE),Abfalldokumentation!$B1176)</f>
        <v>ABS ROVIN</v>
      </c>
      <c r="I1176" s="78" t="str">
        <f>VLOOKUP(V1176,'Linien - BU'!A:B,2,FALSE)</f>
        <v>BU4</v>
      </c>
      <c r="J1176" s="79">
        <f t="shared" si="154"/>
        <v>3</v>
      </c>
      <c r="K1176" s="80">
        <f>Abfalldokumentation!$E1176</f>
        <v>44488</v>
      </c>
      <c r="L1176" s="79" t="str">
        <f>IFERROR(IF(VLOOKUP(W1176,'[1]Rohware 230'!$B:$C,2,FALSE)=0,"Rohware"),
IFERROR(IF(VLOOKUP(W1176,[1]Sammelnr.!$B:$C,2,FALSE)=0,"Sammelnr. ungeschält ABS"),
IFERROR(IF(VLOOKUP(W1176,[1]Sammelnr.!$E:$F,2,FALSE)=0,"Sammelnr. ungeschält VS"),
IFERROR(IF(VLOOKUP(W1176,[1]Sammelnr.!$H:$I,2,FALSE)=0,"Sammelnr. geschält"),
IFERROR(IF(VLOOKUP(W1176,[1]Offen!$B:$C,2,FALSE)=0,"Offen ungeschält ABS"),
IFERROR(IF(VLOOKUP(W1176,[1]Offen!$E:$F,2,FALSE)=0,"Offen ungeschält VOS"),
IFERROR(IF(VLOOKUP(W1176,[1]Offen!$H:$I,2,FALSE)=0,"Offen geschält RW"),
IFERROR(IF(VLOOKUP(W1176,[1]Offen!$K:$L,2,FALSE)=0,"Offen vegan"),
IFERROR(IF(VLOOKUP(W1176,[1]Offen!$N:$O,2,FALSE)=0,"Offen Zipfel"),
IFERROR(IF(VLOOKUP(W1176,[1]Offen!$Q:$R,2,FALSE)=0,"Offen Endstücke"),
IFERROR(IF(VLOOKUP(W1176,[1]Vakuumiert!$B:$C,2,FALSE)=0,"Vakuumierter VOS ungeschält"),
IFERROR(IF(VLOOKUP(W1176,[1]Vakuumiert!$E:$F,2,FALSE)=0,"Vakuumierter ABS ungeschält"),
IFERROR(IF(VLOOKUP(W1176,[1]Vakuumiert!$H:$I,2,FALSE)=0,"Vakuumierter VOS geschält"),
IFERROR(IF(VLOOKUP(W1176,[1]Vakuumiert!$K:$L,2,FALSE)=0,"Vakuumierter VOS vegan"),
IFERROR(IF(VLOOKUP(W1176,[1]Vakuumiert!$N:$O,2,FALSE)=0,"Vakuumierter VOS Zipfel"),
IFERROR(IF(VLOOKUP(W1176,[1]Vakuumiert!$Q:$R,2,FALSE)=0,"Vakuumiert geschält"),
IFERROR(IF(VLOOKUP(W1176,'[1]vakuumierte Fertigprodukte'!$B:$C,2,FALSE)=0,"Fertigprodukte"),
IFERROR(IF(VLOOKUP(W1176,'[1]vakuumierte Fertigprodukte'!$E:$FI,2,FALSE)=0,"Vakuumierte Zipfel"),
IFERROR(IF(VLOOKUP(W1176,[1]Wurste!$B:$C,2,FALSE)=0,"Räucherwürste"),
IFERROR(IF(VLOOKUP(W1176,[1]Wurste!$E:$F,2,FALSE)=0,"URW/URGW Wurst"),
IFERROR(IF(VLOOKUP(W1176,[1]Wurste!$H:$I,2,FALSE)=0,"HF-Wurst Vegan"),
IFERROR(IF(VLOOKUP(W1176,[1]Wurste!$K:$L,2,FALSE)=0,"320er ohne Würste"),
IFERROR(IF(AND(OR(Abfalldokumentation!$I1176="BU3",Abfalldokumentation!$I1176="Verkauf"),Abfalldokumentation!$N1176="Schimmel",Abfalldokumentation!$O1176="keinen Abnehmer/kein Schälpersonal"),"Div. Zipfel, ES ohne Verwendung",VLOOKUP(Abfalldokumentation!$M1176,Produktgruppen!A:B,2,FALSE)),"-")))))))))))))))))))))))</f>
        <v>Offen ungeschält ABS</v>
      </c>
      <c r="M1176" s="81" t="str">
        <f>IFERROR(VLOOKUP(Abfalldokumentation!$W1176,Artikel!A:C,3,FALSE),Abfalldokumentation!$W1176)</f>
        <v>ABS ROVIN</v>
      </c>
      <c r="N1176" s="81" t="str">
        <f>VLOOKUP(D1176,'Liste Gründe'!A:D,2,FALSE)</f>
        <v>keinen Verwendungszweck</v>
      </c>
      <c r="O1176" s="80" t="str">
        <f>IF(ISBLANK(F1176),VLOOKUP(Abfalldokumentation!$X1176,'Liste Gründe'!A:D,3,FALSE),F1176)</f>
        <v>keinen Verwendungszweck</v>
      </c>
      <c r="P1176" s="81" t="str">
        <f>IF(ISBLANK(Abfalldokumentation!$G1176),"-",Abfalldokumentation!$G1176)</f>
        <v>-</v>
      </c>
      <c r="Q1176" s="81">
        <f t="shared" si="155"/>
        <v>42</v>
      </c>
      <c r="R1176" s="81" t="str">
        <f t="shared" si="156"/>
        <v>Produkte</v>
      </c>
      <c r="S1176" s="81" t="str">
        <f t="shared" si="157"/>
        <v>BUs</v>
      </c>
      <c r="T1176" s="81" t="str">
        <f t="shared" si="158"/>
        <v>Symptome</v>
      </c>
      <c r="U1176" s="81">
        <f>IFERROR(VLOOKUP(Abfalldokumentation!$W1176,Kennzahlen!S:U,3,FALSE)*Abfalldokumentation!$J1176,"0")</f>
        <v>0.03</v>
      </c>
      <c r="V1176" s="81" t="str">
        <f>IF(ISBLANK(A1176),VLOOKUP(Abfalldokumentation!$W1176,'Linien - BU'!R:S,2,FALSE),A1176)</f>
        <v>BU4</v>
      </c>
      <c r="W1176" s="77">
        <f t="shared" si="159"/>
        <v>29500900</v>
      </c>
      <c r="X1176" s="77">
        <f t="shared" si="160"/>
        <v>61</v>
      </c>
      <c r="Y1176"/>
    </row>
    <row r="1177" spans="1:25" ht="30" customHeight="1" x14ac:dyDescent="0.25">
      <c r="A1177" s="45" t="s">
        <v>9</v>
      </c>
      <c r="B1177" s="46">
        <v>29500904</v>
      </c>
      <c r="C1177" s="46">
        <v>447</v>
      </c>
      <c r="D1177" s="46">
        <v>61</v>
      </c>
      <c r="E1177" s="47">
        <v>44488</v>
      </c>
      <c r="F1177" s="48"/>
      <c r="G1177" s="46"/>
      <c r="H1177" s="50" t="str">
        <f>IFERROR(VLOOKUP(Abfalldokumentation!$B1177,Artikel!A:C,3,FALSE),Abfalldokumentation!$B1177)</f>
        <v>ABS TI-AD</v>
      </c>
      <c r="I1177" s="73" t="str">
        <f>VLOOKUP(V1177,'Linien - BU'!A:B,2,FALSE)</f>
        <v>BU4</v>
      </c>
      <c r="J1177" s="74">
        <f t="shared" si="154"/>
        <v>447</v>
      </c>
      <c r="K1177" s="75">
        <f>Abfalldokumentation!$E1177</f>
        <v>44488</v>
      </c>
      <c r="L1177" s="74" t="str">
        <f>IFERROR(IF(VLOOKUP(W1177,'[1]Rohware 230'!$B:$C,2,FALSE)=0,"Rohware"),
IFERROR(IF(VLOOKUP(W1177,[1]Sammelnr.!$B:$C,2,FALSE)=0,"Sammelnr. ungeschält ABS"),
IFERROR(IF(VLOOKUP(W1177,[1]Sammelnr.!$E:$F,2,FALSE)=0,"Sammelnr. ungeschält VS"),
IFERROR(IF(VLOOKUP(W1177,[1]Sammelnr.!$H:$I,2,FALSE)=0,"Sammelnr. geschält"),
IFERROR(IF(VLOOKUP(W1177,[1]Offen!$B:$C,2,FALSE)=0,"Offen ungeschält ABS"),
IFERROR(IF(VLOOKUP(W1177,[1]Offen!$E:$F,2,FALSE)=0,"Offen ungeschält VOS"),
IFERROR(IF(VLOOKUP(W1177,[1]Offen!$H:$I,2,FALSE)=0,"Offen geschält RW"),
IFERROR(IF(VLOOKUP(W1177,[1]Offen!$K:$L,2,FALSE)=0,"Offen vegan"),
IFERROR(IF(VLOOKUP(W1177,[1]Offen!$N:$O,2,FALSE)=0,"Offen Zipfel"),
IFERROR(IF(VLOOKUP(W1177,[1]Offen!$Q:$R,2,FALSE)=0,"Offen Endstücke"),
IFERROR(IF(VLOOKUP(W1177,[1]Vakuumiert!$B:$C,2,FALSE)=0,"Vakuumierter VOS ungeschält"),
IFERROR(IF(VLOOKUP(W1177,[1]Vakuumiert!$E:$F,2,FALSE)=0,"Vakuumierter ABS ungeschält"),
IFERROR(IF(VLOOKUP(W1177,[1]Vakuumiert!$H:$I,2,FALSE)=0,"Vakuumierter VOS geschält"),
IFERROR(IF(VLOOKUP(W1177,[1]Vakuumiert!$K:$L,2,FALSE)=0,"Vakuumierter VOS vegan"),
IFERROR(IF(VLOOKUP(W1177,[1]Vakuumiert!$N:$O,2,FALSE)=0,"Vakuumierter VOS Zipfel"),
IFERROR(IF(VLOOKUP(W1177,[1]Vakuumiert!$Q:$R,2,FALSE)=0,"Vakuumiert geschält"),
IFERROR(IF(VLOOKUP(W1177,'[1]vakuumierte Fertigprodukte'!$B:$C,2,FALSE)=0,"Fertigprodukte"),
IFERROR(IF(VLOOKUP(W1177,'[1]vakuumierte Fertigprodukte'!$E:$FI,2,FALSE)=0,"Vakuumierte Zipfel"),
IFERROR(IF(VLOOKUP(W1177,[1]Wurste!$B:$C,2,FALSE)=0,"Räucherwürste"),
IFERROR(IF(VLOOKUP(W1177,[1]Wurste!$E:$F,2,FALSE)=0,"URW/URGW Wurst"),
IFERROR(IF(VLOOKUP(W1177,[1]Wurste!$H:$I,2,FALSE)=0,"HF-Wurst Vegan"),
IFERROR(IF(VLOOKUP(W1177,[1]Wurste!$K:$L,2,FALSE)=0,"320er ohne Würste"),
IFERROR(IF(AND(OR(Abfalldokumentation!$I1177="BU3",Abfalldokumentation!$I1177="Verkauf"),Abfalldokumentation!$N1177="Schimmel",Abfalldokumentation!$O1177="keinen Abnehmer/kein Schälpersonal"),"Div. Zipfel, ES ohne Verwendung",VLOOKUP(Abfalldokumentation!$M1177,Produktgruppen!A:B,2,FALSE)),"-")))))))))))))))))))))))</f>
        <v>Offen ungeschält ABS</v>
      </c>
      <c r="M1177" s="76" t="str">
        <f>IFERROR(VLOOKUP(Abfalldokumentation!$W1177,Artikel!A:C,3,FALSE),Abfalldokumentation!$W1177)</f>
        <v>ABS TI-AD</v>
      </c>
      <c r="N1177" s="76" t="str">
        <f>VLOOKUP(D1177,'Liste Gründe'!A:D,2,FALSE)</f>
        <v>keinen Verwendungszweck</v>
      </c>
      <c r="O1177" s="75" t="str">
        <f>IF(ISBLANK(F1177),VLOOKUP(Abfalldokumentation!$X1177,'Liste Gründe'!A:D,3,FALSE),F1177)</f>
        <v>keinen Verwendungszweck</v>
      </c>
      <c r="P1177" s="76" t="str">
        <f>IF(ISBLANK(Abfalldokumentation!$G1177),"-",Abfalldokumentation!$G1177)</f>
        <v>-</v>
      </c>
      <c r="Q1177" s="76">
        <f t="shared" si="155"/>
        <v>42</v>
      </c>
      <c r="R1177" s="76" t="str">
        <f t="shared" si="156"/>
        <v>Produkte</v>
      </c>
      <c r="S1177" s="76" t="str">
        <f t="shared" si="157"/>
        <v>BUs</v>
      </c>
      <c r="T1177" s="76" t="str">
        <f t="shared" si="158"/>
        <v>Symptome</v>
      </c>
      <c r="U1177" s="76">
        <f>IFERROR(VLOOKUP(Abfalldokumentation!$W1177,Kennzahlen!S:U,3,FALSE)*Abfalldokumentation!$J1177,"0")</f>
        <v>4.47</v>
      </c>
      <c r="V1177" s="76" t="str">
        <f>IF(ISBLANK(A1177),VLOOKUP(Abfalldokumentation!$W1177,'Linien - BU'!R:S,2,FALSE),A1177)</f>
        <v>BU4</v>
      </c>
      <c r="W1177" s="77">
        <f t="shared" si="159"/>
        <v>29500904</v>
      </c>
      <c r="X1177" s="77">
        <f t="shared" si="160"/>
        <v>61</v>
      </c>
      <c r="Y1177"/>
    </row>
    <row r="1178" spans="1:25" ht="30" customHeight="1" x14ac:dyDescent="0.25">
      <c r="A1178" s="39" t="s">
        <v>9</v>
      </c>
      <c r="B1178" s="40">
        <v>29500906</v>
      </c>
      <c r="C1178" s="40">
        <v>52</v>
      </c>
      <c r="D1178" s="40">
        <v>12</v>
      </c>
      <c r="E1178" s="41">
        <v>44488</v>
      </c>
      <c r="F1178" s="42"/>
      <c r="G1178" s="40"/>
      <c r="H1178" s="44" t="str">
        <f>IFERROR(VLOOKUP(Abfalldokumentation!$B1178,Artikel!A:C,3,FALSE),Abfalldokumentation!$B1178)</f>
        <v>ABS SCH-PAUL</v>
      </c>
      <c r="I1178" s="78" t="str">
        <f>VLOOKUP(V1178,'Linien - BU'!A:B,2,FALSE)</f>
        <v>BU4</v>
      </c>
      <c r="J1178" s="79">
        <f t="shared" si="154"/>
        <v>52</v>
      </c>
      <c r="K1178" s="80">
        <f>Abfalldokumentation!$E1178</f>
        <v>44488</v>
      </c>
      <c r="L1178" s="79" t="str">
        <f>IFERROR(IF(VLOOKUP(W1178,'[1]Rohware 230'!$B:$C,2,FALSE)=0,"Rohware"),
IFERROR(IF(VLOOKUP(W1178,[1]Sammelnr.!$B:$C,2,FALSE)=0,"Sammelnr. ungeschält ABS"),
IFERROR(IF(VLOOKUP(W1178,[1]Sammelnr.!$E:$F,2,FALSE)=0,"Sammelnr. ungeschält VS"),
IFERROR(IF(VLOOKUP(W1178,[1]Sammelnr.!$H:$I,2,FALSE)=0,"Sammelnr. geschält"),
IFERROR(IF(VLOOKUP(W1178,[1]Offen!$B:$C,2,FALSE)=0,"Offen ungeschält ABS"),
IFERROR(IF(VLOOKUP(W1178,[1]Offen!$E:$F,2,FALSE)=0,"Offen ungeschält VOS"),
IFERROR(IF(VLOOKUP(W1178,[1]Offen!$H:$I,2,FALSE)=0,"Offen geschält RW"),
IFERROR(IF(VLOOKUP(W1178,[1]Offen!$K:$L,2,FALSE)=0,"Offen vegan"),
IFERROR(IF(VLOOKUP(W1178,[1]Offen!$N:$O,2,FALSE)=0,"Offen Zipfel"),
IFERROR(IF(VLOOKUP(W1178,[1]Offen!$Q:$R,2,FALSE)=0,"Offen Endstücke"),
IFERROR(IF(VLOOKUP(W1178,[1]Vakuumiert!$B:$C,2,FALSE)=0,"Vakuumierter VOS ungeschält"),
IFERROR(IF(VLOOKUP(W1178,[1]Vakuumiert!$E:$F,2,FALSE)=0,"Vakuumierter ABS ungeschält"),
IFERROR(IF(VLOOKUP(W1178,[1]Vakuumiert!$H:$I,2,FALSE)=0,"Vakuumierter VOS geschält"),
IFERROR(IF(VLOOKUP(W1178,[1]Vakuumiert!$K:$L,2,FALSE)=0,"Vakuumierter VOS vegan"),
IFERROR(IF(VLOOKUP(W1178,[1]Vakuumiert!$N:$O,2,FALSE)=0,"Vakuumierter VOS Zipfel"),
IFERROR(IF(VLOOKUP(W1178,[1]Vakuumiert!$Q:$R,2,FALSE)=0,"Vakuumiert geschält"),
IFERROR(IF(VLOOKUP(W1178,'[1]vakuumierte Fertigprodukte'!$B:$C,2,FALSE)=0,"Fertigprodukte"),
IFERROR(IF(VLOOKUP(W1178,'[1]vakuumierte Fertigprodukte'!$E:$FI,2,FALSE)=0,"Vakuumierte Zipfel"),
IFERROR(IF(VLOOKUP(W1178,[1]Wurste!$B:$C,2,FALSE)=0,"Räucherwürste"),
IFERROR(IF(VLOOKUP(W1178,[1]Wurste!$E:$F,2,FALSE)=0,"URW/URGW Wurst"),
IFERROR(IF(VLOOKUP(W1178,[1]Wurste!$H:$I,2,FALSE)=0,"HF-Wurst Vegan"),
IFERROR(IF(VLOOKUP(W1178,[1]Wurste!$K:$L,2,FALSE)=0,"320er ohne Würste"),
IFERROR(IF(AND(OR(Abfalldokumentation!$I1178="BU3",Abfalldokumentation!$I1178="Verkauf"),Abfalldokumentation!$N1178="Schimmel",Abfalldokumentation!$O1178="keinen Abnehmer/kein Schälpersonal"),"Div. Zipfel, ES ohne Verwendung",VLOOKUP(Abfalldokumentation!$M1178,Produktgruppen!A:B,2,FALSE)),"-")))))))))))))))))))))))</f>
        <v>Offen ungeschält ABS</v>
      </c>
      <c r="M1178" s="81" t="str">
        <f>IFERROR(VLOOKUP(Abfalldokumentation!$W1178,Artikel!A:C,3,FALSE),Abfalldokumentation!$W1178)</f>
        <v>ABS SCH-PAUL</v>
      </c>
      <c r="N1178" s="81" t="str">
        <f>VLOOKUP(D1178,'Liste Gründe'!A:D,2,FALSE)</f>
        <v>Schimmel</v>
      </c>
      <c r="O1178" s="80" t="str">
        <f>IF(ISBLANK(F1178),VLOOKUP(Abfalldokumentation!$X1178,'Liste Gründe'!A:D,3,FALSE),F1178)</f>
        <v>Schimmel</v>
      </c>
      <c r="P1178" s="81" t="str">
        <f>IF(ISBLANK(Abfalldokumentation!$G1178),"-",Abfalldokumentation!$G1178)</f>
        <v>-</v>
      </c>
      <c r="Q1178" s="81">
        <f t="shared" si="155"/>
        <v>42</v>
      </c>
      <c r="R1178" s="81" t="str">
        <f t="shared" si="156"/>
        <v>Produkte</v>
      </c>
      <c r="S1178" s="81" t="str">
        <f t="shared" si="157"/>
        <v>BUs</v>
      </c>
      <c r="T1178" s="81" t="str">
        <f t="shared" si="158"/>
        <v>Symptome</v>
      </c>
      <c r="U1178" s="81">
        <f>IFERROR(VLOOKUP(Abfalldokumentation!$W1178,Kennzahlen!S:U,3,FALSE)*Abfalldokumentation!$J1178,"0")</f>
        <v>0.52</v>
      </c>
      <c r="V1178" s="81" t="str">
        <f>IF(ISBLANK(A1178),VLOOKUP(Abfalldokumentation!$W1178,'Linien - BU'!R:S,2,FALSE),A1178)</f>
        <v>BU4</v>
      </c>
      <c r="W1178" s="77">
        <f t="shared" si="159"/>
        <v>29500906</v>
      </c>
      <c r="X1178" s="77">
        <f t="shared" si="160"/>
        <v>12</v>
      </c>
      <c r="Y1178"/>
    </row>
    <row r="1179" spans="1:25" ht="30" customHeight="1" x14ac:dyDescent="0.25">
      <c r="A1179" s="45" t="s">
        <v>9</v>
      </c>
      <c r="B1179" s="46">
        <v>29500908</v>
      </c>
      <c r="C1179" s="46">
        <v>14</v>
      </c>
      <c r="D1179" s="46">
        <v>12</v>
      </c>
      <c r="E1179" s="47">
        <v>44488</v>
      </c>
      <c r="F1179" s="48"/>
      <c r="G1179" s="46"/>
      <c r="H1179" s="50" t="str">
        <f>IFERROR(VLOOKUP(Abfalldokumentation!$B1179,Artikel!A:C,3,FALSE),Abfalldokumentation!$B1179)</f>
        <v>ABS GRUY</v>
      </c>
      <c r="I1179" s="73" t="str">
        <f>VLOOKUP(V1179,'Linien - BU'!A:B,2,FALSE)</f>
        <v>BU4</v>
      </c>
      <c r="J1179" s="74">
        <f t="shared" si="154"/>
        <v>14</v>
      </c>
      <c r="K1179" s="75">
        <f>Abfalldokumentation!$E1179</f>
        <v>44488</v>
      </c>
      <c r="L1179" s="74" t="str">
        <f>IFERROR(IF(VLOOKUP(W1179,'[1]Rohware 230'!$B:$C,2,FALSE)=0,"Rohware"),
IFERROR(IF(VLOOKUP(W1179,[1]Sammelnr.!$B:$C,2,FALSE)=0,"Sammelnr. ungeschält ABS"),
IFERROR(IF(VLOOKUP(W1179,[1]Sammelnr.!$E:$F,2,FALSE)=0,"Sammelnr. ungeschält VS"),
IFERROR(IF(VLOOKUP(W1179,[1]Sammelnr.!$H:$I,2,FALSE)=0,"Sammelnr. geschält"),
IFERROR(IF(VLOOKUP(W1179,[1]Offen!$B:$C,2,FALSE)=0,"Offen ungeschält ABS"),
IFERROR(IF(VLOOKUP(W1179,[1]Offen!$E:$F,2,FALSE)=0,"Offen ungeschält VOS"),
IFERROR(IF(VLOOKUP(W1179,[1]Offen!$H:$I,2,FALSE)=0,"Offen geschält RW"),
IFERROR(IF(VLOOKUP(W1179,[1]Offen!$K:$L,2,FALSE)=0,"Offen vegan"),
IFERROR(IF(VLOOKUP(W1179,[1]Offen!$N:$O,2,FALSE)=0,"Offen Zipfel"),
IFERROR(IF(VLOOKUP(W1179,[1]Offen!$Q:$R,2,FALSE)=0,"Offen Endstücke"),
IFERROR(IF(VLOOKUP(W1179,[1]Vakuumiert!$B:$C,2,FALSE)=0,"Vakuumierter VOS ungeschält"),
IFERROR(IF(VLOOKUP(W1179,[1]Vakuumiert!$E:$F,2,FALSE)=0,"Vakuumierter ABS ungeschält"),
IFERROR(IF(VLOOKUP(W1179,[1]Vakuumiert!$H:$I,2,FALSE)=0,"Vakuumierter VOS geschält"),
IFERROR(IF(VLOOKUP(W1179,[1]Vakuumiert!$K:$L,2,FALSE)=0,"Vakuumierter VOS vegan"),
IFERROR(IF(VLOOKUP(W1179,[1]Vakuumiert!$N:$O,2,FALSE)=0,"Vakuumierter VOS Zipfel"),
IFERROR(IF(VLOOKUP(W1179,[1]Vakuumiert!$Q:$R,2,FALSE)=0,"Vakuumiert geschält"),
IFERROR(IF(VLOOKUP(W1179,'[1]vakuumierte Fertigprodukte'!$B:$C,2,FALSE)=0,"Fertigprodukte"),
IFERROR(IF(VLOOKUP(W1179,'[1]vakuumierte Fertigprodukte'!$E:$FI,2,FALSE)=0,"Vakuumierte Zipfel"),
IFERROR(IF(VLOOKUP(W1179,[1]Wurste!$B:$C,2,FALSE)=0,"Räucherwürste"),
IFERROR(IF(VLOOKUP(W1179,[1]Wurste!$E:$F,2,FALSE)=0,"URW/URGW Wurst"),
IFERROR(IF(VLOOKUP(W1179,[1]Wurste!$H:$I,2,FALSE)=0,"HF-Wurst Vegan"),
IFERROR(IF(VLOOKUP(W1179,[1]Wurste!$K:$L,2,FALSE)=0,"320er ohne Würste"),
IFERROR(IF(AND(OR(Abfalldokumentation!$I1179="BU3",Abfalldokumentation!$I1179="Verkauf"),Abfalldokumentation!$N1179="Schimmel",Abfalldokumentation!$O1179="keinen Abnehmer/kein Schälpersonal"),"Div. Zipfel, ES ohne Verwendung",VLOOKUP(Abfalldokumentation!$M1179,Produktgruppen!A:B,2,FALSE)),"-")))))))))))))))))))))))</f>
        <v>Offen ungeschält ABS</v>
      </c>
      <c r="M1179" s="76" t="str">
        <f>IFERROR(VLOOKUP(Abfalldokumentation!$W1179,Artikel!A:C,3,FALSE),Abfalldokumentation!$W1179)</f>
        <v>ABS GRUY</v>
      </c>
      <c r="N1179" s="76" t="str">
        <f>VLOOKUP(D1179,'Liste Gründe'!A:D,2,FALSE)</f>
        <v>Schimmel</v>
      </c>
      <c r="O1179" s="75" t="str">
        <f>IF(ISBLANK(F1179),VLOOKUP(Abfalldokumentation!$X1179,'Liste Gründe'!A:D,3,FALSE),F1179)</f>
        <v>Schimmel</v>
      </c>
      <c r="P1179" s="76" t="str">
        <f>IF(ISBLANK(Abfalldokumentation!$G1179),"-",Abfalldokumentation!$G1179)</f>
        <v>-</v>
      </c>
      <c r="Q1179" s="76">
        <f t="shared" si="155"/>
        <v>42</v>
      </c>
      <c r="R1179" s="76" t="str">
        <f t="shared" si="156"/>
        <v>Produkte</v>
      </c>
      <c r="S1179" s="76" t="str">
        <f t="shared" si="157"/>
        <v>BUs</v>
      </c>
      <c r="T1179" s="76" t="str">
        <f t="shared" si="158"/>
        <v>Symptome</v>
      </c>
      <c r="U1179" s="76">
        <f>IFERROR(VLOOKUP(Abfalldokumentation!$W1179,Kennzahlen!S:U,3,FALSE)*Abfalldokumentation!$J1179,"0")</f>
        <v>7</v>
      </c>
      <c r="V1179" s="76" t="str">
        <f>IF(ISBLANK(A1179),VLOOKUP(Abfalldokumentation!$W1179,'Linien - BU'!R:S,2,FALSE),A1179)</f>
        <v>BU4</v>
      </c>
      <c r="W1179" s="77">
        <f t="shared" si="159"/>
        <v>29500908</v>
      </c>
      <c r="X1179" s="77">
        <f t="shared" si="160"/>
        <v>12</v>
      </c>
      <c r="Y1179"/>
    </row>
    <row r="1180" spans="1:25" ht="30" customHeight="1" x14ac:dyDescent="0.25">
      <c r="A1180" s="39" t="s">
        <v>9</v>
      </c>
      <c r="B1180" s="40">
        <v>29500908</v>
      </c>
      <c r="C1180" s="40">
        <v>177</v>
      </c>
      <c r="D1180" s="40">
        <v>61</v>
      </c>
      <c r="E1180" s="41">
        <v>44488</v>
      </c>
      <c r="F1180" s="42"/>
      <c r="G1180" s="40"/>
      <c r="H1180" s="44" t="str">
        <f>IFERROR(VLOOKUP(Abfalldokumentation!$B1180,Artikel!A:C,3,FALSE),Abfalldokumentation!$B1180)</f>
        <v>ABS GRUY</v>
      </c>
      <c r="I1180" s="78" t="str">
        <f>VLOOKUP(V1180,'Linien - BU'!A:B,2,FALSE)</f>
        <v>BU4</v>
      </c>
      <c r="J1180" s="79">
        <f t="shared" si="154"/>
        <v>177</v>
      </c>
      <c r="K1180" s="80">
        <f>Abfalldokumentation!$E1180</f>
        <v>44488</v>
      </c>
      <c r="L1180" s="79" t="str">
        <f>IFERROR(IF(VLOOKUP(W1180,'[1]Rohware 230'!$B:$C,2,FALSE)=0,"Rohware"),
IFERROR(IF(VLOOKUP(W1180,[1]Sammelnr.!$B:$C,2,FALSE)=0,"Sammelnr. ungeschält ABS"),
IFERROR(IF(VLOOKUP(W1180,[1]Sammelnr.!$E:$F,2,FALSE)=0,"Sammelnr. ungeschält VS"),
IFERROR(IF(VLOOKUP(W1180,[1]Sammelnr.!$H:$I,2,FALSE)=0,"Sammelnr. geschält"),
IFERROR(IF(VLOOKUP(W1180,[1]Offen!$B:$C,2,FALSE)=0,"Offen ungeschält ABS"),
IFERROR(IF(VLOOKUP(W1180,[1]Offen!$E:$F,2,FALSE)=0,"Offen ungeschält VOS"),
IFERROR(IF(VLOOKUP(W1180,[1]Offen!$H:$I,2,FALSE)=0,"Offen geschält RW"),
IFERROR(IF(VLOOKUP(W1180,[1]Offen!$K:$L,2,FALSE)=0,"Offen vegan"),
IFERROR(IF(VLOOKUP(W1180,[1]Offen!$N:$O,2,FALSE)=0,"Offen Zipfel"),
IFERROR(IF(VLOOKUP(W1180,[1]Offen!$Q:$R,2,FALSE)=0,"Offen Endstücke"),
IFERROR(IF(VLOOKUP(W1180,[1]Vakuumiert!$B:$C,2,FALSE)=0,"Vakuumierter VOS ungeschält"),
IFERROR(IF(VLOOKUP(W1180,[1]Vakuumiert!$E:$F,2,FALSE)=0,"Vakuumierter ABS ungeschält"),
IFERROR(IF(VLOOKUP(W1180,[1]Vakuumiert!$H:$I,2,FALSE)=0,"Vakuumierter VOS geschält"),
IFERROR(IF(VLOOKUP(W1180,[1]Vakuumiert!$K:$L,2,FALSE)=0,"Vakuumierter VOS vegan"),
IFERROR(IF(VLOOKUP(W1180,[1]Vakuumiert!$N:$O,2,FALSE)=0,"Vakuumierter VOS Zipfel"),
IFERROR(IF(VLOOKUP(W1180,[1]Vakuumiert!$Q:$R,2,FALSE)=0,"Vakuumiert geschält"),
IFERROR(IF(VLOOKUP(W1180,'[1]vakuumierte Fertigprodukte'!$B:$C,2,FALSE)=0,"Fertigprodukte"),
IFERROR(IF(VLOOKUP(W1180,'[1]vakuumierte Fertigprodukte'!$E:$FI,2,FALSE)=0,"Vakuumierte Zipfel"),
IFERROR(IF(VLOOKUP(W1180,[1]Wurste!$B:$C,2,FALSE)=0,"Räucherwürste"),
IFERROR(IF(VLOOKUP(W1180,[1]Wurste!$E:$F,2,FALSE)=0,"URW/URGW Wurst"),
IFERROR(IF(VLOOKUP(W1180,[1]Wurste!$H:$I,2,FALSE)=0,"HF-Wurst Vegan"),
IFERROR(IF(VLOOKUP(W1180,[1]Wurste!$K:$L,2,FALSE)=0,"320er ohne Würste"),
IFERROR(IF(AND(OR(Abfalldokumentation!$I1180="BU3",Abfalldokumentation!$I1180="Verkauf"),Abfalldokumentation!$N1180="Schimmel",Abfalldokumentation!$O1180="keinen Abnehmer/kein Schälpersonal"),"Div. Zipfel, ES ohne Verwendung",VLOOKUP(Abfalldokumentation!$M1180,Produktgruppen!A:B,2,FALSE)),"-")))))))))))))))))))))))</f>
        <v>Offen ungeschält ABS</v>
      </c>
      <c r="M1180" s="81" t="str">
        <f>IFERROR(VLOOKUP(Abfalldokumentation!$W1180,Artikel!A:C,3,FALSE),Abfalldokumentation!$W1180)</f>
        <v>ABS GRUY</v>
      </c>
      <c r="N1180" s="81" t="str">
        <f>VLOOKUP(D1180,'Liste Gründe'!A:D,2,FALSE)</f>
        <v>keinen Verwendungszweck</v>
      </c>
      <c r="O1180" s="80" t="str">
        <f>IF(ISBLANK(F1180),VLOOKUP(Abfalldokumentation!$X1180,'Liste Gründe'!A:D,3,FALSE),F1180)</f>
        <v>keinen Verwendungszweck</v>
      </c>
      <c r="P1180" s="81" t="str">
        <f>IF(ISBLANK(Abfalldokumentation!$G1180),"-",Abfalldokumentation!$G1180)</f>
        <v>-</v>
      </c>
      <c r="Q1180" s="81">
        <f t="shared" si="155"/>
        <v>42</v>
      </c>
      <c r="R1180" s="81" t="str">
        <f t="shared" si="156"/>
        <v>Produkte</v>
      </c>
      <c r="S1180" s="81" t="str">
        <f t="shared" si="157"/>
        <v>BUs</v>
      </c>
      <c r="T1180" s="81" t="str">
        <f t="shared" si="158"/>
        <v>Symptome</v>
      </c>
      <c r="U1180" s="81">
        <f>IFERROR(VLOOKUP(Abfalldokumentation!$W1180,Kennzahlen!S:U,3,FALSE)*Abfalldokumentation!$J1180,"0")</f>
        <v>88.5</v>
      </c>
      <c r="V1180" s="81" t="str">
        <f>IF(ISBLANK(A1180),VLOOKUP(Abfalldokumentation!$W1180,'Linien - BU'!R:S,2,FALSE),A1180)</f>
        <v>BU4</v>
      </c>
      <c r="W1180" s="77">
        <f t="shared" si="159"/>
        <v>29500908</v>
      </c>
      <c r="X1180" s="77">
        <f t="shared" si="160"/>
        <v>61</v>
      </c>
      <c r="Y1180"/>
    </row>
    <row r="1181" spans="1:25" ht="30" customHeight="1" x14ac:dyDescent="0.25">
      <c r="A1181" s="45" t="s">
        <v>9</v>
      </c>
      <c r="B1181" s="46">
        <v>29500910</v>
      </c>
      <c r="C1181" s="46">
        <v>51</v>
      </c>
      <c r="D1181" s="46">
        <v>12</v>
      </c>
      <c r="E1181" s="47">
        <v>44488</v>
      </c>
      <c r="F1181" s="48"/>
      <c r="G1181" s="46"/>
      <c r="H1181" s="50" t="str">
        <f>IFERROR(VLOOKUP(Abfalldokumentation!$B1181,Artikel!A:C,3,FALSE),Abfalldokumentation!$B1181)</f>
        <v>ABS Unser Blütenkäse</v>
      </c>
      <c r="I1181" s="73" t="str">
        <f>VLOOKUP(V1181,'Linien - BU'!A:B,2,FALSE)</f>
        <v>BU4</v>
      </c>
      <c r="J1181" s="74">
        <f t="shared" si="154"/>
        <v>51</v>
      </c>
      <c r="K1181" s="75">
        <f>Abfalldokumentation!$E1181</f>
        <v>44488</v>
      </c>
      <c r="L1181" s="74" t="str">
        <f>IFERROR(IF(VLOOKUP(W1181,'[1]Rohware 230'!$B:$C,2,FALSE)=0,"Rohware"),
IFERROR(IF(VLOOKUP(W1181,[1]Sammelnr.!$B:$C,2,FALSE)=0,"Sammelnr. ungeschält ABS"),
IFERROR(IF(VLOOKUP(W1181,[1]Sammelnr.!$E:$F,2,FALSE)=0,"Sammelnr. ungeschält VS"),
IFERROR(IF(VLOOKUP(W1181,[1]Sammelnr.!$H:$I,2,FALSE)=0,"Sammelnr. geschält"),
IFERROR(IF(VLOOKUP(W1181,[1]Offen!$B:$C,2,FALSE)=0,"Offen ungeschält ABS"),
IFERROR(IF(VLOOKUP(W1181,[1]Offen!$E:$F,2,FALSE)=0,"Offen ungeschält VOS"),
IFERROR(IF(VLOOKUP(W1181,[1]Offen!$H:$I,2,FALSE)=0,"Offen geschält RW"),
IFERROR(IF(VLOOKUP(W1181,[1]Offen!$K:$L,2,FALSE)=0,"Offen vegan"),
IFERROR(IF(VLOOKUP(W1181,[1]Offen!$N:$O,2,FALSE)=0,"Offen Zipfel"),
IFERROR(IF(VLOOKUP(W1181,[1]Offen!$Q:$R,2,FALSE)=0,"Offen Endstücke"),
IFERROR(IF(VLOOKUP(W1181,[1]Vakuumiert!$B:$C,2,FALSE)=0,"Vakuumierter VOS ungeschält"),
IFERROR(IF(VLOOKUP(W1181,[1]Vakuumiert!$E:$F,2,FALSE)=0,"Vakuumierter ABS ungeschält"),
IFERROR(IF(VLOOKUP(W1181,[1]Vakuumiert!$H:$I,2,FALSE)=0,"Vakuumierter VOS geschält"),
IFERROR(IF(VLOOKUP(W1181,[1]Vakuumiert!$K:$L,2,FALSE)=0,"Vakuumierter VOS vegan"),
IFERROR(IF(VLOOKUP(W1181,[1]Vakuumiert!$N:$O,2,FALSE)=0,"Vakuumierter VOS Zipfel"),
IFERROR(IF(VLOOKUP(W1181,[1]Vakuumiert!$Q:$R,2,FALSE)=0,"Vakuumiert geschält"),
IFERROR(IF(VLOOKUP(W1181,'[1]vakuumierte Fertigprodukte'!$B:$C,2,FALSE)=0,"Fertigprodukte"),
IFERROR(IF(VLOOKUP(W1181,'[1]vakuumierte Fertigprodukte'!$E:$FI,2,FALSE)=0,"Vakuumierte Zipfel"),
IFERROR(IF(VLOOKUP(W1181,[1]Wurste!$B:$C,2,FALSE)=0,"Räucherwürste"),
IFERROR(IF(VLOOKUP(W1181,[1]Wurste!$E:$F,2,FALSE)=0,"URW/URGW Wurst"),
IFERROR(IF(VLOOKUP(W1181,[1]Wurste!$H:$I,2,FALSE)=0,"HF-Wurst Vegan"),
IFERROR(IF(VLOOKUP(W1181,[1]Wurste!$K:$L,2,FALSE)=0,"320er ohne Würste"),
IFERROR(IF(AND(OR(Abfalldokumentation!$I1181="BU3",Abfalldokumentation!$I1181="Verkauf"),Abfalldokumentation!$N1181="Schimmel",Abfalldokumentation!$O1181="keinen Abnehmer/kein Schälpersonal"),"Div. Zipfel, ES ohne Verwendung",VLOOKUP(Abfalldokumentation!$M1181,Produktgruppen!A:B,2,FALSE)),"-")))))))))))))))))))))))</f>
        <v>Offen ungeschält ABS</v>
      </c>
      <c r="M1181" s="76" t="str">
        <f>IFERROR(VLOOKUP(Abfalldokumentation!$W1181,Artikel!A:C,3,FALSE),Abfalldokumentation!$W1181)</f>
        <v>ABS Unser Blütenkäse</v>
      </c>
      <c r="N1181" s="76" t="str">
        <f>VLOOKUP(D1181,'Liste Gründe'!A:D,2,FALSE)</f>
        <v>Schimmel</v>
      </c>
      <c r="O1181" s="75" t="str">
        <f>IF(ISBLANK(F1181),VLOOKUP(Abfalldokumentation!$X1181,'Liste Gründe'!A:D,3,FALSE),F1181)</f>
        <v>Schimmel</v>
      </c>
      <c r="P1181" s="76" t="str">
        <f>IF(ISBLANK(Abfalldokumentation!$G1181),"-",Abfalldokumentation!$G1181)</f>
        <v>-</v>
      </c>
      <c r="Q1181" s="76">
        <f t="shared" si="155"/>
        <v>42</v>
      </c>
      <c r="R1181" s="76" t="str">
        <f t="shared" si="156"/>
        <v>Produkte</v>
      </c>
      <c r="S1181" s="76" t="str">
        <f t="shared" si="157"/>
        <v>BUs</v>
      </c>
      <c r="T1181" s="76" t="str">
        <f t="shared" si="158"/>
        <v>Symptome</v>
      </c>
      <c r="U1181" s="76">
        <f>IFERROR(VLOOKUP(Abfalldokumentation!$W1181,Kennzahlen!S:U,3,FALSE)*Abfalldokumentation!$J1181,"0")</f>
        <v>0.51</v>
      </c>
      <c r="V1181" s="76" t="str">
        <f>IF(ISBLANK(A1181),VLOOKUP(Abfalldokumentation!$W1181,'Linien - BU'!R:S,2,FALSE),A1181)</f>
        <v>BU4</v>
      </c>
      <c r="W1181" s="77">
        <f t="shared" si="159"/>
        <v>29500910</v>
      </c>
      <c r="X1181" s="77">
        <f t="shared" si="160"/>
        <v>12</v>
      </c>
      <c r="Y1181"/>
    </row>
    <row r="1182" spans="1:25" ht="30" customHeight="1" x14ac:dyDescent="0.25">
      <c r="A1182" s="39" t="s">
        <v>95</v>
      </c>
      <c r="B1182" s="40">
        <v>29500913</v>
      </c>
      <c r="C1182" s="40">
        <v>28</v>
      </c>
      <c r="D1182" s="40">
        <v>12</v>
      </c>
      <c r="E1182" s="41">
        <v>44488</v>
      </c>
      <c r="F1182" s="42"/>
      <c r="G1182" s="40"/>
      <c r="H1182" s="44" t="str">
        <f>IFERROR(VLOOKUP(Abfalldokumentation!$B1182,Artikel!A:C,3,FALSE),Abfalldokumentation!$B1182)</f>
        <v>ABS ZIEGENR</v>
      </c>
      <c r="I1182" s="78" t="str">
        <f>VLOOKUP(V1182,'Linien - BU'!A:B,2,FALSE)</f>
        <v>BU1</v>
      </c>
      <c r="J1182" s="79">
        <f t="shared" si="154"/>
        <v>28</v>
      </c>
      <c r="K1182" s="80">
        <f>Abfalldokumentation!$E1182</f>
        <v>44488</v>
      </c>
      <c r="L1182" s="79" t="str">
        <f>IFERROR(IF(VLOOKUP(W1182,'[1]Rohware 230'!$B:$C,2,FALSE)=0,"Rohware"),
IFERROR(IF(VLOOKUP(W1182,[1]Sammelnr.!$B:$C,2,FALSE)=0,"Sammelnr. ungeschält ABS"),
IFERROR(IF(VLOOKUP(W1182,[1]Sammelnr.!$E:$F,2,FALSE)=0,"Sammelnr. ungeschält VS"),
IFERROR(IF(VLOOKUP(W1182,[1]Sammelnr.!$H:$I,2,FALSE)=0,"Sammelnr. geschält"),
IFERROR(IF(VLOOKUP(W1182,[1]Offen!$B:$C,2,FALSE)=0,"Offen ungeschält ABS"),
IFERROR(IF(VLOOKUP(W1182,[1]Offen!$E:$F,2,FALSE)=0,"Offen ungeschält VOS"),
IFERROR(IF(VLOOKUP(W1182,[1]Offen!$H:$I,2,FALSE)=0,"Offen geschält RW"),
IFERROR(IF(VLOOKUP(W1182,[1]Offen!$K:$L,2,FALSE)=0,"Offen vegan"),
IFERROR(IF(VLOOKUP(W1182,[1]Offen!$N:$O,2,FALSE)=0,"Offen Zipfel"),
IFERROR(IF(VLOOKUP(W1182,[1]Offen!$Q:$R,2,FALSE)=0,"Offen Endstücke"),
IFERROR(IF(VLOOKUP(W1182,[1]Vakuumiert!$B:$C,2,FALSE)=0,"Vakuumierter VOS ungeschält"),
IFERROR(IF(VLOOKUP(W1182,[1]Vakuumiert!$E:$F,2,FALSE)=0,"Vakuumierter ABS ungeschält"),
IFERROR(IF(VLOOKUP(W1182,[1]Vakuumiert!$H:$I,2,FALSE)=0,"Vakuumierter VOS geschält"),
IFERROR(IF(VLOOKUP(W1182,[1]Vakuumiert!$K:$L,2,FALSE)=0,"Vakuumierter VOS vegan"),
IFERROR(IF(VLOOKUP(W1182,[1]Vakuumiert!$N:$O,2,FALSE)=0,"Vakuumierter VOS Zipfel"),
IFERROR(IF(VLOOKUP(W1182,[1]Vakuumiert!$Q:$R,2,FALSE)=0,"Vakuumiert geschält"),
IFERROR(IF(VLOOKUP(W1182,'[1]vakuumierte Fertigprodukte'!$B:$C,2,FALSE)=0,"Fertigprodukte"),
IFERROR(IF(VLOOKUP(W1182,'[1]vakuumierte Fertigprodukte'!$E:$FI,2,FALSE)=0,"Vakuumierte Zipfel"),
IFERROR(IF(VLOOKUP(W1182,[1]Wurste!$B:$C,2,FALSE)=0,"Räucherwürste"),
IFERROR(IF(VLOOKUP(W1182,[1]Wurste!$E:$F,2,FALSE)=0,"URW/URGW Wurst"),
IFERROR(IF(VLOOKUP(W1182,[1]Wurste!$H:$I,2,FALSE)=0,"HF-Wurst Vegan"),
IFERROR(IF(VLOOKUP(W1182,[1]Wurste!$K:$L,2,FALSE)=0,"320er ohne Würste"),
IFERROR(IF(AND(OR(Abfalldokumentation!$I1182="BU3",Abfalldokumentation!$I1182="Verkauf"),Abfalldokumentation!$N1182="Schimmel",Abfalldokumentation!$O1182="keinen Abnehmer/kein Schälpersonal"),"Div. Zipfel, ES ohne Verwendung",VLOOKUP(Abfalldokumentation!$M1182,Produktgruppen!A:B,2,FALSE)),"-")))))))))))))))))))))))</f>
        <v>Offen ungeschält ABS</v>
      </c>
      <c r="M1182" s="81" t="str">
        <f>IFERROR(VLOOKUP(Abfalldokumentation!$W1182,Artikel!A:C,3,FALSE),Abfalldokumentation!$W1182)</f>
        <v>ABS ZIEGENR</v>
      </c>
      <c r="N1182" s="81" t="str">
        <f>VLOOKUP(D1182,'Liste Gründe'!A:D,2,FALSE)</f>
        <v>Schimmel</v>
      </c>
      <c r="O1182" s="80" t="str">
        <f>IF(ISBLANK(F1182),VLOOKUP(Abfalldokumentation!$X1182,'Liste Gründe'!A:D,3,FALSE),F1182)</f>
        <v>Schimmel</v>
      </c>
      <c r="P1182" s="81" t="str">
        <f>IF(ISBLANK(Abfalldokumentation!$G1182),"-",Abfalldokumentation!$G1182)</f>
        <v>-</v>
      </c>
      <c r="Q1182" s="81">
        <f t="shared" si="155"/>
        <v>42</v>
      </c>
      <c r="R1182" s="81" t="str">
        <f t="shared" si="156"/>
        <v>Produkte</v>
      </c>
      <c r="S1182" s="81" t="str">
        <f t="shared" si="157"/>
        <v>BUs</v>
      </c>
      <c r="T1182" s="81" t="str">
        <f t="shared" si="158"/>
        <v>Symptome</v>
      </c>
      <c r="U1182" s="81">
        <f>IFERROR(VLOOKUP(Abfalldokumentation!$W1182,Kennzahlen!S:U,3,FALSE)*Abfalldokumentation!$J1182,"0")</f>
        <v>0.28000000000000003</v>
      </c>
      <c r="V1182" s="81" t="str">
        <f>IF(ISBLANK(A1182),VLOOKUP(Abfalldokumentation!$W1182,'Linien - BU'!R:S,2,FALSE),A1182)</f>
        <v>RWV</v>
      </c>
      <c r="W1182" s="77">
        <f t="shared" si="159"/>
        <v>29500913</v>
      </c>
      <c r="X1182" s="77">
        <f t="shared" si="160"/>
        <v>12</v>
      </c>
      <c r="Y1182"/>
    </row>
    <row r="1183" spans="1:25" ht="30" customHeight="1" x14ac:dyDescent="0.25">
      <c r="A1183" s="45" t="s">
        <v>95</v>
      </c>
      <c r="B1183" s="46">
        <v>29500917</v>
      </c>
      <c r="C1183" s="46">
        <v>36</v>
      </c>
      <c r="D1183" s="46">
        <v>60</v>
      </c>
      <c r="E1183" s="47">
        <v>44488</v>
      </c>
      <c r="F1183" s="48"/>
      <c r="G1183" s="46"/>
      <c r="H1183" s="50" t="str">
        <f>IFERROR(VLOOKUP(Abfalldokumentation!$B1183,Artikel!A:C,3,FALSE),Abfalldokumentation!$B1183)</f>
        <v>VOS-ABS ENTSORGUNG</v>
      </c>
      <c r="I1183" s="73" t="str">
        <f>VLOOKUP(V1183,'Linien - BU'!A:B,2,FALSE)</f>
        <v>BU1</v>
      </c>
      <c r="J1183" s="74">
        <f t="shared" si="154"/>
        <v>36</v>
      </c>
      <c r="K1183" s="75">
        <f>Abfalldokumentation!$E1183</f>
        <v>44488</v>
      </c>
      <c r="L1183" s="74" t="str">
        <f>IFERROR(IF(VLOOKUP(W1183,'[1]Rohware 230'!$B:$C,2,FALSE)=0,"Rohware"),
IFERROR(IF(VLOOKUP(W1183,[1]Sammelnr.!$B:$C,2,FALSE)=0,"Sammelnr. ungeschält ABS"),
IFERROR(IF(VLOOKUP(W1183,[1]Sammelnr.!$E:$F,2,FALSE)=0,"Sammelnr. ungeschält VS"),
IFERROR(IF(VLOOKUP(W1183,[1]Sammelnr.!$H:$I,2,FALSE)=0,"Sammelnr. geschält"),
IFERROR(IF(VLOOKUP(W1183,[1]Offen!$B:$C,2,FALSE)=0,"Offen ungeschält ABS"),
IFERROR(IF(VLOOKUP(W1183,[1]Offen!$E:$F,2,FALSE)=0,"Offen ungeschält VOS"),
IFERROR(IF(VLOOKUP(W1183,[1]Offen!$H:$I,2,FALSE)=0,"Offen geschält RW"),
IFERROR(IF(VLOOKUP(W1183,[1]Offen!$K:$L,2,FALSE)=0,"Offen vegan"),
IFERROR(IF(VLOOKUP(W1183,[1]Offen!$N:$O,2,FALSE)=0,"Offen Zipfel"),
IFERROR(IF(VLOOKUP(W1183,[1]Offen!$Q:$R,2,FALSE)=0,"Offen Endstücke"),
IFERROR(IF(VLOOKUP(W1183,[1]Vakuumiert!$B:$C,2,FALSE)=0,"Vakuumierter VOS ungeschält"),
IFERROR(IF(VLOOKUP(W1183,[1]Vakuumiert!$E:$F,2,FALSE)=0,"Vakuumierter ABS ungeschält"),
IFERROR(IF(VLOOKUP(W1183,[1]Vakuumiert!$H:$I,2,FALSE)=0,"Vakuumierter VOS geschält"),
IFERROR(IF(VLOOKUP(W1183,[1]Vakuumiert!$K:$L,2,FALSE)=0,"Vakuumierter VOS vegan"),
IFERROR(IF(VLOOKUP(W1183,[1]Vakuumiert!$N:$O,2,FALSE)=0,"Vakuumierter VOS Zipfel"),
IFERROR(IF(VLOOKUP(W1183,[1]Vakuumiert!$Q:$R,2,FALSE)=0,"Vakuumiert geschält"),
IFERROR(IF(VLOOKUP(W1183,'[1]vakuumierte Fertigprodukte'!$B:$C,2,FALSE)=0,"Fertigprodukte"),
IFERROR(IF(VLOOKUP(W1183,'[1]vakuumierte Fertigprodukte'!$E:$FI,2,FALSE)=0,"Vakuumierte Zipfel"),
IFERROR(IF(VLOOKUP(W1183,[1]Wurste!$B:$C,2,FALSE)=0,"Räucherwürste"),
IFERROR(IF(VLOOKUP(W1183,[1]Wurste!$E:$F,2,FALSE)=0,"URW/URGW Wurst"),
IFERROR(IF(VLOOKUP(W1183,[1]Wurste!$H:$I,2,FALSE)=0,"HF-Wurst Vegan"),
IFERROR(IF(VLOOKUP(W1183,[1]Wurste!$K:$L,2,FALSE)=0,"320er ohne Würste"),
IFERROR(IF(AND(OR(Abfalldokumentation!$I1183="BU3",Abfalldokumentation!$I1183="Verkauf"),Abfalldokumentation!$N1183="Schimmel",Abfalldokumentation!$O1183="keinen Abnehmer/kein Schälpersonal"),"Div. Zipfel, ES ohne Verwendung",VLOOKUP(Abfalldokumentation!$M1183,Produktgruppen!A:B,2,FALSE)),"-")))))))))))))))))))))))</f>
        <v>Vorschmelz</v>
      </c>
      <c r="M1183" s="76" t="str">
        <f>IFERROR(VLOOKUP(Abfalldokumentation!$W1183,Artikel!A:C,3,FALSE),Abfalldokumentation!$W1183)</f>
        <v>VOS-ABS ENTSORGUNG</v>
      </c>
      <c r="N1183" s="76" t="str">
        <f>VLOOKUP(D1183,'Liste Gründe'!A:D,2,FALSE)</f>
        <v>Rest</v>
      </c>
      <c r="O1183" s="75" t="str">
        <f>IF(ISBLANK(F1183),VLOOKUP(Abfalldokumentation!$X1183,'Liste Gründe'!A:D,3,FALSE),F1183)</f>
        <v>geschälte Rinde</v>
      </c>
      <c r="P1183" s="76" t="str">
        <f>IF(ISBLANK(Abfalldokumentation!$G1183),"-",Abfalldokumentation!$G1183)</f>
        <v>-</v>
      </c>
      <c r="Q1183" s="76">
        <f t="shared" si="155"/>
        <v>42</v>
      </c>
      <c r="R1183" s="76" t="str">
        <f t="shared" si="156"/>
        <v>Produkte</v>
      </c>
      <c r="S1183" s="76" t="str">
        <f t="shared" si="157"/>
        <v>BUs</v>
      </c>
      <c r="T1183" s="76" t="str">
        <f t="shared" si="158"/>
        <v>Symptome</v>
      </c>
      <c r="U1183" s="76">
        <f>IFERROR(VLOOKUP(Abfalldokumentation!$W1183,Kennzahlen!S:U,3,FALSE)*Abfalldokumentation!$J1183,"0")</f>
        <v>0.36</v>
      </c>
      <c r="V1183" s="76" t="str">
        <f>IF(ISBLANK(A1183),VLOOKUP(Abfalldokumentation!$W1183,'Linien - BU'!R:S,2,FALSE),A1183)</f>
        <v>RWV</v>
      </c>
      <c r="W1183" s="77">
        <f t="shared" si="159"/>
        <v>29500917</v>
      </c>
      <c r="X1183" s="77">
        <f t="shared" si="160"/>
        <v>60</v>
      </c>
      <c r="Y1183"/>
    </row>
    <row r="1184" spans="1:25" ht="30" customHeight="1" x14ac:dyDescent="0.25">
      <c r="A1184" s="39" t="s">
        <v>95</v>
      </c>
      <c r="B1184" s="40">
        <v>29500917</v>
      </c>
      <c r="C1184" s="40">
        <v>2</v>
      </c>
      <c r="D1184" s="40">
        <v>60</v>
      </c>
      <c r="E1184" s="41">
        <v>44488</v>
      </c>
      <c r="F1184" s="42"/>
      <c r="G1184" s="40"/>
      <c r="H1184" s="44" t="str">
        <f>IFERROR(VLOOKUP(Abfalldokumentation!$B1184,Artikel!A:C,3,FALSE),Abfalldokumentation!$B1184)</f>
        <v>VOS-ABS ENTSORGUNG</v>
      </c>
      <c r="I1184" s="78" t="str">
        <f>VLOOKUP(V1184,'Linien - BU'!A:B,2,FALSE)</f>
        <v>BU1</v>
      </c>
      <c r="J1184" s="79">
        <f t="shared" si="154"/>
        <v>2</v>
      </c>
      <c r="K1184" s="80">
        <f>Abfalldokumentation!$E1184</f>
        <v>44488</v>
      </c>
      <c r="L1184" s="79" t="str">
        <f>IFERROR(IF(VLOOKUP(W1184,'[1]Rohware 230'!$B:$C,2,FALSE)=0,"Rohware"),
IFERROR(IF(VLOOKUP(W1184,[1]Sammelnr.!$B:$C,2,FALSE)=0,"Sammelnr. ungeschält ABS"),
IFERROR(IF(VLOOKUP(W1184,[1]Sammelnr.!$E:$F,2,FALSE)=0,"Sammelnr. ungeschält VS"),
IFERROR(IF(VLOOKUP(W1184,[1]Sammelnr.!$H:$I,2,FALSE)=0,"Sammelnr. geschält"),
IFERROR(IF(VLOOKUP(W1184,[1]Offen!$B:$C,2,FALSE)=0,"Offen ungeschält ABS"),
IFERROR(IF(VLOOKUP(W1184,[1]Offen!$E:$F,2,FALSE)=0,"Offen ungeschält VOS"),
IFERROR(IF(VLOOKUP(W1184,[1]Offen!$H:$I,2,FALSE)=0,"Offen geschält RW"),
IFERROR(IF(VLOOKUP(W1184,[1]Offen!$K:$L,2,FALSE)=0,"Offen vegan"),
IFERROR(IF(VLOOKUP(W1184,[1]Offen!$N:$O,2,FALSE)=0,"Offen Zipfel"),
IFERROR(IF(VLOOKUP(W1184,[1]Offen!$Q:$R,2,FALSE)=0,"Offen Endstücke"),
IFERROR(IF(VLOOKUP(W1184,[1]Vakuumiert!$B:$C,2,FALSE)=0,"Vakuumierter VOS ungeschält"),
IFERROR(IF(VLOOKUP(W1184,[1]Vakuumiert!$E:$F,2,FALSE)=0,"Vakuumierter ABS ungeschält"),
IFERROR(IF(VLOOKUP(W1184,[1]Vakuumiert!$H:$I,2,FALSE)=0,"Vakuumierter VOS geschält"),
IFERROR(IF(VLOOKUP(W1184,[1]Vakuumiert!$K:$L,2,FALSE)=0,"Vakuumierter VOS vegan"),
IFERROR(IF(VLOOKUP(W1184,[1]Vakuumiert!$N:$O,2,FALSE)=0,"Vakuumierter VOS Zipfel"),
IFERROR(IF(VLOOKUP(W1184,[1]Vakuumiert!$Q:$R,2,FALSE)=0,"Vakuumiert geschält"),
IFERROR(IF(VLOOKUP(W1184,'[1]vakuumierte Fertigprodukte'!$B:$C,2,FALSE)=0,"Fertigprodukte"),
IFERROR(IF(VLOOKUP(W1184,'[1]vakuumierte Fertigprodukte'!$E:$FI,2,FALSE)=0,"Vakuumierte Zipfel"),
IFERROR(IF(VLOOKUP(W1184,[1]Wurste!$B:$C,2,FALSE)=0,"Räucherwürste"),
IFERROR(IF(VLOOKUP(W1184,[1]Wurste!$E:$F,2,FALSE)=0,"URW/URGW Wurst"),
IFERROR(IF(VLOOKUP(W1184,[1]Wurste!$H:$I,2,FALSE)=0,"HF-Wurst Vegan"),
IFERROR(IF(VLOOKUP(W1184,[1]Wurste!$K:$L,2,FALSE)=0,"320er ohne Würste"),
IFERROR(IF(AND(OR(Abfalldokumentation!$I1184="BU3",Abfalldokumentation!$I1184="Verkauf"),Abfalldokumentation!$N1184="Schimmel",Abfalldokumentation!$O1184="keinen Abnehmer/kein Schälpersonal"),"Div. Zipfel, ES ohne Verwendung",VLOOKUP(Abfalldokumentation!$M1184,Produktgruppen!A:B,2,FALSE)),"-")))))))))))))))))))))))</f>
        <v>Vorschmelz</v>
      </c>
      <c r="M1184" s="81" t="str">
        <f>IFERROR(VLOOKUP(Abfalldokumentation!$W1184,Artikel!A:C,3,FALSE),Abfalldokumentation!$W1184)</f>
        <v>VOS-ABS ENTSORGUNG</v>
      </c>
      <c r="N1184" s="81" t="str">
        <f>VLOOKUP(D1184,'Liste Gründe'!A:D,2,FALSE)</f>
        <v>Rest</v>
      </c>
      <c r="O1184" s="80" t="str">
        <f>IF(ISBLANK(F1184),VLOOKUP(Abfalldokumentation!$X1184,'Liste Gründe'!A:D,3,FALSE),F1184)</f>
        <v>geschälte Rinde</v>
      </c>
      <c r="P1184" s="81" t="str">
        <f>IF(ISBLANK(Abfalldokumentation!$G1184),"-",Abfalldokumentation!$G1184)</f>
        <v>-</v>
      </c>
      <c r="Q1184" s="81">
        <f t="shared" si="155"/>
        <v>42</v>
      </c>
      <c r="R1184" s="81" t="str">
        <f t="shared" si="156"/>
        <v>Produkte</v>
      </c>
      <c r="S1184" s="81" t="str">
        <f t="shared" si="157"/>
        <v>BUs</v>
      </c>
      <c r="T1184" s="81" t="str">
        <f t="shared" si="158"/>
        <v>Symptome</v>
      </c>
      <c r="U1184" s="81">
        <f>IFERROR(VLOOKUP(Abfalldokumentation!$W1184,Kennzahlen!S:U,3,FALSE)*Abfalldokumentation!$J1184,"0")</f>
        <v>0.02</v>
      </c>
      <c r="V1184" s="81" t="str">
        <f>IF(ISBLANK(A1184),VLOOKUP(Abfalldokumentation!$W1184,'Linien - BU'!R:S,2,FALSE),A1184)</f>
        <v>RWV</v>
      </c>
      <c r="W1184" s="77">
        <f t="shared" si="159"/>
        <v>29500917</v>
      </c>
      <c r="X1184" s="77">
        <f t="shared" si="160"/>
        <v>60</v>
      </c>
      <c r="Y1184"/>
    </row>
    <row r="1185" spans="1:25" ht="30" customHeight="1" x14ac:dyDescent="0.25">
      <c r="A1185" s="45" t="s">
        <v>95</v>
      </c>
      <c r="B1185" s="46">
        <v>29500917</v>
      </c>
      <c r="C1185" s="46">
        <v>28</v>
      </c>
      <c r="D1185" s="46">
        <v>60</v>
      </c>
      <c r="E1185" s="47">
        <v>44488</v>
      </c>
      <c r="F1185" s="48"/>
      <c r="G1185" s="46"/>
      <c r="H1185" s="50" t="str">
        <f>IFERROR(VLOOKUP(Abfalldokumentation!$B1185,Artikel!A:C,3,FALSE),Abfalldokumentation!$B1185)</f>
        <v>VOS-ABS ENTSORGUNG</v>
      </c>
      <c r="I1185" s="73" t="str">
        <f>VLOOKUP(V1185,'Linien - BU'!A:B,2,FALSE)</f>
        <v>BU1</v>
      </c>
      <c r="J1185" s="74">
        <f t="shared" si="154"/>
        <v>28</v>
      </c>
      <c r="K1185" s="75">
        <f>Abfalldokumentation!$E1185</f>
        <v>44488</v>
      </c>
      <c r="L1185" s="74" t="str">
        <f>IFERROR(IF(VLOOKUP(W1185,'[1]Rohware 230'!$B:$C,2,FALSE)=0,"Rohware"),
IFERROR(IF(VLOOKUP(W1185,[1]Sammelnr.!$B:$C,2,FALSE)=0,"Sammelnr. ungeschält ABS"),
IFERROR(IF(VLOOKUP(W1185,[1]Sammelnr.!$E:$F,2,FALSE)=0,"Sammelnr. ungeschält VS"),
IFERROR(IF(VLOOKUP(W1185,[1]Sammelnr.!$H:$I,2,FALSE)=0,"Sammelnr. geschält"),
IFERROR(IF(VLOOKUP(W1185,[1]Offen!$B:$C,2,FALSE)=0,"Offen ungeschält ABS"),
IFERROR(IF(VLOOKUP(W1185,[1]Offen!$E:$F,2,FALSE)=0,"Offen ungeschält VOS"),
IFERROR(IF(VLOOKUP(W1185,[1]Offen!$H:$I,2,FALSE)=0,"Offen geschält RW"),
IFERROR(IF(VLOOKUP(W1185,[1]Offen!$K:$L,2,FALSE)=0,"Offen vegan"),
IFERROR(IF(VLOOKUP(W1185,[1]Offen!$N:$O,2,FALSE)=0,"Offen Zipfel"),
IFERROR(IF(VLOOKUP(W1185,[1]Offen!$Q:$R,2,FALSE)=0,"Offen Endstücke"),
IFERROR(IF(VLOOKUP(W1185,[1]Vakuumiert!$B:$C,2,FALSE)=0,"Vakuumierter VOS ungeschält"),
IFERROR(IF(VLOOKUP(W1185,[1]Vakuumiert!$E:$F,2,FALSE)=0,"Vakuumierter ABS ungeschält"),
IFERROR(IF(VLOOKUP(W1185,[1]Vakuumiert!$H:$I,2,FALSE)=0,"Vakuumierter VOS geschält"),
IFERROR(IF(VLOOKUP(W1185,[1]Vakuumiert!$K:$L,2,FALSE)=0,"Vakuumierter VOS vegan"),
IFERROR(IF(VLOOKUP(W1185,[1]Vakuumiert!$N:$O,2,FALSE)=0,"Vakuumierter VOS Zipfel"),
IFERROR(IF(VLOOKUP(W1185,[1]Vakuumiert!$Q:$R,2,FALSE)=0,"Vakuumiert geschält"),
IFERROR(IF(VLOOKUP(W1185,'[1]vakuumierte Fertigprodukte'!$B:$C,2,FALSE)=0,"Fertigprodukte"),
IFERROR(IF(VLOOKUP(W1185,'[1]vakuumierte Fertigprodukte'!$E:$FI,2,FALSE)=0,"Vakuumierte Zipfel"),
IFERROR(IF(VLOOKUP(W1185,[1]Wurste!$B:$C,2,FALSE)=0,"Räucherwürste"),
IFERROR(IF(VLOOKUP(W1185,[1]Wurste!$E:$F,2,FALSE)=0,"URW/URGW Wurst"),
IFERROR(IF(VLOOKUP(W1185,[1]Wurste!$H:$I,2,FALSE)=0,"HF-Wurst Vegan"),
IFERROR(IF(VLOOKUP(W1185,[1]Wurste!$K:$L,2,FALSE)=0,"320er ohne Würste"),
IFERROR(IF(AND(OR(Abfalldokumentation!$I1185="BU3",Abfalldokumentation!$I1185="Verkauf"),Abfalldokumentation!$N1185="Schimmel",Abfalldokumentation!$O1185="keinen Abnehmer/kein Schälpersonal"),"Div. Zipfel, ES ohne Verwendung",VLOOKUP(Abfalldokumentation!$M1185,Produktgruppen!A:B,2,FALSE)),"-")))))))))))))))))))))))</f>
        <v>Vorschmelz</v>
      </c>
      <c r="M1185" s="76" t="str">
        <f>IFERROR(VLOOKUP(Abfalldokumentation!$W1185,Artikel!A:C,3,FALSE),Abfalldokumentation!$W1185)</f>
        <v>VOS-ABS ENTSORGUNG</v>
      </c>
      <c r="N1185" s="76" t="str">
        <f>VLOOKUP(D1185,'Liste Gründe'!A:D,2,FALSE)</f>
        <v>Rest</v>
      </c>
      <c r="O1185" s="75" t="str">
        <f>IF(ISBLANK(F1185),VLOOKUP(Abfalldokumentation!$X1185,'Liste Gründe'!A:D,3,FALSE),F1185)</f>
        <v>geschälte Rinde</v>
      </c>
      <c r="P1185" s="76" t="str">
        <f>IF(ISBLANK(Abfalldokumentation!$G1185),"-",Abfalldokumentation!$G1185)</f>
        <v>-</v>
      </c>
      <c r="Q1185" s="76">
        <f t="shared" si="155"/>
        <v>42</v>
      </c>
      <c r="R1185" s="76" t="str">
        <f t="shared" si="156"/>
        <v>Produkte</v>
      </c>
      <c r="S1185" s="76" t="str">
        <f t="shared" si="157"/>
        <v>BUs</v>
      </c>
      <c r="T1185" s="76" t="str">
        <f t="shared" si="158"/>
        <v>Symptome</v>
      </c>
      <c r="U1185" s="76">
        <f>IFERROR(VLOOKUP(Abfalldokumentation!$W1185,Kennzahlen!S:U,3,FALSE)*Abfalldokumentation!$J1185,"0")</f>
        <v>0.28000000000000003</v>
      </c>
      <c r="V1185" s="76" t="str">
        <f>IF(ISBLANK(A1185),VLOOKUP(Abfalldokumentation!$W1185,'Linien - BU'!R:S,2,FALSE),A1185)</f>
        <v>RWV</v>
      </c>
      <c r="W1185" s="77">
        <f t="shared" si="159"/>
        <v>29500917</v>
      </c>
      <c r="X1185" s="77">
        <f t="shared" si="160"/>
        <v>60</v>
      </c>
      <c r="Y1185"/>
    </row>
    <row r="1186" spans="1:25" ht="30" customHeight="1" x14ac:dyDescent="0.25">
      <c r="A1186" s="39" t="s">
        <v>95</v>
      </c>
      <c r="B1186" s="40">
        <v>29500917</v>
      </c>
      <c r="C1186" s="40">
        <v>21</v>
      </c>
      <c r="D1186" s="40">
        <v>60</v>
      </c>
      <c r="E1186" s="41">
        <v>44488</v>
      </c>
      <c r="F1186" s="42"/>
      <c r="G1186" s="40"/>
      <c r="H1186" s="44" t="str">
        <f>IFERROR(VLOOKUP(Abfalldokumentation!$B1186,Artikel!A:C,3,FALSE),Abfalldokumentation!$B1186)</f>
        <v>VOS-ABS ENTSORGUNG</v>
      </c>
      <c r="I1186" s="78" t="str">
        <f>VLOOKUP(V1186,'Linien - BU'!A:B,2,FALSE)</f>
        <v>BU1</v>
      </c>
      <c r="J1186" s="79">
        <f t="shared" si="154"/>
        <v>21</v>
      </c>
      <c r="K1186" s="80">
        <f>Abfalldokumentation!$E1186</f>
        <v>44488</v>
      </c>
      <c r="L1186" s="79" t="str">
        <f>IFERROR(IF(VLOOKUP(W1186,'[1]Rohware 230'!$B:$C,2,FALSE)=0,"Rohware"),
IFERROR(IF(VLOOKUP(W1186,[1]Sammelnr.!$B:$C,2,FALSE)=0,"Sammelnr. ungeschält ABS"),
IFERROR(IF(VLOOKUP(W1186,[1]Sammelnr.!$E:$F,2,FALSE)=0,"Sammelnr. ungeschält VS"),
IFERROR(IF(VLOOKUP(W1186,[1]Sammelnr.!$H:$I,2,FALSE)=0,"Sammelnr. geschält"),
IFERROR(IF(VLOOKUP(W1186,[1]Offen!$B:$C,2,FALSE)=0,"Offen ungeschält ABS"),
IFERROR(IF(VLOOKUP(W1186,[1]Offen!$E:$F,2,FALSE)=0,"Offen ungeschält VOS"),
IFERROR(IF(VLOOKUP(W1186,[1]Offen!$H:$I,2,FALSE)=0,"Offen geschält RW"),
IFERROR(IF(VLOOKUP(W1186,[1]Offen!$K:$L,2,FALSE)=0,"Offen vegan"),
IFERROR(IF(VLOOKUP(W1186,[1]Offen!$N:$O,2,FALSE)=0,"Offen Zipfel"),
IFERROR(IF(VLOOKUP(W1186,[1]Offen!$Q:$R,2,FALSE)=0,"Offen Endstücke"),
IFERROR(IF(VLOOKUP(W1186,[1]Vakuumiert!$B:$C,2,FALSE)=0,"Vakuumierter VOS ungeschält"),
IFERROR(IF(VLOOKUP(W1186,[1]Vakuumiert!$E:$F,2,FALSE)=0,"Vakuumierter ABS ungeschält"),
IFERROR(IF(VLOOKUP(W1186,[1]Vakuumiert!$H:$I,2,FALSE)=0,"Vakuumierter VOS geschält"),
IFERROR(IF(VLOOKUP(W1186,[1]Vakuumiert!$K:$L,2,FALSE)=0,"Vakuumierter VOS vegan"),
IFERROR(IF(VLOOKUP(W1186,[1]Vakuumiert!$N:$O,2,FALSE)=0,"Vakuumierter VOS Zipfel"),
IFERROR(IF(VLOOKUP(W1186,[1]Vakuumiert!$Q:$R,2,FALSE)=0,"Vakuumiert geschält"),
IFERROR(IF(VLOOKUP(W1186,'[1]vakuumierte Fertigprodukte'!$B:$C,2,FALSE)=0,"Fertigprodukte"),
IFERROR(IF(VLOOKUP(W1186,'[1]vakuumierte Fertigprodukte'!$E:$FI,2,FALSE)=0,"Vakuumierte Zipfel"),
IFERROR(IF(VLOOKUP(W1186,[1]Wurste!$B:$C,2,FALSE)=0,"Räucherwürste"),
IFERROR(IF(VLOOKUP(W1186,[1]Wurste!$E:$F,2,FALSE)=0,"URW/URGW Wurst"),
IFERROR(IF(VLOOKUP(W1186,[1]Wurste!$H:$I,2,FALSE)=0,"HF-Wurst Vegan"),
IFERROR(IF(VLOOKUP(W1186,[1]Wurste!$K:$L,2,FALSE)=0,"320er ohne Würste"),
IFERROR(IF(AND(OR(Abfalldokumentation!$I1186="BU3",Abfalldokumentation!$I1186="Verkauf"),Abfalldokumentation!$N1186="Schimmel",Abfalldokumentation!$O1186="keinen Abnehmer/kein Schälpersonal"),"Div. Zipfel, ES ohne Verwendung",VLOOKUP(Abfalldokumentation!$M1186,Produktgruppen!A:B,2,FALSE)),"-")))))))))))))))))))))))</f>
        <v>Vorschmelz</v>
      </c>
      <c r="M1186" s="81" t="str">
        <f>IFERROR(VLOOKUP(Abfalldokumentation!$W1186,Artikel!A:C,3,FALSE),Abfalldokumentation!$W1186)</f>
        <v>VOS-ABS ENTSORGUNG</v>
      </c>
      <c r="N1186" s="81" t="str">
        <f>VLOOKUP(D1186,'Liste Gründe'!A:D,2,FALSE)</f>
        <v>Rest</v>
      </c>
      <c r="O1186" s="80" t="str">
        <f>IF(ISBLANK(F1186),VLOOKUP(Abfalldokumentation!$X1186,'Liste Gründe'!A:D,3,FALSE),F1186)</f>
        <v>geschälte Rinde</v>
      </c>
      <c r="P1186" s="81" t="str">
        <f>IF(ISBLANK(Abfalldokumentation!$G1186),"-",Abfalldokumentation!$G1186)</f>
        <v>-</v>
      </c>
      <c r="Q1186" s="81">
        <f t="shared" si="155"/>
        <v>42</v>
      </c>
      <c r="R1186" s="81" t="str">
        <f t="shared" si="156"/>
        <v>Produkte</v>
      </c>
      <c r="S1186" s="81" t="str">
        <f t="shared" si="157"/>
        <v>BUs</v>
      </c>
      <c r="T1186" s="81" t="str">
        <f t="shared" si="158"/>
        <v>Symptome</v>
      </c>
      <c r="U1186" s="81">
        <f>IFERROR(VLOOKUP(Abfalldokumentation!$W1186,Kennzahlen!S:U,3,FALSE)*Abfalldokumentation!$J1186,"0")</f>
        <v>0.21</v>
      </c>
      <c r="V1186" s="81" t="str">
        <f>IF(ISBLANK(A1186),VLOOKUP(Abfalldokumentation!$W1186,'Linien - BU'!R:S,2,FALSE),A1186)</f>
        <v>RWV</v>
      </c>
      <c r="W1186" s="77">
        <f t="shared" si="159"/>
        <v>29500917</v>
      </c>
      <c r="X1186" s="77">
        <f t="shared" si="160"/>
        <v>60</v>
      </c>
      <c r="Y1186"/>
    </row>
    <row r="1187" spans="1:25" ht="30" customHeight="1" x14ac:dyDescent="0.25">
      <c r="A1187" s="45" t="s">
        <v>95</v>
      </c>
      <c r="B1187" s="46">
        <v>29500917</v>
      </c>
      <c r="C1187" s="46">
        <v>21</v>
      </c>
      <c r="D1187" s="46">
        <v>60</v>
      </c>
      <c r="E1187" s="47">
        <v>44488</v>
      </c>
      <c r="F1187" s="48"/>
      <c r="G1187" s="46"/>
      <c r="H1187" s="50" t="str">
        <f>IFERROR(VLOOKUP(Abfalldokumentation!$B1187,Artikel!A:C,3,FALSE),Abfalldokumentation!$B1187)</f>
        <v>VOS-ABS ENTSORGUNG</v>
      </c>
      <c r="I1187" s="73" t="str">
        <f>VLOOKUP(V1187,'Linien - BU'!A:B,2,FALSE)</f>
        <v>BU1</v>
      </c>
      <c r="J1187" s="74">
        <f t="shared" si="154"/>
        <v>21</v>
      </c>
      <c r="K1187" s="75">
        <f>Abfalldokumentation!$E1187</f>
        <v>44488</v>
      </c>
      <c r="L1187" s="74" t="str">
        <f>IFERROR(IF(VLOOKUP(W1187,'[1]Rohware 230'!$B:$C,2,FALSE)=0,"Rohware"),
IFERROR(IF(VLOOKUP(W1187,[1]Sammelnr.!$B:$C,2,FALSE)=0,"Sammelnr. ungeschält ABS"),
IFERROR(IF(VLOOKUP(W1187,[1]Sammelnr.!$E:$F,2,FALSE)=0,"Sammelnr. ungeschält VS"),
IFERROR(IF(VLOOKUP(W1187,[1]Sammelnr.!$H:$I,2,FALSE)=0,"Sammelnr. geschält"),
IFERROR(IF(VLOOKUP(W1187,[1]Offen!$B:$C,2,FALSE)=0,"Offen ungeschält ABS"),
IFERROR(IF(VLOOKUP(W1187,[1]Offen!$E:$F,2,FALSE)=0,"Offen ungeschält VOS"),
IFERROR(IF(VLOOKUP(W1187,[1]Offen!$H:$I,2,FALSE)=0,"Offen geschält RW"),
IFERROR(IF(VLOOKUP(W1187,[1]Offen!$K:$L,2,FALSE)=0,"Offen vegan"),
IFERROR(IF(VLOOKUP(W1187,[1]Offen!$N:$O,2,FALSE)=0,"Offen Zipfel"),
IFERROR(IF(VLOOKUP(W1187,[1]Offen!$Q:$R,2,FALSE)=0,"Offen Endstücke"),
IFERROR(IF(VLOOKUP(W1187,[1]Vakuumiert!$B:$C,2,FALSE)=0,"Vakuumierter VOS ungeschält"),
IFERROR(IF(VLOOKUP(W1187,[1]Vakuumiert!$E:$F,2,FALSE)=0,"Vakuumierter ABS ungeschält"),
IFERROR(IF(VLOOKUP(W1187,[1]Vakuumiert!$H:$I,2,FALSE)=0,"Vakuumierter VOS geschält"),
IFERROR(IF(VLOOKUP(W1187,[1]Vakuumiert!$K:$L,2,FALSE)=0,"Vakuumierter VOS vegan"),
IFERROR(IF(VLOOKUP(W1187,[1]Vakuumiert!$N:$O,2,FALSE)=0,"Vakuumierter VOS Zipfel"),
IFERROR(IF(VLOOKUP(W1187,[1]Vakuumiert!$Q:$R,2,FALSE)=0,"Vakuumiert geschält"),
IFERROR(IF(VLOOKUP(W1187,'[1]vakuumierte Fertigprodukte'!$B:$C,2,FALSE)=0,"Fertigprodukte"),
IFERROR(IF(VLOOKUP(W1187,'[1]vakuumierte Fertigprodukte'!$E:$FI,2,FALSE)=0,"Vakuumierte Zipfel"),
IFERROR(IF(VLOOKUP(W1187,[1]Wurste!$B:$C,2,FALSE)=0,"Räucherwürste"),
IFERROR(IF(VLOOKUP(W1187,[1]Wurste!$E:$F,2,FALSE)=0,"URW/URGW Wurst"),
IFERROR(IF(VLOOKUP(W1187,[1]Wurste!$H:$I,2,FALSE)=0,"HF-Wurst Vegan"),
IFERROR(IF(VLOOKUP(W1187,[1]Wurste!$K:$L,2,FALSE)=0,"320er ohne Würste"),
IFERROR(IF(AND(OR(Abfalldokumentation!$I1187="BU3",Abfalldokumentation!$I1187="Verkauf"),Abfalldokumentation!$N1187="Schimmel",Abfalldokumentation!$O1187="keinen Abnehmer/kein Schälpersonal"),"Div. Zipfel, ES ohne Verwendung",VLOOKUP(Abfalldokumentation!$M1187,Produktgruppen!A:B,2,FALSE)),"-")))))))))))))))))))))))</f>
        <v>Vorschmelz</v>
      </c>
      <c r="M1187" s="76" t="str">
        <f>IFERROR(VLOOKUP(Abfalldokumentation!$W1187,Artikel!A:C,3,FALSE),Abfalldokumentation!$W1187)</f>
        <v>VOS-ABS ENTSORGUNG</v>
      </c>
      <c r="N1187" s="76" t="str">
        <f>VLOOKUP(D1187,'Liste Gründe'!A:D,2,FALSE)</f>
        <v>Rest</v>
      </c>
      <c r="O1187" s="75" t="str">
        <f>IF(ISBLANK(F1187),VLOOKUP(Abfalldokumentation!$X1187,'Liste Gründe'!A:D,3,FALSE),F1187)</f>
        <v>geschälte Rinde</v>
      </c>
      <c r="P1187" s="76" t="str">
        <f>IF(ISBLANK(Abfalldokumentation!$G1187),"-",Abfalldokumentation!$G1187)</f>
        <v>-</v>
      </c>
      <c r="Q1187" s="76">
        <f t="shared" si="155"/>
        <v>42</v>
      </c>
      <c r="R1187" s="76" t="str">
        <f t="shared" si="156"/>
        <v>Produkte</v>
      </c>
      <c r="S1187" s="76" t="str">
        <f t="shared" si="157"/>
        <v>BUs</v>
      </c>
      <c r="T1187" s="76" t="str">
        <f t="shared" si="158"/>
        <v>Symptome</v>
      </c>
      <c r="U1187" s="76">
        <f>IFERROR(VLOOKUP(Abfalldokumentation!$W1187,Kennzahlen!S:U,3,FALSE)*Abfalldokumentation!$J1187,"0")</f>
        <v>0.21</v>
      </c>
      <c r="V1187" s="76" t="str">
        <f>IF(ISBLANK(A1187),VLOOKUP(Abfalldokumentation!$W1187,'Linien - BU'!R:S,2,FALSE),A1187)</f>
        <v>RWV</v>
      </c>
      <c r="W1187" s="77">
        <f t="shared" si="159"/>
        <v>29500917</v>
      </c>
      <c r="X1187" s="77">
        <f t="shared" si="160"/>
        <v>60</v>
      </c>
      <c r="Y1187"/>
    </row>
    <row r="1188" spans="1:25" ht="30" customHeight="1" x14ac:dyDescent="0.25">
      <c r="A1188" s="39" t="s">
        <v>95</v>
      </c>
      <c r="B1188" s="40">
        <v>29500917</v>
      </c>
      <c r="C1188" s="40">
        <v>66</v>
      </c>
      <c r="D1188" s="40">
        <v>60</v>
      </c>
      <c r="E1188" s="41">
        <v>44488</v>
      </c>
      <c r="F1188" s="42"/>
      <c r="G1188" s="40"/>
      <c r="H1188" s="44" t="str">
        <f>IFERROR(VLOOKUP(Abfalldokumentation!$B1188,Artikel!A:C,3,FALSE),Abfalldokumentation!$B1188)</f>
        <v>VOS-ABS ENTSORGUNG</v>
      </c>
      <c r="I1188" s="78" t="str">
        <f>VLOOKUP(V1188,'Linien - BU'!A:B,2,FALSE)</f>
        <v>BU1</v>
      </c>
      <c r="J1188" s="79">
        <f t="shared" si="154"/>
        <v>66</v>
      </c>
      <c r="K1188" s="80">
        <f>Abfalldokumentation!$E1188</f>
        <v>44488</v>
      </c>
      <c r="L1188" s="79" t="str">
        <f>IFERROR(IF(VLOOKUP(W1188,'[1]Rohware 230'!$B:$C,2,FALSE)=0,"Rohware"),
IFERROR(IF(VLOOKUP(W1188,[1]Sammelnr.!$B:$C,2,FALSE)=0,"Sammelnr. ungeschält ABS"),
IFERROR(IF(VLOOKUP(W1188,[1]Sammelnr.!$E:$F,2,FALSE)=0,"Sammelnr. ungeschält VS"),
IFERROR(IF(VLOOKUP(W1188,[1]Sammelnr.!$H:$I,2,FALSE)=0,"Sammelnr. geschält"),
IFERROR(IF(VLOOKUP(W1188,[1]Offen!$B:$C,2,FALSE)=0,"Offen ungeschält ABS"),
IFERROR(IF(VLOOKUP(W1188,[1]Offen!$E:$F,2,FALSE)=0,"Offen ungeschält VOS"),
IFERROR(IF(VLOOKUP(W1188,[1]Offen!$H:$I,2,FALSE)=0,"Offen geschält RW"),
IFERROR(IF(VLOOKUP(W1188,[1]Offen!$K:$L,2,FALSE)=0,"Offen vegan"),
IFERROR(IF(VLOOKUP(W1188,[1]Offen!$N:$O,2,FALSE)=0,"Offen Zipfel"),
IFERROR(IF(VLOOKUP(W1188,[1]Offen!$Q:$R,2,FALSE)=0,"Offen Endstücke"),
IFERROR(IF(VLOOKUP(W1188,[1]Vakuumiert!$B:$C,2,FALSE)=0,"Vakuumierter VOS ungeschält"),
IFERROR(IF(VLOOKUP(W1188,[1]Vakuumiert!$E:$F,2,FALSE)=0,"Vakuumierter ABS ungeschält"),
IFERROR(IF(VLOOKUP(W1188,[1]Vakuumiert!$H:$I,2,FALSE)=0,"Vakuumierter VOS geschält"),
IFERROR(IF(VLOOKUP(W1188,[1]Vakuumiert!$K:$L,2,FALSE)=0,"Vakuumierter VOS vegan"),
IFERROR(IF(VLOOKUP(W1188,[1]Vakuumiert!$N:$O,2,FALSE)=0,"Vakuumierter VOS Zipfel"),
IFERROR(IF(VLOOKUP(W1188,[1]Vakuumiert!$Q:$R,2,FALSE)=0,"Vakuumiert geschält"),
IFERROR(IF(VLOOKUP(W1188,'[1]vakuumierte Fertigprodukte'!$B:$C,2,FALSE)=0,"Fertigprodukte"),
IFERROR(IF(VLOOKUP(W1188,'[1]vakuumierte Fertigprodukte'!$E:$FI,2,FALSE)=0,"Vakuumierte Zipfel"),
IFERROR(IF(VLOOKUP(W1188,[1]Wurste!$B:$C,2,FALSE)=0,"Räucherwürste"),
IFERROR(IF(VLOOKUP(W1188,[1]Wurste!$E:$F,2,FALSE)=0,"URW/URGW Wurst"),
IFERROR(IF(VLOOKUP(W1188,[1]Wurste!$H:$I,2,FALSE)=0,"HF-Wurst Vegan"),
IFERROR(IF(VLOOKUP(W1188,[1]Wurste!$K:$L,2,FALSE)=0,"320er ohne Würste"),
IFERROR(IF(AND(OR(Abfalldokumentation!$I1188="BU3",Abfalldokumentation!$I1188="Verkauf"),Abfalldokumentation!$N1188="Schimmel",Abfalldokumentation!$O1188="keinen Abnehmer/kein Schälpersonal"),"Div. Zipfel, ES ohne Verwendung",VLOOKUP(Abfalldokumentation!$M1188,Produktgruppen!A:B,2,FALSE)),"-")))))))))))))))))))))))</f>
        <v>Vorschmelz</v>
      </c>
      <c r="M1188" s="81" t="str">
        <f>IFERROR(VLOOKUP(Abfalldokumentation!$W1188,Artikel!A:C,3,FALSE),Abfalldokumentation!$W1188)</f>
        <v>VOS-ABS ENTSORGUNG</v>
      </c>
      <c r="N1188" s="81" t="str">
        <f>VLOOKUP(D1188,'Liste Gründe'!A:D,2,FALSE)</f>
        <v>Rest</v>
      </c>
      <c r="O1188" s="80" t="str">
        <f>IF(ISBLANK(F1188),VLOOKUP(Abfalldokumentation!$X1188,'Liste Gründe'!A:D,3,FALSE),F1188)</f>
        <v>geschälte Rinde</v>
      </c>
      <c r="P1188" s="81" t="str">
        <f>IF(ISBLANK(Abfalldokumentation!$G1188),"-",Abfalldokumentation!$G1188)</f>
        <v>-</v>
      </c>
      <c r="Q1188" s="81">
        <f t="shared" si="155"/>
        <v>42</v>
      </c>
      <c r="R1188" s="81" t="str">
        <f t="shared" si="156"/>
        <v>Produkte</v>
      </c>
      <c r="S1188" s="81" t="str">
        <f t="shared" si="157"/>
        <v>BUs</v>
      </c>
      <c r="T1188" s="81" t="str">
        <f t="shared" si="158"/>
        <v>Symptome</v>
      </c>
      <c r="U1188" s="81">
        <f>IFERROR(VLOOKUP(Abfalldokumentation!$W1188,Kennzahlen!S:U,3,FALSE)*Abfalldokumentation!$J1188,"0")</f>
        <v>0.66</v>
      </c>
      <c r="V1188" s="81" t="str">
        <f>IF(ISBLANK(A1188),VLOOKUP(Abfalldokumentation!$W1188,'Linien - BU'!R:S,2,FALSE),A1188)</f>
        <v>RWV</v>
      </c>
      <c r="W1188" s="77">
        <f t="shared" si="159"/>
        <v>29500917</v>
      </c>
      <c r="X1188" s="77">
        <f t="shared" si="160"/>
        <v>60</v>
      </c>
      <c r="Y1188"/>
    </row>
    <row r="1189" spans="1:25" ht="30" customHeight="1" x14ac:dyDescent="0.25">
      <c r="A1189" s="45" t="s">
        <v>95</v>
      </c>
      <c r="B1189" s="46">
        <v>29500917</v>
      </c>
      <c r="C1189" s="46">
        <v>5</v>
      </c>
      <c r="D1189" s="46">
        <v>60</v>
      </c>
      <c r="E1189" s="47">
        <v>44488</v>
      </c>
      <c r="F1189" s="48"/>
      <c r="G1189" s="46"/>
      <c r="H1189" s="50" t="str">
        <f>IFERROR(VLOOKUP(Abfalldokumentation!$B1189,Artikel!A:C,3,FALSE),Abfalldokumentation!$B1189)</f>
        <v>VOS-ABS ENTSORGUNG</v>
      </c>
      <c r="I1189" s="73" t="str">
        <f>VLOOKUP(V1189,'Linien - BU'!A:B,2,FALSE)</f>
        <v>BU1</v>
      </c>
      <c r="J1189" s="74">
        <f t="shared" si="154"/>
        <v>5</v>
      </c>
      <c r="K1189" s="75">
        <f>Abfalldokumentation!$E1189</f>
        <v>44488</v>
      </c>
      <c r="L1189" s="74" t="str">
        <f>IFERROR(IF(VLOOKUP(W1189,'[1]Rohware 230'!$B:$C,2,FALSE)=0,"Rohware"),
IFERROR(IF(VLOOKUP(W1189,[1]Sammelnr.!$B:$C,2,FALSE)=0,"Sammelnr. ungeschält ABS"),
IFERROR(IF(VLOOKUP(W1189,[1]Sammelnr.!$E:$F,2,FALSE)=0,"Sammelnr. ungeschält VS"),
IFERROR(IF(VLOOKUP(W1189,[1]Sammelnr.!$H:$I,2,FALSE)=0,"Sammelnr. geschält"),
IFERROR(IF(VLOOKUP(W1189,[1]Offen!$B:$C,2,FALSE)=0,"Offen ungeschält ABS"),
IFERROR(IF(VLOOKUP(W1189,[1]Offen!$E:$F,2,FALSE)=0,"Offen ungeschält VOS"),
IFERROR(IF(VLOOKUP(W1189,[1]Offen!$H:$I,2,FALSE)=0,"Offen geschält RW"),
IFERROR(IF(VLOOKUP(W1189,[1]Offen!$K:$L,2,FALSE)=0,"Offen vegan"),
IFERROR(IF(VLOOKUP(W1189,[1]Offen!$N:$O,2,FALSE)=0,"Offen Zipfel"),
IFERROR(IF(VLOOKUP(W1189,[1]Offen!$Q:$R,2,FALSE)=0,"Offen Endstücke"),
IFERROR(IF(VLOOKUP(W1189,[1]Vakuumiert!$B:$C,2,FALSE)=0,"Vakuumierter VOS ungeschält"),
IFERROR(IF(VLOOKUP(W1189,[1]Vakuumiert!$E:$F,2,FALSE)=0,"Vakuumierter ABS ungeschält"),
IFERROR(IF(VLOOKUP(W1189,[1]Vakuumiert!$H:$I,2,FALSE)=0,"Vakuumierter VOS geschält"),
IFERROR(IF(VLOOKUP(W1189,[1]Vakuumiert!$K:$L,2,FALSE)=0,"Vakuumierter VOS vegan"),
IFERROR(IF(VLOOKUP(W1189,[1]Vakuumiert!$N:$O,2,FALSE)=0,"Vakuumierter VOS Zipfel"),
IFERROR(IF(VLOOKUP(W1189,[1]Vakuumiert!$Q:$R,2,FALSE)=0,"Vakuumiert geschält"),
IFERROR(IF(VLOOKUP(W1189,'[1]vakuumierte Fertigprodukte'!$B:$C,2,FALSE)=0,"Fertigprodukte"),
IFERROR(IF(VLOOKUP(W1189,'[1]vakuumierte Fertigprodukte'!$E:$FI,2,FALSE)=0,"Vakuumierte Zipfel"),
IFERROR(IF(VLOOKUP(W1189,[1]Wurste!$B:$C,2,FALSE)=0,"Räucherwürste"),
IFERROR(IF(VLOOKUP(W1189,[1]Wurste!$E:$F,2,FALSE)=0,"URW/URGW Wurst"),
IFERROR(IF(VLOOKUP(W1189,[1]Wurste!$H:$I,2,FALSE)=0,"HF-Wurst Vegan"),
IFERROR(IF(VLOOKUP(W1189,[1]Wurste!$K:$L,2,FALSE)=0,"320er ohne Würste"),
IFERROR(IF(AND(OR(Abfalldokumentation!$I1189="BU3",Abfalldokumentation!$I1189="Verkauf"),Abfalldokumentation!$N1189="Schimmel",Abfalldokumentation!$O1189="keinen Abnehmer/kein Schälpersonal"),"Div. Zipfel, ES ohne Verwendung",VLOOKUP(Abfalldokumentation!$M1189,Produktgruppen!A:B,2,FALSE)),"-")))))))))))))))))))))))</f>
        <v>Vorschmelz</v>
      </c>
      <c r="M1189" s="76" t="str">
        <f>IFERROR(VLOOKUP(Abfalldokumentation!$W1189,Artikel!A:C,3,FALSE),Abfalldokumentation!$W1189)</f>
        <v>VOS-ABS ENTSORGUNG</v>
      </c>
      <c r="N1189" s="76" t="str">
        <f>VLOOKUP(D1189,'Liste Gründe'!A:D,2,FALSE)</f>
        <v>Rest</v>
      </c>
      <c r="O1189" s="75" t="str">
        <f>IF(ISBLANK(F1189),VLOOKUP(Abfalldokumentation!$X1189,'Liste Gründe'!A:D,3,FALSE),F1189)</f>
        <v>geschälte Rinde</v>
      </c>
      <c r="P1189" s="76" t="str">
        <f>IF(ISBLANK(Abfalldokumentation!$G1189),"-",Abfalldokumentation!$G1189)</f>
        <v>-</v>
      </c>
      <c r="Q1189" s="76">
        <f t="shared" si="155"/>
        <v>42</v>
      </c>
      <c r="R1189" s="76" t="str">
        <f t="shared" si="156"/>
        <v>Produkte</v>
      </c>
      <c r="S1189" s="76" t="str">
        <f t="shared" si="157"/>
        <v>BUs</v>
      </c>
      <c r="T1189" s="76" t="str">
        <f t="shared" si="158"/>
        <v>Symptome</v>
      </c>
      <c r="U1189" s="76">
        <f>IFERROR(VLOOKUP(Abfalldokumentation!$W1189,Kennzahlen!S:U,3,FALSE)*Abfalldokumentation!$J1189,"0")</f>
        <v>0.05</v>
      </c>
      <c r="V1189" s="76" t="str">
        <f>IF(ISBLANK(A1189),VLOOKUP(Abfalldokumentation!$W1189,'Linien - BU'!R:S,2,FALSE),A1189)</f>
        <v>RWV</v>
      </c>
      <c r="W1189" s="77">
        <f t="shared" si="159"/>
        <v>29500917</v>
      </c>
      <c r="X1189" s="77">
        <f t="shared" si="160"/>
        <v>60</v>
      </c>
      <c r="Y1189"/>
    </row>
    <row r="1190" spans="1:25" ht="30" customHeight="1" x14ac:dyDescent="0.25">
      <c r="A1190" s="39" t="s">
        <v>95</v>
      </c>
      <c r="B1190" s="40">
        <v>29500917</v>
      </c>
      <c r="C1190" s="40">
        <v>6</v>
      </c>
      <c r="D1190" s="40">
        <v>60</v>
      </c>
      <c r="E1190" s="41">
        <v>44488</v>
      </c>
      <c r="F1190" s="42"/>
      <c r="G1190" s="40"/>
      <c r="H1190" s="44" t="str">
        <f>IFERROR(VLOOKUP(Abfalldokumentation!$B1190,Artikel!A:C,3,FALSE),Abfalldokumentation!$B1190)</f>
        <v>VOS-ABS ENTSORGUNG</v>
      </c>
      <c r="I1190" s="78" t="str">
        <f>VLOOKUP(V1190,'Linien - BU'!A:B,2,FALSE)</f>
        <v>BU1</v>
      </c>
      <c r="J1190" s="79">
        <f t="shared" si="154"/>
        <v>6</v>
      </c>
      <c r="K1190" s="80">
        <f>Abfalldokumentation!$E1190</f>
        <v>44488</v>
      </c>
      <c r="L1190" s="79" t="str">
        <f>IFERROR(IF(VLOOKUP(W1190,'[1]Rohware 230'!$B:$C,2,FALSE)=0,"Rohware"),
IFERROR(IF(VLOOKUP(W1190,[1]Sammelnr.!$B:$C,2,FALSE)=0,"Sammelnr. ungeschält ABS"),
IFERROR(IF(VLOOKUP(W1190,[1]Sammelnr.!$E:$F,2,FALSE)=0,"Sammelnr. ungeschält VS"),
IFERROR(IF(VLOOKUP(W1190,[1]Sammelnr.!$H:$I,2,FALSE)=0,"Sammelnr. geschält"),
IFERROR(IF(VLOOKUP(W1190,[1]Offen!$B:$C,2,FALSE)=0,"Offen ungeschält ABS"),
IFERROR(IF(VLOOKUP(W1190,[1]Offen!$E:$F,2,FALSE)=0,"Offen ungeschält VOS"),
IFERROR(IF(VLOOKUP(W1190,[1]Offen!$H:$I,2,FALSE)=0,"Offen geschält RW"),
IFERROR(IF(VLOOKUP(W1190,[1]Offen!$K:$L,2,FALSE)=0,"Offen vegan"),
IFERROR(IF(VLOOKUP(W1190,[1]Offen!$N:$O,2,FALSE)=0,"Offen Zipfel"),
IFERROR(IF(VLOOKUP(W1190,[1]Offen!$Q:$R,2,FALSE)=0,"Offen Endstücke"),
IFERROR(IF(VLOOKUP(W1190,[1]Vakuumiert!$B:$C,2,FALSE)=0,"Vakuumierter VOS ungeschält"),
IFERROR(IF(VLOOKUP(W1190,[1]Vakuumiert!$E:$F,2,FALSE)=0,"Vakuumierter ABS ungeschält"),
IFERROR(IF(VLOOKUP(W1190,[1]Vakuumiert!$H:$I,2,FALSE)=0,"Vakuumierter VOS geschält"),
IFERROR(IF(VLOOKUP(W1190,[1]Vakuumiert!$K:$L,2,FALSE)=0,"Vakuumierter VOS vegan"),
IFERROR(IF(VLOOKUP(W1190,[1]Vakuumiert!$N:$O,2,FALSE)=0,"Vakuumierter VOS Zipfel"),
IFERROR(IF(VLOOKUP(W1190,[1]Vakuumiert!$Q:$R,2,FALSE)=0,"Vakuumiert geschält"),
IFERROR(IF(VLOOKUP(W1190,'[1]vakuumierte Fertigprodukte'!$B:$C,2,FALSE)=0,"Fertigprodukte"),
IFERROR(IF(VLOOKUP(W1190,'[1]vakuumierte Fertigprodukte'!$E:$FI,2,FALSE)=0,"Vakuumierte Zipfel"),
IFERROR(IF(VLOOKUP(W1190,[1]Wurste!$B:$C,2,FALSE)=0,"Räucherwürste"),
IFERROR(IF(VLOOKUP(W1190,[1]Wurste!$E:$F,2,FALSE)=0,"URW/URGW Wurst"),
IFERROR(IF(VLOOKUP(W1190,[1]Wurste!$H:$I,2,FALSE)=0,"HF-Wurst Vegan"),
IFERROR(IF(VLOOKUP(W1190,[1]Wurste!$K:$L,2,FALSE)=0,"320er ohne Würste"),
IFERROR(IF(AND(OR(Abfalldokumentation!$I1190="BU3",Abfalldokumentation!$I1190="Verkauf"),Abfalldokumentation!$N1190="Schimmel",Abfalldokumentation!$O1190="keinen Abnehmer/kein Schälpersonal"),"Div. Zipfel, ES ohne Verwendung",VLOOKUP(Abfalldokumentation!$M1190,Produktgruppen!A:B,2,FALSE)),"-")))))))))))))))))))))))</f>
        <v>Vorschmelz</v>
      </c>
      <c r="M1190" s="81" t="str">
        <f>IFERROR(VLOOKUP(Abfalldokumentation!$W1190,Artikel!A:C,3,FALSE),Abfalldokumentation!$W1190)</f>
        <v>VOS-ABS ENTSORGUNG</v>
      </c>
      <c r="N1190" s="81" t="str">
        <f>VLOOKUP(D1190,'Liste Gründe'!A:D,2,FALSE)</f>
        <v>Rest</v>
      </c>
      <c r="O1190" s="80" t="str">
        <f>IF(ISBLANK(F1190),VLOOKUP(Abfalldokumentation!$X1190,'Liste Gründe'!A:D,3,FALSE),F1190)</f>
        <v>geschälte Rinde</v>
      </c>
      <c r="P1190" s="81" t="str">
        <f>IF(ISBLANK(Abfalldokumentation!$G1190),"-",Abfalldokumentation!$G1190)</f>
        <v>-</v>
      </c>
      <c r="Q1190" s="81">
        <f t="shared" si="155"/>
        <v>42</v>
      </c>
      <c r="R1190" s="81" t="str">
        <f t="shared" si="156"/>
        <v>Produkte</v>
      </c>
      <c r="S1190" s="81" t="str">
        <f t="shared" si="157"/>
        <v>BUs</v>
      </c>
      <c r="T1190" s="81" t="str">
        <f t="shared" si="158"/>
        <v>Symptome</v>
      </c>
      <c r="U1190" s="81">
        <f>IFERROR(VLOOKUP(Abfalldokumentation!$W1190,Kennzahlen!S:U,3,FALSE)*Abfalldokumentation!$J1190,"0")</f>
        <v>0.06</v>
      </c>
      <c r="V1190" s="81" t="str">
        <f>IF(ISBLANK(A1190),VLOOKUP(Abfalldokumentation!$W1190,'Linien - BU'!R:S,2,FALSE),A1190)</f>
        <v>RWV</v>
      </c>
      <c r="W1190" s="77">
        <f t="shared" si="159"/>
        <v>29500917</v>
      </c>
      <c r="X1190" s="77">
        <f t="shared" si="160"/>
        <v>60</v>
      </c>
      <c r="Y1190"/>
    </row>
    <row r="1191" spans="1:25" ht="30" customHeight="1" x14ac:dyDescent="0.25">
      <c r="A1191" s="45" t="s">
        <v>95</v>
      </c>
      <c r="B1191" s="46">
        <v>29500917</v>
      </c>
      <c r="C1191" s="46">
        <v>3</v>
      </c>
      <c r="D1191" s="46">
        <v>60</v>
      </c>
      <c r="E1191" s="47">
        <v>44488</v>
      </c>
      <c r="F1191" s="48"/>
      <c r="G1191" s="46"/>
      <c r="H1191" s="50" t="str">
        <f>IFERROR(VLOOKUP(Abfalldokumentation!$B1191,Artikel!A:C,3,FALSE),Abfalldokumentation!$B1191)</f>
        <v>VOS-ABS ENTSORGUNG</v>
      </c>
      <c r="I1191" s="73" t="str">
        <f>VLOOKUP(V1191,'Linien - BU'!A:B,2,FALSE)</f>
        <v>BU1</v>
      </c>
      <c r="J1191" s="74">
        <f t="shared" si="154"/>
        <v>3</v>
      </c>
      <c r="K1191" s="75">
        <f>Abfalldokumentation!$E1191</f>
        <v>44488</v>
      </c>
      <c r="L1191" s="74" t="str">
        <f>IFERROR(IF(VLOOKUP(W1191,'[1]Rohware 230'!$B:$C,2,FALSE)=0,"Rohware"),
IFERROR(IF(VLOOKUP(W1191,[1]Sammelnr.!$B:$C,2,FALSE)=0,"Sammelnr. ungeschält ABS"),
IFERROR(IF(VLOOKUP(W1191,[1]Sammelnr.!$E:$F,2,FALSE)=0,"Sammelnr. ungeschält VS"),
IFERROR(IF(VLOOKUP(W1191,[1]Sammelnr.!$H:$I,2,FALSE)=0,"Sammelnr. geschält"),
IFERROR(IF(VLOOKUP(W1191,[1]Offen!$B:$C,2,FALSE)=0,"Offen ungeschält ABS"),
IFERROR(IF(VLOOKUP(W1191,[1]Offen!$E:$F,2,FALSE)=0,"Offen ungeschält VOS"),
IFERROR(IF(VLOOKUP(W1191,[1]Offen!$H:$I,2,FALSE)=0,"Offen geschält RW"),
IFERROR(IF(VLOOKUP(W1191,[1]Offen!$K:$L,2,FALSE)=0,"Offen vegan"),
IFERROR(IF(VLOOKUP(W1191,[1]Offen!$N:$O,2,FALSE)=0,"Offen Zipfel"),
IFERROR(IF(VLOOKUP(W1191,[1]Offen!$Q:$R,2,FALSE)=0,"Offen Endstücke"),
IFERROR(IF(VLOOKUP(W1191,[1]Vakuumiert!$B:$C,2,FALSE)=0,"Vakuumierter VOS ungeschält"),
IFERROR(IF(VLOOKUP(W1191,[1]Vakuumiert!$E:$F,2,FALSE)=0,"Vakuumierter ABS ungeschält"),
IFERROR(IF(VLOOKUP(W1191,[1]Vakuumiert!$H:$I,2,FALSE)=0,"Vakuumierter VOS geschält"),
IFERROR(IF(VLOOKUP(W1191,[1]Vakuumiert!$K:$L,2,FALSE)=0,"Vakuumierter VOS vegan"),
IFERROR(IF(VLOOKUP(W1191,[1]Vakuumiert!$N:$O,2,FALSE)=0,"Vakuumierter VOS Zipfel"),
IFERROR(IF(VLOOKUP(W1191,[1]Vakuumiert!$Q:$R,2,FALSE)=0,"Vakuumiert geschält"),
IFERROR(IF(VLOOKUP(W1191,'[1]vakuumierte Fertigprodukte'!$B:$C,2,FALSE)=0,"Fertigprodukte"),
IFERROR(IF(VLOOKUP(W1191,'[1]vakuumierte Fertigprodukte'!$E:$FI,2,FALSE)=0,"Vakuumierte Zipfel"),
IFERROR(IF(VLOOKUP(W1191,[1]Wurste!$B:$C,2,FALSE)=0,"Räucherwürste"),
IFERROR(IF(VLOOKUP(W1191,[1]Wurste!$E:$F,2,FALSE)=0,"URW/URGW Wurst"),
IFERROR(IF(VLOOKUP(W1191,[1]Wurste!$H:$I,2,FALSE)=0,"HF-Wurst Vegan"),
IFERROR(IF(VLOOKUP(W1191,[1]Wurste!$K:$L,2,FALSE)=0,"320er ohne Würste"),
IFERROR(IF(AND(OR(Abfalldokumentation!$I1191="BU3",Abfalldokumentation!$I1191="Verkauf"),Abfalldokumentation!$N1191="Schimmel",Abfalldokumentation!$O1191="keinen Abnehmer/kein Schälpersonal"),"Div. Zipfel, ES ohne Verwendung",VLOOKUP(Abfalldokumentation!$M1191,Produktgruppen!A:B,2,FALSE)),"-")))))))))))))))))))))))</f>
        <v>Vorschmelz</v>
      </c>
      <c r="M1191" s="76" t="str">
        <f>IFERROR(VLOOKUP(Abfalldokumentation!$W1191,Artikel!A:C,3,FALSE),Abfalldokumentation!$W1191)</f>
        <v>VOS-ABS ENTSORGUNG</v>
      </c>
      <c r="N1191" s="76" t="str">
        <f>VLOOKUP(D1191,'Liste Gründe'!A:D,2,FALSE)</f>
        <v>Rest</v>
      </c>
      <c r="O1191" s="75" t="str">
        <f>IF(ISBLANK(F1191),VLOOKUP(Abfalldokumentation!$X1191,'Liste Gründe'!A:D,3,FALSE),F1191)</f>
        <v>geschälte Rinde</v>
      </c>
      <c r="P1191" s="76" t="str">
        <f>IF(ISBLANK(Abfalldokumentation!$G1191),"-",Abfalldokumentation!$G1191)</f>
        <v>-</v>
      </c>
      <c r="Q1191" s="76">
        <f t="shared" si="155"/>
        <v>42</v>
      </c>
      <c r="R1191" s="76" t="str">
        <f t="shared" si="156"/>
        <v>Produkte</v>
      </c>
      <c r="S1191" s="76" t="str">
        <f t="shared" si="157"/>
        <v>BUs</v>
      </c>
      <c r="T1191" s="76" t="str">
        <f t="shared" si="158"/>
        <v>Symptome</v>
      </c>
      <c r="U1191" s="76">
        <f>IFERROR(VLOOKUP(Abfalldokumentation!$W1191,Kennzahlen!S:U,3,FALSE)*Abfalldokumentation!$J1191,"0")</f>
        <v>0.03</v>
      </c>
      <c r="V1191" s="76" t="str">
        <f>IF(ISBLANK(A1191),VLOOKUP(Abfalldokumentation!$W1191,'Linien - BU'!R:S,2,FALSE),A1191)</f>
        <v>RWV</v>
      </c>
      <c r="W1191" s="77">
        <f t="shared" si="159"/>
        <v>29500917</v>
      </c>
      <c r="X1191" s="77">
        <f t="shared" si="160"/>
        <v>60</v>
      </c>
      <c r="Y1191"/>
    </row>
    <row r="1192" spans="1:25" ht="30" customHeight="1" x14ac:dyDescent="0.25">
      <c r="A1192" s="39" t="s">
        <v>92</v>
      </c>
      <c r="B1192" s="40">
        <v>29500917</v>
      </c>
      <c r="C1192" s="40">
        <v>1.4</v>
      </c>
      <c r="D1192" s="40">
        <v>74</v>
      </c>
      <c r="E1192" s="41">
        <v>44488</v>
      </c>
      <c r="F1192" s="42"/>
      <c r="G1192" s="40"/>
      <c r="H1192" s="44" t="str">
        <f>IFERROR(VLOOKUP(Abfalldokumentation!$B1192,Artikel!A:C,3,FALSE),Abfalldokumentation!$B1192)</f>
        <v>VOS-ABS ENTSORGUNG</v>
      </c>
      <c r="I1192" s="78" t="str">
        <f>VLOOKUP(V1192,'Linien - BU'!A:B,2,FALSE)</f>
        <v>Rest</v>
      </c>
      <c r="J1192" s="79">
        <f t="shared" si="154"/>
        <v>1.4</v>
      </c>
      <c r="K1192" s="80">
        <f>Abfalldokumentation!$E1192</f>
        <v>44488</v>
      </c>
      <c r="L1192" s="79" t="str">
        <f>IFERROR(IF(VLOOKUP(W1192,'[1]Rohware 230'!$B:$C,2,FALSE)=0,"Rohware"),
IFERROR(IF(VLOOKUP(W1192,[1]Sammelnr.!$B:$C,2,FALSE)=0,"Sammelnr. ungeschält ABS"),
IFERROR(IF(VLOOKUP(W1192,[1]Sammelnr.!$E:$F,2,FALSE)=0,"Sammelnr. ungeschält VS"),
IFERROR(IF(VLOOKUP(W1192,[1]Sammelnr.!$H:$I,2,FALSE)=0,"Sammelnr. geschält"),
IFERROR(IF(VLOOKUP(W1192,[1]Offen!$B:$C,2,FALSE)=0,"Offen ungeschält ABS"),
IFERROR(IF(VLOOKUP(W1192,[1]Offen!$E:$F,2,FALSE)=0,"Offen ungeschält VOS"),
IFERROR(IF(VLOOKUP(W1192,[1]Offen!$H:$I,2,FALSE)=0,"Offen geschält RW"),
IFERROR(IF(VLOOKUP(W1192,[1]Offen!$K:$L,2,FALSE)=0,"Offen vegan"),
IFERROR(IF(VLOOKUP(W1192,[1]Offen!$N:$O,2,FALSE)=0,"Offen Zipfel"),
IFERROR(IF(VLOOKUP(W1192,[1]Offen!$Q:$R,2,FALSE)=0,"Offen Endstücke"),
IFERROR(IF(VLOOKUP(W1192,[1]Vakuumiert!$B:$C,2,FALSE)=0,"Vakuumierter VOS ungeschält"),
IFERROR(IF(VLOOKUP(W1192,[1]Vakuumiert!$E:$F,2,FALSE)=0,"Vakuumierter ABS ungeschält"),
IFERROR(IF(VLOOKUP(W1192,[1]Vakuumiert!$H:$I,2,FALSE)=0,"Vakuumierter VOS geschält"),
IFERROR(IF(VLOOKUP(W1192,[1]Vakuumiert!$K:$L,2,FALSE)=0,"Vakuumierter VOS vegan"),
IFERROR(IF(VLOOKUP(W1192,[1]Vakuumiert!$N:$O,2,FALSE)=0,"Vakuumierter VOS Zipfel"),
IFERROR(IF(VLOOKUP(W1192,[1]Vakuumiert!$Q:$R,2,FALSE)=0,"Vakuumiert geschält"),
IFERROR(IF(VLOOKUP(W1192,'[1]vakuumierte Fertigprodukte'!$B:$C,2,FALSE)=0,"Fertigprodukte"),
IFERROR(IF(VLOOKUP(W1192,'[1]vakuumierte Fertigprodukte'!$E:$FI,2,FALSE)=0,"Vakuumierte Zipfel"),
IFERROR(IF(VLOOKUP(W1192,[1]Wurste!$B:$C,2,FALSE)=0,"Räucherwürste"),
IFERROR(IF(VLOOKUP(W1192,[1]Wurste!$E:$F,2,FALSE)=0,"URW/URGW Wurst"),
IFERROR(IF(VLOOKUP(W1192,[1]Wurste!$H:$I,2,FALSE)=0,"HF-Wurst Vegan"),
IFERROR(IF(VLOOKUP(W1192,[1]Wurste!$K:$L,2,FALSE)=0,"320er ohne Würste"),
IFERROR(IF(AND(OR(Abfalldokumentation!$I1192="BU3",Abfalldokumentation!$I1192="Verkauf"),Abfalldokumentation!$N1192="Schimmel",Abfalldokumentation!$O1192="keinen Abnehmer/kein Schälpersonal"),"Div. Zipfel, ES ohne Verwendung",VLOOKUP(Abfalldokumentation!$M1192,Produktgruppen!A:B,2,FALSE)),"-")))))))))))))))))))))))</f>
        <v>Vorschmelz</v>
      </c>
      <c r="M1192" s="81" t="str">
        <f>IFERROR(VLOOKUP(Abfalldokumentation!$W1192,Artikel!A:C,3,FALSE),Abfalldokumentation!$W1192)</f>
        <v>VOS-ABS ENTSORGUNG</v>
      </c>
      <c r="N1192" s="81" t="str">
        <f>VLOOKUP(D1192,'Liste Gründe'!A:D,2,FALSE)</f>
        <v>Qualitätssicherung</v>
      </c>
      <c r="O1192" s="80" t="str">
        <f>IF(ISBLANK(F1192),VLOOKUP(Abfalldokumentation!$X1192,'Liste Gründe'!A:D,3,FALSE),F1192)</f>
        <v>Sensorik</v>
      </c>
      <c r="P1192" s="81" t="str">
        <f>IF(ISBLANK(Abfalldokumentation!$G1192),"-",Abfalldokumentation!$G1192)</f>
        <v>-</v>
      </c>
      <c r="Q1192" s="81">
        <f t="shared" si="155"/>
        <v>42</v>
      </c>
      <c r="R1192" s="81" t="str">
        <f t="shared" si="156"/>
        <v>Produkte</v>
      </c>
      <c r="S1192" s="81" t="str">
        <f t="shared" si="157"/>
        <v>BUs</v>
      </c>
      <c r="T1192" s="81" t="str">
        <f t="shared" si="158"/>
        <v>Symptome</v>
      </c>
      <c r="U1192" s="81">
        <f>IFERROR(VLOOKUP(Abfalldokumentation!$W1192,Kennzahlen!S:U,3,FALSE)*Abfalldokumentation!$J1192,"0")</f>
        <v>1.3999999999999999E-2</v>
      </c>
      <c r="V1192" s="81" t="str">
        <f>IF(ISBLANK(A1192),VLOOKUP(Abfalldokumentation!$W1192,'Linien - BU'!R:S,2,FALSE),A1192)</f>
        <v>Labor</v>
      </c>
      <c r="W1192" s="77">
        <f t="shared" si="159"/>
        <v>29500917</v>
      </c>
      <c r="X1192" s="77">
        <f t="shared" si="160"/>
        <v>74</v>
      </c>
      <c r="Y1192"/>
    </row>
    <row r="1193" spans="1:25" ht="30" customHeight="1" x14ac:dyDescent="0.25">
      <c r="A1193" s="45" t="s">
        <v>9</v>
      </c>
      <c r="B1193" s="46">
        <v>29500957</v>
      </c>
      <c r="C1193" s="46">
        <v>17</v>
      </c>
      <c r="D1193" s="46">
        <v>12</v>
      </c>
      <c r="E1193" s="47">
        <v>44488</v>
      </c>
      <c r="F1193" s="48"/>
      <c r="G1193" s="46"/>
      <c r="H1193" s="50" t="str">
        <f>IFERROR(VLOOKUP(Abfalldokumentation!$B1193,Artikel!A:C,3,FALSE),Abfalldokumentation!$B1193)</f>
        <v>ABS Crémeux</v>
      </c>
      <c r="I1193" s="73" t="str">
        <f>VLOOKUP(V1193,'Linien - BU'!A:B,2,FALSE)</f>
        <v>BU4</v>
      </c>
      <c r="J1193" s="74">
        <f t="shared" si="154"/>
        <v>17</v>
      </c>
      <c r="K1193" s="75">
        <f>Abfalldokumentation!$E1193</f>
        <v>44488</v>
      </c>
      <c r="L1193" s="74" t="str">
        <f>IFERROR(IF(VLOOKUP(W1193,'[1]Rohware 230'!$B:$C,2,FALSE)=0,"Rohware"),
IFERROR(IF(VLOOKUP(W1193,[1]Sammelnr.!$B:$C,2,FALSE)=0,"Sammelnr. ungeschält ABS"),
IFERROR(IF(VLOOKUP(W1193,[1]Sammelnr.!$E:$F,2,FALSE)=0,"Sammelnr. ungeschält VS"),
IFERROR(IF(VLOOKUP(W1193,[1]Sammelnr.!$H:$I,2,FALSE)=0,"Sammelnr. geschält"),
IFERROR(IF(VLOOKUP(W1193,[1]Offen!$B:$C,2,FALSE)=0,"Offen ungeschält ABS"),
IFERROR(IF(VLOOKUP(W1193,[1]Offen!$E:$F,2,FALSE)=0,"Offen ungeschält VOS"),
IFERROR(IF(VLOOKUP(W1193,[1]Offen!$H:$I,2,FALSE)=0,"Offen geschält RW"),
IFERROR(IF(VLOOKUP(W1193,[1]Offen!$K:$L,2,FALSE)=0,"Offen vegan"),
IFERROR(IF(VLOOKUP(W1193,[1]Offen!$N:$O,2,FALSE)=0,"Offen Zipfel"),
IFERROR(IF(VLOOKUP(W1193,[1]Offen!$Q:$R,2,FALSE)=0,"Offen Endstücke"),
IFERROR(IF(VLOOKUP(W1193,[1]Vakuumiert!$B:$C,2,FALSE)=0,"Vakuumierter VOS ungeschält"),
IFERROR(IF(VLOOKUP(W1193,[1]Vakuumiert!$E:$F,2,FALSE)=0,"Vakuumierter ABS ungeschält"),
IFERROR(IF(VLOOKUP(W1193,[1]Vakuumiert!$H:$I,2,FALSE)=0,"Vakuumierter VOS geschält"),
IFERROR(IF(VLOOKUP(W1193,[1]Vakuumiert!$K:$L,2,FALSE)=0,"Vakuumierter VOS vegan"),
IFERROR(IF(VLOOKUP(W1193,[1]Vakuumiert!$N:$O,2,FALSE)=0,"Vakuumierter VOS Zipfel"),
IFERROR(IF(VLOOKUP(W1193,[1]Vakuumiert!$Q:$R,2,FALSE)=0,"Vakuumiert geschält"),
IFERROR(IF(VLOOKUP(W1193,'[1]vakuumierte Fertigprodukte'!$B:$C,2,FALSE)=0,"Fertigprodukte"),
IFERROR(IF(VLOOKUP(W1193,'[1]vakuumierte Fertigprodukte'!$E:$FI,2,FALSE)=0,"Vakuumierte Zipfel"),
IFERROR(IF(VLOOKUP(W1193,[1]Wurste!$B:$C,2,FALSE)=0,"Räucherwürste"),
IFERROR(IF(VLOOKUP(W1193,[1]Wurste!$E:$F,2,FALSE)=0,"URW/URGW Wurst"),
IFERROR(IF(VLOOKUP(W1193,[1]Wurste!$H:$I,2,FALSE)=0,"HF-Wurst Vegan"),
IFERROR(IF(VLOOKUP(W1193,[1]Wurste!$K:$L,2,FALSE)=0,"320er ohne Würste"),
IFERROR(IF(AND(OR(Abfalldokumentation!$I1193="BU3",Abfalldokumentation!$I1193="Verkauf"),Abfalldokumentation!$N1193="Schimmel",Abfalldokumentation!$O1193="keinen Abnehmer/kein Schälpersonal"),"Div. Zipfel, ES ohne Verwendung",VLOOKUP(Abfalldokumentation!$M1193,Produktgruppen!A:B,2,FALSE)),"-")))))))))))))))))))))))</f>
        <v>Offen ungeschält ABS</v>
      </c>
      <c r="M1193" s="76" t="str">
        <f>IFERROR(VLOOKUP(Abfalldokumentation!$W1193,Artikel!A:C,3,FALSE),Abfalldokumentation!$W1193)</f>
        <v>ABS Crémeux</v>
      </c>
      <c r="N1193" s="76" t="str">
        <f>VLOOKUP(D1193,'Liste Gründe'!A:D,2,FALSE)</f>
        <v>Schimmel</v>
      </c>
      <c r="O1193" s="75" t="str">
        <f>IF(ISBLANK(F1193),VLOOKUP(Abfalldokumentation!$X1193,'Liste Gründe'!A:D,3,FALSE),F1193)</f>
        <v>Schimmel</v>
      </c>
      <c r="P1193" s="76" t="str">
        <f>IF(ISBLANK(Abfalldokumentation!$G1193),"-",Abfalldokumentation!$G1193)</f>
        <v>-</v>
      </c>
      <c r="Q1193" s="76">
        <f t="shared" si="155"/>
        <v>42</v>
      </c>
      <c r="R1193" s="76" t="str">
        <f t="shared" si="156"/>
        <v>Produkte</v>
      </c>
      <c r="S1193" s="76" t="str">
        <f t="shared" si="157"/>
        <v>BUs</v>
      </c>
      <c r="T1193" s="76" t="str">
        <f t="shared" si="158"/>
        <v>Symptome</v>
      </c>
      <c r="U1193" s="76">
        <f>IFERROR(VLOOKUP(Abfalldokumentation!$W1193,Kennzahlen!S:U,3,FALSE)*Abfalldokumentation!$J1193,"0")</f>
        <v>0.17</v>
      </c>
      <c r="V1193" s="76" t="str">
        <f>IF(ISBLANK(A1193),VLOOKUP(Abfalldokumentation!$W1193,'Linien - BU'!R:S,2,FALSE),A1193)</f>
        <v>BU4</v>
      </c>
      <c r="W1193" s="77">
        <f t="shared" si="159"/>
        <v>29500957</v>
      </c>
      <c r="X1193" s="77">
        <f t="shared" si="160"/>
        <v>12</v>
      </c>
      <c r="Y1193"/>
    </row>
    <row r="1194" spans="1:25" ht="30" customHeight="1" x14ac:dyDescent="0.25">
      <c r="A1194" s="39" t="s">
        <v>9</v>
      </c>
      <c r="B1194" s="40">
        <v>29500957</v>
      </c>
      <c r="C1194" s="40">
        <v>28</v>
      </c>
      <c r="D1194" s="40">
        <v>61</v>
      </c>
      <c r="E1194" s="41">
        <v>44488</v>
      </c>
      <c r="F1194" s="42"/>
      <c r="G1194" s="40"/>
      <c r="H1194" s="44" t="str">
        <f>IFERROR(VLOOKUP(Abfalldokumentation!$B1194,Artikel!A:C,3,FALSE),Abfalldokumentation!$B1194)</f>
        <v>ABS Crémeux</v>
      </c>
      <c r="I1194" s="78" t="str">
        <f>VLOOKUP(V1194,'Linien - BU'!A:B,2,FALSE)</f>
        <v>BU4</v>
      </c>
      <c r="J1194" s="79">
        <f t="shared" si="154"/>
        <v>28</v>
      </c>
      <c r="K1194" s="80">
        <f>Abfalldokumentation!$E1194</f>
        <v>44488</v>
      </c>
      <c r="L1194" s="79" t="str">
        <f>IFERROR(IF(VLOOKUP(W1194,'[1]Rohware 230'!$B:$C,2,FALSE)=0,"Rohware"),
IFERROR(IF(VLOOKUP(W1194,[1]Sammelnr.!$B:$C,2,FALSE)=0,"Sammelnr. ungeschält ABS"),
IFERROR(IF(VLOOKUP(W1194,[1]Sammelnr.!$E:$F,2,FALSE)=0,"Sammelnr. ungeschält VS"),
IFERROR(IF(VLOOKUP(W1194,[1]Sammelnr.!$H:$I,2,FALSE)=0,"Sammelnr. geschält"),
IFERROR(IF(VLOOKUP(W1194,[1]Offen!$B:$C,2,FALSE)=0,"Offen ungeschält ABS"),
IFERROR(IF(VLOOKUP(W1194,[1]Offen!$E:$F,2,FALSE)=0,"Offen ungeschält VOS"),
IFERROR(IF(VLOOKUP(W1194,[1]Offen!$H:$I,2,FALSE)=0,"Offen geschält RW"),
IFERROR(IF(VLOOKUP(W1194,[1]Offen!$K:$L,2,FALSE)=0,"Offen vegan"),
IFERROR(IF(VLOOKUP(W1194,[1]Offen!$N:$O,2,FALSE)=0,"Offen Zipfel"),
IFERROR(IF(VLOOKUP(W1194,[1]Offen!$Q:$R,2,FALSE)=0,"Offen Endstücke"),
IFERROR(IF(VLOOKUP(W1194,[1]Vakuumiert!$B:$C,2,FALSE)=0,"Vakuumierter VOS ungeschält"),
IFERROR(IF(VLOOKUP(W1194,[1]Vakuumiert!$E:$F,2,FALSE)=0,"Vakuumierter ABS ungeschält"),
IFERROR(IF(VLOOKUP(W1194,[1]Vakuumiert!$H:$I,2,FALSE)=0,"Vakuumierter VOS geschält"),
IFERROR(IF(VLOOKUP(W1194,[1]Vakuumiert!$K:$L,2,FALSE)=0,"Vakuumierter VOS vegan"),
IFERROR(IF(VLOOKUP(W1194,[1]Vakuumiert!$N:$O,2,FALSE)=0,"Vakuumierter VOS Zipfel"),
IFERROR(IF(VLOOKUP(W1194,[1]Vakuumiert!$Q:$R,2,FALSE)=0,"Vakuumiert geschält"),
IFERROR(IF(VLOOKUP(W1194,'[1]vakuumierte Fertigprodukte'!$B:$C,2,FALSE)=0,"Fertigprodukte"),
IFERROR(IF(VLOOKUP(W1194,'[1]vakuumierte Fertigprodukte'!$E:$FI,2,FALSE)=0,"Vakuumierte Zipfel"),
IFERROR(IF(VLOOKUP(W1194,[1]Wurste!$B:$C,2,FALSE)=0,"Räucherwürste"),
IFERROR(IF(VLOOKUP(W1194,[1]Wurste!$E:$F,2,FALSE)=0,"URW/URGW Wurst"),
IFERROR(IF(VLOOKUP(W1194,[1]Wurste!$H:$I,2,FALSE)=0,"HF-Wurst Vegan"),
IFERROR(IF(VLOOKUP(W1194,[1]Wurste!$K:$L,2,FALSE)=0,"320er ohne Würste"),
IFERROR(IF(AND(OR(Abfalldokumentation!$I1194="BU3",Abfalldokumentation!$I1194="Verkauf"),Abfalldokumentation!$N1194="Schimmel",Abfalldokumentation!$O1194="keinen Abnehmer/kein Schälpersonal"),"Div. Zipfel, ES ohne Verwendung",VLOOKUP(Abfalldokumentation!$M1194,Produktgruppen!A:B,2,FALSE)),"-")))))))))))))))))))))))</f>
        <v>Offen ungeschält ABS</v>
      </c>
      <c r="M1194" s="81" t="str">
        <f>IFERROR(VLOOKUP(Abfalldokumentation!$W1194,Artikel!A:C,3,FALSE),Abfalldokumentation!$W1194)</f>
        <v>ABS Crémeux</v>
      </c>
      <c r="N1194" s="81" t="str">
        <f>VLOOKUP(D1194,'Liste Gründe'!A:D,2,FALSE)</f>
        <v>keinen Verwendungszweck</v>
      </c>
      <c r="O1194" s="80" t="str">
        <f>IF(ISBLANK(F1194),VLOOKUP(Abfalldokumentation!$X1194,'Liste Gründe'!A:D,3,FALSE),F1194)</f>
        <v>keinen Verwendungszweck</v>
      </c>
      <c r="P1194" s="81" t="str">
        <f>IF(ISBLANK(Abfalldokumentation!$G1194),"-",Abfalldokumentation!$G1194)</f>
        <v>-</v>
      </c>
      <c r="Q1194" s="81">
        <f t="shared" si="155"/>
        <v>42</v>
      </c>
      <c r="R1194" s="81" t="str">
        <f t="shared" si="156"/>
        <v>Produkte</v>
      </c>
      <c r="S1194" s="81" t="str">
        <f t="shared" si="157"/>
        <v>BUs</v>
      </c>
      <c r="T1194" s="81" t="str">
        <f t="shared" si="158"/>
        <v>Symptome</v>
      </c>
      <c r="U1194" s="81">
        <f>IFERROR(VLOOKUP(Abfalldokumentation!$W1194,Kennzahlen!S:U,3,FALSE)*Abfalldokumentation!$J1194,"0")</f>
        <v>0.28000000000000003</v>
      </c>
      <c r="V1194" s="81" t="str">
        <f>IF(ISBLANK(A1194),VLOOKUP(Abfalldokumentation!$W1194,'Linien - BU'!R:S,2,FALSE),A1194)</f>
        <v>BU4</v>
      </c>
      <c r="W1194" s="77">
        <f t="shared" si="159"/>
        <v>29500957</v>
      </c>
      <c r="X1194" s="77">
        <f t="shared" si="160"/>
        <v>61</v>
      </c>
      <c r="Y1194"/>
    </row>
    <row r="1195" spans="1:25" ht="30" customHeight="1" x14ac:dyDescent="0.25">
      <c r="A1195" s="45" t="s">
        <v>9</v>
      </c>
      <c r="B1195" s="46">
        <v>29501009</v>
      </c>
      <c r="C1195" s="46">
        <v>5</v>
      </c>
      <c r="D1195" s="46">
        <v>61</v>
      </c>
      <c r="E1195" s="47">
        <v>44488</v>
      </c>
      <c r="F1195" s="48"/>
      <c r="G1195" s="46"/>
      <c r="H1195" s="50" t="str">
        <f>IFERROR(VLOOKUP(Abfalldokumentation!$B1195,Artikel!A:C,3,FALSE),Abfalldokumentation!$B1195)</f>
        <v>ABS Whisky-Nuts</v>
      </c>
      <c r="I1195" s="73" t="str">
        <f>VLOOKUP(V1195,'Linien - BU'!A:B,2,FALSE)</f>
        <v>BU4</v>
      </c>
      <c r="J1195" s="74">
        <f t="shared" si="154"/>
        <v>5</v>
      </c>
      <c r="K1195" s="75">
        <f>Abfalldokumentation!$E1195</f>
        <v>44488</v>
      </c>
      <c r="L1195" s="74" t="str">
        <f>IFERROR(IF(VLOOKUP(W1195,'[1]Rohware 230'!$B:$C,2,FALSE)=0,"Rohware"),
IFERROR(IF(VLOOKUP(W1195,[1]Sammelnr.!$B:$C,2,FALSE)=0,"Sammelnr. ungeschält ABS"),
IFERROR(IF(VLOOKUP(W1195,[1]Sammelnr.!$E:$F,2,FALSE)=0,"Sammelnr. ungeschält VS"),
IFERROR(IF(VLOOKUP(W1195,[1]Sammelnr.!$H:$I,2,FALSE)=0,"Sammelnr. geschält"),
IFERROR(IF(VLOOKUP(W1195,[1]Offen!$B:$C,2,FALSE)=0,"Offen ungeschält ABS"),
IFERROR(IF(VLOOKUP(W1195,[1]Offen!$E:$F,2,FALSE)=0,"Offen ungeschält VOS"),
IFERROR(IF(VLOOKUP(W1195,[1]Offen!$H:$I,2,FALSE)=0,"Offen geschält RW"),
IFERROR(IF(VLOOKUP(W1195,[1]Offen!$K:$L,2,FALSE)=0,"Offen vegan"),
IFERROR(IF(VLOOKUP(W1195,[1]Offen!$N:$O,2,FALSE)=0,"Offen Zipfel"),
IFERROR(IF(VLOOKUP(W1195,[1]Offen!$Q:$R,2,FALSE)=0,"Offen Endstücke"),
IFERROR(IF(VLOOKUP(W1195,[1]Vakuumiert!$B:$C,2,FALSE)=0,"Vakuumierter VOS ungeschält"),
IFERROR(IF(VLOOKUP(W1195,[1]Vakuumiert!$E:$F,2,FALSE)=0,"Vakuumierter ABS ungeschält"),
IFERROR(IF(VLOOKUP(W1195,[1]Vakuumiert!$H:$I,2,FALSE)=0,"Vakuumierter VOS geschält"),
IFERROR(IF(VLOOKUP(W1195,[1]Vakuumiert!$K:$L,2,FALSE)=0,"Vakuumierter VOS vegan"),
IFERROR(IF(VLOOKUP(W1195,[1]Vakuumiert!$N:$O,2,FALSE)=0,"Vakuumierter VOS Zipfel"),
IFERROR(IF(VLOOKUP(W1195,[1]Vakuumiert!$Q:$R,2,FALSE)=0,"Vakuumiert geschält"),
IFERROR(IF(VLOOKUP(W1195,'[1]vakuumierte Fertigprodukte'!$B:$C,2,FALSE)=0,"Fertigprodukte"),
IFERROR(IF(VLOOKUP(W1195,'[1]vakuumierte Fertigprodukte'!$E:$FI,2,FALSE)=0,"Vakuumierte Zipfel"),
IFERROR(IF(VLOOKUP(W1195,[1]Wurste!$B:$C,2,FALSE)=0,"Räucherwürste"),
IFERROR(IF(VLOOKUP(W1195,[1]Wurste!$E:$F,2,FALSE)=0,"URW/URGW Wurst"),
IFERROR(IF(VLOOKUP(W1195,[1]Wurste!$H:$I,2,FALSE)=0,"HF-Wurst Vegan"),
IFERROR(IF(VLOOKUP(W1195,[1]Wurste!$K:$L,2,FALSE)=0,"320er ohne Würste"),
IFERROR(IF(AND(OR(Abfalldokumentation!$I1195="BU3",Abfalldokumentation!$I1195="Verkauf"),Abfalldokumentation!$N1195="Schimmel",Abfalldokumentation!$O1195="keinen Abnehmer/kein Schälpersonal"),"Div. Zipfel, ES ohne Verwendung",VLOOKUP(Abfalldokumentation!$M1195,Produktgruppen!A:B,2,FALSE)),"-")))))))))))))))))))))))</f>
        <v>Offen ungeschält ABS</v>
      </c>
      <c r="M1195" s="76" t="str">
        <f>IFERROR(VLOOKUP(Abfalldokumentation!$W1195,Artikel!A:C,3,FALSE),Abfalldokumentation!$W1195)</f>
        <v>ABS Whisky-Nuts</v>
      </c>
      <c r="N1195" s="76" t="str">
        <f>VLOOKUP(D1195,'Liste Gründe'!A:D,2,FALSE)</f>
        <v>keinen Verwendungszweck</v>
      </c>
      <c r="O1195" s="75" t="str">
        <f>IF(ISBLANK(F1195),VLOOKUP(Abfalldokumentation!$X1195,'Liste Gründe'!A:D,3,FALSE),F1195)</f>
        <v>keinen Verwendungszweck</v>
      </c>
      <c r="P1195" s="76" t="str">
        <f>IF(ISBLANK(Abfalldokumentation!$G1195),"-",Abfalldokumentation!$G1195)</f>
        <v>-</v>
      </c>
      <c r="Q1195" s="76">
        <f t="shared" si="155"/>
        <v>42</v>
      </c>
      <c r="R1195" s="76" t="str">
        <f t="shared" si="156"/>
        <v>Produkte</v>
      </c>
      <c r="S1195" s="76" t="str">
        <f t="shared" si="157"/>
        <v>BUs</v>
      </c>
      <c r="T1195" s="76" t="str">
        <f t="shared" si="158"/>
        <v>Symptome</v>
      </c>
      <c r="U1195" s="76">
        <f>IFERROR(VLOOKUP(Abfalldokumentation!$W1195,Kennzahlen!S:U,3,FALSE)*Abfalldokumentation!$J1195,"0")</f>
        <v>7.5</v>
      </c>
      <c r="V1195" s="76" t="str">
        <f>IF(ISBLANK(A1195),VLOOKUP(Abfalldokumentation!$W1195,'Linien - BU'!R:S,2,FALSE),A1195)</f>
        <v>BU4</v>
      </c>
      <c r="W1195" s="77">
        <f t="shared" si="159"/>
        <v>29501009</v>
      </c>
      <c r="X1195" s="77">
        <f t="shared" si="160"/>
        <v>61</v>
      </c>
      <c r="Y1195"/>
    </row>
    <row r="1196" spans="1:25" ht="30" customHeight="1" x14ac:dyDescent="0.25">
      <c r="A1196" s="39" t="s">
        <v>9</v>
      </c>
      <c r="B1196" s="40">
        <v>29501013</v>
      </c>
      <c r="C1196" s="40">
        <v>7</v>
      </c>
      <c r="D1196" s="40">
        <v>61</v>
      </c>
      <c r="E1196" s="41">
        <v>44488</v>
      </c>
      <c r="F1196" s="42"/>
      <c r="G1196" s="40"/>
      <c r="H1196" s="44" t="str">
        <f>IFERROR(VLOOKUP(Abfalldokumentation!$B1196,Artikel!A:C,3,FALSE),Abfalldokumentation!$B1196)</f>
        <v>ABS AT-ROTWEIN</v>
      </c>
      <c r="I1196" s="78" t="str">
        <f>VLOOKUP(V1196,'Linien - BU'!A:B,2,FALSE)</f>
        <v>BU4</v>
      </c>
      <c r="J1196" s="79">
        <f t="shared" si="154"/>
        <v>7</v>
      </c>
      <c r="K1196" s="80">
        <f>Abfalldokumentation!$E1196</f>
        <v>44488</v>
      </c>
      <c r="L1196" s="79" t="str">
        <f>IFERROR(IF(VLOOKUP(W1196,'[1]Rohware 230'!$B:$C,2,FALSE)=0,"Rohware"),
IFERROR(IF(VLOOKUP(W1196,[1]Sammelnr.!$B:$C,2,FALSE)=0,"Sammelnr. ungeschält ABS"),
IFERROR(IF(VLOOKUP(W1196,[1]Sammelnr.!$E:$F,2,FALSE)=0,"Sammelnr. ungeschält VS"),
IFERROR(IF(VLOOKUP(W1196,[1]Sammelnr.!$H:$I,2,FALSE)=0,"Sammelnr. geschält"),
IFERROR(IF(VLOOKUP(W1196,[1]Offen!$B:$C,2,FALSE)=0,"Offen ungeschält ABS"),
IFERROR(IF(VLOOKUP(W1196,[1]Offen!$E:$F,2,FALSE)=0,"Offen ungeschält VOS"),
IFERROR(IF(VLOOKUP(W1196,[1]Offen!$H:$I,2,FALSE)=0,"Offen geschält RW"),
IFERROR(IF(VLOOKUP(W1196,[1]Offen!$K:$L,2,FALSE)=0,"Offen vegan"),
IFERROR(IF(VLOOKUP(W1196,[1]Offen!$N:$O,2,FALSE)=0,"Offen Zipfel"),
IFERROR(IF(VLOOKUP(W1196,[1]Offen!$Q:$R,2,FALSE)=0,"Offen Endstücke"),
IFERROR(IF(VLOOKUP(W1196,[1]Vakuumiert!$B:$C,2,FALSE)=0,"Vakuumierter VOS ungeschält"),
IFERROR(IF(VLOOKUP(W1196,[1]Vakuumiert!$E:$F,2,FALSE)=0,"Vakuumierter ABS ungeschält"),
IFERROR(IF(VLOOKUP(W1196,[1]Vakuumiert!$H:$I,2,FALSE)=0,"Vakuumierter VOS geschält"),
IFERROR(IF(VLOOKUP(W1196,[1]Vakuumiert!$K:$L,2,FALSE)=0,"Vakuumierter VOS vegan"),
IFERROR(IF(VLOOKUP(W1196,[1]Vakuumiert!$N:$O,2,FALSE)=0,"Vakuumierter VOS Zipfel"),
IFERROR(IF(VLOOKUP(W1196,[1]Vakuumiert!$Q:$R,2,FALSE)=0,"Vakuumiert geschält"),
IFERROR(IF(VLOOKUP(W1196,'[1]vakuumierte Fertigprodukte'!$B:$C,2,FALSE)=0,"Fertigprodukte"),
IFERROR(IF(VLOOKUP(W1196,'[1]vakuumierte Fertigprodukte'!$E:$FI,2,FALSE)=0,"Vakuumierte Zipfel"),
IFERROR(IF(VLOOKUP(W1196,[1]Wurste!$B:$C,2,FALSE)=0,"Räucherwürste"),
IFERROR(IF(VLOOKUP(W1196,[1]Wurste!$E:$F,2,FALSE)=0,"URW/URGW Wurst"),
IFERROR(IF(VLOOKUP(W1196,[1]Wurste!$H:$I,2,FALSE)=0,"HF-Wurst Vegan"),
IFERROR(IF(VLOOKUP(W1196,[1]Wurste!$K:$L,2,FALSE)=0,"320er ohne Würste"),
IFERROR(IF(AND(OR(Abfalldokumentation!$I1196="BU3",Abfalldokumentation!$I1196="Verkauf"),Abfalldokumentation!$N1196="Schimmel",Abfalldokumentation!$O1196="keinen Abnehmer/kein Schälpersonal"),"Div. Zipfel, ES ohne Verwendung",VLOOKUP(Abfalldokumentation!$M1196,Produktgruppen!A:B,2,FALSE)),"-")))))))))))))))))))))))</f>
        <v>Offen ungeschält ABS</v>
      </c>
      <c r="M1196" s="81" t="str">
        <f>IFERROR(VLOOKUP(Abfalldokumentation!$W1196,Artikel!A:C,3,FALSE),Abfalldokumentation!$W1196)</f>
        <v>ABS AT-ROTWEIN</v>
      </c>
      <c r="N1196" s="81" t="str">
        <f>VLOOKUP(D1196,'Liste Gründe'!A:D,2,FALSE)</f>
        <v>keinen Verwendungszweck</v>
      </c>
      <c r="O1196" s="80" t="str">
        <f>IF(ISBLANK(F1196),VLOOKUP(Abfalldokumentation!$X1196,'Liste Gründe'!A:D,3,FALSE),F1196)</f>
        <v>keinen Verwendungszweck</v>
      </c>
      <c r="P1196" s="81" t="str">
        <f>IF(ISBLANK(Abfalldokumentation!$G1196),"-",Abfalldokumentation!$G1196)</f>
        <v>-</v>
      </c>
      <c r="Q1196" s="81">
        <f t="shared" si="155"/>
        <v>42</v>
      </c>
      <c r="R1196" s="81" t="str">
        <f t="shared" si="156"/>
        <v>Produkte</v>
      </c>
      <c r="S1196" s="81" t="str">
        <f t="shared" si="157"/>
        <v>BUs</v>
      </c>
      <c r="T1196" s="81" t="str">
        <f t="shared" si="158"/>
        <v>Symptome</v>
      </c>
      <c r="U1196" s="81">
        <f>IFERROR(VLOOKUP(Abfalldokumentation!$W1196,Kennzahlen!S:U,3,FALSE)*Abfalldokumentation!$J1196,"0")</f>
        <v>6.9999999999999999E-4</v>
      </c>
      <c r="V1196" s="81" t="str">
        <f>IF(ISBLANK(A1196),VLOOKUP(Abfalldokumentation!$W1196,'Linien - BU'!R:S,2,FALSE),A1196)</f>
        <v>BU4</v>
      </c>
      <c r="W1196" s="77">
        <f t="shared" si="159"/>
        <v>29501013</v>
      </c>
      <c r="X1196" s="77">
        <f t="shared" si="160"/>
        <v>61</v>
      </c>
      <c r="Y1196"/>
    </row>
    <row r="1197" spans="1:25" ht="30" customHeight="1" x14ac:dyDescent="0.25">
      <c r="A1197" s="45" t="s">
        <v>8</v>
      </c>
      <c r="B1197" s="46">
        <v>29501017</v>
      </c>
      <c r="C1197" s="46">
        <v>101</v>
      </c>
      <c r="D1197" s="46">
        <v>61</v>
      </c>
      <c r="E1197" s="47">
        <v>44488</v>
      </c>
      <c r="F1197" s="48"/>
      <c r="G1197" s="46"/>
      <c r="H1197" s="50" t="str">
        <f>IFERROR(VLOOKUP(Abfalldokumentation!$B1197,Artikel!A:C,3,FALSE),Abfalldokumentation!$B1197)</f>
        <v>ABS Pfeffer-Bruch</v>
      </c>
      <c r="I1197" s="73" t="str">
        <f>VLOOKUP(V1197,'Linien - BU'!A:B,2,FALSE)</f>
        <v>BU3</v>
      </c>
      <c r="J1197" s="74">
        <f t="shared" si="154"/>
        <v>101</v>
      </c>
      <c r="K1197" s="75">
        <f>Abfalldokumentation!$E1197</f>
        <v>44488</v>
      </c>
      <c r="L1197" s="74" t="str">
        <f>IFERROR(IF(VLOOKUP(W1197,'[1]Rohware 230'!$B:$C,2,FALSE)=0,"Rohware"),
IFERROR(IF(VLOOKUP(W1197,[1]Sammelnr.!$B:$C,2,FALSE)=0,"Sammelnr. ungeschält ABS"),
IFERROR(IF(VLOOKUP(W1197,[1]Sammelnr.!$E:$F,2,FALSE)=0,"Sammelnr. ungeschält VS"),
IFERROR(IF(VLOOKUP(W1197,[1]Sammelnr.!$H:$I,2,FALSE)=0,"Sammelnr. geschält"),
IFERROR(IF(VLOOKUP(W1197,[1]Offen!$B:$C,2,FALSE)=0,"Offen ungeschält ABS"),
IFERROR(IF(VLOOKUP(W1197,[1]Offen!$E:$F,2,FALSE)=0,"Offen ungeschält VOS"),
IFERROR(IF(VLOOKUP(W1197,[1]Offen!$H:$I,2,FALSE)=0,"Offen geschält RW"),
IFERROR(IF(VLOOKUP(W1197,[1]Offen!$K:$L,2,FALSE)=0,"Offen vegan"),
IFERROR(IF(VLOOKUP(W1197,[1]Offen!$N:$O,2,FALSE)=0,"Offen Zipfel"),
IFERROR(IF(VLOOKUP(W1197,[1]Offen!$Q:$R,2,FALSE)=0,"Offen Endstücke"),
IFERROR(IF(VLOOKUP(W1197,[1]Vakuumiert!$B:$C,2,FALSE)=0,"Vakuumierter VOS ungeschält"),
IFERROR(IF(VLOOKUP(W1197,[1]Vakuumiert!$E:$F,2,FALSE)=0,"Vakuumierter ABS ungeschält"),
IFERROR(IF(VLOOKUP(W1197,[1]Vakuumiert!$H:$I,2,FALSE)=0,"Vakuumierter VOS geschält"),
IFERROR(IF(VLOOKUP(W1197,[1]Vakuumiert!$K:$L,2,FALSE)=0,"Vakuumierter VOS vegan"),
IFERROR(IF(VLOOKUP(W1197,[1]Vakuumiert!$N:$O,2,FALSE)=0,"Vakuumierter VOS Zipfel"),
IFERROR(IF(VLOOKUP(W1197,[1]Vakuumiert!$Q:$R,2,FALSE)=0,"Vakuumiert geschält"),
IFERROR(IF(VLOOKUP(W1197,'[1]vakuumierte Fertigprodukte'!$B:$C,2,FALSE)=0,"Fertigprodukte"),
IFERROR(IF(VLOOKUP(W1197,'[1]vakuumierte Fertigprodukte'!$E:$FI,2,FALSE)=0,"Vakuumierte Zipfel"),
IFERROR(IF(VLOOKUP(W1197,[1]Wurste!$B:$C,2,FALSE)=0,"Räucherwürste"),
IFERROR(IF(VLOOKUP(W1197,[1]Wurste!$E:$F,2,FALSE)=0,"URW/URGW Wurst"),
IFERROR(IF(VLOOKUP(W1197,[1]Wurste!$H:$I,2,FALSE)=0,"HF-Wurst Vegan"),
IFERROR(IF(VLOOKUP(W1197,[1]Wurste!$K:$L,2,FALSE)=0,"320er ohne Würste"),
IFERROR(IF(AND(OR(Abfalldokumentation!$I1197="BU3",Abfalldokumentation!$I1197="Verkauf"),Abfalldokumentation!$N1197="Schimmel",Abfalldokumentation!$O1197="keinen Abnehmer/kein Schälpersonal"),"Div. Zipfel, ES ohne Verwendung",VLOOKUP(Abfalldokumentation!$M1197,Produktgruppen!A:B,2,FALSE)),"-")))))))))))))))))))))))</f>
        <v>Offen ungeschält ABS</v>
      </c>
      <c r="M1197" s="76" t="str">
        <f>IFERROR(VLOOKUP(Abfalldokumentation!$W1197,Artikel!A:C,3,FALSE),Abfalldokumentation!$W1197)</f>
        <v>ABS Pfeffer-Bruch</v>
      </c>
      <c r="N1197" s="76" t="str">
        <f>VLOOKUP(D1197,'Liste Gründe'!A:D,2,FALSE)</f>
        <v>keinen Verwendungszweck</v>
      </c>
      <c r="O1197" s="75" t="str">
        <f>IF(ISBLANK(F1197),VLOOKUP(Abfalldokumentation!$X1197,'Liste Gründe'!A:D,3,FALSE),F1197)</f>
        <v>keinen Verwendungszweck</v>
      </c>
      <c r="P1197" s="76" t="str">
        <f>IF(ISBLANK(Abfalldokumentation!$G1197),"-",Abfalldokumentation!$G1197)</f>
        <v>-</v>
      </c>
      <c r="Q1197" s="76">
        <f t="shared" si="155"/>
        <v>42</v>
      </c>
      <c r="R1197" s="76" t="str">
        <f t="shared" si="156"/>
        <v>Produkte</v>
      </c>
      <c r="S1197" s="76" t="str">
        <f t="shared" si="157"/>
        <v>BUs</v>
      </c>
      <c r="T1197" s="76" t="str">
        <f t="shared" si="158"/>
        <v>Symptome</v>
      </c>
      <c r="U1197" s="76">
        <f>IFERROR(VLOOKUP(Abfalldokumentation!$W1197,Kennzahlen!S:U,3,FALSE)*Abfalldokumentation!$J1197,"0")</f>
        <v>1.0100000000000001E-2</v>
      </c>
      <c r="V1197" s="76" t="str">
        <f>IF(ISBLANK(A1197),VLOOKUP(Abfalldokumentation!$W1197,'Linien - BU'!R:S,2,FALSE),A1197)</f>
        <v>BU3</v>
      </c>
      <c r="W1197" s="77">
        <f t="shared" si="159"/>
        <v>29501017</v>
      </c>
      <c r="X1197" s="77">
        <f t="shared" si="160"/>
        <v>61</v>
      </c>
      <c r="Y1197"/>
    </row>
    <row r="1198" spans="1:25" ht="30" customHeight="1" x14ac:dyDescent="0.25">
      <c r="A1198" s="39" t="s">
        <v>9</v>
      </c>
      <c r="B1198" s="40">
        <v>29501023</v>
      </c>
      <c r="C1198" s="40">
        <v>170</v>
      </c>
      <c r="D1198" s="40">
        <v>61</v>
      </c>
      <c r="E1198" s="41">
        <v>44488</v>
      </c>
      <c r="F1198" s="42"/>
      <c r="G1198" s="40"/>
      <c r="H1198" s="44" t="str">
        <f>IFERROR(VLOOKUP(Abfalldokumentation!$B1198,Artikel!A:C,3,FALSE),Abfalldokumentation!$B1198)</f>
        <v>ABS CAMBOZOLA</v>
      </c>
      <c r="I1198" s="78" t="str">
        <f>VLOOKUP(V1198,'Linien - BU'!A:B,2,FALSE)</f>
        <v>BU4</v>
      </c>
      <c r="J1198" s="79">
        <f t="shared" si="154"/>
        <v>170</v>
      </c>
      <c r="K1198" s="80">
        <f>Abfalldokumentation!$E1198</f>
        <v>44488</v>
      </c>
      <c r="L1198" s="79" t="str">
        <f>IFERROR(IF(VLOOKUP(W1198,'[1]Rohware 230'!$B:$C,2,FALSE)=0,"Rohware"),
IFERROR(IF(VLOOKUP(W1198,[1]Sammelnr.!$B:$C,2,FALSE)=0,"Sammelnr. ungeschält ABS"),
IFERROR(IF(VLOOKUP(W1198,[1]Sammelnr.!$E:$F,2,FALSE)=0,"Sammelnr. ungeschält VS"),
IFERROR(IF(VLOOKUP(W1198,[1]Sammelnr.!$H:$I,2,FALSE)=0,"Sammelnr. geschält"),
IFERROR(IF(VLOOKUP(W1198,[1]Offen!$B:$C,2,FALSE)=0,"Offen ungeschält ABS"),
IFERROR(IF(VLOOKUP(W1198,[1]Offen!$E:$F,2,FALSE)=0,"Offen ungeschält VOS"),
IFERROR(IF(VLOOKUP(W1198,[1]Offen!$H:$I,2,FALSE)=0,"Offen geschält RW"),
IFERROR(IF(VLOOKUP(W1198,[1]Offen!$K:$L,2,FALSE)=0,"Offen vegan"),
IFERROR(IF(VLOOKUP(W1198,[1]Offen!$N:$O,2,FALSE)=0,"Offen Zipfel"),
IFERROR(IF(VLOOKUP(W1198,[1]Offen!$Q:$R,2,FALSE)=0,"Offen Endstücke"),
IFERROR(IF(VLOOKUP(W1198,[1]Vakuumiert!$B:$C,2,FALSE)=0,"Vakuumierter VOS ungeschält"),
IFERROR(IF(VLOOKUP(W1198,[1]Vakuumiert!$E:$F,2,FALSE)=0,"Vakuumierter ABS ungeschält"),
IFERROR(IF(VLOOKUP(W1198,[1]Vakuumiert!$H:$I,2,FALSE)=0,"Vakuumierter VOS geschält"),
IFERROR(IF(VLOOKUP(W1198,[1]Vakuumiert!$K:$L,2,FALSE)=0,"Vakuumierter VOS vegan"),
IFERROR(IF(VLOOKUP(W1198,[1]Vakuumiert!$N:$O,2,FALSE)=0,"Vakuumierter VOS Zipfel"),
IFERROR(IF(VLOOKUP(W1198,[1]Vakuumiert!$Q:$R,2,FALSE)=0,"Vakuumiert geschält"),
IFERROR(IF(VLOOKUP(W1198,'[1]vakuumierte Fertigprodukte'!$B:$C,2,FALSE)=0,"Fertigprodukte"),
IFERROR(IF(VLOOKUP(W1198,'[1]vakuumierte Fertigprodukte'!$E:$FI,2,FALSE)=0,"Vakuumierte Zipfel"),
IFERROR(IF(VLOOKUP(W1198,[1]Wurste!$B:$C,2,FALSE)=0,"Räucherwürste"),
IFERROR(IF(VLOOKUP(W1198,[1]Wurste!$E:$F,2,FALSE)=0,"URW/URGW Wurst"),
IFERROR(IF(VLOOKUP(W1198,[1]Wurste!$H:$I,2,FALSE)=0,"HF-Wurst Vegan"),
IFERROR(IF(VLOOKUP(W1198,[1]Wurste!$K:$L,2,FALSE)=0,"320er ohne Würste"),
IFERROR(IF(AND(OR(Abfalldokumentation!$I1198="BU3",Abfalldokumentation!$I1198="Verkauf"),Abfalldokumentation!$N1198="Schimmel",Abfalldokumentation!$O1198="keinen Abnehmer/kein Schälpersonal"),"Div. Zipfel, ES ohne Verwendung",VLOOKUP(Abfalldokumentation!$M1198,Produktgruppen!A:B,2,FALSE)),"-")))))))))))))))))))))))</f>
        <v>Offen ungeschält ABS</v>
      </c>
      <c r="M1198" s="81" t="str">
        <f>IFERROR(VLOOKUP(Abfalldokumentation!$W1198,Artikel!A:C,3,FALSE),Abfalldokumentation!$W1198)</f>
        <v>ABS CAMBOZOLA</v>
      </c>
      <c r="N1198" s="81" t="str">
        <f>VLOOKUP(D1198,'Liste Gründe'!A:D,2,FALSE)</f>
        <v>keinen Verwendungszweck</v>
      </c>
      <c r="O1198" s="80" t="str">
        <f>IF(ISBLANK(F1198),VLOOKUP(Abfalldokumentation!$X1198,'Liste Gründe'!A:D,3,FALSE),F1198)</f>
        <v>keinen Verwendungszweck</v>
      </c>
      <c r="P1198" s="81" t="str">
        <f>IF(ISBLANK(Abfalldokumentation!$G1198),"-",Abfalldokumentation!$G1198)</f>
        <v>-</v>
      </c>
      <c r="Q1198" s="81">
        <f t="shared" si="155"/>
        <v>42</v>
      </c>
      <c r="R1198" s="81" t="str">
        <f t="shared" si="156"/>
        <v>Produkte</v>
      </c>
      <c r="S1198" s="81" t="str">
        <f t="shared" si="157"/>
        <v>BUs</v>
      </c>
      <c r="T1198" s="81" t="str">
        <f t="shared" si="158"/>
        <v>Symptome</v>
      </c>
      <c r="U1198" s="81">
        <f>IFERROR(VLOOKUP(Abfalldokumentation!$W1198,Kennzahlen!S:U,3,FALSE)*Abfalldokumentation!$J1198,"0")</f>
        <v>1.7000000000000001E-2</v>
      </c>
      <c r="V1198" s="81" t="str">
        <f>IF(ISBLANK(A1198),VLOOKUP(Abfalldokumentation!$W1198,'Linien - BU'!R:S,2,FALSE),A1198)</f>
        <v>BU4</v>
      </c>
      <c r="W1198" s="77">
        <f t="shared" si="159"/>
        <v>29501023</v>
      </c>
      <c r="X1198" s="77">
        <f t="shared" si="160"/>
        <v>61</v>
      </c>
      <c r="Y1198"/>
    </row>
    <row r="1199" spans="1:25" ht="30" customHeight="1" x14ac:dyDescent="0.25">
      <c r="A1199" s="45" t="s">
        <v>9</v>
      </c>
      <c r="B1199" s="46">
        <v>29501028</v>
      </c>
      <c r="C1199" s="46">
        <v>91</v>
      </c>
      <c r="D1199" s="46">
        <v>61</v>
      </c>
      <c r="E1199" s="47">
        <v>44488</v>
      </c>
      <c r="F1199" s="48"/>
      <c r="G1199" s="46"/>
      <c r="H1199" s="50" t="str">
        <f>IFERROR(VLOOKUP(Abfalldokumentation!$B1199,Artikel!A:C,3,FALSE),Abfalldokumentation!$B1199)</f>
        <v>ABS KELLERGEIST</v>
      </c>
      <c r="I1199" s="73" t="str">
        <f>VLOOKUP(V1199,'Linien - BU'!A:B,2,FALSE)</f>
        <v>BU4</v>
      </c>
      <c r="J1199" s="74">
        <f t="shared" si="154"/>
        <v>91</v>
      </c>
      <c r="K1199" s="75">
        <f>Abfalldokumentation!$E1199</f>
        <v>44488</v>
      </c>
      <c r="L1199" s="74" t="str">
        <f>IFERROR(IF(VLOOKUP(W1199,'[1]Rohware 230'!$B:$C,2,FALSE)=0,"Rohware"),
IFERROR(IF(VLOOKUP(W1199,[1]Sammelnr.!$B:$C,2,FALSE)=0,"Sammelnr. ungeschält ABS"),
IFERROR(IF(VLOOKUP(W1199,[1]Sammelnr.!$E:$F,2,FALSE)=0,"Sammelnr. ungeschält VS"),
IFERROR(IF(VLOOKUP(W1199,[1]Sammelnr.!$H:$I,2,FALSE)=0,"Sammelnr. geschält"),
IFERROR(IF(VLOOKUP(W1199,[1]Offen!$B:$C,2,FALSE)=0,"Offen ungeschält ABS"),
IFERROR(IF(VLOOKUP(W1199,[1]Offen!$E:$F,2,FALSE)=0,"Offen ungeschält VOS"),
IFERROR(IF(VLOOKUP(W1199,[1]Offen!$H:$I,2,FALSE)=0,"Offen geschält RW"),
IFERROR(IF(VLOOKUP(W1199,[1]Offen!$K:$L,2,FALSE)=0,"Offen vegan"),
IFERROR(IF(VLOOKUP(W1199,[1]Offen!$N:$O,2,FALSE)=0,"Offen Zipfel"),
IFERROR(IF(VLOOKUP(W1199,[1]Offen!$Q:$R,2,FALSE)=0,"Offen Endstücke"),
IFERROR(IF(VLOOKUP(W1199,[1]Vakuumiert!$B:$C,2,FALSE)=0,"Vakuumierter VOS ungeschält"),
IFERROR(IF(VLOOKUP(W1199,[1]Vakuumiert!$E:$F,2,FALSE)=0,"Vakuumierter ABS ungeschält"),
IFERROR(IF(VLOOKUP(W1199,[1]Vakuumiert!$H:$I,2,FALSE)=0,"Vakuumierter VOS geschält"),
IFERROR(IF(VLOOKUP(W1199,[1]Vakuumiert!$K:$L,2,FALSE)=0,"Vakuumierter VOS vegan"),
IFERROR(IF(VLOOKUP(W1199,[1]Vakuumiert!$N:$O,2,FALSE)=0,"Vakuumierter VOS Zipfel"),
IFERROR(IF(VLOOKUP(W1199,[1]Vakuumiert!$Q:$R,2,FALSE)=0,"Vakuumiert geschält"),
IFERROR(IF(VLOOKUP(W1199,'[1]vakuumierte Fertigprodukte'!$B:$C,2,FALSE)=0,"Fertigprodukte"),
IFERROR(IF(VLOOKUP(W1199,'[1]vakuumierte Fertigprodukte'!$E:$FI,2,FALSE)=0,"Vakuumierte Zipfel"),
IFERROR(IF(VLOOKUP(W1199,[1]Wurste!$B:$C,2,FALSE)=0,"Räucherwürste"),
IFERROR(IF(VLOOKUP(W1199,[1]Wurste!$E:$F,2,FALSE)=0,"URW/URGW Wurst"),
IFERROR(IF(VLOOKUP(W1199,[1]Wurste!$H:$I,2,FALSE)=0,"HF-Wurst Vegan"),
IFERROR(IF(VLOOKUP(W1199,[1]Wurste!$K:$L,2,FALSE)=0,"320er ohne Würste"),
IFERROR(IF(AND(OR(Abfalldokumentation!$I1199="BU3",Abfalldokumentation!$I1199="Verkauf"),Abfalldokumentation!$N1199="Schimmel",Abfalldokumentation!$O1199="keinen Abnehmer/kein Schälpersonal"),"Div. Zipfel, ES ohne Verwendung",VLOOKUP(Abfalldokumentation!$M1199,Produktgruppen!A:B,2,FALSE)),"-")))))))))))))))))))))))</f>
        <v>Offen ungeschält ABS</v>
      </c>
      <c r="M1199" s="76" t="str">
        <f>IFERROR(VLOOKUP(Abfalldokumentation!$W1199,Artikel!A:C,3,FALSE),Abfalldokumentation!$W1199)</f>
        <v>ABS KELLERGEIST</v>
      </c>
      <c r="N1199" s="76" t="str">
        <f>VLOOKUP(D1199,'Liste Gründe'!A:D,2,FALSE)</f>
        <v>keinen Verwendungszweck</v>
      </c>
      <c r="O1199" s="75" t="str">
        <f>IF(ISBLANK(F1199),VLOOKUP(Abfalldokumentation!$X1199,'Liste Gründe'!A:D,3,FALSE),F1199)</f>
        <v>keinen Verwendungszweck</v>
      </c>
      <c r="P1199" s="76" t="str">
        <f>IF(ISBLANK(Abfalldokumentation!$G1199),"-",Abfalldokumentation!$G1199)</f>
        <v>-</v>
      </c>
      <c r="Q1199" s="76">
        <f t="shared" si="155"/>
        <v>42</v>
      </c>
      <c r="R1199" s="76" t="str">
        <f t="shared" si="156"/>
        <v>Produkte</v>
      </c>
      <c r="S1199" s="76" t="str">
        <f t="shared" si="157"/>
        <v>BUs</v>
      </c>
      <c r="T1199" s="76" t="str">
        <f t="shared" si="158"/>
        <v>Symptome</v>
      </c>
      <c r="U1199" s="76">
        <f>IFERROR(VLOOKUP(Abfalldokumentation!$W1199,Kennzahlen!S:U,3,FALSE)*Abfalldokumentation!$J1199,"0")</f>
        <v>9.1000000000000004E-3</v>
      </c>
      <c r="V1199" s="76" t="str">
        <f>IF(ISBLANK(A1199),VLOOKUP(Abfalldokumentation!$W1199,'Linien - BU'!R:S,2,FALSE),A1199)</f>
        <v>BU4</v>
      </c>
      <c r="W1199" s="77">
        <f t="shared" si="159"/>
        <v>29501028</v>
      </c>
      <c r="X1199" s="77">
        <f t="shared" si="160"/>
        <v>61</v>
      </c>
      <c r="Y1199"/>
    </row>
    <row r="1200" spans="1:25" ht="30" customHeight="1" x14ac:dyDescent="0.25">
      <c r="A1200" s="39" t="s">
        <v>9</v>
      </c>
      <c r="B1200" s="40">
        <v>29501029</v>
      </c>
      <c r="C1200" s="40">
        <v>11</v>
      </c>
      <c r="D1200" s="40">
        <v>61</v>
      </c>
      <c r="E1200" s="41">
        <v>44488</v>
      </c>
      <c r="F1200" s="42"/>
      <c r="G1200" s="40"/>
      <c r="H1200" s="44" t="str">
        <f>IFERROR(VLOOKUP(Abfalldokumentation!$B1200,Artikel!A:C,3,FALSE),Abfalldokumentation!$B1200)</f>
        <v>ABS BRUSCHETTA</v>
      </c>
      <c r="I1200" s="78" t="str">
        <f>VLOOKUP(V1200,'Linien - BU'!A:B,2,FALSE)</f>
        <v>BU4</v>
      </c>
      <c r="J1200" s="79">
        <f t="shared" si="154"/>
        <v>11</v>
      </c>
      <c r="K1200" s="80">
        <f>Abfalldokumentation!$E1200</f>
        <v>44488</v>
      </c>
      <c r="L1200" s="79" t="str">
        <f>IFERROR(IF(VLOOKUP(W1200,'[1]Rohware 230'!$B:$C,2,FALSE)=0,"Rohware"),
IFERROR(IF(VLOOKUP(W1200,[1]Sammelnr.!$B:$C,2,FALSE)=0,"Sammelnr. ungeschält ABS"),
IFERROR(IF(VLOOKUP(W1200,[1]Sammelnr.!$E:$F,2,FALSE)=0,"Sammelnr. ungeschält VS"),
IFERROR(IF(VLOOKUP(W1200,[1]Sammelnr.!$H:$I,2,FALSE)=0,"Sammelnr. geschält"),
IFERROR(IF(VLOOKUP(W1200,[1]Offen!$B:$C,2,FALSE)=0,"Offen ungeschält ABS"),
IFERROR(IF(VLOOKUP(W1200,[1]Offen!$E:$F,2,FALSE)=0,"Offen ungeschält VOS"),
IFERROR(IF(VLOOKUP(W1200,[1]Offen!$H:$I,2,FALSE)=0,"Offen geschält RW"),
IFERROR(IF(VLOOKUP(W1200,[1]Offen!$K:$L,2,FALSE)=0,"Offen vegan"),
IFERROR(IF(VLOOKUP(W1200,[1]Offen!$N:$O,2,FALSE)=0,"Offen Zipfel"),
IFERROR(IF(VLOOKUP(W1200,[1]Offen!$Q:$R,2,FALSE)=0,"Offen Endstücke"),
IFERROR(IF(VLOOKUP(W1200,[1]Vakuumiert!$B:$C,2,FALSE)=0,"Vakuumierter VOS ungeschält"),
IFERROR(IF(VLOOKUP(W1200,[1]Vakuumiert!$E:$F,2,FALSE)=0,"Vakuumierter ABS ungeschält"),
IFERROR(IF(VLOOKUP(W1200,[1]Vakuumiert!$H:$I,2,FALSE)=0,"Vakuumierter VOS geschält"),
IFERROR(IF(VLOOKUP(W1200,[1]Vakuumiert!$K:$L,2,FALSE)=0,"Vakuumierter VOS vegan"),
IFERROR(IF(VLOOKUP(W1200,[1]Vakuumiert!$N:$O,2,FALSE)=0,"Vakuumierter VOS Zipfel"),
IFERROR(IF(VLOOKUP(W1200,[1]Vakuumiert!$Q:$R,2,FALSE)=0,"Vakuumiert geschält"),
IFERROR(IF(VLOOKUP(W1200,'[1]vakuumierte Fertigprodukte'!$B:$C,2,FALSE)=0,"Fertigprodukte"),
IFERROR(IF(VLOOKUP(W1200,'[1]vakuumierte Fertigprodukte'!$E:$FI,2,FALSE)=0,"Vakuumierte Zipfel"),
IFERROR(IF(VLOOKUP(W1200,[1]Wurste!$B:$C,2,FALSE)=0,"Räucherwürste"),
IFERROR(IF(VLOOKUP(W1200,[1]Wurste!$E:$F,2,FALSE)=0,"URW/URGW Wurst"),
IFERROR(IF(VLOOKUP(W1200,[1]Wurste!$H:$I,2,FALSE)=0,"HF-Wurst Vegan"),
IFERROR(IF(VLOOKUP(W1200,[1]Wurste!$K:$L,2,FALSE)=0,"320er ohne Würste"),
IFERROR(IF(AND(OR(Abfalldokumentation!$I1200="BU3",Abfalldokumentation!$I1200="Verkauf"),Abfalldokumentation!$N1200="Schimmel",Abfalldokumentation!$O1200="keinen Abnehmer/kein Schälpersonal"),"Div. Zipfel, ES ohne Verwendung",VLOOKUP(Abfalldokumentation!$M1200,Produktgruppen!A:B,2,FALSE)),"-")))))))))))))))))))))))</f>
        <v>Offen ungeschält ABS</v>
      </c>
      <c r="M1200" s="81" t="str">
        <f>IFERROR(VLOOKUP(Abfalldokumentation!$W1200,Artikel!A:C,3,FALSE),Abfalldokumentation!$W1200)</f>
        <v>ABS BRUSCHETTA</v>
      </c>
      <c r="N1200" s="81" t="str">
        <f>VLOOKUP(D1200,'Liste Gründe'!A:D,2,FALSE)</f>
        <v>keinen Verwendungszweck</v>
      </c>
      <c r="O1200" s="80" t="str">
        <f>IF(ISBLANK(F1200),VLOOKUP(Abfalldokumentation!$X1200,'Liste Gründe'!A:D,3,FALSE),F1200)</f>
        <v>keinen Verwendungszweck</v>
      </c>
      <c r="P1200" s="81" t="str">
        <f>IF(ISBLANK(Abfalldokumentation!$G1200),"-",Abfalldokumentation!$G1200)</f>
        <v>-</v>
      </c>
      <c r="Q1200" s="81">
        <f t="shared" si="155"/>
        <v>42</v>
      </c>
      <c r="R1200" s="81" t="str">
        <f t="shared" si="156"/>
        <v>Produkte</v>
      </c>
      <c r="S1200" s="81" t="str">
        <f t="shared" si="157"/>
        <v>BUs</v>
      </c>
      <c r="T1200" s="81" t="str">
        <f t="shared" si="158"/>
        <v>Symptome</v>
      </c>
      <c r="U1200" s="81">
        <f>IFERROR(VLOOKUP(Abfalldokumentation!$W1200,Kennzahlen!S:U,3,FALSE)*Abfalldokumentation!$J1200,"0")</f>
        <v>16.5</v>
      </c>
      <c r="V1200" s="81" t="str">
        <f>IF(ISBLANK(A1200),VLOOKUP(Abfalldokumentation!$W1200,'Linien - BU'!R:S,2,FALSE),A1200)</f>
        <v>BU4</v>
      </c>
      <c r="W1200" s="77">
        <f t="shared" si="159"/>
        <v>29501029</v>
      </c>
      <c r="X1200" s="77">
        <f t="shared" si="160"/>
        <v>61</v>
      </c>
      <c r="Y1200"/>
    </row>
    <row r="1201" spans="1:25" ht="30" customHeight="1" x14ac:dyDescent="0.25">
      <c r="A1201" s="45" t="s">
        <v>9</v>
      </c>
      <c r="B1201" s="46">
        <v>29501029</v>
      </c>
      <c r="C1201" s="46">
        <v>132</v>
      </c>
      <c r="D1201" s="46">
        <v>61</v>
      </c>
      <c r="E1201" s="47">
        <v>44488</v>
      </c>
      <c r="F1201" s="48"/>
      <c r="G1201" s="46"/>
      <c r="H1201" s="50" t="str">
        <f>IFERROR(VLOOKUP(Abfalldokumentation!$B1201,Artikel!A:C,3,FALSE),Abfalldokumentation!$B1201)</f>
        <v>ABS BRUSCHETTA</v>
      </c>
      <c r="I1201" s="73" t="str">
        <f>VLOOKUP(V1201,'Linien - BU'!A:B,2,FALSE)</f>
        <v>BU4</v>
      </c>
      <c r="J1201" s="74">
        <f t="shared" si="154"/>
        <v>132</v>
      </c>
      <c r="K1201" s="75">
        <f>Abfalldokumentation!$E1201</f>
        <v>44488</v>
      </c>
      <c r="L1201" s="74" t="str">
        <f>IFERROR(IF(VLOOKUP(W1201,'[1]Rohware 230'!$B:$C,2,FALSE)=0,"Rohware"),
IFERROR(IF(VLOOKUP(W1201,[1]Sammelnr.!$B:$C,2,FALSE)=0,"Sammelnr. ungeschält ABS"),
IFERROR(IF(VLOOKUP(W1201,[1]Sammelnr.!$E:$F,2,FALSE)=0,"Sammelnr. ungeschält VS"),
IFERROR(IF(VLOOKUP(W1201,[1]Sammelnr.!$H:$I,2,FALSE)=0,"Sammelnr. geschält"),
IFERROR(IF(VLOOKUP(W1201,[1]Offen!$B:$C,2,FALSE)=0,"Offen ungeschält ABS"),
IFERROR(IF(VLOOKUP(W1201,[1]Offen!$E:$F,2,FALSE)=0,"Offen ungeschält VOS"),
IFERROR(IF(VLOOKUP(W1201,[1]Offen!$H:$I,2,FALSE)=0,"Offen geschält RW"),
IFERROR(IF(VLOOKUP(W1201,[1]Offen!$K:$L,2,FALSE)=0,"Offen vegan"),
IFERROR(IF(VLOOKUP(W1201,[1]Offen!$N:$O,2,FALSE)=0,"Offen Zipfel"),
IFERROR(IF(VLOOKUP(W1201,[1]Offen!$Q:$R,2,FALSE)=0,"Offen Endstücke"),
IFERROR(IF(VLOOKUP(W1201,[1]Vakuumiert!$B:$C,2,FALSE)=0,"Vakuumierter VOS ungeschält"),
IFERROR(IF(VLOOKUP(W1201,[1]Vakuumiert!$E:$F,2,FALSE)=0,"Vakuumierter ABS ungeschält"),
IFERROR(IF(VLOOKUP(W1201,[1]Vakuumiert!$H:$I,2,FALSE)=0,"Vakuumierter VOS geschält"),
IFERROR(IF(VLOOKUP(W1201,[1]Vakuumiert!$K:$L,2,FALSE)=0,"Vakuumierter VOS vegan"),
IFERROR(IF(VLOOKUP(W1201,[1]Vakuumiert!$N:$O,2,FALSE)=0,"Vakuumierter VOS Zipfel"),
IFERROR(IF(VLOOKUP(W1201,[1]Vakuumiert!$Q:$R,2,FALSE)=0,"Vakuumiert geschält"),
IFERROR(IF(VLOOKUP(W1201,'[1]vakuumierte Fertigprodukte'!$B:$C,2,FALSE)=0,"Fertigprodukte"),
IFERROR(IF(VLOOKUP(W1201,'[1]vakuumierte Fertigprodukte'!$E:$FI,2,FALSE)=0,"Vakuumierte Zipfel"),
IFERROR(IF(VLOOKUP(W1201,[1]Wurste!$B:$C,2,FALSE)=0,"Räucherwürste"),
IFERROR(IF(VLOOKUP(W1201,[1]Wurste!$E:$F,2,FALSE)=0,"URW/URGW Wurst"),
IFERROR(IF(VLOOKUP(W1201,[1]Wurste!$H:$I,2,FALSE)=0,"HF-Wurst Vegan"),
IFERROR(IF(VLOOKUP(W1201,[1]Wurste!$K:$L,2,FALSE)=0,"320er ohne Würste"),
IFERROR(IF(AND(OR(Abfalldokumentation!$I1201="BU3",Abfalldokumentation!$I1201="Verkauf"),Abfalldokumentation!$N1201="Schimmel",Abfalldokumentation!$O1201="keinen Abnehmer/kein Schälpersonal"),"Div. Zipfel, ES ohne Verwendung",VLOOKUP(Abfalldokumentation!$M1201,Produktgruppen!A:B,2,FALSE)),"-")))))))))))))))))))))))</f>
        <v>Offen ungeschält ABS</v>
      </c>
      <c r="M1201" s="76" t="str">
        <f>IFERROR(VLOOKUP(Abfalldokumentation!$W1201,Artikel!A:C,3,FALSE),Abfalldokumentation!$W1201)</f>
        <v>ABS BRUSCHETTA</v>
      </c>
      <c r="N1201" s="76" t="str">
        <f>VLOOKUP(D1201,'Liste Gründe'!A:D,2,FALSE)</f>
        <v>keinen Verwendungszweck</v>
      </c>
      <c r="O1201" s="75" t="str">
        <f>IF(ISBLANK(F1201),VLOOKUP(Abfalldokumentation!$X1201,'Liste Gründe'!A:D,3,FALSE),F1201)</f>
        <v>keinen Verwendungszweck</v>
      </c>
      <c r="P1201" s="76" t="str">
        <f>IF(ISBLANK(Abfalldokumentation!$G1201),"-",Abfalldokumentation!$G1201)</f>
        <v>-</v>
      </c>
      <c r="Q1201" s="76">
        <f t="shared" si="155"/>
        <v>42</v>
      </c>
      <c r="R1201" s="76" t="str">
        <f t="shared" si="156"/>
        <v>Produkte</v>
      </c>
      <c r="S1201" s="76" t="str">
        <f t="shared" si="157"/>
        <v>BUs</v>
      </c>
      <c r="T1201" s="76" t="str">
        <f t="shared" si="158"/>
        <v>Symptome</v>
      </c>
      <c r="U1201" s="76">
        <f>IFERROR(VLOOKUP(Abfalldokumentation!$W1201,Kennzahlen!S:U,3,FALSE)*Abfalldokumentation!$J1201,"0")</f>
        <v>198</v>
      </c>
      <c r="V1201" s="76" t="str">
        <f>IF(ISBLANK(A1201),VLOOKUP(Abfalldokumentation!$W1201,'Linien - BU'!R:S,2,FALSE),A1201)</f>
        <v>BU4</v>
      </c>
      <c r="W1201" s="77">
        <f t="shared" si="159"/>
        <v>29501029</v>
      </c>
      <c r="X1201" s="77">
        <f t="shared" si="160"/>
        <v>61</v>
      </c>
      <c r="Y1201"/>
    </row>
    <row r="1202" spans="1:25" ht="30" customHeight="1" x14ac:dyDescent="0.25">
      <c r="A1202" s="39" t="s">
        <v>9</v>
      </c>
      <c r="B1202" s="40">
        <v>29501039</v>
      </c>
      <c r="C1202" s="40">
        <v>27</v>
      </c>
      <c r="D1202" s="40">
        <v>61</v>
      </c>
      <c r="E1202" s="41">
        <v>44488</v>
      </c>
      <c r="F1202" s="42"/>
      <c r="G1202" s="40"/>
      <c r="H1202" s="44" t="str">
        <f>IFERROR(VLOOKUP(Abfalldokumentation!$B1202,Artikel!A:C,3,FALSE),Abfalldokumentation!$B1202)</f>
        <v>ABS OLD-AMSTERDAM</v>
      </c>
      <c r="I1202" s="78" t="str">
        <f>VLOOKUP(V1202,'Linien - BU'!A:B,2,FALSE)</f>
        <v>BU4</v>
      </c>
      <c r="J1202" s="79">
        <f t="shared" si="154"/>
        <v>27</v>
      </c>
      <c r="K1202" s="80">
        <f>Abfalldokumentation!$E1202</f>
        <v>44488</v>
      </c>
      <c r="L1202" s="79" t="str">
        <f>IFERROR(IF(VLOOKUP(W1202,'[1]Rohware 230'!$B:$C,2,FALSE)=0,"Rohware"),
IFERROR(IF(VLOOKUP(W1202,[1]Sammelnr.!$B:$C,2,FALSE)=0,"Sammelnr. ungeschält ABS"),
IFERROR(IF(VLOOKUP(W1202,[1]Sammelnr.!$E:$F,2,FALSE)=0,"Sammelnr. ungeschält VS"),
IFERROR(IF(VLOOKUP(W1202,[1]Sammelnr.!$H:$I,2,FALSE)=0,"Sammelnr. geschält"),
IFERROR(IF(VLOOKUP(W1202,[1]Offen!$B:$C,2,FALSE)=0,"Offen ungeschält ABS"),
IFERROR(IF(VLOOKUP(W1202,[1]Offen!$E:$F,2,FALSE)=0,"Offen ungeschält VOS"),
IFERROR(IF(VLOOKUP(W1202,[1]Offen!$H:$I,2,FALSE)=0,"Offen geschält RW"),
IFERROR(IF(VLOOKUP(W1202,[1]Offen!$K:$L,2,FALSE)=0,"Offen vegan"),
IFERROR(IF(VLOOKUP(W1202,[1]Offen!$N:$O,2,FALSE)=0,"Offen Zipfel"),
IFERROR(IF(VLOOKUP(W1202,[1]Offen!$Q:$R,2,FALSE)=0,"Offen Endstücke"),
IFERROR(IF(VLOOKUP(W1202,[1]Vakuumiert!$B:$C,2,FALSE)=0,"Vakuumierter VOS ungeschält"),
IFERROR(IF(VLOOKUP(W1202,[1]Vakuumiert!$E:$F,2,FALSE)=0,"Vakuumierter ABS ungeschält"),
IFERROR(IF(VLOOKUP(W1202,[1]Vakuumiert!$H:$I,2,FALSE)=0,"Vakuumierter VOS geschält"),
IFERROR(IF(VLOOKUP(W1202,[1]Vakuumiert!$K:$L,2,FALSE)=0,"Vakuumierter VOS vegan"),
IFERROR(IF(VLOOKUP(W1202,[1]Vakuumiert!$N:$O,2,FALSE)=0,"Vakuumierter VOS Zipfel"),
IFERROR(IF(VLOOKUP(W1202,[1]Vakuumiert!$Q:$R,2,FALSE)=0,"Vakuumiert geschält"),
IFERROR(IF(VLOOKUP(W1202,'[1]vakuumierte Fertigprodukte'!$B:$C,2,FALSE)=0,"Fertigprodukte"),
IFERROR(IF(VLOOKUP(W1202,'[1]vakuumierte Fertigprodukte'!$E:$FI,2,FALSE)=0,"Vakuumierte Zipfel"),
IFERROR(IF(VLOOKUP(W1202,[1]Wurste!$B:$C,2,FALSE)=0,"Räucherwürste"),
IFERROR(IF(VLOOKUP(W1202,[1]Wurste!$E:$F,2,FALSE)=0,"URW/URGW Wurst"),
IFERROR(IF(VLOOKUP(W1202,[1]Wurste!$H:$I,2,FALSE)=0,"HF-Wurst Vegan"),
IFERROR(IF(VLOOKUP(W1202,[1]Wurste!$K:$L,2,FALSE)=0,"320er ohne Würste"),
IFERROR(IF(AND(OR(Abfalldokumentation!$I1202="BU3",Abfalldokumentation!$I1202="Verkauf"),Abfalldokumentation!$N1202="Schimmel",Abfalldokumentation!$O1202="keinen Abnehmer/kein Schälpersonal"),"Div. Zipfel, ES ohne Verwendung",VLOOKUP(Abfalldokumentation!$M1202,Produktgruppen!A:B,2,FALSE)),"-")))))))))))))))))))))))</f>
        <v>Offen ungeschält ABS</v>
      </c>
      <c r="M1202" s="81" t="str">
        <f>IFERROR(VLOOKUP(Abfalldokumentation!$W1202,Artikel!A:C,3,FALSE),Abfalldokumentation!$W1202)</f>
        <v>ABS OLD-AMSTERDAM</v>
      </c>
      <c r="N1202" s="81" t="str">
        <f>VLOOKUP(D1202,'Liste Gründe'!A:D,2,FALSE)</f>
        <v>keinen Verwendungszweck</v>
      </c>
      <c r="O1202" s="80" t="str">
        <f>IF(ISBLANK(F1202),VLOOKUP(Abfalldokumentation!$X1202,'Liste Gründe'!A:D,3,FALSE),F1202)</f>
        <v>keinen Verwendungszweck</v>
      </c>
      <c r="P1202" s="81" t="str">
        <f>IF(ISBLANK(Abfalldokumentation!$G1202),"-",Abfalldokumentation!$G1202)</f>
        <v>-</v>
      </c>
      <c r="Q1202" s="81">
        <f t="shared" si="155"/>
        <v>42</v>
      </c>
      <c r="R1202" s="81" t="str">
        <f t="shared" si="156"/>
        <v>Produkte</v>
      </c>
      <c r="S1202" s="81" t="str">
        <f t="shared" si="157"/>
        <v>BUs</v>
      </c>
      <c r="T1202" s="81" t="str">
        <f t="shared" si="158"/>
        <v>Symptome</v>
      </c>
      <c r="U1202" s="81">
        <f>IFERROR(VLOOKUP(Abfalldokumentation!$W1202,Kennzahlen!S:U,3,FALSE)*Abfalldokumentation!$J1202,"0")</f>
        <v>2.7000000000000001E-3</v>
      </c>
      <c r="V1202" s="81" t="str">
        <f>IF(ISBLANK(A1202),VLOOKUP(Abfalldokumentation!$W1202,'Linien - BU'!R:S,2,FALSE),A1202)</f>
        <v>BU4</v>
      </c>
      <c r="W1202" s="77">
        <f t="shared" si="159"/>
        <v>29501039</v>
      </c>
      <c r="X1202" s="77">
        <f t="shared" si="160"/>
        <v>61</v>
      </c>
      <c r="Y1202"/>
    </row>
    <row r="1203" spans="1:25" ht="30" customHeight="1" x14ac:dyDescent="0.25">
      <c r="A1203" s="45" t="s">
        <v>9</v>
      </c>
      <c r="B1203" s="46">
        <v>29501040</v>
      </c>
      <c r="C1203" s="46">
        <v>20</v>
      </c>
      <c r="D1203" s="46">
        <v>61</v>
      </c>
      <c r="E1203" s="47">
        <v>44488</v>
      </c>
      <c r="F1203" s="48"/>
      <c r="G1203" s="46"/>
      <c r="H1203" s="50" t="str">
        <f>IFERROR(VLOOKUP(Abfalldokumentation!$B1203,Artikel!A:C,3,FALSE),Abfalldokumentation!$B1203)</f>
        <v>ABS MUNSTER</v>
      </c>
      <c r="I1203" s="73" t="str">
        <f>VLOOKUP(V1203,'Linien - BU'!A:B,2,FALSE)</f>
        <v>BU4</v>
      </c>
      <c r="J1203" s="74">
        <f t="shared" si="154"/>
        <v>20</v>
      </c>
      <c r="K1203" s="75">
        <f>Abfalldokumentation!$E1203</f>
        <v>44488</v>
      </c>
      <c r="L1203" s="74" t="str">
        <f>IFERROR(IF(VLOOKUP(W1203,'[1]Rohware 230'!$B:$C,2,FALSE)=0,"Rohware"),
IFERROR(IF(VLOOKUP(W1203,[1]Sammelnr.!$B:$C,2,FALSE)=0,"Sammelnr. ungeschält ABS"),
IFERROR(IF(VLOOKUP(W1203,[1]Sammelnr.!$E:$F,2,FALSE)=0,"Sammelnr. ungeschält VS"),
IFERROR(IF(VLOOKUP(W1203,[1]Sammelnr.!$H:$I,2,FALSE)=0,"Sammelnr. geschält"),
IFERROR(IF(VLOOKUP(W1203,[1]Offen!$B:$C,2,FALSE)=0,"Offen ungeschält ABS"),
IFERROR(IF(VLOOKUP(W1203,[1]Offen!$E:$F,2,FALSE)=0,"Offen ungeschält VOS"),
IFERROR(IF(VLOOKUP(W1203,[1]Offen!$H:$I,2,FALSE)=0,"Offen geschält RW"),
IFERROR(IF(VLOOKUP(W1203,[1]Offen!$K:$L,2,FALSE)=0,"Offen vegan"),
IFERROR(IF(VLOOKUP(W1203,[1]Offen!$N:$O,2,FALSE)=0,"Offen Zipfel"),
IFERROR(IF(VLOOKUP(W1203,[1]Offen!$Q:$R,2,FALSE)=0,"Offen Endstücke"),
IFERROR(IF(VLOOKUP(W1203,[1]Vakuumiert!$B:$C,2,FALSE)=0,"Vakuumierter VOS ungeschält"),
IFERROR(IF(VLOOKUP(W1203,[1]Vakuumiert!$E:$F,2,FALSE)=0,"Vakuumierter ABS ungeschält"),
IFERROR(IF(VLOOKUP(W1203,[1]Vakuumiert!$H:$I,2,FALSE)=0,"Vakuumierter VOS geschält"),
IFERROR(IF(VLOOKUP(W1203,[1]Vakuumiert!$K:$L,2,FALSE)=0,"Vakuumierter VOS vegan"),
IFERROR(IF(VLOOKUP(W1203,[1]Vakuumiert!$N:$O,2,FALSE)=0,"Vakuumierter VOS Zipfel"),
IFERROR(IF(VLOOKUP(W1203,[1]Vakuumiert!$Q:$R,2,FALSE)=0,"Vakuumiert geschält"),
IFERROR(IF(VLOOKUP(W1203,'[1]vakuumierte Fertigprodukte'!$B:$C,2,FALSE)=0,"Fertigprodukte"),
IFERROR(IF(VLOOKUP(W1203,'[1]vakuumierte Fertigprodukte'!$E:$FI,2,FALSE)=0,"Vakuumierte Zipfel"),
IFERROR(IF(VLOOKUP(W1203,[1]Wurste!$B:$C,2,FALSE)=0,"Räucherwürste"),
IFERROR(IF(VLOOKUP(W1203,[1]Wurste!$E:$F,2,FALSE)=0,"URW/URGW Wurst"),
IFERROR(IF(VLOOKUP(W1203,[1]Wurste!$H:$I,2,FALSE)=0,"HF-Wurst Vegan"),
IFERROR(IF(VLOOKUP(W1203,[1]Wurste!$K:$L,2,FALSE)=0,"320er ohne Würste"),
IFERROR(IF(AND(OR(Abfalldokumentation!$I1203="BU3",Abfalldokumentation!$I1203="Verkauf"),Abfalldokumentation!$N1203="Schimmel",Abfalldokumentation!$O1203="keinen Abnehmer/kein Schälpersonal"),"Div. Zipfel, ES ohne Verwendung",VLOOKUP(Abfalldokumentation!$M1203,Produktgruppen!A:B,2,FALSE)),"-")))))))))))))))))))))))</f>
        <v>Offen ungeschält ABS</v>
      </c>
      <c r="M1203" s="76" t="str">
        <f>IFERROR(VLOOKUP(Abfalldokumentation!$W1203,Artikel!A:C,3,FALSE),Abfalldokumentation!$W1203)</f>
        <v>ABS MUNSTER</v>
      </c>
      <c r="N1203" s="76" t="str">
        <f>VLOOKUP(D1203,'Liste Gründe'!A:D,2,FALSE)</f>
        <v>keinen Verwendungszweck</v>
      </c>
      <c r="O1203" s="75" t="str">
        <f>IF(ISBLANK(F1203),VLOOKUP(Abfalldokumentation!$X1203,'Liste Gründe'!A:D,3,FALSE),F1203)</f>
        <v>keinen Verwendungszweck</v>
      </c>
      <c r="P1203" s="76" t="str">
        <f>IF(ISBLANK(Abfalldokumentation!$G1203),"-",Abfalldokumentation!$G1203)</f>
        <v>-</v>
      </c>
      <c r="Q1203" s="76">
        <f t="shared" si="155"/>
        <v>42</v>
      </c>
      <c r="R1203" s="76" t="str">
        <f t="shared" si="156"/>
        <v>Produkte</v>
      </c>
      <c r="S1203" s="76" t="str">
        <f t="shared" si="157"/>
        <v>BUs</v>
      </c>
      <c r="T1203" s="76" t="str">
        <f t="shared" si="158"/>
        <v>Symptome</v>
      </c>
      <c r="U1203" s="76">
        <f>IFERROR(VLOOKUP(Abfalldokumentation!$W1203,Kennzahlen!S:U,3,FALSE)*Abfalldokumentation!$J1203,"0")</f>
        <v>2E-3</v>
      </c>
      <c r="V1203" s="76" t="str">
        <f>IF(ISBLANK(A1203),VLOOKUP(Abfalldokumentation!$W1203,'Linien - BU'!R:S,2,FALSE),A1203)</f>
        <v>BU4</v>
      </c>
      <c r="W1203" s="77">
        <f t="shared" si="159"/>
        <v>29501040</v>
      </c>
      <c r="X1203" s="77">
        <f t="shared" si="160"/>
        <v>61</v>
      </c>
      <c r="Y1203"/>
    </row>
    <row r="1204" spans="1:25" ht="30" customHeight="1" x14ac:dyDescent="0.25">
      <c r="A1204" s="39" t="s">
        <v>11</v>
      </c>
      <c r="B1204" s="40">
        <v>29501063</v>
      </c>
      <c r="C1204" s="40">
        <v>56</v>
      </c>
      <c r="D1204" s="40">
        <v>12</v>
      </c>
      <c r="E1204" s="41">
        <v>44488</v>
      </c>
      <c r="F1204" s="42" t="s">
        <v>20</v>
      </c>
      <c r="G1204" s="40"/>
      <c r="H1204" s="44" t="str">
        <f>IFERROR(VLOOKUP(Abfalldokumentation!$B1204,Artikel!A:C,3,FALSE),Abfalldokumentation!$B1204)</f>
        <v>VOS GRW-NATUR ZIPFEL 35</v>
      </c>
      <c r="I1204" s="78" t="str">
        <f>VLOOKUP(V1204,'Linien - BU'!A:B,2,FALSE)</f>
        <v>Verkauf</v>
      </c>
      <c r="J1204" s="79">
        <f t="shared" si="154"/>
        <v>56</v>
      </c>
      <c r="K1204" s="80">
        <f>Abfalldokumentation!$E1204</f>
        <v>44488</v>
      </c>
      <c r="L1204" s="79" t="str">
        <f>IFERROR(IF(VLOOKUP(W1204,'[1]Rohware 230'!$B:$C,2,FALSE)=0,"Rohware"),
IFERROR(IF(VLOOKUP(W1204,[1]Sammelnr.!$B:$C,2,FALSE)=0,"Sammelnr. ungeschält ABS"),
IFERROR(IF(VLOOKUP(W1204,[1]Sammelnr.!$E:$F,2,FALSE)=0,"Sammelnr. ungeschält VS"),
IFERROR(IF(VLOOKUP(W1204,[1]Sammelnr.!$H:$I,2,FALSE)=0,"Sammelnr. geschält"),
IFERROR(IF(VLOOKUP(W1204,[1]Offen!$B:$C,2,FALSE)=0,"Offen ungeschält ABS"),
IFERROR(IF(VLOOKUP(W1204,[1]Offen!$E:$F,2,FALSE)=0,"Offen ungeschält VOS"),
IFERROR(IF(VLOOKUP(W1204,[1]Offen!$H:$I,2,FALSE)=0,"Offen geschält RW"),
IFERROR(IF(VLOOKUP(W1204,[1]Offen!$K:$L,2,FALSE)=0,"Offen vegan"),
IFERROR(IF(VLOOKUP(W1204,[1]Offen!$N:$O,2,FALSE)=0,"Offen Zipfel"),
IFERROR(IF(VLOOKUP(W1204,[1]Offen!$Q:$R,2,FALSE)=0,"Offen Endstücke"),
IFERROR(IF(VLOOKUP(W1204,[1]Vakuumiert!$B:$C,2,FALSE)=0,"Vakuumierter VOS ungeschält"),
IFERROR(IF(VLOOKUP(W1204,[1]Vakuumiert!$E:$F,2,FALSE)=0,"Vakuumierter ABS ungeschält"),
IFERROR(IF(VLOOKUP(W1204,[1]Vakuumiert!$H:$I,2,FALSE)=0,"Vakuumierter VOS geschält"),
IFERROR(IF(VLOOKUP(W1204,[1]Vakuumiert!$K:$L,2,FALSE)=0,"Vakuumierter VOS vegan"),
IFERROR(IF(VLOOKUP(W1204,[1]Vakuumiert!$N:$O,2,FALSE)=0,"Vakuumierter VOS Zipfel"),
IFERROR(IF(VLOOKUP(W1204,[1]Vakuumiert!$Q:$R,2,FALSE)=0,"Vakuumiert geschält"),
IFERROR(IF(VLOOKUP(W1204,'[1]vakuumierte Fertigprodukte'!$B:$C,2,FALSE)=0,"Fertigprodukte"),
IFERROR(IF(VLOOKUP(W1204,'[1]vakuumierte Fertigprodukte'!$E:$FI,2,FALSE)=0,"Vakuumierte Zipfel"),
IFERROR(IF(VLOOKUP(W1204,[1]Wurste!$B:$C,2,FALSE)=0,"Räucherwürste"),
IFERROR(IF(VLOOKUP(W1204,[1]Wurste!$E:$F,2,FALSE)=0,"URW/URGW Wurst"),
IFERROR(IF(VLOOKUP(W1204,[1]Wurste!$H:$I,2,FALSE)=0,"HF-Wurst Vegan"),
IFERROR(IF(VLOOKUP(W1204,[1]Wurste!$K:$L,2,FALSE)=0,"320er ohne Würste"),
IFERROR(IF(AND(OR(Abfalldokumentation!$I1204="BU3",Abfalldokumentation!$I1204="Verkauf"),Abfalldokumentation!$N1204="Schimmel",Abfalldokumentation!$O1204="keinen Abnehmer/kein Schälpersonal"),"Div. Zipfel, ES ohne Verwendung",VLOOKUP(Abfalldokumentation!$M1204,Produktgruppen!A:B,2,FALSE)),"-")))))))))))))))))))))))</f>
        <v>Offen Zipfel</v>
      </c>
      <c r="M1204" s="81" t="str">
        <f>IFERROR(VLOOKUP(Abfalldokumentation!$W1204,Artikel!A:C,3,FALSE),Abfalldokumentation!$W1204)</f>
        <v>VOS GRW-NATUR ZIPFEL 35</v>
      </c>
      <c r="N1204" s="81" t="str">
        <f>VLOOKUP(D1204,'Liste Gründe'!A:D,2,FALSE)</f>
        <v>Schimmel</v>
      </c>
      <c r="O1204" s="80" t="str">
        <f>IF(ISBLANK(F1204),VLOOKUP(Abfalldokumentation!$X1204,'Liste Gründe'!A:D,3,FALSE),F1204)</f>
        <v>keinen Abnehmer/kein Schälpersonal</v>
      </c>
      <c r="P1204" s="81" t="str">
        <f>IF(ISBLANK(Abfalldokumentation!$G1204),"-",Abfalldokumentation!$G1204)</f>
        <v>-</v>
      </c>
      <c r="Q1204" s="81">
        <f t="shared" si="155"/>
        <v>42</v>
      </c>
      <c r="R1204" s="81" t="str">
        <f t="shared" si="156"/>
        <v>Produkte</v>
      </c>
      <c r="S1204" s="81" t="str">
        <f t="shared" si="157"/>
        <v>BUs</v>
      </c>
      <c r="T1204" s="81" t="str">
        <f t="shared" si="158"/>
        <v>Symptome</v>
      </c>
      <c r="U1204" s="81">
        <f>IFERROR(VLOOKUP(Abfalldokumentation!$W1204,Kennzahlen!S:U,3,FALSE)*Abfalldokumentation!$J1204,"0")</f>
        <v>28</v>
      </c>
      <c r="V1204" s="81" t="str">
        <f>IF(ISBLANK(A1204),VLOOKUP(Abfalldokumentation!$W1204,'Linien - BU'!R:S,2,FALSE),A1204)</f>
        <v>Verkauf</v>
      </c>
      <c r="W1204" s="77">
        <f t="shared" si="159"/>
        <v>29501063</v>
      </c>
      <c r="X1204" s="77">
        <f t="shared" si="160"/>
        <v>12</v>
      </c>
      <c r="Y1204"/>
    </row>
    <row r="1205" spans="1:25" ht="30" customHeight="1" x14ac:dyDescent="0.25">
      <c r="A1205" s="45" t="s">
        <v>9</v>
      </c>
      <c r="B1205" s="46">
        <v>29501099</v>
      </c>
      <c r="C1205" s="46">
        <v>30</v>
      </c>
      <c r="D1205" s="46">
        <v>61</v>
      </c>
      <c r="E1205" s="47">
        <v>44488</v>
      </c>
      <c r="F1205" s="48"/>
      <c r="G1205" s="46"/>
      <c r="H1205" s="50" t="str">
        <f>IFERROR(VLOOKUP(Abfalldokumentation!$B1205,Artikel!A:C,3,FALSE),Abfalldokumentation!$B1205)</f>
        <v>ABS Simmentaler</v>
      </c>
      <c r="I1205" s="73" t="str">
        <f>VLOOKUP(V1205,'Linien - BU'!A:B,2,FALSE)</f>
        <v>BU4</v>
      </c>
      <c r="J1205" s="74">
        <f t="shared" si="154"/>
        <v>30</v>
      </c>
      <c r="K1205" s="75">
        <f>Abfalldokumentation!$E1205</f>
        <v>44488</v>
      </c>
      <c r="L1205" s="74" t="str">
        <f>IFERROR(IF(VLOOKUP(W1205,'[1]Rohware 230'!$B:$C,2,FALSE)=0,"Rohware"),
IFERROR(IF(VLOOKUP(W1205,[1]Sammelnr.!$B:$C,2,FALSE)=0,"Sammelnr. ungeschält ABS"),
IFERROR(IF(VLOOKUP(W1205,[1]Sammelnr.!$E:$F,2,FALSE)=0,"Sammelnr. ungeschält VS"),
IFERROR(IF(VLOOKUP(W1205,[1]Sammelnr.!$H:$I,2,FALSE)=0,"Sammelnr. geschält"),
IFERROR(IF(VLOOKUP(W1205,[1]Offen!$B:$C,2,FALSE)=0,"Offen ungeschält ABS"),
IFERROR(IF(VLOOKUP(W1205,[1]Offen!$E:$F,2,FALSE)=0,"Offen ungeschält VOS"),
IFERROR(IF(VLOOKUP(W1205,[1]Offen!$H:$I,2,FALSE)=0,"Offen geschält RW"),
IFERROR(IF(VLOOKUP(W1205,[1]Offen!$K:$L,2,FALSE)=0,"Offen vegan"),
IFERROR(IF(VLOOKUP(W1205,[1]Offen!$N:$O,2,FALSE)=0,"Offen Zipfel"),
IFERROR(IF(VLOOKUP(W1205,[1]Offen!$Q:$R,2,FALSE)=0,"Offen Endstücke"),
IFERROR(IF(VLOOKUP(W1205,[1]Vakuumiert!$B:$C,2,FALSE)=0,"Vakuumierter VOS ungeschält"),
IFERROR(IF(VLOOKUP(W1205,[1]Vakuumiert!$E:$F,2,FALSE)=0,"Vakuumierter ABS ungeschält"),
IFERROR(IF(VLOOKUP(W1205,[1]Vakuumiert!$H:$I,2,FALSE)=0,"Vakuumierter VOS geschält"),
IFERROR(IF(VLOOKUP(W1205,[1]Vakuumiert!$K:$L,2,FALSE)=0,"Vakuumierter VOS vegan"),
IFERROR(IF(VLOOKUP(W1205,[1]Vakuumiert!$N:$O,2,FALSE)=0,"Vakuumierter VOS Zipfel"),
IFERROR(IF(VLOOKUP(W1205,[1]Vakuumiert!$Q:$R,2,FALSE)=0,"Vakuumiert geschält"),
IFERROR(IF(VLOOKUP(W1205,'[1]vakuumierte Fertigprodukte'!$B:$C,2,FALSE)=0,"Fertigprodukte"),
IFERROR(IF(VLOOKUP(W1205,'[1]vakuumierte Fertigprodukte'!$E:$FI,2,FALSE)=0,"Vakuumierte Zipfel"),
IFERROR(IF(VLOOKUP(W1205,[1]Wurste!$B:$C,2,FALSE)=0,"Räucherwürste"),
IFERROR(IF(VLOOKUP(W1205,[1]Wurste!$E:$F,2,FALSE)=0,"URW/URGW Wurst"),
IFERROR(IF(VLOOKUP(W1205,[1]Wurste!$H:$I,2,FALSE)=0,"HF-Wurst Vegan"),
IFERROR(IF(VLOOKUP(W1205,[1]Wurste!$K:$L,2,FALSE)=0,"320er ohne Würste"),
IFERROR(IF(AND(OR(Abfalldokumentation!$I1205="BU3",Abfalldokumentation!$I1205="Verkauf"),Abfalldokumentation!$N1205="Schimmel",Abfalldokumentation!$O1205="keinen Abnehmer/kein Schälpersonal"),"Div. Zipfel, ES ohne Verwendung",VLOOKUP(Abfalldokumentation!$M1205,Produktgruppen!A:B,2,FALSE)),"-")))))))))))))))))))))))</f>
        <v>Offen ungeschält ABS</v>
      </c>
      <c r="M1205" s="76" t="str">
        <f>IFERROR(VLOOKUP(Abfalldokumentation!$W1205,Artikel!A:C,3,FALSE),Abfalldokumentation!$W1205)</f>
        <v>ABS Simmentaler</v>
      </c>
      <c r="N1205" s="76" t="str">
        <f>VLOOKUP(D1205,'Liste Gründe'!A:D,2,FALSE)</f>
        <v>keinen Verwendungszweck</v>
      </c>
      <c r="O1205" s="75" t="str">
        <f>IF(ISBLANK(F1205),VLOOKUP(Abfalldokumentation!$X1205,'Liste Gründe'!A:D,3,FALSE),F1205)</f>
        <v>keinen Verwendungszweck</v>
      </c>
      <c r="P1205" s="76" t="str">
        <f>IF(ISBLANK(Abfalldokumentation!$G1205),"-",Abfalldokumentation!$G1205)</f>
        <v>-</v>
      </c>
      <c r="Q1205" s="76">
        <f t="shared" si="155"/>
        <v>42</v>
      </c>
      <c r="R1205" s="76" t="str">
        <f t="shared" si="156"/>
        <v>Produkte</v>
      </c>
      <c r="S1205" s="76" t="str">
        <f t="shared" si="157"/>
        <v>BUs</v>
      </c>
      <c r="T1205" s="76" t="str">
        <f t="shared" si="158"/>
        <v>Symptome</v>
      </c>
      <c r="U1205" s="76">
        <f>IFERROR(VLOOKUP(Abfalldokumentation!$W1205,Kennzahlen!S:U,3,FALSE)*Abfalldokumentation!$J1205,"0")</f>
        <v>0.3</v>
      </c>
      <c r="V1205" s="76" t="str">
        <f>IF(ISBLANK(A1205),VLOOKUP(Abfalldokumentation!$W1205,'Linien - BU'!R:S,2,FALSE),A1205)</f>
        <v>BU4</v>
      </c>
      <c r="W1205" s="77">
        <f t="shared" si="159"/>
        <v>29501099</v>
      </c>
      <c r="X1205" s="77">
        <f t="shared" si="160"/>
        <v>61</v>
      </c>
      <c r="Y1205"/>
    </row>
    <row r="1206" spans="1:25" ht="30" customHeight="1" x14ac:dyDescent="0.25">
      <c r="A1206" s="39" t="s">
        <v>74</v>
      </c>
      <c r="B1206" s="40">
        <v>29600004</v>
      </c>
      <c r="C1206" s="40">
        <v>207</v>
      </c>
      <c r="D1206" s="40">
        <v>12</v>
      </c>
      <c r="E1206" s="41">
        <v>44488</v>
      </c>
      <c r="F1206" s="42" t="s">
        <v>22</v>
      </c>
      <c r="G1206" s="40"/>
      <c r="H1206" s="44" t="str">
        <f>IFERROR(VLOOKUP(Abfalldokumentation!$B1206,Artikel!A:C,3,FALSE),Abfalldokumentation!$B1206)</f>
        <v>ABS 45-48% Konventionel</v>
      </c>
      <c r="I1206" s="78" t="str">
        <f>VLOOKUP(V1206,'Linien - BU'!A:B,2,FALSE)</f>
        <v>BU1</v>
      </c>
      <c r="J1206" s="79">
        <f t="shared" si="154"/>
        <v>207</v>
      </c>
      <c r="K1206" s="80">
        <f>Abfalldokumentation!$E1206</f>
        <v>44488</v>
      </c>
      <c r="L1206" s="79" t="str">
        <f>IFERROR(IF(VLOOKUP(W1206,'[1]Rohware 230'!$B:$C,2,FALSE)=0,"Rohware"),
IFERROR(IF(VLOOKUP(W1206,[1]Sammelnr.!$B:$C,2,FALSE)=0,"Sammelnr. ungeschält ABS"),
IFERROR(IF(VLOOKUP(W1206,[1]Sammelnr.!$E:$F,2,FALSE)=0,"Sammelnr. ungeschält VS"),
IFERROR(IF(VLOOKUP(W1206,[1]Sammelnr.!$H:$I,2,FALSE)=0,"Sammelnr. geschält"),
IFERROR(IF(VLOOKUP(W1206,[1]Offen!$B:$C,2,FALSE)=0,"Offen ungeschält ABS"),
IFERROR(IF(VLOOKUP(W1206,[1]Offen!$E:$F,2,FALSE)=0,"Offen ungeschält VOS"),
IFERROR(IF(VLOOKUP(W1206,[1]Offen!$H:$I,2,FALSE)=0,"Offen geschält RW"),
IFERROR(IF(VLOOKUP(W1206,[1]Offen!$K:$L,2,FALSE)=0,"Offen vegan"),
IFERROR(IF(VLOOKUP(W1206,[1]Offen!$N:$O,2,FALSE)=0,"Offen Zipfel"),
IFERROR(IF(VLOOKUP(W1206,[1]Offen!$Q:$R,2,FALSE)=0,"Offen Endstücke"),
IFERROR(IF(VLOOKUP(W1206,[1]Vakuumiert!$B:$C,2,FALSE)=0,"Vakuumierter VOS ungeschält"),
IFERROR(IF(VLOOKUP(W1206,[1]Vakuumiert!$E:$F,2,FALSE)=0,"Vakuumierter ABS ungeschält"),
IFERROR(IF(VLOOKUP(W1206,[1]Vakuumiert!$H:$I,2,FALSE)=0,"Vakuumierter VOS geschält"),
IFERROR(IF(VLOOKUP(W1206,[1]Vakuumiert!$K:$L,2,FALSE)=0,"Vakuumierter VOS vegan"),
IFERROR(IF(VLOOKUP(W1206,[1]Vakuumiert!$N:$O,2,FALSE)=0,"Vakuumierter VOS Zipfel"),
IFERROR(IF(VLOOKUP(W1206,[1]Vakuumiert!$Q:$R,2,FALSE)=0,"Vakuumiert geschält"),
IFERROR(IF(VLOOKUP(W1206,'[1]vakuumierte Fertigprodukte'!$B:$C,2,FALSE)=0,"Fertigprodukte"),
IFERROR(IF(VLOOKUP(W1206,'[1]vakuumierte Fertigprodukte'!$E:$FI,2,FALSE)=0,"Vakuumierte Zipfel"),
IFERROR(IF(VLOOKUP(W1206,[1]Wurste!$B:$C,2,FALSE)=0,"Räucherwürste"),
IFERROR(IF(VLOOKUP(W1206,[1]Wurste!$E:$F,2,FALSE)=0,"URW/URGW Wurst"),
IFERROR(IF(VLOOKUP(W1206,[1]Wurste!$H:$I,2,FALSE)=0,"HF-Wurst Vegan"),
IFERROR(IF(VLOOKUP(W1206,[1]Wurste!$K:$L,2,FALSE)=0,"320er ohne Würste"),
IFERROR(IF(AND(OR(Abfalldokumentation!$I1206="BU3",Abfalldokumentation!$I1206="Verkauf"),Abfalldokumentation!$N1206="Schimmel",Abfalldokumentation!$O1206="keinen Abnehmer/kein Schälpersonal"),"Div. Zipfel, ES ohne Verwendung",VLOOKUP(Abfalldokumentation!$M1206,Produktgruppen!A:B,2,FALSE)),"-")))))))))))))))))))))))</f>
        <v>Sammelnr. ungeschält ABS</v>
      </c>
      <c r="M1206" s="81" t="str">
        <f>IFERROR(VLOOKUP(Abfalldokumentation!$W1206,Artikel!A:C,3,FALSE),Abfalldokumentation!$W1206)</f>
        <v>ABS 45-48% Konventionel</v>
      </c>
      <c r="N1206" s="81" t="str">
        <f>VLOOKUP(D1206,'Liste Gründe'!A:D,2,FALSE)</f>
        <v>Schimmel</v>
      </c>
      <c r="O1206" s="80" t="str">
        <f>IF(ISBLANK(F1206),VLOOKUP(Abfalldokumentation!$X1206,'Liste Gründe'!A:D,3,FALSE),F1206)</f>
        <v>keine Verarbeitung</v>
      </c>
      <c r="P1206" s="81" t="str">
        <f>IF(ISBLANK(Abfalldokumentation!$G1206),"-",Abfalldokumentation!$G1206)</f>
        <v>-</v>
      </c>
      <c r="Q1206" s="81">
        <f t="shared" si="155"/>
        <v>42</v>
      </c>
      <c r="R1206" s="81" t="str">
        <f t="shared" si="156"/>
        <v>Produkte</v>
      </c>
      <c r="S1206" s="81" t="str">
        <f t="shared" si="157"/>
        <v>BUs</v>
      </c>
      <c r="T1206" s="81" t="str">
        <f t="shared" si="158"/>
        <v>Symptome</v>
      </c>
      <c r="U1206" s="81">
        <f>IFERROR(VLOOKUP(Abfalldokumentation!$W1206,Kennzahlen!S:U,3,FALSE)*Abfalldokumentation!$J1206,"0")</f>
        <v>417.64319999999998</v>
      </c>
      <c r="V1206" s="81" t="str">
        <f>IF(ISBLANK(A1206),VLOOKUP(Abfalldokumentation!$W1206,'Linien - BU'!R:S,2,FALSE),A1206)</f>
        <v>Schmelze</v>
      </c>
      <c r="W1206" s="77">
        <f t="shared" si="159"/>
        <v>29600004</v>
      </c>
      <c r="X1206" s="77">
        <f t="shared" si="160"/>
        <v>12</v>
      </c>
      <c r="Y1206"/>
    </row>
    <row r="1207" spans="1:25" ht="30" customHeight="1" x14ac:dyDescent="0.25">
      <c r="A1207" s="45" t="s">
        <v>95</v>
      </c>
      <c r="B1207" s="46">
        <v>29600030</v>
      </c>
      <c r="C1207" s="46">
        <v>701</v>
      </c>
      <c r="D1207" s="46">
        <v>12</v>
      </c>
      <c r="E1207" s="47">
        <v>44488</v>
      </c>
      <c r="F1207" s="48"/>
      <c r="G1207" s="46"/>
      <c r="H1207" s="50" t="str">
        <f>IFERROR(VLOOKUP(Abfalldokumentation!$B1207,Artikel!A:C,3,FALSE),Abfalldokumentation!$B1207)</f>
        <v>VS SKZ Premium Würfel</v>
      </c>
      <c r="I1207" s="73" t="str">
        <f>VLOOKUP(V1207,'Linien - BU'!A:B,2,FALSE)</f>
        <v>BU1</v>
      </c>
      <c r="J1207" s="74">
        <f t="shared" si="154"/>
        <v>701</v>
      </c>
      <c r="K1207" s="75">
        <f>Abfalldokumentation!$E1207</f>
        <v>44488</v>
      </c>
      <c r="L1207" s="74" t="str">
        <f>IFERROR(IF(VLOOKUP(W1207,'[1]Rohware 230'!$B:$C,2,FALSE)=0,"Rohware"),
IFERROR(IF(VLOOKUP(W1207,[1]Sammelnr.!$B:$C,2,FALSE)=0,"Sammelnr. ungeschält ABS"),
IFERROR(IF(VLOOKUP(W1207,[1]Sammelnr.!$E:$F,2,FALSE)=0,"Sammelnr. ungeschält VS"),
IFERROR(IF(VLOOKUP(W1207,[1]Sammelnr.!$H:$I,2,FALSE)=0,"Sammelnr. geschält"),
IFERROR(IF(VLOOKUP(W1207,[1]Offen!$B:$C,2,FALSE)=0,"Offen ungeschält ABS"),
IFERROR(IF(VLOOKUP(W1207,[1]Offen!$E:$F,2,FALSE)=0,"Offen ungeschält VOS"),
IFERROR(IF(VLOOKUP(W1207,[1]Offen!$H:$I,2,FALSE)=0,"Offen geschält RW"),
IFERROR(IF(VLOOKUP(W1207,[1]Offen!$K:$L,2,FALSE)=0,"Offen vegan"),
IFERROR(IF(VLOOKUP(W1207,[1]Offen!$N:$O,2,FALSE)=0,"Offen Zipfel"),
IFERROR(IF(VLOOKUP(W1207,[1]Offen!$Q:$R,2,FALSE)=0,"Offen Endstücke"),
IFERROR(IF(VLOOKUP(W1207,[1]Vakuumiert!$B:$C,2,FALSE)=0,"Vakuumierter VOS ungeschält"),
IFERROR(IF(VLOOKUP(W1207,[1]Vakuumiert!$E:$F,2,FALSE)=0,"Vakuumierter ABS ungeschält"),
IFERROR(IF(VLOOKUP(W1207,[1]Vakuumiert!$H:$I,2,FALSE)=0,"Vakuumierter VOS geschält"),
IFERROR(IF(VLOOKUP(W1207,[1]Vakuumiert!$K:$L,2,FALSE)=0,"Vakuumierter VOS vegan"),
IFERROR(IF(VLOOKUP(W1207,[1]Vakuumiert!$N:$O,2,FALSE)=0,"Vakuumierter VOS Zipfel"),
IFERROR(IF(VLOOKUP(W1207,[1]Vakuumiert!$Q:$R,2,FALSE)=0,"Vakuumiert geschält"),
IFERROR(IF(VLOOKUP(W1207,'[1]vakuumierte Fertigprodukte'!$B:$C,2,FALSE)=0,"Fertigprodukte"),
IFERROR(IF(VLOOKUP(W1207,'[1]vakuumierte Fertigprodukte'!$E:$FI,2,FALSE)=0,"Vakuumierte Zipfel"),
IFERROR(IF(VLOOKUP(W1207,[1]Wurste!$B:$C,2,FALSE)=0,"Räucherwürste"),
IFERROR(IF(VLOOKUP(W1207,[1]Wurste!$E:$F,2,FALSE)=0,"URW/URGW Wurst"),
IFERROR(IF(VLOOKUP(W1207,[1]Wurste!$H:$I,2,FALSE)=0,"HF-Wurst Vegan"),
IFERROR(IF(VLOOKUP(W1207,[1]Wurste!$K:$L,2,FALSE)=0,"320er ohne Würste"),
IFERROR(IF(AND(OR(Abfalldokumentation!$I1207="BU3",Abfalldokumentation!$I1207="Verkauf"),Abfalldokumentation!$N1207="Schimmel",Abfalldokumentation!$O1207="keinen Abnehmer/kein Schälpersonal"),"Div. Zipfel, ES ohne Verwendung",VLOOKUP(Abfalldokumentation!$M1207,Produktgruppen!A:B,2,FALSE)),"-")))))))))))))))))))))))</f>
        <v>Sammelnr. ungeschält VS</v>
      </c>
      <c r="M1207" s="76" t="str">
        <f>IFERROR(VLOOKUP(Abfalldokumentation!$W1207,Artikel!A:C,3,FALSE),Abfalldokumentation!$W1207)</f>
        <v>VS SKZ Premium Würfel</v>
      </c>
      <c r="N1207" s="76" t="str">
        <f>VLOOKUP(D1207,'Liste Gründe'!A:D,2,FALSE)</f>
        <v>Schimmel</v>
      </c>
      <c r="O1207" s="75" t="str">
        <f>IF(ISBLANK(F1207),VLOOKUP(Abfalldokumentation!$X1207,'Liste Gründe'!A:D,3,FALSE),F1207)</f>
        <v>Schimmel</v>
      </c>
      <c r="P1207" s="76" t="str">
        <f>IF(ISBLANK(Abfalldokumentation!$G1207),"-",Abfalldokumentation!$G1207)</f>
        <v>-</v>
      </c>
      <c r="Q1207" s="76">
        <f t="shared" si="155"/>
        <v>42</v>
      </c>
      <c r="R1207" s="76" t="str">
        <f t="shared" si="156"/>
        <v>Produkte</v>
      </c>
      <c r="S1207" s="76" t="str">
        <f t="shared" si="157"/>
        <v>BUs</v>
      </c>
      <c r="T1207" s="76" t="str">
        <f t="shared" si="158"/>
        <v>Symptome</v>
      </c>
      <c r="U1207" s="76">
        <f>IFERROR(VLOOKUP(Abfalldokumentation!$W1207,Kennzahlen!S:U,3,FALSE)*Abfalldokumentation!$J1207,"0")</f>
        <v>402.37399999999997</v>
      </c>
      <c r="V1207" s="76" t="str">
        <f>IF(ISBLANK(A1207),VLOOKUP(Abfalldokumentation!$W1207,'Linien - BU'!R:S,2,FALSE),A1207)</f>
        <v>RWV</v>
      </c>
      <c r="W1207" s="77">
        <f t="shared" si="159"/>
        <v>29600030</v>
      </c>
      <c r="X1207" s="77">
        <f t="shared" si="160"/>
        <v>12</v>
      </c>
      <c r="Y1207"/>
    </row>
    <row r="1208" spans="1:25" ht="30" customHeight="1" x14ac:dyDescent="0.25">
      <c r="A1208" s="39" t="s">
        <v>8</v>
      </c>
      <c r="B1208" s="40">
        <v>29900002</v>
      </c>
      <c r="C1208" s="40">
        <v>303</v>
      </c>
      <c r="D1208" s="40">
        <v>61</v>
      </c>
      <c r="E1208" s="41">
        <v>44488</v>
      </c>
      <c r="F1208" s="42"/>
      <c r="G1208" s="40"/>
      <c r="H1208" s="44" t="str">
        <f>IFERROR(VLOOKUP(Abfalldokumentation!$B1208,Artikel!A:C,3,FALSE),Abfalldokumentation!$B1208)</f>
        <v>VOS VEG-SCH MILD</v>
      </c>
      <c r="I1208" s="78" t="str">
        <f>VLOOKUP(V1208,'Linien - BU'!A:B,2,FALSE)</f>
        <v>BU3</v>
      </c>
      <c r="J1208" s="79">
        <f t="shared" si="154"/>
        <v>303</v>
      </c>
      <c r="K1208" s="80">
        <f>Abfalldokumentation!$E1208</f>
        <v>44488</v>
      </c>
      <c r="L1208" s="79" t="str">
        <f>IFERROR(IF(VLOOKUP(W1208,'[1]Rohware 230'!$B:$C,2,FALSE)=0,"Rohware"),
IFERROR(IF(VLOOKUP(W1208,[1]Sammelnr.!$B:$C,2,FALSE)=0,"Sammelnr. ungeschält ABS"),
IFERROR(IF(VLOOKUP(W1208,[1]Sammelnr.!$E:$F,2,FALSE)=0,"Sammelnr. ungeschält VS"),
IFERROR(IF(VLOOKUP(W1208,[1]Sammelnr.!$H:$I,2,FALSE)=0,"Sammelnr. geschält"),
IFERROR(IF(VLOOKUP(W1208,[1]Offen!$B:$C,2,FALSE)=0,"Offen ungeschält ABS"),
IFERROR(IF(VLOOKUP(W1208,[1]Offen!$E:$F,2,FALSE)=0,"Offen ungeschält VOS"),
IFERROR(IF(VLOOKUP(W1208,[1]Offen!$H:$I,2,FALSE)=0,"Offen geschält RW"),
IFERROR(IF(VLOOKUP(W1208,[1]Offen!$K:$L,2,FALSE)=0,"Offen vegan"),
IFERROR(IF(VLOOKUP(W1208,[1]Offen!$N:$O,2,FALSE)=0,"Offen Zipfel"),
IFERROR(IF(VLOOKUP(W1208,[1]Offen!$Q:$R,2,FALSE)=0,"Offen Endstücke"),
IFERROR(IF(VLOOKUP(W1208,[1]Vakuumiert!$B:$C,2,FALSE)=0,"Vakuumierter VOS ungeschält"),
IFERROR(IF(VLOOKUP(W1208,[1]Vakuumiert!$E:$F,2,FALSE)=0,"Vakuumierter ABS ungeschält"),
IFERROR(IF(VLOOKUP(W1208,[1]Vakuumiert!$H:$I,2,FALSE)=0,"Vakuumierter VOS geschält"),
IFERROR(IF(VLOOKUP(W1208,[1]Vakuumiert!$K:$L,2,FALSE)=0,"Vakuumierter VOS vegan"),
IFERROR(IF(VLOOKUP(W1208,[1]Vakuumiert!$N:$O,2,FALSE)=0,"Vakuumierter VOS Zipfel"),
IFERROR(IF(VLOOKUP(W1208,[1]Vakuumiert!$Q:$R,2,FALSE)=0,"Vakuumiert geschält"),
IFERROR(IF(VLOOKUP(W1208,'[1]vakuumierte Fertigprodukte'!$B:$C,2,FALSE)=0,"Fertigprodukte"),
IFERROR(IF(VLOOKUP(W1208,'[1]vakuumierte Fertigprodukte'!$E:$FI,2,FALSE)=0,"Vakuumierte Zipfel"),
IFERROR(IF(VLOOKUP(W1208,[1]Wurste!$B:$C,2,FALSE)=0,"Räucherwürste"),
IFERROR(IF(VLOOKUP(W1208,[1]Wurste!$E:$F,2,FALSE)=0,"URW/URGW Wurst"),
IFERROR(IF(VLOOKUP(W1208,[1]Wurste!$H:$I,2,FALSE)=0,"HF-Wurst Vegan"),
IFERROR(IF(VLOOKUP(W1208,[1]Wurste!$K:$L,2,FALSE)=0,"320er ohne Würste"),
IFERROR(IF(AND(OR(Abfalldokumentation!$I1208="BU3",Abfalldokumentation!$I1208="Verkauf"),Abfalldokumentation!$N1208="Schimmel",Abfalldokumentation!$O1208="keinen Abnehmer/kein Schälpersonal"),"Div. Zipfel, ES ohne Verwendung",VLOOKUP(Abfalldokumentation!$M1208,Produktgruppen!A:B,2,FALSE)),"-")))))))))))))))))))))))</f>
        <v>Offen vegan</v>
      </c>
      <c r="M1208" s="81" t="str">
        <f>IFERROR(VLOOKUP(Abfalldokumentation!$W1208,Artikel!A:C,3,FALSE),Abfalldokumentation!$W1208)</f>
        <v>VOS VEG-SCH MILD</v>
      </c>
      <c r="N1208" s="81" t="str">
        <f>VLOOKUP(D1208,'Liste Gründe'!A:D,2,FALSE)</f>
        <v>keinen Verwendungszweck</v>
      </c>
      <c r="O1208" s="80" t="str">
        <f>IF(ISBLANK(F1208),VLOOKUP(Abfalldokumentation!$X1208,'Liste Gründe'!A:D,3,FALSE),F1208)</f>
        <v>keinen Verwendungszweck</v>
      </c>
      <c r="P1208" s="81" t="str">
        <f>IF(ISBLANK(Abfalldokumentation!$G1208),"-",Abfalldokumentation!$G1208)</f>
        <v>-</v>
      </c>
      <c r="Q1208" s="81">
        <f t="shared" si="155"/>
        <v>42</v>
      </c>
      <c r="R1208" s="81" t="str">
        <f t="shared" si="156"/>
        <v>Produkte</v>
      </c>
      <c r="S1208" s="81" t="str">
        <f t="shared" si="157"/>
        <v>BUs</v>
      </c>
      <c r="T1208" s="81" t="str">
        <f t="shared" si="158"/>
        <v>Symptome</v>
      </c>
      <c r="U1208" s="81">
        <f>IFERROR(VLOOKUP(Abfalldokumentation!$W1208,Kennzahlen!S:U,3,FALSE)*Abfalldokumentation!$J1208,"0")</f>
        <v>151.5</v>
      </c>
      <c r="V1208" s="81" t="str">
        <f>IF(ISBLANK(A1208),VLOOKUP(Abfalldokumentation!$W1208,'Linien - BU'!R:S,2,FALSE),A1208)</f>
        <v>BU3</v>
      </c>
      <c r="W1208" s="77">
        <f t="shared" si="159"/>
        <v>29900002</v>
      </c>
      <c r="X1208" s="77">
        <f t="shared" si="160"/>
        <v>61</v>
      </c>
      <c r="Y1208"/>
    </row>
    <row r="1209" spans="1:25" ht="30" customHeight="1" x14ac:dyDescent="0.25">
      <c r="A1209" s="45" t="s">
        <v>8</v>
      </c>
      <c r="B1209" s="46">
        <v>29900002</v>
      </c>
      <c r="C1209" s="46">
        <v>74.400000000000006</v>
      </c>
      <c r="D1209" s="46">
        <v>22</v>
      </c>
      <c r="E1209" s="47">
        <v>44488</v>
      </c>
      <c r="F1209" s="48" t="s">
        <v>102</v>
      </c>
      <c r="G1209" s="46"/>
      <c r="H1209" s="50" t="str">
        <f>IFERROR(VLOOKUP(Abfalldokumentation!$B1209,Artikel!A:C,3,FALSE),Abfalldokumentation!$B1209)</f>
        <v>VOS VEG-SCH MILD</v>
      </c>
      <c r="I1209" s="73" t="str">
        <f>VLOOKUP(V1209,'Linien - BU'!A:B,2,FALSE)</f>
        <v>BU3</v>
      </c>
      <c r="J1209" s="74">
        <f t="shared" si="154"/>
        <v>74.400000000000006</v>
      </c>
      <c r="K1209" s="75">
        <f>Abfalldokumentation!$E1209</f>
        <v>44488</v>
      </c>
      <c r="L1209" s="74" t="str">
        <f>IFERROR(IF(VLOOKUP(W1209,'[1]Rohware 230'!$B:$C,2,FALSE)=0,"Rohware"),
IFERROR(IF(VLOOKUP(W1209,[1]Sammelnr.!$B:$C,2,FALSE)=0,"Sammelnr. ungeschält ABS"),
IFERROR(IF(VLOOKUP(W1209,[1]Sammelnr.!$E:$F,2,FALSE)=0,"Sammelnr. ungeschält VS"),
IFERROR(IF(VLOOKUP(W1209,[1]Sammelnr.!$H:$I,2,FALSE)=0,"Sammelnr. geschält"),
IFERROR(IF(VLOOKUP(W1209,[1]Offen!$B:$C,2,FALSE)=0,"Offen ungeschält ABS"),
IFERROR(IF(VLOOKUP(W1209,[1]Offen!$E:$F,2,FALSE)=0,"Offen ungeschält VOS"),
IFERROR(IF(VLOOKUP(W1209,[1]Offen!$H:$I,2,FALSE)=0,"Offen geschält RW"),
IFERROR(IF(VLOOKUP(W1209,[1]Offen!$K:$L,2,FALSE)=0,"Offen vegan"),
IFERROR(IF(VLOOKUP(W1209,[1]Offen!$N:$O,2,FALSE)=0,"Offen Zipfel"),
IFERROR(IF(VLOOKUP(W1209,[1]Offen!$Q:$R,2,FALSE)=0,"Offen Endstücke"),
IFERROR(IF(VLOOKUP(W1209,[1]Vakuumiert!$B:$C,2,FALSE)=0,"Vakuumierter VOS ungeschält"),
IFERROR(IF(VLOOKUP(W1209,[1]Vakuumiert!$E:$F,2,FALSE)=0,"Vakuumierter ABS ungeschält"),
IFERROR(IF(VLOOKUP(W1209,[1]Vakuumiert!$H:$I,2,FALSE)=0,"Vakuumierter VOS geschält"),
IFERROR(IF(VLOOKUP(W1209,[1]Vakuumiert!$K:$L,2,FALSE)=0,"Vakuumierter VOS vegan"),
IFERROR(IF(VLOOKUP(W1209,[1]Vakuumiert!$N:$O,2,FALSE)=0,"Vakuumierter VOS Zipfel"),
IFERROR(IF(VLOOKUP(W1209,[1]Vakuumiert!$Q:$R,2,FALSE)=0,"Vakuumiert geschält"),
IFERROR(IF(VLOOKUP(W1209,'[1]vakuumierte Fertigprodukte'!$B:$C,2,FALSE)=0,"Fertigprodukte"),
IFERROR(IF(VLOOKUP(W1209,'[1]vakuumierte Fertigprodukte'!$E:$FI,2,FALSE)=0,"Vakuumierte Zipfel"),
IFERROR(IF(VLOOKUP(W1209,[1]Wurste!$B:$C,2,FALSE)=0,"Räucherwürste"),
IFERROR(IF(VLOOKUP(W1209,[1]Wurste!$E:$F,2,FALSE)=0,"URW/URGW Wurst"),
IFERROR(IF(VLOOKUP(W1209,[1]Wurste!$H:$I,2,FALSE)=0,"HF-Wurst Vegan"),
IFERROR(IF(VLOOKUP(W1209,[1]Wurste!$K:$L,2,FALSE)=0,"320er ohne Würste"),
IFERROR(IF(AND(OR(Abfalldokumentation!$I1209="BU3",Abfalldokumentation!$I1209="Verkauf"),Abfalldokumentation!$N1209="Schimmel",Abfalldokumentation!$O1209="keinen Abnehmer/kein Schälpersonal"),"Div. Zipfel, ES ohne Verwendung",VLOOKUP(Abfalldokumentation!$M1209,Produktgruppen!A:B,2,FALSE)),"-")))))))))))))))))))))))</f>
        <v>Offen vegan</v>
      </c>
      <c r="M1209" s="76" t="str">
        <f>IFERROR(VLOOKUP(Abfalldokumentation!$W1209,Artikel!A:C,3,FALSE),Abfalldokumentation!$W1209)</f>
        <v>VOS VEG-SCH MILD</v>
      </c>
      <c r="N1209" s="76" t="str">
        <f>VLOOKUP(D1209,'Liste Gründe'!A:D,2,FALSE)</f>
        <v>Rest</v>
      </c>
      <c r="O1209" s="75" t="str">
        <f>IF(ISBLANK(F1209),VLOOKUP(Abfalldokumentation!$X1209,'Liste Gründe'!A:D,3,FALSE),F1209)</f>
        <v>Retoure</v>
      </c>
      <c r="P1209" s="76" t="str">
        <f>IF(ISBLANK(Abfalldokumentation!$G1209),"-",Abfalldokumentation!$G1209)</f>
        <v>-</v>
      </c>
      <c r="Q1209" s="76">
        <f t="shared" si="155"/>
        <v>42</v>
      </c>
      <c r="R1209" s="76" t="str">
        <f t="shared" si="156"/>
        <v>Produkte</v>
      </c>
      <c r="S1209" s="76" t="str">
        <f t="shared" si="157"/>
        <v>BUs</v>
      </c>
      <c r="T1209" s="76" t="str">
        <f t="shared" si="158"/>
        <v>Symptome</v>
      </c>
      <c r="U1209" s="76">
        <f>IFERROR(VLOOKUP(Abfalldokumentation!$W1209,Kennzahlen!S:U,3,FALSE)*Abfalldokumentation!$J1209,"0")</f>
        <v>37.200000000000003</v>
      </c>
      <c r="V1209" s="76" t="str">
        <f>IF(ISBLANK(A1209),VLOOKUP(Abfalldokumentation!$W1209,'Linien - BU'!R:S,2,FALSE),A1209)</f>
        <v>BU3</v>
      </c>
      <c r="W1209" s="77">
        <f t="shared" si="159"/>
        <v>29900002</v>
      </c>
      <c r="X1209" s="77">
        <f t="shared" si="160"/>
        <v>22</v>
      </c>
      <c r="Y1209"/>
    </row>
    <row r="1210" spans="1:25" ht="30" customHeight="1" x14ac:dyDescent="0.25">
      <c r="A1210" s="39" t="s">
        <v>8</v>
      </c>
      <c r="B1210" s="40">
        <v>29900003</v>
      </c>
      <c r="C1210" s="40">
        <v>640</v>
      </c>
      <c r="D1210" s="40">
        <v>61</v>
      </c>
      <c r="E1210" s="41">
        <v>44488</v>
      </c>
      <c r="F1210" s="42"/>
      <c r="G1210" s="40"/>
      <c r="H1210" s="44" t="str">
        <f>IFERROR(VLOOKUP(Abfalldokumentation!$B1210,Artikel!A:C,3,FALSE),Abfalldokumentation!$B1210)</f>
        <v>VOS VEG-SCH WÜRZIG</v>
      </c>
      <c r="I1210" s="78" t="str">
        <f>VLOOKUP(V1210,'Linien - BU'!A:B,2,FALSE)</f>
        <v>BU3</v>
      </c>
      <c r="J1210" s="79">
        <f t="shared" si="154"/>
        <v>640</v>
      </c>
      <c r="K1210" s="80">
        <f>Abfalldokumentation!$E1210</f>
        <v>44488</v>
      </c>
      <c r="L1210" s="79" t="str">
        <f>IFERROR(IF(VLOOKUP(W1210,'[1]Rohware 230'!$B:$C,2,FALSE)=0,"Rohware"),
IFERROR(IF(VLOOKUP(W1210,[1]Sammelnr.!$B:$C,2,FALSE)=0,"Sammelnr. ungeschält ABS"),
IFERROR(IF(VLOOKUP(W1210,[1]Sammelnr.!$E:$F,2,FALSE)=0,"Sammelnr. ungeschält VS"),
IFERROR(IF(VLOOKUP(W1210,[1]Sammelnr.!$H:$I,2,FALSE)=0,"Sammelnr. geschält"),
IFERROR(IF(VLOOKUP(W1210,[1]Offen!$B:$C,2,FALSE)=0,"Offen ungeschält ABS"),
IFERROR(IF(VLOOKUP(W1210,[1]Offen!$E:$F,2,FALSE)=0,"Offen ungeschält VOS"),
IFERROR(IF(VLOOKUP(W1210,[1]Offen!$H:$I,2,FALSE)=0,"Offen geschält RW"),
IFERROR(IF(VLOOKUP(W1210,[1]Offen!$K:$L,2,FALSE)=0,"Offen vegan"),
IFERROR(IF(VLOOKUP(W1210,[1]Offen!$N:$O,2,FALSE)=0,"Offen Zipfel"),
IFERROR(IF(VLOOKUP(W1210,[1]Offen!$Q:$R,2,FALSE)=0,"Offen Endstücke"),
IFERROR(IF(VLOOKUP(W1210,[1]Vakuumiert!$B:$C,2,FALSE)=0,"Vakuumierter VOS ungeschält"),
IFERROR(IF(VLOOKUP(W1210,[1]Vakuumiert!$E:$F,2,FALSE)=0,"Vakuumierter ABS ungeschält"),
IFERROR(IF(VLOOKUP(W1210,[1]Vakuumiert!$H:$I,2,FALSE)=0,"Vakuumierter VOS geschält"),
IFERROR(IF(VLOOKUP(W1210,[1]Vakuumiert!$K:$L,2,FALSE)=0,"Vakuumierter VOS vegan"),
IFERROR(IF(VLOOKUP(W1210,[1]Vakuumiert!$N:$O,2,FALSE)=0,"Vakuumierter VOS Zipfel"),
IFERROR(IF(VLOOKUP(W1210,[1]Vakuumiert!$Q:$R,2,FALSE)=0,"Vakuumiert geschält"),
IFERROR(IF(VLOOKUP(W1210,'[1]vakuumierte Fertigprodukte'!$B:$C,2,FALSE)=0,"Fertigprodukte"),
IFERROR(IF(VLOOKUP(W1210,'[1]vakuumierte Fertigprodukte'!$E:$FI,2,FALSE)=0,"Vakuumierte Zipfel"),
IFERROR(IF(VLOOKUP(W1210,[1]Wurste!$B:$C,2,FALSE)=0,"Räucherwürste"),
IFERROR(IF(VLOOKUP(W1210,[1]Wurste!$E:$F,2,FALSE)=0,"URW/URGW Wurst"),
IFERROR(IF(VLOOKUP(W1210,[1]Wurste!$H:$I,2,FALSE)=0,"HF-Wurst Vegan"),
IFERROR(IF(VLOOKUP(W1210,[1]Wurste!$K:$L,2,FALSE)=0,"320er ohne Würste"),
IFERROR(IF(AND(OR(Abfalldokumentation!$I1210="BU3",Abfalldokumentation!$I1210="Verkauf"),Abfalldokumentation!$N1210="Schimmel",Abfalldokumentation!$O1210="keinen Abnehmer/kein Schälpersonal"),"Div. Zipfel, ES ohne Verwendung",VLOOKUP(Abfalldokumentation!$M1210,Produktgruppen!A:B,2,FALSE)),"-")))))))))))))))))))))))</f>
        <v>Offen vegan</v>
      </c>
      <c r="M1210" s="81" t="str">
        <f>IFERROR(VLOOKUP(Abfalldokumentation!$W1210,Artikel!A:C,3,FALSE),Abfalldokumentation!$W1210)</f>
        <v>VOS VEG-SCH WÜRZIG</v>
      </c>
      <c r="N1210" s="81" t="str">
        <f>VLOOKUP(D1210,'Liste Gründe'!A:D,2,FALSE)</f>
        <v>keinen Verwendungszweck</v>
      </c>
      <c r="O1210" s="80" t="str">
        <f>IF(ISBLANK(F1210),VLOOKUP(Abfalldokumentation!$X1210,'Liste Gründe'!A:D,3,FALSE),F1210)</f>
        <v>keinen Verwendungszweck</v>
      </c>
      <c r="P1210" s="81" t="str">
        <f>IF(ISBLANK(Abfalldokumentation!$G1210),"-",Abfalldokumentation!$G1210)</f>
        <v>-</v>
      </c>
      <c r="Q1210" s="81">
        <f t="shared" si="155"/>
        <v>42</v>
      </c>
      <c r="R1210" s="81" t="str">
        <f t="shared" si="156"/>
        <v>Produkte</v>
      </c>
      <c r="S1210" s="81" t="str">
        <f t="shared" si="157"/>
        <v>BUs</v>
      </c>
      <c r="T1210" s="81" t="str">
        <f t="shared" si="158"/>
        <v>Symptome</v>
      </c>
      <c r="U1210" s="81">
        <f>IFERROR(VLOOKUP(Abfalldokumentation!$W1210,Kennzahlen!S:U,3,FALSE)*Abfalldokumentation!$J1210,"0")</f>
        <v>320</v>
      </c>
      <c r="V1210" s="81" t="str">
        <f>IF(ISBLANK(A1210),VLOOKUP(Abfalldokumentation!$W1210,'Linien - BU'!R:S,2,FALSE),A1210)</f>
        <v>BU3</v>
      </c>
      <c r="W1210" s="77">
        <f t="shared" si="159"/>
        <v>29900003</v>
      </c>
      <c r="X1210" s="77">
        <f t="shared" si="160"/>
        <v>61</v>
      </c>
      <c r="Y1210"/>
    </row>
    <row r="1211" spans="1:25" ht="30" customHeight="1" x14ac:dyDescent="0.25">
      <c r="A1211" s="45" t="s">
        <v>95</v>
      </c>
      <c r="B1211" s="46">
        <v>49500055</v>
      </c>
      <c r="C1211" s="46">
        <v>312</v>
      </c>
      <c r="D1211" s="46">
        <v>12</v>
      </c>
      <c r="E1211" s="47">
        <v>44488</v>
      </c>
      <c r="F1211" s="48" t="s">
        <v>29</v>
      </c>
      <c r="G1211" s="46"/>
      <c r="H1211" s="50" t="str">
        <f>IFERROR(VLOOKUP(Abfalldokumentation!$B1211,Artikel!A:C,3,FALSE),Abfalldokumentation!$B1211)</f>
        <v>ABS PROV-VAKU</v>
      </c>
      <c r="I1211" s="73" t="str">
        <f>VLOOKUP(V1211,'Linien - BU'!A:B,2,FALSE)</f>
        <v>BU1</v>
      </c>
      <c r="J1211" s="74">
        <f t="shared" si="154"/>
        <v>312</v>
      </c>
      <c r="K1211" s="75">
        <f>Abfalldokumentation!$E1211</f>
        <v>44488</v>
      </c>
      <c r="L1211" s="74" t="str">
        <f>IFERROR(IF(VLOOKUP(W1211,'[1]Rohware 230'!$B:$C,2,FALSE)=0,"Rohware"),
IFERROR(IF(VLOOKUP(W1211,[1]Sammelnr.!$B:$C,2,FALSE)=0,"Sammelnr. ungeschält ABS"),
IFERROR(IF(VLOOKUP(W1211,[1]Sammelnr.!$E:$F,2,FALSE)=0,"Sammelnr. ungeschält VS"),
IFERROR(IF(VLOOKUP(W1211,[1]Sammelnr.!$H:$I,2,FALSE)=0,"Sammelnr. geschält"),
IFERROR(IF(VLOOKUP(W1211,[1]Offen!$B:$C,2,FALSE)=0,"Offen ungeschält ABS"),
IFERROR(IF(VLOOKUP(W1211,[1]Offen!$E:$F,2,FALSE)=0,"Offen ungeschält VOS"),
IFERROR(IF(VLOOKUP(W1211,[1]Offen!$H:$I,2,FALSE)=0,"Offen geschält RW"),
IFERROR(IF(VLOOKUP(W1211,[1]Offen!$K:$L,2,FALSE)=0,"Offen vegan"),
IFERROR(IF(VLOOKUP(W1211,[1]Offen!$N:$O,2,FALSE)=0,"Offen Zipfel"),
IFERROR(IF(VLOOKUP(W1211,[1]Offen!$Q:$R,2,FALSE)=0,"Offen Endstücke"),
IFERROR(IF(VLOOKUP(W1211,[1]Vakuumiert!$B:$C,2,FALSE)=0,"Vakuumierter VOS ungeschält"),
IFERROR(IF(VLOOKUP(W1211,[1]Vakuumiert!$E:$F,2,FALSE)=0,"Vakuumierter ABS ungeschält"),
IFERROR(IF(VLOOKUP(W1211,[1]Vakuumiert!$H:$I,2,FALSE)=0,"Vakuumierter VOS geschält"),
IFERROR(IF(VLOOKUP(W1211,[1]Vakuumiert!$K:$L,2,FALSE)=0,"Vakuumierter VOS vegan"),
IFERROR(IF(VLOOKUP(W1211,[1]Vakuumiert!$N:$O,2,FALSE)=0,"Vakuumierter VOS Zipfel"),
IFERROR(IF(VLOOKUP(W1211,[1]Vakuumiert!$Q:$R,2,FALSE)=0,"Vakuumiert geschält"),
IFERROR(IF(VLOOKUP(W1211,'[1]vakuumierte Fertigprodukte'!$B:$C,2,FALSE)=0,"Fertigprodukte"),
IFERROR(IF(VLOOKUP(W1211,'[1]vakuumierte Fertigprodukte'!$E:$FI,2,FALSE)=0,"Vakuumierte Zipfel"),
IFERROR(IF(VLOOKUP(W1211,[1]Wurste!$B:$C,2,FALSE)=0,"Räucherwürste"),
IFERROR(IF(VLOOKUP(W1211,[1]Wurste!$E:$F,2,FALSE)=0,"URW/URGW Wurst"),
IFERROR(IF(VLOOKUP(W1211,[1]Wurste!$H:$I,2,FALSE)=0,"HF-Wurst Vegan"),
IFERROR(IF(VLOOKUP(W1211,[1]Wurste!$K:$L,2,FALSE)=0,"320er ohne Würste"),
IFERROR(IF(AND(OR(Abfalldokumentation!$I1211="BU3",Abfalldokumentation!$I1211="Verkauf"),Abfalldokumentation!$N1211="Schimmel",Abfalldokumentation!$O1211="keinen Abnehmer/kein Schälpersonal"),"Div. Zipfel, ES ohne Verwendung",VLOOKUP(Abfalldokumentation!$M1211,Produktgruppen!A:B,2,FALSE)),"-")))))))))))))))))))))))</f>
        <v>Vakuumierter ABS ungeschält</v>
      </c>
      <c r="M1211" s="76" t="str">
        <f>IFERROR(VLOOKUP(Abfalldokumentation!$W1211,Artikel!A:C,3,FALSE),Abfalldokumentation!$W1211)</f>
        <v>ABS PROV-VAKU</v>
      </c>
      <c r="N1211" s="76" t="str">
        <f>VLOOKUP(D1211,'Liste Gründe'!A:D,2,FALSE)</f>
        <v>Schimmel</v>
      </c>
      <c r="O1211" s="75" t="str">
        <f>IF(ISBLANK(F1211),VLOOKUP(Abfalldokumentation!$X1211,'Liste Gründe'!A:D,3,FALSE),F1211)</f>
        <v>Luftzieher</v>
      </c>
      <c r="P1211" s="76" t="str">
        <f>IF(ISBLANK(Abfalldokumentation!$G1211),"-",Abfalldokumentation!$G1211)</f>
        <v>-</v>
      </c>
      <c r="Q1211" s="76">
        <f t="shared" si="155"/>
        <v>42</v>
      </c>
      <c r="R1211" s="76" t="str">
        <f t="shared" si="156"/>
        <v>Produkte</v>
      </c>
      <c r="S1211" s="76" t="str">
        <f t="shared" si="157"/>
        <v>BUs</v>
      </c>
      <c r="T1211" s="76" t="str">
        <f t="shared" si="158"/>
        <v>Symptome</v>
      </c>
      <c r="U1211" s="76">
        <f>IFERROR(VLOOKUP(Abfalldokumentation!$W1211,Kennzahlen!S:U,3,FALSE)*Abfalldokumentation!$J1211,"0")</f>
        <v>160.36799999999999</v>
      </c>
      <c r="V1211" s="76" t="str">
        <f>IF(ISBLANK(A1211),VLOOKUP(Abfalldokumentation!$W1211,'Linien - BU'!R:S,2,FALSE),A1211)</f>
        <v>RWV</v>
      </c>
      <c r="W1211" s="77">
        <f t="shared" si="159"/>
        <v>49500055</v>
      </c>
      <c r="X1211" s="77">
        <f t="shared" si="160"/>
        <v>12</v>
      </c>
      <c r="Y1211"/>
    </row>
    <row r="1212" spans="1:25" ht="30" customHeight="1" x14ac:dyDescent="0.25">
      <c r="A1212" s="39" t="s">
        <v>8</v>
      </c>
      <c r="B1212" s="40">
        <v>49900001</v>
      </c>
      <c r="C1212" s="40">
        <v>100</v>
      </c>
      <c r="D1212" s="40">
        <v>61</v>
      </c>
      <c r="E1212" s="41">
        <v>44488</v>
      </c>
      <c r="F1212" s="42" t="s">
        <v>21</v>
      </c>
      <c r="G1212" s="40"/>
      <c r="H1212" s="44" t="str">
        <f>IFERROR(VLOOKUP(Abfalldokumentation!$B1212,Artikel!A:C,3,FALSE),Abfalldokumentation!$B1212)</f>
        <v>VOS VEG-SCH-MILD-VAKU</v>
      </c>
      <c r="I1212" s="78" t="str">
        <f>VLOOKUP(V1212,'Linien - BU'!A:B,2,FALSE)</f>
        <v>BU3</v>
      </c>
      <c r="J1212" s="79">
        <f t="shared" si="154"/>
        <v>100</v>
      </c>
      <c r="K1212" s="80">
        <f>Abfalldokumentation!$E1212</f>
        <v>44488</v>
      </c>
      <c r="L1212" s="79" t="str">
        <f>IFERROR(IF(VLOOKUP(W1212,'[1]Rohware 230'!$B:$C,2,FALSE)=0,"Rohware"),
IFERROR(IF(VLOOKUP(W1212,[1]Sammelnr.!$B:$C,2,FALSE)=0,"Sammelnr. ungeschält ABS"),
IFERROR(IF(VLOOKUP(W1212,[1]Sammelnr.!$E:$F,2,FALSE)=0,"Sammelnr. ungeschält VS"),
IFERROR(IF(VLOOKUP(W1212,[1]Sammelnr.!$H:$I,2,FALSE)=0,"Sammelnr. geschält"),
IFERROR(IF(VLOOKUP(W1212,[1]Offen!$B:$C,2,FALSE)=0,"Offen ungeschält ABS"),
IFERROR(IF(VLOOKUP(W1212,[1]Offen!$E:$F,2,FALSE)=0,"Offen ungeschält VOS"),
IFERROR(IF(VLOOKUP(W1212,[1]Offen!$H:$I,2,FALSE)=0,"Offen geschält RW"),
IFERROR(IF(VLOOKUP(W1212,[1]Offen!$K:$L,2,FALSE)=0,"Offen vegan"),
IFERROR(IF(VLOOKUP(W1212,[1]Offen!$N:$O,2,FALSE)=0,"Offen Zipfel"),
IFERROR(IF(VLOOKUP(W1212,[1]Offen!$Q:$R,2,FALSE)=0,"Offen Endstücke"),
IFERROR(IF(VLOOKUP(W1212,[1]Vakuumiert!$B:$C,2,FALSE)=0,"Vakuumierter VOS ungeschält"),
IFERROR(IF(VLOOKUP(W1212,[1]Vakuumiert!$E:$F,2,FALSE)=0,"Vakuumierter ABS ungeschält"),
IFERROR(IF(VLOOKUP(W1212,[1]Vakuumiert!$H:$I,2,FALSE)=0,"Vakuumierter VOS geschält"),
IFERROR(IF(VLOOKUP(W1212,[1]Vakuumiert!$K:$L,2,FALSE)=0,"Vakuumierter VOS vegan"),
IFERROR(IF(VLOOKUP(W1212,[1]Vakuumiert!$N:$O,2,FALSE)=0,"Vakuumierter VOS Zipfel"),
IFERROR(IF(VLOOKUP(W1212,[1]Vakuumiert!$Q:$R,2,FALSE)=0,"Vakuumiert geschält"),
IFERROR(IF(VLOOKUP(W1212,'[1]vakuumierte Fertigprodukte'!$B:$C,2,FALSE)=0,"Fertigprodukte"),
IFERROR(IF(VLOOKUP(W1212,'[1]vakuumierte Fertigprodukte'!$E:$FI,2,FALSE)=0,"Vakuumierte Zipfel"),
IFERROR(IF(VLOOKUP(W1212,[1]Wurste!$B:$C,2,FALSE)=0,"Räucherwürste"),
IFERROR(IF(VLOOKUP(W1212,[1]Wurste!$E:$F,2,FALSE)=0,"URW/URGW Wurst"),
IFERROR(IF(VLOOKUP(W1212,[1]Wurste!$H:$I,2,FALSE)=0,"HF-Wurst Vegan"),
IFERROR(IF(VLOOKUP(W1212,[1]Wurste!$K:$L,2,FALSE)=0,"320er ohne Würste"),
IFERROR(IF(AND(OR(Abfalldokumentation!$I1212="BU3",Abfalldokumentation!$I1212="Verkauf"),Abfalldokumentation!$N1212="Schimmel",Abfalldokumentation!$O1212="keinen Abnehmer/kein Schälpersonal"),"Div. Zipfel, ES ohne Verwendung",VLOOKUP(Abfalldokumentation!$M1212,Produktgruppen!A:B,2,FALSE)),"-")))))))))))))))))))))))</f>
        <v>Vakuumierter VOS vegan</v>
      </c>
      <c r="M1212" s="81" t="str">
        <f>IFERROR(VLOOKUP(Abfalldokumentation!$W1212,Artikel!A:C,3,FALSE),Abfalldokumentation!$W1212)</f>
        <v>VOS VEG-SCH-MILD-VAKU</v>
      </c>
      <c r="N1212" s="81" t="str">
        <f>VLOOKUP(D1212,'Liste Gründe'!A:D,2,FALSE)</f>
        <v>keinen Verwendungszweck</v>
      </c>
      <c r="O1212" s="80" t="str">
        <f>IF(ISBLANK(F1212),VLOOKUP(Abfalldokumentation!$X1212,'Liste Gründe'!A:D,3,FALSE),F1212)</f>
        <v>VOS &gt; Einsatz</v>
      </c>
      <c r="P1212" s="81" t="str">
        <f>IF(ISBLANK(Abfalldokumentation!$G1212),"-",Abfalldokumentation!$G1212)</f>
        <v>-</v>
      </c>
      <c r="Q1212" s="81">
        <f t="shared" si="155"/>
        <v>42</v>
      </c>
      <c r="R1212" s="81" t="str">
        <f t="shared" si="156"/>
        <v>Produkte</v>
      </c>
      <c r="S1212" s="81" t="str">
        <f t="shared" si="157"/>
        <v>BUs</v>
      </c>
      <c r="T1212" s="81" t="str">
        <f t="shared" si="158"/>
        <v>Symptome</v>
      </c>
      <c r="U1212" s="81">
        <f>IFERROR(VLOOKUP(Abfalldokumentation!$W1212,Kennzahlen!S:U,3,FALSE)*Abfalldokumentation!$J1212,"0")</f>
        <v>51.4</v>
      </c>
      <c r="V1212" s="81" t="str">
        <f>IF(ISBLANK(A1212),VLOOKUP(Abfalldokumentation!$W1212,'Linien - BU'!R:S,2,FALSE),A1212)</f>
        <v>BU3</v>
      </c>
      <c r="W1212" s="77">
        <f t="shared" si="159"/>
        <v>49900001</v>
      </c>
      <c r="X1212" s="77">
        <f t="shared" si="160"/>
        <v>61</v>
      </c>
      <c r="Y1212"/>
    </row>
    <row r="1213" spans="1:25" ht="30" customHeight="1" x14ac:dyDescent="0.25">
      <c r="A1213" s="45" t="s">
        <v>11</v>
      </c>
      <c r="B1213" s="46">
        <v>59500021</v>
      </c>
      <c r="C1213" s="46">
        <v>1500</v>
      </c>
      <c r="D1213" s="46">
        <v>11</v>
      </c>
      <c r="E1213" s="47">
        <v>44488</v>
      </c>
      <c r="F1213" s="48" t="s">
        <v>23</v>
      </c>
      <c r="G1213" s="46" t="s">
        <v>259</v>
      </c>
      <c r="H1213" s="50" t="str">
        <f>IFERROR(VLOOKUP(Abfalldokumentation!$B1213,Artikel!A:C,3,FALSE),Abfalldokumentation!$B1213)</f>
        <v>Räucher-Endstücke 3kg S</v>
      </c>
      <c r="I1213" s="73" t="str">
        <f>VLOOKUP(V1213,'Linien - BU'!A:B,2,FALSE)</f>
        <v>Verkauf</v>
      </c>
      <c r="J1213" s="74">
        <f t="shared" si="154"/>
        <v>1500</v>
      </c>
      <c r="K1213" s="75">
        <f>Abfalldokumentation!$E1213</f>
        <v>44488</v>
      </c>
      <c r="L1213" s="74" t="str">
        <f>IFERROR(IF(VLOOKUP(W1213,'[1]Rohware 230'!$B:$C,2,FALSE)=0,"Rohware"),
IFERROR(IF(VLOOKUP(W1213,[1]Sammelnr.!$B:$C,2,FALSE)=0,"Sammelnr. ungeschält ABS"),
IFERROR(IF(VLOOKUP(W1213,[1]Sammelnr.!$E:$F,2,FALSE)=0,"Sammelnr. ungeschält VS"),
IFERROR(IF(VLOOKUP(W1213,[1]Sammelnr.!$H:$I,2,FALSE)=0,"Sammelnr. geschält"),
IFERROR(IF(VLOOKUP(W1213,[1]Offen!$B:$C,2,FALSE)=0,"Offen ungeschält ABS"),
IFERROR(IF(VLOOKUP(W1213,[1]Offen!$E:$F,2,FALSE)=0,"Offen ungeschält VOS"),
IFERROR(IF(VLOOKUP(W1213,[1]Offen!$H:$I,2,FALSE)=0,"Offen geschält RW"),
IFERROR(IF(VLOOKUP(W1213,[1]Offen!$K:$L,2,FALSE)=0,"Offen vegan"),
IFERROR(IF(VLOOKUP(W1213,[1]Offen!$N:$O,2,FALSE)=0,"Offen Zipfel"),
IFERROR(IF(VLOOKUP(W1213,[1]Offen!$Q:$R,2,FALSE)=0,"Offen Endstücke"),
IFERROR(IF(VLOOKUP(W1213,[1]Vakuumiert!$B:$C,2,FALSE)=0,"Vakuumierter VOS ungeschält"),
IFERROR(IF(VLOOKUP(W1213,[1]Vakuumiert!$E:$F,2,FALSE)=0,"Vakuumierter ABS ungeschält"),
IFERROR(IF(VLOOKUP(W1213,[1]Vakuumiert!$H:$I,2,FALSE)=0,"Vakuumierter VOS geschält"),
IFERROR(IF(VLOOKUP(W1213,[1]Vakuumiert!$K:$L,2,FALSE)=0,"Vakuumierter VOS vegan"),
IFERROR(IF(VLOOKUP(W1213,[1]Vakuumiert!$N:$O,2,FALSE)=0,"Vakuumierter VOS Zipfel"),
IFERROR(IF(VLOOKUP(W1213,[1]Vakuumiert!$Q:$R,2,FALSE)=0,"Vakuumiert geschält"),
IFERROR(IF(VLOOKUP(W1213,'[1]vakuumierte Fertigprodukte'!$B:$C,2,FALSE)=0,"Fertigprodukte"),
IFERROR(IF(VLOOKUP(W1213,'[1]vakuumierte Fertigprodukte'!$E:$FI,2,FALSE)=0,"Vakuumierte Zipfel"),
IFERROR(IF(VLOOKUP(W1213,[1]Wurste!$B:$C,2,FALSE)=0,"Räucherwürste"),
IFERROR(IF(VLOOKUP(W1213,[1]Wurste!$E:$F,2,FALSE)=0,"URW/URGW Wurst"),
IFERROR(IF(VLOOKUP(W1213,[1]Wurste!$H:$I,2,FALSE)=0,"HF-Wurst Vegan"),
IFERROR(IF(VLOOKUP(W1213,[1]Wurste!$K:$L,2,FALSE)=0,"320er ohne Würste"),
IFERROR(IF(AND(OR(Abfalldokumentation!$I1213="BU3",Abfalldokumentation!$I1213="Verkauf"),Abfalldokumentation!$N1213="Schimmel",Abfalldokumentation!$O1213="keinen Abnehmer/kein Schälpersonal"),"Div. Zipfel, ES ohne Verwendung",VLOOKUP(Abfalldokumentation!$M1213,Produktgruppen!A:B,2,FALSE)),"-")))))))))))))))))))))))</f>
        <v>Fertigware</v>
      </c>
      <c r="M1213" s="76" t="str">
        <f>IFERROR(VLOOKUP(Abfalldokumentation!$W1213,Artikel!A:C,3,FALSE),Abfalldokumentation!$W1213)</f>
        <v>Räucher-Endstücke 3kg S</v>
      </c>
      <c r="N1213" s="76" t="str">
        <f>VLOOKUP(D1213,'Liste Gründe'!A:D,2,FALSE)</f>
        <v>Schimmel</v>
      </c>
      <c r="O1213" s="75" t="str">
        <f>IF(ISBLANK(F1213),VLOOKUP(Abfalldokumentation!$X1213,'Liste Gründe'!A:D,3,FALSE),F1213)</f>
        <v>keinen Abnehmer</v>
      </c>
      <c r="P1213" s="76" t="str">
        <f>IF(ISBLANK(Abfalldokumentation!$G1213),"-",Abfalldokumentation!$G1213)</f>
        <v>hätte im Juni verkauft werden sollen</v>
      </c>
      <c r="Q1213" s="76">
        <f t="shared" si="155"/>
        <v>42</v>
      </c>
      <c r="R1213" s="76" t="str">
        <f t="shared" si="156"/>
        <v>Produkte</v>
      </c>
      <c r="S1213" s="76" t="str">
        <f t="shared" si="157"/>
        <v>BUs</v>
      </c>
      <c r="T1213" s="76" t="str">
        <f t="shared" si="158"/>
        <v>Symptome</v>
      </c>
      <c r="U1213" s="76">
        <f>IFERROR(VLOOKUP(Abfalldokumentation!$W1213,Kennzahlen!S:U,3,FALSE)*Abfalldokumentation!$J1213,"0")</f>
        <v>3952.65</v>
      </c>
      <c r="V1213" s="76" t="str">
        <f>IF(ISBLANK(A1213),VLOOKUP(Abfalldokumentation!$W1213,'Linien - BU'!R:S,2,FALSE),A1213)</f>
        <v>Verkauf</v>
      </c>
      <c r="W1213" s="77">
        <f t="shared" si="159"/>
        <v>59500021</v>
      </c>
      <c r="X1213" s="77">
        <f t="shared" si="160"/>
        <v>11</v>
      </c>
      <c r="Y1213"/>
    </row>
    <row r="1214" spans="1:25" ht="30" customHeight="1" x14ac:dyDescent="0.25">
      <c r="A1214" s="39" t="s">
        <v>95</v>
      </c>
      <c r="B1214" s="40" t="s">
        <v>36</v>
      </c>
      <c r="C1214" s="40">
        <v>163</v>
      </c>
      <c r="D1214" s="40">
        <v>12</v>
      </c>
      <c r="E1214" s="41">
        <v>44488</v>
      </c>
      <c r="F1214" s="42" t="s">
        <v>21</v>
      </c>
      <c r="G1214" s="40"/>
      <c r="H1214" s="44" t="str">
        <f>IFERROR(VLOOKUP(Abfalldokumentation!$B1214,Artikel!A:C,3,FALSE),Abfalldokumentation!$B1214)</f>
        <v>-</v>
      </c>
      <c r="I1214" s="78" t="str">
        <f>VLOOKUP(V1214,'Linien - BU'!A:B,2,FALSE)</f>
        <v>BU1</v>
      </c>
      <c r="J1214" s="79">
        <f t="shared" si="154"/>
        <v>163</v>
      </c>
      <c r="K1214" s="80">
        <f>Abfalldokumentation!$E1214</f>
        <v>44488</v>
      </c>
      <c r="L1214" s="79" t="str">
        <f>IFERROR(IF(VLOOKUP(W1214,'[1]Rohware 230'!$B:$C,2,FALSE)=0,"Rohware"),
IFERROR(IF(VLOOKUP(W1214,[1]Sammelnr.!$B:$C,2,FALSE)=0,"Sammelnr. ungeschält ABS"),
IFERROR(IF(VLOOKUP(W1214,[1]Sammelnr.!$E:$F,2,FALSE)=0,"Sammelnr. ungeschält VS"),
IFERROR(IF(VLOOKUP(W1214,[1]Sammelnr.!$H:$I,2,FALSE)=0,"Sammelnr. geschält"),
IFERROR(IF(VLOOKUP(W1214,[1]Offen!$B:$C,2,FALSE)=0,"Offen ungeschält ABS"),
IFERROR(IF(VLOOKUP(W1214,[1]Offen!$E:$F,2,FALSE)=0,"Offen ungeschält VOS"),
IFERROR(IF(VLOOKUP(W1214,[1]Offen!$H:$I,2,FALSE)=0,"Offen geschält RW"),
IFERROR(IF(VLOOKUP(W1214,[1]Offen!$K:$L,2,FALSE)=0,"Offen vegan"),
IFERROR(IF(VLOOKUP(W1214,[1]Offen!$N:$O,2,FALSE)=0,"Offen Zipfel"),
IFERROR(IF(VLOOKUP(W1214,[1]Offen!$Q:$R,2,FALSE)=0,"Offen Endstücke"),
IFERROR(IF(VLOOKUP(W1214,[1]Vakuumiert!$B:$C,2,FALSE)=0,"Vakuumierter VOS ungeschält"),
IFERROR(IF(VLOOKUP(W1214,[1]Vakuumiert!$E:$F,2,FALSE)=0,"Vakuumierter ABS ungeschält"),
IFERROR(IF(VLOOKUP(W1214,[1]Vakuumiert!$H:$I,2,FALSE)=0,"Vakuumierter VOS geschält"),
IFERROR(IF(VLOOKUP(W1214,[1]Vakuumiert!$K:$L,2,FALSE)=0,"Vakuumierter VOS vegan"),
IFERROR(IF(VLOOKUP(W1214,[1]Vakuumiert!$N:$O,2,FALSE)=0,"Vakuumierter VOS Zipfel"),
IFERROR(IF(VLOOKUP(W1214,[1]Vakuumiert!$Q:$R,2,FALSE)=0,"Vakuumiert geschält"),
IFERROR(IF(VLOOKUP(W1214,'[1]vakuumierte Fertigprodukte'!$B:$C,2,FALSE)=0,"Fertigprodukte"),
IFERROR(IF(VLOOKUP(W1214,'[1]vakuumierte Fertigprodukte'!$E:$FI,2,FALSE)=0,"Vakuumierte Zipfel"),
IFERROR(IF(VLOOKUP(W1214,[1]Wurste!$B:$C,2,FALSE)=0,"Räucherwürste"),
IFERROR(IF(VLOOKUP(W1214,[1]Wurste!$E:$F,2,FALSE)=0,"URW/URGW Wurst"),
IFERROR(IF(VLOOKUP(W1214,[1]Wurste!$H:$I,2,FALSE)=0,"HF-Wurst Vegan"),
IFERROR(IF(VLOOKUP(W1214,[1]Wurste!$K:$L,2,FALSE)=0,"320er ohne Würste"),
IFERROR(IF(AND(OR(Abfalldokumentation!$I1214="BU3",Abfalldokumentation!$I1214="Verkauf"),Abfalldokumentation!$N1214="Schimmel",Abfalldokumentation!$O1214="keinen Abnehmer/kein Schälpersonal"),"Div. Zipfel, ES ohne Verwendung",VLOOKUP(Abfalldokumentation!$M1214,Produktgruppen!A:B,2,FALSE)),"-")))))))))))))))))))))))</f>
        <v>Rest</v>
      </c>
      <c r="M1214" s="81" t="str">
        <f>IFERROR(VLOOKUP(Abfalldokumentation!$W1214,Artikel!A:C,3,FALSE),Abfalldokumentation!$W1214)</f>
        <v>-</v>
      </c>
      <c r="N1214" s="81" t="str">
        <f>VLOOKUP(D1214,'Liste Gründe'!A:D,2,FALSE)</f>
        <v>Schimmel</v>
      </c>
      <c r="O1214" s="80" t="str">
        <f>IF(ISBLANK(F1214),VLOOKUP(Abfalldokumentation!$X1214,'Liste Gründe'!A:D,3,FALSE),F1214)</f>
        <v>VOS &gt; Einsatz</v>
      </c>
      <c r="P1214" s="81" t="str">
        <f>IF(ISBLANK(Abfalldokumentation!$G1214),"-",Abfalldokumentation!$G1214)</f>
        <v>-</v>
      </c>
      <c r="Q1214" s="81">
        <f t="shared" si="155"/>
        <v>42</v>
      </c>
      <c r="R1214" s="81" t="str">
        <f t="shared" si="156"/>
        <v>Produkte</v>
      </c>
      <c r="S1214" s="81" t="str">
        <f t="shared" si="157"/>
        <v>BUs</v>
      </c>
      <c r="T1214" s="81" t="str">
        <f t="shared" si="158"/>
        <v>Symptome</v>
      </c>
      <c r="U1214" s="81" t="str">
        <f>IFERROR(VLOOKUP(Abfalldokumentation!$W1214,Kennzahlen!S:U,3,FALSE)*Abfalldokumentation!$J1214,"0")</f>
        <v>0</v>
      </c>
      <c r="V1214" s="81" t="str">
        <f>IF(ISBLANK(A1214),VLOOKUP(Abfalldokumentation!$W1214,'Linien - BU'!R:S,2,FALSE),A1214)</f>
        <v>RWV</v>
      </c>
      <c r="W1214" s="77" t="str">
        <f t="shared" si="159"/>
        <v>-</v>
      </c>
      <c r="X1214" s="77">
        <f t="shared" si="160"/>
        <v>12</v>
      </c>
      <c r="Y1214"/>
    </row>
    <row r="1215" spans="1:25" ht="30" customHeight="1" x14ac:dyDescent="0.25">
      <c r="A1215" s="45" t="s">
        <v>95</v>
      </c>
      <c r="B1215" s="46" t="s">
        <v>36</v>
      </c>
      <c r="C1215" s="46">
        <v>346</v>
      </c>
      <c r="D1215" s="46">
        <v>12</v>
      </c>
      <c r="E1215" s="47">
        <v>44488</v>
      </c>
      <c r="F1215" s="48" t="s">
        <v>21</v>
      </c>
      <c r="G1215" s="46"/>
      <c r="H1215" s="50" t="str">
        <f>IFERROR(VLOOKUP(Abfalldokumentation!$B1215,Artikel!A:C,3,FALSE),Abfalldokumentation!$B1215)</f>
        <v>-</v>
      </c>
      <c r="I1215" s="73" t="str">
        <f>VLOOKUP(V1215,'Linien - BU'!A:B,2,FALSE)</f>
        <v>BU1</v>
      </c>
      <c r="J1215" s="74">
        <f t="shared" si="154"/>
        <v>346</v>
      </c>
      <c r="K1215" s="75">
        <f>Abfalldokumentation!$E1215</f>
        <v>44488</v>
      </c>
      <c r="L1215" s="74" t="str">
        <f>IFERROR(IF(VLOOKUP(W1215,'[1]Rohware 230'!$B:$C,2,FALSE)=0,"Rohware"),
IFERROR(IF(VLOOKUP(W1215,[1]Sammelnr.!$B:$C,2,FALSE)=0,"Sammelnr. ungeschält ABS"),
IFERROR(IF(VLOOKUP(W1215,[1]Sammelnr.!$E:$F,2,FALSE)=0,"Sammelnr. ungeschält VS"),
IFERROR(IF(VLOOKUP(W1215,[1]Sammelnr.!$H:$I,2,FALSE)=0,"Sammelnr. geschält"),
IFERROR(IF(VLOOKUP(W1215,[1]Offen!$B:$C,2,FALSE)=0,"Offen ungeschält ABS"),
IFERROR(IF(VLOOKUP(W1215,[1]Offen!$E:$F,2,FALSE)=0,"Offen ungeschält VOS"),
IFERROR(IF(VLOOKUP(W1215,[1]Offen!$H:$I,2,FALSE)=0,"Offen geschält RW"),
IFERROR(IF(VLOOKUP(W1215,[1]Offen!$K:$L,2,FALSE)=0,"Offen vegan"),
IFERROR(IF(VLOOKUP(W1215,[1]Offen!$N:$O,2,FALSE)=0,"Offen Zipfel"),
IFERROR(IF(VLOOKUP(W1215,[1]Offen!$Q:$R,2,FALSE)=0,"Offen Endstücke"),
IFERROR(IF(VLOOKUP(W1215,[1]Vakuumiert!$B:$C,2,FALSE)=0,"Vakuumierter VOS ungeschält"),
IFERROR(IF(VLOOKUP(W1215,[1]Vakuumiert!$E:$F,2,FALSE)=0,"Vakuumierter ABS ungeschält"),
IFERROR(IF(VLOOKUP(W1215,[1]Vakuumiert!$H:$I,2,FALSE)=0,"Vakuumierter VOS geschält"),
IFERROR(IF(VLOOKUP(W1215,[1]Vakuumiert!$K:$L,2,FALSE)=0,"Vakuumierter VOS vegan"),
IFERROR(IF(VLOOKUP(W1215,[1]Vakuumiert!$N:$O,2,FALSE)=0,"Vakuumierter VOS Zipfel"),
IFERROR(IF(VLOOKUP(W1215,[1]Vakuumiert!$Q:$R,2,FALSE)=0,"Vakuumiert geschält"),
IFERROR(IF(VLOOKUP(W1215,'[1]vakuumierte Fertigprodukte'!$B:$C,2,FALSE)=0,"Fertigprodukte"),
IFERROR(IF(VLOOKUP(W1215,'[1]vakuumierte Fertigprodukte'!$E:$FI,2,FALSE)=0,"Vakuumierte Zipfel"),
IFERROR(IF(VLOOKUP(W1215,[1]Wurste!$B:$C,2,FALSE)=0,"Räucherwürste"),
IFERROR(IF(VLOOKUP(W1215,[1]Wurste!$E:$F,2,FALSE)=0,"URW/URGW Wurst"),
IFERROR(IF(VLOOKUP(W1215,[1]Wurste!$H:$I,2,FALSE)=0,"HF-Wurst Vegan"),
IFERROR(IF(VLOOKUP(W1215,[1]Wurste!$K:$L,2,FALSE)=0,"320er ohne Würste"),
IFERROR(IF(AND(OR(Abfalldokumentation!$I1215="BU3",Abfalldokumentation!$I1215="Verkauf"),Abfalldokumentation!$N1215="Schimmel",Abfalldokumentation!$O1215="keinen Abnehmer/kein Schälpersonal"),"Div. Zipfel, ES ohne Verwendung",VLOOKUP(Abfalldokumentation!$M1215,Produktgruppen!A:B,2,FALSE)),"-")))))))))))))))))))))))</f>
        <v>Rest</v>
      </c>
      <c r="M1215" s="76" t="str">
        <f>IFERROR(VLOOKUP(Abfalldokumentation!$W1215,Artikel!A:C,3,FALSE),Abfalldokumentation!$W1215)</f>
        <v>-</v>
      </c>
      <c r="N1215" s="76" t="str">
        <f>VLOOKUP(D1215,'Liste Gründe'!A:D,2,FALSE)</f>
        <v>Schimmel</v>
      </c>
      <c r="O1215" s="75" t="str">
        <f>IF(ISBLANK(F1215),VLOOKUP(Abfalldokumentation!$X1215,'Liste Gründe'!A:D,3,FALSE),F1215)</f>
        <v>VOS &gt; Einsatz</v>
      </c>
      <c r="P1215" s="76" t="str">
        <f>IF(ISBLANK(Abfalldokumentation!$G1215),"-",Abfalldokumentation!$G1215)</f>
        <v>-</v>
      </c>
      <c r="Q1215" s="76">
        <f t="shared" si="155"/>
        <v>42</v>
      </c>
      <c r="R1215" s="76" t="str">
        <f t="shared" si="156"/>
        <v>Produkte</v>
      </c>
      <c r="S1215" s="76" t="str">
        <f t="shared" si="157"/>
        <v>BUs</v>
      </c>
      <c r="T1215" s="76" t="str">
        <f t="shared" si="158"/>
        <v>Symptome</v>
      </c>
      <c r="U1215" s="76" t="str">
        <f>IFERROR(VLOOKUP(Abfalldokumentation!$W1215,Kennzahlen!S:U,3,FALSE)*Abfalldokumentation!$J1215,"0")</f>
        <v>0</v>
      </c>
      <c r="V1215" s="76" t="str">
        <f>IF(ISBLANK(A1215),VLOOKUP(Abfalldokumentation!$W1215,'Linien - BU'!R:S,2,FALSE),A1215)</f>
        <v>RWV</v>
      </c>
      <c r="W1215" s="77" t="str">
        <f t="shared" si="159"/>
        <v>-</v>
      </c>
      <c r="X1215" s="77">
        <f t="shared" si="160"/>
        <v>12</v>
      </c>
      <c r="Y1215"/>
    </row>
    <row r="1216" spans="1:25" ht="30" customHeight="1" x14ac:dyDescent="0.25">
      <c r="A1216" s="39" t="s">
        <v>70</v>
      </c>
      <c r="B1216" s="40" t="s">
        <v>36</v>
      </c>
      <c r="C1216" s="40">
        <v>28</v>
      </c>
      <c r="D1216" s="40">
        <v>40</v>
      </c>
      <c r="E1216" s="41">
        <v>44488</v>
      </c>
      <c r="F1216" s="42"/>
      <c r="G1216" s="40"/>
      <c r="H1216" s="44" t="str">
        <f>IFERROR(VLOOKUP(Abfalldokumentation!$B1216,Artikel!A:C,3,FALSE),Abfalldokumentation!$B1216)</f>
        <v>-</v>
      </c>
      <c r="I1216" s="78" t="str">
        <f>VLOOKUP(V1216,'Linien - BU'!A:B,2,FALSE)</f>
        <v>BU1</v>
      </c>
      <c r="J1216" s="79">
        <f t="shared" si="154"/>
        <v>28</v>
      </c>
      <c r="K1216" s="80">
        <f>Abfalldokumentation!$E1216</f>
        <v>44488</v>
      </c>
      <c r="L1216" s="79" t="str">
        <f>IFERROR(IF(VLOOKUP(W1216,'[1]Rohware 230'!$B:$C,2,FALSE)=0,"Rohware"),
IFERROR(IF(VLOOKUP(W1216,[1]Sammelnr.!$B:$C,2,FALSE)=0,"Sammelnr. ungeschält ABS"),
IFERROR(IF(VLOOKUP(W1216,[1]Sammelnr.!$E:$F,2,FALSE)=0,"Sammelnr. ungeschält VS"),
IFERROR(IF(VLOOKUP(W1216,[1]Sammelnr.!$H:$I,2,FALSE)=0,"Sammelnr. geschält"),
IFERROR(IF(VLOOKUP(W1216,[1]Offen!$B:$C,2,FALSE)=0,"Offen ungeschält ABS"),
IFERROR(IF(VLOOKUP(W1216,[1]Offen!$E:$F,2,FALSE)=0,"Offen ungeschält VOS"),
IFERROR(IF(VLOOKUP(W1216,[1]Offen!$H:$I,2,FALSE)=0,"Offen geschält RW"),
IFERROR(IF(VLOOKUP(W1216,[1]Offen!$K:$L,2,FALSE)=0,"Offen vegan"),
IFERROR(IF(VLOOKUP(W1216,[1]Offen!$N:$O,2,FALSE)=0,"Offen Zipfel"),
IFERROR(IF(VLOOKUP(W1216,[1]Offen!$Q:$R,2,FALSE)=0,"Offen Endstücke"),
IFERROR(IF(VLOOKUP(W1216,[1]Vakuumiert!$B:$C,2,FALSE)=0,"Vakuumierter VOS ungeschält"),
IFERROR(IF(VLOOKUP(W1216,[1]Vakuumiert!$E:$F,2,FALSE)=0,"Vakuumierter ABS ungeschält"),
IFERROR(IF(VLOOKUP(W1216,[1]Vakuumiert!$H:$I,2,FALSE)=0,"Vakuumierter VOS geschält"),
IFERROR(IF(VLOOKUP(W1216,[1]Vakuumiert!$K:$L,2,FALSE)=0,"Vakuumierter VOS vegan"),
IFERROR(IF(VLOOKUP(W1216,[1]Vakuumiert!$N:$O,2,FALSE)=0,"Vakuumierter VOS Zipfel"),
IFERROR(IF(VLOOKUP(W1216,[1]Vakuumiert!$Q:$R,2,FALSE)=0,"Vakuumiert geschält"),
IFERROR(IF(VLOOKUP(W1216,'[1]vakuumierte Fertigprodukte'!$B:$C,2,FALSE)=0,"Fertigprodukte"),
IFERROR(IF(VLOOKUP(W1216,'[1]vakuumierte Fertigprodukte'!$E:$FI,2,FALSE)=0,"Vakuumierte Zipfel"),
IFERROR(IF(VLOOKUP(W1216,[1]Wurste!$B:$C,2,FALSE)=0,"Räucherwürste"),
IFERROR(IF(VLOOKUP(W1216,[1]Wurste!$E:$F,2,FALSE)=0,"URW/URGW Wurst"),
IFERROR(IF(VLOOKUP(W1216,[1]Wurste!$H:$I,2,FALSE)=0,"HF-Wurst Vegan"),
IFERROR(IF(VLOOKUP(W1216,[1]Wurste!$K:$L,2,FALSE)=0,"320er ohne Würste"),
IFERROR(IF(AND(OR(Abfalldokumentation!$I1216="BU3",Abfalldokumentation!$I1216="Verkauf"),Abfalldokumentation!$N1216="Schimmel",Abfalldokumentation!$O1216="keinen Abnehmer/kein Schälpersonal"),"Div. Zipfel, ES ohne Verwendung",VLOOKUP(Abfalldokumentation!$M1216,Produktgruppen!A:B,2,FALSE)),"-")))))))))))))))))))))))</f>
        <v>Rest</v>
      </c>
      <c r="M1216" s="81" t="str">
        <f>IFERROR(VLOOKUP(Abfalldokumentation!$W1216,Artikel!A:C,3,FALSE),Abfalldokumentation!$W1216)</f>
        <v>-</v>
      </c>
      <c r="N1216" s="81" t="str">
        <f>VLOOKUP(D1216,'Liste Gründe'!A:D,2,FALSE)</f>
        <v>Rest</v>
      </c>
      <c r="O1216" s="80" t="str">
        <f>IF(ISBLANK(F1216),VLOOKUP(Abfalldokumentation!$X1216,'Liste Gründe'!A:D,3,FALSE),F1216)</f>
        <v>Metall</v>
      </c>
      <c r="P1216" s="81" t="str">
        <f>IF(ISBLANK(Abfalldokumentation!$G1216),"-",Abfalldokumentation!$G1216)</f>
        <v>-</v>
      </c>
      <c r="Q1216" s="81">
        <f t="shared" si="155"/>
        <v>42</v>
      </c>
      <c r="R1216" s="81" t="str">
        <f t="shared" si="156"/>
        <v>Produkte</v>
      </c>
      <c r="S1216" s="81" t="str">
        <f t="shared" si="157"/>
        <v>BUs</v>
      </c>
      <c r="T1216" s="81" t="str">
        <f t="shared" si="158"/>
        <v>Symptome</v>
      </c>
      <c r="U1216" s="81" t="str">
        <f>IFERROR(VLOOKUP(Abfalldokumentation!$W1216,Kennzahlen!S:U,3,FALSE)*Abfalldokumentation!$J1216,"0")</f>
        <v>0</v>
      </c>
      <c r="V1216" s="81" t="str">
        <f>IF(ISBLANK(A1216),VLOOKUP(Abfalldokumentation!$W1216,'Linien - BU'!R:S,2,FALSE),A1216)</f>
        <v>Abfüllung</v>
      </c>
      <c r="W1216" s="77" t="str">
        <f t="shared" si="159"/>
        <v>-</v>
      </c>
      <c r="X1216" s="77">
        <f t="shared" si="160"/>
        <v>40</v>
      </c>
      <c r="Y1216"/>
    </row>
    <row r="1217" spans="1:25" ht="30" customHeight="1" x14ac:dyDescent="0.25">
      <c r="A1217" s="45" t="s">
        <v>7</v>
      </c>
      <c r="B1217" s="46" t="s">
        <v>36</v>
      </c>
      <c r="C1217" s="46">
        <v>20</v>
      </c>
      <c r="D1217" s="46">
        <v>30</v>
      </c>
      <c r="E1217" s="47">
        <v>44488</v>
      </c>
      <c r="F1217" s="48"/>
      <c r="G1217" s="46"/>
      <c r="H1217" s="50" t="str">
        <f>IFERROR(VLOOKUP(Abfalldokumentation!$B1217,Artikel!A:C,3,FALSE),Abfalldokumentation!$B1217)</f>
        <v>-</v>
      </c>
      <c r="I1217" s="73" t="str">
        <f>VLOOKUP(V1217,'Linien - BU'!A:B,2,FALSE)</f>
        <v>BU2</v>
      </c>
      <c r="J1217" s="74">
        <f t="shared" si="154"/>
        <v>20</v>
      </c>
      <c r="K1217" s="75">
        <f>Abfalldokumentation!$E1217</f>
        <v>44488</v>
      </c>
      <c r="L1217" s="74" t="str">
        <f>IFERROR(IF(VLOOKUP(W1217,'[1]Rohware 230'!$B:$C,2,FALSE)=0,"Rohware"),
IFERROR(IF(VLOOKUP(W1217,[1]Sammelnr.!$B:$C,2,FALSE)=0,"Sammelnr. ungeschält ABS"),
IFERROR(IF(VLOOKUP(W1217,[1]Sammelnr.!$E:$F,2,FALSE)=0,"Sammelnr. ungeschält VS"),
IFERROR(IF(VLOOKUP(W1217,[1]Sammelnr.!$H:$I,2,FALSE)=0,"Sammelnr. geschält"),
IFERROR(IF(VLOOKUP(W1217,[1]Offen!$B:$C,2,FALSE)=0,"Offen ungeschält ABS"),
IFERROR(IF(VLOOKUP(W1217,[1]Offen!$E:$F,2,FALSE)=0,"Offen ungeschält VOS"),
IFERROR(IF(VLOOKUP(W1217,[1]Offen!$H:$I,2,FALSE)=0,"Offen geschält RW"),
IFERROR(IF(VLOOKUP(W1217,[1]Offen!$K:$L,2,FALSE)=0,"Offen vegan"),
IFERROR(IF(VLOOKUP(W1217,[1]Offen!$N:$O,2,FALSE)=0,"Offen Zipfel"),
IFERROR(IF(VLOOKUP(W1217,[1]Offen!$Q:$R,2,FALSE)=0,"Offen Endstücke"),
IFERROR(IF(VLOOKUP(W1217,[1]Vakuumiert!$B:$C,2,FALSE)=0,"Vakuumierter VOS ungeschält"),
IFERROR(IF(VLOOKUP(W1217,[1]Vakuumiert!$E:$F,2,FALSE)=0,"Vakuumierter ABS ungeschält"),
IFERROR(IF(VLOOKUP(W1217,[1]Vakuumiert!$H:$I,2,FALSE)=0,"Vakuumierter VOS geschält"),
IFERROR(IF(VLOOKUP(W1217,[1]Vakuumiert!$K:$L,2,FALSE)=0,"Vakuumierter VOS vegan"),
IFERROR(IF(VLOOKUP(W1217,[1]Vakuumiert!$N:$O,2,FALSE)=0,"Vakuumierter VOS Zipfel"),
IFERROR(IF(VLOOKUP(W1217,[1]Vakuumiert!$Q:$R,2,FALSE)=0,"Vakuumiert geschält"),
IFERROR(IF(VLOOKUP(W1217,'[1]vakuumierte Fertigprodukte'!$B:$C,2,FALSE)=0,"Fertigprodukte"),
IFERROR(IF(VLOOKUP(W1217,'[1]vakuumierte Fertigprodukte'!$E:$FI,2,FALSE)=0,"Vakuumierte Zipfel"),
IFERROR(IF(VLOOKUP(W1217,[1]Wurste!$B:$C,2,FALSE)=0,"Räucherwürste"),
IFERROR(IF(VLOOKUP(W1217,[1]Wurste!$E:$F,2,FALSE)=0,"URW/URGW Wurst"),
IFERROR(IF(VLOOKUP(W1217,[1]Wurste!$H:$I,2,FALSE)=0,"HF-Wurst Vegan"),
IFERROR(IF(VLOOKUP(W1217,[1]Wurste!$K:$L,2,FALSE)=0,"320er ohne Würste"),
IFERROR(IF(AND(OR(Abfalldokumentation!$I1217="BU3",Abfalldokumentation!$I1217="Verkauf"),Abfalldokumentation!$N1217="Schimmel",Abfalldokumentation!$O1217="keinen Abnehmer/kein Schälpersonal"),"Div. Zipfel, ES ohne Verwendung",VLOOKUP(Abfalldokumentation!$M1217,Produktgruppen!A:B,2,FALSE)),"-")))))))))))))))))))))))</f>
        <v>Rest</v>
      </c>
      <c r="M1217" s="76" t="str">
        <f>IFERROR(VLOOKUP(Abfalldokumentation!$W1217,Artikel!A:C,3,FALSE),Abfalldokumentation!$W1217)</f>
        <v>-</v>
      </c>
      <c r="N1217" s="76" t="str">
        <f>VLOOKUP(D1217,'Liste Gründe'!A:D,2,FALSE)</f>
        <v>Linienbezogen</v>
      </c>
      <c r="O1217" s="75" t="str">
        <f>IF(ISBLANK(F1217),VLOOKUP(Abfalldokumentation!$X1217,'Liste Gründe'!A:D,3,FALSE),F1217)</f>
        <v>Maschinenabfall</v>
      </c>
      <c r="P1217" s="76" t="str">
        <f>IF(ISBLANK(Abfalldokumentation!$G1217),"-",Abfalldokumentation!$G1217)</f>
        <v>-</v>
      </c>
      <c r="Q1217" s="76">
        <f t="shared" si="155"/>
        <v>42</v>
      </c>
      <c r="R1217" s="76" t="str">
        <f t="shared" si="156"/>
        <v>Produkte</v>
      </c>
      <c r="S1217" s="76" t="str">
        <f t="shared" si="157"/>
        <v>BUs</v>
      </c>
      <c r="T1217" s="76" t="str">
        <f t="shared" si="158"/>
        <v>Symptome</v>
      </c>
      <c r="U1217" s="76" t="str">
        <f>IFERROR(VLOOKUP(Abfalldokumentation!$W1217,Kennzahlen!S:U,3,FALSE)*Abfalldokumentation!$J1217,"0")</f>
        <v>0</v>
      </c>
      <c r="V1217" s="76" t="str">
        <f>IF(ISBLANK(A1217),VLOOKUP(Abfalldokumentation!$W1217,'Linien - BU'!R:S,2,FALSE),A1217)</f>
        <v>BU2</v>
      </c>
      <c r="W1217" s="77" t="str">
        <f t="shared" si="159"/>
        <v>-</v>
      </c>
      <c r="X1217" s="77">
        <f t="shared" si="160"/>
        <v>30</v>
      </c>
      <c r="Y1217"/>
    </row>
    <row r="1218" spans="1:25" ht="30" customHeight="1" x14ac:dyDescent="0.25">
      <c r="A1218" s="39" t="s">
        <v>110</v>
      </c>
      <c r="B1218" s="40" t="s">
        <v>36</v>
      </c>
      <c r="C1218" s="40">
        <v>24</v>
      </c>
      <c r="D1218" s="40">
        <v>61</v>
      </c>
      <c r="E1218" s="41">
        <v>44488</v>
      </c>
      <c r="F1218" s="42"/>
      <c r="G1218" s="40"/>
      <c r="H1218" s="44" t="str">
        <f>IFERROR(VLOOKUP(Abfalldokumentation!$B1218,Artikel!A:C,3,FALSE),Abfalldokumentation!$B1218)</f>
        <v>-</v>
      </c>
      <c r="I1218" s="78" t="str">
        <f>VLOOKUP(V1218,'Linien - BU'!A:B,2,FALSE)</f>
        <v>BU3</v>
      </c>
      <c r="J1218" s="79">
        <f t="shared" ref="J1218:J1281" si="161">C1218</f>
        <v>24</v>
      </c>
      <c r="K1218" s="80">
        <f>Abfalldokumentation!$E1218</f>
        <v>44488</v>
      </c>
      <c r="L1218" s="79" t="str">
        <f>IFERROR(IF(VLOOKUP(W1218,'[1]Rohware 230'!$B:$C,2,FALSE)=0,"Rohware"),
IFERROR(IF(VLOOKUP(W1218,[1]Sammelnr.!$B:$C,2,FALSE)=0,"Sammelnr. ungeschält ABS"),
IFERROR(IF(VLOOKUP(W1218,[1]Sammelnr.!$E:$F,2,FALSE)=0,"Sammelnr. ungeschält VS"),
IFERROR(IF(VLOOKUP(W1218,[1]Sammelnr.!$H:$I,2,FALSE)=0,"Sammelnr. geschält"),
IFERROR(IF(VLOOKUP(W1218,[1]Offen!$B:$C,2,FALSE)=0,"Offen ungeschält ABS"),
IFERROR(IF(VLOOKUP(W1218,[1]Offen!$E:$F,2,FALSE)=0,"Offen ungeschält VOS"),
IFERROR(IF(VLOOKUP(W1218,[1]Offen!$H:$I,2,FALSE)=0,"Offen geschält RW"),
IFERROR(IF(VLOOKUP(W1218,[1]Offen!$K:$L,2,FALSE)=0,"Offen vegan"),
IFERROR(IF(VLOOKUP(W1218,[1]Offen!$N:$O,2,FALSE)=0,"Offen Zipfel"),
IFERROR(IF(VLOOKUP(W1218,[1]Offen!$Q:$R,2,FALSE)=0,"Offen Endstücke"),
IFERROR(IF(VLOOKUP(W1218,[1]Vakuumiert!$B:$C,2,FALSE)=0,"Vakuumierter VOS ungeschält"),
IFERROR(IF(VLOOKUP(W1218,[1]Vakuumiert!$E:$F,2,FALSE)=0,"Vakuumierter ABS ungeschält"),
IFERROR(IF(VLOOKUP(W1218,[1]Vakuumiert!$H:$I,2,FALSE)=0,"Vakuumierter VOS geschält"),
IFERROR(IF(VLOOKUP(W1218,[1]Vakuumiert!$K:$L,2,FALSE)=0,"Vakuumierter VOS vegan"),
IFERROR(IF(VLOOKUP(W1218,[1]Vakuumiert!$N:$O,2,FALSE)=0,"Vakuumierter VOS Zipfel"),
IFERROR(IF(VLOOKUP(W1218,[1]Vakuumiert!$Q:$R,2,FALSE)=0,"Vakuumiert geschält"),
IFERROR(IF(VLOOKUP(W1218,'[1]vakuumierte Fertigprodukte'!$B:$C,2,FALSE)=0,"Fertigprodukte"),
IFERROR(IF(VLOOKUP(W1218,'[1]vakuumierte Fertigprodukte'!$E:$FI,2,FALSE)=0,"Vakuumierte Zipfel"),
IFERROR(IF(VLOOKUP(W1218,[1]Wurste!$B:$C,2,FALSE)=0,"Räucherwürste"),
IFERROR(IF(VLOOKUP(W1218,[1]Wurste!$E:$F,2,FALSE)=0,"URW/URGW Wurst"),
IFERROR(IF(VLOOKUP(W1218,[1]Wurste!$H:$I,2,FALSE)=0,"HF-Wurst Vegan"),
IFERROR(IF(VLOOKUP(W1218,[1]Wurste!$K:$L,2,FALSE)=0,"320er ohne Würste"),
IFERROR(IF(AND(OR(Abfalldokumentation!$I1218="BU3",Abfalldokumentation!$I1218="Verkauf"),Abfalldokumentation!$N1218="Schimmel",Abfalldokumentation!$O1218="keinen Abnehmer/kein Schälpersonal"),"Div. Zipfel, ES ohne Verwendung",VLOOKUP(Abfalldokumentation!$M1218,Produktgruppen!A:B,2,FALSE)),"-")))))))))))))))))))))))</f>
        <v>Rest</v>
      </c>
      <c r="M1218" s="81" t="str">
        <f>IFERROR(VLOOKUP(Abfalldokumentation!$W1218,Artikel!A:C,3,FALSE),Abfalldokumentation!$W1218)</f>
        <v>-</v>
      </c>
      <c r="N1218" s="81" t="str">
        <f>VLOOKUP(D1218,'Liste Gründe'!A:D,2,FALSE)</f>
        <v>keinen Verwendungszweck</v>
      </c>
      <c r="O1218" s="80" t="str">
        <f>IF(ISBLANK(F1218),VLOOKUP(Abfalldokumentation!$X1218,'Liste Gründe'!A:D,3,FALSE),F1218)</f>
        <v>keinen Verwendungszweck</v>
      </c>
      <c r="P1218" s="81" t="str">
        <f>IF(ISBLANK(Abfalldokumentation!$G1218),"-",Abfalldokumentation!$G1218)</f>
        <v>-</v>
      </c>
      <c r="Q1218" s="81">
        <f t="shared" ref="Q1218:Q1281" si="162">_xlfn.ISOWEEKNUM(K1218)</f>
        <v>42</v>
      </c>
      <c r="R1218" s="81" t="str">
        <f t="shared" ref="R1218:R1281" si="163">"Produkte"</f>
        <v>Produkte</v>
      </c>
      <c r="S1218" s="81" t="str">
        <f t="shared" ref="S1218:S1281" si="164">"BUs"</f>
        <v>BUs</v>
      </c>
      <c r="T1218" s="81" t="str">
        <f t="shared" ref="T1218:T1281" si="165">"Symptome"</f>
        <v>Symptome</v>
      </c>
      <c r="U1218" s="81" t="str">
        <f>IFERROR(VLOOKUP(Abfalldokumentation!$W1218,Kennzahlen!S:U,3,FALSE)*Abfalldokumentation!$J1218,"0")</f>
        <v>0</v>
      </c>
      <c r="V1218" s="81" t="str">
        <f>IF(ISBLANK(A1218),VLOOKUP(Abfalldokumentation!$W1218,'Linien - BU'!R:S,2,FALSE),A1218)</f>
        <v>L16</v>
      </c>
      <c r="W1218" s="77" t="str">
        <f t="shared" ref="W1218:W1281" si="166">B1218</f>
        <v>-</v>
      </c>
      <c r="X1218" s="77">
        <f t="shared" ref="X1218:X1281" si="167">D1218</f>
        <v>61</v>
      </c>
      <c r="Y1218"/>
    </row>
    <row r="1219" spans="1:25" ht="30" customHeight="1" x14ac:dyDescent="0.25">
      <c r="A1219" s="45" t="s">
        <v>95</v>
      </c>
      <c r="B1219" s="46" t="s">
        <v>36</v>
      </c>
      <c r="C1219" s="46">
        <v>35</v>
      </c>
      <c r="D1219" s="46">
        <v>60</v>
      </c>
      <c r="E1219" s="47">
        <v>44488</v>
      </c>
      <c r="F1219" s="48"/>
      <c r="G1219" s="46"/>
      <c r="H1219" s="50" t="str">
        <f>IFERROR(VLOOKUP(Abfalldokumentation!$B1219,Artikel!A:C,3,FALSE),Abfalldokumentation!$B1219)</f>
        <v>-</v>
      </c>
      <c r="I1219" s="73" t="str">
        <f>VLOOKUP(V1219,'Linien - BU'!A:B,2,FALSE)</f>
        <v>BU1</v>
      </c>
      <c r="J1219" s="74">
        <f t="shared" si="161"/>
        <v>35</v>
      </c>
      <c r="K1219" s="75">
        <f>Abfalldokumentation!$E1219</f>
        <v>44488</v>
      </c>
      <c r="L1219" s="74" t="str">
        <f>IFERROR(IF(VLOOKUP(W1219,'[1]Rohware 230'!$B:$C,2,FALSE)=0,"Rohware"),
IFERROR(IF(VLOOKUP(W1219,[1]Sammelnr.!$B:$C,2,FALSE)=0,"Sammelnr. ungeschält ABS"),
IFERROR(IF(VLOOKUP(W1219,[1]Sammelnr.!$E:$F,2,FALSE)=0,"Sammelnr. ungeschält VS"),
IFERROR(IF(VLOOKUP(W1219,[1]Sammelnr.!$H:$I,2,FALSE)=0,"Sammelnr. geschält"),
IFERROR(IF(VLOOKUP(W1219,[1]Offen!$B:$C,2,FALSE)=0,"Offen ungeschält ABS"),
IFERROR(IF(VLOOKUP(W1219,[1]Offen!$E:$F,2,FALSE)=0,"Offen ungeschält VOS"),
IFERROR(IF(VLOOKUP(W1219,[1]Offen!$H:$I,2,FALSE)=0,"Offen geschält RW"),
IFERROR(IF(VLOOKUP(W1219,[1]Offen!$K:$L,2,FALSE)=0,"Offen vegan"),
IFERROR(IF(VLOOKUP(W1219,[1]Offen!$N:$O,2,FALSE)=0,"Offen Zipfel"),
IFERROR(IF(VLOOKUP(W1219,[1]Offen!$Q:$R,2,FALSE)=0,"Offen Endstücke"),
IFERROR(IF(VLOOKUP(W1219,[1]Vakuumiert!$B:$C,2,FALSE)=0,"Vakuumierter VOS ungeschält"),
IFERROR(IF(VLOOKUP(W1219,[1]Vakuumiert!$E:$F,2,FALSE)=0,"Vakuumierter ABS ungeschält"),
IFERROR(IF(VLOOKUP(W1219,[1]Vakuumiert!$H:$I,2,FALSE)=0,"Vakuumierter VOS geschält"),
IFERROR(IF(VLOOKUP(W1219,[1]Vakuumiert!$K:$L,2,FALSE)=0,"Vakuumierter VOS vegan"),
IFERROR(IF(VLOOKUP(W1219,[1]Vakuumiert!$N:$O,2,FALSE)=0,"Vakuumierter VOS Zipfel"),
IFERROR(IF(VLOOKUP(W1219,[1]Vakuumiert!$Q:$R,2,FALSE)=0,"Vakuumiert geschält"),
IFERROR(IF(VLOOKUP(W1219,'[1]vakuumierte Fertigprodukte'!$B:$C,2,FALSE)=0,"Fertigprodukte"),
IFERROR(IF(VLOOKUP(W1219,'[1]vakuumierte Fertigprodukte'!$E:$FI,2,FALSE)=0,"Vakuumierte Zipfel"),
IFERROR(IF(VLOOKUP(W1219,[1]Wurste!$B:$C,2,FALSE)=0,"Räucherwürste"),
IFERROR(IF(VLOOKUP(W1219,[1]Wurste!$E:$F,2,FALSE)=0,"URW/URGW Wurst"),
IFERROR(IF(VLOOKUP(W1219,[1]Wurste!$H:$I,2,FALSE)=0,"HF-Wurst Vegan"),
IFERROR(IF(VLOOKUP(W1219,[1]Wurste!$K:$L,2,FALSE)=0,"320er ohne Würste"),
IFERROR(IF(AND(OR(Abfalldokumentation!$I1219="BU3",Abfalldokumentation!$I1219="Verkauf"),Abfalldokumentation!$N1219="Schimmel",Abfalldokumentation!$O1219="keinen Abnehmer/kein Schälpersonal"),"Div. Zipfel, ES ohne Verwendung",VLOOKUP(Abfalldokumentation!$M1219,Produktgruppen!A:B,2,FALSE)),"-")))))))))))))))))))))))</f>
        <v>Rest</v>
      </c>
      <c r="M1219" s="76" t="str">
        <f>IFERROR(VLOOKUP(Abfalldokumentation!$W1219,Artikel!A:C,3,FALSE),Abfalldokumentation!$W1219)</f>
        <v>-</v>
      </c>
      <c r="N1219" s="76" t="str">
        <f>VLOOKUP(D1219,'Liste Gründe'!A:D,2,FALSE)</f>
        <v>Rest</v>
      </c>
      <c r="O1219" s="75" t="str">
        <f>IF(ISBLANK(F1219),VLOOKUP(Abfalldokumentation!$X1219,'Liste Gründe'!A:D,3,FALSE),F1219)</f>
        <v>geschälte Rinde</v>
      </c>
      <c r="P1219" s="76" t="str">
        <f>IF(ISBLANK(Abfalldokumentation!$G1219),"-",Abfalldokumentation!$G1219)</f>
        <v>-</v>
      </c>
      <c r="Q1219" s="76">
        <f t="shared" si="162"/>
        <v>42</v>
      </c>
      <c r="R1219" s="76" t="str">
        <f t="shared" si="163"/>
        <v>Produkte</v>
      </c>
      <c r="S1219" s="76" t="str">
        <f t="shared" si="164"/>
        <v>BUs</v>
      </c>
      <c r="T1219" s="76" t="str">
        <f t="shared" si="165"/>
        <v>Symptome</v>
      </c>
      <c r="U1219" s="76" t="str">
        <f>IFERROR(VLOOKUP(Abfalldokumentation!$W1219,Kennzahlen!S:U,3,FALSE)*Abfalldokumentation!$J1219,"0")</f>
        <v>0</v>
      </c>
      <c r="V1219" s="76" t="str">
        <f>IF(ISBLANK(A1219),VLOOKUP(Abfalldokumentation!$W1219,'Linien - BU'!R:S,2,FALSE),A1219)</f>
        <v>RWV</v>
      </c>
      <c r="W1219" s="77" t="str">
        <f t="shared" si="166"/>
        <v>-</v>
      </c>
      <c r="X1219" s="77">
        <f t="shared" si="167"/>
        <v>60</v>
      </c>
      <c r="Y1219"/>
    </row>
    <row r="1220" spans="1:25" ht="30" customHeight="1" x14ac:dyDescent="0.25">
      <c r="A1220" s="39" t="s">
        <v>70</v>
      </c>
      <c r="B1220" s="40" t="s">
        <v>36</v>
      </c>
      <c r="C1220" s="40">
        <v>42</v>
      </c>
      <c r="D1220" s="40">
        <v>40</v>
      </c>
      <c r="E1220" s="41">
        <v>44488</v>
      </c>
      <c r="F1220" s="42"/>
      <c r="G1220" s="40"/>
      <c r="H1220" s="44" t="str">
        <f>IFERROR(VLOOKUP(Abfalldokumentation!$B1220,Artikel!A:C,3,FALSE),Abfalldokumentation!$B1220)</f>
        <v>-</v>
      </c>
      <c r="I1220" s="78" t="str">
        <f>VLOOKUP(V1220,'Linien - BU'!A:B,2,FALSE)</f>
        <v>BU1</v>
      </c>
      <c r="J1220" s="79">
        <f t="shared" si="161"/>
        <v>42</v>
      </c>
      <c r="K1220" s="80">
        <f>Abfalldokumentation!$E1220</f>
        <v>44488</v>
      </c>
      <c r="L1220" s="79" t="str">
        <f>IFERROR(IF(VLOOKUP(W1220,'[1]Rohware 230'!$B:$C,2,FALSE)=0,"Rohware"),
IFERROR(IF(VLOOKUP(W1220,[1]Sammelnr.!$B:$C,2,FALSE)=0,"Sammelnr. ungeschält ABS"),
IFERROR(IF(VLOOKUP(W1220,[1]Sammelnr.!$E:$F,2,FALSE)=0,"Sammelnr. ungeschält VS"),
IFERROR(IF(VLOOKUP(W1220,[1]Sammelnr.!$H:$I,2,FALSE)=0,"Sammelnr. geschält"),
IFERROR(IF(VLOOKUP(W1220,[1]Offen!$B:$C,2,FALSE)=0,"Offen ungeschält ABS"),
IFERROR(IF(VLOOKUP(W1220,[1]Offen!$E:$F,2,FALSE)=0,"Offen ungeschält VOS"),
IFERROR(IF(VLOOKUP(W1220,[1]Offen!$H:$I,2,FALSE)=0,"Offen geschält RW"),
IFERROR(IF(VLOOKUP(W1220,[1]Offen!$K:$L,2,FALSE)=0,"Offen vegan"),
IFERROR(IF(VLOOKUP(W1220,[1]Offen!$N:$O,2,FALSE)=0,"Offen Zipfel"),
IFERROR(IF(VLOOKUP(W1220,[1]Offen!$Q:$R,2,FALSE)=0,"Offen Endstücke"),
IFERROR(IF(VLOOKUP(W1220,[1]Vakuumiert!$B:$C,2,FALSE)=0,"Vakuumierter VOS ungeschält"),
IFERROR(IF(VLOOKUP(W1220,[1]Vakuumiert!$E:$F,2,FALSE)=0,"Vakuumierter ABS ungeschält"),
IFERROR(IF(VLOOKUP(W1220,[1]Vakuumiert!$H:$I,2,FALSE)=0,"Vakuumierter VOS geschält"),
IFERROR(IF(VLOOKUP(W1220,[1]Vakuumiert!$K:$L,2,FALSE)=0,"Vakuumierter VOS vegan"),
IFERROR(IF(VLOOKUP(W1220,[1]Vakuumiert!$N:$O,2,FALSE)=0,"Vakuumierter VOS Zipfel"),
IFERROR(IF(VLOOKUP(W1220,[1]Vakuumiert!$Q:$R,2,FALSE)=0,"Vakuumiert geschält"),
IFERROR(IF(VLOOKUP(W1220,'[1]vakuumierte Fertigprodukte'!$B:$C,2,FALSE)=0,"Fertigprodukte"),
IFERROR(IF(VLOOKUP(W1220,'[1]vakuumierte Fertigprodukte'!$E:$FI,2,FALSE)=0,"Vakuumierte Zipfel"),
IFERROR(IF(VLOOKUP(W1220,[1]Wurste!$B:$C,2,FALSE)=0,"Räucherwürste"),
IFERROR(IF(VLOOKUP(W1220,[1]Wurste!$E:$F,2,FALSE)=0,"URW/URGW Wurst"),
IFERROR(IF(VLOOKUP(W1220,[1]Wurste!$H:$I,2,FALSE)=0,"HF-Wurst Vegan"),
IFERROR(IF(VLOOKUP(W1220,[1]Wurste!$K:$L,2,FALSE)=0,"320er ohne Würste"),
IFERROR(IF(AND(OR(Abfalldokumentation!$I1220="BU3",Abfalldokumentation!$I1220="Verkauf"),Abfalldokumentation!$N1220="Schimmel",Abfalldokumentation!$O1220="keinen Abnehmer/kein Schälpersonal"),"Div. Zipfel, ES ohne Verwendung",VLOOKUP(Abfalldokumentation!$M1220,Produktgruppen!A:B,2,FALSE)),"-")))))))))))))))))))))))</f>
        <v>Rest</v>
      </c>
      <c r="M1220" s="81" t="str">
        <f>IFERROR(VLOOKUP(Abfalldokumentation!$W1220,Artikel!A:C,3,FALSE),Abfalldokumentation!$W1220)</f>
        <v>-</v>
      </c>
      <c r="N1220" s="81" t="str">
        <f>VLOOKUP(D1220,'Liste Gründe'!A:D,2,FALSE)</f>
        <v>Rest</v>
      </c>
      <c r="O1220" s="80" t="str">
        <f>IF(ISBLANK(F1220),VLOOKUP(Abfalldokumentation!$X1220,'Liste Gründe'!A:D,3,FALSE),F1220)</f>
        <v>Metall</v>
      </c>
      <c r="P1220" s="81" t="str">
        <f>IF(ISBLANK(Abfalldokumentation!$G1220),"-",Abfalldokumentation!$G1220)</f>
        <v>-</v>
      </c>
      <c r="Q1220" s="81">
        <f t="shared" si="162"/>
        <v>42</v>
      </c>
      <c r="R1220" s="81" t="str">
        <f t="shared" si="163"/>
        <v>Produkte</v>
      </c>
      <c r="S1220" s="81" t="str">
        <f t="shared" si="164"/>
        <v>BUs</v>
      </c>
      <c r="T1220" s="81" t="str">
        <f t="shared" si="165"/>
        <v>Symptome</v>
      </c>
      <c r="U1220" s="81" t="str">
        <f>IFERROR(VLOOKUP(Abfalldokumentation!$W1220,Kennzahlen!S:U,3,FALSE)*Abfalldokumentation!$J1220,"0")</f>
        <v>0</v>
      </c>
      <c r="V1220" s="81" t="str">
        <f>IF(ISBLANK(A1220),VLOOKUP(Abfalldokumentation!$W1220,'Linien - BU'!R:S,2,FALSE),A1220)</f>
        <v>Abfüllung</v>
      </c>
      <c r="W1220" s="77" t="str">
        <f t="shared" si="166"/>
        <v>-</v>
      </c>
      <c r="X1220" s="77">
        <f t="shared" si="167"/>
        <v>40</v>
      </c>
      <c r="Y1220"/>
    </row>
    <row r="1221" spans="1:25" ht="30" customHeight="1" x14ac:dyDescent="0.25">
      <c r="A1221" s="45" t="s">
        <v>105</v>
      </c>
      <c r="B1221" s="46" t="s">
        <v>36</v>
      </c>
      <c r="C1221" s="46">
        <v>184</v>
      </c>
      <c r="D1221" s="46">
        <v>72</v>
      </c>
      <c r="E1221" s="47">
        <v>44488</v>
      </c>
      <c r="F1221" s="48"/>
      <c r="G1221" s="46"/>
      <c r="H1221" s="50" t="str">
        <f>IFERROR(VLOOKUP(Abfalldokumentation!$B1221,Artikel!A:C,3,FALSE),Abfalldokumentation!$B1221)</f>
        <v>-</v>
      </c>
      <c r="I1221" s="73" t="str">
        <f>VLOOKUP(V1221,'Linien - BU'!A:B,2,FALSE)</f>
        <v>BU3</v>
      </c>
      <c r="J1221" s="74">
        <f t="shared" si="161"/>
        <v>184</v>
      </c>
      <c r="K1221" s="75">
        <f>Abfalldokumentation!$E1221</f>
        <v>44488</v>
      </c>
      <c r="L1221" s="74" t="str">
        <f>IFERROR(IF(VLOOKUP(W1221,'[1]Rohware 230'!$B:$C,2,FALSE)=0,"Rohware"),
IFERROR(IF(VLOOKUP(W1221,[1]Sammelnr.!$B:$C,2,FALSE)=0,"Sammelnr. ungeschält ABS"),
IFERROR(IF(VLOOKUP(W1221,[1]Sammelnr.!$E:$F,2,FALSE)=0,"Sammelnr. ungeschält VS"),
IFERROR(IF(VLOOKUP(W1221,[1]Sammelnr.!$H:$I,2,FALSE)=0,"Sammelnr. geschält"),
IFERROR(IF(VLOOKUP(W1221,[1]Offen!$B:$C,2,FALSE)=0,"Offen ungeschält ABS"),
IFERROR(IF(VLOOKUP(W1221,[1]Offen!$E:$F,2,FALSE)=0,"Offen ungeschält VOS"),
IFERROR(IF(VLOOKUP(W1221,[1]Offen!$H:$I,2,FALSE)=0,"Offen geschält RW"),
IFERROR(IF(VLOOKUP(W1221,[1]Offen!$K:$L,2,FALSE)=0,"Offen vegan"),
IFERROR(IF(VLOOKUP(W1221,[1]Offen!$N:$O,2,FALSE)=0,"Offen Zipfel"),
IFERROR(IF(VLOOKUP(W1221,[1]Offen!$Q:$R,2,FALSE)=0,"Offen Endstücke"),
IFERROR(IF(VLOOKUP(W1221,[1]Vakuumiert!$B:$C,2,FALSE)=0,"Vakuumierter VOS ungeschält"),
IFERROR(IF(VLOOKUP(W1221,[1]Vakuumiert!$E:$F,2,FALSE)=0,"Vakuumierter ABS ungeschält"),
IFERROR(IF(VLOOKUP(W1221,[1]Vakuumiert!$H:$I,2,FALSE)=0,"Vakuumierter VOS geschält"),
IFERROR(IF(VLOOKUP(W1221,[1]Vakuumiert!$K:$L,2,FALSE)=0,"Vakuumierter VOS vegan"),
IFERROR(IF(VLOOKUP(W1221,[1]Vakuumiert!$N:$O,2,FALSE)=0,"Vakuumierter VOS Zipfel"),
IFERROR(IF(VLOOKUP(W1221,[1]Vakuumiert!$Q:$R,2,FALSE)=0,"Vakuumiert geschält"),
IFERROR(IF(VLOOKUP(W1221,'[1]vakuumierte Fertigprodukte'!$B:$C,2,FALSE)=0,"Fertigprodukte"),
IFERROR(IF(VLOOKUP(W1221,'[1]vakuumierte Fertigprodukte'!$E:$FI,2,FALSE)=0,"Vakuumierte Zipfel"),
IFERROR(IF(VLOOKUP(W1221,[1]Wurste!$B:$C,2,FALSE)=0,"Räucherwürste"),
IFERROR(IF(VLOOKUP(W1221,[1]Wurste!$E:$F,2,FALSE)=0,"URW/URGW Wurst"),
IFERROR(IF(VLOOKUP(W1221,[1]Wurste!$H:$I,2,FALSE)=0,"HF-Wurst Vegan"),
IFERROR(IF(VLOOKUP(W1221,[1]Wurste!$K:$L,2,FALSE)=0,"320er ohne Würste"),
IFERROR(IF(AND(OR(Abfalldokumentation!$I1221="BU3",Abfalldokumentation!$I1221="Verkauf"),Abfalldokumentation!$N1221="Schimmel",Abfalldokumentation!$O1221="keinen Abnehmer/kein Schälpersonal"),"Div. Zipfel, ES ohne Verwendung",VLOOKUP(Abfalldokumentation!$M1221,Produktgruppen!A:B,2,FALSE)),"-")))))))))))))))))))))))</f>
        <v>Rest</v>
      </c>
      <c r="M1221" s="76" t="str">
        <f>IFERROR(VLOOKUP(Abfalldokumentation!$W1221,Artikel!A:C,3,FALSE),Abfalldokumentation!$W1221)</f>
        <v>-</v>
      </c>
      <c r="N1221" s="76" t="str">
        <f>VLOOKUP(D1221,'Liste Gründe'!A:D,2,FALSE)</f>
        <v>Qualitätssicherung</v>
      </c>
      <c r="O1221" s="75" t="str">
        <f>IF(ISBLANK(F1221),VLOOKUP(Abfalldokumentation!$X1221,'Liste Gründe'!A:D,3,FALSE),F1221)</f>
        <v>Muster</v>
      </c>
      <c r="P1221" s="76" t="str">
        <f>IF(ISBLANK(Abfalldokumentation!$G1221),"-",Abfalldokumentation!$G1221)</f>
        <v>-</v>
      </c>
      <c r="Q1221" s="76">
        <f t="shared" si="162"/>
        <v>42</v>
      </c>
      <c r="R1221" s="76" t="str">
        <f t="shared" si="163"/>
        <v>Produkte</v>
      </c>
      <c r="S1221" s="76" t="str">
        <f t="shared" si="164"/>
        <v>BUs</v>
      </c>
      <c r="T1221" s="76" t="str">
        <f t="shared" si="165"/>
        <v>Symptome</v>
      </c>
      <c r="U1221" s="76" t="str">
        <f>IFERROR(VLOOKUP(Abfalldokumentation!$W1221,Kennzahlen!S:U,3,FALSE)*Abfalldokumentation!$J1221,"0")</f>
        <v>0</v>
      </c>
      <c r="V1221" s="76" t="str">
        <f>IF(ISBLANK(A1221),VLOOKUP(Abfalldokumentation!$W1221,'Linien - BU'!R:S,2,FALSE),A1221)</f>
        <v>WVP</v>
      </c>
      <c r="W1221" s="77" t="str">
        <f t="shared" si="166"/>
        <v>-</v>
      </c>
      <c r="X1221" s="77">
        <f t="shared" si="167"/>
        <v>72</v>
      </c>
      <c r="Y1221"/>
    </row>
    <row r="1222" spans="1:25" ht="30" customHeight="1" x14ac:dyDescent="0.25">
      <c r="A1222" s="39" t="s">
        <v>89</v>
      </c>
      <c r="B1222" s="40" t="s">
        <v>36</v>
      </c>
      <c r="C1222" s="40">
        <v>4</v>
      </c>
      <c r="D1222" s="40">
        <v>74</v>
      </c>
      <c r="E1222" s="41">
        <v>44488</v>
      </c>
      <c r="F1222" s="42"/>
      <c r="G1222" s="40"/>
      <c r="H1222" s="44" t="str">
        <f>IFERROR(VLOOKUP(Abfalldokumentation!$B1222,Artikel!A:C,3,FALSE),Abfalldokumentation!$B1222)</f>
        <v>-</v>
      </c>
      <c r="I1222" s="78" t="str">
        <f>VLOOKUP(V1222,'Linien - BU'!A:B,2,FALSE)</f>
        <v>Rest</v>
      </c>
      <c r="J1222" s="79">
        <f t="shared" si="161"/>
        <v>4</v>
      </c>
      <c r="K1222" s="80">
        <f>Abfalldokumentation!$E1222</f>
        <v>44488</v>
      </c>
      <c r="L1222" s="79" t="str">
        <f>IFERROR(IF(VLOOKUP(W1222,'[1]Rohware 230'!$B:$C,2,FALSE)=0,"Rohware"),
IFERROR(IF(VLOOKUP(W1222,[1]Sammelnr.!$B:$C,2,FALSE)=0,"Sammelnr. ungeschält ABS"),
IFERROR(IF(VLOOKUP(W1222,[1]Sammelnr.!$E:$F,2,FALSE)=0,"Sammelnr. ungeschält VS"),
IFERROR(IF(VLOOKUP(W1222,[1]Sammelnr.!$H:$I,2,FALSE)=0,"Sammelnr. geschält"),
IFERROR(IF(VLOOKUP(W1222,[1]Offen!$B:$C,2,FALSE)=0,"Offen ungeschält ABS"),
IFERROR(IF(VLOOKUP(W1222,[1]Offen!$E:$F,2,FALSE)=0,"Offen ungeschält VOS"),
IFERROR(IF(VLOOKUP(W1222,[1]Offen!$H:$I,2,FALSE)=0,"Offen geschält RW"),
IFERROR(IF(VLOOKUP(W1222,[1]Offen!$K:$L,2,FALSE)=0,"Offen vegan"),
IFERROR(IF(VLOOKUP(W1222,[1]Offen!$N:$O,2,FALSE)=0,"Offen Zipfel"),
IFERROR(IF(VLOOKUP(W1222,[1]Offen!$Q:$R,2,FALSE)=0,"Offen Endstücke"),
IFERROR(IF(VLOOKUP(W1222,[1]Vakuumiert!$B:$C,2,FALSE)=0,"Vakuumierter VOS ungeschält"),
IFERROR(IF(VLOOKUP(W1222,[1]Vakuumiert!$E:$F,2,FALSE)=0,"Vakuumierter ABS ungeschält"),
IFERROR(IF(VLOOKUP(W1222,[1]Vakuumiert!$H:$I,2,FALSE)=0,"Vakuumierter VOS geschält"),
IFERROR(IF(VLOOKUP(W1222,[1]Vakuumiert!$K:$L,2,FALSE)=0,"Vakuumierter VOS vegan"),
IFERROR(IF(VLOOKUP(W1222,[1]Vakuumiert!$N:$O,2,FALSE)=0,"Vakuumierter VOS Zipfel"),
IFERROR(IF(VLOOKUP(W1222,[1]Vakuumiert!$Q:$R,2,FALSE)=0,"Vakuumiert geschält"),
IFERROR(IF(VLOOKUP(W1222,'[1]vakuumierte Fertigprodukte'!$B:$C,2,FALSE)=0,"Fertigprodukte"),
IFERROR(IF(VLOOKUP(W1222,'[1]vakuumierte Fertigprodukte'!$E:$FI,2,FALSE)=0,"Vakuumierte Zipfel"),
IFERROR(IF(VLOOKUP(W1222,[1]Wurste!$B:$C,2,FALSE)=0,"Räucherwürste"),
IFERROR(IF(VLOOKUP(W1222,[1]Wurste!$E:$F,2,FALSE)=0,"URW/URGW Wurst"),
IFERROR(IF(VLOOKUP(W1222,[1]Wurste!$H:$I,2,FALSE)=0,"HF-Wurst Vegan"),
IFERROR(IF(VLOOKUP(W1222,[1]Wurste!$K:$L,2,FALSE)=0,"320er ohne Würste"),
IFERROR(IF(AND(OR(Abfalldokumentation!$I1222="BU3",Abfalldokumentation!$I1222="Verkauf"),Abfalldokumentation!$N1222="Schimmel",Abfalldokumentation!$O1222="keinen Abnehmer/kein Schälpersonal"),"Div. Zipfel, ES ohne Verwendung",VLOOKUP(Abfalldokumentation!$M1222,Produktgruppen!A:B,2,FALSE)),"-")))))))))))))))))))))))</f>
        <v>Rest</v>
      </c>
      <c r="M1222" s="81" t="str">
        <f>IFERROR(VLOOKUP(Abfalldokumentation!$W1222,Artikel!A:C,3,FALSE),Abfalldokumentation!$W1222)</f>
        <v>-</v>
      </c>
      <c r="N1222" s="81" t="str">
        <f>VLOOKUP(D1222,'Liste Gründe'!A:D,2,FALSE)</f>
        <v>Qualitätssicherung</v>
      </c>
      <c r="O1222" s="80" t="str">
        <f>IF(ISBLANK(F1222),VLOOKUP(Abfalldokumentation!$X1222,'Liste Gründe'!A:D,3,FALSE),F1222)</f>
        <v>Sensorik</v>
      </c>
      <c r="P1222" s="81" t="str">
        <f>IF(ISBLANK(Abfalldokumentation!$G1222),"-",Abfalldokumentation!$G1222)</f>
        <v>-</v>
      </c>
      <c r="Q1222" s="81">
        <f t="shared" si="162"/>
        <v>42</v>
      </c>
      <c r="R1222" s="81" t="str">
        <f t="shared" si="163"/>
        <v>Produkte</v>
      </c>
      <c r="S1222" s="81" t="str">
        <f t="shared" si="164"/>
        <v>BUs</v>
      </c>
      <c r="T1222" s="81" t="str">
        <f t="shared" si="165"/>
        <v>Symptome</v>
      </c>
      <c r="U1222" s="81" t="str">
        <f>IFERROR(VLOOKUP(Abfalldokumentation!$W1222,Kennzahlen!S:U,3,FALSE)*Abfalldokumentation!$J1222,"0")</f>
        <v>0</v>
      </c>
      <c r="V1222" s="81" t="str">
        <f>IF(ISBLANK(A1222),VLOOKUP(Abfalldokumentation!$W1222,'Linien - BU'!R:S,2,FALSE),A1222)</f>
        <v>QM</v>
      </c>
      <c r="W1222" s="77" t="str">
        <f t="shared" si="166"/>
        <v>-</v>
      </c>
      <c r="X1222" s="77">
        <f t="shared" si="167"/>
        <v>74</v>
      </c>
      <c r="Y1222"/>
    </row>
    <row r="1223" spans="1:25" ht="30" customHeight="1" x14ac:dyDescent="0.25">
      <c r="A1223" s="45" t="s">
        <v>9</v>
      </c>
      <c r="B1223" s="46" t="s">
        <v>36</v>
      </c>
      <c r="C1223" s="46">
        <v>42</v>
      </c>
      <c r="D1223" s="46">
        <v>30</v>
      </c>
      <c r="E1223" s="47">
        <v>44488</v>
      </c>
      <c r="F1223" s="48"/>
      <c r="G1223" s="46"/>
      <c r="H1223" s="50" t="str">
        <f>IFERROR(VLOOKUP(Abfalldokumentation!$B1223,Artikel!A:C,3,FALSE),Abfalldokumentation!$B1223)</f>
        <v>-</v>
      </c>
      <c r="I1223" s="73" t="str">
        <f>VLOOKUP(V1223,'Linien - BU'!A:B,2,FALSE)</f>
        <v>BU4</v>
      </c>
      <c r="J1223" s="74">
        <f t="shared" si="161"/>
        <v>42</v>
      </c>
      <c r="K1223" s="75">
        <f>Abfalldokumentation!$E1223</f>
        <v>44488</v>
      </c>
      <c r="L1223" s="74" t="str">
        <f>IFERROR(IF(VLOOKUP(W1223,'[1]Rohware 230'!$B:$C,2,FALSE)=0,"Rohware"),
IFERROR(IF(VLOOKUP(W1223,[1]Sammelnr.!$B:$C,2,FALSE)=0,"Sammelnr. ungeschält ABS"),
IFERROR(IF(VLOOKUP(W1223,[1]Sammelnr.!$E:$F,2,FALSE)=0,"Sammelnr. ungeschält VS"),
IFERROR(IF(VLOOKUP(W1223,[1]Sammelnr.!$H:$I,2,FALSE)=0,"Sammelnr. geschält"),
IFERROR(IF(VLOOKUP(W1223,[1]Offen!$B:$C,2,FALSE)=0,"Offen ungeschält ABS"),
IFERROR(IF(VLOOKUP(W1223,[1]Offen!$E:$F,2,FALSE)=0,"Offen ungeschält VOS"),
IFERROR(IF(VLOOKUP(W1223,[1]Offen!$H:$I,2,FALSE)=0,"Offen geschält RW"),
IFERROR(IF(VLOOKUP(W1223,[1]Offen!$K:$L,2,FALSE)=0,"Offen vegan"),
IFERROR(IF(VLOOKUP(W1223,[1]Offen!$N:$O,2,FALSE)=0,"Offen Zipfel"),
IFERROR(IF(VLOOKUP(W1223,[1]Offen!$Q:$R,2,FALSE)=0,"Offen Endstücke"),
IFERROR(IF(VLOOKUP(W1223,[1]Vakuumiert!$B:$C,2,FALSE)=0,"Vakuumierter VOS ungeschält"),
IFERROR(IF(VLOOKUP(W1223,[1]Vakuumiert!$E:$F,2,FALSE)=0,"Vakuumierter ABS ungeschält"),
IFERROR(IF(VLOOKUP(W1223,[1]Vakuumiert!$H:$I,2,FALSE)=0,"Vakuumierter VOS geschält"),
IFERROR(IF(VLOOKUP(W1223,[1]Vakuumiert!$K:$L,2,FALSE)=0,"Vakuumierter VOS vegan"),
IFERROR(IF(VLOOKUP(W1223,[1]Vakuumiert!$N:$O,2,FALSE)=0,"Vakuumierter VOS Zipfel"),
IFERROR(IF(VLOOKUP(W1223,[1]Vakuumiert!$Q:$R,2,FALSE)=0,"Vakuumiert geschält"),
IFERROR(IF(VLOOKUP(W1223,'[1]vakuumierte Fertigprodukte'!$B:$C,2,FALSE)=0,"Fertigprodukte"),
IFERROR(IF(VLOOKUP(W1223,'[1]vakuumierte Fertigprodukte'!$E:$FI,2,FALSE)=0,"Vakuumierte Zipfel"),
IFERROR(IF(VLOOKUP(W1223,[1]Wurste!$B:$C,2,FALSE)=0,"Räucherwürste"),
IFERROR(IF(VLOOKUP(W1223,[1]Wurste!$E:$F,2,FALSE)=0,"URW/URGW Wurst"),
IFERROR(IF(VLOOKUP(W1223,[1]Wurste!$H:$I,2,FALSE)=0,"HF-Wurst Vegan"),
IFERROR(IF(VLOOKUP(W1223,[1]Wurste!$K:$L,2,FALSE)=0,"320er ohne Würste"),
IFERROR(IF(AND(OR(Abfalldokumentation!$I1223="BU3",Abfalldokumentation!$I1223="Verkauf"),Abfalldokumentation!$N1223="Schimmel",Abfalldokumentation!$O1223="keinen Abnehmer/kein Schälpersonal"),"Div. Zipfel, ES ohne Verwendung",VLOOKUP(Abfalldokumentation!$M1223,Produktgruppen!A:B,2,FALSE)),"-")))))))))))))))))))))))</f>
        <v>Rest</v>
      </c>
      <c r="M1223" s="76" t="str">
        <f>IFERROR(VLOOKUP(Abfalldokumentation!$W1223,Artikel!A:C,3,FALSE),Abfalldokumentation!$W1223)</f>
        <v>-</v>
      </c>
      <c r="N1223" s="76" t="str">
        <f>VLOOKUP(D1223,'Liste Gründe'!A:D,2,FALSE)</f>
        <v>Linienbezogen</v>
      </c>
      <c r="O1223" s="75" t="str">
        <f>IF(ISBLANK(F1223),VLOOKUP(Abfalldokumentation!$X1223,'Liste Gründe'!A:D,3,FALSE),F1223)</f>
        <v>Maschinenabfall</v>
      </c>
      <c r="P1223" s="76" t="str">
        <f>IF(ISBLANK(Abfalldokumentation!$G1223),"-",Abfalldokumentation!$G1223)</f>
        <v>-</v>
      </c>
      <c r="Q1223" s="76">
        <f t="shared" si="162"/>
        <v>42</v>
      </c>
      <c r="R1223" s="76" t="str">
        <f t="shared" si="163"/>
        <v>Produkte</v>
      </c>
      <c r="S1223" s="76" t="str">
        <f t="shared" si="164"/>
        <v>BUs</v>
      </c>
      <c r="T1223" s="76" t="str">
        <f t="shared" si="165"/>
        <v>Symptome</v>
      </c>
      <c r="U1223" s="76" t="str">
        <f>IFERROR(VLOOKUP(Abfalldokumentation!$W1223,Kennzahlen!S:U,3,FALSE)*Abfalldokumentation!$J1223,"0")</f>
        <v>0</v>
      </c>
      <c r="V1223" s="76" t="str">
        <f>IF(ISBLANK(A1223),VLOOKUP(Abfalldokumentation!$W1223,'Linien - BU'!R:S,2,FALSE),A1223)</f>
        <v>BU4</v>
      </c>
      <c r="W1223" s="77" t="str">
        <f t="shared" si="166"/>
        <v>-</v>
      </c>
      <c r="X1223" s="77">
        <f t="shared" si="167"/>
        <v>30</v>
      </c>
      <c r="Y1223"/>
    </row>
    <row r="1224" spans="1:25" ht="30" customHeight="1" x14ac:dyDescent="0.25">
      <c r="A1224" s="39" t="s">
        <v>223</v>
      </c>
      <c r="B1224" s="40" t="s">
        <v>36</v>
      </c>
      <c r="C1224" s="40">
        <v>39</v>
      </c>
      <c r="D1224" s="40">
        <v>30</v>
      </c>
      <c r="E1224" s="41">
        <v>44488</v>
      </c>
      <c r="F1224" s="42"/>
      <c r="G1224" s="40"/>
      <c r="H1224" s="44" t="str">
        <f>IFERROR(VLOOKUP(Abfalldokumentation!$B1224,Artikel!A:C,3,FALSE),Abfalldokumentation!$B1224)</f>
        <v>-</v>
      </c>
      <c r="I1224" s="78" t="str">
        <f>VLOOKUP(V1224,'Linien - BU'!A:B,2,FALSE)</f>
        <v>BU3</v>
      </c>
      <c r="J1224" s="79">
        <f t="shared" si="161"/>
        <v>39</v>
      </c>
      <c r="K1224" s="80">
        <f>Abfalldokumentation!$E1224</f>
        <v>44488</v>
      </c>
      <c r="L1224" s="79" t="str">
        <f>IFERROR(IF(VLOOKUP(W1224,'[1]Rohware 230'!$B:$C,2,FALSE)=0,"Rohware"),
IFERROR(IF(VLOOKUP(W1224,[1]Sammelnr.!$B:$C,2,FALSE)=0,"Sammelnr. ungeschält ABS"),
IFERROR(IF(VLOOKUP(W1224,[1]Sammelnr.!$E:$F,2,FALSE)=0,"Sammelnr. ungeschält VS"),
IFERROR(IF(VLOOKUP(W1224,[1]Sammelnr.!$H:$I,2,FALSE)=0,"Sammelnr. geschält"),
IFERROR(IF(VLOOKUP(W1224,[1]Offen!$B:$C,2,FALSE)=0,"Offen ungeschält ABS"),
IFERROR(IF(VLOOKUP(W1224,[1]Offen!$E:$F,2,FALSE)=0,"Offen ungeschält VOS"),
IFERROR(IF(VLOOKUP(W1224,[1]Offen!$H:$I,2,FALSE)=0,"Offen geschält RW"),
IFERROR(IF(VLOOKUP(W1224,[1]Offen!$K:$L,2,FALSE)=0,"Offen vegan"),
IFERROR(IF(VLOOKUP(W1224,[1]Offen!$N:$O,2,FALSE)=0,"Offen Zipfel"),
IFERROR(IF(VLOOKUP(W1224,[1]Offen!$Q:$R,2,FALSE)=0,"Offen Endstücke"),
IFERROR(IF(VLOOKUP(W1224,[1]Vakuumiert!$B:$C,2,FALSE)=0,"Vakuumierter VOS ungeschält"),
IFERROR(IF(VLOOKUP(W1224,[1]Vakuumiert!$E:$F,2,FALSE)=0,"Vakuumierter ABS ungeschält"),
IFERROR(IF(VLOOKUP(W1224,[1]Vakuumiert!$H:$I,2,FALSE)=0,"Vakuumierter VOS geschält"),
IFERROR(IF(VLOOKUP(W1224,[1]Vakuumiert!$K:$L,2,FALSE)=0,"Vakuumierter VOS vegan"),
IFERROR(IF(VLOOKUP(W1224,[1]Vakuumiert!$N:$O,2,FALSE)=0,"Vakuumierter VOS Zipfel"),
IFERROR(IF(VLOOKUP(W1224,[1]Vakuumiert!$Q:$R,2,FALSE)=0,"Vakuumiert geschält"),
IFERROR(IF(VLOOKUP(W1224,'[1]vakuumierte Fertigprodukte'!$B:$C,2,FALSE)=0,"Fertigprodukte"),
IFERROR(IF(VLOOKUP(W1224,'[1]vakuumierte Fertigprodukte'!$E:$FI,2,FALSE)=0,"Vakuumierte Zipfel"),
IFERROR(IF(VLOOKUP(W1224,[1]Wurste!$B:$C,2,FALSE)=0,"Räucherwürste"),
IFERROR(IF(VLOOKUP(W1224,[1]Wurste!$E:$F,2,FALSE)=0,"URW/URGW Wurst"),
IFERROR(IF(VLOOKUP(W1224,[1]Wurste!$H:$I,2,FALSE)=0,"HF-Wurst Vegan"),
IFERROR(IF(VLOOKUP(W1224,[1]Wurste!$K:$L,2,FALSE)=0,"320er ohne Würste"),
IFERROR(IF(AND(OR(Abfalldokumentation!$I1224="BU3",Abfalldokumentation!$I1224="Verkauf"),Abfalldokumentation!$N1224="Schimmel",Abfalldokumentation!$O1224="keinen Abnehmer/kein Schälpersonal"),"Div. Zipfel, ES ohne Verwendung",VLOOKUP(Abfalldokumentation!$M1224,Produktgruppen!A:B,2,FALSE)),"-")))))))))))))))))))))))</f>
        <v>Rest</v>
      </c>
      <c r="M1224" s="81" t="str">
        <f>IFERROR(VLOOKUP(Abfalldokumentation!$W1224,Artikel!A:C,3,FALSE),Abfalldokumentation!$W1224)</f>
        <v>-</v>
      </c>
      <c r="N1224" s="81" t="str">
        <f>VLOOKUP(D1224,'Liste Gründe'!A:D,2,FALSE)</f>
        <v>Linienbezogen</v>
      </c>
      <c r="O1224" s="80" t="str">
        <f>IF(ISBLANK(F1224),VLOOKUP(Abfalldokumentation!$X1224,'Liste Gründe'!A:D,3,FALSE),F1224)</f>
        <v>Maschinenabfall</v>
      </c>
      <c r="P1224" s="81" t="str">
        <f>IF(ISBLANK(Abfalldokumentation!$G1224),"-",Abfalldokumentation!$G1224)</f>
        <v>-</v>
      </c>
      <c r="Q1224" s="81">
        <f t="shared" si="162"/>
        <v>42</v>
      </c>
      <c r="R1224" s="81" t="str">
        <f t="shared" si="163"/>
        <v>Produkte</v>
      </c>
      <c r="S1224" s="81" t="str">
        <f t="shared" si="164"/>
        <v>BUs</v>
      </c>
      <c r="T1224" s="81" t="str">
        <f t="shared" si="165"/>
        <v>Symptome</v>
      </c>
      <c r="U1224" s="81" t="str">
        <f>IFERROR(VLOOKUP(Abfalldokumentation!$W1224,Kennzahlen!S:U,3,FALSE)*Abfalldokumentation!$J1224,"0")</f>
        <v>0</v>
      </c>
      <c r="V1224" s="81" t="str">
        <f>IF(ISBLANK(A1224),VLOOKUP(Abfalldokumentation!$W1224,'Linien - BU'!R:S,2,FALSE),A1224)</f>
        <v>L35</v>
      </c>
      <c r="W1224" s="77" t="str">
        <f t="shared" si="166"/>
        <v>-</v>
      </c>
      <c r="X1224" s="77">
        <f t="shared" si="167"/>
        <v>30</v>
      </c>
      <c r="Y1224"/>
    </row>
    <row r="1225" spans="1:25" ht="30" customHeight="1" x14ac:dyDescent="0.25">
      <c r="A1225" s="45" t="s">
        <v>7</v>
      </c>
      <c r="B1225" s="46" t="s">
        <v>36</v>
      </c>
      <c r="C1225" s="46">
        <v>117</v>
      </c>
      <c r="D1225" s="46">
        <v>30</v>
      </c>
      <c r="E1225" s="47">
        <v>44488</v>
      </c>
      <c r="F1225" s="48"/>
      <c r="G1225" s="46"/>
      <c r="H1225" s="50" t="str">
        <f>IFERROR(VLOOKUP(Abfalldokumentation!$B1225,Artikel!A:C,3,FALSE),Abfalldokumentation!$B1225)</f>
        <v>-</v>
      </c>
      <c r="I1225" s="73" t="str">
        <f>VLOOKUP(V1225,'Linien - BU'!A:B,2,FALSE)</f>
        <v>BU2</v>
      </c>
      <c r="J1225" s="74">
        <f t="shared" si="161"/>
        <v>117</v>
      </c>
      <c r="K1225" s="75">
        <f>Abfalldokumentation!$E1225</f>
        <v>44488</v>
      </c>
      <c r="L1225" s="74" t="str">
        <f>IFERROR(IF(VLOOKUP(W1225,'[1]Rohware 230'!$B:$C,2,FALSE)=0,"Rohware"),
IFERROR(IF(VLOOKUP(W1225,[1]Sammelnr.!$B:$C,2,FALSE)=0,"Sammelnr. ungeschält ABS"),
IFERROR(IF(VLOOKUP(W1225,[1]Sammelnr.!$E:$F,2,FALSE)=0,"Sammelnr. ungeschält VS"),
IFERROR(IF(VLOOKUP(W1225,[1]Sammelnr.!$H:$I,2,FALSE)=0,"Sammelnr. geschält"),
IFERROR(IF(VLOOKUP(W1225,[1]Offen!$B:$C,2,FALSE)=0,"Offen ungeschält ABS"),
IFERROR(IF(VLOOKUP(W1225,[1]Offen!$E:$F,2,FALSE)=0,"Offen ungeschält VOS"),
IFERROR(IF(VLOOKUP(W1225,[1]Offen!$H:$I,2,FALSE)=0,"Offen geschält RW"),
IFERROR(IF(VLOOKUP(W1225,[1]Offen!$K:$L,2,FALSE)=0,"Offen vegan"),
IFERROR(IF(VLOOKUP(W1225,[1]Offen!$N:$O,2,FALSE)=0,"Offen Zipfel"),
IFERROR(IF(VLOOKUP(W1225,[1]Offen!$Q:$R,2,FALSE)=0,"Offen Endstücke"),
IFERROR(IF(VLOOKUP(W1225,[1]Vakuumiert!$B:$C,2,FALSE)=0,"Vakuumierter VOS ungeschält"),
IFERROR(IF(VLOOKUP(W1225,[1]Vakuumiert!$E:$F,2,FALSE)=0,"Vakuumierter ABS ungeschält"),
IFERROR(IF(VLOOKUP(W1225,[1]Vakuumiert!$H:$I,2,FALSE)=0,"Vakuumierter VOS geschält"),
IFERROR(IF(VLOOKUP(W1225,[1]Vakuumiert!$K:$L,2,FALSE)=0,"Vakuumierter VOS vegan"),
IFERROR(IF(VLOOKUP(W1225,[1]Vakuumiert!$N:$O,2,FALSE)=0,"Vakuumierter VOS Zipfel"),
IFERROR(IF(VLOOKUP(W1225,[1]Vakuumiert!$Q:$R,2,FALSE)=0,"Vakuumiert geschält"),
IFERROR(IF(VLOOKUP(W1225,'[1]vakuumierte Fertigprodukte'!$B:$C,2,FALSE)=0,"Fertigprodukte"),
IFERROR(IF(VLOOKUP(W1225,'[1]vakuumierte Fertigprodukte'!$E:$FI,2,FALSE)=0,"Vakuumierte Zipfel"),
IFERROR(IF(VLOOKUP(W1225,[1]Wurste!$B:$C,2,FALSE)=0,"Räucherwürste"),
IFERROR(IF(VLOOKUP(W1225,[1]Wurste!$E:$F,2,FALSE)=0,"URW/URGW Wurst"),
IFERROR(IF(VLOOKUP(W1225,[1]Wurste!$H:$I,2,FALSE)=0,"HF-Wurst Vegan"),
IFERROR(IF(VLOOKUP(W1225,[1]Wurste!$K:$L,2,FALSE)=0,"320er ohne Würste"),
IFERROR(IF(AND(OR(Abfalldokumentation!$I1225="BU3",Abfalldokumentation!$I1225="Verkauf"),Abfalldokumentation!$N1225="Schimmel",Abfalldokumentation!$O1225="keinen Abnehmer/kein Schälpersonal"),"Div. Zipfel, ES ohne Verwendung",VLOOKUP(Abfalldokumentation!$M1225,Produktgruppen!A:B,2,FALSE)),"-")))))))))))))))))))))))</f>
        <v>Rest</v>
      </c>
      <c r="M1225" s="76" t="str">
        <f>IFERROR(VLOOKUP(Abfalldokumentation!$W1225,Artikel!A:C,3,FALSE),Abfalldokumentation!$W1225)</f>
        <v>-</v>
      </c>
      <c r="N1225" s="76" t="str">
        <f>VLOOKUP(D1225,'Liste Gründe'!A:D,2,FALSE)</f>
        <v>Linienbezogen</v>
      </c>
      <c r="O1225" s="75" t="str">
        <f>IF(ISBLANK(F1225),VLOOKUP(Abfalldokumentation!$X1225,'Liste Gründe'!A:D,3,FALSE),F1225)</f>
        <v>Maschinenabfall</v>
      </c>
      <c r="P1225" s="76" t="str">
        <f>IF(ISBLANK(Abfalldokumentation!$G1225),"-",Abfalldokumentation!$G1225)</f>
        <v>-</v>
      </c>
      <c r="Q1225" s="76">
        <f t="shared" si="162"/>
        <v>42</v>
      </c>
      <c r="R1225" s="76" t="str">
        <f t="shared" si="163"/>
        <v>Produkte</v>
      </c>
      <c r="S1225" s="76" t="str">
        <f t="shared" si="164"/>
        <v>BUs</v>
      </c>
      <c r="T1225" s="76" t="str">
        <f t="shared" si="165"/>
        <v>Symptome</v>
      </c>
      <c r="U1225" s="76" t="str">
        <f>IFERROR(VLOOKUP(Abfalldokumentation!$W1225,Kennzahlen!S:U,3,FALSE)*Abfalldokumentation!$J1225,"0")</f>
        <v>0</v>
      </c>
      <c r="V1225" s="76" t="str">
        <f>IF(ISBLANK(A1225),VLOOKUP(Abfalldokumentation!$W1225,'Linien - BU'!R:S,2,FALSE),A1225)</f>
        <v>BU2</v>
      </c>
      <c r="W1225" s="77" t="str">
        <f t="shared" si="166"/>
        <v>-</v>
      </c>
      <c r="X1225" s="77">
        <f t="shared" si="167"/>
        <v>30</v>
      </c>
      <c r="Y1225"/>
    </row>
    <row r="1226" spans="1:25" ht="30" customHeight="1" x14ac:dyDescent="0.25">
      <c r="A1226" s="39" t="s">
        <v>79</v>
      </c>
      <c r="B1226" s="40" t="s">
        <v>36</v>
      </c>
      <c r="C1226" s="40">
        <v>418</v>
      </c>
      <c r="D1226" s="40">
        <v>22</v>
      </c>
      <c r="E1226" s="41">
        <v>44488</v>
      </c>
      <c r="F1226" s="42"/>
      <c r="G1226" s="40"/>
      <c r="H1226" s="44" t="str">
        <f>IFERROR(VLOOKUP(Abfalldokumentation!$B1226,Artikel!A:C,3,FALSE),Abfalldokumentation!$B1226)</f>
        <v>-</v>
      </c>
      <c r="I1226" s="78" t="str">
        <f>VLOOKUP(V1226,'Linien - BU'!A:B,2,FALSE)</f>
        <v>BU3</v>
      </c>
      <c r="J1226" s="79">
        <f t="shared" si="161"/>
        <v>418</v>
      </c>
      <c r="K1226" s="80">
        <f>Abfalldokumentation!$E1226</f>
        <v>44488</v>
      </c>
      <c r="L1226" s="79" t="str">
        <f>IFERROR(IF(VLOOKUP(W1226,'[1]Rohware 230'!$B:$C,2,FALSE)=0,"Rohware"),
IFERROR(IF(VLOOKUP(W1226,[1]Sammelnr.!$B:$C,2,FALSE)=0,"Sammelnr. ungeschält ABS"),
IFERROR(IF(VLOOKUP(W1226,[1]Sammelnr.!$E:$F,2,FALSE)=0,"Sammelnr. ungeschält VS"),
IFERROR(IF(VLOOKUP(W1226,[1]Sammelnr.!$H:$I,2,FALSE)=0,"Sammelnr. geschält"),
IFERROR(IF(VLOOKUP(W1226,[1]Offen!$B:$C,2,FALSE)=0,"Offen ungeschält ABS"),
IFERROR(IF(VLOOKUP(W1226,[1]Offen!$E:$F,2,FALSE)=0,"Offen ungeschält VOS"),
IFERROR(IF(VLOOKUP(W1226,[1]Offen!$H:$I,2,FALSE)=0,"Offen geschält RW"),
IFERROR(IF(VLOOKUP(W1226,[1]Offen!$K:$L,2,FALSE)=0,"Offen vegan"),
IFERROR(IF(VLOOKUP(W1226,[1]Offen!$N:$O,2,FALSE)=0,"Offen Zipfel"),
IFERROR(IF(VLOOKUP(W1226,[1]Offen!$Q:$R,2,FALSE)=0,"Offen Endstücke"),
IFERROR(IF(VLOOKUP(W1226,[1]Vakuumiert!$B:$C,2,FALSE)=0,"Vakuumierter VOS ungeschält"),
IFERROR(IF(VLOOKUP(W1226,[1]Vakuumiert!$E:$F,2,FALSE)=0,"Vakuumierter ABS ungeschält"),
IFERROR(IF(VLOOKUP(W1226,[1]Vakuumiert!$H:$I,2,FALSE)=0,"Vakuumierter VOS geschält"),
IFERROR(IF(VLOOKUP(W1226,[1]Vakuumiert!$K:$L,2,FALSE)=0,"Vakuumierter VOS vegan"),
IFERROR(IF(VLOOKUP(W1226,[1]Vakuumiert!$N:$O,2,FALSE)=0,"Vakuumierter VOS Zipfel"),
IFERROR(IF(VLOOKUP(W1226,[1]Vakuumiert!$Q:$R,2,FALSE)=0,"Vakuumiert geschält"),
IFERROR(IF(VLOOKUP(W1226,'[1]vakuumierte Fertigprodukte'!$B:$C,2,FALSE)=0,"Fertigprodukte"),
IFERROR(IF(VLOOKUP(W1226,'[1]vakuumierte Fertigprodukte'!$E:$FI,2,FALSE)=0,"Vakuumierte Zipfel"),
IFERROR(IF(VLOOKUP(W1226,[1]Wurste!$B:$C,2,FALSE)=0,"Räucherwürste"),
IFERROR(IF(VLOOKUP(W1226,[1]Wurste!$E:$F,2,FALSE)=0,"URW/URGW Wurst"),
IFERROR(IF(VLOOKUP(W1226,[1]Wurste!$H:$I,2,FALSE)=0,"HF-Wurst Vegan"),
IFERROR(IF(VLOOKUP(W1226,[1]Wurste!$K:$L,2,FALSE)=0,"320er ohne Würste"),
IFERROR(IF(AND(OR(Abfalldokumentation!$I1226="BU3",Abfalldokumentation!$I1226="Verkauf"),Abfalldokumentation!$N1226="Schimmel",Abfalldokumentation!$O1226="keinen Abnehmer/kein Schälpersonal"),"Div. Zipfel, ES ohne Verwendung",VLOOKUP(Abfalldokumentation!$M1226,Produktgruppen!A:B,2,FALSE)),"-")))))))))))))))))))))))</f>
        <v>Rest</v>
      </c>
      <c r="M1226" s="81" t="str">
        <f>IFERROR(VLOOKUP(Abfalldokumentation!$W1226,Artikel!A:C,3,FALSE),Abfalldokumentation!$W1226)</f>
        <v>-</v>
      </c>
      <c r="N1226" s="81" t="str">
        <f>VLOOKUP(D1226,'Liste Gründe'!A:D,2,FALSE)</f>
        <v>Rest</v>
      </c>
      <c r="O1226" s="80" t="str">
        <f>IF(ISBLANK(F1226),VLOOKUP(Abfalldokumentation!$X1226,'Liste Gründe'!A:D,3,FALSE),F1226)</f>
        <v>Retoure</v>
      </c>
      <c r="P1226" s="81" t="str">
        <f>IF(ISBLANK(Abfalldokumentation!$G1226),"-",Abfalldokumentation!$G1226)</f>
        <v>-</v>
      </c>
      <c r="Q1226" s="81">
        <f t="shared" si="162"/>
        <v>42</v>
      </c>
      <c r="R1226" s="81" t="str">
        <f t="shared" si="163"/>
        <v>Produkte</v>
      </c>
      <c r="S1226" s="81" t="str">
        <f t="shared" si="164"/>
        <v>BUs</v>
      </c>
      <c r="T1226" s="81" t="str">
        <f t="shared" si="165"/>
        <v>Symptome</v>
      </c>
      <c r="U1226" s="81" t="str">
        <f>IFERROR(VLOOKUP(Abfalldokumentation!$W1226,Kennzahlen!S:U,3,FALSE)*Abfalldokumentation!$J1226,"0")</f>
        <v>0</v>
      </c>
      <c r="V1226" s="81" t="str">
        <f>IF(ISBLANK(A1226),VLOOKUP(Abfalldokumentation!$W1226,'Linien - BU'!R:S,2,FALSE),A1226)</f>
        <v>L1</v>
      </c>
      <c r="W1226" s="77" t="str">
        <f t="shared" si="166"/>
        <v>-</v>
      </c>
      <c r="X1226" s="77">
        <f t="shared" si="167"/>
        <v>22</v>
      </c>
      <c r="Y1226"/>
    </row>
    <row r="1227" spans="1:25" ht="30" customHeight="1" x14ac:dyDescent="0.25">
      <c r="A1227" s="45" t="s">
        <v>70</v>
      </c>
      <c r="B1227" s="46" t="s">
        <v>36</v>
      </c>
      <c r="C1227" s="46">
        <v>100</v>
      </c>
      <c r="D1227" s="46">
        <v>10</v>
      </c>
      <c r="E1227" s="47">
        <v>44488</v>
      </c>
      <c r="F1227" s="48"/>
      <c r="G1227" s="46"/>
      <c r="H1227" s="50" t="str">
        <f>IFERROR(VLOOKUP(Abfalldokumentation!$B1227,Artikel!A:C,3,FALSE),Abfalldokumentation!$B1227)</f>
        <v>-</v>
      </c>
      <c r="I1227" s="73" t="str">
        <f>VLOOKUP(V1227,'Linien - BU'!A:B,2,FALSE)</f>
        <v>BU1</v>
      </c>
      <c r="J1227" s="74">
        <f t="shared" si="161"/>
        <v>100</v>
      </c>
      <c r="K1227" s="75">
        <f>Abfalldokumentation!$E1227</f>
        <v>44488</v>
      </c>
      <c r="L1227" s="74" t="str">
        <f>IFERROR(IF(VLOOKUP(W1227,'[1]Rohware 230'!$B:$C,2,FALSE)=0,"Rohware"),
IFERROR(IF(VLOOKUP(W1227,[1]Sammelnr.!$B:$C,2,FALSE)=0,"Sammelnr. ungeschält ABS"),
IFERROR(IF(VLOOKUP(W1227,[1]Sammelnr.!$E:$F,2,FALSE)=0,"Sammelnr. ungeschält VS"),
IFERROR(IF(VLOOKUP(W1227,[1]Sammelnr.!$H:$I,2,FALSE)=0,"Sammelnr. geschält"),
IFERROR(IF(VLOOKUP(W1227,[1]Offen!$B:$C,2,FALSE)=0,"Offen ungeschält ABS"),
IFERROR(IF(VLOOKUP(W1227,[1]Offen!$E:$F,2,FALSE)=0,"Offen ungeschält VOS"),
IFERROR(IF(VLOOKUP(W1227,[1]Offen!$H:$I,2,FALSE)=0,"Offen geschält RW"),
IFERROR(IF(VLOOKUP(W1227,[1]Offen!$K:$L,2,FALSE)=0,"Offen vegan"),
IFERROR(IF(VLOOKUP(W1227,[1]Offen!$N:$O,2,FALSE)=0,"Offen Zipfel"),
IFERROR(IF(VLOOKUP(W1227,[1]Offen!$Q:$R,2,FALSE)=0,"Offen Endstücke"),
IFERROR(IF(VLOOKUP(W1227,[1]Vakuumiert!$B:$C,2,FALSE)=0,"Vakuumierter VOS ungeschält"),
IFERROR(IF(VLOOKUP(W1227,[1]Vakuumiert!$E:$F,2,FALSE)=0,"Vakuumierter ABS ungeschält"),
IFERROR(IF(VLOOKUP(W1227,[1]Vakuumiert!$H:$I,2,FALSE)=0,"Vakuumierter VOS geschält"),
IFERROR(IF(VLOOKUP(W1227,[1]Vakuumiert!$K:$L,2,FALSE)=0,"Vakuumierter VOS vegan"),
IFERROR(IF(VLOOKUP(W1227,[1]Vakuumiert!$N:$O,2,FALSE)=0,"Vakuumierter VOS Zipfel"),
IFERROR(IF(VLOOKUP(W1227,[1]Vakuumiert!$Q:$R,2,FALSE)=0,"Vakuumiert geschält"),
IFERROR(IF(VLOOKUP(W1227,'[1]vakuumierte Fertigprodukte'!$B:$C,2,FALSE)=0,"Fertigprodukte"),
IFERROR(IF(VLOOKUP(W1227,'[1]vakuumierte Fertigprodukte'!$E:$FI,2,FALSE)=0,"Vakuumierte Zipfel"),
IFERROR(IF(VLOOKUP(W1227,[1]Wurste!$B:$C,2,FALSE)=0,"Räucherwürste"),
IFERROR(IF(VLOOKUP(W1227,[1]Wurste!$E:$F,2,FALSE)=0,"URW/URGW Wurst"),
IFERROR(IF(VLOOKUP(W1227,[1]Wurste!$H:$I,2,FALSE)=0,"HF-Wurst Vegan"),
IFERROR(IF(VLOOKUP(W1227,[1]Wurste!$K:$L,2,FALSE)=0,"320er ohne Würste"),
IFERROR(IF(AND(OR(Abfalldokumentation!$I1227="BU3",Abfalldokumentation!$I1227="Verkauf"),Abfalldokumentation!$N1227="Schimmel",Abfalldokumentation!$O1227="keinen Abnehmer/kein Schälpersonal"),"Div. Zipfel, ES ohne Verwendung",VLOOKUP(Abfalldokumentation!$M1227,Produktgruppen!A:B,2,FALSE)),"-")))))))))))))))))))))))</f>
        <v>Rest</v>
      </c>
      <c r="M1227" s="76" t="str">
        <f>IFERROR(VLOOKUP(Abfalldokumentation!$W1227,Artikel!A:C,3,FALSE),Abfalldokumentation!$W1227)</f>
        <v>-</v>
      </c>
      <c r="N1227" s="76" t="str">
        <f>VLOOKUP(D1227,'Liste Gründe'!A:D,2,FALSE)</f>
        <v>Linienbezogen</v>
      </c>
      <c r="O1227" s="75" t="str">
        <f>IF(ISBLANK(F1227),VLOOKUP(Abfalldokumentation!$X1227,'Liste Gründe'!A:D,3,FALSE),F1227)</f>
        <v>Reinigung</v>
      </c>
      <c r="P1227" s="76" t="str">
        <f>IF(ISBLANK(Abfalldokumentation!$G1227),"-",Abfalldokumentation!$G1227)</f>
        <v>-</v>
      </c>
      <c r="Q1227" s="76">
        <f t="shared" si="162"/>
        <v>42</v>
      </c>
      <c r="R1227" s="76" t="str">
        <f t="shared" si="163"/>
        <v>Produkte</v>
      </c>
      <c r="S1227" s="76" t="str">
        <f t="shared" si="164"/>
        <v>BUs</v>
      </c>
      <c r="T1227" s="76" t="str">
        <f t="shared" si="165"/>
        <v>Symptome</v>
      </c>
      <c r="U1227" s="76" t="str">
        <f>IFERROR(VLOOKUP(Abfalldokumentation!$W1227,Kennzahlen!S:U,3,FALSE)*Abfalldokumentation!$J1227,"0")</f>
        <v>0</v>
      </c>
      <c r="V1227" s="76" t="str">
        <f>IF(ISBLANK(A1227),VLOOKUP(Abfalldokumentation!$W1227,'Linien - BU'!R:S,2,FALSE),A1227)</f>
        <v>Abfüllung</v>
      </c>
      <c r="W1227" s="77" t="str">
        <f t="shared" si="166"/>
        <v>-</v>
      </c>
      <c r="X1227" s="77">
        <f t="shared" si="167"/>
        <v>10</v>
      </c>
      <c r="Y1227"/>
    </row>
    <row r="1228" spans="1:25" ht="30" customHeight="1" x14ac:dyDescent="0.25">
      <c r="A1228" s="39" t="s">
        <v>68</v>
      </c>
      <c r="B1228" s="40" t="s">
        <v>260</v>
      </c>
      <c r="C1228" s="40">
        <v>40</v>
      </c>
      <c r="D1228" s="40">
        <v>30</v>
      </c>
      <c r="E1228" s="41">
        <v>44488</v>
      </c>
      <c r="F1228" s="42"/>
      <c r="G1228" s="40"/>
      <c r="H1228" s="44" t="str">
        <f>IFERROR(VLOOKUP(Abfalldokumentation!$B1228,Artikel!A:C,3,FALSE),Abfalldokumentation!$B1228)</f>
        <v>Provolla Fertigware</v>
      </c>
      <c r="I1228" s="78" t="str">
        <f>VLOOKUP(V1228,'Linien - BU'!A:B,2,FALSE)</f>
        <v>BU3</v>
      </c>
      <c r="J1228" s="79">
        <f t="shared" si="161"/>
        <v>40</v>
      </c>
      <c r="K1228" s="80">
        <f>Abfalldokumentation!$E1228</f>
        <v>44488</v>
      </c>
      <c r="L1228" s="79" t="str">
        <f>IFERROR(IF(VLOOKUP(W1228,'[1]Rohware 230'!$B:$C,2,FALSE)=0,"Rohware"),
IFERROR(IF(VLOOKUP(W1228,[1]Sammelnr.!$B:$C,2,FALSE)=0,"Sammelnr. ungeschält ABS"),
IFERROR(IF(VLOOKUP(W1228,[1]Sammelnr.!$E:$F,2,FALSE)=0,"Sammelnr. ungeschält VS"),
IFERROR(IF(VLOOKUP(W1228,[1]Sammelnr.!$H:$I,2,FALSE)=0,"Sammelnr. geschält"),
IFERROR(IF(VLOOKUP(W1228,[1]Offen!$B:$C,2,FALSE)=0,"Offen ungeschält ABS"),
IFERROR(IF(VLOOKUP(W1228,[1]Offen!$E:$F,2,FALSE)=0,"Offen ungeschält VOS"),
IFERROR(IF(VLOOKUP(W1228,[1]Offen!$H:$I,2,FALSE)=0,"Offen geschält RW"),
IFERROR(IF(VLOOKUP(W1228,[1]Offen!$K:$L,2,FALSE)=0,"Offen vegan"),
IFERROR(IF(VLOOKUP(W1228,[1]Offen!$N:$O,2,FALSE)=0,"Offen Zipfel"),
IFERROR(IF(VLOOKUP(W1228,[1]Offen!$Q:$R,2,FALSE)=0,"Offen Endstücke"),
IFERROR(IF(VLOOKUP(W1228,[1]Vakuumiert!$B:$C,2,FALSE)=0,"Vakuumierter VOS ungeschält"),
IFERROR(IF(VLOOKUP(W1228,[1]Vakuumiert!$E:$F,2,FALSE)=0,"Vakuumierter ABS ungeschält"),
IFERROR(IF(VLOOKUP(W1228,[1]Vakuumiert!$H:$I,2,FALSE)=0,"Vakuumierter VOS geschält"),
IFERROR(IF(VLOOKUP(W1228,[1]Vakuumiert!$K:$L,2,FALSE)=0,"Vakuumierter VOS vegan"),
IFERROR(IF(VLOOKUP(W1228,[1]Vakuumiert!$N:$O,2,FALSE)=0,"Vakuumierter VOS Zipfel"),
IFERROR(IF(VLOOKUP(W1228,[1]Vakuumiert!$Q:$R,2,FALSE)=0,"Vakuumiert geschält"),
IFERROR(IF(VLOOKUP(W1228,'[1]vakuumierte Fertigprodukte'!$B:$C,2,FALSE)=0,"Fertigprodukte"),
IFERROR(IF(VLOOKUP(W1228,'[1]vakuumierte Fertigprodukte'!$E:$FI,2,FALSE)=0,"Vakuumierte Zipfel"),
IFERROR(IF(VLOOKUP(W1228,[1]Wurste!$B:$C,2,FALSE)=0,"Räucherwürste"),
IFERROR(IF(VLOOKUP(W1228,[1]Wurste!$E:$F,2,FALSE)=0,"URW/URGW Wurst"),
IFERROR(IF(VLOOKUP(W1228,[1]Wurste!$H:$I,2,FALSE)=0,"HF-Wurst Vegan"),
IFERROR(IF(VLOOKUP(W1228,[1]Wurste!$K:$L,2,FALSE)=0,"320er ohne Würste"),
IFERROR(IF(AND(OR(Abfalldokumentation!$I1228="BU3",Abfalldokumentation!$I1228="Verkauf"),Abfalldokumentation!$N1228="Schimmel",Abfalldokumentation!$O1228="keinen Abnehmer/kein Schälpersonal"),"Div. Zipfel, ES ohne Verwendung",VLOOKUP(Abfalldokumentation!$M1228,Produktgruppen!A:B,2,FALSE)),"-")))))))))))))))))))))))</f>
        <v>-</v>
      </c>
      <c r="M1228" s="81" t="str">
        <f>IFERROR(VLOOKUP(Abfalldokumentation!$W1228,Artikel!A:C,3,FALSE),Abfalldokumentation!$W1228)</f>
        <v>Provolla Fertigware</v>
      </c>
      <c r="N1228" s="81" t="str">
        <f>VLOOKUP(D1228,'Liste Gründe'!A:D,2,FALSE)</f>
        <v>Linienbezogen</v>
      </c>
      <c r="O1228" s="80" t="str">
        <f>IF(ISBLANK(F1228),VLOOKUP(Abfalldokumentation!$X1228,'Liste Gründe'!A:D,3,FALSE),F1228)</f>
        <v>Maschinenabfall</v>
      </c>
      <c r="P1228" s="81" t="str">
        <f>IF(ISBLANK(Abfalldokumentation!$G1228),"-",Abfalldokumentation!$G1228)</f>
        <v>-</v>
      </c>
      <c r="Q1228" s="81">
        <f t="shared" si="162"/>
        <v>42</v>
      </c>
      <c r="R1228" s="81" t="str">
        <f t="shared" si="163"/>
        <v>Produkte</v>
      </c>
      <c r="S1228" s="81" t="str">
        <f t="shared" si="164"/>
        <v>BUs</v>
      </c>
      <c r="T1228" s="81" t="str">
        <f t="shared" si="165"/>
        <v>Symptome</v>
      </c>
      <c r="U1228" s="81" t="str">
        <f>IFERROR(VLOOKUP(Abfalldokumentation!$W1228,Kennzahlen!S:U,3,FALSE)*Abfalldokumentation!$J1228,"0")</f>
        <v>0</v>
      </c>
      <c r="V1228" s="81" t="str">
        <f>IF(ISBLANK(A1228),VLOOKUP(Abfalldokumentation!$W1228,'Linien - BU'!R:S,2,FALSE),A1228)</f>
        <v>L4</v>
      </c>
      <c r="W1228" s="77" t="str">
        <f t="shared" si="166"/>
        <v>Provolla Fertigware</v>
      </c>
      <c r="X1228" s="77">
        <f t="shared" si="167"/>
        <v>30</v>
      </c>
      <c r="Y1228"/>
    </row>
    <row r="1229" spans="1:25" ht="30" customHeight="1" x14ac:dyDescent="0.25">
      <c r="A1229" s="45" t="s">
        <v>185</v>
      </c>
      <c r="B1229" s="46" t="s">
        <v>261</v>
      </c>
      <c r="C1229" s="46">
        <v>21</v>
      </c>
      <c r="D1229" s="46">
        <v>22</v>
      </c>
      <c r="E1229" s="47">
        <v>44488</v>
      </c>
      <c r="F1229" s="48" t="s">
        <v>102</v>
      </c>
      <c r="G1229" s="46"/>
      <c r="H1229" s="50" t="str">
        <f>IFERROR(VLOOKUP(Abfalldokumentation!$B1229,Artikel!A:C,3,FALSE),Abfalldokumentation!$B1229)</f>
        <v>Räucher Retoure</v>
      </c>
      <c r="I1229" s="73" t="str">
        <f>VLOOKUP(V1229,'Linien - BU'!A:B,2,FALSE)</f>
        <v>Rest</v>
      </c>
      <c r="J1229" s="74">
        <f t="shared" si="161"/>
        <v>21</v>
      </c>
      <c r="K1229" s="75">
        <f>Abfalldokumentation!$E1229</f>
        <v>44488</v>
      </c>
      <c r="L1229" s="74" t="str">
        <f>IFERROR(IF(VLOOKUP(W1229,'[1]Rohware 230'!$B:$C,2,FALSE)=0,"Rohware"),
IFERROR(IF(VLOOKUP(W1229,[1]Sammelnr.!$B:$C,2,FALSE)=0,"Sammelnr. ungeschält ABS"),
IFERROR(IF(VLOOKUP(W1229,[1]Sammelnr.!$E:$F,2,FALSE)=0,"Sammelnr. ungeschält VS"),
IFERROR(IF(VLOOKUP(W1229,[1]Sammelnr.!$H:$I,2,FALSE)=0,"Sammelnr. geschält"),
IFERROR(IF(VLOOKUP(W1229,[1]Offen!$B:$C,2,FALSE)=0,"Offen ungeschält ABS"),
IFERROR(IF(VLOOKUP(W1229,[1]Offen!$E:$F,2,FALSE)=0,"Offen ungeschält VOS"),
IFERROR(IF(VLOOKUP(W1229,[1]Offen!$H:$I,2,FALSE)=0,"Offen geschält RW"),
IFERROR(IF(VLOOKUP(W1229,[1]Offen!$K:$L,2,FALSE)=0,"Offen vegan"),
IFERROR(IF(VLOOKUP(W1229,[1]Offen!$N:$O,2,FALSE)=0,"Offen Zipfel"),
IFERROR(IF(VLOOKUP(W1229,[1]Offen!$Q:$R,2,FALSE)=0,"Offen Endstücke"),
IFERROR(IF(VLOOKUP(W1229,[1]Vakuumiert!$B:$C,2,FALSE)=0,"Vakuumierter VOS ungeschält"),
IFERROR(IF(VLOOKUP(W1229,[1]Vakuumiert!$E:$F,2,FALSE)=0,"Vakuumierter ABS ungeschält"),
IFERROR(IF(VLOOKUP(W1229,[1]Vakuumiert!$H:$I,2,FALSE)=0,"Vakuumierter VOS geschält"),
IFERROR(IF(VLOOKUP(W1229,[1]Vakuumiert!$K:$L,2,FALSE)=0,"Vakuumierter VOS vegan"),
IFERROR(IF(VLOOKUP(W1229,[1]Vakuumiert!$N:$O,2,FALSE)=0,"Vakuumierter VOS Zipfel"),
IFERROR(IF(VLOOKUP(W1229,[1]Vakuumiert!$Q:$R,2,FALSE)=0,"Vakuumiert geschält"),
IFERROR(IF(VLOOKUP(W1229,'[1]vakuumierte Fertigprodukte'!$B:$C,2,FALSE)=0,"Fertigprodukte"),
IFERROR(IF(VLOOKUP(W1229,'[1]vakuumierte Fertigprodukte'!$E:$FI,2,FALSE)=0,"Vakuumierte Zipfel"),
IFERROR(IF(VLOOKUP(W1229,[1]Wurste!$B:$C,2,FALSE)=0,"Räucherwürste"),
IFERROR(IF(VLOOKUP(W1229,[1]Wurste!$E:$F,2,FALSE)=0,"URW/URGW Wurst"),
IFERROR(IF(VLOOKUP(W1229,[1]Wurste!$H:$I,2,FALSE)=0,"HF-Wurst Vegan"),
IFERROR(IF(VLOOKUP(W1229,[1]Wurste!$K:$L,2,FALSE)=0,"320er ohne Würste"),
IFERROR(IF(AND(OR(Abfalldokumentation!$I1229="BU3",Abfalldokumentation!$I1229="Verkauf"),Abfalldokumentation!$N1229="Schimmel",Abfalldokumentation!$O1229="keinen Abnehmer/kein Schälpersonal"),"Div. Zipfel, ES ohne Verwendung",VLOOKUP(Abfalldokumentation!$M1229,Produktgruppen!A:B,2,FALSE)),"-")))))))))))))))))))))))</f>
        <v>RW</v>
      </c>
      <c r="M1229" s="76" t="str">
        <f>IFERROR(VLOOKUP(Abfalldokumentation!$W1229,Artikel!A:C,3,FALSE),Abfalldokumentation!$W1229)</f>
        <v>Räucher Retoure</v>
      </c>
      <c r="N1229" s="76" t="str">
        <f>VLOOKUP(D1229,'Liste Gründe'!A:D,2,FALSE)</f>
        <v>Rest</v>
      </c>
      <c r="O1229" s="75" t="str">
        <f>IF(ISBLANK(F1229),VLOOKUP(Abfalldokumentation!$X1229,'Liste Gründe'!A:D,3,FALSE),F1229)</f>
        <v>Retoure</v>
      </c>
      <c r="P1229" s="76" t="str">
        <f>IF(ISBLANK(Abfalldokumentation!$G1229),"-",Abfalldokumentation!$G1229)</f>
        <v>-</v>
      </c>
      <c r="Q1229" s="76">
        <f t="shared" si="162"/>
        <v>42</v>
      </c>
      <c r="R1229" s="76" t="str">
        <f t="shared" si="163"/>
        <v>Produkte</v>
      </c>
      <c r="S1229" s="76" t="str">
        <f t="shared" si="164"/>
        <v>BUs</v>
      </c>
      <c r="T1229" s="76" t="str">
        <f t="shared" si="165"/>
        <v>Symptome</v>
      </c>
      <c r="U1229" s="76" t="str">
        <f>IFERROR(VLOOKUP(Abfalldokumentation!$W1229,Kennzahlen!S:U,3,FALSE)*Abfalldokumentation!$J1229,"0")</f>
        <v>0</v>
      </c>
      <c r="V1229" s="76" t="str">
        <f>IF(ISBLANK(A1229),VLOOKUP(Abfalldokumentation!$W1229,'Linien - BU'!R:S,2,FALSE),A1229)</f>
        <v>Externe</v>
      </c>
      <c r="W1229" s="77" t="str">
        <f t="shared" si="166"/>
        <v>Räucher Retoure</v>
      </c>
      <c r="X1229" s="77">
        <f t="shared" si="167"/>
        <v>22</v>
      </c>
      <c r="Y1229"/>
    </row>
    <row r="1230" spans="1:25" ht="30" customHeight="1" x14ac:dyDescent="0.25">
      <c r="A1230" s="39" t="s">
        <v>121</v>
      </c>
      <c r="B1230" s="40" t="s">
        <v>111</v>
      </c>
      <c r="C1230" s="40">
        <v>29</v>
      </c>
      <c r="D1230" s="40">
        <v>30</v>
      </c>
      <c r="E1230" s="41">
        <v>44488</v>
      </c>
      <c r="F1230" s="42"/>
      <c r="G1230" s="40"/>
      <c r="H1230" s="44" t="str">
        <f>IFERROR(VLOOKUP(Abfalldokumentation!$B1230,Artikel!A:C,3,FALSE),Abfalldokumentation!$B1230)</f>
        <v>Rinde</v>
      </c>
      <c r="I1230" s="78" t="str">
        <f>VLOOKUP(V1230,'Linien - BU'!A:B,2,FALSE)</f>
        <v>BU1</v>
      </c>
      <c r="J1230" s="79">
        <f t="shared" si="161"/>
        <v>29</v>
      </c>
      <c r="K1230" s="80">
        <f>Abfalldokumentation!$E1230</f>
        <v>44488</v>
      </c>
      <c r="L1230" s="79" t="str">
        <f>IFERROR(IF(VLOOKUP(W1230,'[1]Rohware 230'!$B:$C,2,FALSE)=0,"Rohware"),
IFERROR(IF(VLOOKUP(W1230,[1]Sammelnr.!$B:$C,2,FALSE)=0,"Sammelnr. ungeschält ABS"),
IFERROR(IF(VLOOKUP(W1230,[1]Sammelnr.!$E:$F,2,FALSE)=0,"Sammelnr. ungeschält VS"),
IFERROR(IF(VLOOKUP(W1230,[1]Sammelnr.!$H:$I,2,FALSE)=0,"Sammelnr. geschält"),
IFERROR(IF(VLOOKUP(W1230,[1]Offen!$B:$C,2,FALSE)=0,"Offen ungeschält ABS"),
IFERROR(IF(VLOOKUP(W1230,[1]Offen!$E:$F,2,FALSE)=0,"Offen ungeschält VOS"),
IFERROR(IF(VLOOKUP(W1230,[1]Offen!$H:$I,2,FALSE)=0,"Offen geschält RW"),
IFERROR(IF(VLOOKUP(W1230,[1]Offen!$K:$L,2,FALSE)=0,"Offen vegan"),
IFERROR(IF(VLOOKUP(W1230,[1]Offen!$N:$O,2,FALSE)=0,"Offen Zipfel"),
IFERROR(IF(VLOOKUP(W1230,[1]Offen!$Q:$R,2,FALSE)=0,"Offen Endstücke"),
IFERROR(IF(VLOOKUP(W1230,[1]Vakuumiert!$B:$C,2,FALSE)=0,"Vakuumierter VOS ungeschält"),
IFERROR(IF(VLOOKUP(W1230,[1]Vakuumiert!$E:$F,2,FALSE)=0,"Vakuumierter ABS ungeschält"),
IFERROR(IF(VLOOKUP(W1230,[1]Vakuumiert!$H:$I,2,FALSE)=0,"Vakuumierter VOS geschält"),
IFERROR(IF(VLOOKUP(W1230,[1]Vakuumiert!$K:$L,2,FALSE)=0,"Vakuumierter VOS vegan"),
IFERROR(IF(VLOOKUP(W1230,[1]Vakuumiert!$N:$O,2,FALSE)=0,"Vakuumierter VOS Zipfel"),
IFERROR(IF(VLOOKUP(W1230,[1]Vakuumiert!$Q:$R,2,FALSE)=0,"Vakuumiert geschält"),
IFERROR(IF(VLOOKUP(W1230,'[1]vakuumierte Fertigprodukte'!$B:$C,2,FALSE)=0,"Fertigprodukte"),
IFERROR(IF(VLOOKUP(W1230,'[1]vakuumierte Fertigprodukte'!$E:$FI,2,FALSE)=0,"Vakuumierte Zipfel"),
IFERROR(IF(VLOOKUP(W1230,[1]Wurste!$B:$C,2,FALSE)=0,"Räucherwürste"),
IFERROR(IF(VLOOKUP(W1230,[1]Wurste!$E:$F,2,FALSE)=0,"URW/URGW Wurst"),
IFERROR(IF(VLOOKUP(W1230,[1]Wurste!$H:$I,2,FALSE)=0,"HF-Wurst Vegan"),
IFERROR(IF(VLOOKUP(W1230,[1]Wurste!$K:$L,2,FALSE)=0,"320er ohne Würste"),
IFERROR(IF(AND(OR(Abfalldokumentation!$I1230="BU3",Abfalldokumentation!$I1230="Verkauf"),Abfalldokumentation!$N1230="Schimmel",Abfalldokumentation!$O1230="keinen Abnehmer/kein Schälpersonal"),"Div. Zipfel, ES ohne Verwendung",VLOOKUP(Abfalldokumentation!$M1230,Produktgruppen!A:B,2,FALSE)),"-")))))))))))))))))))))))</f>
        <v>Rest</v>
      </c>
      <c r="M1230" s="81" t="str">
        <f>IFERROR(VLOOKUP(Abfalldokumentation!$W1230,Artikel!A:C,3,FALSE),Abfalldokumentation!$W1230)</f>
        <v>Rinde</v>
      </c>
      <c r="N1230" s="81" t="str">
        <f>VLOOKUP(D1230,'Liste Gründe'!A:D,2,FALSE)</f>
        <v>Linienbezogen</v>
      </c>
      <c r="O1230" s="80" t="str">
        <f>IF(ISBLANK(F1230),VLOOKUP(Abfalldokumentation!$X1230,'Liste Gründe'!A:D,3,FALSE),F1230)</f>
        <v>Maschinenabfall</v>
      </c>
      <c r="P1230" s="81" t="str">
        <f>IF(ISBLANK(Abfalldokumentation!$G1230),"-",Abfalldokumentation!$G1230)</f>
        <v>-</v>
      </c>
      <c r="Q1230" s="81">
        <f t="shared" si="162"/>
        <v>42</v>
      </c>
      <c r="R1230" s="81" t="str">
        <f t="shared" si="163"/>
        <v>Produkte</v>
      </c>
      <c r="S1230" s="81" t="str">
        <f t="shared" si="164"/>
        <v>BUs</v>
      </c>
      <c r="T1230" s="81" t="str">
        <f t="shared" si="165"/>
        <v>Symptome</v>
      </c>
      <c r="U1230" s="81" t="str">
        <f>IFERROR(VLOOKUP(Abfalldokumentation!$W1230,Kennzahlen!S:U,3,FALSE)*Abfalldokumentation!$J1230,"0")</f>
        <v>0</v>
      </c>
      <c r="V1230" s="81" t="str">
        <f>IF(ISBLANK(A1230),VLOOKUP(Abfalldokumentation!$W1230,'Linien - BU'!R:S,2,FALSE),A1230)</f>
        <v>Strudelline</v>
      </c>
      <c r="W1230" s="77" t="str">
        <f t="shared" si="166"/>
        <v>Rinde</v>
      </c>
      <c r="X1230" s="77">
        <f t="shared" si="167"/>
        <v>30</v>
      </c>
      <c r="Y1230"/>
    </row>
    <row r="1231" spans="1:25" ht="30" customHeight="1" x14ac:dyDescent="0.25">
      <c r="A1231" s="45" t="s">
        <v>92</v>
      </c>
      <c r="B1231" s="48" t="s">
        <v>108</v>
      </c>
      <c r="C1231" s="46">
        <v>10</v>
      </c>
      <c r="D1231" s="46">
        <v>70</v>
      </c>
      <c r="E1231" s="47">
        <v>44488</v>
      </c>
      <c r="F1231" s="48"/>
      <c r="G1231" s="46"/>
      <c r="H1231" s="50" t="str">
        <f>IFERROR(VLOOKUP(Abfalldokumentation!$B1231,Artikel!A:C,3,FALSE),Abfalldokumentation!$B1231)</f>
        <v>Rückstellproben</v>
      </c>
      <c r="I1231" s="73" t="str">
        <f>VLOOKUP(V1231,'Linien - BU'!A:B,2,FALSE)</f>
        <v>Rest</v>
      </c>
      <c r="J1231" s="74">
        <f t="shared" si="161"/>
        <v>10</v>
      </c>
      <c r="K1231" s="75">
        <f>Abfalldokumentation!$E1231</f>
        <v>44488</v>
      </c>
      <c r="L1231" s="74" t="str">
        <f>IFERROR(IF(VLOOKUP(W1231,'[1]Rohware 230'!$B:$C,2,FALSE)=0,"Rohware"),
IFERROR(IF(VLOOKUP(W1231,[1]Sammelnr.!$B:$C,2,FALSE)=0,"Sammelnr. ungeschält ABS"),
IFERROR(IF(VLOOKUP(W1231,[1]Sammelnr.!$E:$F,2,FALSE)=0,"Sammelnr. ungeschält VS"),
IFERROR(IF(VLOOKUP(W1231,[1]Sammelnr.!$H:$I,2,FALSE)=0,"Sammelnr. geschält"),
IFERROR(IF(VLOOKUP(W1231,[1]Offen!$B:$C,2,FALSE)=0,"Offen ungeschält ABS"),
IFERROR(IF(VLOOKUP(W1231,[1]Offen!$E:$F,2,FALSE)=0,"Offen ungeschält VOS"),
IFERROR(IF(VLOOKUP(W1231,[1]Offen!$H:$I,2,FALSE)=0,"Offen geschält RW"),
IFERROR(IF(VLOOKUP(W1231,[1]Offen!$K:$L,2,FALSE)=0,"Offen vegan"),
IFERROR(IF(VLOOKUP(W1231,[1]Offen!$N:$O,2,FALSE)=0,"Offen Zipfel"),
IFERROR(IF(VLOOKUP(W1231,[1]Offen!$Q:$R,2,FALSE)=0,"Offen Endstücke"),
IFERROR(IF(VLOOKUP(W1231,[1]Vakuumiert!$B:$C,2,FALSE)=0,"Vakuumierter VOS ungeschält"),
IFERROR(IF(VLOOKUP(W1231,[1]Vakuumiert!$E:$F,2,FALSE)=0,"Vakuumierter ABS ungeschält"),
IFERROR(IF(VLOOKUP(W1231,[1]Vakuumiert!$H:$I,2,FALSE)=0,"Vakuumierter VOS geschält"),
IFERROR(IF(VLOOKUP(W1231,[1]Vakuumiert!$K:$L,2,FALSE)=0,"Vakuumierter VOS vegan"),
IFERROR(IF(VLOOKUP(W1231,[1]Vakuumiert!$N:$O,2,FALSE)=0,"Vakuumierter VOS Zipfel"),
IFERROR(IF(VLOOKUP(W1231,[1]Vakuumiert!$Q:$R,2,FALSE)=0,"Vakuumiert geschält"),
IFERROR(IF(VLOOKUP(W1231,'[1]vakuumierte Fertigprodukte'!$B:$C,2,FALSE)=0,"Fertigprodukte"),
IFERROR(IF(VLOOKUP(W1231,'[1]vakuumierte Fertigprodukte'!$E:$FI,2,FALSE)=0,"Vakuumierte Zipfel"),
IFERROR(IF(VLOOKUP(W1231,[1]Wurste!$B:$C,2,FALSE)=0,"Räucherwürste"),
IFERROR(IF(VLOOKUP(W1231,[1]Wurste!$E:$F,2,FALSE)=0,"URW/URGW Wurst"),
IFERROR(IF(VLOOKUP(W1231,[1]Wurste!$H:$I,2,FALSE)=0,"HF-Wurst Vegan"),
IFERROR(IF(VLOOKUP(W1231,[1]Wurste!$K:$L,2,FALSE)=0,"320er ohne Würste"),
IFERROR(IF(AND(OR(Abfalldokumentation!$I1231="BU3",Abfalldokumentation!$I1231="Verkauf"),Abfalldokumentation!$N1231="Schimmel",Abfalldokumentation!$O1231="keinen Abnehmer/kein Schälpersonal"),"Div. Zipfel, ES ohne Verwendung",VLOOKUP(Abfalldokumentation!$M1231,Produktgruppen!A:B,2,FALSE)),"-")))))))))))))))))))))))</f>
        <v>Qualitätssicherung</v>
      </c>
      <c r="M1231" s="76" t="str">
        <f>IFERROR(VLOOKUP(Abfalldokumentation!$W1231,Artikel!A:C,3,FALSE),Abfalldokumentation!$W1231)</f>
        <v>Rückstellproben</v>
      </c>
      <c r="N1231" s="76" t="str">
        <f>VLOOKUP(D1231,'Liste Gründe'!A:D,2,FALSE)</f>
        <v>Qualitätssicherung</v>
      </c>
      <c r="O1231" s="75" t="str">
        <f>IF(ISBLANK(F1231),VLOOKUP(Abfalldokumentation!$X1231,'Liste Gründe'!A:D,3,FALSE),F1231)</f>
        <v>Rückstellproben</v>
      </c>
      <c r="P1231" s="76" t="str">
        <f>IF(ISBLANK(Abfalldokumentation!$G1231),"-",Abfalldokumentation!$G1231)</f>
        <v>-</v>
      </c>
      <c r="Q1231" s="76">
        <f t="shared" si="162"/>
        <v>42</v>
      </c>
      <c r="R1231" s="76" t="str">
        <f t="shared" si="163"/>
        <v>Produkte</v>
      </c>
      <c r="S1231" s="76" t="str">
        <f t="shared" si="164"/>
        <v>BUs</v>
      </c>
      <c r="T1231" s="76" t="str">
        <f t="shared" si="165"/>
        <v>Symptome</v>
      </c>
      <c r="U1231" s="76" t="str">
        <f>IFERROR(VLOOKUP(Abfalldokumentation!$W1231,Kennzahlen!S:U,3,FALSE)*Abfalldokumentation!$J1231,"0")</f>
        <v>0</v>
      </c>
      <c r="V1231" s="76" t="str">
        <f>IF(ISBLANK(A1231),VLOOKUP(Abfalldokumentation!$W1231,'Linien - BU'!R:S,2,FALSE),A1231)</f>
        <v>Labor</v>
      </c>
      <c r="W1231" s="77" t="str">
        <f t="shared" si="166"/>
        <v>Rückstellproben</v>
      </c>
      <c r="X1231" s="77">
        <f t="shared" si="167"/>
        <v>70</v>
      </c>
      <c r="Y1231"/>
    </row>
    <row r="1232" spans="1:25" ht="30" customHeight="1" x14ac:dyDescent="0.25">
      <c r="A1232" s="39" t="s">
        <v>92</v>
      </c>
      <c r="B1232" s="42" t="s">
        <v>108</v>
      </c>
      <c r="C1232" s="40">
        <v>24</v>
      </c>
      <c r="D1232" s="40">
        <v>70</v>
      </c>
      <c r="E1232" s="41">
        <v>44488</v>
      </c>
      <c r="F1232" s="42"/>
      <c r="G1232" s="40"/>
      <c r="H1232" s="44" t="str">
        <f>IFERROR(VLOOKUP(Abfalldokumentation!$B1232,Artikel!A:C,3,FALSE),Abfalldokumentation!$B1232)</f>
        <v>Rückstellproben</v>
      </c>
      <c r="I1232" s="78" t="str">
        <f>VLOOKUP(V1232,'Linien - BU'!A:B,2,FALSE)</f>
        <v>Rest</v>
      </c>
      <c r="J1232" s="79">
        <f t="shared" si="161"/>
        <v>24</v>
      </c>
      <c r="K1232" s="80">
        <f>Abfalldokumentation!$E1232</f>
        <v>44488</v>
      </c>
      <c r="L1232" s="79" t="str">
        <f>IFERROR(IF(VLOOKUP(W1232,'[1]Rohware 230'!$B:$C,2,FALSE)=0,"Rohware"),
IFERROR(IF(VLOOKUP(W1232,[1]Sammelnr.!$B:$C,2,FALSE)=0,"Sammelnr. ungeschält ABS"),
IFERROR(IF(VLOOKUP(W1232,[1]Sammelnr.!$E:$F,2,FALSE)=0,"Sammelnr. ungeschält VS"),
IFERROR(IF(VLOOKUP(W1232,[1]Sammelnr.!$H:$I,2,FALSE)=0,"Sammelnr. geschält"),
IFERROR(IF(VLOOKUP(W1232,[1]Offen!$B:$C,2,FALSE)=0,"Offen ungeschält ABS"),
IFERROR(IF(VLOOKUP(W1232,[1]Offen!$E:$F,2,FALSE)=0,"Offen ungeschält VOS"),
IFERROR(IF(VLOOKUP(W1232,[1]Offen!$H:$I,2,FALSE)=0,"Offen geschält RW"),
IFERROR(IF(VLOOKUP(W1232,[1]Offen!$K:$L,2,FALSE)=0,"Offen vegan"),
IFERROR(IF(VLOOKUP(W1232,[1]Offen!$N:$O,2,FALSE)=0,"Offen Zipfel"),
IFERROR(IF(VLOOKUP(W1232,[1]Offen!$Q:$R,2,FALSE)=0,"Offen Endstücke"),
IFERROR(IF(VLOOKUP(W1232,[1]Vakuumiert!$B:$C,2,FALSE)=0,"Vakuumierter VOS ungeschält"),
IFERROR(IF(VLOOKUP(W1232,[1]Vakuumiert!$E:$F,2,FALSE)=0,"Vakuumierter ABS ungeschält"),
IFERROR(IF(VLOOKUP(W1232,[1]Vakuumiert!$H:$I,2,FALSE)=0,"Vakuumierter VOS geschält"),
IFERROR(IF(VLOOKUP(W1232,[1]Vakuumiert!$K:$L,2,FALSE)=0,"Vakuumierter VOS vegan"),
IFERROR(IF(VLOOKUP(W1232,[1]Vakuumiert!$N:$O,2,FALSE)=0,"Vakuumierter VOS Zipfel"),
IFERROR(IF(VLOOKUP(W1232,[1]Vakuumiert!$Q:$R,2,FALSE)=0,"Vakuumiert geschält"),
IFERROR(IF(VLOOKUP(W1232,'[1]vakuumierte Fertigprodukte'!$B:$C,2,FALSE)=0,"Fertigprodukte"),
IFERROR(IF(VLOOKUP(W1232,'[1]vakuumierte Fertigprodukte'!$E:$FI,2,FALSE)=0,"Vakuumierte Zipfel"),
IFERROR(IF(VLOOKUP(W1232,[1]Wurste!$B:$C,2,FALSE)=0,"Räucherwürste"),
IFERROR(IF(VLOOKUP(W1232,[1]Wurste!$E:$F,2,FALSE)=0,"URW/URGW Wurst"),
IFERROR(IF(VLOOKUP(W1232,[1]Wurste!$H:$I,2,FALSE)=0,"HF-Wurst Vegan"),
IFERROR(IF(VLOOKUP(W1232,[1]Wurste!$K:$L,2,FALSE)=0,"320er ohne Würste"),
IFERROR(IF(AND(OR(Abfalldokumentation!$I1232="BU3",Abfalldokumentation!$I1232="Verkauf"),Abfalldokumentation!$N1232="Schimmel",Abfalldokumentation!$O1232="keinen Abnehmer/kein Schälpersonal"),"Div. Zipfel, ES ohne Verwendung",VLOOKUP(Abfalldokumentation!$M1232,Produktgruppen!A:B,2,FALSE)),"-")))))))))))))))))))))))</f>
        <v>Qualitätssicherung</v>
      </c>
      <c r="M1232" s="81" t="str">
        <f>IFERROR(VLOOKUP(Abfalldokumentation!$W1232,Artikel!A:C,3,FALSE),Abfalldokumentation!$W1232)</f>
        <v>Rückstellproben</v>
      </c>
      <c r="N1232" s="81" t="str">
        <f>VLOOKUP(D1232,'Liste Gründe'!A:D,2,FALSE)</f>
        <v>Qualitätssicherung</v>
      </c>
      <c r="O1232" s="80" t="str">
        <f>IF(ISBLANK(F1232),VLOOKUP(Abfalldokumentation!$X1232,'Liste Gründe'!A:D,3,FALSE),F1232)</f>
        <v>Rückstellproben</v>
      </c>
      <c r="P1232" s="81" t="str">
        <f>IF(ISBLANK(Abfalldokumentation!$G1232),"-",Abfalldokumentation!$G1232)</f>
        <v>-</v>
      </c>
      <c r="Q1232" s="81">
        <f t="shared" si="162"/>
        <v>42</v>
      </c>
      <c r="R1232" s="81" t="str">
        <f t="shared" si="163"/>
        <v>Produkte</v>
      </c>
      <c r="S1232" s="81" t="str">
        <f t="shared" si="164"/>
        <v>BUs</v>
      </c>
      <c r="T1232" s="81" t="str">
        <f t="shared" si="165"/>
        <v>Symptome</v>
      </c>
      <c r="U1232" s="81" t="str">
        <f>IFERROR(VLOOKUP(Abfalldokumentation!$W1232,Kennzahlen!S:U,3,FALSE)*Abfalldokumentation!$J1232,"0")</f>
        <v>0</v>
      </c>
      <c r="V1232" s="81" t="str">
        <f>IF(ISBLANK(A1232),VLOOKUP(Abfalldokumentation!$W1232,'Linien - BU'!R:S,2,FALSE),A1232)</f>
        <v>Labor</v>
      </c>
      <c r="W1232" s="77" t="str">
        <f t="shared" si="166"/>
        <v>Rückstellproben</v>
      </c>
      <c r="X1232" s="77">
        <f t="shared" si="167"/>
        <v>70</v>
      </c>
      <c r="Y1232"/>
    </row>
    <row r="1233" spans="1:25" ht="30" customHeight="1" x14ac:dyDescent="0.25">
      <c r="A1233" s="45" t="s">
        <v>92</v>
      </c>
      <c r="B1233" s="48" t="s">
        <v>108</v>
      </c>
      <c r="C1233" s="46">
        <v>230</v>
      </c>
      <c r="D1233" s="46">
        <v>70</v>
      </c>
      <c r="E1233" s="47">
        <v>44488</v>
      </c>
      <c r="F1233" s="48"/>
      <c r="G1233" s="46"/>
      <c r="H1233" s="50" t="str">
        <f>IFERROR(VLOOKUP(Abfalldokumentation!$B1233,Artikel!A:C,3,FALSE),Abfalldokumentation!$B1233)</f>
        <v>Rückstellproben</v>
      </c>
      <c r="I1233" s="73" t="str">
        <f>VLOOKUP(V1233,'Linien - BU'!A:B,2,FALSE)</f>
        <v>Rest</v>
      </c>
      <c r="J1233" s="74">
        <f t="shared" si="161"/>
        <v>230</v>
      </c>
      <c r="K1233" s="75">
        <f>Abfalldokumentation!$E1233</f>
        <v>44488</v>
      </c>
      <c r="L1233" s="74" t="str">
        <f>IFERROR(IF(VLOOKUP(W1233,'[1]Rohware 230'!$B:$C,2,FALSE)=0,"Rohware"),
IFERROR(IF(VLOOKUP(W1233,[1]Sammelnr.!$B:$C,2,FALSE)=0,"Sammelnr. ungeschält ABS"),
IFERROR(IF(VLOOKUP(W1233,[1]Sammelnr.!$E:$F,2,FALSE)=0,"Sammelnr. ungeschält VS"),
IFERROR(IF(VLOOKUP(W1233,[1]Sammelnr.!$H:$I,2,FALSE)=0,"Sammelnr. geschält"),
IFERROR(IF(VLOOKUP(W1233,[1]Offen!$B:$C,2,FALSE)=0,"Offen ungeschält ABS"),
IFERROR(IF(VLOOKUP(W1233,[1]Offen!$E:$F,2,FALSE)=0,"Offen ungeschält VOS"),
IFERROR(IF(VLOOKUP(W1233,[1]Offen!$H:$I,2,FALSE)=0,"Offen geschält RW"),
IFERROR(IF(VLOOKUP(W1233,[1]Offen!$K:$L,2,FALSE)=0,"Offen vegan"),
IFERROR(IF(VLOOKUP(W1233,[1]Offen!$N:$O,2,FALSE)=0,"Offen Zipfel"),
IFERROR(IF(VLOOKUP(W1233,[1]Offen!$Q:$R,2,FALSE)=0,"Offen Endstücke"),
IFERROR(IF(VLOOKUP(W1233,[1]Vakuumiert!$B:$C,2,FALSE)=0,"Vakuumierter VOS ungeschält"),
IFERROR(IF(VLOOKUP(W1233,[1]Vakuumiert!$E:$F,2,FALSE)=0,"Vakuumierter ABS ungeschält"),
IFERROR(IF(VLOOKUP(W1233,[1]Vakuumiert!$H:$I,2,FALSE)=0,"Vakuumierter VOS geschält"),
IFERROR(IF(VLOOKUP(W1233,[1]Vakuumiert!$K:$L,2,FALSE)=0,"Vakuumierter VOS vegan"),
IFERROR(IF(VLOOKUP(W1233,[1]Vakuumiert!$N:$O,2,FALSE)=0,"Vakuumierter VOS Zipfel"),
IFERROR(IF(VLOOKUP(W1233,[1]Vakuumiert!$Q:$R,2,FALSE)=0,"Vakuumiert geschält"),
IFERROR(IF(VLOOKUP(W1233,'[1]vakuumierte Fertigprodukte'!$B:$C,2,FALSE)=0,"Fertigprodukte"),
IFERROR(IF(VLOOKUP(W1233,'[1]vakuumierte Fertigprodukte'!$E:$FI,2,FALSE)=0,"Vakuumierte Zipfel"),
IFERROR(IF(VLOOKUP(W1233,[1]Wurste!$B:$C,2,FALSE)=0,"Räucherwürste"),
IFERROR(IF(VLOOKUP(W1233,[1]Wurste!$E:$F,2,FALSE)=0,"URW/URGW Wurst"),
IFERROR(IF(VLOOKUP(W1233,[1]Wurste!$H:$I,2,FALSE)=0,"HF-Wurst Vegan"),
IFERROR(IF(VLOOKUP(W1233,[1]Wurste!$K:$L,2,FALSE)=0,"320er ohne Würste"),
IFERROR(IF(AND(OR(Abfalldokumentation!$I1233="BU3",Abfalldokumentation!$I1233="Verkauf"),Abfalldokumentation!$N1233="Schimmel",Abfalldokumentation!$O1233="keinen Abnehmer/kein Schälpersonal"),"Div. Zipfel, ES ohne Verwendung",VLOOKUP(Abfalldokumentation!$M1233,Produktgruppen!A:B,2,FALSE)),"-")))))))))))))))))))))))</f>
        <v>Qualitätssicherung</v>
      </c>
      <c r="M1233" s="76" t="str">
        <f>IFERROR(VLOOKUP(Abfalldokumentation!$W1233,Artikel!A:C,3,FALSE),Abfalldokumentation!$W1233)</f>
        <v>Rückstellproben</v>
      </c>
      <c r="N1233" s="76" t="str">
        <f>VLOOKUP(D1233,'Liste Gründe'!A:D,2,FALSE)</f>
        <v>Qualitätssicherung</v>
      </c>
      <c r="O1233" s="75" t="str">
        <f>IF(ISBLANK(F1233),VLOOKUP(Abfalldokumentation!$X1233,'Liste Gründe'!A:D,3,FALSE),F1233)</f>
        <v>Rückstellproben</v>
      </c>
      <c r="P1233" s="76" t="str">
        <f>IF(ISBLANK(Abfalldokumentation!$G1233),"-",Abfalldokumentation!$G1233)</f>
        <v>-</v>
      </c>
      <c r="Q1233" s="76">
        <f t="shared" si="162"/>
        <v>42</v>
      </c>
      <c r="R1233" s="76" t="str">
        <f t="shared" si="163"/>
        <v>Produkte</v>
      </c>
      <c r="S1233" s="76" t="str">
        <f t="shared" si="164"/>
        <v>BUs</v>
      </c>
      <c r="T1233" s="76" t="str">
        <f t="shared" si="165"/>
        <v>Symptome</v>
      </c>
      <c r="U1233" s="76" t="str">
        <f>IFERROR(VLOOKUP(Abfalldokumentation!$W1233,Kennzahlen!S:U,3,FALSE)*Abfalldokumentation!$J1233,"0")</f>
        <v>0</v>
      </c>
      <c r="V1233" s="76" t="str">
        <f>IF(ISBLANK(A1233),VLOOKUP(Abfalldokumentation!$W1233,'Linien - BU'!R:S,2,FALSE),A1233)</f>
        <v>Labor</v>
      </c>
      <c r="W1233" s="77" t="str">
        <f t="shared" si="166"/>
        <v>Rückstellproben</v>
      </c>
      <c r="X1233" s="77">
        <f t="shared" si="167"/>
        <v>70</v>
      </c>
      <c r="Y1233"/>
    </row>
    <row r="1234" spans="1:25" ht="30" customHeight="1" x14ac:dyDescent="0.25">
      <c r="A1234" s="39" t="s">
        <v>223</v>
      </c>
      <c r="B1234" s="40">
        <v>23000188</v>
      </c>
      <c r="C1234" s="40">
        <v>10</v>
      </c>
      <c r="D1234" s="40">
        <v>30</v>
      </c>
      <c r="E1234" s="41">
        <v>44489</v>
      </c>
      <c r="F1234" s="42"/>
      <c r="G1234" s="40"/>
      <c r="H1234" s="44" t="str">
        <f>IFERROR(VLOOKUP(Abfalldokumentation!$B1234,Artikel!A:C,3,FALSE),Abfalldokumentation!$B1234)</f>
        <v>Butterkäse 45 % F.i.Tr.</v>
      </c>
      <c r="I1234" s="78" t="str">
        <f>VLOOKUP(V1234,'Linien - BU'!A:B,2,FALSE)</f>
        <v>BU3</v>
      </c>
      <c r="J1234" s="79">
        <f t="shared" si="161"/>
        <v>10</v>
      </c>
      <c r="K1234" s="80">
        <f>Abfalldokumentation!$E1234</f>
        <v>44489</v>
      </c>
      <c r="L1234" s="79" t="str">
        <f>IFERROR(IF(VLOOKUP(W1234,'[1]Rohware 230'!$B:$C,2,FALSE)=0,"Rohware"),
IFERROR(IF(VLOOKUP(W1234,[1]Sammelnr.!$B:$C,2,FALSE)=0,"Sammelnr. ungeschält ABS"),
IFERROR(IF(VLOOKUP(W1234,[1]Sammelnr.!$E:$F,2,FALSE)=0,"Sammelnr. ungeschält VS"),
IFERROR(IF(VLOOKUP(W1234,[1]Sammelnr.!$H:$I,2,FALSE)=0,"Sammelnr. geschält"),
IFERROR(IF(VLOOKUP(W1234,[1]Offen!$B:$C,2,FALSE)=0,"Offen ungeschält ABS"),
IFERROR(IF(VLOOKUP(W1234,[1]Offen!$E:$F,2,FALSE)=0,"Offen ungeschält VOS"),
IFERROR(IF(VLOOKUP(W1234,[1]Offen!$H:$I,2,FALSE)=0,"Offen geschält RW"),
IFERROR(IF(VLOOKUP(W1234,[1]Offen!$K:$L,2,FALSE)=0,"Offen vegan"),
IFERROR(IF(VLOOKUP(W1234,[1]Offen!$N:$O,2,FALSE)=0,"Offen Zipfel"),
IFERROR(IF(VLOOKUP(W1234,[1]Offen!$Q:$R,2,FALSE)=0,"Offen Endstücke"),
IFERROR(IF(VLOOKUP(W1234,[1]Vakuumiert!$B:$C,2,FALSE)=0,"Vakuumierter VOS ungeschält"),
IFERROR(IF(VLOOKUP(W1234,[1]Vakuumiert!$E:$F,2,FALSE)=0,"Vakuumierter ABS ungeschält"),
IFERROR(IF(VLOOKUP(W1234,[1]Vakuumiert!$H:$I,2,FALSE)=0,"Vakuumierter VOS geschält"),
IFERROR(IF(VLOOKUP(W1234,[1]Vakuumiert!$K:$L,2,FALSE)=0,"Vakuumierter VOS vegan"),
IFERROR(IF(VLOOKUP(W1234,[1]Vakuumiert!$N:$O,2,FALSE)=0,"Vakuumierter VOS Zipfel"),
IFERROR(IF(VLOOKUP(W1234,[1]Vakuumiert!$Q:$R,2,FALSE)=0,"Vakuumiert geschält"),
IFERROR(IF(VLOOKUP(W1234,'[1]vakuumierte Fertigprodukte'!$B:$C,2,FALSE)=0,"Fertigprodukte"),
IFERROR(IF(VLOOKUP(W1234,'[1]vakuumierte Fertigprodukte'!$E:$FI,2,FALSE)=0,"Vakuumierte Zipfel"),
IFERROR(IF(VLOOKUP(W1234,[1]Wurste!$B:$C,2,FALSE)=0,"Räucherwürste"),
IFERROR(IF(VLOOKUP(W1234,[1]Wurste!$E:$F,2,FALSE)=0,"URW/URGW Wurst"),
IFERROR(IF(VLOOKUP(W1234,[1]Wurste!$H:$I,2,FALSE)=0,"HF-Wurst Vegan"),
IFERROR(IF(VLOOKUP(W1234,[1]Wurste!$K:$L,2,FALSE)=0,"320er ohne Würste"),
IFERROR(IF(AND(OR(Abfalldokumentation!$I1234="BU3",Abfalldokumentation!$I1234="Verkauf"),Abfalldokumentation!$N1234="Schimmel",Abfalldokumentation!$O1234="keinen Abnehmer/kein Schälpersonal"),"Div. Zipfel, ES ohne Verwendung",VLOOKUP(Abfalldokumentation!$M1234,Produktgruppen!A:B,2,FALSE)),"-")))))))))))))))))))))))</f>
        <v>Rohware</v>
      </c>
      <c r="M1234" s="81" t="str">
        <f>IFERROR(VLOOKUP(Abfalldokumentation!$W1234,Artikel!A:C,3,FALSE),Abfalldokumentation!$W1234)</f>
        <v>Butterkäse 45 % F.i.Tr.</v>
      </c>
      <c r="N1234" s="81" t="str">
        <f>VLOOKUP(D1234,'Liste Gründe'!A:D,2,FALSE)</f>
        <v>Linienbezogen</v>
      </c>
      <c r="O1234" s="80" t="str">
        <f>IF(ISBLANK(F1234),VLOOKUP(Abfalldokumentation!$X1234,'Liste Gründe'!A:D,3,FALSE),F1234)</f>
        <v>Maschinenabfall</v>
      </c>
      <c r="P1234" s="81" t="str">
        <f>IF(ISBLANK(Abfalldokumentation!$G1234),"-",Abfalldokumentation!$G1234)</f>
        <v>-</v>
      </c>
      <c r="Q1234" s="81">
        <f t="shared" si="162"/>
        <v>42</v>
      </c>
      <c r="R1234" s="81" t="str">
        <f t="shared" si="163"/>
        <v>Produkte</v>
      </c>
      <c r="S1234" s="81" t="str">
        <f t="shared" si="164"/>
        <v>BUs</v>
      </c>
      <c r="T1234" s="81" t="str">
        <f t="shared" si="165"/>
        <v>Symptome</v>
      </c>
      <c r="U1234" s="81" t="str">
        <f>IFERROR(VLOOKUP(Abfalldokumentation!$W1234,Kennzahlen!S:U,3,FALSE)*Abfalldokumentation!$J1234,"0")</f>
        <v>0</v>
      </c>
      <c r="V1234" s="81" t="str">
        <f>IF(ISBLANK(A1234),VLOOKUP(Abfalldokumentation!$W1234,'Linien - BU'!R:S,2,FALSE),A1234)</f>
        <v>L35</v>
      </c>
      <c r="W1234" s="77">
        <f t="shared" si="166"/>
        <v>23000188</v>
      </c>
      <c r="X1234" s="77">
        <f t="shared" si="167"/>
        <v>30</v>
      </c>
      <c r="Y1234"/>
    </row>
    <row r="1235" spans="1:25" ht="30" customHeight="1" x14ac:dyDescent="0.25">
      <c r="A1235" s="45" t="s">
        <v>223</v>
      </c>
      <c r="B1235" s="46">
        <v>23000198</v>
      </c>
      <c r="C1235" s="46">
        <v>15</v>
      </c>
      <c r="D1235" s="46">
        <v>30</v>
      </c>
      <c r="E1235" s="47">
        <v>44489</v>
      </c>
      <c r="F1235" s="48"/>
      <c r="G1235" s="46"/>
      <c r="H1235" s="50" t="str">
        <f>IFERROR(VLOOKUP(Abfalldokumentation!$B1235,Artikel!A:C,3,FALSE),Abfalldokumentation!$B1235)</f>
        <v>Edamer 45% Fett i.Tr. O</v>
      </c>
      <c r="I1235" s="73" t="str">
        <f>VLOOKUP(V1235,'Linien - BU'!A:B,2,FALSE)</f>
        <v>BU3</v>
      </c>
      <c r="J1235" s="74">
        <f t="shared" si="161"/>
        <v>15</v>
      </c>
      <c r="K1235" s="75">
        <f>Abfalldokumentation!$E1235</f>
        <v>44489</v>
      </c>
      <c r="L1235" s="74" t="str">
        <f>IFERROR(IF(VLOOKUP(W1235,'[1]Rohware 230'!$B:$C,2,FALSE)=0,"Rohware"),
IFERROR(IF(VLOOKUP(W1235,[1]Sammelnr.!$B:$C,2,FALSE)=0,"Sammelnr. ungeschält ABS"),
IFERROR(IF(VLOOKUP(W1235,[1]Sammelnr.!$E:$F,2,FALSE)=0,"Sammelnr. ungeschält VS"),
IFERROR(IF(VLOOKUP(W1235,[1]Sammelnr.!$H:$I,2,FALSE)=0,"Sammelnr. geschält"),
IFERROR(IF(VLOOKUP(W1235,[1]Offen!$B:$C,2,FALSE)=0,"Offen ungeschält ABS"),
IFERROR(IF(VLOOKUP(W1235,[1]Offen!$E:$F,2,FALSE)=0,"Offen ungeschält VOS"),
IFERROR(IF(VLOOKUP(W1235,[1]Offen!$H:$I,2,FALSE)=0,"Offen geschält RW"),
IFERROR(IF(VLOOKUP(W1235,[1]Offen!$K:$L,2,FALSE)=0,"Offen vegan"),
IFERROR(IF(VLOOKUP(W1235,[1]Offen!$N:$O,2,FALSE)=0,"Offen Zipfel"),
IFERROR(IF(VLOOKUP(W1235,[1]Offen!$Q:$R,2,FALSE)=0,"Offen Endstücke"),
IFERROR(IF(VLOOKUP(W1235,[1]Vakuumiert!$B:$C,2,FALSE)=0,"Vakuumierter VOS ungeschält"),
IFERROR(IF(VLOOKUP(W1235,[1]Vakuumiert!$E:$F,2,FALSE)=0,"Vakuumierter ABS ungeschält"),
IFERROR(IF(VLOOKUP(W1235,[1]Vakuumiert!$H:$I,2,FALSE)=0,"Vakuumierter VOS geschält"),
IFERROR(IF(VLOOKUP(W1235,[1]Vakuumiert!$K:$L,2,FALSE)=0,"Vakuumierter VOS vegan"),
IFERROR(IF(VLOOKUP(W1235,[1]Vakuumiert!$N:$O,2,FALSE)=0,"Vakuumierter VOS Zipfel"),
IFERROR(IF(VLOOKUP(W1235,[1]Vakuumiert!$Q:$R,2,FALSE)=0,"Vakuumiert geschält"),
IFERROR(IF(VLOOKUP(W1235,'[1]vakuumierte Fertigprodukte'!$B:$C,2,FALSE)=0,"Fertigprodukte"),
IFERROR(IF(VLOOKUP(W1235,'[1]vakuumierte Fertigprodukte'!$E:$FI,2,FALSE)=0,"Vakuumierte Zipfel"),
IFERROR(IF(VLOOKUP(W1235,[1]Wurste!$B:$C,2,FALSE)=0,"Räucherwürste"),
IFERROR(IF(VLOOKUP(W1235,[1]Wurste!$E:$F,2,FALSE)=0,"URW/URGW Wurst"),
IFERROR(IF(VLOOKUP(W1235,[1]Wurste!$H:$I,2,FALSE)=0,"HF-Wurst Vegan"),
IFERROR(IF(VLOOKUP(W1235,[1]Wurste!$K:$L,2,FALSE)=0,"320er ohne Würste"),
IFERROR(IF(AND(OR(Abfalldokumentation!$I1235="BU3",Abfalldokumentation!$I1235="Verkauf"),Abfalldokumentation!$N1235="Schimmel",Abfalldokumentation!$O1235="keinen Abnehmer/kein Schälpersonal"),"Div. Zipfel, ES ohne Verwendung",VLOOKUP(Abfalldokumentation!$M1235,Produktgruppen!A:B,2,FALSE)),"-")))))))))))))))))))))))</f>
        <v>Rohware</v>
      </c>
      <c r="M1235" s="76" t="str">
        <f>IFERROR(VLOOKUP(Abfalldokumentation!$W1235,Artikel!A:C,3,FALSE),Abfalldokumentation!$W1235)</f>
        <v>Edamer 45% Fett i.Tr. O</v>
      </c>
      <c r="N1235" s="76" t="str">
        <f>VLOOKUP(D1235,'Liste Gründe'!A:D,2,FALSE)</f>
        <v>Linienbezogen</v>
      </c>
      <c r="O1235" s="75" t="str">
        <f>IF(ISBLANK(F1235),VLOOKUP(Abfalldokumentation!$X1235,'Liste Gründe'!A:D,3,FALSE),F1235)</f>
        <v>Maschinenabfall</v>
      </c>
      <c r="P1235" s="76" t="str">
        <f>IF(ISBLANK(Abfalldokumentation!$G1235),"-",Abfalldokumentation!$G1235)</f>
        <v>-</v>
      </c>
      <c r="Q1235" s="76">
        <f t="shared" si="162"/>
        <v>42</v>
      </c>
      <c r="R1235" s="76" t="str">
        <f t="shared" si="163"/>
        <v>Produkte</v>
      </c>
      <c r="S1235" s="76" t="str">
        <f t="shared" si="164"/>
        <v>BUs</v>
      </c>
      <c r="T1235" s="76" t="str">
        <f t="shared" si="165"/>
        <v>Symptome</v>
      </c>
      <c r="U1235" s="76" t="str">
        <f>IFERROR(VLOOKUP(Abfalldokumentation!$W1235,Kennzahlen!S:U,3,FALSE)*Abfalldokumentation!$J1235,"0")</f>
        <v>0</v>
      </c>
      <c r="V1235" s="76" t="str">
        <f>IF(ISBLANK(A1235),VLOOKUP(Abfalldokumentation!$W1235,'Linien - BU'!R:S,2,FALSE),A1235)</f>
        <v>L35</v>
      </c>
      <c r="W1235" s="77">
        <f t="shared" si="166"/>
        <v>23000198</v>
      </c>
      <c r="X1235" s="77">
        <f t="shared" si="167"/>
        <v>30</v>
      </c>
      <c r="Y1235"/>
    </row>
    <row r="1236" spans="1:25" ht="30" customHeight="1" x14ac:dyDescent="0.25">
      <c r="A1236" s="39" t="s">
        <v>7</v>
      </c>
      <c r="B1236" s="40">
        <v>29500631</v>
      </c>
      <c r="C1236" s="40">
        <v>60</v>
      </c>
      <c r="D1236" s="40">
        <v>12</v>
      </c>
      <c r="E1236" s="41">
        <v>44489</v>
      </c>
      <c r="F1236" s="42"/>
      <c r="G1236" s="40"/>
      <c r="H1236" s="44">
        <f>IFERROR(VLOOKUP(Abfalldokumentation!$B1236,Artikel!A:C,3,FALSE),Abfalldokumentation!$B1236)</f>
        <v>29500631</v>
      </c>
      <c r="I1236" s="78" t="str">
        <f>VLOOKUP(V1236,'Linien - BU'!A:B,2,FALSE)</f>
        <v>BU2</v>
      </c>
      <c r="J1236" s="79">
        <f t="shared" si="161"/>
        <v>60</v>
      </c>
      <c r="K1236" s="80">
        <f>Abfalldokumentation!$E1236</f>
        <v>44489</v>
      </c>
      <c r="L1236" s="79" t="str">
        <f>IFERROR(IF(VLOOKUP(W1236,'[1]Rohware 230'!$B:$C,2,FALSE)=0,"Rohware"),
IFERROR(IF(VLOOKUP(W1236,[1]Sammelnr.!$B:$C,2,FALSE)=0,"Sammelnr. ungeschält ABS"),
IFERROR(IF(VLOOKUP(W1236,[1]Sammelnr.!$E:$F,2,FALSE)=0,"Sammelnr. ungeschält VS"),
IFERROR(IF(VLOOKUP(W1236,[1]Sammelnr.!$H:$I,2,FALSE)=0,"Sammelnr. geschält"),
IFERROR(IF(VLOOKUP(W1236,[1]Offen!$B:$C,2,FALSE)=0,"Offen ungeschält ABS"),
IFERROR(IF(VLOOKUP(W1236,[1]Offen!$E:$F,2,FALSE)=0,"Offen ungeschält VOS"),
IFERROR(IF(VLOOKUP(W1236,[1]Offen!$H:$I,2,FALSE)=0,"Offen geschält RW"),
IFERROR(IF(VLOOKUP(W1236,[1]Offen!$K:$L,2,FALSE)=0,"Offen vegan"),
IFERROR(IF(VLOOKUP(W1236,[1]Offen!$N:$O,2,FALSE)=0,"Offen Zipfel"),
IFERROR(IF(VLOOKUP(W1236,[1]Offen!$Q:$R,2,FALSE)=0,"Offen Endstücke"),
IFERROR(IF(VLOOKUP(W1236,[1]Vakuumiert!$B:$C,2,FALSE)=0,"Vakuumierter VOS ungeschält"),
IFERROR(IF(VLOOKUP(W1236,[1]Vakuumiert!$E:$F,2,FALSE)=0,"Vakuumierter ABS ungeschält"),
IFERROR(IF(VLOOKUP(W1236,[1]Vakuumiert!$H:$I,2,FALSE)=0,"Vakuumierter VOS geschält"),
IFERROR(IF(VLOOKUP(W1236,[1]Vakuumiert!$K:$L,2,FALSE)=0,"Vakuumierter VOS vegan"),
IFERROR(IF(VLOOKUP(W1236,[1]Vakuumiert!$N:$O,2,FALSE)=0,"Vakuumierter VOS Zipfel"),
IFERROR(IF(VLOOKUP(W1236,[1]Vakuumiert!$Q:$R,2,FALSE)=0,"Vakuumiert geschält"),
IFERROR(IF(VLOOKUP(W1236,'[1]vakuumierte Fertigprodukte'!$B:$C,2,FALSE)=0,"Fertigprodukte"),
IFERROR(IF(VLOOKUP(W1236,'[1]vakuumierte Fertigprodukte'!$E:$FI,2,FALSE)=0,"Vakuumierte Zipfel"),
IFERROR(IF(VLOOKUP(W1236,[1]Wurste!$B:$C,2,FALSE)=0,"Räucherwürste"),
IFERROR(IF(VLOOKUP(W1236,[1]Wurste!$E:$F,2,FALSE)=0,"URW/URGW Wurst"),
IFERROR(IF(VLOOKUP(W1236,[1]Wurste!$H:$I,2,FALSE)=0,"HF-Wurst Vegan"),
IFERROR(IF(VLOOKUP(W1236,[1]Wurste!$K:$L,2,FALSE)=0,"320er ohne Würste"),
IFERROR(IF(AND(OR(Abfalldokumentation!$I1236="BU3",Abfalldokumentation!$I1236="Verkauf"),Abfalldokumentation!$N1236="Schimmel",Abfalldokumentation!$O1236="keinen Abnehmer/kein Schälpersonal"),"Div. Zipfel, ES ohne Verwendung",VLOOKUP(Abfalldokumentation!$M1236,Produktgruppen!A:B,2,FALSE)),"-")))))))))))))))))))))))</f>
        <v>-</v>
      </c>
      <c r="M1236" s="81">
        <f>IFERROR(VLOOKUP(Abfalldokumentation!$W1236,Artikel!A:C,3,FALSE),Abfalldokumentation!$W1236)</f>
        <v>29500631</v>
      </c>
      <c r="N1236" s="81" t="str">
        <f>VLOOKUP(D1236,'Liste Gründe'!A:D,2,FALSE)</f>
        <v>Schimmel</v>
      </c>
      <c r="O1236" s="80" t="str">
        <f>IF(ISBLANK(F1236),VLOOKUP(Abfalldokumentation!$X1236,'Liste Gründe'!A:D,3,FALSE),F1236)</f>
        <v>Schimmel</v>
      </c>
      <c r="P1236" s="81" t="str">
        <f>IF(ISBLANK(Abfalldokumentation!$G1236),"-",Abfalldokumentation!$G1236)</f>
        <v>-</v>
      </c>
      <c r="Q1236" s="81">
        <f t="shared" si="162"/>
        <v>42</v>
      </c>
      <c r="R1236" s="81" t="str">
        <f t="shared" si="163"/>
        <v>Produkte</v>
      </c>
      <c r="S1236" s="81" t="str">
        <f t="shared" si="164"/>
        <v>BUs</v>
      </c>
      <c r="T1236" s="81" t="str">
        <f t="shared" si="165"/>
        <v>Symptome</v>
      </c>
      <c r="U1236" s="81" t="str">
        <f>IFERROR(VLOOKUP(Abfalldokumentation!$W1236,Kennzahlen!S:U,3,FALSE)*Abfalldokumentation!$J1236,"0")</f>
        <v>0</v>
      </c>
      <c r="V1236" s="81" t="str">
        <f>IF(ISBLANK(A1236),VLOOKUP(Abfalldokumentation!$W1236,'Linien - BU'!R:S,2,FALSE),A1236)</f>
        <v>BU2</v>
      </c>
      <c r="W1236" s="77">
        <f t="shared" si="166"/>
        <v>29500631</v>
      </c>
      <c r="X1236" s="77">
        <f t="shared" si="167"/>
        <v>12</v>
      </c>
      <c r="Y1236"/>
    </row>
    <row r="1237" spans="1:25" ht="30" customHeight="1" x14ac:dyDescent="0.25">
      <c r="A1237" s="45" t="s">
        <v>74</v>
      </c>
      <c r="B1237" s="46">
        <v>29500823</v>
      </c>
      <c r="C1237" s="46">
        <v>102</v>
      </c>
      <c r="D1237" s="46">
        <v>12</v>
      </c>
      <c r="E1237" s="47">
        <v>44489</v>
      </c>
      <c r="F1237" s="48" t="s">
        <v>22</v>
      </c>
      <c r="G1237" s="46"/>
      <c r="H1237" s="50" t="str">
        <f>IFERROR(VLOOKUP(Abfalldokumentation!$B1237,Artikel!A:C,3,FALSE),Abfalldokumentation!$B1237)</f>
        <v>ABS Butterkäse 45% OGT</v>
      </c>
      <c r="I1237" s="73" t="str">
        <f>VLOOKUP(V1237,'Linien - BU'!A:B,2,FALSE)</f>
        <v>BU1</v>
      </c>
      <c r="J1237" s="74">
        <f t="shared" si="161"/>
        <v>102</v>
      </c>
      <c r="K1237" s="75">
        <f>Abfalldokumentation!$E1237</f>
        <v>44489</v>
      </c>
      <c r="L1237" s="74" t="str">
        <f>IFERROR(IF(VLOOKUP(W1237,'[1]Rohware 230'!$B:$C,2,FALSE)=0,"Rohware"),
IFERROR(IF(VLOOKUP(W1237,[1]Sammelnr.!$B:$C,2,FALSE)=0,"Sammelnr. ungeschält ABS"),
IFERROR(IF(VLOOKUP(W1237,[1]Sammelnr.!$E:$F,2,FALSE)=0,"Sammelnr. ungeschält VS"),
IFERROR(IF(VLOOKUP(W1237,[1]Sammelnr.!$H:$I,2,FALSE)=0,"Sammelnr. geschält"),
IFERROR(IF(VLOOKUP(W1237,[1]Offen!$B:$C,2,FALSE)=0,"Offen ungeschält ABS"),
IFERROR(IF(VLOOKUP(W1237,[1]Offen!$E:$F,2,FALSE)=0,"Offen ungeschält VOS"),
IFERROR(IF(VLOOKUP(W1237,[1]Offen!$H:$I,2,FALSE)=0,"Offen geschält RW"),
IFERROR(IF(VLOOKUP(W1237,[1]Offen!$K:$L,2,FALSE)=0,"Offen vegan"),
IFERROR(IF(VLOOKUP(W1237,[1]Offen!$N:$O,2,FALSE)=0,"Offen Zipfel"),
IFERROR(IF(VLOOKUP(W1237,[1]Offen!$Q:$R,2,FALSE)=0,"Offen Endstücke"),
IFERROR(IF(VLOOKUP(W1237,[1]Vakuumiert!$B:$C,2,FALSE)=0,"Vakuumierter VOS ungeschält"),
IFERROR(IF(VLOOKUP(W1237,[1]Vakuumiert!$E:$F,2,FALSE)=0,"Vakuumierter ABS ungeschält"),
IFERROR(IF(VLOOKUP(W1237,[1]Vakuumiert!$H:$I,2,FALSE)=0,"Vakuumierter VOS geschält"),
IFERROR(IF(VLOOKUP(W1237,[1]Vakuumiert!$K:$L,2,FALSE)=0,"Vakuumierter VOS vegan"),
IFERROR(IF(VLOOKUP(W1237,[1]Vakuumiert!$N:$O,2,FALSE)=0,"Vakuumierter VOS Zipfel"),
IFERROR(IF(VLOOKUP(W1237,[1]Vakuumiert!$Q:$R,2,FALSE)=0,"Vakuumiert geschält"),
IFERROR(IF(VLOOKUP(W1237,'[1]vakuumierte Fertigprodukte'!$B:$C,2,FALSE)=0,"Fertigprodukte"),
IFERROR(IF(VLOOKUP(W1237,'[1]vakuumierte Fertigprodukte'!$E:$FI,2,FALSE)=0,"Vakuumierte Zipfel"),
IFERROR(IF(VLOOKUP(W1237,[1]Wurste!$B:$C,2,FALSE)=0,"Räucherwürste"),
IFERROR(IF(VLOOKUP(W1237,[1]Wurste!$E:$F,2,FALSE)=0,"URW/URGW Wurst"),
IFERROR(IF(VLOOKUP(W1237,[1]Wurste!$H:$I,2,FALSE)=0,"HF-Wurst Vegan"),
IFERROR(IF(VLOOKUP(W1237,[1]Wurste!$K:$L,2,FALSE)=0,"320er ohne Würste"),
IFERROR(IF(AND(OR(Abfalldokumentation!$I1237="BU3",Abfalldokumentation!$I1237="Verkauf"),Abfalldokumentation!$N1237="Schimmel",Abfalldokumentation!$O1237="keinen Abnehmer/kein Schälpersonal"),"Div. Zipfel, ES ohne Verwendung",VLOOKUP(Abfalldokumentation!$M1237,Produktgruppen!A:B,2,FALSE)),"-")))))))))))))))))))))))</f>
        <v>Offen ungeschält ABS</v>
      </c>
      <c r="M1237" s="76" t="str">
        <f>IFERROR(VLOOKUP(Abfalldokumentation!$W1237,Artikel!A:C,3,FALSE),Abfalldokumentation!$W1237)</f>
        <v>ABS Butterkäse 45% OGT</v>
      </c>
      <c r="N1237" s="76" t="str">
        <f>VLOOKUP(D1237,'Liste Gründe'!A:D,2,FALSE)</f>
        <v>Schimmel</v>
      </c>
      <c r="O1237" s="75" t="str">
        <f>IF(ISBLANK(F1237),VLOOKUP(Abfalldokumentation!$X1237,'Liste Gründe'!A:D,3,FALSE),F1237)</f>
        <v>keine Verarbeitung</v>
      </c>
      <c r="P1237" s="76" t="str">
        <f>IF(ISBLANK(Abfalldokumentation!$G1237),"-",Abfalldokumentation!$G1237)</f>
        <v>-</v>
      </c>
      <c r="Q1237" s="76">
        <f t="shared" si="162"/>
        <v>42</v>
      </c>
      <c r="R1237" s="76" t="str">
        <f t="shared" si="163"/>
        <v>Produkte</v>
      </c>
      <c r="S1237" s="76" t="str">
        <f t="shared" si="164"/>
        <v>BUs</v>
      </c>
      <c r="T1237" s="76" t="str">
        <f t="shared" si="165"/>
        <v>Symptome</v>
      </c>
      <c r="U1237" s="76">
        <f>IFERROR(VLOOKUP(Abfalldokumentation!$W1237,Kennzahlen!S:U,3,FALSE)*Abfalldokumentation!$J1237,"0")</f>
        <v>204</v>
      </c>
      <c r="V1237" s="76" t="str">
        <f>IF(ISBLANK(A1237),VLOOKUP(Abfalldokumentation!$W1237,'Linien - BU'!R:S,2,FALSE),A1237)</f>
        <v>Schmelze</v>
      </c>
      <c r="W1237" s="77">
        <f t="shared" si="166"/>
        <v>29500823</v>
      </c>
      <c r="X1237" s="77">
        <f t="shared" si="167"/>
        <v>12</v>
      </c>
      <c r="Y1237"/>
    </row>
    <row r="1238" spans="1:25" ht="30" customHeight="1" x14ac:dyDescent="0.25">
      <c r="A1238" s="39" t="s">
        <v>149</v>
      </c>
      <c r="B1238" s="40">
        <v>29500885</v>
      </c>
      <c r="C1238" s="40">
        <v>15</v>
      </c>
      <c r="D1238" s="40">
        <v>61</v>
      </c>
      <c r="E1238" s="41">
        <v>44489</v>
      </c>
      <c r="F1238" s="42"/>
      <c r="G1238" s="40"/>
      <c r="H1238" s="44" t="str">
        <f>IFERROR(VLOOKUP(Abfalldokumentation!$B1238,Artikel!A:C,3,FALSE),Abfalldokumentation!$B1238)</f>
        <v>ABS HEUBL</v>
      </c>
      <c r="I1238" s="78" t="str">
        <f>VLOOKUP(V1238,'Linien - BU'!A:B,2,FALSE)</f>
        <v>BU4</v>
      </c>
      <c r="J1238" s="79">
        <f t="shared" si="161"/>
        <v>15</v>
      </c>
      <c r="K1238" s="80">
        <f>Abfalldokumentation!$E1238</f>
        <v>44489</v>
      </c>
      <c r="L1238" s="79" t="str">
        <f>IFERROR(IF(VLOOKUP(W1238,'[1]Rohware 230'!$B:$C,2,FALSE)=0,"Rohware"),
IFERROR(IF(VLOOKUP(W1238,[1]Sammelnr.!$B:$C,2,FALSE)=0,"Sammelnr. ungeschält ABS"),
IFERROR(IF(VLOOKUP(W1238,[1]Sammelnr.!$E:$F,2,FALSE)=0,"Sammelnr. ungeschält VS"),
IFERROR(IF(VLOOKUP(W1238,[1]Sammelnr.!$H:$I,2,FALSE)=0,"Sammelnr. geschält"),
IFERROR(IF(VLOOKUP(W1238,[1]Offen!$B:$C,2,FALSE)=0,"Offen ungeschält ABS"),
IFERROR(IF(VLOOKUP(W1238,[1]Offen!$E:$F,2,FALSE)=0,"Offen ungeschält VOS"),
IFERROR(IF(VLOOKUP(W1238,[1]Offen!$H:$I,2,FALSE)=0,"Offen geschält RW"),
IFERROR(IF(VLOOKUP(W1238,[1]Offen!$K:$L,2,FALSE)=0,"Offen vegan"),
IFERROR(IF(VLOOKUP(W1238,[1]Offen!$N:$O,2,FALSE)=0,"Offen Zipfel"),
IFERROR(IF(VLOOKUP(W1238,[1]Offen!$Q:$R,2,FALSE)=0,"Offen Endstücke"),
IFERROR(IF(VLOOKUP(W1238,[1]Vakuumiert!$B:$C,2,FALSE)=0,"Vakuumierter VOS ungeschält"),
IFERROR(IF(VLOOKUP(W1238,[1]Vakuumiert!$E:$F,2,FALSE)=0,"Vakuumierter ABS ungeschält"),
IFERROR(IF(VLOOKUP(W1238,[1]Vakuumiert!$H:$I,2,FALSE)=0,"Vakuumierter VOS geschält"),
IFERROR(IF(VLOOKUP(W1238,[1]Vakuumiert!$K:$L,2,FALSE)=0,"Vakuumierter VOS vegan"),
IFERROR(IF(VLOOKUP(W1238,[1]Vakuumiert!$N:$O,2,FALSE)=0,"Vakuumierter VOS Zipfel"),
IFERROR(IF(VLOOKUP(W1238,[1]Vakuumiert!$Q:$R,2,FALSE)=0,"Vakuumiert geschält"),
IFERROR(IF(VLOOKUP(W1238,'[1]vakuumierte Fertigprodukte'!$B:$C,2,FALSE)=0,"Fertigprodukte"),
IFERROR(IF(VLOOKUP(W1238,'[1]vakuumierte Fertigprodukte'!$E:$FI,2,FALSE)=0,"Vakuumierte Zipfel"),
IFERROR(IF(VLOOKUP(W1238,[1]Wurste!$B:$C,2,FALSE)=0,"Räucherwürste"),
IFERROR(IF(VLOOKUP(W1238,[1]Wurste!$E:$F,2,FALSE)=0,"URW/URGW Wurst"),
IFERROR(IF(VLOOKUP(W1238,[1]Wurste!$H:$I,2,FALSE)=0,"HF-Wurst Vegan"),
IFERROR(IF(VLOOKUP(W1238,[1]Wurste!$K:$L,2,FALSE)=0,"320er ohne Würste"),
IFERROR(IF(AND(OR(Abfalldokumentation!$I1238="BU3",Abfalldokumentation!$I1238="Verkauf"),Abfalldokumentation!$N1238="Schimmel",Abfalldokumentation!$O1238="keinen Abnehmer/kein Schälpersonal"),"Div. Zipfel, ES ohne Verwendung",VLOOKUP(Abfalldokumentation!$M1238,Produktgruppen!A:B,2,FALSE)),"-")))))))))))))))))))))))</f>
        <v>Offen ungeschält ABS</v>
      </c>
      <c r="M1238" s="81" t="str">
        <f>IFERROR(VLOOKUP(Abfalldokumentation!$W1238,Artikel!A:C,3,FALSE),Abfalldokumentation!$W1238)</f>
        <v>ABS HEUBL</v>
      </c>
      <c r="N1238" s="81" t="str">
        <f>VLOOKUP(D1238,'Liste Gründe'!A:D,2,FALSE)</f>
        <v>keinen Verwendungszweck</v>
      </c>
      <c r="O1238" s="80" t="str">
        <f>IF(ISBLANK(F1238),VLOOKUP(Abfalldokumentation!$X1238,'Liste Gründe'!A:D,3,FALSE),F1238)</f>
        <v>keinen Verwendungszweck</v>
      </c>
      <c r="P1238" s="81" t="str">
        <f>IF(ISBLANK(Abfalldokumentation!$G1238),"-",Abfalldokumentation!$G1238)</f>
        <v>-</v>
      </c>
      <c r="Q1238" s="81">
        <f t="shared" si="162"/>
        <v>42</v>
      </c>
      <c r="R1238" s="81" t="str">
        <f t="shared" si="163"/>
        <v>Produkte</v>
      </c>
      <c r="S1238" s="81" t="str">
        <f t="shared" si="164"/>
        <v>BUs</v>
      </c>
      <c r="T1238" s="81" t="str">
        <f t="shared" si="165"/>
        <v>Symptome</v>
      </c>
      <c r="U1238" s="81">
        <f>IFERROR(VLOOKUP(Abfalldokumentation!$W1238,Kennzahlen!S:U,3,FALSE)*Abfalldokumentation!$J1238,"0")</f>
        <v>0.15</v>
      </c>
      <c r="V1238" s="81" t="str">
        <f>IF(ISBLANK(A1238),VLOOKUP(Abfalldokumentation!$W1238,'Linien - BU'!R:S,2,FALSE),A1238)</f>
        <v>Bu4</v>
      </c>
      <c r="W1238" s="77">
        <f t="shared" si="166"/>
        <v>29500885</v>
      </c>
      <c r="X1238" s="77">
        <f t="shared" si="167"/>
        <v>61</v>
      </c>
      <c r="Y1238"/>
    </row>
    <row r="1239" spans="1:25" ht="30" customHeight="1" x14ac:dyDescent="0.25">
      <c r="A1239" s="45" t="s">
        <v>9</v>
      </c>
      <c r="B1239" s="46">
        <v>29500886</v>
      </c>
      <c r="C1239" s="46">
        <v>123</v>
      </c>
      <c r="D1239" s="46">
        <v>62</v>
      </c>
      <c r="E1239" s="47">
        <v>44489</v>
      </c>
      <c r="F1239" s="48"/>
      <c r="G1239" s="46"/>
      <c r="H1239" s="50" t="str">
        <f>IFERROR(VLOOKUP(Abfalldokumentation!$B1239,Artikel!A:C,3,FALSE),Abfalldokumentation!$B1239)</f>
        <v>ABS MEDI-KRÄUK</v>
      </c>
      <c r="I1239" s="73" t="str">
        <f>VLOOKUP(V1239,'Linien - BU'!A:B,2,FALSE)</f>
        <v>BU4</v>
      </c>
      <c r="J1239" s="74">
        <f t="shared" si="161"/>
        <v>123</v>
      </c>
      <c r="K1239" s="75">
        <f>Abfalldokumentation!$E1239</f>
        <v>44489</v>
      </c>
      <c r="L1239" s="74" t="str">
        <f>IFERROR(IF(VLOOKUP(W1239,'[1]Rohware 230'!$B:$C,2,FALSE)=0,"Rohware"),
IFERROR(IF(VLOOKUP(W1239,[1]Sammelnr.!$B:$C,2,FALSE)=0,"Sammelnr. ungeschält ABS"),
IFERROR(IF(VLOOKUP(W1239,[1]Sammelnr.!$E:$F,2,FALSE)=0,"Sammelnr. ungeschält VS"),
IFERROR(IF(VLOOKUP(W1239,[1]Sammelnr.!$H:$I,2,FALSE)=0,"Sammelnr. geschält"),
IFERROR(IF(VLOOKUP(W1239,[1]Offen!$B:$C,2,FALSE)=0,"Offen ungeschält ABS"),
IFERROR(IF(VLOOKUP(W1239,[1]Offen!$E:$F,2,FALSE)=0,"Offen ungeschält VOS"),
IFERROR(IF(VLOOKUP(W1239,[1]Offen!$H:$I,2,FALSE)=0,"Offen geschält RW"),
IFERROR(IF(VLOOKUP(W1239,[1]Offen!$K:$L,2,FALSE)=0,"Offen vegan"),
IFERROR(IF(VLOOKUP(W1239,[1]Offen!$N:$O,2,FALSE)=0,"Offen Zipfel"),
IFERROR(IF(VLOOKUP(W1239,[1]Offen!$Q:$R,2,FALSE)=0,"Offen Endstücke"),
IFERROR(IF(VLOOKUP(W1239,[1]Vakuumiert!$B:$C,2,FALSE)=0,"Vakuumierter VOS ungeschält"),
IFERROR(IF(VLOOKUP(W1239,[1]Vakuumiert!$E:$F,2,FALSE)=0,"Vakuumierter ABS ungeschält"),
IFERROR(IF(VLOOKUP(W1239,[1]Vakuumiert!$H:$I,2,FALSE)=0,"Vakuumierter VOS geschält"),
IFERROR(IF(VLOOKUP(W1239,[1]Vakuumiert!$K:$L,2,FALSE)=0,"Vakuumierter VOS vegan"),
IFERROR(IF(VLOOKUP(W1239,[1]Vakuumiert!$N:$O,2,FALSE)=0,"Vakuumierter VOS Zipfel"),
IFERROR(IF(VLOOKUP(W1239,[1]Vakuumiert!$Q:$R,2,FALSE)=0,"Vakuumiert geschält"),
IFERROR(IF(VLOOKUP(W1239,'[1]vakuumierte Fertigprodukte'!$B:$C,2,FALSE)=0,"Fertigprodukte"),
IFERROR(IF(VLOOKUP(W1239,'[1]vakuumierte Fertigprodukte'!$E:$FI,2,FALSE)=0,"Vakuumierte Zipfel"),
IFERROR(IF(VLOOKUP(W1239,[1]Wurste!$B:$C,2,FALSE)=0,"Räucherwürste"),
IFERROR(IF(VLOOKUP(W1239,[1]Wurste!$E:$F,2,FALSE)=0,"URW/URGW Wurst"),
IFERROR(IF(VLOOKUP(W1239,[1]Wurste!$H:$I,2,FALSE)=0,"HF-Wurst Vegan"),
IFERROR(IF(VLOOKUP(W1239,[1]Wurste!$K:$L,2,FALSE)=0,"320er ohne Würste"),
IFERROR(IF(AND(OR(Abfalldokumentation!$I1239="BU3",Abfalldokumentation!$I1239="Verkauf"),Abfalldokumentation!$N1239="Schimmel",Abfalldokumentation!$O1239="keinen Abnehmer/kein Schälpersonal"),"Div. Zipfel, ES ohne Verwendung",VLOOKUP(Abfalldokumentation!$M1239,Produktgruppen!A:B,2,FALSE)),"-")))))))))))))))))))))))</f>
        <v>Offen ungeschält ABS</v>
      </c>
      <c r="M1239" s="76" t="str">
        <f>IFERROR(VLOOKUP(Abfalldokumentation!$W1239,Artikel!A:C,3,FALSE),Abfalldokumentation!$W1239)</f>
        <v>ABS MEDI-KRÄUK</v>
      </c>
      <c r="N1239" s="76" t="str">
        <f>VLOOKUP(D1239,'Liste Gründe'!A:D,2,FALSE)</f>
        <v>Schimmel</v>
      </c>
      <c r="O1239" s="75" t="str">
        <f>IF(ISBLANK(F1239),VLOOKUP(Abfalldokumentation!$X1239,'Liste Gründe'!A:D,3,FALSE),F1239)</f>
        <v>keinen Abnehmer</v>
      </c>
      <c r="P1239" s="76" t="str">
        <f>IF(ISBLANK(Abfalldokumentation!$G1239),"-",Abfalldokumentation!$G1239)</f>
        <v>-</v>
      </c>
      <c r="Q1239" s="76">
        <f t="shared" si="162"/>
        <v>42</v>
      </c>
      <c r="R1239" s="76" t="str">
        <f t="shared" si="163"/>
        <v>Produkte</v>
      </c>
      <c r="S1239" s="76" t="str">
        <f t="shared" si="164"/>
        <v>BUs</v>
      </c>
      <c r="T1239" s="76" t="str">
        <f t="shared" si="165"/>
        <v>Symptome</v>
      </c>
      <c r="U1239" s="76">
        <f>IFERROR(VLOOKUP(Abfalldokumentation!$W1239,Kennzahlen!S:U,3,FALSE)*Abfalldokumentation!$J1239,"0")</f>
        <v>184.5</v>
      </c>
      <c r="V1239" s="76" t="str">
        <f>IF(ISBLANK(A1239),VLOOKUP(Abfalldokumentation!$W1239,'Linien - BU'!R:S,2,FALSE),A1239)</f>
        <v>BU4</v>
      </c>
      <c r="W1239" s="77">
        <f t="shared" si="166"/>
        <v>29500886</v>
      </c>
      <c r="X1239" s="77">
        <f t="shared" si="167"/>
        <v>62</v>
      </c>
      <c r="Y1239"/>
    </row>
    <row r="1240" spans="1:25" ht="30" customHeight="1" x14ac:dyDescent="0.25">
      <c r="A1240" s="39" t="s">
        <v>8</v>
      </c>
      <c r="B1240" s="40">
        <v>29500910</v>
      </c>
      <c r="C1240" s="40">
        <v>24</v>
      </c>
      <c r="D1240" s="40">
        <v>61</v>
      </c>
      <c r="E1240" s="41">
        <v>44489</v>
      </c>
      <c r="F1240" s="42"/>
      <c r="G1240" s="40"/>
      <c r="H1240" s="44" t="str">
        <f>IFERROR(VLOOKUP(Abfalldokumentation!$B1240,Artikel!A:C,3,FALSE),Abfalldokumentation!$B1240)</f>
        <v>ABS Unser Blütenkäse</v>
      </c>
      <c r="I1240" s="78" t="str">
        <f>VLOOKUP(V1240,'Linien - BU'!A:B,2,FALSE)</f>
        <v>BU3</v>
      </c>
      <c r="J1240" s="79">
        <f t="shared" si="161"/>
        <v>24</v>
      </c>
      <c r="K1240" s="80">
        <f>Abfalldokumentation!$E1240</f>
        <v>44489</v>
      </c>
      <c r="L1240" s="79" t="str">
        <f>IFERROR(IF(VLOOKUP(W1240,'[1]Rohware 230'!$B:$C,2,FALSE)=0,"Rohware"),
IFERROR(IF(VLOOKUP(W1240,[1]Sammelnr.!$B:$C,2,FALSE)=0,"Sammelnr. ungeschält ABS"),
IFERROR(IF(VLOOKUP(W1240,[1]Sammelnr.!$E:$F,2,FALSE)=0,"Sammelnr. ungeschält VS"),
IFERROR(IF(VLOOKUP(W1240,[1]Sammelnr.!$H:$I,2,FALSE)=0,"Sammelnr. geschält"),
IFERROR(IF(VLOOKUP(W1240,[1]Offen!$B:$C,2,FALSE)=0,"Offen ungeschält ABS"),
IFERROR(IF(VLOOKUP(W1240,[1]Offen!$E:$F,2,FALSE)=0,"Offen ungeschält VOS"),
IFERROR(IF(VLOOKUP(W1240,[1]Offen!$H:$I,2,FALSE)=0,"Offen geschält RW"),
IFERROR(IF(VLOOKUP(W1240,[1]Offen!$K:$L,2,FALSE)=0,"Offen vegan"),
IFERROR(IF(VLOOKUP(W1240,[1]Offen!$N:$O,2,FALSE)=0,"Offen Zipfel"),
IFERROR(IF(VLOOKUP(W1240,[1]Offen!$Q:$R,2,FALSE)=0,"Offen Endstücke"),
IFERROR(IF(VLOOKUP(W1240,[1]Vakuumiert!$B:$C,2,FALSE)=0,"Vakuumierter VOS ungeschält"),
IFERROR(IF(VLOOKUP(W1240,[1]Vakuumiert!$E:$F,2,FALSE)=0,"Vakuumierter ABS ungeschält"),
IFERROR(IF(VLOOKUP(W1240,[1]Vakuumiert!$H:$I,2,FALSE)=0,"Vakuumierter VOS geschält"),
IFERROR(IF(VLOOKUP(W1240,[1]Vakuumiert!$K:$L,2,FALSE)=0,"Vakuumierter VOS vegan"),
IFERROR(IF(VLOOKUP(W1240,[1]Vakuumiert!$N:$O,2,FALSE)=0,"Vakuumierter VOS Zipfel"),
IFERROR(IF(VLOOKUP(W1240,[1]Vakuumiert!$Q:$R,2,FALSE)=0,"Vakuumiert geschält"),
IFERROR(IF(VLOOKUP(W1240,'[1]vakuumierte Fertigprodukte'!$B:$C,2,FALSE)=0,"Fertigprodukte"),
IFERROR(IF(VLOOKUP(W1240,'[1]vakuumierte Fertigprodukte'!$E:$FI,2,FALSE)=0,"Vakuumierte Zipfel"),
IFERROR(IF(VLOOKUP(W1240,[1]Wurste!$B:$C,2,FALSE)=0,"Räucherwürste"),
IFERROR(IF(VLOOKUP(W1240,[1]Wurste!$E:$F,2,FALSE)=0,"URW/URGW Wurst"),
IFERROR(IF(VLOOKUP(W1240,[1]Wurste!$H:$I,2,FALSE)=0,"HF-Wurst Vegan"),
IFERROR(IF(VLOOKUP(W1240,[1]Wurste!$K:$L,2,FALSE)=0,"320er ohne Würste"),
IFERROR(IF(AND(OR(Abfalldokumentation!$I1240="BU3",Abfalldokumentation!$I1240="Verkauf"),Abfalldokumentation!$N1240="Schimmel",Abfalldokumentation!$O1240="keinen Abnehmer/kein Schälpersonal"),"Div. Zipfel, ES ohne Verwendung",VLOOKUP(Abfalldokumentation!$M1240,Produktgruppen!A:B,2,FALSE)),"-")))))))))))))))))))))))</f>
        <v>Offen ungeschält ABS</v>
      </c>
      <c r="M1240" s="81" t="str">
        <f>IFERROR(VLOOKUP(Abfalldokumentation!$W1240,Artikel!A:C,3,FALSE),Abfalldokumentation!$W1240)</f>
        <v>ABS Unser Blütenkäse</v>
      </c>
      <c r="N1240" s="81" t="str">
        <f>VLOOKUP(D1240,'Liste Gründe'!A:D,2,FALSE)</f>
        <v>keinen Verwendungszweck</v>
      </c>
      <c r="O1240" s="80" t="str">
        <f>IF(ISBLANK(F1240),VLOOKUP(Abfalldokumentation!$X1240,'Liste Gründe'!A:D,3,FALSE),F1240)</f>
        <v>keinen Verwendungszweck</v>
      </c>
      <c r="P1240" s="81" t="str">
        <f>IF(ISBLANK(Abfalldokumentation!$G1240),"-",Abfalldokumentation!$G1240)</f>
        <v>-</v>
      </c>
      <c r="Q1240" s="81">
        <f t="shared" si="162"/>
        <v>42</v>
      </c>
      <c r="R1240" s="81" t="str">
        <f t="shared" si="163"/>
        <v>Produkte</v>
      </c>
      <c r="S1240" s="81" t="str">
        <f t="shared" si="164"/>
        <v>BUs</v>
      </c>
      <c r="T1240" s="81" t="str">
        <f t="shared" si="165"/>
        <v>Symptome</v>
      </c>
      <c r="U1240" s="81">
        <f>IFERROR(VLOOKUP(Abfalldokumentation!$W1240,Kennzahlen!S:U,3,FALSE)*Abfalldokumentation!$J1240,"0")</f>
        <v>0.24</v>
      </c>
      <c r="V1240" s="81" t="str">
        <f>IF(ISBLANK(A1240),VLOOKUP(Abfalldokumentation!$W1240,'Linien - BU'!R:S,2,FALSE),A1240)</f>
        <v>BU3</v>
      </c>
      <c r="W1240" s="77">
        <f t="shared" si="166"/>
        <v>29500910</v>
      </c>
      <c r="X1240" s="77">
        <f t="shared" si="167"/>
        <v>61</v>
      </c>
      <c r="Y1240"/>
    </row>
    <row r="1241" spans="1:25" ht="30" customHeight="1" x14ac:dyDescent="0.25">
      <c r="A1241" s="45" t="s">
        <v>95</v>
      </c>
      <c r="B1241" s="46">
        <v>29500917</v>
      </c>
      <c r="C1241" s="46">
        <v>21</v>
      </c>
      <c r="D1241" s="46">
        <v>60</v>
      </c>
      <c r="E1241" s="47">
        <v>44489</v>
      </c>
      <c r="F1241" s="48"/>
      <c r="G1241" s="46"/>
      <c r="H1241" s="50" t="str">
        <f>IFERROR(VLOOKUP(Abfalldokumentation!$B1241,Artikel!A:C,3,FALSE),Abfalldokumentation!$B1241)</f>
        <v>VOS-ABS ENTSORGUNG</v>
      </c>
      <c r="I1241" s="73" t="str">
        <f>VLOOKUP(V1241,'Linien - BU'!A:B,2,FALSE)</f>
        <v>BU1</v>
      </c>
      <c r="J1241" s="74">
        <f t="shared" si="161"/>
        <v>21</v>
      </c>
      <c r="K1241" s="75">
        <f>Abfalldokumentation!$E1241</f>
        <v>44489</v>
      </c>
      <c r="L1241" s="74" t="str">
        <f>IFERROR(IF(VLOOKUP(W1241,'[1]Rohware 230'!$B:$C,2,FALSE)=0,"Rohware"),
IFERROR(IF(VLOOKUP(W1241,[1]Sammelnr.!$B:$C,2,FALSE)=0,"Sammelnr. ungeschält ABS"),
IFERROR(IF(VLOOKUP(W1241,[1]Sammelnr.!$E:$F,2,FALSE)=0,"Sammelnr. ungeschält VS"),
IFERROR(IF(VLOOKUP(W1241,[1]Sammelnr.!$H:$I,2,FALSE)=0,"Sammelnr. geschält"),
IFERROR(IF(VLOOKUP(W1241,[1]Offen!$B:$C,2,FALSE)=0,"Offen ungeschält ABS"),
IFERROR(IF(VLOOKUP(W1241,[1]Offen!$E:$F,2,FALSE)=0,"Offen ungeschält VOS"),
IFERROR(IF(VLOOKUP(W1241,[1]Offen!$H:$I,2,FALSE)=0,"Offen geschält RW"),
IFERROR(IF(VLOOKUP(W1241,[1]Offen!$K:$L,2,FALSE)=0,"Offen vegan"),
IFERROR(IF(VLOOKUP(W1241,[1]Offen!$N:$O,2,FALSE)=0,"Offen Zipfel"),
IFERROR(IF(VLOOKUP(W1241,[1]Offen!$Q:$R,2,FALSE)=0,"Offen Endstücke"),
IFERROR(IF(VLOOKUP(W1241,[1]Vakuumiert!$B:$C,2,FALSE)=0,"Vakuumierter VOS ungeschält"),
IFERROR(IF(VLOOKUP(W1241,[1]Vakuumiert!$E:$F,2,FALSE)=0,"Vakuumierter ABS ungeschält"),
IFERROR(IF(VLOOKUP(W1241,[1]Vakuumiert!$H:$I,2,FALSE)=0,"Vakuumierter VOS geschält"),
IFERROR(IF(VLOOKUP(W1241,[1]Vakuumiert!$K:$L,2,FALSE)=0,"Vakuumierter VOS vegan"),
IFERROR(IF(VLOOKUP(W1241,[1]Vakuumiert!$N:$O,2,FALSE)=0,"Vakuumierter VOS Zipfel"),
IFERROR(IF(VLOOKUP(W1241,[1]Vakuumiert!$Q:$R,2,FALSE)=0,"Vakuumiert geschält"),
IFERROR(IF(VLOOKUP(W1241,'[1]vakuumierte Fertigprodukte'!$B:$C,2,FALSE)=0,"Fertigprodukte"),
IFERROR(IF(VLOOKUP(W1241,'[1]vakuumierte Fertigprodukte'!$E:$FI,2,FALSE)=0,"Vakuumierte Zipfel"),
IFERROR(IF(VLOOKUP(W1241,[1]Wurste!$B:$C,2,FALSE)=0,"Räucherwürste"),
IFERROR(IF(VLOOKUP(W1241,[1]Wurste!$E:$F,2,FALSE)=0,"URW/URGW Wurst"),
IFERROR(IF(VLOOKUP(W1241,[1]Wurste!$H:$I,2,FALSE)=0,"HF-Wurst Vegan"),
IFERROR(IF(VLOOKUP(W1241,[1]Wurste!$K:$L,2,FALSE)=0,"320er ohne Würste"),
IFERROR(IF(AND(OR(Abfalldokumentation!$I1241="BU3",Abfalldokumentation!$I1241="Verkauf"),Abfalldokumentation!$N1241="Schimmel",Abfalldokumentation!$O1241="keinen Abnehmer/kein Schälpersonal"),"Div. Zipfel, ES ohne Verwendung",VLOOKUP(Abfalldokumentation!$M1241,Produktgruppen!A:B,2,FALSE)),"-")))))))))))))))))))))))</f>
        <v>Vorschmelz</v>
      </c>
      <c r="M1241" s="76" t="str">
        <f>IFERROR(VLOOKUP(Abfalldokumentation!$W1241,Artikel!A:C,3,FALSE),Abfalldokumentation!$W1241)</f>
        <v>VOS-ABS ENTSORGUNG</v>
      </c>
      <c r="N1241" s="76" t="str">
        <f>VLOOKUP(D1241,'Liste Gründe'!A:D,2,FALSE)</f>
        <v>Rest</v>
      </c>
      <c r="O1241" s="75" t="str">
        <f>IF(ISBLANK(F1241),VLOOKUP(Abfalldokumentation!$X1241,'Liste Gründe'!A:D,3,FALSE),F1241)</f>
        <v>geschälte Rinde</v>
      </c>
      <c r="P1241" s="76" t="str">
        <f>IF(ISBLANK(Abfalldokumentation!$G1241),"-",Abfalldokumentation!$G1241)</f>
        <v>-</v>
      </c>
      <c r="Q1241" s="76">
        <f t="shared" si="162"/>
        <v>42</v>
      </c>
      <c r="R1241" s="76" t="str">
        <f t="shared" si="163"/>
        <v>Produkte</v>
      </c>
      <c r="S1241" s="76" t="str">
        <f t="shared" si="164"/>
        <v>BUs</v>
      </c>
      <c r="T1241" s="76" t="str">
        <f t="shared" si="165"/>
        <v>Symptome</v>
      </c>
      <c r="U1241" s="76">
        <f>IFERROR(VLOOKUP(Abfalldokumentation!$W1241,Kennzahlen!S:U,3,FALSE)*Abfalldokumentation!$J1241,"0")</f>
        <v>0.21</v>
      </c>
      <c r="V1241" s="76" t="str">
        <f>IF(ISBLANK(A1241),VLOOKUP(Abfalldokumentation!$W1241,'Linien - BU'!R:S,2,FALSE),A1241)</f>
        <v>RWV</v>
      </c>
      <c r="W1241" s="77">
        <f t="shared" si="166"/>
        <v>29500917</v>
      </c>
      <c r="X1241" s="77">
        <f t="shared" si="167"/>
        <v>60</v>
      </c>
      <c r="Y1241"/>
    </row>
    <row r="1242" spans="1:25" ht="30" customHeight="1" x14ac:dyDescent="0.25">
      <c r="A1242" s="39" t="s">
        <v>95</v>
      </c>
      <c r="B1242" s="40">
        <v>29500917</v>
      </c>
      <c r="C1242" s="40">
        <v>21</v>
      </c>
      <c r="D1242" s="40">
        <v>60</v>
      </c>
      <c r="E1242" s="41">
        <v>44489</v>
      </c>
      <c r="F1242" s="42"/>
      <c r="G1242" s="40"/>
      <c r="H1242" s="44" t="str">
        <f>IFERROR(VLOOKUP(Abfalldokumentation!$B1242,Artikel!A:C,3,FALSE),Abfalldokumentation!$B1242)</f>
        <v>VOS-ABS ENTSORGUNG</v>
      </c>
      <c r="I1242" s="78" t="str">
        <f>VLOOKUP(V1242,'Linien - BU'!A:B,2,FALSE)</f>
        <v>BU1</v>
      </c>
      <c r="J1242" s="79">
        <f t="shared" si="161"/>
        <v>21</v>
      </c>
      <c r="K1242" s="80">
        <f>Abfalldokumentation!$E1242</f>
        <v>44489</v>
      </c>
      <c r="L1242" s="79" t="str">
        <f>IFERROR(IF(VLOOKUP(W1242,'[1]Rohware 230'!$B:$C,2,FALSE)=0,"Rohware"),
IFERROR(IF(VLOOKUP(W1242,[1]Sammelnr.!$B:$C,2,FALSE)=0,"Sammelnr. ungeschält ABS"),
IFERROR(IF(VLOOKUP(W1242,[1]Sammelnr.!$E:$F,2,FALSE)=0,"Sammelnr. ungeschält VS"),
IFERROR(IF(VLOOKUP(W1242,[1]Sammelnr.!$H:$I,2,FALSE)=0,"Sammelnr. geschält"),
IFERROR(IF(VLOOKUP(W1242,[1]Offen!$B:$C,2,FALSE)=0,"Offen ungeschält ABS"),
IFERROR(IF(VLOOKUP(W1242,[1]Offen!$E:$F,2,FALSE)=0,"Offen ungeschält VOS"),
IFERROR(IF(VLOOKUP(W1242,[1]Offen!$H:$I,2,FALSE)=0,"Offen geschält RW"),
IFERROR(IF(VLOOKUP(W1242,[1]Offen!$K:$L,2,FALSE)=0,"Offen vegan"),
IFERROR(IF(VLOOKUP(W1242,[1]Offen!$N:$O,2,FALSE)=0,"Offen Zipfel"),
IFERROR(IF(VLOOKUP(W1242,[1]Offen!$Q:$R,2,FALSE)=0,"Offen Endstücke"),
IFERROR(IF(VLOOKUP(W1242,[1]Vakuumiert!$B:$C,2,FALSE)=0,"Vakuumierter VOS ungeschält"),
IFERROR(IF(VLOOKUP(W1242,[1]Vakuumiert!$E:$F,2,FALSE)=0,"Vakuumierter ABS ungeschält"),
IFERROR(IF(VLOOKUP(W1242,[1]Vakuumiert!$H:$I,2,FALSE)=0,"Vakuumierter VOS geschält"),
IFERROR(IF(VLOOKUP(W1242,[1]Vakuumiert!$K:$L,2,FALSE)=0,"Vakuumierter VOS vegan"),
IFERROR(IF(VLOOKUP(W1242,[1]Vakuumiert!$N:$O,2,FALSE)=0,"Vakuumierter VOS Zipfel"),
IFERROR(IF(VLOOKUP(W1242,[1]Vakuumiert!$Q:$R,2,FALSE)=0,"Vakuumiert geschält"),
IFERROR(IF(VLOOKUP(W1242,'[1]vakuumierte Fertigprodukte'!$B:$C,2,FALSE)=0,"Fertigprodukte"),
IFERROR(IF(VLOOKUP(W1242,'[1]vakuumierte Fertigprodukte'!$E:$FI,2,FALSE)=0,"Vakuumierte Zipfel"),
IFERROR(IF(VLOOKUP(W1242,[1]Wurste!$B:$C,2,FALSE)=0,"Räucherwürste"),
IFERROR(IF(VLOOKUP(W1242,[1]Wurste!$E:$F,2,FALSE)=0,"URW/URGW Wurst"),
IFERROR(IF(VLOOKUP(W1242,[1]Wurste!$H:$I,2,FALSE)=0,"HF-Wurst Vegan"),
IFERROR(IF(VLOOKUP(W1242,[1]Wurste!$K:$L,2,FALSE)=0,"320er ohne Würste"),
IFERROR(IF(AND(OR(Abfalldokumentation!$I1242="BU3",Abfalldokumentation!$I1242="Verkauf"),Abfalldokumentation!$N1242="Schimmel",Abfalldokumentation!$O1242="keinen Abnehmer/kein Schälpersonal"),"Div. Zipfel, ES ohne Verwendung",VLOOKUP(Abfalldokumentation!$M1242,Produktgruppen!A:B,2,FALSE)),"-")))))))))))))))))))))))</f>
        <v>Vorschmelz</v>
      </c>
      <c r="M1242" s="81" t="str">
        <f>IFERROR(VLOOKUP(Abfalldokumentation!$W1242,Artikel!A:C,3,FALSE),Abfalldokumentation!$W1242)</f>
        <v>VOS-ABS ENTSORGUNG</v>
      </c>
      <c r="N1242" s="81" t="str">
        <f>VLOOKUP(D1242,'Liste Gründe'!A:D,2,FALSE)</f>
        <v>Rest</v>
      </c>
      <c r="O1242" s="80" t="str">
        <f>IF(ISBLANK(F1242),VLOOKUP(Abfalldokumentation!$X1242,'Liste Gründe'!A:D,3,FALSE),F1242)</f>
        <v>geschälte Rinde</v>
      </c>
      <c r="P1242" s="81" t="str">
        <f>IF(ISBLANK(Abfalldokumentation!$G1242),"-",Abfalldokumentation!$G1242)</f>
        <v>-</v>
      </c>
      <c r="Q1242" s="81">
        <f t="shared" si="162"/>
        <v>42</v>
      </c>
      <c r="R1242" s="81" t="str">
        <f t="shared" si="163"/>
        <v>Produkte</v>
      </c>
      <c r="S1242" s="81" t="str">
        <f t="shared" si="164"/>
        <v>BUs</v>
      </c>
      <c r="T1242" s="81" t="str">
        <f t="shared" si="165"/>
        <v>Symptome</v>
      </c>
      <c r="U1242" s="81">
        <f>IFERROR(VLOOKUP(Abfalldokumentation!$W1242,Kennzahlen!S:U,3,FALSE)*Abfalldokumentation!$J1242,"0")</f>
        <v>0.21</v>
      </c>
      <c r="V1242" s="81" t="str">
        <f>IF(ISBLANK(A1242),VLOOKUP(Abfalldokumentation!$W1242,'Linien - BU'!R:S,2,FALSE),A1242)</f>
        <v>RWV</v>
      </c>
      <c r="W1242" s="77">
        <f t="shared" si="166"/>
        <v>29500917</v>
      </c>
      <c r="X1242" s="77">
        <f t="shared" si="167"/>
        <v>60</v>
      </c>
      <c r="Y1242"/>
    </row>
    <row r="1243" spans="1:25" ht="30" customHeight="1" x14ac:dyDescent="0.25">
      <c r="A1243" s="45" t="s">
        <v>99</v>
      </c>
      <c r="B1243" s="46">
        <v>29501003</v>
      </c>
      <c r="C1243" s="46">
        <v>51</v>
      </c>
      <c r="D1243" s="46">
        <v>81</v>
      </c>
      <c r="E1243" s="47">
        <v>44489</v>
      </c>
      <c r="F1243" s="48" t="s">
        <v>109</v>
      </c>
      <c r="G1243" s="46"/>
      <c r="H1243" s="50" t="str">
        <f>IFERROR(VLOOKUP(Abfalldokumentation!$B1243,Artikel!A:C,3,FALSE),Abfalldokumentation!$B1243)</f>
        <v>ABS CHED-PF-KRÄUK gemis</v>
      </c>
      <c r="I1243" s="73" t="str">
        <f>VLOOKUP(V1243,'Linien - BU'!A:B,2,FALSE)</f>
        <v>BU3</v>
      </c>
      <c r="J1243" s="74">
        <f t="shared" si="161"/>
        <v>51</v>
      </c>
      <c r="K1243" s="75">
        <f>Abfalldokumentation!$E1243</f>
        <v>44489</v>
      </c>
      <c r="L1243" s="74" t="str">
        <f>IFERROR(IF(VLOOKUP(W1243,'[1]Rohware 230'!$B:$C,2,FALSE)=0,"Rohware"),
IFERROR(IF(VLOOKUP(W1243,[1]Sammelnr.!$B:$C,2,FALSE)=0,"Sammelnr. ungeschält ABS"),
IFERROR(IF(VLOOKUP(W1243,[1]Sammelnr.!$E:$F,2,FALSE)=0,"Sammelnr. ungeschält VS"),
IFERROR(IF(VLOOKUP(W1243,[1]Sammelnr.!$H:$I,2,FALSE)=0,"Sammelnr. geschält"),
IFERROR(IF(VLOOKUP(W1243,[1]Offen!$B:$C,2,FALSE)=0,"Offen ungeschält ABS"),
IFERROR(IF(VLOOKUP(W1243,[1]Offen!$E:$F,2,FALSE)=0,"Offen ungeschält VOS"),
IFERROR(IF(VLOOKUP(W1243,[1]Offen!$H:$I,2,FALSE)=0,"Offen geschält RW"),
IFERROR(IF(VLOOKUP(W1243,[1]Offen!$K:$L,2,FALSE)=0,"Offen vegan"),
IFERROR(IF(VLOOKUP(W1243,[1]Offen!$N:$O,2,FALSE)=0,"Offen Zipfel"),
IFERROR(IF(VLOOKUP(W1243,[1]Offen!$Q:$R,2,FALSE)=0,"Offen Endstücke"),
IFERROR(IF(VLOOKUP(W1243,[1]Vakuumiert!$B:$C,2,FALSE)=0,"Vakuumierter VOS ungeschält"),
IFERROR(IF(VLOOKUP(W1243,[1]Vakuumiert!$E:$F,2,FALSE)=0,"Vakuumierter ABS ungeschält"),
IFERROR(IF(VLOOKUP(W1243,[1]Vakuumiert!$H:$I,2,FALSE)=0,"Vakuumierter VOS geschält"),
IFERROR(IF(VLOOKUP(W1243,[1]Vakuumiert!$K:$L,2,FALSE)=0,"Vakuumierter VOS vegan"),
IFERROR(IF(VLOOKUP(W1243,[1]Vakuumiert!$N:$O,2,FALSE)=0,"Vakuumierter VOS Zipfel"),
IFERROR(IF(VLOOKUP(W1243,[1]Vakuumiert!$Q:$R,2,FALSE)=0,"Vakuumiert geschält"),
IFERROR(IF(VLOOKUP(W1243,'[1]vakuumierte Fertigprodukte'!$B:$C,2,FALSE)=0,"Fertigprodukte"),
IFERROR(IF(VLOOKUP(W1243,'[1]vakuumierte Fertigprodukte'!$E:$FI,2,FALSE)=0,"Vakuumierte Zipfel"),
IFERROR(IF(VLOOKUP(W1243,[1]Wurste!$B:$C,2,FALSE)=0,"Räucherwürste"),
IFERROR(IF(VLOOKUP(W1243,[1]Wurste!$E:$F,2,FALSE)=0,"URW/URGW Wurst"),
IFERROR(IF(VLOOKUP(W1243,[1]Wurste!$H:$I,2,FALSE)=0,"HF-Wurst Vegan"),
IFERROR(IF(VLOOKUP(W1243,[1]Wurste!$K:$L,2,FALSE)=0,"320er ohne Würste"),
IFERROR(IF(AND(OR(Abfalldokumentation!$I1243="BU3",Abfalldokumentation!$I1243="Verkauf"),Abfalldokumentation!$N1243="Schimmel",Abfalldokumentation!$O1243="keinen Abnehmer/kein Schälpersonal"),"Div. Zipfel, ES ohne Verwendung",VLOOKUP(Abfalldokumentation!$M1243,Produktgruppen!A:B,2,FALSE)),"-")))))))))))))))))))))))</f>
        <v>Offen ungeschält ABS</v>
      </c>
      <c r="M1243" s="76" t="str">
        <f>IFERROR(VLOOKUP(Abfalldokumentation!$W1243,Artikel!A:C,3,FALSE),Abfalldokumentation!$W1243)</f>
        <v>ABS CHED-PF-KRÄUK gemis</v>
      </c>
      <c r="N1243" s="76" t="str">
        <f>VLOOKUP(D1243,'Liste Gründe'!A:D,2,FALSE)</f>
        <v>Linienbezogen</v>
      </c>
      <c r="O1243" s="75" t="str">
        <f>IF(ISBLANK(F1243),VLOOKUP(Abfalldokumentation!$X1243,'Liste Gründe'!A:D,3,FALSE),F1243)</f>
        <v>gemischtes Produkt</v>
      </c>
      <c r="P1243" s="76" t="str">
        <f>IF(ISBLANK(Abfalldokumentation!$G1243),"-",Abfalldokumentation!$G1243)</f>
        <v>-</v>
      </c>
      <c r="Q1243" s="76">
        <f t="shared" si="162"/>
        <v>42</v>
      </c>
      <c r="R1243" s="76" t="str">
        <f t="shared" si="163"/>
        <v>Produkte</v>
      </c>
      <c r="S1243" s="76" t="str">
        <f t="shared" si="164"/>
        <v>BUs</v>
      </c>
      <c r="T1243" s="76" t="str">
        <f t="shared" si="165"/>
        <v>Symptome</v>
      </c>
      <c r="U1243" s="76">
        <f>IFERROR(VLOOKUP(Abfalldokumentation!$W1243,Kennzahlen!S:U,3,FALSE)*Abfalldokumentation!$J1243,"0")</f>
        <v>51</v>
      </c>
      <c r="V1243" s="76" t="str">
        <f>IF(ISBLANK(A1243),VLOOKUP(Abfalldokumentation!$W1243,'Linien - BU'!R:S,2,FALSE),A1243)</f>
        <v>L33</v>
      </c>
      <c r="W1243" s="77">
        <f t="shared" si="166"/>
        <v>29501003</v>
      </c>
      <c r="X1243" s="77">
        <f t="shared" si="167"/>
        <v>81</v>
      </c>
      <c r="Y1243"/>
    </row>
    <row r="1244" spans="1:25" ht="30" customHeight="1" x14ac:dyDescent="0.25">
      <c r="A1244" s="39" t="s">
        <v>182</v>
      </c>
      <c r="B1244" s="40">
        <v>29501017</v>
      </c>
      <c r="C1244" s="40">
        <v>31</v>
      </c>
      <c r="D1244" s="40">
        <v>61</v>
      </c>
      <c r="E1244" s="41">
        <v>44489</v>
      </c>
      <c r="F1244" s="42"/>
      <c r="G1244" s="40"/>
      <c r="H1244" s="44" t="str">
        <f>IFERROR(VLOOKUP(Abfalldokumentation!$B1244,Artikel!A:C,3,FALSE),Abfalldokumentation!$B1244)</f>
        <v>ABS Pfeffer-Bruch</v>
      </c>
      <c r="I1244" s="78" t="str">
        <f>VLOOKUP(V1244,'Linien - BU'!A:B,2,FALSE)</f>
        <v>BU3</v>
      </c>
      <c r="J1244" s="79">
        <f t="shared" si="161"/>
        <v>31</v>
      </c>
      <c r="K1244" s="80">
        <f>Abfalldokumentation!$E1244</f>
        <v>44489</v>
      </c>
      <c r="L1244" s="79" t="str">
        <f>IFERROR(IF(VLOOKUP(W1244,'[1]Rohware 230'!$B:$C,2,FALSE)=0,"Rohware"),
IFERROR(IF(VLOOKUP(W1244,[1]Sammelnr.!$B:$C,2,FALSE)=0,"Sammelnr. ungeschält ABS"),
IFERROR(IF(VLOOKUP(W1244,[1]Sammelnr.!$E:$F,2,FALSE)=0,"Sammelnr. ungeschält VS"),
IFERROR(IF(VLOOKUP(W1244,[1]Sammelnr.!$H:$I,2,FALSE)=0,"Sammelnr. geschält"),
IFERROR(IF(VLOOKUP(W1244,[1]Offen!$B:$C,2,FALSE)=0,"Offen ungeschält ABS"),
IFERROR(IF(VLOOKUP(W1244,[1]Offen!$E:$F,2,FALSE)=0,"Offen ungeschält VOS"),
IFERROR(IF(VLOOKUP(W1244,[1]Offen!$H:$I,2,FALSE)=0,"Offen geschält RW"),
IFERROR(IF(VLOOKUP(W1244,[1]Offen!$K:$L,2,FALSE)=0,"Offen vegan"),
IFERROR(IF(VLOOKUP(W1244,[1]Offen!$N:$O,2,FALSE)=0,"Offen Zipfel"),
IFERROR(IF(VLOOKUP(W1244,[1]Offen!$Q:$R,2,FALSE)=0,"Offen Endstücke"),
IFERROR(IF(VLOOKUP(W1244,[1]Vakuumiert!$B:$C,2,FALSE)=0,"Vakuumierter VOS ungeschält"),
IFERROR(IF(VLOOKUP(W1244,[1]Vakuumiert!$E:$F,2,FALSE)=0,"Vakuumierter ABS ungeschält"),
IFERROR(IF(VLOOKUP(W1244,[1]Vakuumiert!$H:$I,2,FALSE)=0,"Vakuumierter VOS geschält"),
IFERROR(IF(VLOOKUP(W1244,[1]Vakuumiert!$K:$L,2,FALSE)=0,"Vakuumierter VOS vegan"),
IFERROR(IF(VLOOKUP(W1244,[1]Vakuumiert!$N:$O,2,FALSE)=0,"Vakuumierter VOS Zipfel"),
IFERROR(IF(VLOOKUP(W1244,[1]Vakuumiert!$Q:$R,2,FALSE)=0,"Vakuumiert geschält"),
IFERROR(IF(VLOOKUP(W1244,'[1]vakuumierte Fertigprodukte'!$B:$C,2,FALSE)=0,"Fertigprodukte"),
IFERROR(IF(VLOOKUP(W1244,'[1]vakuumierte Fertigprodukte'!$E:$FI,2,FALSE)=0,"Vakuumierte Zipfel"),
IFERROR(IF(VLOOKUP(W1244,[1]Wurste!$B:$C,2,FALSE)=0,"Räucherwürste"),
IFERROR(IF(VLOOKUP(W1244,[1]Wurste!$E:$F,2,FALSE)=0,"URW/URGW Wurst"),
IFERROR(IF(VLOOKUP(W1244,[1]Wurste!$H:$I,2,FALSE)=0,"HF-Wurst Vegan"),
IFERROR(IF(VLOOKUP(W1244,[1]Wurste!$K:$L,2,FALSE)=0,"320er ohne Würste"),
IFERROR(IF(AND(OR(Abfalldokumentation!$I1244="BU3",Abfalldokumentation!$I1244="Verkauf"),Abfalldokumentation!$N1244="Schimmel",Abfalldokumentation!$O1244="keinen Abnehmer/kein Schälpersonal"),"Div. Zipfel, ES ohne Verwendung",VLOOKUP(Abfalldokumentation!$M1244,Produktgruppen!A:B,2,FALSE)),"-")))))))))))))))))))))))</f>
        <v>Offen ungeschält ABS</v>
      </c>
      <c r="M1244" s="81" t="str">
        <f>IFERROR(VLOOKUP(Abfalldokumentation!$W1244,Artikel!A:C,3,FALSE),Abfalldokumentation!$W1244)</f>
        <v>ABS Pfeffer-Bruch</v>
      </c>
      <c r="N1244" s="81" t="str">
        <f>VLOOKUP(D1244,'Liste Gründe'!A:D,2,FALSE)</f>
        <v>keinen Verwendungszweck</v>
      </c>
      <c r="O1244" s="80" t="str">
        <f>IF(ISBLANK(F1244),VLOOKUP(Abfalldokumentation!$X1244,'Liste Gründe'!A:D,3,FALSE),F1244)</f>
        <v>keinen Verwendungszweck</v>
      </c>
      <c r="P1244" s="81" t="str">
        <f>IF(ISBLANK(Abfalldokumentation!$G1244),"-",Abfalldokumentation!$G1244)</f>
        <v>-</v>
      </c>
      <c r="Q1244" s="81">
        <f t="shared" si="162"/>
        <v>42</v>
      </c>
      <c r="R1244" s="81" t="str">
        <f t="shared" si="163"/>
        <v>Produkte</v>
      </c>
      <c r="S1244" s="81" t="str">
        <f t="shared" si="164"/>
        <v>BUs</v>
      </c>
      <c r="T1244" s="81" t="str">
        <f t="shared" si="165"/>
        <v>Symptome</v>
      </c>
      <c r="U1244" s="81">
        <f>IFERROR(VLOOKUP(Abfalldokumentation!$W1244,Kennzahlen!S:U,3,FALSE)*Abfalldokumentation!$J1244,"0")</f>
        <v>3.1000000000000003E-3</v>
      </c>
      <c r="V1244" s="81" t="str">
        <f>IF(ISBLANK(A1244),VLOOKUP(Abfalldokumentation!$W1244,'Linien - BU'!R:S,2,FALSE),A1244)</f>
        <v>Spezialitäten</v>
      </c>
      <c r="W1244" s="77">
        <f t="shared" si="166"/>
        <v>29501017</v>
      </c>
      <c r="X1244" s="77">
        <f t="shared" si="167"/>
        <v>61</v>
      </c>
      <c r="Y1244"/>
    </row>
    <row r="1245" spans="1:25" ht="30" customHeight="1" x14ac:dyDescent="0.25">
      <c r="A1245" s="45" t="s">
        <v>11</v>
      </c>
      <c r="B1245" s="46">
        <v>29501076</v>
      </c>
      <c r="C1245" s="46">
        <v>249</v>
      </c>
      <c r="D1245" s="46">
        <v>12</v>
      </c>
      <c r="E1245" s="47">
        <v>44489</v>
      </c>
      <c r="F1245" s="48" t="s">
        <v>20</v>
      </c>
      <c r="G1245" s="46"/>
      <c r="H1245" s="50" t="str">
        <f>IFERROR(VLOOKUP(Abfalldokumentation!$B1245,Artikel!A:C,3,FALSE),Abfalldokumentation!$B1245)</f>
        <v>VOS RW-NUSS-ENDSTÜCK</v>
      </c>
      <c r="I1245" s="73" t="str">
        <f>VLOOKUP(V1245,'Linien - BU'!A:B,2,FALSE)</f>
        <v>Verkauf</v>
      </c>
      <c r="J1245" s="74">
        <f t="shared" si="161"/>
        <v>249</v>
      </c>
      <c r="K1245" s="75">
        <f>Abfalldokumentation!$E1245</f>
        <v>44489</v>
      </c>
      <c r="L1245" s="74" t="str">
        <f>IFERROR(IF(VLOOKUP(W1245,'[1]Rohware 230'!$B:$C,2,FALSE)=0,"Rohware"),
IFERROR(IF(VLOOKUP(W1245,[1]Sammelnr.!$B:$C,2,FALSE)=0,"Sammelnr. ungeschält ABS"),
IFERROR(IF(VLOOKUP(W1245,[1]Sammelnr.!$E:$F,2,FALSE)=0,"Sammelnr. ungeschält VS"),
IFERROR(IF(VLOOKUP(W1245,[1]Sammelnr.!$H:$I,2,FALSE)=0,"Sammelnr. geschält"),
IFERROR(IF(VLOOKUP(W1245,[1]Offen!$B:$C,2,FALSE)=0,"Offen ungeschält ABS"),
IFERROR(IF(VLOOKUP(W1245,[1]Offen!$E:$F,2,FALSE)=0,"Offen ungeschält VOS"),
IFERROR(IF(VLOOKUP(W1245,[1]Offen!$H:$I,2,FALSE)=0,"Offen geschält RW"),
IFERROR(IF(VLOOKUP(W1245,[1]Offen!$K:$L,2,FALSE)=0,"Offen vegan"),
IFERROR(IF(VLOOKUP(W1245,[1]Offen!$N:$O,2,FALSE)=0,"Offen Zipfel"),
IFERROR(IF(VLOOKUP(W1245,[1]Offen!$Q:$R,2,FALSE)=0,"Offen Endstücke"),
IFERROR(IF(VLOOKUP(W1245,[1]Vakuumiert!$B:$C,2,FALSE)=0,"Vakuumierter VOS ungeschält"),
IFERROR(IF(VLOOKUP(W1245,[1]Vakuumiert!$E:$F,2,FALSE)=0,"Vakuumierter ABS ungeschält"),
IFERROR(IF(VLOOKUP(W1245,[1]Vakuumiert!$H:$I,2,FALSE)=0,"Vakuumierter VOS geschält"),
IFERROR(IF(VLOOKUP(W1245,[1]Vakuumiert!$K:$L,2,FALSE)=0,"Vakuumierter VOS vegan"),
IFERROR(IF(VLOOKUP(W1245,[1]Vakuumiert!$N:$O,2,FALSE)=0,"Vakuumierter VOS Zipfel"),
IFERROR(IF(VLOOKUP(W1245,[1]Vakuumiert!$Q:$R,2,FALSE)=0,"Vakuumiert geschält"),
IFERROR(IF(VLOOKUP(W1245,'[1]vakuumierte Fertigprodukte'!$B:$C,2,FALSE)=0,"Fertigprodukte"),
IFERROR(IF(VLOOKUP(W1245,'[1]vakuumierte Fertigprodukte'!$E:$FI,2,FALSE)=0,"Vakuumierte Zipfel"),
IFERROR(IF(VLOOKUP(W1245,[1]Wurste!$B:$C,2,FALSE)=0,"Räucherwürste"),
IFERROR(IF(VLOOKUP(W1245,[1]Wurste!$E:$F,2,FALSE)=0,"URW/URGW Wurst"),
IFERROR(IF(VLOOKUP(W1245,[1]Wurste!$H:$I,2,FALSE)=0,"HF-Wurst Vegan"),
IFERROR(IF(VLOOKUP(W1245,[1]Wurste!$K:$L,2,FALSE)=0,"320er ohne Würste"),
IFERROR(IF(AND(OR(Abfalldokumentation!$I1245="BU3",Abfalldokumentation!$I1245="Verkauf"),Abfalldokumentation!$N1245="Schimmel",Abfalldokumentation!$O1245="keinen Abnehmer/kein Schälpersonal"),"Div. Zipfel, ES ohne Verwendung",VLOOKUP(Abfalldokumentation!$M1245,Produktgruppen!A:B,2,FALSE)),"-")))))))))))))))))))))))</f>
        <v>Offen Endstücke</v>
      </c>
      <c r="M1245" s="76" t="str">
        <f>IFERROR(VLOOKUP(Abfalldokumentation!$W1245,Artikel!A:C,3,FALSE),Abfalldokumentation!$W1245)</f>
        <v>VOS RW-NUSS-ENDSTÜCK</v>
      </c>
      <c r="N1245" s="76" t="str">
        <f>VLOOKUP(D1245,'Liste Gründe'!A:D,2,FALSE)</f>
        <v>Schimmel</v>
      </c>
      <c r="O1245" s="75" t="str">
        <f>IF(ISBLANK(F1245),VLOOKUP(Abfalldokumentation!$X1245,'Liste Gründe'!A:D,3,FALSE),F1245)</f>
        <v>keinen Abnehmer/kein Schälpersonal</v>
      </c>
      <c r="P1245" s="76" t="str">
        <f>IF(ISBLANK(Abfalldokumentation!$G1245),"-",Abfalldokumentation!$G1245)</f>
        <v>-</v>
      </c>
      <c r="Q1245" s="76">
        <f t="shared" si="162"/>
        <v>42</v>
      </c>
      <c r="R1245" s="76" t="str">
        <f t="shared" si="163"/>
        <v>Produkte</v>
      </c>
      <c r="S1245" s="76" t="str">
        <f t="shared" si="164"/>
        <v>BUs</v>
      </c>
      <c r="T1245" s="76" t="str">
        <f t="shared" si="165"/>
        <v>Symptome</v>
      </c>
      <c r="U1245" s="76">
        <f>IFERROR(VLOOKUP(Abfalldokumentation!$W1245,Kennzahlen!S:U,3,FALSE)*Abfalldokumentation!$J1245,"0")</f>
        <v>124.5</v>
      </c>
      <c r="V1245" s="76" t="str">
        <f>IF(ISBLANK(A1245),VLOOKUP(Abfalldokumentation!$W1245,'Linien - BU'!R:S,2,FALSE),A1245)</f>
        <v>Verkauf</v>
      </c>
      <c r="W1245" s="77">
        <f t="shared" si="166"/>
        <v>29501076</v>
      </c>
      <c r="X1245" s="77">
        <f t="shared" si="167"/>
        <v>12</v>
      </c>
      <c r="Y1245"/>
    </row>
    <row r="1246" spans="1:25" ht="30" customHeight="1" x14ac:dyDescent="0.25">
      <c r="A1246" s="39" t="s">
        <v>8</v>
      </c>
      <c r="B1246" s="40">
        <v>29900002</v>
      </c>
      <c r="C1246" s="40">
        <v>138</v>
      </c>
      <c r="D1246" s="40">
        <v>61</v>
      </c>
      <c r="E1246" s="41">
        <v>44489</v>
      </c>
      <c r="F1246" s="42"/>
      <c r="G1246" s="40"/>
      <c r="H1246" s="44" t="str">
        <f>IFERROR(VLOOKUP(Abfalldokumentation!$B1246,Artikel!A:C,3,FALSE),Abfalldokumentation!$B1246)</f>
        <v>VOS VEG-SCH MILD</v>
      </c>
      <c r="I1246" s="78" t="str">
        <f>VLOOKUP(V1246,'Linien - BU'!A:B,2,FALSE)</f>
        <v>BU3</v>
      </c>
      <c r="J1246" s="79">
        <f t="shared" si="161"/>
        <v>138</v>
      </c>
      <c r="K1246" s="80">
        <f>Abfalldokumentation!$E1246</f>
        <v>44489</v>
      </c>
      <c r="L1246" s="79" t="str">
        <f>IFERROR(IF(VLOOKUP(W1246,'[1]Rohware 230'!$B:$C,2,FALSE)=0,"Rohware"),
IFERROR(IF(VLOOKUP(W1246,[1]Sammelnr.!$B:$C,2,FALSE)=0,"Sammelnr. ungeschält ABS"),
IFERROR(IF(VLOOKUP(W1246,[1]Sammelnr.!$E:$F,2,FALSE)=0,"Sammelnr. ungeschält VS"),
IFERROR(IF(VLOOKUP(W1246,[1]Sammelnr.!$H:$I,2,FALSE)=0,"Sammelnr. geschält"),
IFERROR(IF(VLOOKUP(W1246,[1]Offen!$B:$C,2,FALSE)=0,"Offen ungeschält ABS"),
IFERROR(IF(VLOOKUP(W1246,[1]Offen!$E:$F,2,FALSE)=0,"Offen ungeschält VOS"),
IFERROR(IF(VLOOKUP(W1246,[1]Offen!$H:$I,2,FALSE)=0,"Offen geschält RW"),
IFERROR(IF(VLOOKUP(W1246,[1]Offen!$K:$L,2,FALSE)=0,"Offen vegan"),
IFERROR(IF(VLOOKUP(W1246,[1]Offen!$N:$O,2,FALSE)=0,"Offen Zipfel"),
IFERROR(IF(VLOOKUP(W1246,[1]Offen!$Q:$R,2,FALSE)=0,"Offen Endstücke"),
IFERROR(IF(VLOOKUP(W1246,[1]Vakuumiert!$B:$C,2,FALSE)=0,"Vakuumierter VOS ungeschält"),
IFERROR(IF(VLOOKUP(W1246,[1]Vakuumiert!$E:$F,2,FALSE)=0,"Vakuumierter ABS ungeschält"),
IFERROR(IF(VLOOKUP(W1246,[1]Vakuumiert!$H:$I,2,FALSE)=0,"Vakuumierter VOS geschält"),
IFERROR(IF(VLOOKUP(W1246,[1]Vakuumiert!$K:$L,2,FALSE)=0,"Vakuumierter VOS vegan"),
IFERROR(IF(VLOOKUP(W1246,[1]Vakuumiert!$N:$O,2,FALSE)=0,"Vakuumierter VOS Zipfel"),
IFERROR(IF(VLOOKUP(W1246,[1]Vakuumiert!$Q:$R,2,FALSE)=0,"Vakuumiert geschält"),
IFERROR(IF(VLOOKUP(W1246,'[1]vakuumierte Fertigprodukte'!$B:$C,2,FALSE)=0,"Fertigprodukte"),
IFERROR(IF(VLOOKUP(W1246,'[1]vakuumierte Fertigprodukte'!$E:$FI,2,FALSE)=0,"Vakuumierte Zipfel"),
IFERROR(IF(VLOOKUP(W1246,[1]Wurste!$B:$C,2,FALSE)=0,"Räucherwürste"),
IFERROR(IF(VLOOKUP(W1246,[1]Wurste!$E:$F,2,FALSE)=0,"URW/URGW Wurst"),
IFERROR(IF(VLOOKUP(W1246,[1]Wurste!$H:$I,2,FALSE)=0,"HF-Wurst Vegan"),
IFERROR(IF(VLOOKUP(W1246,[1]Wurste!$K:$L,2,FALSE)=0,"320er ohne Würste"),
IFERROR(IF(AND(OR(Abfalldokumentation!$I1246="BU3",Abfalldokumentation!$I1246="Verkauf"),Abfalldokumentation!$N1246="Schimmel",Abfalldokumentation!$O1246="keinen Abnehmer/kein Schälpersonal"),"Div. Zipfel, ES ohne Verwendung",VLOOKUP(Abfalldokumentation!$M1246,Produktgruppen!A:B,2,FALSE)),"-")))))))))))))))))))))))</f>
        <v>Offen vegan</v>
      </c>
      <c r="M1246" s="81" t="str">
        <f>IFERROR(VLOOKUP(Abfalldokumentation!$W1246,Artikel!A:C,3,FALSE),Abfalldokumentation!$W1246)</f>
        <v>VOS VEG-SCH MILD</v>
      </c>
      <c r="N1246" s="81" t="str">
        <f>VLOOKUP(D1246,'Liste Gründe'!A:D,2,FALSE)</f>
        <v>keinen Verwendungszweck</v>
      </c>
      <c r="O1246" s="80" t="str">
        <f>IF(ISBLANK(F1246),VLOOKUP(Abfalldokumentation!$X1246,'Liste Gründe'!A:D,3,FALSE),F1246)</f>
        <v>keinen Verwendungszweck</v>
      </c>
      <c r="P1246" s="81" t="str">
        <f>IF(ISBLANK(Abfalldokumentation!$G1246),"-",Abfalldokumentation!$G1246)</f>
        <v>-</v>
      </c>
      <c r="Q1246" s="81">
        <f t="shared" si="162"/>
        <v>42</v>
      </c>
      <c r="R1246" s="81" t="str">
        <f t="shared" si="163"/>
        <v>Produkte</v>
      </c>
      <c r="S1246" s="81" t="str">
        <f t="shared" si="164"/>
        <v>BUs</v>
      </c>
      <c r="T1246" s="81" t="str">
        <f t="shared" si="165"/>
        <v>Symptome</v>
      </c>
      <c r="U1246" s="81">
        <f>IFERROR(VLOOKUP(Abfalldokumentation!$W1246,Kennzahlen!S:U,3,FALSE)*Abfalldokumentation!$J1246,"0")</f>
        <v>69</v>
      </c>
      <c r="V1246" s="81" t="str">
        <f>IF(ISBLANK(A1246),VLOOKUP(Abfalldokumentation!$W1246,'Linien - BU'!R:S,2,FALSE),A1246)</f>
        <v>BU3</v>
      </c>
      <c r="W1246" s="77">
        <f t="shared" si="166"/>
        <v>29900002</v>
      </c>
      <c r="X1246" s="77">
        <f t="shared" si="167"/>
        <v>61</v>
      </c>
      <c r="Y1246"/>
    </row>
    <row r="1247" spans="1:25" ht="30" customHeight="1" x14ac:dyDescent="0.25">
      <c r="A1247" s="45" t="s">
        <v>8</v>
      </c>
      <c r="B1247" s="46">
        <v>29900003</v>
      </c>
      <c r="C1247" s="46">
        <v>70</v>
      </c>
      <c r="D1247" s="46">
        <v>61</v>
      </c>
      <c r="E1247" s="47">
        <v>44489</v>
      </c>
      <c r="F1247" s="48"/>
      <c r="G1247" s="46"/>
      <c r="H1247" s="50" t="str">
        <f>IFERROR(VLOOKUP(Abfalldokumentation!$B1247,Artikel!A:C,3,FALSE),Abfalldokumentation!$B1247)</f>
        <v>VOS VEG-SCH WÜRZIG</v>
      </c>
      <c r="I1247" s="73" t="str">
        <f>VLOOKUP(V1247,'Linien - BU'!A:B,2,FALSE)</f>
        <v>BU3</v>
      </c>
      <c r="J1247" s="74">
        <f t="shared" si="161"/>
        <v>70</v>
      </c>
      <c r="K1247" s="75">
        <f>Abfalldokumentation!$E1247</f>
        <v>44489</v>
      </c>
      <c r="L1247" s="74" t="str">
        <f>IFERROR(IF(VLOOKUP(W1247,'[1]Rohware 230'!$B:$C,2,FALSE)=0,"Rohware"),
IFERROR(IF(VLOOKUP(W1247,[1]Sammelnr.!$B:$C,2,FALSE)=0,"Sammelnr. ungeschält ABS"),
IFERROR(IF(VLOOKUP(W1247,[1]Sammelnr.!$E:$F,2,FALSE)=0,"Sammelnr. ungeschält VS"),
IFERROR(IF(VLOOKUP(W1247,[1]Sammelnr.!$H:$I,2,FALSE)=0,"Sammelnr. geschält"),
IFERROR(IF(VLOOKUP(W1247,[1]Offen!$B:$C,2,FALSE)=0,"Offen ungeschält ABS"),
IFERROR(IF(VLOOKUP(W1247,[1]Offen!$E:$F,2,FALSE)=0,"Offen ungeschält VOS"),
IFERROR(IF(VLOOKUP(W1247,[1]Offen!$H:$I,2,FALSE)=0,"Offen geschält RW"),
IFERROR(IF(VLOOKUP(W1247,[1]Offen!$K:$L,2,FALSE)=0,"Offen vegan"),
IFERROR(IF(VLOOKUP(W1247,[1]Offen!$N:$O,2,FALSE)=0,"Offen Zipfel"),
IFERROR(IF(VLOOKUP(W1247,[1]Offen!$Q:$R,2,FALSE)=0,"Offen Endstücke"),
IFERROR(IF(VLOOKUP(W1247,[1]Vakuumiert!$B:$C,2,FALSE)=0,"Vakuumierter VOS ungeschält"),
IFERROR(IF(VLOOKUP(W1247,[1]Vakuumiert!$E:$F,2,FALSE)=0,"Vakuumierter ABS ungeschält"),
IFERROR(IF(VLOOKUP(W1247,[1]Vakuumiert!$H:$I,2,FALSE)=0,"Vakuumierter VOS geschält"),
IFERROR(IF(VLOOKUP(W1247,[1]Vakuumiert!$K:$L,2,FALSE)=0,"Vakuumierter VOS vegan"),
IFERROR(IF(VLOOKUP(W1247,[1]Vakuumiert!$N:$O,2,FALSE)=0,"Vakuumierter VOS Zipfel"),
IFERROR(IF(VLOOKUP(W1247,[1]Vakuumiert!$Q:$R,2,FALSE)=0,"Vakuumiert geschält"),
IFERROR(IF(VLOOKUP(W1247,'[1]vakuumierte Fertigprodukte'!$B:$C,2,FALSE)=0,"Fertigprodukte"),
IFERROR(IF(VLOOKUP(W1247,'[1]vakuumierte Fertigprodukte'!$E:$FI,2,FALSE)=0,"Vakuumierte Zipfel"),
IFERROR(IF(VLOOKUP(W1247,[1]Wurste!$B:$C,2,FALSE)=0,"Räucherwürste"),
IFERROR(IF(VLOOKUP(W1247,[1]Wurste!$E:$F,2,FALSE)=0,"URW/URGW Wurst"),
IFERROR(IF(VLOOKUP(W1247,[1]Wurste!$H:$I,2,FALSE)=0,"HF-Wurst Vegan"),
IFERROR(IF(VLOOKUP(W1247,[1]Wurste!$K:$L,2,FALSE)=0,"320er ohne Würste"),
IFERROR(IF(AND(OR(Abfalldokumentation!$I1247="BU3",Abfalldokumentation!$I1247="Verkauf"),Abfalldokumentation!$N1247="Schimmel",Abfalldokumentation!$O1247="keinen Abnehmer/kein Schälpersonal"),"Div. Zipfel, ES ohne Verwendung",VLOOKUP(Abfalldokumentation!$M1247,Produktgruppen!A:B,2,FALSE)),"-")))))))))))))))))))))))</f>
        <v>Offen vegan</v>
      </c>
      <c r="M1247" s="76" t="str">
        <f>IFERROR(VLOOKUP(Abfalldokumentation!$W1247,Artikel!A:C,3,FALSE),Abfalldokumentation!$W1247)</f>
        <v>VOS VEG-SCH WÜRZIG</v>
      </c>
      <c r="N1247" s="76" t="str">
        <f>VLOOKUP(D1247,'Liste Gründe'!A:D,2,FALSE)</f>
        <v>keinen Verwendungszweck</v>
      </c>
      <c r="O1247" s="75" t="str">
        <f>IF(ISBLANK(F1247),VLOOKUP(Abfalldokumentation!$X1247,'Liste Gründe'!A:D,3,FALSE),F1247)</f>
        <v>keinen Verwendungszweck</v>
      </c>
      <c r="P1247" s="76" t="str">
        <f>IF(ISBLANK(Abfalldokumentation!$G1247),"-",Abfalldokumentation!$G1247)</f>
        <v>-</v>
      </c>
      <c r="Q1247" s="76">
        <f t="shared" si="162"/>
        <v>42</v>
      </c>
      <c r="R1247" s="76" t="str">
        <f t="shared" si="163"/>
        <v>Produkte</v>
      </c>
      <c r="S1247" s="76" t="str">
        <f t="shared" si="164"/>
        <v>BUs</v>
      </c>
      <c r="T1247" s="76" t="str">
        <f t="shared" si="165"/>
        <v>Symptome</v>
      </c>
      <c r="U1247" s="76">
        <f>IFERROR(VLOOKUP(Abfalldokumentation!$W1247,Kennzahlen!S:U,3,FALSE)*Abfalldokumentation!$J1247,"0")</f>
        <v>35</v>
      </c>
      <c r="V1247" s="76" t="str">
        <f>IF(ISBLANK(A1247),VLOOKUP(Abfalldokumentation!$W1247,'Linien - BU'!R:S,2,FALSE),A1247)</f>
        <v>BU3</v>
      </c>
      <c r="W1247" s="77">
        <f t="shared" si="166"/>
        <v>29900003</v>
      </c>
      <c r="X1247" s="77">
        <f t="shared" si="167"/>
        <v>61</v>
      </c>
      <c r="Y1247"/>
    </row>
    <row r="1248" spans="1:25" ht="30" customHeight="1" x14ac:dyDescent="0.25">
      <c r="A1248" s="39" t="s">
        <v>74</v>
      </c>
      <c r="B1248" s="40">
        <v>31000161</v>
      </c>
      <c r="C1248" s="40">
        <v>230</v>
      </c>
      <c r="D1248" s="40">
        <v>54</v>
      </c>
      <c r="E1248" s="41">
        <v>44489</v>
      </c>
      <c r="F1248" s="42"/>
      <c r="G1248" s="40"/>
      <c r="H1248" s="44" t="str">
        <f>IFERROR(VLOOKUP(Abfalldokumentation!$B1248,Artikel!A:C,3,FALSE),Abfalldokumentation!$B1248)</f>
        <v>SKZ PF 10KG</v>
      </c>
      <c r="I1248" s="78" t="str">
        <f>VLOOKUP(V1248,'Linien - BU'!A:B,2,FALSE)</f>
        <v>BU1</v>
      </c>
      <c r="J1248" s="79">
        <f t="shared" si="161"/>
        <v>230</v>
      </c>
      <c r="K1248" s="80">
        <f>Abfalldokumentation!$E1248</f>
        <v>44489</v>
      </c>
      <c r="L1248" s="79" t="str">
        <f>IFERROR(IF(VLOOKUP(W1248,'[1]Rohware 230'!$B:$C,2,FALSE)=0,"Rohware"),
IFERROR(IF(VLOOKUP(W1248,[1]Sammelnr.!$B:$C,2,FALSE)=0,"Sammelnr. ungeschält ABS"),
IFERROR(IF(VLOOKUP(W1248,[1]Sammelnr.!$E:$F,2,FALSE)=0,"Sammelnr. ungeschält VS"),
IFERROR(IF(VLOOKUP(W1248,[1]Sammelnr.!$H:$I,2,FALSE)=0,"Sammelnr. geschält"),
IFERROR(IF(VLOOKUP(W1248,[1]Offen!$B:$C,2,FALSE)=0,"Offen ungeschält ABS"),
IFERROR(IF(VLOOKUP(W1248,[1]Offen!$E:$F,2,FALSE)=0,"Offen ungeschält VOS"),
IFERROR(IF(VLOOKUP(W1248,[1]Offen!$H:$I,2,FALSE)=0,"Offen geschält RW"),
IFERROR(IF(VLOOKUP(W1248,[1]Offen!$K:$L,2,FALSE)=0,"Offen vegan"),
IFERROR(IF(VLOOKUP(W1248,[1]Offen!$N:$O,2,FALSE)=0,"Offen Zipfel"),
IFERROR(IF(VLOOKUP(W1248,[1]Offen!$Q:$R,2,FALSE)=0,"Offen Endstücke"),
IFERROR(IF(VLOOKUP(W1248,[1]Vakuumiert!$B:$C,2,FALSE)=0,"Vakuumierter VOS ungeschält"),
IFERROR(IF(VLOOKUP(W1248,[1]Vakuumiert!$E:$F,2,FALSE)=0,"Vakuumierter ABS ungeschält"),
IFERROR(IF(VLOOKUP(W1248,[1]Vakuumiert!$H:$I,2,FALSE)=0,"Vakuumierter VOS geschält"),
IFERROR(IF(VLOOKUP(W1248,[1]Vakuumiert!$K:$L,2,FALSE)=0,"Vakuumierter VOS vegan"),
IFERROR(IF(VLOOKUP(W1248,[1]Vakuumiert!$N:$O,2,FALSE)=0,"Vakuumierter VOS Zipfel"),
IFERROR(IF(VLOOKUP(W1248,[1]Vakuumiert!$Q:$R,2,FALSE)=0,"Vakuumiert geschält"),
IFERROR(IF(VLOOKUP(W1248,'[1]vakuumierte Fertigprodukte'!$B:$C,2,FALSE)=0,"Fertigprodukte"),
IFERROR(IF(VLOOKUP(W1248,'[1]vakuumierte Fertigprodukte'!$E:$FI,2,FALSE)=0,"Vakuumierte Zipfel"),
IFERROR(IF(VLOOKUP(W1248,[1]Wurste!$B:$C,2,FALSE)=0,"Räucherwürste"),
IFERROR(IF(VLOOKUP(W1248,[1]Wurste!$E:$F,2,FALSE)=0,"URW/URGW Wurst"),
IFERROR(IF(VLOOKUP(W1248,[1]Wurste!$H:$I,2,FALSE)=0,"HF-Wurst Vegan"),
IFERROR(IF(VLOOKUP(W1248,[1]Wurste!$K:$L,2,FALSE)=0,"320er ohne Würste"),
IFERROR(IF(AND(OR(Abfalldokumentation!$I1248="BU3",Abfalldokumentation!$I1248="Verkauf"),Abfalldokumentation!$N1248="Schimmel",Abfalldokumentation!$O1248="keinen Abnehmer/kein Schälpersonal"),"Div. Zipfel, ES ohne Verwendung",VLOOKUP(Abfalldokumentation!$M1248,Produktgruppen!A:B,2,FALSE)),"-")))))))))))))))))))))))</f>
        <v>-</v>
      </c>
      <c r="M1248" s="81" t="str">
        <f>IFERROR(VLOOKUP(Abfalldokumentation!$W1248,Artikel!A:C,3,FALSE),Abfalldokumentation!$W1248)</f>
        <v>SKZ PF 10KG</v>
      </c>
      <c r="N1248" s="81" t="str">
        <f>VLOOKUP(D1248,'Liste Gründe'!A:D,2,FALSE)</f>
        <v>Qualitätsprobleme</v>
      </c>
      <c r="O1248" s="80" t="str">
        <f>IF(ISBLANK(F1248),VLOOKUP(Abfalldokumentation!$X1248,'Liste Gründe'!A:D,3,FALSE),F1248)</f>
        <v>zu fest</v>
      </c>
      <c r="P1248" s="81" t="str">
        <f>IF(ISBLANK(Abfalldokumentation!$G1248),"-",Abfalldokumentation!$G1248)</f>
        <v>-</v>
      </c>
      <c r="Q1248" s="81">
        <f t="shared" si="162"/>
        <v>42</v>
      </c>
      <c r="R1248" s="81" t="str">
        <f t="shared" si="163"/>
        <v>Produkte</v>
      </c>
      <c r="S1248" s="81" t="str">
        <f t="shared" si="164"/>
        <v>BUs</v>
      </c>
      <c r="T1248" s="81" t="str">
        <f t="shared" si="165"/>
        <v>Symptome</v>
      </c>
      <c r="U1248" s="81">
        <f>IFERROR(VLOOKUP(Abfalldokumentation!$W1248,Kennzahlen!S:U,3,FALSE)*Abfalldokumentation!$J1248,"0")</f>
        <v>5421.33</v>
      </c>
      <c r="V1248" s="81" t="str">
        <f>IF(ISBLANK(A1248),VLOOKUP(Abfalldokumentation!$W1248,'Linien - BU'!R:S,2,FALSE),A1248)</f>
        <v>Schmelze</v>
      </c>
      <c r="W1248" s="77">
        <f t="shared" si="166"/>
        <v>31000161</v>
      </c>
      <c r="X1248" s="77">
        <f t="shared" si="167"/>
        <v>54</v>
      </c>
      <c r="Y1248"/>
    </row>
    <row r="1249" spans="1:25" ht="30" customHeight="1" x14ac:dyDescent="0.25">
      <c r="A1249" s="45">
        <v>3020</v>
      </c>
      <c r="B1249" s="46">
        <v>32000070</v>
      </c>
      <c r="C1249" s="46">
        <v>22</v>
      </c>
      <c r="D1249" s="46">
        <v>40</v>
      </c>
      <c r="E1249" s="47">
        <v>44489</v>
      </c>
      <c r="F1249" s="48"/>
      <c r="G1249" s="46"/>
      <c r="H1249" s="50" t="str">
        <f>IFERROR(VLOOKUP(Abfalldokumentation!$B1249,Artikel!A:C,3,FALSE),Abfalldokumentation!$B1249)</f>
        <v>RW NUSS 10,0KG AN</v>
      </c>
      <c r="I1249" s="73" t="str">
        <f>VLOOKUP(V1249,'Linien - BU'!A:B,2,FALSE)</f>
        <v>BU1</v>
      </c>
      <c r="J1249" s="74">
        <f t="shared" si="161"/>
        <v>22</v>
      </c>
      <c r="K1249" s="75">
        <f>Abfalldokumentation!$E1249</f>
        <v>44489</v>
      </c>
      <c r="L1249" s="74" t="str">
        <f>IFERROR(IF(VLOOKUP(W1249,'[1]Rohware 230'!$B:$C,2,FALSE)=0,"Rohware"),
IFERROR(IF(VLOOKUP(W1249,[1]Sammelnr.!$B:$C,2,FALSE)=0,"Sammelnr. ungeschält ABS"),
IFERROR(IF(VLOOKUP(W1249,[1]Sammelnr.!$E:$F,2,FALSE)=0,"Sammelnr. ungeschält VS"),
IFERROR(IF(VLOOKUP(W1249,[1]Sammelnr.!$H:$I,2,FALSE)=0,"Sammelnr. geschält"),
IFERROR(IF(VLOOKUP(W1249,[1]Offen!$B:$C,2,FALSE)=0,"Offen ungeschält ABS"),
IFERROR(IF(VLOOKUP(W1249,[1]Offen!$E:$F,2,FALSE)=0,"Offen ungeschält VOS"),
IFERROR(IF(VLOOKUP(W1249,[1]Offen!$H:$I,2,FALSE)=0,"Offen geschält RW"),
IFERROR(IF(VLOOKUP(W1249,[1]Offen!$K:$L,2,FALSE)=0,"Offen vegan"),
IFERROR(IF(VLOOKUP(W1249,[1]Offen!$N:$O,2,FALSE)=0,"Offen Zipfel"),
IFERROR(IF(VLOOKUP(W1249,[1]Offen!$Q:$R,2,FALSE)=0,"Offen Endstücke"),
IFERROR(IF(VLOOKUP(W1249,[1]Vakuumiert!$B:$C,2,FALSE)=0,"Vakuumierter VOS ungeschält"),
IFERROR(IF(VLOOKUP(W1249,[1]Vakuumiert!$E:$F,2,FALSE)=0,"Vakuumierter ABS ungeschält"),
IFERROR(IF(VLOOKUP(W1249,[1]Vakuumiert!$H:$I,2,FALSE)=0,"Vakuumierter VOS geschält"),
IFERROR(IF(VLOOKUP(W1249,[1]Vakuumiert!$K:$L,2,FALSE)=0,"Vakuumierter VOS vegan"),
IFERROR(IF(VLOOKUP(W1249,[1]Vakuumiert!$N:$O,2,FALSE)=0,"Vakuumierter VOS Zipfel"),
IFERROR(IF(VLOOKUP(W1249,[1]Vakuumiert!$Q:$R,2,FALSE)=0,"Vakuumiert geschält"),
IFERROR(IF(VLOOKUP(W1249,'[1]vakuumierte Fertigprodukte'!$B:$C,2,FALSE)=0,"Fertigprodukte"),
IFERROR(IF(VLOOKUP(W1249,'[1]vakuumierte Fertigprodukte'!$E:$FI,2,FALSE)=0,"Vakuumierte Zipfel"),
IFERROR(IF(VLOOKUP(W1249,[1]Wurste!$B:$C,2,FALSE)=0,"Räucherwürste"),
IFERROR(IF(VLOOKUP(W1249,[1]Wurste!$E:$F,2,FALSE)=0,"URW/URGW Wurst"),
IFERROR(IF(VLOOKUP(W1249,[1]Wurste!$H:$I,2,FALSE)=0,"HF-Wurst Vegan"),
IFERROR(IF(VLOOKUP(W1249,[1]Wurste!$K:$L,2,FALSE)=0,"320er ohne Würste"),
IFERROR(IF(AND(OR(Abfalldokumentation!$I1249="BU3",Abfalldokumentation!$I1249="Verkauf"),Abfalldokumentation!$N1249="Schimmel",Abfalldokumentation!$O1249="keinen Abnehmer/kein Schälpersonal"),"Div. Zipfel, ES ohne Verwendung",VLOOKUP(Abfalldokumentation!$M1249,Produktgruppen!A:B,2,FALSE)),"-")))))))))))))))))))))))</f>
        <v>Räucherwürste</v>
      </c>
      <c r="M1249" s="76" t="str">
        <f>IFERROR(VLOOKUP(Abfalldokumentation!$W1249,Artikel!A:C,3,FALSE),Abfalldokumentation!$W1249)</f>
        <v>RW NUSS 10,0KG AN</v>
      </c>
      <c r="N1249" s="76" t="str">
        <f>VLOOKUP(D1249,'Liste Gründe'!A:D,2,FALSE)</f>
        <v>Rest</v>
      </c>
      <c r="O1249" s="75" t="str">
        <f>IF(ISBLANK(F1249),VLOOKUP(Abfalldokumentation!$X1249,'Liste Gründe'!A:D,3,FALSE),F1249)</f>
        <v>Metall</v>
      </c>
      <c r="P1249" s="76" t="str">
        <f>IF(ISBLANK(Abfalldokumentation!$G1249),"-",Abfalldokumentation!$G1249)</f>
        <v>-</v>
      </c>
      <c r="Q1249" s="76">
        <f t="shared" si="162"/>
        <v>42</v>
      </c>
      <c r="R1249" s="76" t="str">
        <f t="shared" si="163"/>
        <v>Produkte</v>
      </c>
      <c r="S1249" s="76" t="str">
        <f t="shared" si="164"/>
        <v>BUs</v>
      </c>
      <c r="T1249" s="76" t="str">
        <f t="shared" si="165"/>
        <v>Symptome</v>
      </c>
      <c r="U1249" s="76" t="str">
        <f>IFERROR(VLOOKUP(Abfalldokumentation!$W1249,Kennzahlen!S:U,3,FALSE)*Abfalldokumentation!$J1249,"0")</f>
        <v>0</v>
      </c>
      <c r="V1249" s="76">
        <f>IF(ISBLANK(A1249),VLOOKUP(Abfalldokumentation!$W1249,'Linien - BU'!R:S,2,FALSE),A1249)</f>
        <v>3020</v>
      </c>
      <c r="W1249" s="77">
        <f t="shared" si="166"/>
        <v>32000070</v>
      </c>
      <c r="X1249" s="77">
        <f t="shared" si="167"/>
        <v>40</v>
      </c>
      <c r="Y1249"/>
    </row>
    <row r="1250" spans="1:25" ht="30" customHeight="1" x14ac:dyDescent="0.25">
      <c r="A1250" s="39" t="s">
        <v>95</v>
      </c>
      <c r="B1250" s="40" t="s">
        <v>36</v>
      </c>
      <c r="C1250" s="40">
        <v>24.8</v>
      </c>
      <c r="D1250" s="40">
        <v>12</v>
      </c>
      <c r="E1250" s="41">
        <v>44489</v>
      </c>
      <c r="F1250" s="42" t="s">
        <v>21</v>
      </c>
      <c r="G1250" s="40"/>
      <c r="H1250" s="44" t="str">
        <f>IFERROR(VLOOKUP(Abfalldokumentation!$B1250,Artikel!A:C,3,FALSE),Abfalldokumentation!$B1250)</f>
        <v>-</v>
      </c>
      <c r="I1250" s="78" t="str">
        <f>VLOOKUP(V1250,'Linien - BU'!A:B,2,FALSE)</f>
        <v>BU1</v>
      </c>
      <c r="J1250" s="79">
        <f t="shared" si="161"/>
        <v>24.8</v>
      </c>
      <c r="K1250" s="80">
        <f>Abfalldokumentation!$E1250</f>
        <v>44489</v>
      </c>
      <c r="L1250" s="79" t="str">
        <f>IFERROR(IF(VLOOKUP(W1250,'[1]Rohware 230'!$B:$C,2,FALSE)=0,"Rohware"),
IFERROR(IF(VLOOKUP(W1250,[1]Sammelnr.!$B:$C,2,FALSE)=0,"Sammelnr. ungeschält ABS"),
IFERROR(IF(VLOOKUP(W1250,[1]Sammelnr.!$E:$F,2,FALSE)=0,"Sammelnr. ungeschält VS"),
IFERROR(IF(VLOOKUP(W1250,[1]Sammelnr.!$H:$I,2,FALSE)=0,"Sammelnr. geschält"),
IFERROR(IF(VLOOKUP(W1250,[1]Offen!$B:$C,2,FALSE)=0,"Offen ungeschält ABS"),
IFERROR(IF(VLOOKUP(W1250,[1]Offen!$E:$F,2,FALSE)=0,"Offen ungeschält VOS"),
IFERROR(IF(VLOOKUP(W1250,[1]Offen!$H:$I,2,FALSE)=0,"Offen geschält RW"),
IFERROR(IF(VLOOKUP(W1250,[1]Offen!$K:$L,2,FALSE)=0,"Offen vegan"),
IFERROR(IF(VLOOKUP(W1250,[1]Offen!$N:$O,2,FALSE)=0,"Offen Zipfel"),
IFERROR(IF(VLOOKUP(W1250,[1]Offen!$Q:$R,2,FALSE)=0,"Offen Endstücke"),
IFERROR(IF(VLOOKUP(W1250,[1]Vakuumiert!$B:$C,2,FALSE)=0,"Vakuumierter VOS ungeschält"),
IFERROR(IF(VLOOKUP(W1250,[1]Vakuumiert!$E:$F,2,FALSE)=0,"Vakuumierter ABS ungeschält"),
IFERROR(IF(VLOOKUP(W1250,[1]Vakuumiert!$H:$I,2,FALSE)=0,"Vakuumierter VOS geschält"),
IFERROR(IF(VLOOKUP(W1250,[1]Vakuumiert!$K:$L,2,FALSE)=0,"Vakuumierter VOS vegan"),
IFERROR(IF(VLOOKUP(W1250,[1]Vakuumiert!$N:$O,2,FALSE)=0,"Vakuumierter VOS Zipfel"),
IFERROR(IF(VLOOKUP(W1250,[1]Vakuumiert!$Q:$R,2,FALSE)=0,"Vakuumiert geschält"),
IFERROR(IF(VLOOKUP(W1250,'[1]vakuumierte Fertigprodukte'!$B:$C,2,FALSE)=0,"Fertigprodukte"),
IFERROR(IF(VLOOKUP(W1250,'[1]vakuumierte Fertigprodukte'!$E:$FI,2,FALSE)=0,"Vakuumierte Zipfel"),
IFERROR(IF(VLOOKUP(W1250,[1]Wurste!$B:$C,2,FALSE)=0,"Räucherwürste"),
IFERROR(IF(VLOOKUP(W1250,[1]Wurste!$E:$F,2,FALSE)=0,"URW/URGW Wurst"),
IFERROR(IF(VLOOKUP(W1250,[1]Wurste!$H:$I,2,FALSE)=0,"HF-Wurst Vegan"),
IFERROR(IF(VLOOKUP(W1250,[1]Wurste!$K:$L,2,FALSE)=0,"320er ohne Würste"),
IFERROR(IF(AND(OR(Abfalldokumentation!$I1250="BU3",Abfalldokumentation!$I1250="Verkauf"),Abfalldokumentation!$N1250="Schimmel",Abfalldokumentation!$O1250="keinen Abnehmer/kein Schälpersonal"),"Div. Zipfel, ES ohne Verwendung",VLOOKUP(Abfalldokumentation!$M1250,Produktgruppen!A:B,2,FALSE)),"-")))))))))))))))))))))))</f>
        <v>Rest</v>
      </c>
      <c r="M1250" s="81" t="str">
        <f>IFERROR(VLOOKUP(Abfalldokumentation!$W1250,Artikel!A:C,3,FALSE),Abfalldokumentation!$W1250)</f>
        <v>-</v>
      </c>
      <c r="N1250" s="81" t="str">
        <f>VLOOKUP(D1250,'Liste Gründe'!A:D,2,FALSE)</f>
        <v>Schimmel</v>
      </c>
      <c r="O1250" s="80" t="str">
        <f>IF(ISBLANK(F1250),VLOOKUP(Abfalldokumentation!$X1250,'Liste Gründe'!A:D,3,FALSE),F1250)</f>
        <v>VOS &gt; Einsatz</v>
      </c>
      <c r="P1250" s="81" t="str">
        <f>IF(ISBLANK(Abfalldokumentation!$G1250),"-",Abfalldokumentation!$G1250)</f>
        <v>-</v>
      </c>
      <c r="Q1250" s="81">
        <f t="shared" si="162"/>
        <v>42</v>
      </c>
      <c r="R1250" s="81" t="str">
        <f t="shared" si="163"/>
        <v>Produkte</v>
      </c>
      <c r="S1250" s="81" t="str">
        <f t="shared" si="164"/>
        <v>BUs</v>
      </c>
      <c r="T1250" s="81" t="str">
        <f t="shared" si="165"/>
        <v>Symptome</v>
      </c>
      <c r="U1250" s="81" t="str">
        <f>IFERROR(VLOOKUP(Abfalldokumentation!$W1250,Kennzahlen!S:U,3,FALSE)*Abfalldokumentation!$J1250,"0")</f>
        <v>0</v>
      </c>
      <c r="V1250" s="81" t="str">
        <f>IF(ISBLANK(A1250),VLOOKUP(Abfalldokumentation!$W1250,'Linien - BU'!R:S,2,FALSE),A1250)</f>
        <v>RWV</v>
      </c>
      <c r="W1250" s="77" t="str">
        <f t="shared" si="166"/>
        <v>-</v>
      </c>
      <c r="X1250" s="77">
        <f t="shared" si="167"/>
        <v>12</v>
      </c>
      <c r="Y1250"/>
    </row>
    <row r="1251" spans="1:25" ht="30" customHeight="1" x14ac:dyDescent="0.25">
      <c r="A1251" s="45" t="s">
        <v>95</v>
      </c>
      <c r="B1251" s="46" t="s">
        <v>36</v>
      </c>
      <c r="C1251" s="46">
        <v>123</v>
      </c>
      <c r="D1251" s="46">
        <v>12</v>
      </c>
      <c r="E1251" s="47">
        <v>44489</v>
      </c>
      <c r="F1251" s="48" t="s">
        <v>21</v>
      </c>
      <c r="G1251" s="46"/>
      <c r="H1251" s="50" t="str">
        <f>IFERROR(VLOOKUP(Abfalldokumentation!$B1251,Artikel!A:C,3,FALSE),Abfalldokumentation!$B1251)</f>
        <v>-</v>
      </c>
      <c r="I1251" s="73" t="str">
        <f>VLOOKUP(V1251,'Linien - BU'!A:B,2,FALSE)</f>
        <v>BU1</v>
      </c>
      <c r="J1251" s="74">
        <f t="shared" si="161"/>
        <v>123</v>
      </c>
      <c r="K1251" s="75">
        <f>Abfalldokumentation!$E1251</f>
        <v>44489</v>
      </c>
      <c r="L1251" s="74" t="str">
        <f>IFERROR(IF(VLOOKUP(W1251,'[1]Rohware 230'!$B:$C,2,FALSE)=0,"Rohware"),
IFERROR(IF(VLOOKUP(W1251,[1]Sammelnr.!$B:$C,2,FALSE)=0,"Sammelnr. ungeschält ABS"),
IFERROR(IF(VLOOKUP(W1251,[1]Sammelnr.!$E:$F,2,FALSE)=0,"Sammelnr. ungeschält VS"),
IFERROR(IF(VLOOKUP(W1251,[1]Sammelnr.!$H:$I,2,FALSE)=0,"Sammelnr. geschält"),
IFERROR(IF(VLOOKUP(W1251,[1]Offen!$B:$C,2,FALSE)=0,"Offen ungeschält ABS"),
IFERROR(IF(VLOOKUP(W1251,[1]Offen!$E:$F,2,FALSE)=0,"Offen ungeschält VOS"),
IFERROR(IF(VLOOKUP(W1251,[1]Offen!$H:$I,2,FALSE)=0,"Offen geschält RW"),
IFERROR(IF(VLOOKUP(W1251,[1]Offen!$K:$L,2,FALSE)=0,"Offen vegan"),
IFERROR(IF(VLOOKUP(W1251,[1]Offen!$N:$O,2,FALSE)=0,"Offen Zipfel"),
IFERROR(IF(VLOOKUP(W1251,[1]Offen!$Q:$R,2,FALSE)=0,"Offen Endstücke"),
IFERROR(IF(VLOOKUP(W1251,[1]Vakuumiert!$B:$C,2,FALSE)=0,"Vakuumierter VOS ungeschält"),
IFERROR(IF(VLOOKUP(W1251,[1]Vakuumiert!$E:$F,2,FALSE)=0,"Vakuumierter ABS ungeschält"),
IFERROR(IF(VLOOKUP(W1251,[1]Vakuumiert!$H:$I,2,FALSE)=0,"Vakuumierter VOS geschält"),
IFERROR(IF(VLOOKUP(W1251,[1]Vakuumiert!$K:$L,2,FALSE)=0,"Vakuumierter VOS vegan"),
IFERROR(IF(VLOOKUP(W1251,[1]Vakuumiert!$N:$O,2,FALSE)=0,"Vakuumierter VOS Zipfel"),
IFERROR(IF(VLOOKUP(W1251,[1]Vakuumiert!$Q:$R,2,FALSE)=0,"Vakuumiert geschält"),
IFERROR(IF(VLOOKUP(W1251,'[1]vakuumierte Fertigprodukte'!$B:$C,2,FALSE)=0,"Fertigprodukte"),
IFERROR(IF(VLOOKUP(W1251,'[1]vakuumierte Fertigprodukte'!$E:$FI,2,FALSE)=0,"Vakuumierte Zipfel"),
IFERROR(IF(VLOOKUP(W1251,[1]Wurste!$B:$C,2,FALSE)=0,"Räucherwürste"),
IFERROR(IF(VLOOKUP(W1251,[1]Wurste!$E:$F,2,FALSE)=0,"URW/URGW Wurst"),
IFERROR(IF(VLOOKUP(W1251,[1]Wurste!$H:$I,2,FALSE)=0,"HF-Wurst Vegan"),
IFERROR(IF(VLOOKUP(W1251,[1]Wurste!$K:$L,2,FALSE)=0,"320er ohne Würste"),
IFERROR(IF(AND(OR(Abfalldokumentation!$I1251="BU3",Abfalldokumentation!$I1251="Verkauf"),Abfalldokumentation!$N1251="Schimmel",Abfalldokumentation!$O1251="keinen Abnehmer/kein Schälpersonal"),"Div. Zipfel, ES ohne Verwendung",VLOOKUP(Abfalldokumentation!$M1251,Produktgruppen!A:B,2,FALSE)),"-")))))))))))))))))))))))</f>
        <v>Rest</v>
      </c>
      <c r="M1251" s="76" t="str">
        <f>IFERROR(VLOOKUP(Abfalldokumentation!$W1251,Artikel!A:C,3,FALSE),Abfalldokumentation!$W1251)</f>
        <v>-</v>
      </c>
      <c r="N1251" s="76" t="str">
        <f>VLOOKUP(D1251,'Liste Gründe'!A:D,2,FALSE)</f>
        <v>Schimmel</v>
      </c>
      <c r="O1251" s="75" t="str">
        <f>IF(ISBLANK(F1251),VLOOKUP(Abfalldokumentation!$X1251,'Liste Gründe'!A:D,3,FALSE),F1251)</f>
        <v>VOS &gt; Einsatz</v>
      </c>
      <c r="P1251" s="76" t="str">
        <f>IF(ISBLANK(Abfalldokumentation!$G1251),"-",Abfalldokumentation!$G1251)</f>
        <v>-</v>
      </c>
      <c r="Q1251" s="76">
        <f t="shared" si="162"/>
        <v>42</v>
      </c>
      <c r="R1251" s="76" t="str">
        <f t="shared" si="163"/>
        <v>Produkte</v>
      </c>
      <c r="S1251" s="76" t="str">
        <f t="shared" si="164"/>
        <v>BUs</v>
      </c>
      <c r="T1251" s="76" t="str">
        <f t="shared" si="165"/>
        <v>Symptome</v>
      </c>
      <c r="U1251" s="76" t="str">
        <f>IFERROR(VLOOKUP(Abfalldokumentation!$W1251,Kennzahlen!S:U,3,FALSE)*Abfalldokumentation!$J1251,"0")</f>
        <v>0</v>
      </c>
      <c r="V1251" s="76" t="str">
        <f>IF(ISBLANK(A1251),VLOOKUP(Abfalldokumentation!$W1251,'Linien - BU'!R:S,2,FALSE),A1251)</f>
        <v>RWV</v>
      </c>
      <c r="W1251" s="77" t="str">
        <f t="shared" si="166"/>
        <v>-</v>
      </c>
      <c r="X1251" s="77">
        <f t="shared" si="167"/>
        <v>12</v>
      </c>
      <c r="Y1251"/>
    </row>
    <row r="1252" spans="1:25" ht="30" customHeight="1" x14ac:dyDescent="0.25">
      <c r="A1252" s="39" t="s">
        <v>95</v>
      </c>
      <c r="B1252" s="40" t="s">
        <v>36</v>
      </c>
      <c r="C1252" s="40">
        <f>29+55</f>
        <v>84</v>
      </c>
      <c r="D1252" s="40">
        <v>12</v>
      </c>
      <c r="E1252" s="41">
        <v>44489</v>
      </c>
      <c r="F1252" s="42" t="s">
        <v>21</v>
      </c>
      <c r="G1252" s="40"/>
      <c r="H1252" s="44" t="str">
        <f>IFERROR(VLOOKUP(Abfalldokumentation!$B1252,Artikel!A:C,3,FALSE),Abfalldokumentation!$B1252)</f>
        <v>-</v>
      </c>
      <c r="I1252" s="78" t="str">
        <f>VLOOKUP(V1252,'Linien - BU'!A:B,2,FALSE)</f>
        <v>BU1</v>
      </c>
      <c r="J1252" s="79">
        <f t="shared" si="161"/>
        <v>84</v>
      </c>
      <c r="K1252" s="80">
        <f>Abfalldokumentation!$E1252</f>
        <v>44489</v>
      </c>
      <c r="L1252" s="79" t="str">
        <f>IFERROR(IF(VLOOKUP(W1252,'[1]Rohware 230'!$B:$C,2,FALSE)=0,"Rohware"),
IFERROR(IF(VLOOKUP(W1252,[1]Sammelnr.!$B:$C,2,FALSE)=0,"Sammelnr. ungeschält ABS"),
IFERROR(IF(VLOOKUP(W1252,[1]Sammelnr.!$E:$F,2,FALSE)=0,"Sammelnr. ungeschält VS"),
IFERROR(IF(VLOOKUP(W1252,[1]Sammelnr.!$H:$I,2,FALSE)=0,"Sammelnr. geschält"),
IFERROR(IF(VLOOKUP(W1252,[1]Offen!$B:$C,2,FALSE)=0,"Offen ungeschält ABS"),
IFERROR(IF(VLOOKUP(W1252,[1]Offen!$E:$F,2,FALSE)=0,"Offen ungeschält VOS"),
IFERROR(IF(VLOOKUP(W1252,[1]Offen!$H:$I,2,FALSE)=0,"Offen geschält RW"),
IFERROR(IF(VLOOKUP(W1252,[1]Offen!$K:$L,2,FALSE)=0,"Offen vegan"),
IFERROR(IF(VLOOKUP(W1252,[1]Offen!$N:$O,2,FALSE)=0,"Offen Zipfel"),
IFERROR(IF(VLOOKUP(W1252,[1]Offen!$Q:$R,2,FALSE)=0,"Offen Endstücke"),
IFERROR(IF(VLOOKUP(W1252,[1]Vakuumiert!$B:$C,2,FALSE)=0,"Vakuumierter VOS ungeschält"),
IFERROR(IF(VLOOKUP(W1252,[1]Vakuumiert!$E:$F,2,FALSE)=0,"Vakuumierter ABS ungeschält"),
IFERROR(IF(VLOOKUP(W1252,[1]Vakuumiert!$H:$I,2,FALSE)=0,"Vakuumierter VOS geschält"),
IFERROR(IF(VLOOKUP(W1252,[1]Vakuumiert!$K:$L,2,FALSE)=0,"Vakuumierter VOS vegan"),
IFERROR(IF(VLOOKUP(W1252,[1]Vakuumiert!$N:$O,2,FALSE)=0,"Vakuumierter VOS Zipfel"),
IFERROR(IF(VLOOKUP(W1252,[1]Vakuumiert!$Q:$R,2,FALSE)=0,"Vakuumiert geschält"),
IFERROR(IF(VLOOKUP(W1252,'[1]vakuumierte Fertigprodukte'!$B:$C,2,FALSE)=0,"Fertigprodukte"),
IFERROR(IF(VLOOKUP(W1252,'[1]vakuumierte Fertigprodukte'!$E:$FI,2,FALSE)=0,"Vakuumierte Zipfel"),
IFERROR(IF(VLOOKUP(W1252,[1]Wurste!$B:$C,2,FALSE)=0,"Räucherwürste"),
IFERROR(IF(VLOOKUP(W1252,[1]Wurste!$E:$F,2,FALSE)=0,"URW/URGW Wurst"),
IFERROR(IF(VLOOKUP(W1252,[1]Wurste!$H:$I,2,FALSE)=0,"HF-Wurst Vegan"),
IFERROR(IF(VLOOKUP(W1252,[1]Wurste!$K:$L,2,FALSE)=0,"320er ohne Würste"),
IFERROR(IF(AND(OR(Abfalldokumentation!$I1252="BU3",Abfalldokumentation!$I1252="Verkauf"),Abfalldokumentation!$N1252="Schimmel",Abfalldokumentation!$O1252="keinen Abnehmer/kein Schälpersonal"),"Div. Zipfel, ES ohne Verwendung",VLOOKUP(Abfalldokumentation!$M1252,Produktgruppen!A:B,2,FALSE)),"-")))))))))))))))))))))))</f>
        <v>Rest</v>
      </c>
      <c r="M1252" s="81" t="str">
        <f>IFERROR(VLOOKUP(Abfalldokumentation!$W1252,Artikel!A:C,3,FALSE),Abfalldokumentation!$W1252)</f>
        <v>-</v>
      </c>
      <c r="N1252" s="81" t="str">
        <f>VLOOKUP(D1252,'Liste Gründe'!A:D,2,FALSE)</f>
        <v>Schimmel</v>
      </c>
      <c r="O1252" s="80" t="str">
        <f>IF(ISBLANK(F1252),VLOOKUP(Abfalldokumentation!$X1252,'Liste Gründe'!A:D,3,FALSE),F1252)</f>
        <v>VOS &gt; Einsatz</v>
      </c>
      <c r="P1252" s="81" t="str">
        <f>IF(ISBLANK(Abfalldokumentation!$G1252),"-",Abfalldokumentation!$G1252)</f>
        <v>-</v>
      </c>
      <c r="Q1252" s="81">
        <f t="shared" si="162"/>
        <v>42</v>
      </c>
      <c r="R1252" s="81" t="str">
        <f t="shared" si="163"/>
        <v>Produkte</v>
      </c>
      <c r="S1252" s="81" t="str">
        <f t="shared" si="164"/>
        <v>BUs</v>
      </c>
      <c r="T1252" s="81" t="str">
        <f t="shared" si="165"/>
        <v>Symptome</v>
      </c>
      <c r="U1252" s="81" t="str">
        <f>IFERROR(VLOOKUP(Abfalldokumentation!$W1252,Kennzahlen!S:U,3,FALSE)*Abfalldokumentation!$J1252,"0")</f>
        <v>0</v>
      </c>
      <c r="V1252" s="81" t="str">
        <f>IF(ISBLANK(A1252),VLOOKUP(Abfalldokumentation!$W1252,'Linien - BU'!R:S,2,FALSE),A1252)</f>
        <v>RWV</v>
      </c>
      <c r="W1252" s="77" t="str">
        <f t="shared" si="166"/>
        <v>-</v>
      </c>
      <c r="X1252" s="77">
        <f t="shared" si="167"/>
        <v>12</v>
      </c>
      <c r="Y1252"/>
    </row>
    <row r="1253" spans="1:25" ht="30" customHeight="1" x14ac:dyDescent="0.25">
      <c r="A1253" s="45" t="s">
        <v>6</v>
      </c>
      <c r="B1253" s="46" t="s">
        <v>36</v>
      </c>
      <c r="C1253" s="46">
        <v>90</v>
      </c>
      <c r="D1253" s="46">
        <v>30</v>
      </c>
      <c r="E1253" s="47">
        <v>44489</v>
      </c>
      <c r="F1253" s="48"/>
      <c r="G1253" s="46"/>
      <c r="H1253" s="50" t="str">
        <f>IFERROR(VLOOKUP(Abfalldokumentation!$B1253,Artikel!A:C,3,FALSE),Abfalldokumentation!$B1253)</f>
        <v>-</v>
      </c>
      <c r="I1253" s="73" t="str">
        <f>VLOOKUP(V1253,'Linien - BU'!A:B,2,FALSE)</f>
        <v>BU1</v>
      </c>
      <c r="J1253" s="74">
        <f t="shared" si="161"/>
        <v>90</v>
      </c>
      <c r="K1253" s="75">
        <f>Abfalldokumentation!$E1253</f>
        <v>44489</v>
      </c>
      <c r="L1253" s="74" t="str">
        <f>IFERROR(IF(VLOOKUP(W1253,'[1]Rohware 230'!$B:$C,2,FALSE)=0,"Rohware"),
IFERROR(IF(VLOOKUP(W1253,[1]Sammelnr.!$B:$C,2,FALSE)=0,"Sammelnr. ungeschält ABS"),
IFERROR(IF(VLOOKUP(W1253,[1]Sammelnr.!$E:$F,2,FALSE)=0,"Sammelnr. ungeschält VS"),
IFERROR(IF(VLOOKUP(W1253,[1]Sammelnr.!$H:$I,2,FALSE)=0,"Sammelnr. geschält"),
IFERROR(IF(VLOOKUP(W1253,[1]Offen!$B:$C,2,FALSE)=0,"Offen ungeschält ABS"),
IFERROR(IF(VLOOKUP(W1253,[1]Offen!$E:$F,2,FALSE)=0,"Offen ungeschält VOS"),
IFERROR(IF(VLOOKUP(W1253,[1]Offen!$H:$I,2,FALSE)=0,"Offen geschält RW"),
IFERROR(IF(VLOOKUP(W1253,[1]Offen!$K:$L,2,FALSE)=0,"Offen vegan"),
IFERROR(IF(VLOOKUP(W1253,[1]Offen!$N:$O,2,FALSE)=0,"Offen Zipfel"),
IFERROR(IF(VLOOKUP(W1253,[1]Offen!$Q:$R,2,FALSE)=0,"Offen Endstücke"),
IFERROR(IF(VLOOKUP(W1253,[1]Vakuumiert!$B:$C,2,FALSE)=0,"Vakuumierter VOS ungeschält"),
IFERROR(IF(VLOOKUP(W1253,[1]Vakuumiert!$E:$F,2,FALSE)=0,"Vakuumierter ABS ungeschält"),
IFERROR(IF(VLOOKUP(W1253,[1]Vakuumiert!$H:$I,2,FALSE)=0,"Vakuumierter VOS geschält"),
IFERROR(IF(VLOOKUP(W1253,[1]Vakuumiert!$K:$L,2,FALSE)=0,"Vakuumierter VOS vegan"),
IFERROR(IF(VLOOKUP(W1253,[1]Vakuumiert!$N:$O,2,FALSE)=0,"Vakuumierter VOS Zipfel"),
IFERROR(IF(VLOOKUP(W1253,[1]Vakuumiert!$Q:$R,2,FALSE)=0,"Vakuumiert geschält"),
IFERROR(IF(VLOOKUP(W1253,'[1]vakuumierte Fertigprodukte'!$B:$C,2,FALSE)=0,"Fertigprodukte"),
IFERROR(IF(VLOOKUP(W1253,'[1]vakuumierte Fertigprodukte'!$E:$FI,2,FALSE)=0,"Vakuumierte Zipfel"),
IFERROR(IF(VLOOKUP(W1253,[1]Wurste!$B:$C,2,FALSE)=0,"Räucherwürste"),
IFERROR(IF(VLOOKUP(W1253,[1]Wurste!$E:$F,2,FALSE)=0,"URW/URGW Wurst"),
IFERROR(IF(VLOOKUP(W1253,[1]Wurste!$H:$I,2,FALSE)=0,"HF-Wurst Vegan"),
IFERROR(IF(VLOOKUP(W1253,[1]Wurste!$K:$L,2,FALSE)=0,"320er ohne Würste"),
IFERROR(IF(AND(OR(Abfalldokumentation!$I1253="BU3",Abfalldokumentation!$I1253="Verkauf"),Abfalldokumentation!$N1253="Schimmel",Abfalldokumentation!$O1253="keinen Abnehmer/kein Schälpersonal"),"Div. Zipfel, ES ohne Verwendung",VLOOKUP(Abfalldokumentation!$M1253,Produktgruppen!A:B,2,FALSE)),"-")))))))))))))))))))))))</f>
        <v>Rest</v>
      </c>
      <c r="M1253" s="76" t="str">
        <f>IFERROR(VLOOKUP(Abfalldokumentation!$W1253,Artikel!A:C,3,FALSE),Abfalldokumentation!$W1253)</f>
        <v>-</v>
      </c>
      <c r="N1253" s="76" t="str">
        <f>VLOOKUP(D1253,'Liste Gründe'!A:D,2,FALSE)</f>
        <v>Linienbezogen</v>
      </c>
      <c r="O1253" s="75" t="str">
        <f>IF(ISBLANK(F1253),VLOOKUP(Abfalldokumentation!$X1253,'Liste Gründe'!A:D,3,FALSE),F1253)</f>
        <v>Maschinenabfall</v>
      </c>
      <c r="P1253" s="76" t="str">
        <f>IF(ISBLANK(Abfalldokumentation!$G1253),"-",Abfalldokumentation!$G1253)</f>
        <v>-</v>
      </c>
      <c r="Q1253" s="76">
        <f t="shared" si="162"/>
        <v>42</v>
      </c>
      <c r="R1253" s="76" t="str">
        <f t="shared" si="163"/>
        <v>Produkte</v>
      </c>
      <c r="S1253" s="76" t="str">
        <f t="shared" si="164"/>
        <v>BUs</v>
      </c>
      <c r="T1253" s="76" t="str">
        <f t="shared" si="165"/>
        <v>Symptome</v>
      </c>
      <c r="U1253" s="76" t="str">
        <f>IFERROR(VLOOKUP(Abfalldokumentation!$W1253,Kennzahlen!S:U,3,FALSE)*Abfalldokumentation!$J1253,"0")</f>
        <v>0</v>
      </c>
      <c r="V1253" s="76" t="str">
        <f>IF(ISBLANK(A1253),VLOOKUP(Abfalldokumentation!$W1253,'Linien - BU'!R:S,2,FALSE),A1253)</f>
        <v>BU1</v>
      </c>
      <c r="W1253" s="77" t="str">
        <f t="shared" si="166"/>
        <v>-</v>
      </c>
      <c r="X1253" s="77">
        <f t="shared" si="167"/>
        <v>30</v>
      </c>
      <c r="Y1253"/>
    </row>
    <row r="1254" spans="1:25" ht="30" customHeight="1" x14ac:dyDescent="0.25">
      <c r="A1254" s="39" t="s">
        <v>130</v>
      </c>
      <c r="B1254" s="40" t="s">
        <v>36</v>
      </c>
      <c r="C1254" s="40">
        <f>127-75</f>
        <v>52</v>
      </c>
      <c r="D1254" s="40">
        <v>30</v>
      </c>
      <c r="E1254" s="41">
        <v>44489</v>
      </c>
      <c r="F1254" s="42"/>
      <c r="G1254" s="40"/>
      <c r="H1254" s="44" t="str">
        <f>IFERROR(VLOOKUP(Abfalldokumentation!$B1254,Artikel!A:C,3,FALSE),Abfalldokumentation!$B1254)</f>
        <v>-</v>
      </c>
      <c r="I1254" s="78" t="str">
        <f>VLOOKUP(V1254,'Linien - BU'!A:B,2,FALSE)</f>
        <v>BU2</v>
      </c>
      <c r="J1254" s="79">
        <f t="shared" si="161"/>
        <v>52</v>
      </c>
      <c r="K1254" s="80">
        <f>Abfalldokumentation!$E1254</f>
        <v>44489</v>
      </c>
      <c r="L1254" s="79" t="str">
        <f>IFERROR(IF(VLOOKUP(W1254,'[1]Rohware 230'!$B:$C,2,FALSE)=0,"Rohware"),
IFERROR(IF(VLOOKUP(W1254,[1]Sammelnr.!$B:$C,2,FALSE)=0,"Sammelnr. ungeschält ABS"),
IFERROR(IF(VLOOKUP(W1254,[1]Sammelnr.!$E:$F,2,FALSE)=0,"Sammelnr. ungeschält VS"),
IFERROR(IF(VLOOKUP(W1254,[1]Sammelnr.!$H:$I,2,FALSE)=0,"Sammelnr. geschält"),
IFERROR(IF(VLOOKUP(W1254,[1]Offen!$B:$C,2,FALSE)=0,"Offen ungeschält ABS"),
IFERROR(IF(VLOOKUP(W1254,[1]Offen!$E:$F,2,FALSE)=0,"Offen ungeschält VOS"),
IFERROR(IF(VLOOKUP(W1254,[1]Offen!$H:$I,2,FALSE)=0,"Offen geschält RW"),
IFERROR(IF(VLOOKUP(W1254,[1]Offen!$K:$L,2,FALSE)=0,"Offen vegan"),
IFERROR(IF(VLOOKUP(W1254,[1]Offen!$N:$O,2,FALSE)=0,"Offen Zipfel"),
IFERROR(IF(VLOOKUP(W1254,[1]Offen!$Q:$R,2,FALSE)=0,"Offen Endstücke"),
IFERROR(IF(VLOOKUP(W1254,[1]Vakuumiert!$B:$C,2,FALSE)=0,"Vakuumierter VOS ungeschält"),
IFERROR(IF(VLOOKUP(W1254,[1]Vakuumiert!$E:$F,2,FALSE)=0,"Vakuumierter ABS ungeschält"),
IFERROR(IF(VLOOKUP(W1254,[1]Vakuumiert!$H:$I,2,FALSE)=0,"Vakuumierter VOS geschält"),
IFERROR(IF(VLOOKUP(W1254,[1]Vakuumiert!$K:$L,2,FALSE)=0,"Vakuumierter VOS vegan"),
IFERROR(IF(VLOOKUP(W1254,[1]Vakuumiert!$N:$O,2,FALSE)=0,"Vakuumierter VOS Zipfel"),
IFERROR(IF(VLOOKUP(W1254,[1]Vakuumiert!$Q:$R,2,FALSE)=0,"Vakuumiert geschält"),
IFERROR(IF(VLOOKUP(W1254,'[1]vakuumierte Fertigprodukte'!$B:$C,2,FALSE)=0,"Fertigprodukte"),
IFERROR(IF(VLOOKUP(W1254,'[1]vakuumierte Fertigprodukte'!$E:$FI,2,FALSE)=0,"Vakuumierte Zipfel"),
IFERROR(IF(VLOOKUP(W1254,[1]Wurste!$B:$C,2,FALSE)=0,"Räucherwürste"),
IFERROR(IF(VLOOKUP(W1254,[1]Wurste!$E:$F,2,FALSE)=0,"URW/URGW Wurst"),
IFERROR(IF(VLOOKUP(W1254,[1]Wurste!$H:$I,2,FALSE)=0,"HF-Wurst Vegan"),
IFERROR(IF(VLOOKUP(W1254,[1]Wurste!$K:$L,2,FALSE)=0,"320er ohne Würste"),
IFERROR(IF(AND(OR(Abfalldokumentation!$I1254="BU3",Abfalldokumentation!$I1254="Verkauf"),Abfalldokumentation!$N1254="Schimmel",Abfalldokumentation!$O1254="keinen Abnehmer/kein Schälpersonal"),"Div. Zipfel, ES ohne Verwendung",VLOOKUP(Abfalldokumentation!$M1254,Produktgruppen!A:B,2,FALSE)),"-")))))))))))))))))))))))</f>
        <v>Rest</v>
      </c>
      <c r="M1254" s="81" t="str">
        <f>IFERROR(VLOOKUP(Abfalldokumentation!$W1254,Artikel!A:C,3,FALSE),Abfalldokumentation!$W1254)</f>
        <v>-</v>
      </c>
      <c r="N1254" s="81" t="str">
        <f>VLOOKUP(D1254,'Liste Gründe'!A:D,2,FALSE)</f>
        <v>Linienbezogen</v>
      </c>
      <c r="O1254" s="80" t="str">
        <f>IF(ISBLANK(F1254),VLOOKUP(Abfalldokumentation!$X1254,'Liste Gründe'!A:D,3,FALSE),F1254)</f>
        <v>Maschinenabfall</v>
      </c>
      <c r="P1254" s="81" t="str">
        <f>IF(ISBLANK(Abfalldokumentation!$G1254),"-",Abfalldokumentation!$G1254)</f>
        <v>-</v>
      </c>
      <c r="Q1254" s="81">
        <f t="shared" si="162"/>
        <v>42</v>
      </c>
      <c r="R1254" s="81" t="str">
        <f t="shared" si="163"/>
        <v>Produkte</v>
      </c>
      <c r="S1254" s="81" t="str">
        <f t="shared" si="164"/>
        <v>BUs</v>
      </c>
      <c r="T1254" s="81" t="str">
        <f t="shared" si="165"/>
        <v>Symptome</v>
      </c>
      <c r="U1254" s="81" t="str">
        <f>IFERROR(VLOOKUP(Abfalldokumentation!$W1254,Kennzahlen!S:U,3,FALSE)*Abfalldokumentation!$J1254,"0")</f>
        <v>0</v>
      </c>
      <c r="V1254" s="81" t="str">
        <f>IF(ISBLANK(A1254),VLOOKUP(Abfalldokumentation!$W1254,'Linien - BU'!R:S,2,FALSE),A1254)</f>
        <v>Bu2</v>
      </c>
      <c r="W1254" s="77" t="str">
        <f t="shared" si="166"/>
        <v>-</v>
      </c>
      <c r="X1254" s="77">
        <f t="shared" si="167"/>
        <v>30</v>
      </c>
      <c r="Y1254"/>
    </row>
    <row r="1255" spans="1:25" ht="30" customHeight="1" x14ac:dyDescent="0.25">
      <c r="A1255" s="45">
        <v>3020</v>
      </c>
      <c r="B1255" s="46" t="s">
        <v>36</v>
      </c>
      <c r="C1255" s="46">
        <v>29</v>
      </c>
      <c r="D1255" s="46">
        <v>31</v>
      </c>
      <c r="E1255" s="47">
        <v>44489</v>
      </c>
      <c r="F1255" s="48" t="s">
        <v>119</v>
      </c>
      <c r="G1255" s="46"/>
      <c r="H1255" s="50" t="str">
        <f>IFERROR(VLOOKUP(Abfalldokumentation!$B1255,Artikel!A:C,3,FALSE),Abfalldokumentation!$B1255)</f>
        <v>-</v>
      </c>
      <c r="I1255" s="73" t="str">
        <f>VLOOKUP(V1255,'Linien - BU'!A:B,2,FALSE)</f>
        <v>BU1</v>
      </c>
      <c r="J1255" s="74">
        <f t="shared" si="161"/>
        <v>29</v>
      </c>
      <c r="K1255" s="75">
        <f>Abfalldokumentation!$E1255</f>
        <v>44489</v>
      </c>
      <c r="L1255" s="74" t="str">
        <f>IFERROR(IF(VLOOKUP(W1255,'[1]Rohware 230'!$B:$C,2,FALSE)=0,"Rohware"),
IFERROR(IF(VLOOKUP(W1255,[1]Sammelnr.!$B:$C,2,FALSE)=0,"Sammelnr. ungeschält ABS"),
IFERROR(IF(VLOOKUP(W1255,[1]Sammelnr.!$E:$F,2,FALSE)=0,"Sammelnr. ungeschält VS"),
IFERROR(IF(VLOOKUP(W1255,[1]Sammelnr.!$H:$I,2,FALSE)=0,"Sammelnr. geschält"),
IFERROR(IF(VLOOKUP(W1255,[1]Offen!$B:$C,2,FALSE)=0,"Offen ungeschält ABS"),
IFERROR(IF(VLOOKUP(W1255,[1]Offen!$E:$F,2,FALSE)=0,"Offen ungeschält VOS"),
IFERROR(IF(VLOOKUP(W1255,[1]Offen!$H:$I,2,FALSE)=0,"Offen geschält RW"),
IFERROR(IF(VLOOKUP(W1255,[1]Offen!$K:$L,2,FALSE)=0,"Offen vegan"),
IFERROR(IF(VLOOKUP(W1255,[1]Offen!$N:$O,2,FALSE)=0,"Offen Zipfel"),
IFERROR(IF(VLOOKUP(W1255,[1]Offen!$Q:$R,2,FALSE)=0,"Offen Endstücke"),
IFERROR(IF(VLOOKUP(W1255,[1]Vakuumiert!$B:$C,2,FALSE)=0,"Vakuumierter VOS ungeschält"),
IFERROR(IF(VLOOKUP(W1255,[1]Vakuumiert!$E:$F,2,FALSE)=0,"Vakuumierter ABS ungeschält"),
IFERROR(IF(VLOOKUP(W1255,[1]Vakuumiert!$H:$I,2,FALSE)=0,"Vakuumierter VOS geschält"),
IFERROR(IF(VLOOKUP(W1255,[1]Vakuumiert!$K:$L,2,FALSE)=0,"Vakuumierter VOS vegan"),
IFERROR(IF(VLOOKUP(W1255,[1]Vakuumiert!$N:$O,2,FALSE)=0,"Vakuumierter VOS Zipfel"),
IFERROR(IF(VLOOKUP(W1255,[1]Vakuumiert!$Q:$R,2,FALSE)=0,"Vakuumiert geschält"),
IFERROR(IF(VLOOKUP(W1255,'[1]vakuumierte Fertigprodukte'!$B:$C,2,FALSE)=0,"Fertigprodukte"),
IFERROR(IF(VLOOKUP(W1255,'[1]vakuumierte Fertigprodukte'!$E:$FI,2,FALSE)=0,"Vakuumierte Zipfel"),
IFERROR(IF(VLOOKUP(W1255,[1]Wurste!$B:$C,2,FALSE)=0,"Räucherwürste"),
IFERROR(IF(VLOOKUP(W1255,[1]Wurste!$E:$F,2,FALSE)=0,"URW/URGW Wurst"),
IFERROR(IF(VLOOKUP(W1255,[1]Wurste!$H:$I,2,FALSE)=0,"HF-Wurst Vegan"),
IFERROR(IF(VLOOKUP(W1255,[1]Wurste!$K:$L,2,FALSE)=0,"320er ohne Würste"),
IFERROR(IF(AND(OR(Abfalldokumentation!$I1255="BU3",Abfalldokumentation!$I1255="Verkauf"),Abfalldokumentation!$N1255="Schimmel",Abfalldokumentation!$O1255="keinen Abnehmer/kein Schälpersonal"),"Div. Zipfel, ES ohne Verwendung",VLOOKUP(Abfalldokumentation!$M1255,Produktgruppen!A:B,2,FALSE)),"-")))))))))))))))))))))))</f>
        <v>Rest</v>
      </c>
      <c r="M1255" s="76" t="str">
        <f>IFERROR(VLOOKUP(Abfalldokumentation!$W1255,Artikel!A:C,3,FALSE),Abfalldokumentation!$W1255)</f>
        <v>-</v>
      </c>
      <c r="N1255" s="76" t="str">
        <f>VLOOKUP(D1255,'Liste Gründe'!A:D,2,FALSE)</f>
        <v>Linienbezogen</v>
      </c>
      <c r="O1255" s="75" t="str">
        <f>IF(ISBLANK(F1255),VLOOKUP(Abfalldokumentation!$X1255,'Liste Gründe'!A:D,3,FALSE),F1255)</f>
        <v>Bodenabfall Abfüllung</v>
      </c>
      <c r="P1255" s="76" t="str">
        <f>IF(ISBLANK(Abfalldokumentation!$G1255),"-",Abfalldokumentation!$G1255)</f>
        <v>-</v>
      </c>
      <c r="Q1255" s="76">
        <f t="shared" si="162"/>
        <v>42</v>
      </c>
      <c r="R1255" s="76" t="str">
        <f t="shared" si="163"/>
        <v>Produkte</v>
      </c>
      <c r="S1255" s="76" t="str">
        <f t="shared" si="164"/>
        <v>BUs</v>
      </c>
      <c r="T1255" s="76" t="str">
        <f t="shared" si="165"/>
        <v>Symptome</v>
      </c>
      <c r="U1255" s="76" t="str">
        <f>IFERROR(VLOOKUP(Abfalldokumentation!$W1255,Kennzahlen!S:U,3,FALSE)*Abfalldokumentation!$J1255,"0")</f>
        <v>0</v>
      </c>
      <c r="V1255" s="76">
        <f>IF(ISBLANK(A1255),VLOOKUP(Abfalldokumentation!$W1255,'Linien - BU'!R:S,2,FALSE),A1255)</f>
        <v>3020</v>
      </c>
      <c r="W1255" s="77" t="str">
        <f t="shared" si="166"/>
        <v>-</v>
      </c>
      <c r="X1255" s="77">
        <f t="shared" si="167"/>
        <v>31</v>
      </c>
      <c r="Y1255"/>
    </row>
    <row r="1256" spans="1:25" ht="30" customHeight="1" x14ac:dyDescent="0.25">
      <c r="A1256" s="39">
        <v>3020</v>
      </c>
      <c r="B1256" s="40" t="s">
        <v>36</v>
      </c>
      <c r="C1256" s="40">
        <v>21.6</v>
      </c>
      <c r="D1256" s="40">
        <v>30</v>
      </c>
      <c r="E1256" s="41">
        <v>44489</v>
      </c>
      <c r="F1256" s="42"/>
      <c r="G1256" s="40"/>
      <c r="H1256" s="44" t="str">
        <f>IFERROR(VLOOKUP(Abfalldokumentation!$B1256,Artikel!A:C,3,FALSE),Abfalldokumentation!$B1256)</f>
        <v>-</v>
      </c>
      <c r="I1256" s="78" t="str">
        <f>VLOOKUP(V1256,'Linien - BU'!A:B,2,FALSE)</f>
        <v>BU1</v>
      </c>
      <c r="J1256" s="79">
        <f t="shared" si="161"/>
        <v>21.6</v>
      </c>
      <c r="K1256" s="80">
        <f>Abfalldokumentation!$E1256</f>
        <v>44489</v>
      </c>
      <c r="L1256" s="79" t="str">
        <f>IFERROR(IF(VLOOKUP(W1256,'[1]Rohware 230'!$B:$C,2,FALSE)=0,"Rohware"),
IFERROR(IF(VLOOKUP(W1256,[1]Sammelnr.!$B:$C,2,FALSE)=0,"Sammelnr. ungeschält ABS"),
IFERROR(IF(VLOOKUP(W1256,[1]Sammelnr.!$E:$F,2,FALSE)=0,"Sammelnr. ungeschält VS"),
IFERROR(IF(VLOOKUP(W1256,[1]Sammelnr.!$H:$I,2,FALSE)=0,"Sammelnr. geschält"),
IFERROR(IF(VLOOKUP(W1256,[1]Offen!$B:$C,2,FALSE)=0,"Offen ungeschält ABS"),
IFERROR(IF(VLOOKUP(W1256,[1]Offen!$E:$F,2,FALSE)=0,"Offen ungeschält VOS"),
IFERROR(IF(VLOOKUP(W1256,[1]Offen!$H:$I,2,FALSE)=0,"Offen geschält RW"),
IFERROR(IF(VLOOKUP(W1256,[1]Offen!$K:$L,2,FALSE)=0,"Offen vegan"),
IFERROR(IF(VLOOKUP(W1256,[1]Offen!$N:$O,2,FALSE)=0,"Offen Zipfel"),
IFERROR(IF(VLOOKUP(W1256,[1]Offen!$Q:$R,2,FALSE)=0,"Offen Endstücke"),
IFERROR(IF(VLOOKUP(W1256,[1]Vakuumiert!$B:$C,2,FALSE)=0,"Vakuumierter VOS ungeschält"),
IFERROR(IF(VLOOKUP(W1256,[1]Vakuumiert!$E:$F,2,FALSE)=0,"Vakuumierter ABS ungeschält"),
IFERROR(IF(VLOOKUP(W1256,[1]Vakuumiert!$H:$I,2,FALSE)=0,"Vakuumierter VOS geschält"),
IFERROR(IF(VLOOKUP(W1256,[1]Vakuumiert!$K:$L,2,FALSE)=0,"Vakuumierter VOS vegan"),
IFERROR(IF(VLOOKUP(W1256,[1]Vakuumiert!$N:$O,2,FALSE)=0,"Vakuumierter VOS Zipfel"),
IFERROR(IF(VLOOKUP(W1256,[1]Vakuumiert!$Q:$R,2,FALSE)=0,"Vakuumiert geschält"),
IFERROR(IF(VLOOKUP(W1256,'[1]vakuumierte Fertigprodukte'!$B:$C,2,FALSE)=0,"Fertigprodukte"),
IFERROR(IF(VLOOKUP(W1256,'[1]vakuumierte Fertigprodukte'!$E:$FI,2,FALSE)=0,"Vakuumierte Zipfel"),
IFERROR(IF(VLOOKUP(W1256,[1]Wurste!$B:$C,2,FALSE)=0,"Räucherwürste"),
IFERROR(IF(VLOOKUP(W1256,[1]Wurste!$E:$F,2,FALSE)=0,"URW/URGW Wurst"),
IFERROR(IF(VLOOKUP(W1256,[1]Wurste!$H:$I,2,FALSE)=0,"HF-Wurst Vegan"),
IFERROR(IF(VLOOKUP(W1256,[1]Wurste!$K:$L,2,FALSE)=0,"320er ohne Würste"),
IFERROR(IF(AND(OR(Abfalldokumentation!$I1256="BU3",Abfalldokumentation!$I1256="Verkauf"),Abfalldokumentation!$N1256="Schimmel",Abfalldokumentation!$O1256="keinen Abnehmer/kein Schälpersonal"),"Div. Zipfel, ES ohne Verwendung",VLOOKUP(Abfalldokumentation!$M1256,Produktgruppen!A:B,2,FALSE)),"-")))))))))))))))))))))))</f>
        <v>Rest</v>
      </c>
      <c r="M1256" s="81" t="str">
        <f>IFERROR(VLOOKUP(Abfalldokumentation!$W1256,Artikel!A:C,3,FALSE),Abfalldokumentation!$W1256)</f>
        <v>-</v>
      </c>
      <c r="N1256" s="81" t="str">
        <f>VLOOKUP(D1256,'Liste Gründe'!A:D,2,FALSE)</f>
        <v>Linienbezogen</v>
      </c>
      <c r="O1256" s="80" t="str">
        <f>IF(ISBLANK(F1256),VLOOKUP(Abfalldokumentation!$X1256,'Liste Gründe'!A:D,3,FALSE),F1256)</f>
        <v>Maschinenabfall</v>
      </c>
      <c r="P1256" s="81" t="str">
        <f>IF(ISBLANK(Abfalldokumentation!$G1256),"-",Abfalldokumentation!$G1256)</f>
        <v>-</v>
      </c>
      <c r="Q1256" s="81">
        <f t="shared" si="162"/>
        <v>42</v>
      </c>
      <c r="R1256" s="81" t="str">
        <f t="shared" si="163"/>
        <v>Produkte</v>
      </c>
      <c r="S1256" s="81" t="str">
        <f t="shared" si="164"/>
        <v>BUs</v>
      </c>
      <c r="T1256" s="81" t="str">
        <f t="shared" si="165"/>
        <v>Symptome</v>
      </c>
      <c r="U1256" s="81" t="str">
        <f>IFERROR(VLOOKUP(Abfalldokumentation!$W1256,Kennzahlen!S:U,3,FALSE)*Abfalldokumentation!$J1256,"0")</f>
        <v>0</v>
      </c>
      <c r="V1256" s="81">
        <f>IF(ISBLANK(A1256),VLOOKUP(Abfalldokumentation!$W1256,'Linien - BU'!R:S,2,FALSE),A1256)</f>
        <v>3020</v>
      </c>
      <c r="W1256" s="77" t="str">
        <f t="shared" si="166"/>
        <v>-</v>
      </c>
      <c r="X1256" s="77">
        <f t="shared" si="167"/>
        <v>30</v>
      </c>
      <c r="Y1256"/>
    </row>
    <row r="1257" spans="1:25" ht="30" customHeight="1" x14ac:dyDescent="0.25">
      <c r="A1257" s="45">
        <v>3020</v>
      </c>
      <c r="B1257" s="46" t="s">
        <v>36</v>
      </c>
      <c r="C1257" s="46">
        <f>492-434</f>
        <v>58</v>
      </c>
      <c r="D1257" s="46">
        <v>30</v>
      </c>
      <c r="E1257" s="47">
        <v>44489</v>
      </c>
      <c r="F1257" s="48"/>
      <c r="G1257" s="46"/>
      <c r="H1257" s="50" t="str">
        <f>IFERROR(VLOOKUP(Abfalldokumentation!$B1257,Artikel!A:C,3,FALSE),Abfalldokumentation!$B1257)</f>
        <v>-</v>
      </c>
      <c r="I1257" s="73" t="str">
        <f>VLOOKUP(V1257,'Linien - BU'!A:B,2,FALSE)</f>
        <v>BU1</v>
      </c>
      <c r="J1257" s="74">
        <f t="shared" si="161"/>
        <v>58</v>
      </c>
      <c r="K1257" s="75">
        <f>Abfalldokumentation!$E1257</f>
        <v>44489</v>
      </c>
      <c r="L1257" s="74" t="str">
        <f>IFERROR(IF(VLOOKUP(W1257,'[1]Rohware 230'!$B:$C,2,FALSE)=0,"Rohware"),
IFERROR(IF(VLOOKUP(W1257,[1]Sammelnr.!$B:$C,2,FALSE)=0,"Sammelnr. ungeschält ABS"),
IFERROR(IF(VLOOKUP(W1257,[1]Sammelnr.!$E:$F,2,FALSE)=0,"Sammelnr. ungeschält VS"),
IFERROR(IF(VLOOKUP(W1257,[1]Sammelnr.!$H:$I,2,FALSE)=0,"Sammelnr. geschält"),
IFERROR(IF(VLOOKUP(W1257,[1]Offen!$B:$C,2,FALSE)=0,"Offen ungeschält ABS"),
IFERROR(IF(VLOOKUP(W1257,[1]Offen!$E:$F,2,FALSE)=0,"Offen ungeschält VOS"),
IFERROR(IF(VLOOKUP(W1257,[1]Offen!$H:$I,2,FALSE)=0,"Offen geschält RW"),
IFERROR(IF(VLOOKUP(W1257,[1]Offen!$K:$L,2,FALSE)=0,"Offen vegan"),
IFERROR(IF(VLOOKUP(W1257,[1]Offen!$N:$O,2,FALSE)=0,"Offen Zipfel"),
IFERROR(IF(VLOOKUP(W1257,[1]Offen!$Q:$R,2,FALSE)=0,"Offen Endstücke"),
IFERROR(IF(VLOOKUP(W1257,[1]Vakuumiert!$B:$C,2,FALSE)=0,"Vakuumierter VOS ungeschält"),
IFERROR(IF(VLOOKUP(W1257,[1]Vakuumiert!$E:$F,2,FALSE)=0,"Vakuumierter ABS ungeschält"),
IFERROR(IF(VLOOKUP(W1257,[1]Vakuumiert!$H:$I,2,FALSE)=0,"Vakuumierter VOS geschält"),
IFERROR(IF(VLOOKUP(W1257,[1]Vakuumiert!$K:$L,2,FALSE)=0,"Vakuumierter VOS vegan"),
IFERROR(IF(VLOOKUP(W1257,[1]Vakuumiert!$N:$O,2,FALSE)=0,"Vakuumierter VOS Zipfel"),
IFERROR(IF(VLOOKUP(W1257,[1]Vakuumiert!$Q:$R,2,FALSE)=0,"Vakuumiert geschält"),
IFERROR(IF(VLOOKUP(W1257,'[1]vakuumierte Fertigprodukte'!$B:$C,2,FALSE)=0,"Fertigprodukte"),
IFERROR(IF(VLOOKUP(W1257,'[1]vakuumierte Fertigprodukte'!$E:$FI,2,FALSE)=0,"Vakuumierte Zipfel"),
IFERROR(IF(VLOOKUP(W1257,[1]Wurste!$B:$C,2,FALSE)=0,"Räucherwürste"),
IFERROR(IF(VLOOKUP(W1257,[1]Wurste!$E:$F,2,FALSE)=0,"URW/URGW Wurst"),
IFERROR(IF(VLOOKUP(W1257,[1]Wurste!$H:$I,2,FALSE)=0,"HF-Wurst Vegan"),
IFERROR(IF(VLOOKUP(W1257,[1]Wurste!$K:$L,2,FALSE)=0,"320er ohne Würste"),
IFERROR(IF(AND(OR(Abfalldokumentation!$I1257="BU3",Abfalldokumentation!$I1257="Verkauf"),Abfalldokumentation!$N1257="Schimmel",Abfalldokumentation!$O1257="keinen Abnehmer/kein Schälpersonal"),"Div. Zipfel, ES ohne Verwendung",VLOOKUP(Abfalldokumentation!$M1257,Produktgruppen!A:B,2,FALSE)),"-")))))))))))))))))))))))</f>
        <v>Rest</v>
      </c>
      <c r="M1257" s="76" t="str">
        <f>IFERROR(VLOOKUP(Abfalldokumentation!$W1257,Artikel!A:C,3,FALSE),Abfalldokumentation!$W1257)</f>
        <v>-</v>
      </c>
      <c r="N1257" s="76" t="str">
        <f>VLOOKUP(D1257,'Liste Gründe'!A:D,2,FALSE)</f>
        <v>Linienbezogen</v>
      </c>
      <c r="O1257" s="75" t="str">
        <f>IF(ISBLANK(F1257),VLOOKUP(Abfalldokumentation!$X1257,'Liste Gründe'!A:D,3,FALSE),F1257)</f>
        <v>Maschinenabfall</v>
      </c>
      <c r="P1257" s="76" t="str">
        <f>IF(ISBLANK(Abfalldokumentation!$G1257),"-",Abfalldokumentation!$G1257)</f>
        <v>-</v>
      </c>
      <c r="Q1257" s="76">
        <f t="shared" si="162"/>
        <v>42</v>
      </c>
      <c r="R1257" s="76" t="str">
        <f t="shared" si="163"/>
        <v>Produkte</v>
      </c>
      <c r="S1257" s="76" t="str">
        <f t="shared" si="164"/>
        <v>BUs</v>
      </c>
      <c r="T1257" s="76" t="str">
        <f t="shared" si="165"/>
        <v>Symptome</v>
      </c>
      <c r="U1257" s="76" t="str">
        <f>IFERROR(VLOOKUP(Abfalldokumentation!$W1257,Kennzahlen!S:U,3,FALSE)*Abfalldokumentation!$J1257,"0")</f>
        <v>0</v>
      </c>
      <c r="V1257" s="76">
        <f>IF(ISBLANK(A1257),VLOOKUP(Abfalldokumentation!$W1257,'Linien - BU'!R:S,2,FALSE),A1257)</f>
        <v>3020</v>
      </c>
      <c r="W1257" s="77" t="str">
        <f t="shared" si="166"/>
        <v>-</v>
      </c>
      <c r="X1257" s="77">
        <f t="shared" si="167"/>
        <v>30</v>
      </c>
      <c r="Y1257"/>
    </row>
    <row r="1258" spans="1:25" ht="30" customHeight="1" x14ac:dyDescent="0.25">
      <c r="A1258" s="39" t="s">
        <v>89</v>
      </c>
      <c r="B1258" s="40" t="s">
        <v>36</v>
      </c>
      <c r="C1258" s="40">
        <v>14.5</v>
      </c>
      <c r="D1258" s="40">
        <v>74</v>
      </c>
      <c r="E1258" s="41">
        <v>44489</v>
      </c>
      <c r="F1258" s="42"/>
      <c r="G1258" s="40"/>
      <c r="H1258" s="44" t="str">
        <f>IFERROR(VLOOKUP(Abfalldokumentation!$B1258,Artikel!A:C,3,FALSE),Abfalldokumentation!$B1258)</f>
        <v>-</v>
      </c>
      <c r="I1258" s="78" t="str">
        <f>VLOOKUP(V1258,'Linien - BU'!A:B,2,FALSE)</f>
        <v>Rest</v>
      </c>
      <c r="J1258" s="79">
        <f t="shared" si="161"/>
        <v>14.5</v>
      </c>
      <c r="K1258" s="80">
        <f>Abfalldokumentation!$E1258</f>
        <v>44489</v>
      </c>
      <c r="L1258" s="79" t="str">
        <f>IFERROR(IF(VLOOKUP(W1258,'[1]Rohware 230'!$B:$C,2,FALSE)=0,"Rohware"),
IFERROR(IF(VLOOKUP(W1258,[1]Sammelnr.!$B:$C,2,FALSE)=0,"Sammelnr. ungeschält ABS"),
IFERROR(IF(VLOOKUP(W1258,[1]Sammelnr.!$E:$F,2,FALSE)=0,"Sammelnr. ungeschält VS"),
IFERROR(IF(VLOOKUP(W1258,[1]Sammelnr.!$H:$I,2,FALSE)=0,"Sammelnr. geschält"),
IFERROR(IF(VLOOKUP(W1258,[1]Offen!$B:$C,2,FALSE)=0,"Offen ungeschält ABS"),
IFERROR(IF(VLOOKUP(W1258,[1]Offen!$E:$F,2,FALSE)=0,"Offen ungeschält VOS"),
IFERROR(IF(VLOOKUP(W1258,[1]Offen!$H:$I,2,FALSE)=0,"Offen geschält RW"),
IFERROR(IF(VLOOKUP(W1258,[1]Offen!$K:$L,2,FALSE)=0,"Offen vegan"),
IFERROR(IF(VLOOKUP(W1258,[1]Offen!$N:$O,2,FALSE)=0,"Offen Zipfel"),
IFERROR(IF(VLOOKUP(W1258,[1]Offen!$Q:$R,2,FALSE)=0,"Offen Endstücke"),
IFERROR(IF(VLOOKUP(W1258,[1]Vakuumiert!$B:$C,2,FALSE)=0,"Vakuumierter VOS ungeschält"),
IFERROR(IF(VLOOKUP(W1258,[1]Vakuumiert!$E:$F,2,FALSE)=0,"Vakuumierter ABS ungeschält"),
IFERROR(IF(VLOOKUP(W1258,[1]Vakuumiert!$H:$I,2,FALSE)=0,"Vakuumierter VOS geschält"),
IFERROR(IF(VLOOKUP(W1258,[1]Vakuumiert!$K:$L,2,FALSE)=0,"Vakuumierter VOS vegan"),
IFERROR(IF(VLOOKUP(W1258,[1]Vakuumiert!$N:$O,2,FALSE)=0,"Vakuumierter VOS Zipfel"),
IFERROR(IF(VLOOKUP(W1258,[1]Vakuumiert!$Q:$R,2,FALSE)=0,"Vakuumiert geschält"),
IFERROR(IF(VLOOKUP(W1258,'[1]vakuumierte Fertigprodukte'!$B:$C,2,FALSE)=0,"Fertigprodukte"),
IFERROR(IF(VLOOKUP(W1258,'[1]vakuumierte Fertigprodukte'!$E:$FI,2,FALSE)=0,"Vakuumierte Zipfel"),
IFERROR(IF(VLOOKUP(W1258,[1]Wurste!$B:$C,2,FALSE)=0,"Räucherwürste"),
IFERROR(IF(VLOOKUP(W1258,[1]Wurste!$E:$F,2,FALSE)=0,"URW/URGW Wurst"),
IFERROR(IF(VLOOKUP(W1258,[1]Wurste!$H:$I,2,FALSE)=0,"HF-Wurst Vegan"),
IFERROR(IF(VLOOKUP(W1258,[1]Wurste!$K:$L,2,FALSE)=0,"320er ohne Würste"),
IFERROR(IF(AND(OR(Abfalldokumentation!$I1258="BU3",Abfalldokumentation!$I1258="Verkauf"),Abfalldokumentation!$N1258="Schimmel",Abfalldokumentation!$O1258="keinen Abnehmer/kein Schälpersonal"),"Div. Zipfel, ES ohne Verwendung",VLOOKUP(Abfalldokumentation!$M1258,Produktgruppen!A:B,2,FALSE)),"-")))))))))))))))))))))))</f>
        <v>Rest</v>
      </c>
      <c r="M1258" s="81" t="str">
        <f>IFERROR(VLOOKUP(Abfalldokumentation!$W1258,Artikel!A:C,3,FALSE),Abfalldokumentation!$W1258)</f>
        <v>-</v>
      </c>
      <c r="N1258" s="81" t="str">
        <f>VLOOKUP(D1258,'Liste Gründe'!A:D,2,FALSE)</f>
        <v>Qualitätssicherung</v>
      </c>
      <c r="O1258" s="80" t="str">
        <f>IF(ISBLANK(F1258),VLOOKUP(Abfalldokumentation!$X1258,'Liste Gründe'!A:D,3,FALSE),F1258)</f>
        <v>Sensorik</v>
      </c>
      <c r="P1258" s="81" t="str">
        <f>IF(ISBLANK(Abfalldokumentation!$G1258),"-",Abfalldokumentation!$G1258)</f>
        <v>-</v>
      </c>
      <c r="Q1258" s="81">
        <f t="shared" si="162"/>
        <v>42</v>
      </c>
      <c r="R1258" s="81" t="str">
        <f t="shared" si="163"/>
        <v>Produkte</v>
      </c>
      <c r="S1258" s="81" t="str">
        <f t="shared" si="164"/>
        <v>BUs</v>
      </c>
      <c r="T1258" s="81" t="str">
        <f t="shared" si="165"/>
        <v>Symptome</v>
      </c>
      <c r="U1258" s="81" t="str">
        <f>IFERROR(VLOOKUP(Abfalldokumentation!$W1258,Kennzahlen!S:U,3,FALSE)*Abfalldokumentation!$J1258,"0")</f>
        <v>0</v>
      </c>
      <c r="V1258" s="81" t="str">
        <f>IF(ISBLANK(A1258),VLOOKUP(Abfalldokumentation!$W1258,'Linien - BU'!R:S,2,FALSE),A1258)</f>
        <v>QM</v>
      </c>
      <c r="W1258" s="77" t="str">
        <f t="shared" si="166"/>
        <v>-</v>
      </c>
      <c r="X1258" s="77">
        <f t="shared" si="167"/>
        <v>74</v>
      </c>
      <c r="Y1258"/>
    </row>
    <row r="1259" spans="1:25" ht="30" customHeight="1" x14ac:dyDescent="0.25">
      <c r="A1259" s="45" t="s">
        <v>182</v>
      </c>
      <c r="B1259" s="46" t="s">
        <v>36</v>
      </c>
      <c r="C1259" s="46">
        <v>2.2000000000000002</v>
      </c>
      <c r="D1259" s="46">
        <v>30</v>
      </c>
      <c r="E1259" s="47">
        <v>44489</v>
      </c>
      <c r="F1259" s="48"/>
      <c r="G1259" s="46"/>
      <c r="H1259" s="50" t="str">
        <f>IFERROR(VLOOKUP(Abfalldokumentation!$B1259,Artikel!A:C,3,FALSE),Abfalldokumentation!$B1259)</f>
        <v>-</v>
      </c>
      <c r="I1259" s="73" t="str">
        <f>VLOOKUP(V1259,'Linien - BU'!A:B,2,FALSE)</f>
        <v>BU3</v>
      </c>
      <c r="J1259" s="74">
        <f t="shared" si="161"/>
        <v>2.2000000000000002</v>
      </c>
      <c r="K1259" s="75">
        <f>Abfalldokumentation!$E1259</f>
        <v>44489</v>
      </c>
      <c r="L1259" s="74" t="str">
        <f>IFERROR(IF(VLOOKUP(W1259,'[1]Rohware 230'!$B:$C,2,FALSE)=0,"Rohware"),
IFERROR(IF(VLOOKUP(W1259,[1]Sammelnr.!$B:$C,2,FALSE)=0,"Sammelnr. ungeschält ABS"),
IFERROR(IF(VLOOKUP(W1259,[1]Sammelnr.!$E:$F,2,FALSE)=0,"Sammelnr. ungeschält VS"),
IFERROR(IF(VLOOKUP(W1259,[1]Sammelnr.!$H:$I,2,FALSE)=0,"Sammelnr. geschält"),
IFERROR(IF(VLOOKUP(W1259,[1]Offen!$B:$C,2,FALSE)=0,"Offen ungeschält ABS"),
IFERROR(IF(VLOOKUP(W1259,[1]Offen!$E:$F,2,FALSE)=0,"Offen ungeschält VOS"),
IFERROR(IF(VLOOKUP(W1259,[1]Offen!$H:$I,2,FALSE)=0,"Offen geschält RW"),
IFERROR(IF(VLOOKUP(W1259,[1]Offen!$K:$L,2,FALSE)=0,"Offen vegan"),
IFERROR(IF(VLOOKUP(W1259,[1]Offen!$N:$O,2,FALSE)=0,"Offen Zipfel"),
IFERROR(IF(VLOOKUP(W1259,[1]Offen!$Q:$R,2,FALSE)=0,"Offen Endstücke"),
IFERROR(IF(VLOOKUP(W1259,[1]Vakuumiert!$B:$C,2,FALSE)=0,"Vakuumierter VOS ungeschält"),
IFERROR(IF(VLOOKUP(W1259,[1]Vakuumiert!$E:$F,2,FALSE)=0,"Vakuumierter ABS ungeschält"),
IFERROR(IF(VLOOKUP(W1259,[1]Vakuumiert!$H:$I,2,FALSE)=0,"Vakuumierter VOS geschält"),
IFERROR(IF(VLOOKUP(W1259,[1]Vakuumiert!$K:$L,2,FALSE)=0,"Vakuumierter VOS vegan"),
IFERROR(IF(VLOOKUP(W1259,[1]Vakuumiert!$N:$O,2,FALSE)=0,"Vakuumierter VOS Zipfel"),
IFERROR(IF(VLOOKUP(W1259,[1]Vakuumiert!$Q:$R,2,FALSE)=0,"Vakuumiert geschält"),
IFERROR(IF(VLOOKUP(W1259,'[1]vakuumierte Fertigprodukte'!$B:$C,2,FALSE)=0,"Fertigprodukte"),
IFERROR(IF(VLOOKUP(W1259,'[1]vakuumierte Fertigprodukte'!$E:$FI,2,FALSE)=0,"Vakuumierte Zipfel"),
IFERROR(IF(VLOOKUP(W1259,[1]Wurste!$B:$C,2,FALSE)=0,"Räucherwürste"),
IFERROR(IF(VLOOKUP(W1259,[1]Wurste!$E:$F,2,FALSE)=0,"URW/URGW Wurst"),
IFERROR(IF(VLOOKUP(W1259,[1]Wurste!$H:$I,2,FALSE)=0,"HF-Wurst Vegan"),
IFERROR(IF(VLOOKUP(W1259,[1]Wurste!$K:$L,2,FALSE)=0,"320er ohne Würste"),
IFERROR(IF(AND(OR(Abfalldokumentation!$I1259="BU3",Abfalldokumentation!$I1259="Verkauf"),Abfalldokumentation!$N1259="Schimmel",Abfalldokumentation!$O1259="keinen Abnehmer/kein Schälpersonal"),"Div. Zipfel, ES ohne Verwendung",VLOOKUP(Abfalldokumentation!$M1259,Produktgruppen!A:B,2,FALSE)),"-")))))))))))))))))))))))</f>
        <v>Rest</v>
      </c>
      <c r="M1259" s="76" t="str">
        <f>IFERROR(VLOOKUP(Abfalldokumentation!$W1259,Artikel!A:C,3,FALSE),Abfalldokumentation!$W1259)</f>
        <v>-</v>
      </c>
      <c r="N1259" s="76" t="str">
        <f>VLOOKUP(D1259,'Liste Gründe'!A:D,2,FALSE)</f>
        <v>Linienbezogen</v>
      </c>
      <c r="O1259" s="75" t="str">
        <f>IF(ISBLANK(F1259),VLOOKUP(Abfalldokumentation!$X1259,'Liste Gründe'!A:D,3,FALSE),F1259)</f>
        <v>Maschinenabfall</v>
      </c>
      <c r="P1259" s="76" t="str">
        <f>IF(ISBLANK(Abfalldokumentation!$G1259),"-",Abfalldokumentation!$G1259)</f>
        <v>-</v>
      </c>
      <c r="Q1259" s="76">
        <f t="shared" si="162"/>
        <v>42</v>
      </c>
      <c r="R1259" s="76" t="str">
        <f t="shared" si="163"/>
        <v>Produkte</v>
      </c>
      <c r="S1259" s="76" t="str">
        <f t="shared" si="164"/>
        <v>BUs</v>
      </c>
      <c r="T1259" s="76" t="str">
        <f t="shared" si="165"/>
        <v>Symptome</v>
      </c>
      <c r="U1259" s="76" t="str">
        <f>IFERROR(VLOOKUP(Abfalldokumentation!$W1259,Kennzahlen!S:U,3,FALSE)*Abfalldokumentation!$J1259,"0")</f>
        <v>0</v>
      </c>
      <c r="V1259" s="76" t="str">
        <f>IF(ISBLANK(A1259),VLOOKUP(Abfalldokumentation!$W1259,'Linien - BU'!R:S,2,FALSE),A1259)</f>
        <v>Spezialitäten</v>
      </c>
      <c r="W1259" s="77" t="str">
        <f t="shared" si="166"/>
        <v>-</v>
      </c>
      <c r="X1259" s="77">
        <f t="shared" si="167"/>
        <v>30</v>
      </c>
      <c r="Y1259"/>
    </row>
    <row r="1260" spans="1:25" ht="30" customHeight="1" x14ac:dyDescent="0.25">
      <c r="A1260" s="39" t="s">
        <v>99</v>
      </c>
      <c r="B1260" s="40" t="s">
        <v>36</v>
      </c>
      <c r="C1260" s="40">
        <v>8</v>
      </c>
      <c r="D1260" s="40">
        <v>30</v>
      </c>
      <c r="E1260" s="41">
        <v>44489</v>
      </c>
      <c r="F1260" s="42"/>
      <c r="G1260" s="40"/>
      <c r="H1260" s="44" t="str">
        <f>IFERROR(VLOOKUP(Abfalldokumentation!$B1260,Artikel!A:C,3,FALSE),Abfalldokumentation!$B1260)</f>
        <v>-</v>
      </c>
      <c r="I1260" s="78" t="str">
        <f>VLOOKUP(V1260,'Linien - BU'!A:B,2,FALSE)</f>
        <v>BU3</v>
      </c>
      <c r="J1260" s="79">
        <f t="shared" si="161"/>
        <v>8</v>
      </c>
      <c r="K1260" s="80">
        <f>Abfalldokumentation!$E1260</f>
        <v>44489</v>
      </c>
      <c r="L1260" s="79" t="str">
        <f>IFERROR(IF(VLOOKUP(W1260,'[1]Rohware 230'!$B:$C,2,FALSE)=0,"Rohware"),
IFERROR(IF(VLOOKUP(W1260,[1]Sammelnr.!$B:$C,2,FALSE)=0,"Sammelnr. ungeschält ABS"),
IFERROR(IF(VLOOKUP(W1260,[1]Sammelnr.!$E:$F,2,FALSE)=0,"Sammelnr. ungeschält VS"),
IFERROR(IF(VLOOKUP(W1260,[1]Sammelnr.!$H:$I,2,FALSE)=0,"Sammelnr. geschält"),
IFERROR(IF(VLOOKUP(W1260,[1]Offen!$B:$C,2,FALSE)=0,"Offen ungeschält ABS"),
IFERROR(IF(VLOOKUP(W1260,[1]Offen!$E:$F,2,FALSE)=0,"Offen ungeschält VOS"),
IFERROR(IF(VLOOKUP(W1260,[1]Offen!$H:$I,2,FALSE)=0,"Offen geschält RW"),
IFERROR(IF(VLOOKUP(W1260,[1]Offen!$K:$L,2,FALSE)=0,"Offen vegan"),
IFERROR(IF(VLOOKUP(W1260,[1]Offen!$N:$O,2,FALSE)=0,"Offen Zipfel"),
IFERROR(IF(VLOOKUP(W1260,[1]Offen!$Q:$R,2,FALSE)=0,"Offen Endstücke"),
IFERROR(IF(VLOOKUP(W1260,[1]Vakuumiert!$B:$C,2,FALSE)=0,"Vakuumierter VOS ungeschält"),
IFERROR(IF(VLOOKUP(W1260,[1]Vakuumiert!$E:$F,2,FALSE)=0,"Vakuumierter ABS ungeschält"),
IFERROR(IF(VLOOKUP(W1260,[1]Vakuumiert!$H:$I,2,FALSE)=0,"Vakuumierter VOS geschält"),
IFERROR(IF(VLOOKUP(W1260,[1]Vakuumiert!$K:$L,2,FALSE)=0,"Vakuumierter VOS vegan"),
IFERROR(IF(VLOOKUP(W1260,[1]Vakuumiert!$N:$O,2,FALSE)=0,"Vakuumierter VOS Zipfel"),
IFERROR(IF(VLOOKUP(W1260,[1]Vakuumiert!$Q:$R,2,FALSE)=0,"Vakuumiert geschält"),
IFERROR(IF(VLOOKUP(W1260,'[1]vakuumierte Fertigprodukte'!$B:$C,2,FALSE)=0,"Fertigprodukte"),
IFERROR(IF(VLOOKUP(W1260,'[1]vakuumierte Fertigprodukte'!$E:$FI,2,FALSE)=0,"Vakuumierte Zipfel"),
IFERROR(IF(VLOOKUP(W1260,[1]Wurste!$B:$C,2,FALSE)=0,"Räucherwürste"),
IFERROR(IF(VLOOKUP(W1260,[1]Wurste!$E:$F,2,FALSE)=0,"URW/URGW Wurst"),
IFERROR(IF(VLOOKUP(W1260,[1]Wurste!$H:$I,2,FALSE)=0,"HF-Wurst Vegan"),
IFERROR(IF(VLOOKUP(W1260,[1]Wurste!$K:$L,2,FALSE)=0,"320er ohne Würste"),
IFERROR(IF(AND(OR(Abfalldokumentation!$I1260="BU3",Abfalldokumentation!$I1260="Verkauf"),Abfalldokumentation!$N1260="Schimmel",Abfalldokumentation!$O1260="keinen Abnehmer/kein Schälpersonal"),"Div. Zipfel, ES ohne Verwendung",VLOOKUP(Abfalldokumentation!$M1260,Produktgruppen!A:B,2,FALSE)),"-")))))))))))))))))))))))</f>
        <v>Rest</v>
      </c>
      <c r="M1260" s="81" t="str">
        <f>IFERROR(VLOOKUP(Abfalldokumentation!$W1260,Artikel!A:C,3,FALSE),Abfalldokumentation!$W1260)</f>
        <v>-</v>
      </c>
      <c r="N1260" s="81" t="str">
        <f>VLOOKUP(D1260,'Liste Gründe'!A:D,2,FALSE)</f>
        <v>Linienbezogen</v>
      </c>
      <c r="O1260" s="80" t="str">
        <f>IF(ISBLANK(F1260),VLOOKUP(Abfalldokumentation!$X1260,'Liste Gründe'!A:D,3,FALSE),F1260)</f>
        <v>Maschinenabfall</v>
      </c>
      <c r="P1260" s="81" t="str">
        <f>IF(ISBLANK(Abfalldokumentation!$G1260),"-",Abfalldokumentation!$G1260)</f>
        <v>-</v>
      </c>
      <c r="Q1260" s="81">
        <f t="shared" si="162"/>
        <v>42</v>
      </c>
      <c r="R1260" s="81" t="str">
        <f t="shared" si="163"/>
        <v>Produkte</v>
      </c>
      <c r="S1260" s="81" t="str">
        <f t="shared" si="164"/>
        <v>BUs</v>
      </c>
      <c r="T1260" s="81" t="str">
        <f t="shared" si="165"/>
        <v>Symptome</v>
      </c>
      <c r="U1260" s="81" t="str">
        <f>IFERROR(VLOOKUP(Abfalldokumentation!$W1260,Kennzahlen!S:U,3,FALSE)*Abfalldokumentation!$J1260,"0")</f>
        <v>0</v>
      </c>
      <c r="V1260" s="81" t="str">
        <f>IF(ISBLANK(A1260),VLOOKUP(Abfalldokumentation!$W1260,'Linien - BU'!R:S,2,FALSE),A1260)</f>
        <v>L33</v>
      </c>
      <c r="W1260" s="77" t="str">
        <f t="shared" si="166"/>
        <v>-</v>
      </c>
      <c r="X1260" s="77">
        <f t="shared" si="167"/>
        <v>30</v>
      </c>
      <c r="Y1260"/>
    </row>
    <row r="1261" spans="1:25" ht="30" customHeight="1" x14ac:dyDescent="0.25">
      <c r="A1261" s="45" t="s">
        <v>106</v>
      </c>
      <c r="B1261" s="46" t="s">
        <v>36</v>
      </c>
      <c r="C1261" s="46">
        <v>7.6</v>
      </c>
      <c r="D1261" s="46">
        <v>30</v>
      </c>
      <c r="E1261" s="47">
        <v>44489</v>
      </c>
      <c r="F1261" s="48"/>
      <c r="G1261" s="46"/>
      <c r="H1261" s="50" t="str">
        <f>IFERROR(VLOOKUP(Abfalldokumentation!$B1261,Artikel!A:C,3,FALSE),Abfalldokumentation!$B1261)</f>
        <v>-</v>
      </c>
      <c r="I1261" s="73" t="str">
        <f>VLOOKUP(V1261,'Linien - BU'!A:B,2,FALSE)</f>
        <v>BU3</v>
      </c>
      <c r="J1261" s="74">
        <f t="shared" si="161"/>
        <v>7.6</v>
      </c>
      <c r="K1261" s="75">
        <f>Abfalldokumentation!$E1261</f>
        <v>44489</v>
      </c>
      <c r="L1261" s="74" t="str">
        <f>IFERROR(IF(VLOOKUP(W1261,'[1]Rohware 230'!$B:$C,2,FALSE)=0,"Rohware"),
IFERROR(IF(VLOOKUP(W1261,[1]Sammelnr.!$B:$C,2,FALSE)=0,"Sammelnr. ungeschält ABS"),
IFERROR(IF(VLOOKUP(W1261,[1]Sammelnr.!$E:$F,2,FALSE)=0,"Sammelnr. ungeschält VS"),
IFERROR(IF(VLOOKUP(W1261,[1]Sammelnr.!$H:$I,2,FALSE)=0,"Sammelnr. geschält"),
IFERROR(IF(VLOOKUP(W1261,[1]Offen!$B:$C,2,FALSE)=0,"Offen ungeschält ABS"),
IFERROR(IF(VLOOKUP(W1261,[1]Offen!$E:$F,2,FALSE)=0,"Offen ungeschält VOS"),
IFERROR(IF(VLOOKUP(W1261,[1]Offen!$H:$I,2,FALSE)=0,"Offen geschält RW"),
IFERROR(IF(VLOOKUP(W1261,[1]Offen!$K:$L,2,FALSE)=0,"Offen vegan"),
IFERROR(IF(VLOOKUP(W1261,[1]Offen!$N:$O,2,FALSE)=0,"Offen Zipfel"),
IFERROR(IF(VLOOKUP(W1261,[1]Offen!$Q:$R,2,FALSE)=0,"Offen Endstücke"),
IFERROR(IF(VLOOKUP(W1261,[1]Vakuumiert!$B:$C,2,FALSE)=0,"Vakuumierter VOS ungeschält"),
IFERROR(IF(VLOOKUP(W1261,[1]Vakuumiert!$E:$F,2,FALSE)=0,"Vakuumierter ABS ungeschält"),
IFERROR(IF(VLOOKUP(W1261,[1]Vakuumiert!$H:$I,2,FALSE)=0,"Vakuumierter VOS geschält"),
IFERROR(IF(VLOOKUP(W1261,[1]Vakuumiert!$K:$L,2,FALSE)=0,"Vakuumierter VOS vegan"),
IFERROR(IF(VLOOKUP(W1261,[1]Vakuumiert!$N:$O,2,FALSE)=0,"Vakuumierter VOS Zipfel"),
IFERROR(IF(VLOOKUP(W1261,[1]Vakuumiert!$Q:$R,2,FALSE)=0,"Vakuumiert geschält"),
IFERROR(IF(VLOOKUP(W1261,'[1]vakuumierte Fertigprodukte'!$B:$C,2,FALSE)=0,"Fertigprodukte"),
IFERROR(IF(VLOOKUP(W1261,'[1]vakuumierte Fertigprodukte'!$E:$FI,2,FALSE)=0,"Vakuumierte Zipfel"),
IFERROR(IF(VLOOKUP(W1261,[1]Wurste!$B:$C,2,FALSE)=0,"Räucherwürste"),
IFERROR(IF(VLOOKUP(W1261,[1]Wurste!$E:$F,2,FALSE)=0,"URW/URGW Wurst"),
IFERROR(IF(VLOOKUP(W1261,[1]Wurste!$H:$I,2,FALSE)=0,"HF-Wurst Vegan"),
IFERROR(IF(VLOOKUP(W1261,[1]Wurste!$K:$L,2,FALSE)=0,"320er ohne Würste"),
IFERROR(IF(AND(OR(Abfalldokumentation!$I1261="BU3",Abfalldokumentation!$I1261="Verkauf"),Abfalldokumentation!$N1261="Schimmel",Abfalldokumentation!$O1261="keinen Abnehmer/kein Schälpersonal"),"Div. Zipfel, ES ohne Verwendung",VLOOKUP(Abfalldokumentation!$M1261,Produktgruppen!A:B,2,FALSE)),"-")))))))))))))))))))))))</f>
        <v>Rest</v>
      </c>
      <c r="M1261" s="76" t="str">
        <f>IFERROR(VLOOKUP(Abfalldokumentation!$W1261,Artikel!A:C,3,FALSE),Abfalldokumentation!$W1261)</f>
        <v>-</v>
      </c>
      <c r="N1261" s="76" t="str">
        <f>VLOOKUP(D1261,'Liste Gründe'!A:D,2,FALSE)</f>
        <v>Linienbezogen</v>
      </c>
      <c r="O1261" s="75" t="str">
        <f>IF(ISBLANK(F1261),VLOOKUP(Abfalldokumentation!$X1261,'Liste Gründe'!A:D,3,FALSE),F1261)</f>
        <v>Maschinenabfall</v>
      </c>
      <c r="P1261" s="76" t="str">
        <f>IF(ISBLANK(Abfalldokumentation!$G1261),"-",Abfalldokumentation!$G1261)</f>
        <v>-</v>
      </c>
      <c r="Q1261" s="76">
        <f t="shared" si="162"/>
        <v>42</v>
      </c>
      <c r="R1261" s="76" t="str">
        <f t="shared" si="163"/>
        <v>Produkte</v>
      </c>
      <c r="S1261" s="76" t="str">
        <f t="shared" si="164"/>
        <v>BUs</v>
      </c>
      <c r="T1261" s="76" t="str">
        <f t="shared" si="165"/>
        <v>Symptome</v>
      </c>
      <c r="U1261" s="76" t="str">
        <f>IFERROR(VLOOKUP(Abfalldokumentation!$W1261,Kennzahlen!S:U,3,FALSE)*Abfalldokumentation!$J1261,"0")</f>
        <v>0</v>
      </c>
      <c r="V1261" s="76" t="str">
        <f>IF(ISBLANK(A1261),VLOOKUP(Abfalldokumentation!$W1261,'Linien - BU'!R:S,2,FALSE),A1261)</f>
        <v>Bu3</v>
      </c>
      <c r="W1261" s="77" t="str">
        <f t="shared" si="166"/>
        <v>-</v>
      </c>
      <c r="X1261" s="77">
        <f t="shared" si="167"/>
        <v>30</v>
      </c>
      <c r="Y1261"/>
    </row>
    <row r="1262" spans="1:25" ht="30" customHeight="1" x14ac:dyDescent="0.25">
      <c r="A1262" s="39">
        <v>3020</v>
      </c>
      <c r="B1262" s="40" t="s">
        <v>36</v>
      </c>
      <c r="C1262" s="40">
        <v>80.400000000000006</v>
      </c>
      <c r="D1262" s="40">
        <v>10</v>
      </c>
      <c r="E1262" s="41">
        <v>44489</v>
      </c>
      <c r="F1262" s="42"/>
      <c r="G1262" s="40"/>
      <c r="H1262" s="44" t="str">
        <f>IFERROR(VLOOKUP(Abfalldokumentation!$B1262,Artikel!A:C,3,FALSE),Abfalldokumentation!$B1262)</f>
        <v>-</v>
      </c>
      <c r="I1262" s="78" t="str">
        <f>VLOOKUP(V1262,'Linien - BU'!A:B,2,FALSE)</f>
        <v>BU1</v>
      </c>
      <c r="J1262" s="79">
        <f t="shared" si="161"/>
        <v>80.400000000000006</v>
      </c>
      <c r="K1262" s="80">
        <f>Abfalldokumentation!$E1262</f>
        <v>44489</v>
      </c>
      <c r="L1262" s="79" t="str">
        <f>IFERROR(IF(VLOOKUP(W1262,'[1]Rohware 230'!$B:$C,2,FALSE)=0,"Rohware"),
IFERROR(IF(VLOOKUP(W1262,[1]Sammelnr.!$B:$C,2,FALSE)=0,"Sammelnr. ungeschält ABS"),
IFERROR(IF(VLOOKUP(W1262,[1]Sammelnr.!$E:$F,2,FALSE)=0,"Sammelnr. ungeschält VS"),
IFERROR(IF(VLOOKUP(W1262,[1]Sammelnr.!$H:$I,2,FALSE)=0,"Sammelnr. geschält"),
IFERROR(IF(VLOOKUP(W1262,[1]Offen!$B:$C,2,FALSE)=0,"Offen ungeschält ABS"),
IFERROR(IF(VLOOKUP(W1262,[1]Offen!$E:$F,2,FALSE)=0,"Offen ungeschält VOS"),
IFERROR(IF(VLOOKUP(W1262,[1]Offen!$H:$I,2,FALSE)=0,"Offen geschält RW"),
IFERROR(IF(VLOOKUP(W1262,[1]Offen!$K:$L,2,FALSE)=0,"Offen vegan"),
IFERROR(IF(VLOOKUP(W1262,[1]Offen!$N:$O,2,FALSE)=0,"Offen Zipfel"),
IFERROR(IF(VLOOKUP(W1262,[1]Offen!$Q:$R,2,FALSE)=0,"Offen Endstücke"),
IFERROR(IF(VLOOKUP(W1262,[1]Vakuumiert!$B:$C,2,FALSE)=0,"Vakuumierter VOS ungeschält"),
IFERROR(IF(VLOOKUP(W1262,[1]Vakuumiert!$E:$F,2,FALSE)=0,"Vakuumierter ABS ungeschält"),
IFERROR(IF(VLOOKUP(W1262,[1]Vakuumiert!$H:$I,2,FALSE)=0,"Vakuumierter VOS geschält"),
IFERROR(IF(VLOOKUP(W1262,[1]Vakuumiert!$K:$L,2,FALSE)=0,"Vakuumierter VOS vegan"),
IFERROR(IF(VLOOKUP(W1262,[1]Vakuumiert!$N:$O,2,FALSE)=0,"Vakuumierter VOS Zipfel"),
IFERROR(IF(VLOOKUP(W1262,[1]Vakuumiert!$Q:$R,2,FALSE)=0,"Vakuumiert geschält"),
IFERROR(IF(VLOOKUP(W1262,'[1]vakuumierte Fertigprodukte'!$B:$C,2,FALSE)=0,"Fertigprodukte"),
IFERROR(IF(VLOOKUP(W1262,'[1]vakuumierte Fertigprodukte'!$E:$FI,2,FALSE)=0,"Vakuumierte Zipfel"),
IFERROR(IF(VLOOKUP(W1262,[1]Wurste!$B:$C,2,FALSE)=0,"Räucherwürste"),
IFERROR(IF(VLOOKUP(W1262,[1]Wurste!$E:$F,2,FALSE)=0,"URW/URGW Wurst"),
IFERROR(IF(VLOOKUP(W1262,[1]Wurste!$H:$I,2,FALSE)=0,"HF-Wurst Vegan"),
IFERROR(IF(VLOOKUP(W1262,[1]Wurste!$K:$L,2,FALSE)=0,"320er ohne Würste"),
IFERROR(IF(AND(OR(Abfalldokumentation!$I1262="BU3",Abfalldokumentation!$I1262="Verkauf"),Abfalldokumentation!$N1262="Schimmel",Abfalldokumentation!$O1262="keinen Abnehmer/kein Schälpersonal"),"Div. Zipfel, ES ohne Verwendung",VLOOKUP(Abfalldokumentation!$M1262,Produktgruppen!A:B,2,FALSE)),"-")))))))))))))))))))))))</f>
        <v>Rest</v>
      </c>
      <c r="M1262" s="81" t="str">
        <f>IFERROR(VLOOKUP(Abfalldokumentation!$W1262,Artikel!A:C,3,FALSE),Abfalldokumentation!$W1262)</f>
        <v>-</v>
      </c>
      <c r="N1262" s="81" t="str">
        <f>VLOOKUP(D1262,'Liste Gründe'!A:D,2,FALSE)</f>
        <v>Linienbezogen</v>
      </c>
      <c r="O1262" s="80" t="str">
        <f>IF(ISBLANK(F1262),VLOOKUP(Abfalldokumentation!$X1262,'Liste Gründe'!A:D,3,FALSE),F1262)</f>
        <v>Reinigung</v>
      </c>
      <c r="P1262" s="81" t="str">
        <f>IF(ISBLANK(Abfalldokumentation!$G1262),"-",Abfalldokumentation!$G1262)</f>
        <v>-</v>
      </c>
      <c r="Q1262" s="81">
        <f t="shared" si="162"/>
        <v>42</v>
      </c>
      <c r="R1262" s="81" t="str">
        <f t="shared" si="163"/>
        <v>Produkte</v>
      </c>
      <c r="S1262" s="81" t="str">
        <f t="shared" si="164"/>
        <v>BUs</v>
      </c>
      <c r="T1262" s="81" t="str">
        <f t="shared" si="165"/>
        <v>Symptome</v>
      </c>
      <c r="U1262" s="81" t="str">
        <f>IFERROR(VLOOKUP(Abfalldokumentation!$W1262,Kennzahlen!S:U,3,FALSE)*Abfalldokumentation!$J1262,"0")</f>
        <v>0</v>
      </c>
      <c r="V1262" s="81">
        <f>IF(ISBLANK(A1262),VLOOKUP(Abfalldokumentation!$W1262,'Linien - BU'!R:S,2,FALSE),A1262)</f>
        <v>3020</v>
      </c>
      <c r="W1262" s="77" t="str">
        <f t="shared" si="166"/>
        <v>-</v>
      </c>
      <c r="X1262" s="77">
        <f t="shared" si="167"/>
        <v>10</v>
      </c>
      <c r="Y1262"/>
    </row>
    <row r="1263" spans="1:25" ht="30" customHeight="1" x14ac:dyDescent="0.25">
      <c r="A1263" s="45">
        <v>3020</v>
      </c>
      <c r="B1263" s="46" t="s">
        <v>36</v>
      </c>
      <c r="C1263" s="46">
        <v>50</v>
      </c>
      <c r="D1263" s="46">
        <v>10</v>
      </c>
      <c r="E1263" s="47">
        <v>44489</v>
      </c>
      <c r="F1263" s="48"/>
      <c r="G1263" s="46"/>
      <c r="H1263" s="50" t="str">
        <f>IFERROR(VLOOKUP(Abfalldokumentation!$B1263,Artikel!A:C,3,FALSE),Abfalldokumentation!$B1263)</f>
        <v>-</v>
      </c>
      <c r="I1263" s="73" t="str">
        <f>VLOOKUP(V1263,'Linien - BU'!A:B,2,FALSE)</f>
        <v>BU1</v>
      </c>
      <c r="J1263" s="74">
        <f t="shared" si="161"/>
        <v>50</v>
      </c>
      <c r="K1263" s="75">
        <f>Abfalldokumentation!$E1263</f>
        <v>44489</v>
      </c>
      <c r="L1263" s="74" t="str">
        <f>IFERROR(IF(VLOOKUP(W1263,'[1]Rohware 230'!$B:$C,2,FALSE)=0,"Rohware"),
IFERROR(IF(VLOOKUP(W1263,[1]Sammelnr.!$B:$C,2,FALSE)=0,"Sammelnr. ungeschält ABS"),
IFERROR(IF(VLOOKUP(W1263,[1]Sammelnr.!$E:$F,2,FALSE)=0,"Sammelnr. ungeschält VS"),
IFERROR(IF(VLOOKUP(W1263,[1]Sammelnr.!$H:$I,2,FALSE)=0,"Sammelnr. geschält"),
IFERROR(IF(VLOOKUP(W1263,[1]Offen!$B:$C,2,FALSE)=0,"Offen ungeschält ABS"),
IFERROR(IF(VLOOKUP(W1263,[1]Offen!$E:$F,2,FALSE)=0,"Offen ungeschält VOS"),
IFERROR(IF(VLOOKUP(W1263,[1]Offen!$H:$I,2,FALSE)=0,"Offen geschält RW"),
IFERROR(IF(VLOOKUP(W1263,[1]Offen!$K:$L,2,FALSE)=0,"Offen vegan"),
IFERROR(IF(VLOOKUP(W1263,[1]Offen!$N:$O,2,FALSE)=0,"Offen Zipfel"),
IFERROR(IF(VLOOKUP(W1263,[1]Offen!$Q:$R,2,FALSE)=0,"Offen Endstücke"),
IFERROR(IF(VLOOKUP(W1263,[1]Vakuumiert!$B:$C,2,FALSE)=0,"Vakuumierter VOS ungeschält"),
IFERROR(IF(VLOOKUP(W1263,[1]Vakuumiert!$E:$F,2,FALSE)=0,"Vakuumierter ABS ungeschält"),
IFERROR(IF(VLOOKUP(W1263,[1]Vakuumiert!$H:$I,2,FALSE)=0,"Vakuumierter VOS geschält"),
IFERROR(IF(VLOOKUP(W1263,[1]Vakuumiert!$K:$L,2,FALSE)=0,"Vakuumierter VOS vegan"),
IFERROR(IF(VLOOKUP(W1263,[1]Vakuumiert!$N:$O,2,FALSE)=0,"Vakuumierter VOS Zipfel"),
IFERROR(IF(VLOOKUP(W1263,[1]Vakuumiert!$Q:$R,2,FALSE)=0,"Vakuumiert geschält"),
IFERROR(IF(VLOOKUP(W1263,'[1]vakuumierte Fertigprodukte'!$B:$C,2,FALSE)=0,"Fertigprodukte"),
IFERROR(IF(VLOOKUP(W1263,'[1]vakuumierte Fertigprodukte'!$E:$FI,2,FALSE)=0,"Vakuumierte Zipfel"),
IFERROR(IF(VLOOKUP(W1263,[1]Wurste!$B:$C,2,FALSE)=0,"Räucherwürste"),
IFERROR(IF(VLOOKUP(W1263,[1]Wurste!$E:$F,2,FALSE)=0,"URW/URGW Wurst"),
IFERROR(IF(VLOOKUP(W1263,[1]Wurste!$H:$I,2,FALSE)=0,"HF-Wurst Vegan"),
IFERROR(IF(VLOOKUP(W1263,[1]Wurste!$K:$L,2,FALSE)=0,"320er ohne Würste"),
IFERROR(IF(AND(OR(Abfalldokumentation!$I1263="BU3",Abfalldokumentation!$I1263="Verkauf"),Abfalldokumentation!$N1263="Schimmel",Abfalldokumentation!$O1263="keinen Abnehmer/kein Schälpersonal"),"Div. Zipfel, ES ohne Verwendung",VLOOKUP(Abfalldokumentation!$M1263,Produktgruppen!A:B,2,FALSE)),"-")))))))))))))))))))))))</f>
        <v>Rest</v>
      </c>
      <c r="M1263" s="76" t="str">
        <f>IFERROR(VLOOKUP(Abfalldokumentation!$W1263,Artikel!A:C,3,FALSE),Abfalldokumentation!$W1263)</f>
        <v>-</v>
      </c>
      <c r="N1263" s="76" t="str">
        <f>VLOOKUP(D1263,'Liste Gründe'!A:D,2,FALSE)</f>
        <v>Linienbezogen</v>
      </c>
      <c r="O1263" s="75" t="str">
        <f>IF(ISBLANK(F1263),VLOOKUP(Abfalldokumentation!$X1263,'Liste Gründe'!A:D,3,FALSE),F1263)</f>
        <v>Reinigung</v>
      </c>
      <c r="P1263" s="76" t="str">
        <f>IF(ISBLANK(Abfalldokumentation!$G1263),"-",Abfalldokumentation!$G1263)</f>
        <v>-</v>
      </c>
      <c r="Q1263" s="76">
        <f t="shared" si="162"/>
        <v>42</v>
      </c>
      <c r="R1263" s="76" t="str">
        <f t="shared" si="163"/>
        <v>Produkte</v>
      </c>
      <c r="S1263" s="76" t="str">
        <f t="shared" si="164"/>
        <v>BUs</v>
      </c>
      <c r="T1263" s="76" t="str">
        <f t="shared" si="165"/>
        <v>Symptome</v>
      </c>
      <c r="U1263" s="76" t="str">
        <f>IFERROR(VLOOKUP(Abfalldokumentation!$W1263,Kennzahlen!S:U,3,FALSE)*Abfalldokumentation!$J1263,"0")</f>
        <v>0</v>
      </c>
      <c r="V1263" s="76">
        <f>IF(ISBLANK(A1263),VLOOKUP(Abfalldokumentation!$W1263,'Linien - BU'!R:S,2,FALSE),A1263)</f>
        <v>3020</v>
      </c>
      <c r="W1263" s="77" t="str">
        <f t="shared" si="166"/>
        <v>-</v>
      </c>
      <c r="X1263" s="77">
        <f t="shared" si="167"/>
        <v>10</v>
      </c>
      <c r="Y1263"/>
    </row>
    <row r="1264" spans="1:25" ht="30" customHeight="1" x14ac:dyDescent="0.25">
      <c r="A1264" s="39" t="s">
        <v>74</v>
      </c>
      <c r="B1264" s="40" t="s">
        <v>36</v>
      </c>
      <c r="C1264" s="40">
        <v>173</v>
      </c>
      <c r="D1264" s="40">
        <v>10</v>
      </c>
      <c r="E1264" s="41">
        <v>44489</v>
      </c>
      <c r="F1264" s="42"/>
      <c r="G1264" s="40"/>
      <c r="H1264" s="44" t="str">
        <f>IFERROR(VLOOKUP(Abfalldokumentation!$B1264,Artikel!A:C,3,FALSE),Abfalldokumentation!$B1264)</f>
        <v>-</v>
      </c>
      <c r="I1264" s="78" t="str">
        <f>VLOOKUP(V1264,'Linien - BU'!A:B,2,FALSE)</f>
        <v>BU1</v>
      </c>
      <c r="J1264" s="79">
        <f t="shared" si="161"/>
        <v>173</v>
      </c>
      <c r="K1264" s="80">
        <f>Abfalldokumentation!$E1264</f>
        <v>44489</v>
      </c>
      <c r="L1264" s="79" t="str">
        <f>IFERROR(IF(VLOOKUP(W1264,'[1]Rohware 230'!$B:$C,2,FALSE)=0,"Rohware"),
IFERROR(IF(VLOOKUP(W1264,[1]Sammelnr.!$B:$C,2,FALSE)=0,"Sammelnr. ungeschält ABS"),
IFERROR(IF(VLOOKUP(W1264,[1]Sammelnr.!$E:$F,2,FALSE)=0,"Sammelnr. ungeschält VS"),
IFERROR(IF(VLOOKUP(W1264,[1]Sammelnr.!$H:$I,2,FALSE)=0,"Sammelnr. geschält"),
IFERROR(IF(VLOOKUP(W1264,[1]Offen!$B:$C,2,FALSE)=0,"Offen ungeschält ABS"),
IFERROR(IF(VLOOKUP(W1264,[1]Offen!$E:$F,2,FALSE)=0,"Offen ungeschält VOS"),
IFERROR(IF(VLOOKUP(W1264,[1]Offen!$H:$I,2,FALSE)=0,"Offen geschält RW"),
IFERROR(IF(VLOOKUP(W1264,[1]Offen!$K:$L,2,FALSE)=0,"Offen vegan"),
IFERROR(IF(VLOOKUP(W1264,[1]Offen!$N:$O,2,FALSE)=0,"Offen Zipfel"),
IFERROR(IF(VLOOKUP(W1264,[1]Offen!$Q:$R,2,FALSE)=0,"Offen Endstücke"),
IFERROR(IF(VLOOKUP(W1264,[1]Vakuumiert!$B:$C,2,FALSE)=0,"Vakuumierter VOS ungeschält"),
IFERROR(IF(VLOOKUP(W1264,[1]Vakuumiert!$E:$F,2,FALSE)=0,"Vakuumierter ABS ungeschält"),
IFERROR(IF(VLOOKUP(W1264,[1]Vakuumiert!$H:$I,2,FALSE)=0,"Vakuumierter VOS geschält"),
IFERROR(IF(VLOOKUP(W1264,[1]Vakuumiert!$K:$L,2,FALSE)=0,"Vakuumierter VOS vegan"),
IFERROR(IF(VLOOKUP(W1264,[1]Vakuumiert!$N:$O,2,FALSE)=0,"Vakuumierter VOS Zipfel"),
IFERROR(IF(VLOOKUP(W1264,[1]Vakuumiert!$Q:$R,2,FALSE)=0,"Vakuumiert geschält"),
IFERROR(IF(VLOOKUP(W1264,'[1]vakuumierte Fertigprodukte'!$B:$C,2,FALSE)=0,"Fertigprodukte"),
IFERROR(IF(VLOOKUP(W1264,'[1]vakuumierte Fertigprodukte'!$E:$FI,2,FALSE)=0,"Vakuumierte Zipfel"),
IFERROR(IF(VLOOKUP(W1264,[1]Wurste!$B:$C,2,FALSE)=0,"Räucherwürste"),
IFERROR(IF(VLOOKUP(W1264,[1]Wurste!$E:$F,2,FALSE)=0,"URW/URGW Wurst"),
IFERROR(IF(VLOOKUP(W1264,[1]Wurste!$H:$I,2,FALSE)=0,"HF-Wurst Vegan"),
IFERROR(IF(VLOOKUP(W1264,[1]Wurste!$K:$L,2,FALSE)=0,"320er ohne Würste"),
IFERROR(IF(AND(OR(Abfalldokumentation!$I1264="BU3",Abfalldokumentation!$I1264="Verkauf"),Abfalldokumentation!$N1264="Schimmel",Abfalldokumentation!$O1264="keinen Abnehmer/kein Schälpersonal"),"Div. Zipfel, ES ohne Verwendung",VLOOKUP(Abfalldokumentation!$M1264,Produktgruppen!A:B,2,FALSE)),"-")))))))))))))))))))))))</f>
        <v>Rest</v>
      </c>
      <c r="M1264" s="81" t="str">
        <f>IFERROR(VLOOKUP(Abfalldokumentation!$W1264,Artikel!A:C,3,FALSE),Abfalldokumentation!$W1264)</f>
        <v>-</v>
      </c>
      <c r="N1264" s="81" t="str">
        <f>VLOOKUP(D1264,'Liste Gründe'!A:D,2,FALSE)</f>
        <v>Linienbezogen</v>
      </c>
      <c r="O1264" s="80" t="str">
        <f>IF(ISBLANK(F1264),VLOOKUP(Abfalldokumentation!$X1264,'Liste Gründe'!A:D,3,FALSE),F1264)</f>
        <v>Reinigung</v>
      </c>
      <c r="P1264" s="81" t="str">
        <f>IF(ISBLANK(Abfalldokumentation!$G1264),"-",Abfalldokumentation!$G1264)</f>
        <v>-</v>
      </c>
      <c r="Q1264" s="81">
        <f t="shared" si="162"/>
        <v>42</v>
      </c>
      <c r="R1264" s="81" t="str">
        <f t="shared" si="163"/>
        <v>Produkte</v>
      </c>
      <c r="S1264" s="81" t="str">
        <f t="shared" si="164"/>
        <v>BUs</v>
      </c>
      <c r="T1264" s="81" t="str">
        <f t="shared" si="165"/>
        <v>Symptome</v>
      </c>
      <c r="U1264" s="81" t="str">
        <f>IFERROR(VLOOKUP(Abfalldokumentation!$W1264,Kennzahlen!S:U,3,FALSE)*Abfalldokumentation!$J1264,"0")</f>
        <v>0</v>
      </c>
      <c r="V1264" s="81" t="str">
        <f>IF(ISBLANK(A1264),VLOOKUP(Abfalldokumentation!$W1264,'Linien - BU'!R:S,2,FALSE),A1264)</f>
        <v>Schmelze</v>
      </c>
      <c r="W1264" s="77" t="str">
        <f t="shared" si="166"/>
        <v>-</v>
      </c>
      <c r="X1264" s="77">
        <f t="shared" si="167"/>
        <v>10</v>
      </c>
      <c r="Y1264"/>
    </row>
    <row r="1265" spans="1:25" ht="30" customHeight="1" x14ac:dyDescent="0.25">
      <c r="A1265" s="45" t="s">
        <v>92</v>
      </c>
      <c r="B1265" s="46" t="s">
        <v>36</v>
      </c>
      <c r="C1265" s="46">
        <v>4.0999999999999996</v>
      </c>
      <c r="D1265" s="46">
        <v>74</v>
      </c>
      <c r="E1265" s="47">
        <v>44489</v>
      </c>
      <c r="F1265" s="48"/>
      <c r="G1265" s="46"/>
      <c r="H1265" s="50" t="str">
        <f>IFERROR(VLOOKUP(Abfalldokumentation!$B1265,Artikel!A:C,3,FALSE),Abfalldokumentation!$B1265)</f>
        <v>-</v>
      </c>
      <c r="I1265" s="73" t="str">
        <f>VLOOKUP(V1265,'Linien - BU'!A:B,2,FALSE)</f>
        <v>Rest</v>
      </c>
      <c r="J1265" s="74">
        <f t="shared" si="161"/>
        <v>4.0999999999999996</v>
      </c>
      <c r="K1265" s="75">
        <f>Abfalldokumentation!$E1265</f>
        <v>44489</v>
      </c>
      <c r="L1265" s="74" t="str">
        <f>IFERROR(IF(VLOOKUP(W1265,'[1]Rohware 230'!$B:$C,2,FALSE)=0,"Rohware"),
IFERROR(IF(VLOOKUP(W1265,[1]Sammelnr.!$B:$C,2,FALSE)=0,"Sammelnr. ungeschält ABS"),
IFERROR(IF(VLOOKUP(W1265,[1]Sammelnr.!$E:$F,2,FALSE)=0,"Sammelnr. ungeschält VS"),
IFERROR(IF(VLOOKUP(W1265,[1]Sammelnr.!$H:$I,2,FALSE)=0,"Sammelnr. geschält"),
IFERROR(IF(VLOOKUP(W1265,[1]Offen!$B:$C,2,FALSE)=0,"Offen ungeschält ABS"),
IFERROR(IF(VLOOKUP(W1265,[1]Offen!$E:$F,2,FALSE)=0,"Offen ungeschält VOS"),
IFERROR(IF(VLOOKUP(W1265,[1]Offen!$H:$I,2,FALSE)=0,"Offen geschält RW"),
IFERROR(IF(VLOOKUP(W1265,[1]Offen!$K:$L,2,FALSE)=0,"Offen vegan"),
IFERROR(IF(VLOOKUP(W1265,[1]Offen!$N:$O,2,FALSE)=0,"Offen Zipfel"),
IFERROR(IF(VLOOKUP(W1265,[1]Offen!$Q:$R,2,FALSE)=0,"Offen Endstücke"),
IFERROR(IF(VLOOKUP(W1265,[1]Vakuumiert!$B:$C,2,FALSE)=0,"Vakuumierter VOS ungeschält"),
IFERROR(IF(VLOOKUP(W1265,[1]Vakuumiert!$E:$F,2,FALSE)=0,"Vakuumierter ABS ungeschält"),
IFERROR(IF(VLOOKUP(W1265,[1]Vakuumiert!$H:$I,2,FALSE)=0,"Vakuumierter VOS geschält"),
IFERROR(IF(VLOOKUP(W1265,[1]Vakuumiert!$K:$L,2,FALSE)=0,"Vakuumierter VOS vegan"),
IFERROR(IF(VLOOKUP(W1265,[1]Vakuumiert!$N:$O,2,FALSE)=0,"Vakuumierter VOS Zipfel"),
IFERROR(IF(VLOOKUP(W1265,[1]Vakuumiert!$Q:$R,2,FALSE)=0,"Vakuumiert geschält"),
IFERROR(IF(VLOOKUP(W1265,'[1]vakuumierte Fertigprodukte'!$B:$C,2,FALSE)=0,"Fertigprodukte"),
IFERROR(IF(VLOOKUP(W1265,'[1]vakuumierte Fertigprodukte'!$E:$FI,2,FALSE)=0,"Vakuumierte Zipfel"),
IFERROR(IF(VLOOKUP(W1265,[1]Wurste!$B:$C,2,FALSE)=0,"Räucherwürste"),
IFERROR(IF(VLOOKUP(W1265,[1]Wurste!$E:$F,2,FALSE)=0,"URW/URGW Wurst"),
IFERROR(IF(VLOOKUP(W1265,[1]Wurste!$H:$I,2,FALSE)=0,"HF-Wurst Vegan"),
IFERROR(IF(VLOOKUP(W1265,[1]Wurste!$K:$L,2,FALSE)=0,"320er ohne Würste"),
IFERROR(IF(AND(OR(Abfalldokumentation!$I1265="BU3",Abfalldokumentation!$I1265="Verkauf"),Abfalldokumentation!$N1265="Schimmel",Abfalldokumentation!$O1265="keinen Abnehmer/kein Schälpersonal"),"Div. Zipfel, ES ohne Verwendung",VLOOKUP(Abfalldokumentation!$M1265,Produktgruppen!A:B,2,FALSE)),"-")))))))))))))))))))))))</f>
        <v>Rest</v>
      </c>
      <c r="M1265" s="76" t="str">
        <f>IFERROR(VLOOKUP(Abfalldokumentation!$W1265,Artikel!A:C,3,FALSE),Abfalldokumentation!$W1265)</f>
        <v>-</v>
      </c>
      <c r="N1265" s="76" t="str">
        <f>VLOOKUP(D1265,'Liste Gründe'!A:D,2,FALSE)</f>
        <v>Qualitätssicherung</v>
      </c>
      <c r="O1265" s="75" t="str">
        <f>IF(ISBLANK(F1265),VLOOKUP(Abfalldokumentation!$X1265,'Liste Gründe'!A:D,3,FALSE),F1265)</f>
        <v>Sensorik</v>
      </c>
      <c r="P1265" s="76" t="str">
        <f>IF(ISBLANK(Abfalldokumentation!$G1265),"-",Abfalldokumentation!$G1265)</f>
        <v>-</v>
      </c>
      <c r="Q1265" s="76">
        <f t="shared" si="162"/>
        <v>42</v>
      </c>
      <c r="R1265" s="76" t="str">
        <f t="shared" si="163"/>
        <v>Produkte</v>
      </c>
      <c r="S1265" s="76" t="str">
        <f t="shared" si="164"/>
        <v>BUs</v>
      </c>
      <c r="T1265" s="76" t="str">
        <f t="shared" si="165"/>
        <v>Symptome</v>
      </c>
      <c r="U1265" s="76" t="str">
        <f>IFERROR(VLOOKUP(Abfalldokumentation!$W1265,Kennzahlen!S:U,3,FALSE)*Abfalldokumentation!$J1265,"0")</f>
        <v>0</v>
      </c>
      <c r="V1265" s="76" t="str">
        <f>IF(ISBLANK(A1265),VLOOKUP(Abfalldokumentation!$W1265,'Linien - BU'!R:S,2,FALSE),A1265)</f>
        <v>Labor</v>
      </c>
      <c r="W1265" s="77" t="str">
        <f t="shared" si="166"/>
        <v>-</v>
      </c>
      <c r="X1265" s="77">
        <f t="shared" si="167"/>
        <v>74</v>
      </c>
      <c r="Y1265"/>
    </row>
    <row r="1266" spans="1:25" ht="30" customHeight="1" x14ac:dyDescent="0.25">
      <c r="A1266" s="39" t="s">
        <v>7</v>
      </c>
      <c r="B1266" s="40" t="s">
        <v>104</v>
      </c>
      <c r="C1266" s="40">
        <v>75</v>
      </c>
      <c r="D1266" s="40">
        <v>12</v>
      </c>
      <c r="E1266" s="41">
        <v>44489</v>
      </c>
      <c r="F1266" s="42" t="s">
        <v>26</v>
      </c>
      <c r="G1266" s="40"/>
      <c r="H1266" s="44" t="str">
        <f>IFERROR(VLOOKUP(Abfalldokumentation!$B1266,Artikel!A:C,3,FALSE),Abfalldokumentation!$B1266)</f>
        <v>Blöcke</v>
      </c>
      <c r="I1266" s="78" t="str">
        <f>VLOOKUP(V1266,'Linien - BU'!A:B,2,FALSE)</f>
        <v>BU2</v>
      </c>
      <c r="J1266" s="79">
        <f t="shared" si="161"/>
        <v>75</v>
      </c>
      <c r="K1266" s="80">
        <f>Abfalldokumentation!$E1266</f>
        <v>44489</v>
      </c>
      <c r="L1266" s="79" t="str">
        <f>IFERROR(IF(VLOOKUP(W1266,'[1]Rohware 230'!$B:$C,2,FALSE)=0,"Rohware"),
IFERROR(IF(VLOOKUP(W1266,[1]Sammelnr.!$B:$C,2,FALSE)=0,"Sammelnr. ungeschält ABS"),
IFERROR(IF(VLOOKUP(W1266,[1]Sammelnr.!$E:$F,2,FALSE)=0,"Sammelnr. ungeschält VS"),
IFERROR(IF(VLOOKUP(W1266,[1]Sammelnr.!$H:$I,2,FALSE)=0,"Sammelnr. geschält"),
IFERROR(IF(VLOOKUP(W1266,[1]Offen!$B:$C,2,FALSE)=0,"Offen ungeschält ABS"),
IFERROR(IF(VLOOKUP(W1266,[1]Offen!$E:$F,2,FALSE)=0,"Offen ungeschält VOS"),
IFERROR(IF(VLOOKUP(W1266,[1]Offen!$H:$I,2,FALSE)=0,"Offen geschält RW"),
IFERROR(IF(VLOOKUP(W1266,[1]Offen!$K:$L,2,FALSE)=0,"Offen vegan"),
IFERROR(IF(VLOOKUP(W1266,[1]Offen!$N:$O,2,FALSE)=0,"Offen Zipfel"),
IFERROR(IF(VLOOKUP(W1266,[1]Offen!$Q:$R,2,FALSE)=0,"Offen Endstücke"),
IFERROR(IF(VLOOKUP(W1266,[1]Vakuumiert!$B:$C,2,FALSE)=0,"Vakuumierter VOS ungeschält"),
IFERROR(IF(VLOOKUP(W1266,[1]Vakuumiert!$E:$F,2,FALSE)=0,"Vakuumierter ABS ungeschält"),
IFERROR(IF(VLOOKUP(W1266,[1]Vakuumiert!$H:$I,2,FALSE)=0,"Vakuumierter VOS geschält"),
IFERROR(IF(VLOOKUP(W1266,[1]Vakuumiert!$K:$L,2,FALSE)=0,"Vakuumierter VOS vegan"),
IFERROR(IF(VLOOKUP(W1266,[1]Vakuumiert!$N:$O,2,FALSE)=0,"Vakuumierter VOS Zipfel"),
IFERROR(IF(VLOOKUP(W1266,[1]Vakuumiert!$Q:$R,2,FALSE)=0,"Vakuumiert geschält"),
IFERROR(IF(VLOOKUP(W1266,'[1]vakuumierte Fertigprodukte'!$B:$C,2,FALSE)=0,"Fertigprodukte"),
IFERROR(IF(VLOOKUP(W1266,'[1]vakuumierte Fertigprodukte'!$E:$FI,2,FALSE)=0,"Vakuumierte Zipfel"),
IFERROR(IF(VLOOKUP(W1266,[1]Wurste!$B:$C,2,FALSE)=0,"Räucherwürste"),
IFERROR(IF(VLOOKUP(W1266,[1]Wurste!$E:$F,2,FALSE)=0,"URW/URGW Wurst"),
IFERROR(IF(VLOOKUP(W1266,[1]Wurste!$H:$I,2,FALSE)=0,"HF-Wurst Vegan"),
IFERROR(IF(VLOOKUP(W1266,[1]Wurste!$K:$L,2,FALSE)=0,"320er ohne Würste"),
IFERROR(IF(AND(OR(Abfalldokumentation!$I1266="BU3",Abfalldokumentation!$I1266="Verkauf"),Abfalldokumentation!$N1266="Schimmel",Abfalldokumentation!$O1266="keinen Abnehmer/kein Schälpersonal"),"Div. Zipfel, ES ohne Verwendung",VLOOKUP(Abfalldokumentation!$M1266,Produktgruppen!A:B,2,FALSE)),"-")))))))))))))))))))))))</f>
        <v>Rohware</v>
      </c>
      <c r="M1266" s="81" t="str">
        <f>IFERROR(VLOOKUP(Abfalldokumentation!$W1266,Artikel!A:C,3,FALSE),Abfalldokumentation!$W1266)</f>
        <v>Blöcke</v>
      </c>
      <c r="N1266" s="81" t="str">
        <f>VLOOKUP(D1266,'Liste Gründe'!A:D,2,FALSE)</f>
        <v>Schimmel</v>
      </c>
      <c r="O1266" s="80" t="str">
        <f>IF(ISBLANK(F1266),VLOOKUP(Abfalldokumentation!$X1266,'Liste Gründe'!A:D,3,FALSE),F1266)</f>
        <v>Luftzieher/Folienriss durch Transport</v>
      </c>
      <c r="P1266" s="81" t="str">
        <f>IF(ISBLANK(Abfalldokumentation!$G1266),"-",Abfalldokumentation!$G1266)</f>
        <v>-</v>
      </c>
      <c r="Q1266" s="81">
        <f t="shared" si="162"/>
        <v>42</v>
      </c>
      <c r="R1266" s="81" t="str">
        <f t="shared" si="163"/>
        <v>Produkte</v>
      </c>
      <c r="S1266" s="81" t="str">
        <f t="shared" si="164"/>
        <v>BUs</v>
      </c>
      <c r="T1266" s="81" t="str">
        <f t="shared" si="165"/>
        <v>Symptome</v>
      </c>
      <c r="U1266" s="81" t="str">
        <f>IFERROR(VLOOKUP(Abfalldokumentation!$W1266,Kennzahlen!S:U,3,FALSE)*Abfalldokumentation!$J1266,"0")</f>
        <v>0</v>
      </c>
      <c r="V1266" s="81" t="str">
        <f>IF(ISBLANK(A1266),VLOOKUP(Abfalldokumentation!$W1266,'Linien - BU'!R:S,2,FALSE),A1266)</f>
        <v>BU2</v>
      </c>
      <c r="W1266" s="77" t="str">
        <f t="shared" si="166"/>
        <v>Blöcke</v>
      </c>
      <c r="X1266" s="77">
        <f t="shared" si="167"/>
        <v>12</v>
      </c>
      <c r="Y1266"/>
    </row>
    <row r="1267" spans="1:25" ht="30" customHeight="1" x14ac:dyDescent="0.25">
      <c r="A1267" s="45">
        <v>3020</v>
      </c>
      <c r="B1267" s="46" t="s">
        <v>161</v>
      </c>
      <c r="C1267" s="46">
        <v>2.6</v>
      </c>
      <c r="D1267" s="46">
        <v>30</v>
      </c>
      <c r="E1267" s="47">
        <v>44489</v>
      </c>
      <c r="F1267" s="48"/>
      <c r="G1267" s="46"/>
      <c r="H1267" s="50" t="str">
        <f>IFERROR(VLOOKUP(Abfalldokumentation!$B1267,Artikel!A:C,3,FALSE),Abfalldokumentation!$B1267)</f>
        <v>Reste Zipfel</v>
      </c>
      <c r="I1267" s="73" t="str">
        <f>VLOOKUP(V1267,'Linien - BU'!A:B,2,FALSE)</f>
        <v>BU1</v>
      </c>
      <c r="J1267" s="74">
        <f t="shared" si="161"/>
        <v>2.6</v>
      </c>
      <c r="K1267" s="75">
        <f>Abfalldokumentation!$E1267</f>
        <v>44489</v>
      </c>
      <c r="L1267" s="74" t="str">
        <f>IFERROR(IF(VLOOKUP(W1267,'[1]Rohware 230'!$B:$C,2,FALSE)=0,"Rohware"),
IFERROR(IF(VLOOKUP(W1267,[1]Sammelnr.!$B:$C,2,FALSE)=0,"Sammelnr. ungeschält ABS"),
IFERROR(IF(VLOOKUP(W1267,[1]Sammelnr.!$E:$F,2,FALSE)=0,"Sammelnr. ungeschält VS"),
IFERROR(IF(VLOOKUP(W1267,[1]Sammelnr.!$H:$I,2,FALSE)=0,"Sammelnr. geschält"),
IFERROR(IF(VLOOKUP(W1267,[1]Offen!$B:$C,2,FALSE)=0,"Offen ungeschält ABS"),
IFERROR(IF(VLOOKUP(W1267,[1]Offen!$E:$F,2,FALSE)=0,"Offen ungeschält VOS"),
IFERROR(IF(VLOOKUP(W1267,[1]Offen!$H:$I,2,FALSE)=0,"Offen geschält RW"),
IFERROR(IF(VLOOKUP(W1267,[1]Offen!$K:$L,2,FALSE)=0,"Offen vegan"),
IFERROR(IF(VLOOKUP(W1267,[1]Offen!$N:$O,2,FALSE)=0,"Offen Zipfel"),
IFERROR(IF(VLOOKUP(W1267,[1]Offen!$Q:$R,2,FALSE)=0,"Offen Endstücke"),
IFERROR(IF(VLOOKUP(W1267,[1]Vakuumiert!$B:$C,2,FALSE)=0,"Vakuumierter VOS ungeschält"),
IFERROR(IF(VLOOKUP(W1267,[1]Vakuumiert!$E:$F,2,FALSE)=0,"Vakuumierter ABS ungeschält"),
IFERROR(IF(VLOOKUP(W1267,[1]Vakuumiert!$H:$I,2,FALSE)=0,"Vakuumierter VOS geschält"),
IFERROR(IF(VLOOKUP(W1267,[1]Vakuumiert!$K:$L,2,FALSE)=0,"Vakuumierter VOS vegan"),
IFERROR(IF(VLOOKUP(W1267,[1]Vakuumiert!$N:$O,2,FALSE)=0,"Vakuumierter VOS Zipfel"),
IFERROR(IF(VLOOKUP(W1267,[1]Vakuumiert!$Q:$R,2,FALSE)=0,"Vakuumiert geschält"),
IFERROR(IF(VLOOKUP(W1267,'[1]vakuumierte Fertigprodukte'!$B:$C,2,FALSE)=0,"Fertigprodukte"),
IFERROR(IF(VLOOKUP(W1267,'[1]vakuumierte Fertigprodukte'!$E:$FI,2,FALSE)=0,"Vakuumierte Zipfel"),
IFERROR(IF(VLOOKUP(W1267,[1]Wurste!$B:$C,2,FALSE)=0,"Räucherwürste"),
IFERROR(IF(VLOOKUP(W1267,[1]Wurste!$E:$F,2,FALSE)=0,"URW/URGW Wurst"),
IFERROR(IF(VLOOKUP(W1267,[1]Wurste!$H:$I,2,FALSE)=0,"HF-Wurst Vegan"),
IFERROR(IF(VLOOKUP(W1267,[1]Wurste!$K:$L,2,FALSE)=0,"320er ohne Würste"),
IFERROR(IF(AND(OR(Abfalldokumentation!$I1267="BU3",Abfalldokumentation!$I1267="Verkauf"),Abfalldokumentation!$N1267="Schimmel",Abfalldokumentation!$O1267="keinen Abnehmer/kein Schälpersonal"),"Div. Zipfel, ES ohne Verwendung",VLOOKUP(Abfalldokumentation!$M1267,Produktgruppen!A:B,2,FALSE)),"-")))))))))))))))))))))))</f>
        <v>Rest</v>
      </c>
      <c r="M1267" s="76" t="str">
        <f>IFERROR(VLOOKUP(Abfalldokumentation!$W1267,Artikel!A:C,3,FALSE),Abfalldokumentation!$W1267)</f>
        <v>Reste Zipfel</v>
      </c>
      <c r="N1267" s="76" t="str">
        <f>VLOOKUP(D1267,'Liste Gründe'!A:D,2,FALSE)</f>
        <v>Linienbezogen</v>
      </c>
      <c r="O1267" s="75" t="str">
        <f>IF(ISBLANK(F1267),VLOOKUP(Abfalldokumentation!$X1267,'Liste Gründe'!A:D,3,FALSE),F1267)</f>
        <v>Maschinenabfall</v>
      </c>
      <c r="P1267" s="76" t="str">
        <f>IF(ISBLANK(Abfalldokumentation!$G1267),"-",Abfalldokumentation!$G1267)</f>
        <v>-</v>
      </c>
      <c r="Q1267" s="76">
        <f t="shared" si="162"/>
        <v>42</v>
      </c>
      <c r="R1267" s="76" t="str">
        <f t="shared" si="163"/>
        <v>Produkte</v>
      </c>
      <c r="S1267" s="76" t="str">
        <f t="shared" si="164"/>
        <v>BUs</v>
      </c>
      <c r="T1267" s="76" t="str">
        <f t="shared" si="165"/>
        <v>Symptome</v>
      </c>
      <c r="U1267" s="76" t="str">
        <f>IFERROR(VLOOKUP(Abfalldokumentation!$W1267,Kennzahlen!S:U,3,FALSE)*Abfalldokumentation!$J1267,"0")</f>
        <v>0</v>
      </c>
      <c r="V1267" s="76">
        <f>IF(ISBLANK(A1267),VLOOKUP(Abfalldokumentation!$W1267,'Linien - BU'!R:S,2,FALSE),A1267)</f>
        <v>3020</v>
      </c>
      <c r="W1267" s="77" t="str">
        <f t="shared" si="166"/>
        <v>Reste Zipfel</v>
      </c>
      <c r="X1267" s="77">
        <f t="shared" si="167"/>
        <v>30</v>
      </c>
      <c r="Y1267"/>
    </row>
    <row r="1268" spans="1:25" ht="30" customHeight="1" x14ac:dyDescent="0.25">
      <c r="A1268" s="39" t="s">
        <v>89</v>
      </c>
      <c r="B1268" s="40" t="s">
        <v>36</v>
      </c>
      <c r="C1268" s="40">
        <v>11</v>
      </c>
      <c r="D1268" s="40">
        <v>73</v>
      </c>
      <c r="E1268" s="41">
        <v>44490</v>
      </c>
      <c r="F1268" s="42"/>
      <c r="G1268" s="40"/>
      <c r="H1268" s="44" t="str">
        <f>IFERROR(VLOOKUP(Abfalldokumentation!$B1268,Artikel!A:C,3,FALSE),Abfalldokumentation!$B1268)</f>
        <v>-</v>
      </c>
      <c r="I1268" s="78" t="str">
        <f>VLOOKUP(V1268,'Linien - BU'!A:B,2,FALSE)</f>
        <v>Rest</v>
      </c>
      <c r="J1268" s="79">
        <f t="shared" si="161"/>
        <v>11</v>
      </c>
      <c r="K1268" s="80">
        <f>Abfalldokumentation!$E1268</f>
        <v>44490</v>
      </c>
      <c r="L1268" s="79" t="str">
        <f>IFERROR(IF(VLOOKUP(W1268,'[1]Rohware 230'!$B:$C,2,FALSE)=0,"Rohware"),
IFERROR(IF(VLOOKUP(W1268,[1]Sammelnr.!$B:$C,2,FALSE)=0,"Sammelnr. ungeschält ABS"),
IFERROR(IF(VLOOKUP(W1268,[1]Sammelnr.!$E:$F,2,FALSE)=0,"Sammelnr. ungeschält VS"),
IFERROR(IF(VLOOKUP(W1268,[1]Sammelnr.!$H:$I,2,FALSE)=0,"Sammelnr. geschält"),
IFERROR(IF(VLOOKUP(W1268,[1]Offen!$B:$C,2,FALSE)=0,"Offen ungeschält ABS"),
IFERROR(IF(VLOOKUP(W1268,[1]Offen!$E:$F,2,FALSE)=0,"Offen ungeschält VOS"),
IFERROR(IF(VLOOKUP(W1268,[1]Offen!$H:$I,2,FALSE)=0,"Offen geschält RW"),
IFERROR(IF(VLOOKUP(W1268,[1]Offen!$K:$L,2,FALSE)=0,"Offen vegan"),
IFERROR(IF(VLOOKUP(W1268,[1]Offen!$N:$O,2,FALSE)=0,"Offen Zipfel"),
IFERROR(IF(VLOOKUP(W1268,[1]Offen!$Q:$R,2,FALSE)=0,"Offen Endstücke"),
IFERROR(IF(VLOOKUP(W1268,[1]Vakuumiert!$B:$C,2,FALSE)=0,"Vakuumierter VOS ungeschält"),
IFERROR(IF(VLOOKUP(W1268,[1]Vakuumiert!$E:$F,2,FALSE)=0,"Vakuumierter ABS ungeschält"),
IFERROR(IF(VLOOKUP(W1268,[1]Vakuumiert!$H:$I,2,FALSE)=0,"Vakuumierter VOS geschält"),
IFERROR(IF(VLOOKUP(W1268,[1]Vakuumiert!$K:$L,2,FALSE)=0,"Vakuumierter VOS vegan"),
IFERROR(IF(VLOOKUP(W1268,[1]Vakuumiert!$N:$O,2,FALSE)=0,"Vakuumierter VOS Zipfel"),
IFERROR(IF(VLOOKUP(W1268,[1]Vakuumiert!$Q:$R,2,FALSE)=0,"Vakuumiert geschält"),
IFERROR(IF(VLOOKUP(W1268,'[1]vakuumierte Fertigprodukte'!$B:$C,2,FALSE)=0,"Fertigprodukte"),
IFERROR(IF(VLOOKUP(W1268,'[1]vakuumierte Fertigprodukte'!$E:$FI,2,FALSE)=0,"Vakuumierte Zipfel"),
IFERROR(IF(VLOOKUP(W1268,[1]Wurste!$B:$C,2,FALSE)=0,"Räucherwürste"),
IFERROR(IF(VLOOKUP(W1268,[1]Wurste!$E:$F,2,FALSE)=0,"URW/URGW Wurst"),
IFERROR(IF(VLOOKUP(W1268,[1]Wurste!$H:$I,2,FALSE)=0,"HF-Wurst Vegan"),
IFERROR(IF(VLOOKUP(W1268,[1]Wurste!$K:$L,2,FALSE)=0,"320er ohne Würste"),
IFERROR(IF(AND(OR(Abfalldokumentation!$I1268="BU3",Abfalldokumentation!$I1268="Verkauf"),Abfalldokumentation!$N1268="Schimmel",Abfalldokumentation!$O1268="keinen Abnehmer/kein Schälpersonal"),"Div. Zipfel, ES ohne Verwendung",VLOOKUP(Abfalldokumentation!$M1268,Produktgruppen!A:B,2,FALSE)),"-")))))))))))))))))))))))</f>
        <v>Rest</v>
      </c>
      <c r="M1268" s="81" t="str">
        <f>IFERROR(VLOOKUP(Abfalldokumentation!$W1268,Artikel!A:C,3,FALSE),Abfalldokumentation!$W1268)</f>
        <v>-</v>
      </c>
      <c r="N1268" s="81" t="str">
        <f>VLOOKUP(D1268,'Liste Gründe'!A:D,2,FALSE)</f>
        <v>Qualitätssicherung</v>
      </c>
      <c r="O1268" s="80" t="str">
        <f>IF(ISBLANK(F1268),VLOOKUP(Abfalldokumentation!$X1268,'Liste Gründe'!A:D,3,FALSE),F1268)</f>
        <v>Laborproben</v>
      </c>
      <c r="P1268" s="81" t="str">
        <f>IF(ISBLANK(Abfalldokumentation!$G1268),"-",Abfalldokumentation!$G1268)</f>
        <v>-</v>
      </c>
      <c r="Q1268" s="81">
        <f t="shared" si="162"/>
        <v>42</v>
      </c>
      <c r="R1268" s="81" t="str">
        <f t="shared" si="163"/>
        <v>Produkte</v>
      </c>
      <c r="S1268" s="81" t="str">
        <f t="shared" si="164"/>
        <v>BUs</v>
      </c>
      <c r="T1268" s="81" t="str">
        <f t="shared" si="165"/>
        <v>Symptome</v>
      </c>
      <c r="U1268" s="81" t="str">
        <f>IFERROR(VLOOKUP(Abfalldokumentation!$W1268,Kennzahlen!S:U,3,FALSE)*Abfalldokumentation!$J1268,"0")</f>
        <v>0</v>
      </c>
      <c r="V1268" s="81" t="str">
        <f>IF(ISBLANK(A1268),VLOOKUP(Abfalldokumentation!$W1268,'Linien - BU'!R:S,2,FALSE),A1268)</f>
        <v>QM</v>
      </c>
      <c r="W1268" s="77" t="str">
        <f t="shared" si="166"/>
        <v>-</v>
      </c>
      <c r="X1268" s="77">
        <f t="shared" si="167"/>
        <v>73</v>
      </c>
      <c r="Y1268"/>
    </row>
    <row r="1269" spans="1:25" ht="30" customHeight="1" x14ac:dyDescent="0.25">
      <c r="A1269" s="45" t="s">
        <v>92</v>
      </c>
      <c r="B1269" s="46" t="s">
        <v>36</v>
      </c>
      <c r="C1269" s="46">
        <v>150</v>
      </c>
      <c r="D1269" s="46">
        <v>73</v>
      </c>
      <c r="E1269" s="47">
        <v>44490</v>
      </c>
      <c r="F1269" s="48"/>
      <c r="G1269" s="46"/>
      <c r="H1269" s="50" t="str">
        <f>IFERROR(VLOOKUP(Abfalldokumentation!$B1269,Artikel!A:C,3,FALSE),Abfalldokumentation!$B1269)</f>
        <v>-</v>
      </c>
      <c r="I1269" s="73" t="str">
        <f>VLOOKUP(V1269,'Linien - BU'!A:B,2,FALSE)</f>
        <v>Rest</v>
      </c>
      <c r="J1269" s="74">
        <f t="shared" si="161"/>
        <v>150</v>
      </c>
      <c r="K1269" s="75">
        <f>Abfalldokumentation!$E1269</f>
        <v>44490</v>
      </c>
      <c r="L1269" s="74" t="str">
        <f>IFERROR(IF(VLOOKUP(W1269,'[1]Rohware 230'!$B:$C,2,FALSE)=0,"Rohware"),
IFERROR(IF(VLOOKUP(W1269,[1]Sammelnr.!$B:$C,2,FALSE)=0,"Sammelnr. ungeschält ABS"),
IFERROR(IF(VLOOKUP(W1269,[1]Sammelnr.!$E:$F,2,FALSE)=0,"Sammelnr. ungeschält VS"),
IFERROR(IF(VLOOKUP(W1269,[1]Sammelnr.!$H:$I,2,FALSE)=0,"Sammelnr. geschält"),
IFERROR(IF(VLOOKUP(W1269,[1]Offen!$B:$C,2,FALSE)=0,"Offen ungeschält ABS"),
IFERROR(IF(VLOOKUP(W1269,[1]Offen!$E:$F,2,FALSE)=0,"Offen ungeschält VOS"),
IFERROR(IF(VLOOKUP(W1269,[1]Offen!$H:$I,2,FALSE)=0,"Offen geschält RW"),
IFERROR(IF(VLOOKUP(W1269,[1]Offen!$K:$L,2,FALSE)=0,"Offen vegan"),
IFERROR(IF(VLOOKUP(W1269,[1]Offen!$N:$O,2,FALSE)=0,"Offen Zipfel"),
IFERROR(IF(VLOOKUP(W1269,[1]Offen!$Q:$R,2,FALSE)=0,"Offen Endstücke"),
IFERROR(IF(VLOOKUP(W1269,[1]Vakuumiert!$B:$C,2,FALSE)=0,"Vakuumierter VOS ungeschält"),
IFERROR(IF(VLOOKUP(W1269,[1]Vakuumiert!$E:$F,2,FALSE)=0,"Vakuumierter ABS ungeschält"),
IFERROR(IF(VLOOKUP(W1269,[1]Vakuumiert!$H:$I,2,FALSE)=0,"Vakuumierter VOS geschält"),
IFERROR(IF(VLOOKUP(W1269,[1]Vakuumiert!$K:$L,2,FALSE)=0,"Vakuumierter VOS vegan"),
IFERROR(IF(VLOOKUP(W1269,[1]Vakuumiert!$N:$O,2,FALSE)=0,"Vakuumierter VOS Zipfel"),
IFERROR(IF(VLOOKUP(W1269,[1]Vakuumiert!$Q:$R,2,FALSE)=0,"Vakuumiert geschält"),
IFERROR(IF(VLOOKUP(W1269,'[1]vakuumierte Fertigprodukte'!$B:$C,2,FALSE)=0,"Fertigprodukte"),
IFERROR(IF(VLOOKUP(W1269,'[1]vakuumierte Fertigprodukte'!$E:$FI,2,FALSE)=0,"Vakuumierte Zipfel"),
IFERROR(IF(VLOOKUP(W1269,[1]Wurste!$B:$C,2,FALSE)=0,"Räucherwürste"),
IFERROR(IF(VLOOKUP(W1269,[1]Wurste!$E:$F,2,FALSE)=0,"URW/URGW Wurst"),
IFERROR(IF(VLOOKUP(W1269,[1]Wurste!$H:$I,2,FALSE)=0,"HF-Wurst Vegan"),
IFERROR(IF(VLOOKUP(W1269,[1]Wurste!$K:$L,2,FALSE)=0,"320er ohne Würste"),
IFERROR(IF(AND(OR(Abfalldokumentation!$I1269="BU3",Abfalldokumentation!$I1269="Verkauf"),Abfalldokumentation!$N1269="Schimmel",Abfalldokumentation!$O1269="keinen Abnehmer/kein Schälpersonal"),"Div. Zipfel, ES ohne Verwendung",VLOOKUP(Abfalldokumentation!$M1269,Produktgruppen!A:B,2,FALSE)),"-")))))))))))))))))))))))</f>
        <v>Rest</v>
      </c>
      <c r="M1269" s="76" t="str">
        <f>IFERROR(VLOOKUP(Abfalldokumentation!$W1269,Artikel!A:C,3,FALSE),Abfalldokumentation!$W1269)</f>
        <v>-</v>
      </c>
      <c r="N1269" s="76" t="str">
        <f>VLOOKUP(D1269,'Liste Gründe'!A:D,2,FALSE)</f>
        <v>Qualitätssicherung</v>
      </c>
      <c r="O1269" s="75" t="str">
        <f>IF(ISBLANK(F1269),VLOOKUP(Abfalldokumentation!$X1269,'Liste Gründe'!A:D,3,FALSE),F1269)</f>
        <v>Laborproben</v>
      </c>
      <c r="P1269" s="76" t="str">
        <f>IF(ISBLANK(Abfalldokumentation!$G1269),"-",Abfalldokumentation!$G1269)</f>
        <v>-</v>
      </c>
      <c r="Q1269" s="76">
        <f t="shared" si="162"/>
        <v>42</v>
      </c>
      <c r="R1269" s="76" t="str">
        <f t="shared" si="163"/>
        <v>Produkte</v>
      </c>
      <c r="S1269" s="76" t="str">
        <f t="shared" si="164"/>
        <v>BUs</v>
      </c>
      <c r="T1269" s="76" t="str">
        <f t="shared" si="165"/>
        <v>Symptome</v>
      </c>
      <c r="U1269" s="76" t="str">
        <f>IFERROR(VLOOKUP(Abfalldokumentation!$W1269,Kennzahlen!S:U,3,FALSE)*Abfalldokumentation!$J1269,"0")</f>
        <v>0</v>
      </c>
      <c r="V1269" s="76" t="str">
        <f>IF(ISBLANK(A1269),VLOOKUP(Abfalldokumentation!$W1269,'Linien - BU'!R:S,2,FALSE),A1269)</f>
        <v>Labor</v>
      </c>
      <c r="W1269" s="77" t="str">
        <f t="shared" si="166"/>
        <v>-</v>
      </c>
      <c r="X1269" s="77">
        <f t="shared" si="167"/>
        <v>73</v>
      </c>
      <c r="Y1269"/>
    </row>
    <row r="1270" spans="1:25" ht="30" customHeight="1" x14ac:dyDescent="0.25">
      <c r="A1270" s="39" t="s">
        <v>92</v>
      </c>
      <c r="B1270" s="40" t="s">
        <v>36</v>
      </c>
      <c r="C1270" s="40">
        <v>2.5</v>
      </c>
      <c r="D1270" s="40">
        <v>74</v>
      </c>
      <c r="E1270" s="41">
        <v>44490</v>
      </c>
      <c r="F1270" s="42"/>
      <c r="G1270" s="40"/>
      <c r="H1270" s="44" t="str">
        <f>IFERROR(VLOOKUP(Abfalldokumentation!$B1270,Artikel!A:C,3,FALSE),Abfalldokumentation!$B1270)</f>
        <v>-</v>
      </c>
      <c r="I1270" s="78" t="str">
        <f>VLOOKUP(V1270,'Linien - BU'!A:B,2,FALSE)</f>
        <v>Rest</v>
      </c>
      <c r="J1270" s="79">
        <f t="shared" si="161"/>
        <v>2.5</v>
      </c>
      <c r="K1270" s="80">
        <f>Abfalldokumentation!$E1270</f>
        <v>44490</v>
      </c>
      <c r="L1270" s="79" t="str">
        <f>IFERROR(IF(VLOOKUP(W1270,'[1]Rohware 230'!$B:$C,2,FALSE)=0,"Rohware"),
IFERROR(IF(VLOOKUP(W1270,[1]Sammelnr.!$B:$C,2,FALSE)=0,"Sammelnr. ungeschält ABS"),
IFERROR(IF(VLOOKUP(W1270,[1]Sammelnr.!$E:$F,2,FALSE)=0,"Sammelnr. ungeschält VS"),
IFERROR(IF(VLOOKUP(W1270,[1]Sammelnr.!$H:$I,2,FALSE)=0,"Sammelnr. geschält"),
IFERROR(IF(VLOOKUP(W1270,[1]Offen!$B:$C,2,FALSE)=0,"Offen ungeschält ABS"),
IFERROR(IF(VLOOKUP(W1270,[1]Offen!$E:$F,2,FALSE)=0,"Offen ungeschält VOS"),
IFERROR(IF(VLOOKUP(W1270,[1]Offen!$H:$I,2,FALSE)=0,"Offen geschält RW"),
IFERROR(IF(VLOOKUP(W1270,[1]Offen!$K:$L,2,FALSE)=0,"Offen vegan"),
IFERROR(IF(VLOOKUP(W1270,[1]Offen!$N:$O,2,FALSE)=0,"Offen Zipfel"),
IFERROR(IF(VLOOKUP(W1270,[1]Offen!$Q:$R,2,FALSE)=0,"Offen Endstücke"),
IFERROR(IF(VLOOKUP(W1270,[1]Vakuumiert!$B:$C,2,FALSE)=0,"Vakuumierter VOS ungeschält"),
IFERROR(IF(VLOOKUP(W1270,[1]Vakuumiert!$E:$F,2,FALSE)=0,"Vakuumierter ABS ungeschält"),
IFERROR(IF(VLOOKUP(W1270,[1]Vakuumiert!$H:$I,2,FALSE)=0,"Vakuumierter VOS geschält"),
IFERROR(IF(VLOOKUP(W1270,[1]Vakuumiert!$K:$L,2,FALSE)=0,"Vakuumierter VOS vegan"),
IFERROR(IF(VLOOKUP(W1270,[1]Vakuumiert!$N:$O,2,FALSE)=0,"Vakuumierter VOS Zipfel"),
IFERROR(IF(VLOOKUP(W1270,[1]Vakuumiert!$Q:$R,2,FALSE)=0,"Vakuumiert geschält"),
IFERROR(IF(VLOOKUP(W1270,'[1]vakuumierte Fertigprodukte'!$B:$C,2,FALSE)=0,"Fertigprodukte"),
IFERROR(IF(VLOOKUP(W1270,'[1]vakuumierte Fertigprodukte'!$E:$FI,2,FALSE)=0,"Vakuumierte Zipfel"),
IFERROR(IF(VLOOKUP(W1270,[1]Wurste!$B:$C,2,FALSE)=0,"Räucherwürste"),
IFERROR(IF(VLOOKUP(W1270,[1]Wurste!$E:$F,2,FALSE)=0,"URW/URGW Wurst"),
IFERROR(IF(VLOOKUP(W1270,[1]Wurste!$H:$I,2,FALSE)=0,"HF-Wurst Vegan"),
IFERROR(IF(VLOOKUP(W1270,[1]Wurste!$K:$L,2,FALSE)=0,"320er ohne Würste"),
IFERROR(IF(AND(OR(Abfalldokumentation!$I1270="BU3",Abfalldokumentation!$I1270="Verkauf"),Abfalldokumentation!$N1270="Schimmel",Abfalldokumentation!$O1270="keinen Abnehmer/kein Schälpersonal"),"Div. Zipfel, ES ohne Verwendung",VLOOKUP(Abfalldokumentation!$M1270,Produktgruppen!A:B,2,FALSE)),"-")))))))))))))))))))))))</f>
        <v>Rest</v>
      </c>
      <c r="M1270" s="81" t="str">
        <f>IFERROR(VLOOKUP(Abfalldokumentation!$W1270,Artikel!A:C,3,FALSE),Abfalldokumentation!$W1270)</f>
        <v>-</v>
      </c>
      <c r="N1270" s="81" t="str">
        <f>VLOOKUP(D1270,'Liste Gründe'!A:D,2,FALSE)</f>
        <v>Qualitätssicherung</v>
      </c>
      <c r="O1270" s="80" t="str">
        <f>IF(ISBLANK(F1270),VLOOKUP(Abfalldokumentation!$X1270,'Liste Gründe'!A:D,3,FALSE),F1270)</f>
        <v>Sensorik</v>
      </c>
      <c r="P1270" s="81" t="str">
        <f>IF(ISBLANK(Abfalldokumentation!$G1270),"-",Abfalldokumentation!$G1270)</f>
        <v>-</v>
      </c>
      <c r="Q1270" s="81">
        <f t="shared" si="162"/>
        <v>42</v>
      </c>
      <c r="R1270" s="81" t="str">
        <f t="shared" si="163"/>
        <v>Produkte</v>
      </c>
      <c r="S1270" s="81" t="str">
        <f t="shared" si="164"/>
        <v>BUs</v>
      </c>
      <c r="T1270" s="81" t="str">
        <f t="shared" si="165"/>
        <v>Symptome</v>
      </c>
      <c r="U1270" s="81" t="str">
        <f>IFERROR(VLOOKUP(Abfalldokumentation!$W1270,Kennzahlen!S:U,3,FALSE)*Abfalldokumentation!$J1270,"0")</f>
        <v>0</v>
      </c>
      <c r="V1270" s="81" t="str">
        <f>IF(ISBLANK(A1270),VLOOKUP(Abfalldokumentation!$W1270,'Linien - BU'!R:S,2,FALSE),A1270)</f>
        <v>Labor</v>
      </c>
      <c r="W1270" s="77" t="str">
        <f t="shared" si="166"/>
        <v>-</v>
      </c>
      <c r="X1270" s="77">
        <f t="shared" si="167"/>
        <v>74</v>
      </c>
      <c r="Y1270"/>
    </row>
    <row r="1271" spans="1:25" ht="30" customHeight="1" x14ac:dyDescent="0.25">
      <c r="A1271" s="45">
        <v>3010</v>
      </c>
      <c r="B1271" s="46">
        <v>24000493</v>
      </c>
      <c r="C1271" s="46">
        <v>30</v>
      </c>
      <c r="D1271" s="46">
        <v>30</v>
      </c>
      <c r="E1271" s="47">
        <v>44491</v>
      </c>
      <c r="F1271" s="48"/>
      <c r="G1271" s="46"/>
      <c r="H1271" s="50" t="str">
        <f>IFERROR(VLOOKUP(Abfalldokumentation!$B1271,Artikel!A:C,3,FALSE),Abfalldokumentation!$B1271)</f>
        <v>Konzentrat in Würsten 1</v>
      </c>
      <c r="I1271" s="73" t="str">
        <f>VLOOKUP(V1271,'Linien - BU'!A:B,2,FALSE)</f>
        <v>BU1</v>
      </c>
      <c r="J1271" s="74">
        <f t="shared" si="161"/>
        <v>30</v>
      </c>
      <c r="K1271" s="75">
        <f>Abfalldokumentation!$E1271</f>
        <v>44491</v>
      </c>
      <c r="L1271" s="74" t="str">
        <f>IFERROR(IF(VLOOKUP(W1271,'[1]Rohware 230'!$B:$C,2,FALSE)=0,"Rohware"),
IFERROR(IF(VLOOKUP(W1271,[1]Sammelnr.!$B:$C,2,FALSE)=0,"Sammelnr. ungeschält ABS"),
IFERROR(IF(VLOOKUP(W1271,[1]Sammelnr.!$E:$F,2,FALSE)=0,"Sammelnr. ungeschält VS"),
IFERROR(IF(VLOOKUP(W1271,[1]Sammelnr.!$H:$I,2,FALSE)=0,"Sammelnr. geschält"),
IFERROR(IF(VLOOKUP(W1271,[1]Offen!$B:$C,2,FALSE)=0,"Offen ungeschält ABS"),
IFERROR(IF(VLOOKUP(W1271,[1]Offen!$E:$F,2,FALSE)=0,"Offen ungeschält VOS"),
IFERROR(IF(VLOOKUP(W1271,[1]Offen!$H:$I,2,FALSE)=0,"Offen geschält RW"),
IFERROR(IF(VLOOKUP(W1271,[1]Offen!$K:$L,2,FALSE)=0,"Offen vegan"),
IFERROR(IF(VLOOKUP(W1271,[1]Offen!$N:$O,2,FALSE)=0,"Offen Zipfel"),
IFERROR(IF(VLOOKUP(W1271,[1]Offen!$Q:$R,2,FALSE)=0,"Offen Endstücke"),
IFERROR(IF(VLOOKUP(W1271,[1]Vakuumiert!$B:$C,2,FALSE)=0,"Vakuumierter VOS ungeschält"),
IFERROR(IF(VLOOKUP(W1271,[1]Vakuumiert!$E:$F,2,FALSE)=0,"Vakuumierter ABS ungeschält"),
IFERROR(IF(VLOOKUP(W1271,[1]Vakuumiert!$H:$I,2,FALSE)=0,"Vakuumierter VOS geschält"),
IFERROR(IF(VLOOKUP(W1271,[1]Vakuumiert!$K:$L,2,FALSE)=0,"Vakuumierter VOS vegan"),
IFERROR(IF(VLOOKUP(W1271,[1]Vakuumiert!$N:$O,2,FALSE)=0,"Vakuumierter VOS Zipfel"),
IFERROR(IF(VLOOKUP(W1271,[1]Vakuumiert!$Q:$R,2,FALSE)=0,"Vakuumiert geschält"),
IFERROR(IF(VLOOKUP(W1271,'[1]vakuumierte Fertigprodukte'!$B:$C,2,FALSE)=0,"Fertigprodukte"),
IFERROR(IF(VLOOKUP(W1271,'[1]vakuumierte Fertigprodukte'!$E:$FI,2,FALSE)=0,"Vakuumierte Zipfel"),
IFERROR(IF(VLOOKUP(W1271,[1]Wurste!$B:$C,2,FALSE)=0,"Räucherwürste"),
IFERROR(IF(VLOOKUP(W1271,[1]Wurste!$E:$F,2,FALSE)=0,"URW/URGW Wurst"),
IFERROR(IF(VLOOKUP(W1271,[1]Wurste!$H:$I,2,FALSE)=0,"HF-Wurst Vegan"),
IFERROR(IF(VLOOKUP(W1271,[1]Wurste!$K:$L,2,FALSE)=0,"320er ohne Würste"),
IFERROR(IF(AND(OR(Abfalldokumentation!$I1271="BU3",Abfalldokumentation!$I1271="Verkauf"),Abfalldokumentation!$N1271="Schimmel",Abfalldokumentation!$O1271="keinen Abnehmer/kein Schälpersonal"),"Div. Zipfel, ES ohne Verwendung",VLOOKUP(Abfalldokumentation!$M1271,Produktgruppen!A:B,2,FALSE)),"-")))))))))))))))))))))))</f>
        <v>Rohware</v>
      </c>
      <c r="M1271" s="76" t="str">
        <f>IFERROR(VLOOKUP(Abfalldokumentation!$W1271,Artikel!A:C,3,FALSE),Abfalldokumentation!$W1271)</f>
        <v>Konzentrat in Würsten 1</v>
      </c>
      <c r="N1271" s="76" t="str">
        <f>VLOOKUP(D1271,'Liste Gründe'!A:D,2,FALSE)</f>
        <v>Linienbezogen</v>
      </c>
      <c r="O1271" s="75" t="str">
        <f>IF(ISBLANK(F1271),VLOOKUP(Abfalldokumentation!$X1271,'Liste Gründe'!A:D,3,FALSE),F1271)</f>
        <v>Maschinenabfall</v>
      </c>
      <c r="P1271" s="76" t="str">
        <f>IF(ISBLANK(Abfalldokumentation!$G1271),"-",Abfalldokumentation!$G1271)</f>
        <v>-</v>
      </c>
      <c r="Q1271" s="76">
        <f t="shared" si="162"/>
        <v>42</v>
      </c>
      <c r="R1271" s="76" t="str">
        <f t="shared" si="163"/>
        <v>Produkte</v>
      </c>
      <c r="S1271" s="76" t="str">
        <f t="shared" si="164"/>
        <v>BUs</v>
      </c>
      <c r="T1271" s="76" t="str">
        <f t="shared" si="165"/>
        <v>Symptome</v>
      </c>
      <c r="U1271" s="76" t="str">
        <f>IFERROR(VLOOKUP(Abfalldokumentation!$W1271,Kennzahlen!S:U,3,FALSE)*Abfalldokumentation!$J1271,"0")</f>
        <v>0</v>
      </c>
      <c r="V1271" s="76">
        <f>IF(ISBLANK(A1271),VLOOKUP(Abfalldokumentation!$W1271,'Linien - BU'!R:S,2,FALSE),A1271)</f>
        <v>3010</v>
      </c>
      <c r="W1271" s="77">
        <f t="shared" si="166"/>
        <v>24000493</v>
      </c>
      <c r="X1271" s="77">
        <f t="shared" si="167"/>
        <v>30</v>
      </c>
      <c r="Y1271"/>
    </row>
    <row r="1272" spans="1:25" ht="30" customHeight="1" x14ac:dyDescent="0.25">
      <c r="A1272" s="39">
        <v>3010</v>
      </c>
      <c r="B1272" s="40">
        <v>24000493</v>
      </c>
      <c r="C1272" s="40">
        <v>40</v>
      </c>
      <c r="D1272" s="40">
        <v>34</v>
      </c>
      <c r="E1272" s="41">
        <v>44491</v>
      </c>
      <c r="F1272" s="42" t="s">
        <v>119</v>
      </c>
      <c r="G1272" s="40"/>
      <c r="H1272" s="44" t="str">
        <f>IFERROR(VLOOKUP(Abfalldokumentation!$B1272,Artikel!A:C,3,FALSE),Abfalldokumentation!$B1272)</f>
        <v>Konzentrat in Würsten 1</v>
      </c>
      <c r="I1272" s="78" t="str">
        <f>VLOOKUP(V1272,'Linien - BU'!A:B,2,FALSE)</f>
        <v>BU1</v>
      </c>
      <c r="J1272" s="79">
        <f t="shared" si="161"/>
        <v>40</v>
      </c>
      <c r="K1272" s="80">
        <f>Abfalldokumentation!$E1272</f>
        <v>44491</v>
      </c>
      <c r="L1272" s="79" t="str">
        <f>IFERROR(IF(VLOOKUP(W1272,'[1]Rohware 230'!$B:$C,2,FALSE)=0,"Rohware"),
IFERROR(IF(VLOOKUP(W1272,[1]Sammelnr.!$B:$C,2,FALSE)=0,"Sammelnr. ungeschält ABS"),
IFERROR(IF(VLOOKUP(W1272,[1]Sammelnr.!$E:$F,2,FALSE)=0,"Sammelnr. ungeschält VS"),
IFERROR(IF(VLOOKUP(W1272,[1]Sammelnr.!$H:$I,2,FALSE)=0,"Sammelnr. geschält"),
IFERROR(IF(VLOOKUP(W1272,[1]Offen!$B:$C,2,FALSE)=0,"Offen ungeschält ABS"),
IFERROR(IF(VLOOKUP(W1272,[1]Offen!$E:$F,2,FALSE)=0,"Offen ungeschält VOS"),
IFERROR(IF(VLOOKUP(W1272,[1]Offen!$H:$I,2,FALSE)=0,"Offen geschält RW"),
IFERROR(IF(VLOOKUP(W1272,[1]Offen!$K:$L,2,FALSE)=0,"Offen vegan"),
IFERROR(IF(VLOOKUP(W1272,[1]Offen!$N:$O,2,FALSE)=0,"Offen Zipfel"),
IFERROR(IF(VLOOKUP(W1272,[1]Offen!$Q:$R,2,FALSE)=0,"Offen Endstücke"),
IFERROR(IF(VLOOKUP(W1272,[1]Vakuumiert!$B:$C,2,FALSE)=0,"Vakuumierter VOS ungeschält"),
IFERROR(IF(VLOOKUP(W1272,[1]Vakuumiert!$E:$F,2,FALSE)=0,"Vakuumierter ABS ungeschält"),
IFERROR(IF(VLOOKUP(W1272,[1]Vakuumiert!$H:$I,2,FALSE)=0,"Vakuumierter VOS geschält"),
IFERROR(IF(VLOOKUP(W1272,[1]Vakuumiert!$K:$L,2,FALSE)=0,"Vakuumierter VOS vegan"),
IFERROR(IF(VLOOKUP(W1272,[1]Vakuumiert!$N:$O,2,FALSE)=0,"Vakuumierter VOS Zipfel"),
IFERROR(IF(VLOOKUP(W1272,[1]Vakuumiert!$Q:$R,2,FALSE)=0,"Vakuumiert geschält"),
IFERROR(IF(VLOOKUP(W1272,'[1]vakuumierte Fertigprodukte'!$B:$C,2,FALSE)=0,"Fertigprodukte"),
IFERROR(IF(VLOOKUP(W1272,'[1]vakuumierte Fertigprodukte'!$E:$FI,2,FALSE)=0,"Vakuumierte Zipfel"),
IFERROR(IF(VLOOKUP(W1272,[1]Wurste!$B:$C,2,FALSE)=0,"Räucherwürste"),
IFERROR(IF(VLOOKUP(W1272,[1]Wurste!$E:$F,2,FALSE)=0,"URW/URGW Wurst"),
IFERROR(IF(VLOOKUP(W1272,[1]Wurste!$H:$I,2,FALSE)=0,"HF-Wurst Vegan"),
IFERROR(IF(VLOOKUP(W1272,[1]Wurste!$K:$L,2,FALSE)=0,"320er ohne Würste"),
IFERROR(IF(AND(OR(Abfalldokumentation!$I1272="BU3",Abfalldokumentation!$I1272="Verkauf"),Abfalldokumentation!$N1272="Schimmel",Abfalldokumentation!$O1272="keinen Abnehmer/kein Schälpersonal"),"Div. Zipfel, ES ohne Verwendung",VLOOKUP(Abfalldokumentation!$M1272,Produktgruppen!A:B,2,FALSE)),"-")))))))))))))))))))))))</f>
        <v>Rohware</v>
      </c>
      <c r="M1272" s="81" t="str">
        <f>IFERROR(VLOOKUP(Abfalldokumentation!$W1272,Artikel!A:C,3,FALSE),Abfalldokumentation!$W1272)</f>
        <v>Konzentrat in Würsten 1</v>
      </c>
      <c r="N1272" s="81" t="str">
        <f>VLOOKUP(D1272,'Liste Gründe'!A:D,2,FALSE)</f>
        <v>Linienbezogen</v>
      </c>
      <c r="O1272" s="80" t="str">
        <f>IF(ISBLANK(F1272),VLOOKUP(Abfalldokumentation!$X1272,'Liste Gründe'!A:D,3,FALSE),F1272)</f>
        <v>Bodenabfall Abfüllung</v>
      </c>
      <c r="P1272" s="81" t="str">
        <f>IF(ISBLANK(Abfalldokumentation!$G1272),"-",Abfalldokumentation!$G1272)</f>
        <v>-</v>
      </c>
      <c r="Q1272" s="81">
        <f t="shared" si="162"/>
        <v>42</v>
      </c>
      <c r="R1272" s="81" t="str">
        <f t="shared" si="163"/>
        <v>Produkte</v>
      </c>
      <c r="S1272" s="81" t="str">
        <f t="shared" si="164"/>
        <v>BUs</v>
      </c>
      <c r="T1272" s="81" t="str">
        <f t="shared" si="165"/>
        <v>Symptome</v>
      </c>
      <c r="U1272" s="81" t="str">
        <f>IFERROR(VLOOKUP(Abfalldokumentation!$W1272,Kennzahlen!S:U,3,FALSE)*Abfalldokumentation!$J1272,"0")</f>
        <v>0</v>
      </c>
      <c r="V1272" s="81">
        <f>IF(ISBLANK(A1272),VLOOKUP(Abfalldokumentation!$W1272,'Linien - BU'!R:S,2,FALSE),A1272)</f>
        <v>3010</v>
      </c>
      <c r="W1272" s="77">
        <f t="shared" si="166"/>
        <v>24000493</v>
      </c>
      <c r="X1272" s="77">
        <f t="shared" si="167"/>
        <v>34</v>
      </c>
      <c r="Y1272"/>
    </row>
    <row r="1273" spans="1:25" ht="30" customHeight="1" x14ac:dyDescent="0.25">
      <c r="A1273" s="45" t="s">
        <v>70</v>
      </c>
      <c r="B1273" s="46">
        <v>29500539</v>
      </c>
      <c r="C1273" s="46">
        <v>10</v>
      </c>
      <c r="D1273" s="48">
        <v>12</v>
      </c>
      <c r="E1273" s="47">
        <v>44491</v>
      </c>
      <c r="F1273" s="48" t="s">
        <v>21</v>
      </c>
      <c r="G1273" s="46"/>
      <c r="H1273" s="50" t="str">
        <f>IFERROR(VLOOKUP(Abfalldokumentation!$B1273,Artikel!A:C,3,FALSE),Abfalldokumentation!$B1273)</f>
        <v>VOS SKZ Mozzarella 40%</v>
      </c>
      <c r="I1273" s="73" t="str">
        <f>VLOOKUP(V1273,'Linien - BU'!A:B,2,FALSE)</f>
        <v>BU1</v>
      </c>
      <c r="J1273" s="74">
        <f t="shared" si="161"/>
        <v>10</v>
      </c>
      <c r="K1273" s="75">
        <f>Abfalldokumentation!$E1273</f>
        <v>44491</v>
      </c>
      <c r="L1273" s="74" t="str">
        <f>IFERROR(IF(VLOOKUP(W1273,'[1]Rohware 230'!$B:$C,2,FALSE)=0,"Rohware"),
IFERROR(IF(VLOOKUP(W1273,[1]Sammelnr.!$B:$C,2,FALSE)=0,"Sammelnr. ungeschält ABS"),
IFERROR(IF(VLOOKUP(W1273,[1]Sammelnr.!$E:$F,2,FALSE)=0,"Sammelnr. ungeschält VS"),
IFERROR(IF(VLOOKUP(W1273,[1]Sammelnr.!$H:$I,2,FALSE)=0,"Sammelnr. geschält"),
IFERROR(IF(VLOOKUP(W1273,[1]Offen!$B:$C,2,FALSE)=0,"Offen ungeschält ABS"),
IFERROR(IF(VLOOKUP(W1273,[1]Offen!$E:$F,2,FALSE)=0,"Offen ungeschält VOS"),
IFERROR(IF(VLOOKUP(W1273,[1]Offen!$H:$I,2,FALSE)=0,"Offen geschält RW"),
IFERROR(IF(VLOOKUP(W1273,[1]Offen!$K:$L,2,FALSE)=0,"Offen vegan"),
IFERROR(IF(VLOOKUP(W1273,[1]Offen!$N:$O,2,FALSE)=0,"Offen Zipfel"),
IFERROR(IF(VLOOKUP(W1273,[1]Offen!$Q:$R,2,FALSE)=0,"Offen Endstücke"),
IFERROR(IF(VLOOKUP(W1273,[1]Vakuumiert!$B:$C,2,FALSE)=0,"Vakuumierter VOS ungeschält"),
IFERROR(IF(VLOOKUP(W1273,[1]Vakuumiert!$E:$F,2,FALSE)=0,"Vakuumierter ABS ungeschält"),
IFERROR(IF(VLOOKUP(W1273,[1]Vakuumiert!$H:$I,2,FALSE)=0,"Vakuumierter VOS geschält"),
IFERROR(IF(VLOOKUP(W1273,[1]Vakuumiert!$K:$L,2,FALSE)=0,"Vakuumierter VOS vegan"),
IFERROR(IF(VLOOKUP(W1273,[1]Vakuumiert!$N:$O,2,FALSE)=0,"Vakuumierter VOS Zipfel"),
IFERROR(IF(VLOOKUP(W1273,[1]Vakuumiert!$Q:$R,2,FALSE)=0,"Vakuumiert geschält"),
IFERROR(IF(VLOOKUP(W1273,'[1]vakuumierte Fertigprodukte'!$B:$C,2,FALSE)=0,"Fertigprodukte"),
IFERROR(IF(VLOOKUP(W1273,'[1]vakuumierte Fertigprodukte'!$E:$FI,2,FALSE)=0,"Vakuumierte Zipfel"),
IFERROR(IF(VLOOKUP(W1273,[1]Wurste!$B:$C,2,FALSE)=0,"Räucherwürste"),
IFERROR(IF(VLOOKUP(W1273,[1]Wurste!$E:$F,2,FALSE)=0,"URW/URGW Wurst"),
IFERROR(IF(VLOOKUP(W1273,[1]Wurste!$H:$I,2,FALSE)=0,"HF-Wurst Vegan"),
IFERROR(IF(VLOOKUP(W1273,[1]Wurste!$K:$L,2,FALSE)=0,"320er ohne Würste"),
IFERROR(IF(AND(OR(Abfalldokumentation!$I1273="BU3",Abfalldokumentation!$I1273="Verkauf"),Abfalldokumentation!$N1273="Schimmel",Abfalldokumentation!$O1273="keinen Abnehmer/kein Schälpersonal"),"Div. Zipfel, ES ohne Verwendung",VLOOKUP(Abfalldokumentation!$M1273,Produktgruppen!A:B,2,FALSE)),"-")))))))))))))))))))))))</f>
        <v>Offen ungeschält VOS</v>
      </c>
      <c r="M1273" s="76" t="str">
        <f>IFERROR(VLOOKUP(Abfalldokumentation!$W1273,Artikel!A:C,3,FALSE),Abfalldokumentation!$W1273)</f>
        <v>VOS SKZ Mozzarella 40%</v>
      </c>
      <c r="N1273" s="76" t="str">
        <f>VLOOKUP(D1273,'Liste Gründe'!A:D,2,FALSE)</f>
        <v>Schimmel</v>
      </c>
      <c r="O1273" s="75" t="str">
        <f>IF(ISBLANK(F1273),VLOOKUP(Abfalldokumentation!$X1273,'Liste Gründe'!A:D,3,FALSE),F1273)</f>
        <v>VOS &gt; Einsatz</v>
      </c>
      <c r="P1273" s="76" t="str">
        <f>IF(ISBLANK(Abfalldokumentation!$G1273),"-",Abfalldokumentation!$G1273)</f>
        <v>-</v>
      </c>
      <c r="Q1273" s="76">
        <f t="shared" si="162"/>
        <v>42</v>
      </c>
      <c r="R1273" s="76" t="str">
        <f t="shared" si="163"/>
        <v>Produkte</v>
      </c>
      <c r="S1273" s="76" t="str">
        <f t="shared" si="164"/>
        <v>BUs</v>
      </c>
      <c r="T1273" s="76" t="str">
        <f t="shared" si="165"/>
        <v>Symptome</v>
      </c>
      <c r="U1273" s="76">
        <f>IFERROR(VLOOKUP(Abfalldokumentation!$W1273,Kennzahlen!S:U,3,FALSE)*Abfalldokumentation!$J1273,"0")</f>
        <v>5</v>
      </c>
      <c r="V1273" s="76" t="str">
        <f>IF(ISBLANK(A1273),VLOOKUP(Abfalldokumentation!$W1273,'Linien - BU'!R:S,2,FALSE),A1273)</f>
        <v>Abfüllung</v>
      </c>
      <c r="W1273" s="77">
        <f t="shared" si="166"/>
        <v>29500539</v>
      </c>
      <c r="X1273" s="77">
        <f t="shared" si="167"/>
        <v>12</v>
      </c>
      <c r="Y1273"/>
    </row>
    <row r="1274" spans="1:25" ht="30" customHeight="1" x14ac:dyDescent="0.25">
      <c r="A1274" s="39" t="s">
        <v>70</v>
      </c>
      <c r="B1274" s="40">
        <v>29500605</v>
      </c>
      <c r="C1274" s="40">
        <v>20</v>
      </c>
      <c r="D1274" s="42">
        <v>12</v>
      </c>
      <c r="E1274" s="41">
        <v>44491</v>
      </c>
      <c r="F1274" s="42" t="s">
        <v>21</v>
      </c>
      <c r="G1274" s="40"/>
      <c r="H1274" s="44" t="str">
        <f>IFERROR(VLOOKUP(Abfalldokumentation!$B1274,Artikel!A:C,3,FALSE),Abfalldokumentation!$B1274)</f>
        <v>VOS SKZ Camembert für W</v>
      </c>
      <c r="I1274" s="78" t="str">
        <f>VLOOKUP(V1274,'Linien - BU'!A:B,2,FALSE)</f>
        <v>BU1</v>
      </c>
      <c r="J1274" s="79">
        <f t="shared" si="161"/>
        <v>20</v>
      </c>
      <c r="K1274" s="80">
        <f>Abfalldokumentation!$E1274</f>
        <v>44491</v>
      </c>
      <c r="L1274" s="79" t="str">
        <f>IFERROR(IF(VLOOKUP(W1274,'[1]Rohware 230'!$B:$C,2,FALSE)=0,"Rohware"),
IFERROR(IF(VLOOKUP(W1274,[1]Sammelnr.!$B:$C,2,FALSE)=0,"Sammelnr. ungeschält ABS"),
IFERROR(IF(VLOOKUP(W1274,[1]Sammelnr.!$E:$F,2,FALSE)=0,"Sammelnr. ungeschält VS"),
IFERROR(IF(VLOOKUP(W1274,[1]Sammelnr.!$H:$I,2,FALSE)=0,"Sammelnr. geschält"),
IFERROR(IF(VLOOKUP(W1274,[1]Offen!$B:$C,2,FALSE)=0,"Offen ungeschält ABS"),
IFERROR(IF(VLOOKUP(W1274,[1]Offen!$E:$F,2,FALSE)=0,"Offen ungeschält VOS"),
IFERROR(IF(VLOOKUP(W1274,[1]Offen!$H:$I,2,FALSE)=0,"Offen geschält RW"),
IFERROR(IF(VLOOKUP(W1274,[1]Offen!$K:$L,2,FALSE)=0,"Offen vegan"),
IFERROR(IF(VLOOKUP(W1274,[1]Offen!$N:$O,2,FALSE)=0,"Offen Zipfel"),
IFERROR(IF(VLOOKUP(W1274,[1]Offen!$Q:$R,2,FALSE)=0,"Offen Endstücke"),
IFERROR(IF(VLOOKUP(W1274,[1]Vakuumiert!$B:$C,2,FALSE)=0,"Vakuumierter VOS ungeschält"),
IFERROR(IF(VLOOKUP(W1274,[1]Vakuumiert!$E:$F,2,FALSE)=0,"Vakuumierter ABS ungeschält"),
IFERROR(IF(VLOOKUP(W1274,[1]Vakuumiert!$H:$I,2,FALSE)=0,"Vakuumierter VOS geschält"),
IFERROR(IF(VLOOKUP(W1274,[1]Vakuumiert!$K:$L,2,FALSE)=0,"Vakuumierter VOS vegan"),
IFERROR(IF(VLOOKUP(W1274,[1]Vakuumiert!$N:$O,2,FALSE)=0,"Vakuumierter VOS Zipfel"),
IFERROR(IF(VLOOKUP(W1274,[1]Vakuumiert!$Q:$R,2,FALSE)=0,"Vakuumiert geschält"),
IFERROR(IF(VLOOKUP(W1274,'[1]vakuumierte Fertigprodukte'!$B:$C,2,FALSE)=0,"Fertigprodukte"),
IFERROR(IF(VLOOKUP(W1274,'[1]vakuumierte Fertigprodukte'!$E:$FI,2,FALSE)=0,"Vakuumierte Zipfel"),
IFERROR(IF(VLOOKUP(W1274,[1]Wurste!$B:$C,2,FALSE)=0,"Räucherwürste"),
IFERROR(IF(VLOOKUP(W1274,[1]Wurste!$E:$F,2,FALSE)=0,"URW/URGW Wurst"),
IFERROR(IF(VLOOKUP(W1274,[1]Wurste!$H:$I,2,FALSE)=0,"HF-Wurst Vegan"),
IFERROR(IF(VLOOKUP(W1274,[1]Wurste!$K:$L,2,FALSE)=0,"320er ohne Würste"),
IFERROR(IF(AND(OR(Abfalldokumentation!$I1274="BU3",Abfalldokumentation!$I1274="Verkauf"),Abfalldokumentation!$N1274="Schimmel",Abfalldokumentation!$O1274="keinen Abnehmer/kein Schälpersonal"),"Div. Zipfel, ES ohne Verwendung",VLOOKUP(Abfalldokumentation!$M1274,Produktgruppen!A:B,2,FALSE)),"-")))))))))))))))))))))))</f>
        <v>Offen ungeschält VOS</v>
      </c>
      <c r="M1274" s="81" t="str">
        <f>IFERROR(VLOOKUP(Abfalldokumentation!$W1274,Artikel!A:C,3,FALSE),Abfalldokumentation!$W1274)</f>
        <v>VOS SKZ Camembert für W</v>
      </c>
      <c r="N1274" s="81" t="str">
        <f>VLOOKUP(D1274,'Liste Gründe'!A:D,2,FALSE)</f>
        <v>Schimmel</v>
      </c>
      <c r="O1274" s="80" t="str">
        <f>IF(ISBLANK(F1274),VLOOKUP(Abfalldokumentation!$X1274,'Liste Gründe'!A:D,3,FALSE),F1274)</f>
        <v>VOS &gt; Einsatz</v>
      </c>
      <c r="P1274" s="81" t="str">
        <f>IF(ISBLANK(Abfalldokumentation!$G1274),"-",Abfalldokumentation!$G1274)</f>
        <v>-</v>
      </c>
      <c r="Q1274" s="81">
        <f t="shared" si="162"/>
        <v>42</v>
      </c>
      <c r="R1274" s="81" t="str">
        <f t="shared" si="163"/>
        <v>Produkte</v>
      </c>
      <c r="S1274" s="81" t="str">
        <f t="shared" si="164"/>
        <v>BUs</v>
      </c>
      <c r="T1274" s="81" t="str">
        <f t="shared" si="165"/>
        <v>Symptome</v>
      </c>
      <c r="U1274" s="81">
        <f>IFERROR(VLOOKUP(Abfalldokumentation!$W1274,Kennzahlen!S:U,3,FALSE)*Abfalldokumentation!$J1274,"0")</f>
        <v>10</v>
      </c>
      <c r="V1274" s="81" t="str">
        <f>IF(ISBLANK(A1274),VLOOKUP(Abfalldokumentation!$W1274,'Linien - BU'!R:S,2,FALSE),A1274)</f>
        <v>Abfüllung</v>
      </c>
      <c r="W1274" s="77">
        <f t="shared" si="166"/>
        <v>29500605</v>
      </c>
      <c r="X1274" s="77">
        <f t="shared" si="167"/>
        <v>12</v>
      </c>
      <c r="Y1274"/>
    </row>
    <row r="1275" spans="1:25" ht="30" customHeight="1" x14ac:dyDescent="0.25">
      <c r="A1275" s="45" t="s">
        <v>70</v>
      </c>
      <c r="B1275" s="46">
        <v>29500616</v>
      </c>
      <c r="C1275" s="46">
        <v>5</v>
      </c>
      <c r="D1275" s="46">
        <v>42</v>
      </c>
      <c r="E1275" s="47">
        <v>44491</v>
      </c>
      <c r="F1275" s="48"/>
      <c r="G1275" s="46"/>
      <c r="H1275" s="50" t="str">
        <f>IFERROR(VLOOKUP(Abfalldokumentation!$B1275,Artikel!A:C,3,FALSE),Abfalldokumentation!$B1275)</f>
        <v>VOS SKZ mit Pfeffer</v>
      </c>
      <c r="I1275" s="73" t="str">
        <f>VLOOKUP(V1275,'Linien - BU'!A:B,2,FALSE)</f>
        <v>BU1</v>
      </c>
      <c r="J1275" s="74">
        <f t="shared" si="161"/>
        <v>5</v>
      </c>
      <c r="K1275" s="75">
        <f>Abfalldokumentation!$E1275</f>
        <v>44491</v>
      </c>
      <c r="L1275" s="74" t="str">
        <f>IFERROR(IF(VLOOKUP(W1275,'[1]Rohware 230'!$B:$C,2,FALSE)=0,"Rohware"),
IFERROR(IF(VLOOKUP(W1275,[1]Sammelnr.!$B:$C,2,FALSE)=0,"Sammelnr. ungeschält ABS"),
IFERROR(IF(VLOOKUP(W1275,[1]Sammelnr.!$E:$F,2,FALSE)=0,"Sammelnr. ungeschält VS"),
IFERROR(IF(VLOOKUP(W1275,[1]Sammelnr.!$H:$I,2,FALSE)=0,"Sammelnr. geschält"),
IFERROR(IF(VLOOKUP(W1275,[1]Offen!$B:$C,2,FALSE)=0,"Offen ungeschält ABS"),
IFERROR(IF(VLOOKUP(W1275,[1]Offen!$E:$F,2,FALSE)=0,"Offen ungeschält VOS"),
IFERROR(IF(VLOOKUP(W1275,[1]Offen!$H:$I,2,FALSE)=0,"Offen geschält RW"),
IFERROR(IF(VLOOKUP(W1275,[1]Offen!$K:$L,2,FALSE)=0,"Offen vegan"),
IFERROR(IF(VLOOKUP(W1275,[1]Offen!$N:$O,2,FALSE)=0,"Offen Zipfel"),
IFERROR(IF(VLOOKUP(W1275,[1]Offen!$Q:$R,2,FALSE)=0,"Offen Endstücke"),
IFERROR(IF(VLOOKUP(W1275,[1]Vakuumiert!$B:$C,2,FALSE)=0,"Vakuumierter VOS ungeschält"),
IFERROR(IF(VLOOKUP(W1275,[1]Vakuumiert!$E:$F,2,FALSE)=0,"Vakuumierter ABS ungeschält"),
IFERROR(IF(VLOOKUP(W1275,[1]Vakuumiert!$H:$I,2,FALSE)=0,"Vakuumierter VOS geschält"),
IFERROR(IF(VLOOKUP(W1275,[1]Vakuumiert!$K:$L,2,FALSE)=0,"Vakuumierter VOS vegan"),
IFERROR(IF(VLOOKUP(W1275,[1]Vakuumiert!$N:$O,2,FALSE)=0,"Vakuumierter VOS Zipfel"),
IFERROR(IF(VLOOKUP(W1275,[1]Vakuumiert!$Q:$R,2,FALSE)=0,"Vakuumiert geschält"),
IFERROR(IF(VLOOKUP(W1275,'[1]vakuumierte Fertigprodukte'!$B:$C,2,FALSE)=0,"Fertigprodukte"),
IFERROR(IF(VLOOKUP(W1275,'[1]vakuumierte Fertigprodukte'!$E:$FI,2,FALSE)=0,"Vakuumierte Zipfel"),
IFERROR(IF(VLOOKUP(W1275,[1]Wurste!$B:$C,2,FALSE)=0,"Räucherwürste"),
IFERROR(IF(VLOOKUP(W1275,[1]Wurste!$E:$F,2,FALSE)=0,"URW/URGW Wurst"),
IFERROR(IF(VLOOKUP(W1275,[1]Wurste!$H:$I,2,FALSE)=0,"HF-Wurst Vegan"),
IFERROR(IF(VLOOKUP(W1275,[1]Wurste!$K:$L,2,FALSE)=0,"320er ohne Würste"),
IFERROR(IF(AND(OR(Abfalldokumentation!$I1275="BU3",Abfalldokumentation!$I1275="Verkauf"),Abfalldokumentation!$N1275="Schimmel",Abfalldokumentation!$O1275="keinen Abnehmer/kein Schälpersonal"),"Div. Zipfel, ES ohne Verwendung",VLOOKUP(Abfalldokumentation!$M1275,Produktgruppen!A:B,2,FALSE)),"-")))))))))))))))))))))))</f>
        <v>Offen ungeschält VOS</v>
      </c>
      <c r="M1275" s="76" t="str">
        <f>IFERROR(VLOOKUP(Abfalldokumentation!$W1275,Artikel!A:C,3,FALSE),Abfalldokumentation!$W1275)</f>
        <v>VOS SKZ mit Pfeffer</v>
      </c>
      <c r="N1275" s="76" t="str">
        <f>VLOOKUP(D1275,'Liste Gründe'!A:D,2,FALSE)</f>
        <v>Rest</v>
      </c>
      <c r="O1275" s="75" t="str">
        <f>IF(ISBLANK(F1275),VLOOKUP(Abfalldokumentation!$X1275,'Liste Gründe'!A:D,3,FALSE),F1275)</f>
        <v>Schmutz</v>
      </c>
      <c r="P1275" s="76" t="str">
        <f>IF(ISBLANK(Abfalldokumentation!$G1275),"-",Abfalldokumentation!$G1275)</f>
        <v>-</v>
      </c>
      <c r="Q1275" s="76">
        <f t="shared" si="162"/>
        <v>42</v>
      </c>
      <c r="R1275" s="76" t="str">
        <f t="shared" si="163"/>
        <v>Produkte</v>
      </c>
      <c r="S1275" s="76" t="str">
        <f t="shared" si="164"/>
        <v>BUs</v>
      </c>
      <c r="T1275" s="76" t="str">
        <f t="shared" si="165"/>
        <v>Symptome</v>
      </c>
      <c r="U1275" s="76">
        <f>IFERROR(VLOOKUP(Abfalldokumentation!$W1275,Kennzahlen!S:U,3,FALSE)*Abfalldokumentation!$J1275,"0")</f>
        <v>2.5</v>
      </c>
      <c r="V1275" s="76" t="str">
        <f>IF(ISBLANK(A1275),VLOOKUP(Abfalldokumentation!$W1275,'Linien - BU'!R:S,2,FALSE),A1275)</f>
        <v>Abfüllung</v>
      </c>
      <c r="W1275" s="77">
        <f t="shared" si="166"/>
        <v>29500616</v>
      </c>
      <c r="X1275" s="77">
        <f t="shared" si="167"/>
        <v>42</v>
      </c>
      <c r="Y1275"/>
    </row>
    <row r="1276" spans="1:25" ht="30" customHeight="1" x14ac:dyDescent="0.25">
      <c r="A1276" s="39" t="s">
        <v>70</v>
      </c>
      <c r="B1276" s="40">
        <v>29500918</v>
      </c>
      <c r="C1276" s="40">
        <v>20</v>
      </c>
      <c r="D1276" s="42">
        <v>12</v>
      </c>
      <c r="E1276" s="41">
        <v>44491</v>
      </c>
      <c r="F1276" s="42" t="s">
        <v>21</v>
      </c>
      <c r="G1276" s="40"/>
      <c r="H1276" s="44" t="str">
        <f>IFERROR(VLOOKUP(Abfalldokumentation!$B1276,Artikel!A:C,3,FALSE),Abfalldokumentation!$B1276)</f>
        <v>VOS SKZ-GOU</v>
      </c>
      <c r="I1276" s="78" t="str">
        <f>VLOOKUP(V1276,'Linien - BU'!A:B,2,FALSE)</f>
        <v>BU1</v>
      </c>
      <c r="J1276" s="79">
        <f t="shared" si="161"/>
        <v>20</v>
      </c>
      <c r="K1276" s="80">
        <f>Abfalldokumentation!$E1276</f>
        <v>44491</v>
      </c>
      <c r="L1276" s="79" t="str">
        <f>IFERROR(IF(VLOOKUP(W1276,'[1]Rohware 230'!$B:$C,2,FALSE)=0,"Rohware"),
IFERROR(IF(VLOOKUP(W1276,[1]Sammelnr.!$B:$C,2,FALSE)=0,"Sammelnr. ungeschält ABS"),
IFERROR(IF(VLOOKUP(W1276,[1]Sammelnr.!$E:$F,2,FALSE)=0,"Sammelnr. ungeschält VS"),
IFERROR(IF(VLOOKUP(W1276,[1]Sammelnr.!$H:$I,2,FALSE)=0,"Sammelnr. geschält"),
IFERROR(IF(VLOOKUP(W1276,[1]Offen!$B:$C,2,FALSE)=0,"Offen ungeschält ABS"),
IFERROR(IF(VLOOKUP(W1276,[1]Offen!$E:$F,2,FALSE)=0,"Offen ungeschält VOS"),
IFERROR(IF(VLOOKUP(W1276,[1]Offen!$H:$I,2,FALSE)=0,"Offen geschält RW"),
IFERROR(IF(VLOOKUP(W1276,[1]Offen!$K:$L,2,FALSE)=0,"Offen vegan"),
IFERROR(IF(VLOOKUP(W1276,[1]Offen!$N:$O,2,FALSE)=0,"Offen Zipfel"),
IFERROR(IF(VLOOKUP(W1276,[1]Offen!$Q:$R,2,FALSE)=0,"Offen Endstücke"),
IFERROR(IF(VLOOKUP(W1276,[1]Vakuumiert!$B:$C,2,FALSE)=0,"Vakuumierter VOS ungeschält"),
IFERROR(IF(VLOOKUP(W1276,[1]Vakuumiert!$E:$F,2,FALSE)=0,"Vakuumierter ABS ungeschält"),
IFERROR(IF(VLOOKUP(W1276,[1]Vakuumiert!$H:$I,2,FALSE)=0,"Vakuumierter VOS geschält"),
IFERROR(IF(VLOOKUP(W1276,[1]Vakuumiert!$K:$L,2,FALSE)=0,"Vakuumierter VOS vegan"),
IFERROR(IF(VLOOKUP(W1276,[1]Vakuumiert!$N:$O,2,FALSE)=0,"Vakuumierter VOS Zipfel"),
IFERROR(IF(VLOOKUP(W1276,[1]Vakuumiert!$Q:$R,2,FALSE)=0,"Vakuumiert geschält"),
IFERROR(IF(VLOOKUP(W1276,'[1]vakuumierte Fertigprodukte'!$B:$C,2,FALSE)=0,"Fertigprodukte"),
IFERROR(IF(VLOOKUP(W1276,'[1]vakuumierte Fertigprodukte'!$E:$FI,2,FALSE)=0,"Vakuumierte Zipfel"),
IFERROR(IF(VLOOKUP(W1276,[1]Wurste!$B:$C,2,FALSE)=0,"Räucherwürste"),
IFERROR(IF(VLOOKUP(W1276,[1]Wurste!$E:$F,2,FALSE)=0,"URW/URGW Wurst"),
IFERROR(IF(VLOOKUP(W1276,[1]Wurste!$H:$I,2,FALSE)=0,"HF-Wurst Vegan"),
IFERROR(IF(VLOOKUP(W1276,[1]Wurste!$K:$L,2,FALSE)=0,"320er ohne Würste"),
IFERROR(IF(AND(OR(Abfalldokumentation!$I1276="BU3",Abfalldokumentation!$I1276="Verkauf"),Abfalldokumentation!$N1276="Schimmel",Abfalldokumentation!$O1276="keinen Abnehmer/kein Schälpersonal"),"Div. Zipfel, ES ohne Verwendung",VLOOKUP(Abfalldokumentation!$M1276,Produktgruppen!A:B,2,FALSE)),"-")))))))))))))))))))))))</f>
        <v>Offen ungeschält VOS</v>
      </c>
      <c r="M1276" s="81" t="str">
        <f>IFERROR(VLOOKUP(Abfalldokumentation!$W1276,Artikel!A:C,3,FALSE),Abfalldokumentation!$W1276)</f>
        <v>VOS SKZ-GOU</v>
      </c>
      <c r="N1276" s="81" t="str">
        <f>VLOOKUP(D1276,'Liste Gründe'!A:D,2,FALSE)</f>
        <v>Schimmel</v>
      </c>
      <c r="O1276" s="80" t="str">
        <f>IF(ISBLANK(F1276),VLOOKUP(Abfalldokumentation!$X1276,'Liste Gründe'!A:D,3,FALSE),F1276)</f>
        <v>VOS &gt; Einsatz</v>
      </c>
      <c r="P1276" s="81" t="str">
        <f>IF(ISBLANK(Abfalldokumentation!$G1276),"-",Abfalldokumentation!$G1276)</f>
        <v>-</v>
      </c>
      <c r="Q1276" s="81">
        <f t="shared" si="162"/>
        <v>42</v>
      </c>
      <c r="R1276" s="81" t="str">
        <f t="shared" si="163"/>
        <v>Produkte</v>
      </c>
      <c r="S1276" s="81" t="str">
        <f t="shared" si="164"/>
        <v>BUs</v>
      </c>
      <c r="T1276" s="81" t="str">
        <f t="shared" si="165"/>
        <v>Symptome</v>
      </c>
      <c r="U1276" s="81">
        <f>IFERROR(VLOOKUP(Abfalldokumentation!$W1276,Kennzahlen!S:U,3,FALSE)*Abfalldokumentation!$J1276,"0")</f>
        <v>10</v>
      </c>
      <c r="V1276" s="81" t="str">
        <f>IF(ISBLANK(A1276),VLOOKUP(Abfalldokumentation!$W1276,'Linien - BU'!R:S,2,FALSE),A1276)</f>
        <v>Abfüllung</v>
      </c>
      <c r="W1276" s="77">
        <f t="shared" si="166"/>
        <v>29500918</v>
      </c>
      <c r="X1276" s="77">
        <f t="shared" si="167"/>
        <v>12</v>
      </c>
      <c r="Y1276"/>
    </row>
    <row r="1277" spans="1:25" ht="30" customHeight="1" x14ac:dyDescent="0.25">
      <c r="A1277" s="45" t="s">
        <v>70</v>
      </c>
      <c r="B1277" s="46">
        <v>29500918</v>
      </c>
      <c r="C1277" s="46">
        <v>24</v>
      </c>
      <c r="D1277" s="48">
        <v>12</v>
      </c>
      <c r="E1277" s="47">
        <v>44491</v>
      </c>
      <c r="F1277" s="48" t="s">
        <v>21</v>
      </c>
      <c r="G1277" s="46"/>
      <c r="H1277" s="50" t="str">
        <f>IFERROR(VLOOKUP(Abfalldokumentation!$B1277,Artikel!A:C,3,FALSE),Abfalldokumentation!$B1277)</f>
        <v>VOS SKZ-GOU</v>
      </c>
      <c r="I1277" s="73" t="str">
        <f>VLOOKUP(V1277,'Linien - BU'!A:B,2,FALSE)</f>
        <v>BU1</v>
      </c>
      <c r="J1277" s="74">
        <f t="shared" si="161"/>
        <v>24</v>
      </c>
      <c r="K1277" s="75">
        <f>Abfalldokumentation!$E1277</f>
        <v>44491</v>
      </c>
      <c r="L1277" s="74" t="str">
        <f>IFERROR(IF(VLOOKUP(W1277,'[1]Rohware 230'!$B:$C,2,FALSE)=0,"Rohware"),
IFERROR(IF(VLOOKUP(W1277,[1]Sammelnr.!$B:$C,2,FALSE)=0,"Sammelnr. ungeschält ABS"),
IFERROR(IF(VLOOKUP(W1277,[1]Sammelnr.!$E:$F,2,FALSE)=0,"Sammelnr. ungeschält VS"),
IFERROR(IF(VLOOKUP(W1277,[1]Sammelnr.!$H:$I,2,FALSE)=0,"Sammelnr. geschält"),
IFERROR(IF(VLOOKUP(W1277,[1]Offen!$B:$C,2,FALSE)=0,"Offen ungeschält ABS"),
IFERROR(IF(VLOOKUP(W1277,[1]Offen!$E:$F,2,FALSE)=0,"Offen ungeschält VOS"),
IFERROR(IF(VLOOKUP(W1277,[1]Offen!$H:$I,2,FALSE)=0,"Offen geschält RW"),
IFERROR(IF(VLOOKUP(W1277,[1]Offen!$K:$L,2,FALSE)=0,"Offen vegan"),
IFERROR(IF(VLOOKUP(W1277,[1]Offen!$N:$O,2,FALSE)=0,"Offen Zipfel"),
IFERROR(IF(VLOOKUP(W1277,[1]Offen!$Q:$R,2,FALSE)=0,"Offen Endstücke"),
IFERROR(IF(VLOOKUP(W1277,[1]Vakuumiert!$B:$C,2,FALSE)=0,"Vakuumierter VOS ungeschält"),
IFERROR(IF(VLOOKUP(W1277,[1]Vakuumiert!$E:$F,2,FALSE)=0,"Vakuumierter ABS ungeschält"),
IFERROR(IF(VLOOKUP(W1277,[1]Vakuumiert!$H:$I,2,FALSE)=0,"Vakuumierter VOS geschält"),
IFERROR(IF(VLOOKUP(W1277,[1]Vakuumiert!$K:$L,2,FALSE)=0,"Vakuumierter VOS vegan"),
IFERROR(IF(VLOOKUP(W1277,[1]Vakuumiert!$N:$O,2,FALSE)=0,"Vakuumierter VOS Zipfel"),
IFERROR(IF(VLOOKUP(W1277,[1]Vakuumiert!$Q:$R,2,FALSE)=0,"Vakuumiert geschält"),
IFERROR(IF(VLOOKUP(W1277,'[1]vakuumierte Fertigprodukte'!$B:$C,2,FALSE)=0,"Fertigprodukte"),
IFERROR(IF(VLOOKUP(W1277,'[1]vakuumierte Fertigprodukte'!$E:$FI,2,FALSE)=0,"Vakuumierte Zipfel"),
IFERROR(IF(VLOOKUP(W1277,[1]Wurste!$B:$C,2,FALSE)=0,"Räucherwürste"),
IFERROR(IF(VLOOKUP(W1277,[1]Wurste!$E:$F,2,FALSE)=0,"URW/URGW Wurst"),
IFERROR(IF(VLOOKUP(W1277,[1]Wurste!$H:$I,2,FALSE)=0,"HF-Wurst Vegan"),
IFERROR(IF(VLOOKUP(W1277,[1]Wurste!$K:$L,2,FALSE)=0,"320er ohne Würste"),
IFERROR(IF(AND(OR(Abfalldokumentation!$I1277="BU3",Abfalldokumentation!$I1277="Verkauf"),Abfalldokumentation!$N1277="Schimmel",Abfalldokumentation!$O1277="keinen Abnehmer/kein Schälpersonal"),"Div. Zipfel, ES ohne Verwendung",VLOOKUP(Abfalldokumentation!$M1277,Produktgruppen!A:B,2,FALSE)),"-")))))))))))))))))))))))</f>
        <v>Offen ungeschält VOS</v>
      </c>
      <c r="M1277" s="76" t="str">
        <f>IFERROR(VLOOKUP(Abfalldokumentation!$W1277,Artikel!A:C,3,FALSE),Abfalldokumentation!$W1277)</f>
        <v>VOS SKZ-GOU</v>
      </c>
      <c r="N1277" s="76" t="str">
        <f>VLOOKUP(D1277,'Liste Gründe'!A:D,2,FALSE)</f>
        <v>Schimmel</v>
      </c>
      <c r="O1277" s="75" t="str">
        <f>IF(ISBLANK(F1277),VLOOKUP(Abfalldokumentation!$X1277,'Liste Gründe'!A:D,3,FALSE),F1277)</f>
        <v>VOS &gt; Einsatz</v>
      </c>
      <c r="P1277" s="76" t="str">
        <f>IF(ISBLANK(Abfalldokumentation!$G1277),"-",Abfalldokumentation!$G1277)</f>
        <v>-</v>
      </c>
      <c r="Q1277" s="76">
        <f t="shared" si="162"/>
        <v>42</v>
      </c>
      <c r="R1277" s="76" t="str">
        <f t="shared" si="163"/>
        <v>Produkte</v>
      </c>
      <c r="S1277" s="76" t="str">
        <f t="shared" si="164"/>
        <v>BUs</v>
      </c>
      <c r="T1277" s="76" t="str">
        <f t="shared" si="165"/>
        <v>Symptome</v>
      </c>
      <c r="U1277" s="76">
        <f>IFERROR(VLOOKUP(Abfalldokumentation!$W1277,Kennzahlen!S:U,3,FALSE)*Abfalldokumentation!$J1277,"0")</f>
        <v>12</v>
      </c>
      <c r="V1277" s="76" t="str">
        <f>IF(ISBLANK(A1277),VLOOKUP(Abfalldokumentation!$W1277,'Linien - BU'!R:S,2,FALSE),A1277)</f>
        <v>Abfüllung</v>
      </c>
      <c r="W1277" s="77">
        <f t="shared" si="166"/>
        <v>29500918</v>
      </c>
      <c r="X1277" s="77">
        <f t="shared" si="167"/>
        <v>12</v>
      </c>
      <c r="Y1277"/>
    </row>
    <row r="1278" spans="1:25" ht="30" customHeight="1" x14ac:dyDescent="0.25">
      <c r="A1278" s="39" t="s">
        <v>70</v>
      </c>
      <c r="B1278" s="40">
        <v>29500939</v>
      </c>
      <c r="C1278" s="40">
        <v>20</v>
      </c>
      <c r="D1278" s="42">
        <v>12</v>
      </c>
      <c r="E1278" s="41">
        <v>44491</v>
      </c>
      <c r="F1278" s="42" t="s">
        <v>21</v>
      </c>
      <c r="G1278" s="40"/>
      <c r="H1278" s="44" t="str">
        <f>IFERROR(VLOOKUP(Abfalldokumentation!$B1278,Artikel!A:C,3,FALSE),Abfalldokumentation!$B1278)</f>
        <v>VOS URW-GRS-KRÄU OGT</v>
      </c>
      <c r="I1278" s="78" t="str">
        <f>VLOOKUP(V1278,'Linien - BU'!A:B,2,FALSE)</f>
        <v>BU1</v>
      </c>
      <c r="J1278" s="79">
        <f t="shared" si="161"/>
        <v>20</v>
      </c>
      <c r="K1278" s="80">
        <f>Abfalldokumentation!$E1278</f>
        <v>44491</v>
      </c>
      <c r="L1278" s="79" t="str">
        <f>IFERROR(IF(VLOOKUP(W1278,'[1]Rohware 230'!$B:$C,2,FALSE)=0,"Rohware"),
IFERROR(IF(VLOOKUP(W1278,[1]Sammelnr.!$B:$C,2,FALSE)=0,"Sammelnr. ungeschält ABS"),
IFERROR(IF(VLOOKUP(W1278,[1]Sammelnr.!$E:$F,2,FALSE)=0,"Sammelnr. ungeschält VS"),
IFERROR(IF(VLOOKUP(W1278,[1]Sammelnr.!$H:$I,2,FALSE)=0,"Sammelnr. geschält"),
IFERROR(IF(VLOOKUP(W1278,[1]Offen!$B:$C,2,FALSE)=0,"Offen ungeschält ABS"),
IFERROR(IF(VLOOKUP(W1278,[1]Offen!$E:$F,2,FALSE)=0,"Offen ungeschält VOS"),
IFERROR(IF(VLOOKUP(W1278,[1]Offen!$H:$I,2,FALSE)=0,"Offen geschält RW"),
IFERROR(IF(VLOOKUP(W1278,[1]Offen!$K:$L,2,FALSE)=0,"Offen vegan"),
IFERROR(IF(VLOOKUP(W1278,[1]Offen!$N:$O,2,FALSE)=0,"Offen Zipfel"),
IFERROR(IF(VLOOKUP(W1278,[1]Offen!$Q:$R,2,FALSE)=0,"Offen Endstücke"),
IFERROR(IF(VLOOKUP(W1278,[1]Vakuumiert!$B:$C,2,FALSE)=0,"Vakuumierter VOS ungeschält"),
IFERROR(IF(VLOOKUP(W1278,[1]Vakuumiert!$E:$F,2,FALSE)=0,"Vakuumierter ABS ungeschält"),
IFERROR(IF(VLOOKUP(W1278,[1]Vakuumiert!$H:$I,2,FALSE)=0,"Vakuumierter VOS geschält"),
IFERROR(IF(VLOOKUP(W1278,[1]Vakuumiert!$K:$L,2,FALSE)=0,"Vakuumierter VOS vegan"),
IFERROR(IF(VLOOKUP(W1278,[1]Vakuumiert!$N:$O,2,FALSE)=0,"Vakuumierter VOS Zipfel"),
IFERROR(IF(VLOOKUP(W1278,[1]Vakuumiert!$Q:$R,2,FALSE)=0,"Vakuumiert geschält"),
IFERROR(IF(VLOOKUP(W1278,'[1]vakuumierte Fertigprodukte'!$B:$C,2,FALSE)=0,"Fertigprodukte"),
IFERROR(IF(VLOOKUP(W1278,'[1]vakuumierte Fertigprodukte'!$E:$FI,2,FALSE)=0,"Vakuumierte Zipfel"),
IFERROR(IF(VLOOKUP(W1278,[1]Wurste!$B:$C,2,FALSE)=0,"Räucherwürste"),
IFERROR(IF(VLOOKUP(W1278,[1]Wurste!$E:$F,2,FALSE)=0,"URW/URGW Wurst"),
IFERROR(IF(VLOOKUP(W1278,[1]Wurste!$H:$I,2,FALSE)=0,"HF-Wurst Vegan"),
IFERROR(IF(VLOOKUP(W1278,[1]Wurste!$K:$L,2,FALSE)=0,"320er ohne Würste"),
IFERROR(IF(AND(OR(Abfalldokumentation!$I1278="BU3",Abfalldokumentation!$I1278="Verkauf"),Abfalldokumentation!$N1278="Schimmel",Abfalldokumentation!$O1278="keinen Abnehmer/kein Schälpersonal"),"Div. Zipfel, ES ohne Verwendung",VLOOKUP(Abfalldokumentation!$M1278,Produktgruppen!A:B,2,FALSE)),"-")))))))))))))))))))))))</f>
        <v>Offen ungeschält VOS</v>
      </c>
      <c r="M1278" s="81" t="str">
        <f>IFERROR(VLOOKUP(Abfalldokumentation!$W1278,Artikel!A:C,3,FALSE),Abfalldokumentation!$W1278)</f>
        <v>VOS URW-GRS-KRÄU OGT</v>
      </c>
      <c r="N1278" s="81" t="str">
        <f>VLOOKUP(D1278,'Liste Gründe'!A:D,2,FALSE)</f>
        <v>Schimmel</v>
      </c>
      <c r="O1278" s="80" t="str">
        <f>IF(ISBLANK(F1278),VLOOKUP(Abfalldokumentation!$X1278,'Liste Gründe'!A:D,3,FALSE),F1278)</f>
        <v>VOS &gt; Einsatz</v>
      </c>
      <c r="P1278" s="81" t="str">
        <f>IF(ISBLANK(Abfalldokumentation!$G1278),"-",Abfalldokumentation!$G1278)</f>
        <v>-</v>
      </c>
      <c r="Q1278" s="81">
        <f t="shared" si="162"/>
        <v>42</v>
      </c>
      <c r="R1278" s="81" t="str">
        <f t="shared" si="163"/>
        <v>Produkte</v>
      </c>
      <c r="S1278" s="81" t="str">
        <f t="shared" si="164"/>
        <v>BUs</v>
      </c>
      <c r="T1278" s="81" t="str">
        <f t="shared" si="165"/>
        <v>Symptome</v>
      </c>
      <c r="U1278" s="81">
        <f>IFERROR(VLOOKUP(Abfalldokumentation!$W1278,Kennzahlen!S:U,3,FALSE)*Abfalldokumentation!$J1278,"0")</f>
        <v>10</v>
      </c>
      <c r="V1278" s="81" t="str">
        <f>IF(ISBLANK(A1278),VLOOKUP(Abfalldokumentation!$W1278,'Linien - BU'!R:S,2,FALSE),A1278)</f>
        <v>Abfüllung</v>
      </c>
      <c r="W1278" s="77">
        <f t="shared" si="166"/>
        <v>29500939</v>
      </c>
      <c r="X1278" s="77">
        <f t="shared" si="167"/>
        <v>12</v>
      </c>
      <c r="Y1278"/>
    </row>
    <row r="1279" spans="1:25" ht="30" customHeight="1" x14ac:dyDescent="0.25">
      <c r="A1279" s="45" t="s">
        <v>70</v>
      </c>
      <c r="B1279" s="46">
        <v>29500945</v>
      </c>
      <c r="C1279" s="46">
        <v>16</v>
      </c>
      <c r="D1279" s="48">
        <v>12</v>
      </c>
      <c r="E1279" s="47">
        <v>44491</v>
      </c>
      <c r="F1279" s="48" t="s">
        <v>21</v>
      </c>
      <c r="G1279" s="46"/>
      <c r="H1279" s="50" t="str">
        <f>IFERROR(VLOOKUP(Abfalldokumentation!$B1279,Artikel!A:C,3,FALSE),Abfalldokumentation!$B1279)</f>
        <v>VOS URW-SCHI-NAT</v>
      </c>
      <c r="I1279" s="73" t="str">
        <f>VLOOKUP(V1279,'Linien - BU'!A:B,2,FALSE)</f>
        <v>BU1</v>
      </c>
      <c r="J1279" s="74">
        <f t="shared" si="161"/>
        <v>16</v>
      </c>
      <c r="K1279" s="75">
        <f>Abfalldokumentation!$E1279</f>
        <v>44491</v>
      </c>
      <c r="L1279" s="74" t="str">
        <f>IFERROR(IF(VLOOKUP(W1279,'[1]Rohware 230'!$B:$C,2,FALSE)=0,"Rohware"),
IFERROR(IF(VLOOKUP(W1279,[1]Sammelnr.!$B:$C,2,FALSE)=0,"Sammelnr. ungeschält ABS"),
IFERROR(IF(VLOOKUP(W1279,[1]Sammelnr.!$E:$F,2,FALSE)=0,"Sammelnr. ungeschält VS"),
IFERROR(IF(VLOOKUP(W1279,[1]Sammelnr.!$H:$I,2,FALSE)=0,"Sammelnr. geschält"),
IFERROR(IF(VLOOKUP(W1279,[1]Offen!$B:$C,2,FALSE)=0,"Offen ungeschält ABS"),
IFERROR(IF(VLOOKUP(W1279,[1]Offen!$E:$F,2,FALSE)=0,"Offen ungeschält VOS"),
IFERROR(IF(VLOOKUP(W1279,[1]Offen!$H:$I,2,FALSE)=0,"Offen geschält RW"),
IFERROR(IF(VLOOKUP(W1279,[1]Offen!$K:$L,2,FALSE)=0,"Offen vegan"),
IFERROR(IF(VLOOKUP(W1279,[1]Offen!$N:$O,2,FALSE)=0,"Offen Zipfel"),
IFERROR(IF(VLOOKUP(W1279,[1]Offen!$Q:$R,2,FALSE)=0,"Offen Endstücke"),
IFERROR(IF(VLOOKUP(W1279,[1]Vakuumiert!$B:$C,2,FALSE)=0,"Vakuumierter VOS ungeschält"),
IFERROR(IF(VLOOKUP(W1279,[1]Vakuumiert!$E:$F,2,FALSE)=0,"Vakuumierter ABS ungeschält"),
IFERROR(IF(VLOOKUP(W1279,[1]Vakuumiert!$H:$I,2,FALSE)=0,"Vakuumierter VOS geschält"),
IFERROR(IF(VLOOKUP(W1279,[1]Vakuumiert!$K:$L,2,FALSE)=0,"Vakuumierter VOS vegan"),
IFERROR(IF(VLOOKUP(W1279,[1]Vakuumiert!$N:$O,2,FALSE)=0,"Vakuumierter VOS Zipfel"),
IFERROR(IF(VLOOKUP(W1279,[1]Vakuumiert!$Q:$R,2,FALSE)=0,"Vakuumiert geschält"),
IFERROR(IF(VLOOKUP(W1279,'[1]vakuumierte Fertigprodukte'!$B:$C,2,FALSE)=0,"Fertigprodukte"),
IFERROR(IF(VLOOKUP(W1279,'[1]vakuumierte Fertigprodukte'!$E:$FI,2,FALSE)=0,"Vakuumierte Zipfel"),
IFERROR(IF(VLOOKUP(W1279,[1]Wurste!$B:$C,2,FALSE)=0,"Räucherwürste"),
IFERROR(IF(VLOOKUP(W1279,[1]Wurste!$E:$F,2,FALSE)=0,"URW/URGW Wurst"),
IFERROR(IF(VLOOKUP(W1279,[1]Wurste!$H:$I,2,FALSE)=0,"HF-Wurst Vegan"),
IFERROR(IF(VLOOKUP(W1279,[1]Wurste!$K:$L,2,FALSE)=0,"320er ohne Würste"),
IFERROR(IF(AND(OR(Abfalldokumentation!$I1279="BU3",Abfalldokumentation!$I1279="Verkauf"),Abfalldokumentation!$N1279="Schimmel",Abfalldokumentation!$O1279="keinen Abnehmer/kein Schälpersonal"),"Div. Zipfel, ES ohne Verwendung",VLOOKUP(Abfalldokumentation!$M1279,Produktgruppen!A:B,2,FALSE)),"-")))))))))))))))))))))))</f>
        <v>Offen ungeschält VOS</v>
      </c>
      <c r="M1279" s="76" t="str">
        <f>IFERROR(VLOOKUP(Abfalldokumentation!$W1279,Artikel!A:C,3,FALSE),Abfalldokumentation!$W1279)</f>
        <v>VOS URW-SCHI-NAT</v>
      </c>
      <c r="N1279" s="76" t="str">
        <f>VLOOKUP(D1279,'Liste Gründe'!A:D,2,FALSE)</f>
        <v>Schimmel</v>
      </c>
      <c r="O1279" s="75" t="str">
        <f>IF(ISBLANK(F1279),VLOOKUP(Abfalldokumentation!$X1279,'Liste Gründe'!A:D,3,FALSE),F1279)</f>
        <v>VOS &gt; Einsatz</v>
      </c>
      <c r="P1279" s="76" t="str">
        <f>IF(ISBLANK(Abfalldokumentation!$G1279),"-",Abfalldokumentation!$G1279)</f>
        <v>-</v>
      </c>
      <c r="Q1279" s="76">
        <f t="shared" si="162"/>
        <v>42</v>
      </c>
      <c r="R1279" s="76" t="str">
        <f t="shared" si="163"/>
        <v>Produkte</v>
      </c>
      <c r="S1279" s="76" t="str">
        <f t="shared" si="164"/>
        <v>BUs</v>
      </c>
      <c r="T1279" s="76" t="str">
        <f t="shared" si="165"/>
        <v>Symptome</v>
      </c>
      <c r="U1279" s="76">
        <f>IFERROR(VLOOKUP(Abfalldokumentation!$W1279,Kennzahlen!S:U,3,FALSE)*Abfalldokumentation!$J1279,"0")</f>
        <v>8</v>
      </c>
      <c r="V1279" s="76" t="str">
        <f>IF(ISBLANK(A1279),VLOOKUP(Abfalldokumentation!$W1279,'Linien - BU'!R:S,2,FALSE),A1279)</f>
        <v>Abfüllung</v>
      </c>
      <c r="W1279" s="77">
        <f t="shared" si="166"/>
        <v>29500945</v>
      </c>
      <c r="X1279" s="77">
        <f t="shared" si="167"/>
        <v>12</v>
      </c>
      <c r="Y1279"/>
    </row>
    <row r="1280" spans="1:25" ht="30" customHeight="1" x14ac:dyDescent="0.25">
      <c r="A1280" s="39" t="s">
        <v>70</v>
      </c>
      <c r="B1280" s="40">
        <v>29500949</v>
      </c>
      <c r="C1280" s="40">
        <v>25</v>
      </c>
      <c r="D1280" s="42">
        <v>12</v>
      </c>
      <c r="E1280" s="41">
        <v>44491</v>
      </c>
      <c r="F1280" s="42" t="s">
        <v>21</v>
      </c>
      <c r="G1280" s="40"/>
      <c r="H1280" s="44" t="str">
        <f>IFERROR(VLOOKUP(Abfalldokumentation!$B1280,Artikel!A:C,3,FALSE),Abfalldokumentation!$B1280)</f>
        <v>VOS URW-VS-SCHI</v>
      </c>
      <c r="I1280" s="78" t="str">
        <f>VLOOKUP(V1280,'Linien - BU'!A:B,2,FALSE)</f>
        <v>BU1</v>
      </c>
      <c r="J1280" s="79">
        <f t="shared" si="161"/>
        <v>25</v>
      </c>
      <c r="K1280" s="80">
        <f>Abfalldokumentation!$E1280</f>
        <v>44491</v>
      </c>
      <c r="L1280" s="79" t="str">
        <f>IFERROR(IF(VLOOKUP(W1280,'[1]Rohware 230'!$B:$C,2,FALSE)=0,"Rohware"),
IFERROR(IF(VLOOKUP(W1280,[1]Sammelnr.!$B:$C,2,FALSE)=0,"Sammelnr. ungeschält ABS"),
IFERROR(IF(VLOOKUP(W1280,[1]Sammelnr.!$E:$F,2,FALSE)=0,"Sammelnr. ungeschält VS"),
IFERROR(IF(VLOOKUP(W1280,[1]Sammelnr.!$H:$I,2,FALSE)=0,"Sammelnr. geschält"),
IFERROR(IF(VLOOKUP(W1280,[1]Offen!$B:$C,2,FALSE)=0,"Offen ungeschält ABS"),
IFERROR(IF(VLOOKUP(W1280,[1]Offen!$E:$F,2,FALSE)=0,"Offen ungeschält VOS"),
IFERROR(IF(VLOOKUP(W1280,[1]Offen!$H:$I,2,FALSE)=0,"Offen geschält RW"),
IFERROR(IF(VLOOKUP(W1280,[1]Offen!$K:$L,2,FALSE)=0,"Offen vegan"),
IFERROR(IF(VLOOKUP(W1280,[1]Offen!$N:$O,2,FALSE)=0,"Offen Zipfel"),
IFERROR(IF(VLOOKUP(W1280,[1]Offen!$Q:$R,2,FALSE)=0,"Offen Endstücke"),
IFERROR(IF(VLOOKUP(W1280,[1]Vakuumiert!$B:$C,2,FALSE)=0,"Vakuumierter VOS ungeschält"),
IFERROR(IF(VLOOKUP(W1280,[1]Vakuumiert!$E:$F,2,FALSE)=0,"Vakuumierter ABS ungeschält"),
IFERROR(IF(VLOOKUP(W1280,[1]Vakuumiert!$H:$I,2,FALSE)=0,"Vakuumierter VOS geschält"),
IFERROR(IF(VLOOKUP(W1280,[1]Vakuumiert!$K:$L,2,FALSE)=0,"Vakuumierter VOS vegan"),
IFERROR(IF(VLOOKUP(W1280,[1]Vakuumiert!$N:$O,2,FALSE)=0,"Vakuumierter VOS Zipfel"),
IFERROR(IF(VLOOKUP(W1280,[1]Vakuumiert!$Q:$R,2,FALSE)=0,"Vakuumiert geschält"),
IFERROR(IF(VLOOKUP(W1280,'[1]vakuumierte Fertigprodukte'!$B:$C,2,FALSE)=0,"Fertigprodukte"),
IFERROR(IF(VLOOKUP(W1280,'[1]vakuumierte Fertigprodukte'!$E:$FI,2,FALSE)=0,"Vakuumierte Zipfel"),
IFERROR(IF(VLOOKUP(W1280,[1]Wurste!$B:$C,2,FALSE)=0,"Räucherwürste"),
IFERROR(IF(VLOOKUP(W1280,[1]Wurste!$E:$F,2,FALSE)=0,"URW/URGW Wurst"),
IFERROR(IF(VLOOKUP(W1280,[1]Wurste!$H:$I,2,FALSE)=0,"HF-Wurst Vegan"),
IFERROR(IF(VLOOKUP(W1280,[1]Wurste!$K:$L,2,FALSE)=0,"320er ohne Würste"),
IFERROR(IF(AND(OR(Abfalldokumentation!$I1280="BU3",Abfalldokumentation!$I1280="Verkauf"),Abfalldokumentation!$N1280="Schimmel",Abfalldokumentation!$O1280="keinen Abnehmer/kein Schälpersonal"),"Div. Zipfel, ES ohne Verwendung",VLOOKUP(Abfalldokumentation!$M1280,Produktgruppen!A:B,2,FALSE)),"-")))))))))))))))))))))))</f>
        <v>Offen ungeschält VOS</v>
      </c>
      <c r="M1280" s="81" t="str">
        <f>IFERROR(VLOOKUP(Abfalldokumentation!$W1280,Artikel!A:C,3,FALSE),Abfalldokumentation!$W1280)</f>
        <v>VOS URW-VS-SCHI</v>
      </c>
      <c r="N1280" s="81" t="str">
        <f>VLOOKUP(D1280,'Liste Gründe'!A:D,2,FALSE)</f>
        <v>Schimmel</v>
      </c>
      <c r="O1280" s="80" t="str">
        <f>IF(ISBLANK(F1280),VLOOKUP(Abfalldokumentation!$X1280,'Liste Gründe'!A:D,3,FALSE),F1280)</f>
        <v>VOS &gt; Einsatz</v>
      </c>
      <c r="P1280" s="81" t="str">
        <f>IF(ISBLANK(Abfalldokumentation!$G1280),"-",Abfalldokumentation!$G1280)</f>
        <v>-</v>
      </c>
      <c r="Q1280" s="81">
        <f t="shared" si="162"/>
        <v>42</v>
      </c>
      <c r="R1280" s="81" t="str">
        <f t="shared" si="163"/>
        <v>Produkte</v>
      </c>
      <c r="S1280" s="81" t="str">
        <f t="shared" si="164"/>
        <v>BUs</v>
      </c>
      <c r="T1280" s="81" t="str">
        <f t="shared" si="165"/>
        <v>Symptome</v>
      </c>
      <c r="U1280" s="81">
        <f>IFERROR(VLOOKUP(Abfalldokumentation!$W1280,Kennzahlen!S:U,3,FALSE)*Abfalldokumentation!$J1280,"0")</f>
        <v>12.5</v>
      </c>
      <c r="V1280" s="81" t="str">
        <f>IF(ISBLANK(A1280),VLOOKUP(Abfalldokumentation!$W1280,'Linien - BU'!R:S,2,FALSE),A1280)</f>
        <v>Abfüllung</v>
      </c>
      <c r="W1280" s="77">
        <f t="shared" si="166"/>
        <v>29500949</v>
      </c>
      <c r="X1280" s="77">
        <f t="shared" si="167"/>
        <v>12</v>
      </c>
      <c r="Y1280"/>
    </row>
    <row r="1281" spans="1:25" ht="30" customHeight="1" x14ac:dyDescent="0.25">
      <c r="A1281" s="45" t="s">
        <v>74</v>
      </c>
      <c r="B1281" s="46">
        <v>29501002</v>
      </c>
      <c r="C1281" s="46">
        <v>10</v>
      </c>
      <c r="D1281" s="46">
        <v>12</v>
      </c>
      <c r="E1281" s="47">
        <v>44491</v>
      </c>
      <c r="F1281" s="48" t="s">
        <v>22</v>
      </c>
      <c r="G1281" s="46"/>
      <c r="H1281" s="50" t="str">
        <f>IFERROR(VLOOKUP(Abfalldokumentation!$B1281,Artikel!A:C,3,FALSE),Abfalldokumentation!$B1281)</f>
        <v>ABS Bunter Pfeffer 50%</v>
      </c>
      <c r="I1281" s="73" t="str">
        <f>VLOOKUP(V1281,'Linien - BU'!A:B,2,FALSE)</f>
        <v>BU1</v>
      </c>
      <c r="J1281" s="74">
        <f t="shared" si="161"/>
        <v>10</v>
      </c>
      <c r="K1281" s="75">
        <f>Abfalldokumentation!$E1281</f>
        <v>44491</v>
      </c>
      <c r="L1281" s="74" t="str">
        <f>IFERROR(IF(VLOOKUP(W1281,'[1]Rohware 230'!$B:$C,2,FALSE)=0,"Rohware"),
IFERROR(IF(VLOOKUP(W1281,[1]Sammelnr.!$B:$C,2,FALSE)=0,"Sammelnr. ungeschält ABS"),
IFERROR(IF(VLOOKUP(W1281,[1]Sammelnr.!$E:$F,2,FALSE)=0,"Sammelnr. ungeschält VS"),
IFERROR(IF(VLOOKUP(W1281,[1]Sammelnr.!$H:$I,2,FALSE)=0,"Sammelnr. geschält"),
IFERROR(IF(VLOOKUP(W1281,[1]Offen!$B:$C,2,FALSE)=0,"Offen ungeschält ABS"),
IFERROR(IF(VLOOKUP(W1281,[1]Offen!$E:$F,2,FALSE)=0,"Offen ungeschält VOS"),
IFERROR(IF(VLOOKUP(W1281,[1]Offen!$H:$I,2,FALSE)=0,"Offen geschält RW"),
IFERROR(IF(VLOOKUP(W1281,[1]Offen!$K:$L,2,FALSE)=0,"Offen vegan"),
IFERROR(IF(VLOOKUP(W1281,[1]Offen!$N:$O,2,FALSE)=0,"Offen Zipfel"),
IFERROR(IF(VLOOKUP(W1281,[1]Offen!$Q:$R,2,FALSE)=0,"Offen Endstücke"),
IFERROR(IF(VLOOKUP(W1281,[1]Vakuumiert!$B:$C,2,FALSE)=0,"Vakuumierter VOS ungeschält"),
IFERROR(IF(VLOOKUP(W1281,[1]Vakuumiert!$E:$F,2,FALSE)=0,"Vakuumierter ABS ungeschält"),
IFERROR(IF(VLOOKUP(W1281,[1]Vakuumiert!$H:$I,2,FALSE)=0,"Vakuumierter VOS geschält"),
IFERROR(IF(VLOOKUP(W1281,[1]Vakuumiert!$K:$L,2,FALSE)=0,"Vakuumierter VOS vegan"),
IFERROR(IF(VLOOKUP(W1281,[1]Vakuumiert!$N:$O,2,FALSE)=0,"Vakuumierter VOS Zipfel"),
IFERROR(IF(VLOOKUP(W1281,[1]Vakuumiert!$Q:$R,2,FALSE)=0,"Vakuumiert geschält"),
IFERROR(IF(VLOOKUP(W1281,'[1]vakuumierte Fertigprodukte'!$B:$C,2,FALSE)=0,"Fertigprodukte"),
IFERROR(IF(VLOOKUP(W1281,'[1]vakuumierte Fertigprodukte'!$E:$FI,2,FALSE)=0,"Vakuumierte Zipfel"),
IFERROR(IF(VLOOKUP(W1281,[1]Wurste!$B:$C,2,FALSE)=0,"Räucherwürste"),
IFERROR(IF(VLOOKUP(W1281,[1]Wurste!$E:$F,2,FALSE)=0,"URW/URGW Wurst"),
IFERROR(IF(VLOOKUP(W1281,[1]Wurste!$H:$I,2,FALSE)=0,"HF-Wurst Vegan"),
IFERROR(IF(VLOOKUP(W1281,[1]Wurste!$K:$L,2,FALSE)=0,"320er ohne Würste"),
IFERROR(IF(AND(OR(Abfalldokumentation!$I1281="BU3",Abfalldokumentation!$I1281="Verkauf"),Abfalldokumentation!$N1281="Schimmel",Abfalldokumentation!$O1281="keinen Abnehmer/kein Schälpersonal"),"Div. Zipfel, ES ohne Verwendung",VLOOKUP(Abfalldokumentation!$M1281,Produktgruppen!A:B,2,FALSE)),"-")))))))))))))))))))))))</f>
        <v>Offen ungeschält ABS</v>
      </c>
      <c r="M1281" s="76" t="str">
        <f>IFERROR(VLOOKUP(Abfalldokumentation!$W1281,Artikel!A:C,3,FALSE),Abfalldokumentation!$W1281)</f>
        <v>ABS Bunter Pfeffer 50%</v>
      </c>
      <c r="N1281" s="76" t="str">
        <f>VLOOKUP(D1281,'Liste Gründe'!A:D,2,FALSE)</f>
        <v>Schimmel</v>
      </c>
      <c r="O1281" s="75" t="str">
        <f>IF(ISBLANK(F1281),VLOOKUP(Abfalldokumentation!$X1281,'Liste Gründe'!A:D,3,FALSE),F1281)</f>
        <v>keine Verarbeitung</v>
      </c>
      <c r="P1281" s="76" t="str">
        <f>IF(ISBLANK(Abfalldokumentation!$G1281),"-",Abfalldokumentation!$G1281)</f>
        <v>-</v>
      </c>
      <c r="Q1281" s="76">
        <f t="shared" si="162"/>
        <v>42</v>
      </c>
      <c r="R1281" s="76" t="str">
        <f t="shared" si="163"/>
        <v>Produkte</v>
      </c>
      <c r="S1281" s="76" t="str">
        <f t="shared" si="164"/>
        <v>BUs</v>
      </c>
      <c r="T1281" s="76" t="str">
        <f t="shared" si="165"/>
        <v>Symptome</v>
      </c>
      <c r="U1281" s="76">
        <f>IFERROR(VLOOKUP(Abfalldokumentation!$W1281,Kennzahlen!S:U,3,FALSE)*Abfalldokumentation!$J1281,"0")</f>
        <v>10</v>
      </c>
      <c r="V1281" s="76" t="str">
        <f>IF(ISBLANK(A1281),VLOOKUP(Abfalldokumentation!$W1281,'Linien - BU'!R:S,2,FALSE),A1281)</f>
        <v>Schmelze</v>
      </c>
      <c r="W1281" s="77">
        <f t="shared" si="166"/>
        <v>29501002</v>
      </c>
      <c r="X1281" s="77">
        <f t="shared" si="167"/>
        <v>12</v>
      </c>
      <c r="Y1281"/>
    </row>
    <row r="1282" spans="1:25" ht="30" customHeight="1" x14ac:dyDescent="0.25">
      <c r="A1282" s="39" t="s">
        <v>99</v>
      </c>
      <c r="B1282" s="40">
        <v>29501003</v>
      </c>
      <c r="C1282" s="40">
        <v>117</v>
      </c>
      <c r="D1282" s="40">
        <v>81</v>
      </c>
      <c r="E1282" s="41">
        <v>44491</v>
      </c>
      <c r="F1282" s="42" t="s">
        <v>109</v>
      </c>
      <c r="G1282" s="40"/>
      <c r="H1282" s="44" t="str">
        <f>IFERROR(VLOOKUP(Abfalldokumentation!$B1282,Artikel!A:C,3,FALSE),Abfalldokumentation!$B1282)</f>
        <v>ABS CHED-PF-KRÄUK gemis</v>
      </c>
      <c r="I1282" s="78" t="str">
        <f>VLOOKUP(V1282,'Linien - BU'!A:B,2,FALSE)</f>
        <v>BU3</v>
      </c>
      <c r="J1282" s="79">
        <f t="shared" ref="J1282:J1345" si="168">C1282</f>
        <v>117</v>
      </c>
      <c r="K1282" s="80">
        <f>Abfalldokumentation!$E1282</f>
        <v>44491</v>
      </c>
      <c r="L1282" s="79" t="str">
        <f>IFERROR(IF(VLOOKUP(W1282,'[1]Rohware 230'!$B:$C,2,FALSE)=0,"Rohware"),
IFERROR(IF(VLOOKUP(W1282,[1]Sammelnr.!$B:$C,2,FALSE)=0,"Sammelnr. ungeschält ABS"),
IFERROR(IF(VLOOKUP(W1282,[1]Sammelnr.!$E:$F,2,FALSE)=0,"Sammelnr. ungeschält VS"),
IFERROR(IF(VLOOKUP(W1282,[1]Sammelnr.!$H:$I,2,FALSE)=0,"Sammelnr. geschält"),
IFERROR(IF(VLOOKUP(W1282,[1]Offen!$B:$C,2,FALSE)=0,"Offen ungeschält ABS"),
IFERROR(IF(VLOOKUP(W1282,[1]Offen!$E:$F,2,FALSE)=0,"Offen ungeschält VOS"),
IFERROR(IF(VLOOKUP(W1282,[1]Offen!$H:$I,2,FALSE)=0,"Offen geschält RW"),
IFERROR(IF(VLOOKUP(W1282,[1]Offen!$K:$L,2,FALSE)=0,"Offen vegan"),
IFERROR(IF(VLOOKUP(W1282,[1]Offen!$N:$O,2,FALSE)=0,"Offen Zipfel"),
IFERROR(IF(VLOOKUP(W1282,[1]Offen!$Q:$R,2,FALSE)=0,"Offen Endstücke"),
IFERROR(IF(VLOOKUP(W1282,[1]Vakuumiert!$B:$C,2,FALSE)=0,"Vakuumierter VOS ungeschält"),
IFERROR(IF(VLOOKUP(W1282,[1]Vakuumiert!$E:$F,2,FALSE)=0,"Vakuumierter ABS ungeschält"),
IFERROR(IF(VLOOKUP(W1282,[1]Vakuumiert!$H:$I,2,FALSE)=0,"Vakuumierter VOS geschält"),
IFERROR(IF(VLOOKUP(W1282,[1]Vakuumiert!$K:$L,2,FALSE)=0,"Vakuumierter VOS vegan"),
IFERROR(IF(VLOOKUP(W1282,[1]Vakuumiert!$N:$O,2,FALSE)=0,"Vakuumierter VOS Zipfel"),
IFERROR(IF(VLOOKUP(W1282,[1]Vakuumiert!$Q:$R,2,FALSE)=0,"Vakuumiert geschält"),
IFERROR(IF(VLOOKUP(W1282,'[1]vakuumierte Fertigprodukte'!$B:$C,2,FALSE)=0,"Fertigprodukte"),
IFERROR(IF(VLOOKUP(W1282,'[1]vakuumierte Fertigprodukte'!$E:$FI,2,FALSE)=0,"Vakuumierte Zipfel"),
IFERROR(IF(VLOOKUP(W1282,[1]Wurste!$B:$C,2,FALSE)=0,"Räucherwürste"),
IFERROR(IF(VLOOKUP(W1282,[1]Wurste!$E:$F,2,FALSE)=0,"URW/URGW Wurst"),
IFERROR(IF(VLOOKUP(W1282,[1]Wurste!$H:$I,2,FALSE)=0,"HF-Wurst Vegan"),
IFERROR(IF(VLOOKUP(W1282,[1]Wurste!$K:$L,2,FALSE)=0,"320er ohne Würste"),
IFERROR(IF(AND(OR(Abfalldokumentation!$I1282="BU3",Abfalldokumentation!$I1282="Verkauf"),Abfalldokumentation!$N1282="Schimmel",Abfalldokumentation!$O1282="keinen Abnehmer/kein Schälpersonal"),"Div. Zipfel, ES ohne Verwendung",VLOOKUP(Abfalldokumentation!$M1282,Produktgruppen!A:B,2,FALSE)),"-")))))))))))))))))))))))</f>
        <v>Offen ungeschält ABS</v>
      </c>
      <c r="M1282" s="81" t="str">
        <f>IFERROR(VLOOKUP(Abfalldokumentation!$W1282,Artikel!A:C,3,FALSE),Abfalldokumentation!$W1282)</f>
        <v>ABS CHED-PF-KRÄUK gemis</v>
      </c>
      <c r="N1282" s="81" t="str">
        <f>VLOOKUP(D1282,'Liste Gründe'!A:D,2,FALSE)</f>
        <v>Linienbezogen</v>
      </c>
      <c r="O1282" s="80" t="str">
        <f>IF(ISBLANK(F1282),VLOOKUP(Abfalldokumentation!$X1282,'Liste Gründe'!A:D,3,FALSE),F1282)</f>
        <v>gemischtes Produkt</v>
      </c>
      <c r="P1282" s="81" t="str">
        <f>IF(ISBLANK(Abfalldokumentation!$G1282),"-",Abfalldokumentation!$G1282)</f>
        <v>-</v>
      </c>
      <c r="Q1282" s="81">
        <f t="shared" ref="Q1282:Q1345" si="169">_xlfn.ISOWEEKNUM(K1282)</f>
        <v>42</v>
      </c>
      <c r="R1282" s="81" t="str">
        <f t="shared" ref="R1282:R1345" si="170">"Produkte"</f>
        <v>Produkte</v>
      </c>
      <c r="S1282" s="81" t="str">
        <f t="shared" ref="S1282:S1345" si="171">"BUs"</f>
        <v>BUs</v>
      </c>
      <c r="T1282" s="81" t="str">
        <f t="shared" ref="T1282:T1345" si="172">"Symptome"</f>
        <v>Symptome</v>
      </c>
      <c r="U1282" s="81">
        <f>IFERROR(VLOOKUP(Abfalldokumentation!$W1282,Kennzahlen!S:U,3,FALSE)*Abfalldokumentation!$J1282,"0")</f>
        <v>117</v>
      </c>
      <c r="V1282" s="81" t="str">
        <f>IF(ISBLANK(A1282),VLOOKUP(Abfalldokumentation!$W1282,'Linien - BU'!R:S,2,FALSE),A1282)</f>
        <v>L33</v>
      </c>
      <c r="W1282" s="77">
        <f t="shared" ref="W1282:W1345" si="173">B1282</f>
        <v>29501003</v>
      </c>
      <c r="X1282" s="77">
        <f t="shared" ref="X1282:X1345" si="174">D1282</f>
        <v>81</v>
      </c>
      <c r="Y1282"/>
    </row>
    <row r="1283" spans="1:25" ht="30" customHeight="1" x14ac:dyDescent="0.25">
      <c r="A1283" s="45" t="s">
        <v>99</v>
      </c>
      <c r="B1283" s="46">
        <v>29501032</v>
      </c>
      <c r="C1283" s="46">
        <v>32</v>
      </c>
      <c r="D1283" s="46">
        <v>22</v>
      </c>
      <c r="E1283" s="47">
        <v>44491</v>
      </c>
      <c r="F1283" s="48" t="s">
        <v>87</v>
      </c>
      <c r="G1283" s="46" t="s">
        <v>100</v>
      </c>
      <c r="H1283" s="50" t="str">
        <f>IFERROR(VLOOKUP(Abfalldokumentation!$B1283,Artikel!A:C,3,FALSE),Abfalldokumentation!$B1283)</f>
        <v>ABS CHED-ROT MIT ß-CARO</v>
      </c>
      <c r="I1283" s="73" t="str">
        <f>VLOOKUP(V1283,'Linien - BU'!A:B,2,FALSE)</f>
        <v>BU3</v>
      </c>
      <c r="J1283" s="74">
        <f t="shared" si="168"/>
        <v>32</v>
      </c>
      <c r="K1283" s="75">
        <f>Abfalldokumentation!$E1283</f>
        <v>44491</v>
      </c>
      <c r="L1283" s="74" t="str">
        <f>IFERROR(IF(VLOOKUP(W1283,'[1]Rohware 230'!$B:$C,2,FALSE)=0,"Rohware"),
IFERROR(IF(VLOOKUP(W1283,[1]Sammelnr.!$B:$C,2,FALSE)=0,"Sammelnr. ungeschält ABS"),
IFERROR(IF(VLOOKUP(W1283,[1]Sammelnr.!$E:$F,2,FALSE)=0,"Sammelnr. ungeschält VS"),
IFERROR(IF(VLOOKUP(W1283,[1]Sammelnr.!$H:$I,2,FALSE)=0,"Sammelnr. geschält"),
IFERROR(IF(VLOOKUP(W1283,[1]Offen!$B:$C,2,FALSE)=0,"Offen ungeschält ABS"),
IFERROR(IF(VLOOKUP(W1283,[1]Offen!$E:$F,2,FALSE)=0,"Offen ungeschält VOS"),
IFERROR(IF(VLOOKUP(W1283,[1]Offen!$H:$I,2,FALSE)=0,"Offen geschält RW"),
IFERROR(IF(VLOOKUP(W1283,[1]Offen!$K:$L,2,FALSE)=0,"Offen vegan"),
IFERROR(IF(VLOOKUP(W1283,[1]Offen!$N:$O,2,FALSE)=0,"Offen Zipfel"),
IFERROR(IF(VLOOKUP(W1283,[1]Offen!$Q:$R,2,FALSE)=0,"Offen Endstücke"),
IFERROR(IF(VLOOKUP(W1283,[1]Vakuumiert!$B:$C,2,FALSE)=0,"Vakuumierter VOS ungeschält"),
IFERROR(IF(VLOOKUP(W1283,[1]Vakuumiert!$E:$F,2,FALSE)=0,"Vakuumierter ABS ungeschält"),
IFERROR(IF(VLOOKUP(W1283,[1]Vakuumiert!$H:$I,2,FALSE)=0,"Vakuumierter VOS geschält"),
IFERROR(IF(VLOOKUP(W1283,[1]Vakuumiert!$K:$L,2,FALSE)=0,"Vakuumierter VOS vegan"),
IFERROR(IF(VLOOKUP(W1283,[1]Vakuumiert!$N:$O,2,FALSE)=0,"Vakuumierter VOS Zipfel"),
IFERROR(IF(VLOOKUP(W1283,[1]Vakuumiert!$Q:$R,2,FALSE)=0,"Vakuumiert geschält"),
IFERROR(IF(VLOOKUP(W1283,'[1]vakuumierte Fertigprodukte'!$B:$C,2,FALSE)=0,"Fertigprodukte"),
IFERROR(IF(VLOOKUP(W1283,'[1]vakuumierte Fertigprodukte'!$E:$FI,2,FALSE)=0,"Vakuumierte Zipfel"),
IFERROR(IF(VLOOKUP(W1283,[1]Wurste!$B:$C,2,FALSE)=0,"Räucherwürste"),
IFERROR(IF(VLOOKUP(W1283,[1]Wurste!$E:$F,2,FALSE)=0,"URW/URGW Wurst"),
IFERROR(IF(VLOOKUP(W1283,[1]Wurste!$H:$I,2,FALSE)=0,"HF-Wurst Vegan"),
IFERROR(IF(VLOOKUP(W1283,[1]Wurste!$K:$L,2,FALSE)=0,"320er ohne Würste"),
IFERROR(IF(AND(OR(Abfalldokumentation!$I1283="BU3",Abfalldokumentation!$I1283="Verkauf"),Abfalldokumentation!$N1283="Schimmel",Abfalldokumentation!$O1283="keinen Abnehmer/kein Schälpersonal"),"Div. Zipfel, ES ohne Verwendung",VLOOKUP(Abfalldokumentation!$M1283,Produktgruppen!A:B,2,FALSE)),"-")))))))))))))))))))))))</f>
        <v>Offen ungeschält ABS</v>
      </c>
      <c r="M1283" s="76" t="str">
        <f>IFERROR(VLOOKUP(Abfalldokumentation!$W1283,Artikel!A:C,3,FALSE),Abfalldokumentation!$W1283)</f>
        <v>ABS CHED-ROT MIT ß-CARO</v>
      </c>
      <c r="N1283" s="76" t="str">
        <f>VLOOKUP(D1283,'Liste Gründe'!A:D,2,FALSE)</f>
        <v>Rest</v>
      </c>
      <c r="O1283" s="75" t="str">
        <f>IF(ISBLANK(F1283),VLOOKUP(Abfalldokumentation!$X1283,'Liste Gründe'!A:D,3,FALSE),F1283)</f>
        <v>Fremdkörper</v>
      </c>
      <c r="P1283" s="76" t="str">
        <f>IF(ISBLANK(Abfalldokumentation!$G1283),"-",Abfalldokumentation!$G1283)</f>
        <v>Schmutz</v>
      </c>
      <c r="Q1283" s="76">
        <f t="shared" si="169"/>
        <v>42</v>
      </c>
      <c r="R1283" s="76" t="str">
        <f t="shared" si="170"/>
        <v>Produkte</v>
      </c>
      <c r="S1283" s="76" t="str">
        <f t="shared" si="171"/>
        <v>BUs</v>
      </c>
      <c r="T1283" s="76" t="str">
        <f t="shared" si="172"/>
        <v>Symptome</v>
      </c>
      <c r="U1283" s="76">
        <f>IFERROR(VLOOKUP(Abfalldokumentation!$W1283,Kennzahlen!S:U,3,FALSE)*Abfalldokumentation!$J1283,"0")</f>
        <v>32</v>
      </c>
      <c r="V1283" s="76" t="str">
        <f>IF(ISBLANK(A1283),VLOOKUP(Abfalldokumentation!$W1283,'Linien - BU'!R:S,2,FALSE),A1283)</f>
        <v>L33</v>
      </c>
      <c r="W1283" s="77">
        <f t="shared" si="173"/>
        <v>29501032</v>
      </c>
      <c r="X1283" s="77">
        <f t="shared" si="174"/>
        <v>22</v>
      </c>
      <c r="Y1283"/>
    </row>
    <row r="1284" spans="1:25" ht="30" customHeight="1" x14ac:dyDescent="0.25">
      <c r="A1284" s="39" t="s">
        <v>11</v>
      </c>
      <c r="B1284" s="40">
        <v>29501060</v>
      </c>
      <c r="C1284" s="40">
        <v>10</v>
      </c>
      <c r="D1284" s="40">
        <v>12</v>
      </c>
      <c r="E1284" s="41">
        <v>44491</v>
      </c>
      <c r="F1284" s="42" t="s">
        <v>20</v>
      </c>
      <c r="G1284" s="40"/>
      <c r="H1284" s="44" t="str">
        <f>IFERROR(VLOOKUP(Abfalldokumentation!$B1284,Artikel!A:C,3,FALSE),Abfalldokumentation!$B1284)</f>
        <v>VOS RW-NATUR ZIPFEL 350</v>
      </c>
      <c r="I1284" s="78" t="str">
        <f>VLOOKUP(V1284,'Linien - BU'!A:B,2,FALSE)</f>
        <v>Verkauf</v>
      </c>
      <c r="J1284" s="79">
        <f t="shared" si="168"/>
        <v>10</v>
      </c>
      <c r="K1284" s="80">
        <f>Abfalldokumentation!$E1284</f>
        <v>44491</v>
      </c>
      <c r="L1284" s="79" t="str">
        <f>IFERROR(IF(VLOOKUP(W1284,'[1]Rohware 230'!$B:$C,2,FALSE)=0,"Rohware"),
IFERROR(IF(VLOOKUP(W1284,[1]Sammelnr.!$B:$C,2,FALSE)=0,"Sammelnr. ungeschält ABS"),
IFERROR(IF(VLOOKUP(W1284,[1]Sammelnr.!$E:$F,2,FALSE)=0,"Sammelnr. ungeschält VS"),
IFERROR(IF(VLOOKUP(W1284,[1]Sammelnr.!$H:$I,2,FALSE)=0,"Sammelnr. geschält"),
IFERROR(IF(VLOOKUP(W1284,[1]Offen!$B:$C,2,FALSE)=0,"Offen ungeschält ABS"),
IFERROR(IF(VLOOKUP(W1284,[1]Offen!$E:$F,2,FALSE)=0,"Offen ungeschält VOS"),
IFERROR(IF(VLOOKUP(W1284,[1]Offen!$H:$I,2,FALSE)=0,"Offen geschält RW"),
IFERROR(IF(VLOOKUP(W1284,[1]Offen!$K:$L,2,FALSE)=0,"Offen vegan"),
IFERROR(IF(VLOOKUP(W1284,[1]Offen!$N:$O,2,FALSE)=0,"Offen Zipfel"),
IFERROR(IF(VLOOKUP(W1284,[1]Offen!$Q:$R,2,FALSE)=0,"Offen Endstücke"),
IFERROR(IF(VLOOKUP(W1284,[1]Vakuumiert!$B:$C,2,FALSE)=0,"Vakuumierter VOS ungeschält"),
IFERROR(IF(VLOOKUP(W1284,[1]Vakuumiert!$E:$F,2,FALSE)=0,"Vakuumierter ABS ungeschält"),
IFERROR(IF(VLOOKUP(W1284,[1]Vakuumiert!$H:$I,2,FALSE)=0,"Vakuumierter VOS geschält"),
IFERROR(IF(VLOOKUP(W1284,[1]Vakuumiert!$K:$L,2,FALSE)=0,"Vakuumierter VOS vegan"),
IFERROR(IF(VLOOKUP(W1284,[1]Vakuumiert!$N:$O,2,FALSE)=0,"Vakuumierter VOS Zipfel"),
IFERROR(IF(VLOOKUP(W1284,[1]Vakuumiert!$Q:$R,2,FALSE)=0,"Vakuumiert geschält"),
IFERROR(IF(VLOOKUP(W1284,'[1]vakuumierte Fertigprodukte'!$B:$C,2,FALSE)=0,"Fertigprodukte"),
IFERROR(IF(VLOOKUP(W1284,'[1]vakuumierte Fertigprodukte'!$E:$FI,2,FALSE)=0,"Vakuumierte Zipfel"),
IFERROR(IF(VLOOKUP(W1284,[1]Wurste!$B:$C,2,FALSE)=0,"Räucherwürste"),
IFERROR(IF(VLOOKUP(W1284,[1]Wurste!$E:$F,2,FALSE)=0,"URW/URGW Wurst"),
IFERROR(IF(VLOOKUP(W1284,[1]Wurste!$H:$I,2,FALSE)=0,"HF-Wurst Vegan"),
IFERROR(IF(VLOOKUP(W1284,[1]Wurste!$K:$L,2,FALSE)=0,"320er ohne Würste"),
IFERROR(IF(AND(OR(Abfalldokumentation!$I1284="BU3",Abfalldokumentation!$I1284="Verkauf"),Abfalldokumentation!$N1284="Schimmel",Abfalldokumentation!$O1284="keinen Abnehmer/kein Schälpersonal"),"Div. Zipfel, ES ohne Verwendung",VLOOKUP(Abfalldokumentation!$M1284,Produktgruppen!A:B,2,FALSE)),"-")))))))))))))))))))))))</f>
        <v>Offen Zipfel</v>
      </c>
      <c r="M1284" s="81" t="str">
        <f>IFERROR(VLOOKUP(Abfalldokumentation!$W1284,Artikel!A:C,3,FALSE),Abfalldokumentation!$W1284)</f>
        <v>VOS RW-NATUR ZIPFEL 350</v>
      </c>
      <c r="N1284" s="81" t="str">
        <f>VLOOKUP(D1284,'Liste Gründe'!A:D,2,FALSE)</f>
        <v>Schimmel</v>
      </c>
      <c r="O1284" s="80" t="str">
        <f>IF(ISBLANK(F1284),VLOOKUP(Abfalldokumentation!$X1284,'Liste Gründe'!A:D,3,FALSE),F1284)</f>
        <v>keinen Abnehmer/kein Schälpersonal</v>
      </c>
      <c r="P1284" s="81" t="str">
        <f>IF(ISBLANK(Abfalldokumentation!$G1284),"-",Abfalldokumentation!$G1284)</f>
        <v>-</v>
      </c>
      <c r="Q1284" s="81">
        <f t="shared" si="169"/>
        <v>42</v>
      </c>
      <c r="R1284" s="81" t="str">
        <f t="shared" si="170"/>
        <v>Produkte</v>
      </c>
      <c r="S1284" s="81" t="str">
        <f t="shared" si="171"/>
        <v>BUs</v>
      </c>
      <c r="T1284" s="81" t="str">
        <f t="shared" si="172"/>
        <v>Symptome</v>
      </c>
      <c r="U1284" s="81">
        <f>IFERROR(VLOOKUP(Abfalldokumentation!$W1284,Kennzahlen!S:U,3,FALSE)*Abfalldokumentation!$J1284,"0")</f>
        <v>5</v>
      </c>
      <c r="V1284" s="81" t="str">
        <f>IF(ISBLANK(A1284),VLOOKUP(Abfalldokumentation!$W1284,'Linien - BU'!R:S,2,FALSE),A1284)</f>
        <v>Verkauf</v>
      </c>
      <c r="W1284" s="77">
        <f t="shared" si="173"/>
        <v>29501060</v>
      </c>
      <c r="X1284" s="77">
        <f t="shared" si="174"/>
        <v>12</v>
      </c>
      <c r="Y1284"/>
    </row>
    <row r="1285" spans="1:25" ht="30" customHeight="1" x14ac:dyDescent="0.25">
      <c r="A1285" s="45" t="s">
        <v>74</v>
      </c>
      <c r="B1285" s="46">
        <v>29600017</v>
      </c>
      <c r="C1285" s="46">
        <v>60</v>
      </c>
      <c r="D1285" s="48">
        <v>12</v>
      </c>
      <c r="E1285" s="47">
        <v>44491</v>
      </c>
      <c r="F1285" s="48" t="s">
        <v>22</v>
      </c>
      <c r="G1285" s="46"/>
      <c r="H1285" s="50" t="str">
        <f>IFERROR(VLOOKUP(Abfalldokumentation!$B1285,Artikel!A:C,3,FALSE),Abfalldokumentation!$B1285)</f>
        <v>VS RW Schinken mit Rind</v>
      </c>
      <c r="I1285" s="73" t="str">
        <f>VLOOKUP(V1285,'Linien - BU'!A:B,2,FALSE)</f>
        <v>BU1</v>
      </c>
      <c r="J1285" s="74">
        <f t="shared" si="168"/>
        <v>60</v>
      </c>
      <c r="K1285" s="75">
        <f>Abfalldokumentation!$E1285</f>
        <v>44491</v>
      </c>
      <c r="L1285" s="74" t="str">
        <f>IFERROR(IF(VLOOKUP(W1285,'[1]Rohware 230'!$B:$C,2,FALSE)=0,"Rohware"),
IFERROR(IF(VLOOKUP(W1285,[1]Sammelnr.!$B:$C,2,FALSE)=0,"Sammelnr. ungeschält ABS"),
IFERROR(IF(VLOOKUP(W1285,[1]Sammelnr.!$E:$F,2,FALSE)=0,"Sammelnr. ungeschält VS"),
IFERROR(IF(VLOOKUP(W1285,[1]Sammelnr.!$H:$I,2,FALSE)=0,"Sammelnr. geschält"),
IFERROR(IF(VLOOKUP(W1285,[1]Offen!$B:$C,2,FALSE)=0,"Offen ungeschält ABS"),
IFERROR(IF(VLOOKUP(W1285,[1]Offen!$E:$F,2,FALSE)=0,"Offen ungeschält VOS"),
IFERROR(IF(VLOOKUP(W1285,[1]Offen!$H:$I,2,FALSE)=0,"Offen geschält RW"),
IFERROR(IF(VLOOKUP(W1285,[1]Offen!$K:$L,2,FALSE)=0,"Offen vegan"),
IFERROR(IF(VLOOKUP(W1285,[1]Offen!$N:$O,2,FALSE)=0,"Offen Zipfel"),
IFERROR(IF(VLOOKUP(W1285,[1]Offen!$Q:$R,2,FALSE)=0,"Offen Endstücke"),
IFERROR(IF(VLOOKUP(W1285,[1]Vakuumiert!$B:$C,2,FALSE)=0,"Vakuumierter VOS ungeschält"),
IFERROR(IF(VLOOKUP(W1285,[1]Vakuumiert!$E:$F,2,FALSE)=0,"Vakuumierter ABS ungeschält"),
IFERROR(IF(VLOOKUP(W1285,[1]Vakuumiert!$H:$I,2,FALSE)=0,"Vakuumierter VOS geschält"),
IFERROR(IF(VLOOKUP(W1285,[1]Vakuumiert!$K:$L,2,FALSE)=0,"Vakuumierter VOS vegan"),
IFERROR(IF(VLOOKUP(W1285,[1]Vakuumiert!$N:$O,2,FALSE)=0,"Vakuumierter VOS Zipfel"),
IFERROR(IF(VLOOKUP(W1285,[1]Vakuumiert!$Q:$R,2,FALSE)=0,"Vakuumiert geschält"),
IFERROR(IF(VLOOKUP(W1285,'[1]vakuumierte Fertigprodukte'!$B:$C,2,FALSE)=0,"Fertigprodukte"),
IFERROR(IF(VLOOKUP(W1285,'[1]vakuumierte Fertigprodukte'!$E:$FI,2,FALSE)=0,"Vakuumierte Zipfel"),
IFERROR(IF(VLOOKUP(W1285,[1]Wurste!$B:$C,2,FALSE)=0,"Räucherwürste"),
IFERROR(IF(VLOOKUP(W1285,[1]Wurste!$E:$F,2,FALSE)=0,"URW/URGW Wurst"),
IFERROR(IF(VLOOKUP(W1285,[1]Wurste!$H:$I,2,FALSE)=0,"HF-Wurst Vegan"),
IFERROR(IF(VLOOKUP(W1285,[1]Wurste!$K:$L,2,FALSE)=0,"320er ohne Würste"),
IFERROR(IF(AND(OR(Abfalldokumentation!$I1285="BU3",Abfalldokumentation!$I1285="Verkauf"),Abfalldokumentation!$N1285="Schimmel",Abfalldokumentation!$O1285="keinen Abnehmer/kein Schälpersonal"),"Div. Zipfel, ES ohne Verwendung",VLOOKUP(Abfalldokumentation!$M1285,Produktgruppen!A:B,2,FALSE)),"-")))))))))))))))))))))))</f>
        <v>Sammelnr. ungeschält VS</v>
      </c>
      <c r="M1285" s="76" t="str">
        <f>IFERROR(VLOOKUP(Abfalldokumentation!$W1285,Artikel!A:C,3,FALSE),Abfalldokumentation!$W1285)</f>
        <v>VS RW Schinken mit Rind</v>
      </c>
      <c r="N1285" s="76" t="str">
        <f>VLOOKUP(D1285,'Liste Gründe'!A:D,2,FALSE)</f>
        <v>Schimmel</v>
      </c>
      <c r="O1285" s="75" t="str">
        <f>IF(ISBLANK(F1285),VLOOKUP(Abfalldokumentation!$X1285,'Liste Gründe'!A:D,3,FALSE),F1285)</f>
        <v>keine Verarbeitung</v>
      </c>
      <c r="P1285" s="76" t="str">
        <f>IF(ISBLANK(Abfalldokumentation!$G1285),"-",Abfalldokumentation!$G1285)</f>
        <v>-</v>
      </c>
      <c r="Q1285" s="76">
        <f t="shared" si="169"/>
        <v>42</v>
      </c>
      <c r="R1285" s="76" t="str">
        <f t="shared" si="170"/>
        <v>Produkte</v>
      </c>
      <c r="S1285" s="76" t="str">
        <f t="shared" si="171"/>
        <v>BUs</v>
      </c>
      <c r="T1285" s="76" t="str">
        <f t="shared" si="172"/>
        <v>Symptome</v>
      </c>
      <c r="U1285" s="76">
        <f>IFERROR(VLOOKUP(Abfalldokumentation!$W1285,Kennzahlen!S:U,3,FALSE)*Abfalldokumentation!$J1285,"0")</f>
        <v>30</v>
      </c>
      <c r="V1285" s="76" t="str">
        <f>IF(ISBLANK(A1285),VLOOKUP(Abfalldokumentation!$W1285,'Linien - BU'!R:S,2,FALSE),A1285)</f>
        <v>Schmelze</v>
      </c>
      <c r="W1285" s="77">
        <f t="shared" si="173"/>
        <v>29600017</v>
      </c>
      <c r="X1285" s="77">
        <f t="shared" si="174"/>
        <v>12</v>
      </c>
      <c r="Y1285"/>
    </row>
    <row r="1286" spans="1:25" ht="30" customHeight="1" x14ac:dyDescent="0.25">
      <c r="A1286" s="39" t="s">
        <v>70</v>
      </c>
      <c r="B1286" s="40">
        <v>29600027</v>
      </c>
      <c r="C1286" s="40">
        <v>20</v>
      </c>
      <c r="D1286" s="42">
        <v>12</v>
      </c>
      <c r="E1286" s="41">
        <v>44491</v>
      </c>
      <c r="F1286" s="42" t="s">
        <v>21</v>
      </c>
      <c r="G1286" s="40"/>
      <c r="H1286" s="44" t="str">
        <f>IFERROR(VLOOKUP(Abfalldokumentation!$B1286,Artikel!A:C,3,FALSE),Abfalldokumentation!$B1286)</f>
        <v>VS Chili geschält</v>
      </c>
      <c r="I1286" s="78" t="str">
        <f>VLOOKUP(V1286,'Linien - BU'!A:B,2,FALSE)</f>
        <v>BU1</v>
      </c>
      <c r="J1286" s="79">
        <f t="shared" si="168"/>
        <v>20</v>
      </c>
      <c r="K1286" s="80">
        <f>Abfalldokumentation!$E1286</f>
        <v>44491</v>
      </c>
      <c r="L1286" s="79" t="str">
        <f>IFERROR(IF(VLOOKUP(W1286,'[1]Rohware 230'!$B:$C,2,FALSE)=0,"Rohware"),
IFERROR(IF(VLOOKUP(W1286,[1]Sammelnr.!$B:$C,2,FALSE)=0,"Sammelnr. ungeschält ABS"),
IFERROR(IF(VLOOKUP(W1286,[1]Sammelnr.!$E:$F,2,FALSE)=0,"Sammelnr. ungeschält VS"),
IFERROR(IF(VLOOKUP(W1286,[1]Sammelnr.!$H:$I,2,FALSE)=0,"Sammelnr. geschält"),
IFERROR(IF(VLOOKUP(W1286,[1]Offen!$B:$C,2,FALSE)=0,"Offen ungeschält ABS"),
IFERROR(IF(VLOOKUP(W1286,[1]Offen!$E:$F,2,FALSE)=0,"Offen ungeschält VOS"),
IFERROR(IF(VLOOKUP(W1286,[1]Offen!$H:$I,2,FALSE)=0,"Offen geschält RW"),
IFERROR(IF(VLOOKUP(W1286,[1]Offen!$K:$L,2,FALSE)=0,"Offen vegan"),
IFERROR(IF(VLOOKUP(W1286,[1]Offen!$N:$O,2,FALSE)=0,"Offen Zipfel"),
IFERROR(IF(VLOOKUP(W1286,[1]Offen!$Q:$R,2,FALSE)=0,"Offen Endstücke"),
IFERROR(IF(VLOOKUP(W1286,[1]Vakuumiert!$B:$C,2,FALSE)=0,"Vakuumierter VOS ungeschält"),
IFERROR(IF(VLOOKUP(W1286,[1]Vakuumiert!$E:$F,2,FALSE)=0,"Vakuumierter ABS ungeschält"),
IFERROR(IF(VLOOKUP(W1286,[1]Vakuumiert!$H:$I,2,FALSE)=0,"Vakuumierter VOS geschält"),
IFERROR(IF(VLOOKUP(W1286,[1]Vakuumiert!$K:$L,2,FALSE)=0,"Vakuumierter VOS vegan"),
IFERROR(IF(VLOOKUP(W1286,[1]Vakuumiert!$N:$O,2,FALSE)=0,"Vakuumierter VOS Zipfel"),
IFERROR(IF(VLOOKUP(W1286,[1]Vakuumiert!$Q:$R,2,FALSE)=0,"Vakuumiert geschält"),
IFERROR(IF(VLOOKUP(W1286,'[1]vakuumierte Fertigprodukte'!$B:$C,2,FALSE)=0,"Fertigprodukte"),
IFERROR(IF(VLOOKUP(W1286,'[1]vakuumierte Fertigprodukte'!$E:$FI,2,FALSE)=0,"Vakuumierte Zipfel"),
IFERROR(IF(VLOOKUP(W1286,[1]Wurste!$B:$C,2,FALSE)=0,"Räucherwürste"),
IFERROR(IF(VLOOKUP(W1286,[1]Wurste!$E:$F,2,FALSE)=0,"URW/URGW Wurst"),
IFERROR(IF(VLOOKUP(W1286,[1]Wurste!$H:$I,2,FALSE)=0,"HF-Wurst Vegan"),
IFERROR(IF(VLOOKUP(W1286,[1]Wurste!$K:$L,2,FALSE)=0,"320er ohne Würste"),
IFERROR(IF(AND(OR(Abfalldokumentation!$I1286="BU3",Abfalldokumentation!$I1286="Verkauf"),Abfalldokumentation!$N1286="Schimmel",Abfalldokumentation!$O1286="keinen Abnehmer/kein Schälpersonal"),"Div. Zipfel, ES ohne Verwendung",VLOOKUP(Abfalldokumentation!$M1286,Produktgruppen!A:B,2,FALSE)),"-")))))))))))))))))))))))</f>
        <v>Sammelnr. geschält</v>
      </c>
      <c r="M1286" s="81" t="str">
        <f>IFERROR(VLOOKUP(Abfalldokumentation!$W1286,Artikel!A:C,3,FALSE),Abfalldokumentation!$W1286)</f>
        <v>VS Chili geschält</v>
      </c>
      <c r="N1286" s="81" t="str">
        <f>VLOOKUP(D1286,'Liste Gründe'!A:D,2,FALSE)</f>
        <v>Schimmel</v>
      </c>
      <c r="O1286" s="80" t="str">
        <f>IF(ISBLANK(F1286),VLOOKUP(Abfalldokumentation!$X1286,'Liste Gründe'!A:D,3,FALSE),F1286)</f>
        <v>VOS &gt; Einsatz</v>
      </c>
      <c r="P1286" s="81" t="str">
        <f>IF(ISBLANK(Abfalldokumentation!$G1286),"-",Abfalldokumentation!$G1286)</f>
        <v>-</v>
      </c>
      <c r="Q1286" s="81">
        <f t="shared" si="169"/>
        <v>42</v>
      </c>
      <c r="R1286" s="81" t="str">
        <f t="shared" si="170"/>
        <v>Produkte</v>
      </c>
      <c r="S1286" s="81" t="str">
        <f t="shared" si="171"/>
        <v>BUs</v>
      </c>
      <c r="T1286" s="81" t="str">
        <f t="shared" si="172"/>
        <v>Symptome</v>
      </c>
      <c r="U1286" s="81">
        <f>IFERROR(VLOOKUP(Abfalldokumentation!$W1286,Kennzahlen!S:U,3,FALSE)*Abfalldokumentation!$J1286,"0")</f>
        <v>18.641999999999999</v>
      </c>
      <c r="V1286" s="81" t="str">
        <f>IF(ISBLANK(A1286),VLOOKUP(Abfalldokumentation!$W1286,'Linien - BU'!R:S,2,FALSE),A1286)</f>
        <v>Abfüllung</v>
      </c>
      <c r="W1286" s="77">
        <f t="shared" si="173"/>
        <v>29600027</v>
      </c>
      <c r="X1286" s="77">
        <f t="shared" si="174"/>
        <v>12</v>
      </c>
      <c r="Y1286"/>
    </row>
    <row r="1287" spans="1:25" ht="30" customHeight="1" x14ac:dyDescent="0.25">
      <c r="A1287" s="45">
        <v>3020</v>
      </c>
      <c r="B1287" s="46">
        <v>32000106</v>
      </c>
      <c r="C1287" s="46">
        <v>29.5</v>
      </c>
      <c r="D1287" s="46">
        <v>30</v>
      </c>
      <c r="E1287" s="47">
        <v>44491</v>
      </c>
      <c r="F1287" s="48"/>
      <c r="G1287" s="46"/>
      <c r="H1287" s="50" t="str">
        <f>IFERROR(VLOOKUP(Abfalldokumentation!$B1287,Artikel!A:C,3,FALSE),Abfalldokumentation!$B1287)</f>
        <v>GRW SCHI-NAT 7,2GK NEUE</v>
      </c>
      <c r="I1287" s="73" t="str">
        <f>VLOOKUP(V1287,'Linien - BU'!A:B,2,FALSE)</f>
        <v>BU1</v>
      </c>
      <c r="J1287" s="74">
        <f t="shared" si="168"/>
        <v>29.5</v>
      </c>
      <c r="K1287" s="75">
        <f>Abfalldokumentation!$E1287</f>
        <v>44491</v>
      </c>
      <c r="L1287" s="74" t="str">
        <f>IFERROR(IF(VLOOKUP(W1287,'[1]Rohware 230'!$B:$C,2,FALSE)=0,"Rohware"),
IFERROR(IF(VLOOKUP(W1287,[1]Sammelnr.!$B:$C,2,FALSE)=0,"Sammelnr. ungeschält ABS"),
IFERROR(IF(VLOOKUP(W1287,[1]Sammelnr.!$E:$F,2,FALSE)=0,"Sammelnr. ungeschält VS"),
IFERROR(IF(VLOOKUP(W1287,[1]Sammelnr.!$H:$I,2,FALSE)=0,"Sammelnr. geschält"),
IFERROR(IF(VLOOKUP(W1287,[1]Offen!$B:$C,2,FALSE)=0,"Offen ungeschält ABS"),
IFERROR(IF(VLOOKUP(W1287,[1]Offen!$E:$F,2,FALSE)=0,"Offen ungeschält VOS"),
IFERROR(IF(VLOOKUP(W1287,[1]Offen!$H:$I,2,FALSE)=0,"Offen geschält RW"),
IFERROR(IF(VLOOKUP(W1287,[1]Offen!$K:$L,2,FALSE)=0,"Offen vegan"),
IFERROR(IF(VLOOKUP(W1287,[1]Offen!$N:$O,2,FALSE)=0,"Offen Zipfel"),
IFERROR(IF(VLOOKUP(W1287,[1]Offen!$Q:$R,2,FALSE)=0,"Offen Endstücke"),
IFERROR(IF(VLOOKUP(W1287,[1]Vakuumiert!$B:$C,2,FALSE)=0,"Vakuumierter VOS ungeschält"),
IFERROR(IF(VLOOKUP(W1287,[1]Vakuumiert!$E:$F,2,FALSE)=0,"Vakuumierter ABS ungeschält"),
IFERROR(IF(VLOOKUP(W1287,[1]Vakuumiert!$H:$I,2,FALSE)=0,"Vakuumierter VOS geschält"),
IFERROR(IF(VLOOKUP(W1287,[1]Vakuumiert!$K:$L,2,FALSE)=0,"Vakuumierter VOS vegan"),
IFERROR(IF(VLOOKUP(W1287,[1]Vakuumiert!$N:$O,2,FALSE)=0,"Vakuumierter VOS Zipfel"),
IFERROR(IF(VLOOKUP(W1287,[1]Vakuumiert!$Q:$R,2,FALSE)=0,"Vakuumiert geschält"),
IFERROR(IF(VLOOKUP(W1287,'[1]vakuumierte Fertigprodukte'!$B:$C,2,FALSE)=0,"Fertigprodukte"),
IFERROR(IF(VLOOKUP(W1287,'[1]vakuumierte Fertigprodukte'!$E:$FI,2,FALSE)=0,"Vakuumierte Zipfel"),
IFERROR(IF(VLOOKUP(W1287,[1]Wurste!$B:$C,2,FALSE)=0,"Räucherwürste"),
IFERROR(IF(VLOOKUP(W1287,[1]Wurste!$E:$F,2,FALSE)=0,"URW/URGW Wurst"),
IFERROR(IF(VLOOKUP(W1287,[1]Wurste!$H:$I,2,FALSE)=0,"HF-Wurst Vegan"),
IFERROR(IF(VLOOKUP(W1287,[1]Wurste!$K:$L,2,FALSE)=0,"320er ohne Würste"),
IFERROR(IF(AND(OR(Abfalldokumentation!$I1287="BU3",Abfalldokumentation!$I1287="Verkauf"),Abfalldokumentation!$N1287="Schimmel",Abfalldokumentation!$O1287="keinen Abnehmer/kein Schälpersonal"),"Div. Zipfel, ES ohne Verwendung",VLOOKUP(Abfalldokumentation!$M1287,Produktgruppen!A:B,2,FALSE)),"-")))))))))))))))))))))))</f>
        <v>Räucherwürste</v>
      </c>
      <c r="M1287" s="76" t="str">
        <f>IFERROR(VLOOKUP(Abfalldokumentation!$W1287,Artikel!A:C,3,FALSE),Abfalldokumentation!$W1287)</f>
        <v>GRW SCHI-NAT 7,2GK NEUE</v>
      </c>
      <c r="N1287" s="76" t="str">
        <f>VLOOKUP(D1287,'Liste Gründe'!A:D,2,FALSE)</f>
        <v>Linienbezogen</v>
      </c>
      <c r="O1287" s="75" t="str">
        <f>IF(ISBLANK(F1287),VLOOKUP(Abfalldokumentation!$X1287,'Liste Gründe'!A:D,3,FALSE),F1287)</f>
        <v>Maschinenabfall</v>
      </c>
      <c r="P1287" s="76" t="str">
        <f>IF(ISBLANK(Abfalldokumentation!$G1287),"-",Abfalldokumentation!$G1287)</f>
        <v>-</v>
      </c>
      <c r="Q1287" s="76">
        <f t="shared" si="169"/>
        <v>42</v>
      </c>
      <c r="R1287" s="76" t="str">
        <f t="shared" si="170"/>
        <v>Produkte</v>
      </c>
      <c r="S1287" s="76" t="str">
        <f t="shared" si="171"/>
        <v>BUs</v>
      </c>
      <c r="T1287" s="76" t="str">
        <f t="shared" si="172"/>
        <v>Symptome</v>
      </c>
      <c r="U1287" s="76" t="str">
        <f>IFERROR(VLOOKUP(Abfalldokumentation!$W1287,Kennzahlen!S:U,3,FALSE)*Abfalldokumentation!$J1287,"0")</f>
        <v>0</v>
      </c>
      <c r="V1287" s="76">
        <f>IF(ISBLANK(A1287),VLOOKUP(Abfalldokumentation!$W1287,'Linien - BU'!R:S,2,FALSE),A1287)</f>
        <v>3020</v>
      </c>
      <c r="W1287" s="77">
        <f t="shared" si="173"/>
        <v>32000106</v>
      </c>
      <c r="X1287" s="77">
        <f t="shared" si="174"/>
        <v>30</v>
      </c>
      <c r="Y1287"/>
    </row>
    <row r="1288" spans="1:25" ht="30" customHeight="1" x14ac:dyDescent="0.25">
      <c r="A1288" s="39">
        <v>3020</v>
      </c>
      <c r="B1288" s="40">
        <v>32000106</v>
      </c>
      <c r="C1288" s="40">
        <v>60</v>
      </c>
      <c r="D1288" s="40">
        <v>34</v>
      </c>
      <c r="E1288" s="41">
        <v>44491</v>
      </c>
      <c r="F1288" s="42" t="s">
        <v>119</v>
      </c>
      <c r="G1288" s="40"/>
      <c r="H1288" s="44" t="str">
        <f>IFERROR(VLOOKUP(Abfalldokumentation!$B1288,Artikel!A:C,3,FALSE),Abfalldokumentation!$B1288)</f>
        <v>GRW SCHI-NAT 7,2GK NEUE</v>
      </c>
      <c r="I1288" s="78" t="str">
        <f>VLOOKUP(V1288,'Linien - BU'!A:B,2,FALSE)</f>
        <v>BU1</v>
      </c>
      <c r="J1288" s="79">
        <f t="shared" si="168"/>
        <v>60</v>
      </c>
      <c r="K1288" s="80">
        <f>Abfalldokumentation!$E1288</f>
        <v>44491</v>
      </c>
      <c r="L1288" s="79" t="str">
        <f>IFERROR(IF(VLOOKUP(W1288,'[1]Rohware 230'!$B:$C,2,FALSE)=0,"Rohware"),
IFERROR(IF(VLOOKUP(W1288,[1]Sammelnr.!$B:$C,2,FALSE)=0,"Sammelnr. ungeschält ABS"),
IFERROR(IF(VLOOKUP(W1288,[1]Sammelnr.!$E:$F,2,FALSE)=0,"Sammelnr. ungeschält VS"),
IFERROR(IF(VLOOKUP(W1288,[1]Sammelnr.!$H:$I,2,FALSE)=0,"Sammelnr. geschält"),
IFERROR(IF(VLOOKUP(W1288,[1]Offen!$B:$C,2,FALSE)=0,"Offen ungeschält ABS"),
IFERROR(IF(VLOOKUP(W1288,[1]Offen!$E:$F,2,FALSE)=0,"Offen ungeschält VOS"),
IFERROR(IF(VLOOKUP(W1288,[1]Offen!$H:$I,2,FALSE)=0,"Offen geschält RW"),
IFERROR(IF(VLOOKUP(W1288,[1]Offen!$K:$L,2,FALSE)=0,"Offen vegan"),
IFERROR(IF(VLOOKUP(W1288,[1]Offen!$N:$O,2,FALSE)=0,"Offen Zipfel"),
IFERROR(IF(VLOOKUP(W1288,[1]Offen!$Q:$R,2,FALSE)=0,"Offen Endstücke"),
IFERROR(IF(VLOOKUP(W1288,[1]Vakuumiert!$B:$C,2,FALSE)=0,"Vakuumierter VOS ungeschält"),
IFERROR(IF(VLOOKUP(W1288,[1]Vakuumiert!$E:$F,2,FALSE)=0,"Vakuumierter ABS ungeschält"),
IFERROR(IF(VLOOKUP(W1288,[1]Vakuumiert!$H:$I,2,FALSE)=0,"Vakuumierter VOS geschält"),
IFERROR(IF(VLOOKUP(W1288,[1]Vakuumiert!$K:$L,2,FALSE)=0,"Vakuumierter VOS vegan"),
IFERROR(IF(VLOOKUP(W1288,[1]Vakuumiert!$N:$O,2,FALSE)=0,"Vakuumierter VOS Zipfel"),
IFERROR(IF(VLOOKUP(W1288,[1]Vakuumiert!$Q:$R,2,FALSE)=0,"Vakuumiert geschält"),
IFERROR(IF(VLOOKUP(W1288,'[1]vakuumierte Fertigprodukte'!$B:$C,2,FALSE)=0,"Fertigprodukte"),
IFERROR(IF(VLOOKUP(W1288,'[1]vakuumierte Fertigprodukte'!$E:$FI,2,FALSE)=0,"Vakuumierte Zipfel"),
IFERROR(IF(VLOOKUP(W1288,[1]Wurste!$B:$C,2,FALSE)=0,"Räucherwürste"),
IFERROR(IF(VLOOKUP(W1288,[1]Wurste!$E:$F,2,FALSE)=0,"URW/URGW Wurst"),
IFERROR(IF(VLOOKUP(W1288,[1]Wurste!$H:$I,2,FALSE)=0,"HF-Wurst Vegan"),
IFERROR(IF(VLOOKUP(W1288,[1]Wurste!$K:$L,2,FALSE)=0,"320er ohne Würste"),
IFERROR(IF(AND(OR(Abfalldokumentation!$I1288="BU3",Abfalldokumentation!$I1288="Verkauf"),Abfalldokumentation!$N1288="Schimmel",Abfalldokumentation!$O1288="keinen Abnehmer/kein Schälpersonal"),"Div. Zipfel, ES ohne Verwendung",VLOOKUP(Abfalldokumentation!$M1288,Produktgruppen!A:B,2,FALSE)),"-")))))))))))))))))))))))</f>
        <v>Räucherwürste</v>
      </c>
      <c r="M1288" s="81" t="str">
        <f>IFERROR(VLOOKUP(Abfalldokumentation!$W1288,Artikel!A:C,3,FALSE),Abfalldokumentation!$W1288)</f>
        <v>GRW SCHI-NAT 7,2GK NEUE</v>
      </c>
      <c r="N1288" s="81" t="str">
        <f>VLOOKUP(D1288,'Liste Gründe'!A:D,2,FALSE)</f>
        <v>Linienbezogen</v>
      </c>
      <c r="O1288" s="80" t="str">
        <f>IF(ISBLANK(F1288),VLOOKUP(Abfalldokumentation!$X1288,'Liste Gründe'!A:D,3,FALSE),F1288)</f>
        <v>Bodenabfall Abfüllung</v>
      </c>
      <c r="P1288" s="81" t="str">
        <f>IF(ISBLANK(Abfalldokumentation!$G1288),"-",Abfalldokumentation!$G1288)</f>
        <v>-</v>
      </c>
      <c r="Q1288" s="81">
        <f t="shared" si="169"/>
        <v>42</v>
      </c>
      <c r="R1288" s="81" t="str">
        <f t="shared" si="170"/>
        <v>Produkte</v>
      </c>
      <c r="S1288" s="81" t="str">
        <f t="shared" si="171"/>
        <v>BUs</v>
      </c>
      <c r="T1288" s="81" t="str">
        <f t="shared" si="172"/>
        <v>Symptome</v>
      </c>
      <c r="U1288" s="81" t="str">
        <f>IFERROR(VLOOKUP(Abfalldokumentation!$W1288,Kennzahlen!S:U,3,FALSE)*Abfalldokumentation!$J1288,"0")</f>
        <v>0</v>
      </c>
      <c r="V1288" s="81">
        <f>IF(ISBLANK(A1288),VLOOKUP(Abfalldokumentation!$W1288,'Linien - BU'!R:S,2,FALSE),A1288)</f>
        <v>3020</v>
      </c>
      <c r="W1288" s="77">
        <f t="shared" si="173"/>
        <v>32000106</v>
      </c>
      <c r="X1288" s="77">
        <f t="shared" si="174"/>
        <v>34</v>
      </c>
      <c r="Y1288"/>
    </row>
    <row r="1289" spans="1:25" ht="30" customHeight="1" x14ac:dyDescent="0.25">
      <c r="A1289" s="45" t="s">
        <v>101</v>
      </c>
      <c r="B1289" s="46">
        <v>50000275</v>
      </c>
      <c r="C1289" s="46">
        <v>525</v>
      </c>
      <c r="D1289" s="46">
        <v>11</v>
      </c>
      <c r="E1289" s="47">
        <v>44491</v>
      </c>
      <c r="F1289" s="48" t="s">
        <v>34</v>
      </c>
      <c r="G1289" s="48" t="s">
        <v>262</v>
      </c>
      <c r="H1289" s="50" t="str">
        <f>IFERROR(VLOOKUP(Abfalldokumentation!$B1289,Artikel!A:C,3,FALSE),Abfalldokumentation!$B1289)</f>
        <v>Außenmasse FK-Röllchen</v>
      </c>
      <c r="I1289" s="73" t="str">
        <f>VLOOKUP(V1289,'Linien - BU'!A:B,2,FALSE)</f>
        <v>Rest</v>
      </c>
      <c r="J1289" s="74">
        <f t="shared" si="168"/>
        <v>525</v>
      </c>
      <c r="K1289" s="75">
        <f>Abfalldokumentation!$E1289</f>
        <v>44491</v>
      </c>
      <c r="L1289" s="74" t="str">
        <f>IFERROR(IF(VLOOKUP(W1289,'[1]Rohware 230'!$B:$C,2,FALSE)=0,"Rohware"),
IFERROR(IF(VLOOKUP(W1289,[1]Sammelnr.!$B:$C,2,FALSE)=0,"Sammelnr. ungeschält ABS"),
IFERROR(IF(VLOOKUP(W1289,[1]Sammelnr.!$E:$F,2,FALSE)=0,"Sammelnr. ungeschält VS"),
IFERROR(IF(VLOOKUP(W1289,[1]Sammelnr.!$H:$I,2,FALSE)=0,"Sammelnr. geschält"),
IFERROR(IF(VLOOKUP(W1289,[1]Offen!$B:$C,2,FALSE)=0,"Offen ungeschält ABS"),
IFERROR(IF(VLOOKUP(W1289,[1]Offen!$E:$F,2,FALSE)=0,"Offen ungeschält VOS"),
IFERROR(IF(VLOOKUP(W1289,[1]Offen!$H:$I,2,FALSE)=0,"Offen geschält RW"),
IFERROR(IF(VLOOKUP(W1289,[1]Offen!$K:$L,2,FALSE)=0,"Offen vegan"),
IFERROR(IF(VLOOKUP(W1289,[1]Offen!$N:$O,2,FALSE)=0,"Offen Zipfel"),
IFERROR(IF(VLOOKUP(W1289,[1]Offen!$Q:$R,2,FALSE)=0,"Offen Endstücke"),
IFERROR(IF(VLOOKUP(W1289,[1]Vakuumiert!$B:$C,2,FALSE)=0,"Vakuumierter VOS ungeschält"),
IFERROR(IF(VLOOKUP(W1289,[1]Vakuumiert!$E:$F,2,FALSE)=0,"Vakuumierter ABS ungeschält"),
IFERROR(IF(VLOOKUP(W1289,[1]Vakuumiert!$H:$I,2,FALSE)=0,"Vakuumierter VOS geschält"),
IFERROR(IF(VLOOKUP(W1289,[1]Vakuumiert!$K:$L,2,FALSE)=0,"Vakuumierter VOS vegan"),
IFERROR(IF(VLOOKUP(W1289,[1]Vakuumiert!$N:$O,2,FALSE)=0,"Vakuumierter VOS Zipfel"),
IFERROR(IF(VLOOKUP(W1289,[1]Vakuumiert!$Q:$R,2,FALSE)=0,"Vakuumiert geschält"),
IFERROR(IF(VLOOKUP(W1289,'[1]vakuumierte Fertigprodukte'!$B:$C,2,FALSE)=0,"Fertigprodukte"),
IFERROR(IF(VLOOKUP(W1289,'[1]vakuumierte Fertigprodukte'!$E:$FI,2,FALSE)=0,"Vakuumierte Zipfel"),
IFERROR(IF(VLOOKUP(W1289,[1]Wurste!$B:$C,2,FALSE)=0,"Räucherwürste"),
IFERROR(IF(VLOOKUP(W1289,[1]Wurste!$E:$F,2,FALSE)=0,"URW/URGW Wurst"),
IFERROR(IF(VLOOKUP(W1289,[1]Wurste!$H:$I,2,FALSE)=0,"HF-Wurst Vegan"),
IFERROR(IF(VLOOKUP(W1289,[1]Wurste!$K:$L,2,FALSE)=0,"320er ohne Würste"),
IFERROR(IF(AND(OR(Abfalldokumentation!$I1289="BU3",Abfalldokumentation!$I1289="Verkauf"),Abfalldokumentation!$N1289="Schimmel",Abfalldokumentation!$O1289="keinen Abnehmer/kein Schälpersonal"),"Div. Zipfel, ES ohne Verwendung",VLOOKUP(Abfalldokumentation!$M1289,Produktgruppen!A:B,2,FALSE)),"-")))))))))))))))))))))))</f>
        <v>Fertigware</v>
      </c>
      <c r="M1289" s="76" t="str">
        <f>IFERROR(VLOOKUP(Abfalldokumentation!$W1289,Artikel!A:C,3,FALSE),Abfalldokumentation!$W1289)</f>
        <v>Außenmasse FK-Röllchen</v>
      </c>
      <c r="N1289" s="76" t="str">
        <f>VLOOKUP(D1289,'Liste Gründe'!A:D,2,FALSE)</f>
        <v>Schimmel</v>
      </c>
      <c r="O1289" s="75" t="str">
        <f>IF(ISBLANK(F1289),VLOOKUP(Abfalldokumentation!$X1289,'Liste Gründe'!A:D,3,FALSE),F1289)</f>
        <v>zu hohe Produktion</v>
      </c>
      <c r="P1289" s="76" t="str">
        <f>IF(ISBLANK(Abfalldokumentation!$G1289),"-",Abfalldokumentation!$G1289)</f>
        <v>keine Verlängerung, da Ananas</v>
      </c>
      <c r="Q1289" s="76">
        <f t="shared" si="169"/>
        <v>42</v>
      </c>
      <c r="R1289" s="76" t="str">
        <f t="shared" si="170"/>
        <v>Produkte</v>
      </c>
      <c r="S1289" s="76" t="str">
        <f t="shared" si="171"/>
        <v>BUs</v>
      </c>
      <c r="T1289" s="76" t="str">
        <f t="shared" si="172"/>
        <v>Symptome</v>
      </c>
      <c r="U1289" s="76">
        <f>IFERROR(VLOOKUP(Abfalldokumentation!$W1289,Kennzahlen!S:U,3,FALSE)*Abfalldokumentation!$J1289,"0")</f>
        <v>1863.75</v>
      </c>
      <c r="V1289" s="76" t="str">
        <f>IF(ISBLANK(A1289),VLOOKUP(Abfalldokumentation!$W1289,'Linien - BU'!R:S,2,FALSE),A1289)</f>
        <v>Weisenhorn</v>
      </c>
      <c r="W1289" s="77">
        <f t="shared" si="173"/>
        <v>50000275</v>
      </c>
      <c r="X1289" s="77">
        <f t="shared" si="174"/>
        <v>11</v>
      </c>
      <c r="Y1289"/>
    </row>
    <row r="1290" spans="1:25" ht="30" customHeight="1" x14ac:dyDescent="0.25">
      <c r="A1290" s="39" t="s">
        <v>101</v>
      </c>
      <c r="B1290" s="40">
        <v>50000275</v>
      </c>
      <c r="C1290" s="40">
        <v>525</v>
      </c>
      <c r="D1290" s="40">
        <v>11</v>
      </c>
      <c r="E1290" s="41">
        <v>44491</v>
      </c>
      <c r="F1290" s="42"/>
      <c r="G1290" s="40"/>
      <c r="H1290" s="44" t="str">
        <f>IFERROR(VLOOKUP(Abfalldokumentation!$B1290,Artikel!A:C,3,FALSE),Abfalldokumentation!$B1290)</f>
        <v>Außenmasse FK-Röllchen</v>
      </c>
      <c r="I1290" s="78" t="str">
        <f>VLOOKUP(V1290,'Linien - BU'!A:B,2,FALSE)</f>
        <v>Rest</v>
      </c>
      <c r="J1290" s="79">
        <f t="shared" si="168"/>
        <v>525</v>
      </c>
      <c r="K1290" s="80">
        <f>Abfalldokumentation!$E1290</f>
        <v>44491</v>
      </c>
      <c r="L1290" s="79" t="str">
        <f>IFERROR(IF(VLOOKUP(W1290,'[1]Rohware 230'!$B:$C,2,FALSE)=0,"Rohware"),
IFERROR(IF(VLOOKUP(W1290,[1]Sammelnr.!$B:$C,2,FALSE)=0,"Sammelnr. ungeschält ABS"),
IFERROR(IF(VLOOKUP(W1290,[1]Sammelnr.!$E:$F,2,FALSE)=0,"Sammelnr. ungeschält VS"),
IFERROR(IF(VLOOKUP(W1290,[1]Sammelnr.!$H:$I,2,FALSE)=0,"Sammelnr. geschält"),
IFERROR(IF(VLOOKUP(W1290,[1]Offen!$B:$C,2,FALSE)=0,"Offen ungeschält ABS"),
IFERROR(IF(VLOOKUP(W1290,[1]Offen!$E:$F,2,FALSE)=0,"Offen ungeschält VOS"),
IFERROR(IF(VLOOKUP(W1290,[1]Offen!$H:$I,2,FALSE)=0,"Offen geschält RW"),
IFERROR(IF(VLOOKUP(W1290,[1]Offen!$K:$L,2,FALSE)=0,"Offen vegan"),
IFERROR(IF(VLOOKUP(W1290,[1]Offen!$N:$O,2,FALSE)=0,"Offen Zipfel"),
IFERROR(IF(VLOOKUP(W1290,[1]Offen!$Q:$R,2,FALSE)=0,"Offen Endstücke"),
IFERROR(IF(VLOOKUP(W1290,[1]Vakuumiert!$B:$C,2,FALSE)=0,"Vakuumierter VOS ungeschält"),
IFERROR(IF(VLOOKUP(W1290,[1]Vakuumiert!$E:$F,2,FALSE)=0,"Vakuumierter ABS ungeschält"),
IFERROR(IF(VLOOKUP(W1290,[1]Vakuumiert!$H:$I,2,FALSE)=0,"Vakuumierter VOS geschält"),
IFERROR(IF(VLOOKUP(W1290,[1]Vakuumiert!$K:$L,2,FALSE)=0,"Vakuumierter VOS vegan"),
IFERROR(IF(VLOOKUP(W1290,[1]Vakuumiert!$N:$O,2,FALSE)=0,"Vakuumierter VOS Zipfel"),
IFERROR(IF(VLOOKUP(W1290,[1]Vakuumiert!$Q:$R,2,FALSE)=0,"Vakuumiert geschält"),
IFERROR(IF(VLOOKUP(W1290,'[1]vakuumierte Fertigprodukte'!$B:$C,2,FALSE)=0,"Fertigprodukte"),
IFERROR(IF(VLOOKUP(W1290,'[1]vakuumierte Fertigprodukte'!$E:$FI,2,FALSE)=0,"Vakuumierte Zipfel"),
IFERROR(IF(VLOOKUP(W1290,[1]Wurste!$B:$C,2,FALSE)=0,"Räucherwürste"),
IFERROR(IF(VLOOKUP(W1290,[1]Wurste!$E:$F,2,FALSE)=0,"URW/URGW Wurst"),
IFERROR(IF(VLOOKUP(W1290,[1]Wurste!$H:$I,2,FALSE)=0,"HF-Wurst Vegan"),
IFERROR(IF(VLOOKUP(W1290,[1]Wurste!$K:$L,2,FALSE)=0,"320er ohne Würste"),
IFERROR(IF(AND(OR(Abfalldokumentation!$I1290="BU3",Abfalldokumentation!$I1290="Verkauf"),Abfalldokumentation!$N1290="Schimmel",Abfalldokumentation!$O1290="keinen Abnehmer/kein Schälpersonal"),"Div. Zipfel, ES ohne Verwendung",VLOOKUP(Abfalldokumentation!$M1290,Produktgruppen!A:B,2,FALSE)),"-")))))))))))))))))))))))</f>
        <v>Fertigware</v>
      </c>
      <c r="M1290" s="81" t="str">
        <f>IFERROR(VLOOKUP(Abfalldokumentation!$W1290,Artikel!A:C,3,FALSE),Abfalldokumentation!$W1290)</f>
        <v>Außenmasse FK-Röllchen</v>
      </c>
      <c r="N1290" s="81" t="str">
        <f>VLOOKUP(D1290,'Liste Gründe'!A:D,2,FALSE)</f>
        <v>Schimmel</v>
      </c>
      <c r="O1290" s="80" t="str">
        <f>IF(ISBLANK(F1290),VLOOKUP(Abfalldokumentation!$X1290,'Liste Gründe'!A:D,3,FALSE),F1290)</f>
        <v>MHD abgelaufen</v>
      </c>
      <c r="P1290" s="81" t="str">
        <f>IF(ISBLANK(Abfalldokumentation!$G1290),"-",Abfalldokumentation!$G1290)</f>
        <v>-</v>
      </c>
      <c r="Q1290" s="81">
        <f t="shared" si="169"/>
        <v>42</v>
      </c>
      <c r="R1290" s="81" t="str">
        <f t="shared" si="170"/>
        <v>Produkte</v>
      </c>
      <c r="S1290" s="81" t="str">
        <f t="shared" si="171"/>
        <v>BUs</v>
      </c>
      <c r="T1290" s="81" t="str">
        <f t="shared" si="172"/>
        <v>Symptome</v>
      </c>
      <c r="U1290" s="81">
        <f>IFERROR(VLOOKUP(Abfalldokumentation!$W1290,Kennzahlen!S:U,3,FALSE)*Abfalldokumentation!$J1290,"0")</f>
        <v>1863.75</v>
      </c>
      <c r="V1290" s="81" t="str">
        <f>IF(ISBLANK(A1290),VLOOKUP(Abfalldokumentation!$W1290,'Linien - BU'!R:S,2,FALSE),A1290)</f>
        <v>Weisenhorn</v>
      </c>
      <c r="W1290" s="77">
        <f t="shared" si="173"/>
        <v>50000275</v>
      </c>
      <c r="X1290" s="77">
        <f t="shared" si="174"/>
        <v>11</v>
      </c>
      <c r="Y1290"/>
    </row>
    <row r="1291" spans="1:25" ht="30" customHeight="1" x14ac:dyDescent="0.25">
      <c r="A1291" s="45" t="s">
        <v>7</v>
      </c>
      <c r="B1291" s="46" t="s">
        <v>36</v>
      </c>
      <c r="C1291" s="46">
        <v>27</v>
      </c>
      <c r="D1291" s="46">
        <v>30</v>
      </c>
      <c r="E1291" s="47">
        <v>44491</v>
      </c>
      <c r="F1291" s="48"/>
      <c r="G1291" s="46"/>
      <c r="H1291" s="50" t="str">
        <f>IFERROR(VLOOKUP(Abfalldokumentation!$B1291,Artikel!A:C,3,FALSE),Abfalldokumentation!$B1291)</f>
        <v>-</v>
      </c>
      <c r="I1291" s="73" t="str">
        <f>VLOOKUP(V1291,'Linien - BU'!A:B,2,FALSE)</f>
        <v>BU2</v>
      </c>
      <c r="J1291" s="74">
        <f t="shared" si="168"/>
        <v>27</v>
      </c>
      <c r="K1291" s="75">
        <f>Abfalldokumentation!$E1291</f>
        <v>44491</v>
      </c>
      <c r="L1291" s="74" t="str">
        <f>IFERROR(IF(VLOOKUP(W1291,'[1]Rohware 230'!$B:$C,2,FALSE)=0,"Rohware"),
IFERROR(IF(VLOOKUP(W1291,[1]Sammelnr.!$B:$C,2,FALSE)=0,"Sammelnr. ungeschält ABS"),
IFERROR(IF(VLOOKUP(W1291,[1]Sammelnr.!$E:$F,2,FALSE)=0,"Sammelnr. ungeschält VS"),
IFERROR(IF(VLOOKUP(W1291,[1]Sammelnr.!$H:$I,2,FALSE)=0,"Sammelnr. geschält"),
IFERROR(IF(VLOOKUP(W1291,[1]Offen!$B:$C,2,FALSE)=0,"Offen ungeschält ABS"),
IFERROR(IF(VLOOKUP(W1291,[1]Offen!$E:$F,2,FALSE)=0,"Offen ungeschält VOS"),
IFERROR(IF(VLOOKUP(W1291,[1]Offen!$H:$I,2,FALSE)=0,"Offen geschält RW"),
IFERROR(IF(VLOOKUP(W1291,[1]Offen!$K:$L,2,FALSE)=0,"Offen vegan"),
IFERROR(IF(VLOOKUP(W1291,[1]Offen!$N:$O,2,FALSE)=0,"Offen Zipfel"),
IFERROR(IF(VLOOKUP(W1291,[1]Offen!$Q:$R,2,FALSE)=0,"Offen Endstücke"),
IFERROR(IF(VLOOKUP(W1291,[1]Vakuumiert!$B:$C,2,FALSE)=0,"Vakuumierter VOS ungeschält"),
IFERROR(IF(VLOOKUP(W1291,[1]Vakuumiert!$E:$F,2,FALSE)=0,"Vakuumierter ABS ungeschält"),
IFERROR(IF(VLOOKUP(W1291,[1]Vakuumiert!$H:$I,2,FALSE)=0,"Vakuumierter VOS geschält"),
IFERROR(IF(VLOOKUP(W1291,[1]Vakuumiert!$K:$L,2,FALSE)=0,"Vakuumierter VOS vegan"),
IFERROR(IF(VLOOKUP(W1291,[1]Vakuumiert!$N:$O,2,FALSE)=0,"Vakuumierter VOS Zipfel"),
IFERROR(IF(VLOOKUP(W1291,[1]Vakuumiert!$Q:$R,2,FALSE)=0,"Vakuumiert geschält"),
IFERROR(IF(VLOOKUP(W1291,'[1]vakuumierte Fertigprodukte'!$B:$C,2,FALSE)=0,"Fertigprodukte"),
IFERROR(IF(VLOOKUP(W1291,'[1]vakuumierte Fertigprodukte'!$E:$FI,2,FALSE)=0,"Vakuumierte Zipfel"),
IFERROR(IF(VLOOKUP(W1291,[1]Wurste!$B:$C,2,FALSE)=0,"Räucherwürste"),
IFERROR(IF(VLOOKUP(W1291,[1]Wurste!$E:$F,2,FALSE)=0,"URW/URGW Wurst"),
IFERROR(IF(VLOOKUP(W1291,[1]Wurste!$H:$I,2,FALSE)=0,"HF-Wurst Vegan"),
IFERROR(IF(VLOOKUP(W1291,[1]Wurste!$K:$L,2,FALSE)=0,"320er ohne Würste"),
IFERROR(IF(AND(OR(Abfalldokumentation!$I1291="BU3",Abfalldokumentation!$I1291="Verkauf"),Abfalldokumentation!$N1291="Schimmel",Abfalldokumentation!$O1291="keinen Abnehmer/kein Schälpersonal"),"Div. Zipfel, ES ohne Verwendung",VLOOKUP(Abfalldokumentation!$M1291,Produktgruppen!A:B,2,FALSE)),"-")))))))))))))))))))))))</f>
        <v>Rest</v>
      </c>
      <c r="M1291" s="76" t="str">
        <f>IFERROR(VLOOKUP(Abfalldokumentation!$W1291,Artikel!A:C,3,FALSE),Abfalldokumentation!$W1291)</f>
        <v>-</v>
      </c>
      <c r="N1291" s="76" t="str">
        <f>VLOOKUP(D1291,'Liste Gründe'!A:D,2,FALSE)</f>
        <v>Linienbezogen</v>
      </c>
      <c r="O1291" s="75" t="str">
        <f>IF(ISBLANK(F1291),VLOOKUP(Abfalldokumentation!$X1291,'Liste Gründe'!A:D,3,FALSE),F1291)</f>
        <v>Maschinenabfall</v>
      </c>
      <c r="P1291" s="76" t="str">
        <f>IF(ISBLANK(Abfalldokumentation!$G1291),"-",Abfalldokumentation!$G1291)</f>
        <v>-</v>
      </c>
      <c r="Q1291" s="76">
        <f t="shared" si="169"/>
        <v>42</v>
      </c>
      <c r="R1291" s="76" t="str">
        <f t="shared" si="170"/>
        <v>Produkte</v>
      </c>
      <c r="S1291" s="76" t="str">
        <f t="shared" si="171"/>
        <v>BUs</v>
      </c>
      <c r="T1291" s="76" t="str">
        <f t="shared" si="172"/>
        <v>Symptome</v>
      </c>
      <c r="U1291" s="76" t="str">
        <f>IFERROR(VLOOKUP(Abfalldokumentation!$W1291,Kennzahlen!S:U,3,FALSE)*Abfalldokumentation!$J1291,"0")</f>
        <v>0</v>
      </c>
      <c r="V1291" s="76" t="str">
        <f>IF(ISBLANK(A1291),VLOOKUP(Abfalldokumentation!$W1291,'Linien - BU'!R:S,2,FALSE),A1291)</f>
        <v>BU2</v>
      </c>
      <c r="W1291" s="77" t="str">
        <f t="shared" si="173"/>
        <v>-</v>
      </c>
      <c r="X1291" s="77">
        <f t="shared" si="174"/>
        <v>30</v>
      </c>
      <c r="Y1291"/>
    </row>
    <row r="1292" spans="1:25" ht="30" customHeight="1" x14ac:dyDescent="0.25">
      <c r="A1292" s="39" t="s">
        <v>9</v>
      </c>
      <c r="B1292" s="40" t="s">
        <v>36</v>
      </c>
      <c r="C1292" s="40">
        <f>83-54</f>
        <v>29</v>
      </c>
      <c r="D1292" s="40">
        <v>30</v>
      </c>
      <c r="E1292" s="41">
        <v>44491</v>
      </c>
      <c r="F1292" s="42"/>
      <c r="G1292" s="40"/>
      <c r="H1292" s="44" t="str">
        <f>IFERROR(VLOOKUP(Abfalldokumentation!$B1292,Artikel!A:C,3,FALSE),Abfalldokumentation!$B1292)</f>
        <v>-</v>
      </c>
      <c r="I1292" s="78" t="str">
        <f>VLOOKUP(V1292,'Linien - BU'!A:B,2,FALSE)</f>
        <v>BU4</v>
      </c>
      <c r="J1292" s="79">
        <f t="shared" si="168"/>
        <v>29</v>
      </c>
      <c r="K1292" s="80">
        <f>Abfalldokumentation!$E1292</f>
        <v>44491</v>
      </c>
      <c r="L1292" s="79" t="str">
        <f>IFERROR(IF(VLOOKUP(W1292,'[1]Rohware 230'!$B:$C,2,FALSE)=0,"Rohware"),
IFERROR(IF(VLOOKUP(W1292,[1]Sammelnr.!$B:$C,2,FALSE)=0,"Sammelnr. ungeschält ABS"),
IFERROR(IF(VLOOKUP(W1292,[1]Sammelnr.!$E:$F,2,FALSE)=0,"Sammelnr. ungeschält VS"),
IFERROR(IF(VLOOKUP(W1292,[1]Sammelnr.!$H:$I,2,FALSE)=0,"Sammelnr. geschält"),
IFERROR(IF(VLOOKUP(W1292,[1]Offen!$B:$C,2,FALSE)=0,"Offen ungeschält ABS"),
IFERROR(IF(VLOOKUP(W1292,[1]Offen!$E:$F,2,FALSE)=0,"Offen ungeschält VOS"),
IFERROR(IF(VLOOKUP(W1292,[1]Offen!$H:$I,2,FALSE)=0,"Offen geschält RW"),
IFERROR(IF(VLOOKUP(W1292,[1]Offen!$K:$L,2,FALSE)=0,"Offen vegan"),
IFERROR(IF(VLOOKUP(W1292,[1]Offen!$N:$O,2,FALSE)=0,"Offen Zipfel"),
IFERROR(IF(VLOOKUP(W1292,[1]Offen!$Q:$R,2,FALSE)=0,"Offen Endstücke"),
IFERROR(IF(VLOOKUP(W1292,[1]Vakuumiert!$B:$C,2,FALSE)=0,"Vakuumierter VOS ungeschält"),
IFERROR(IF(VLOOKUP(W1292,[1]Vakuumiert!$E:$F,2,FALSE)=0,"Vakuumierter ABS ungeschält"),
IFERROR(IF(VLOOKUP(W1292,[1]Vakuumiert!$H:$I,2,FALSE)=0,"Vakuumierter VOS geschält"),
IFERROR(IF(VLOOKUP(W1292,[1]Vakuumiert!$K:$L,2,FALSE)=0,"Vakuumierter VOS vegan"),
IFERROR(IF(VLOOKUP(W1292,[1]Vakuumiert!$N:$O,2,FALSE)=0,"Vakuumierter VOS Zipfel"),
IFERROR(IF(VLOOKUP(W1292,[1]Vakuumiert!$Q:$R,2,FALSE)=0,"Vakuumiert geschält"),
IFERROR(IF(VLOOKUP(W1292,'[1]vakuumierte Fertigprodukte'!$B:$C,2,FALSE)=0,"Fertigprodukte"),
IFERROR(IF(VLOOKUP(W1292,'[1]vakuumierte Fertigprodukte'!$E:$FI,2,FALSE)=0,"Vakuumierte Zipfel"),
IFERROR(IF(VLOOKUP(W1292,[1]Wurste!$B:$C,2,FALSE)=0,"Räucherwürste"),
IFERROR(IF(VLOOKUP(W1292,[1]Wurste!$E:$F,2,FALSE)=0,"URW/URGW Wurst"),
IFERROR(IF(VLOOKUP(W1292,[1]Wurste!$H:$I,2,FALSE)=0,"HF-Wurst Vegan"),
IFERROR(IF(VLOOKUP(W1292,[1]Wurste!$K:$L,2,FALSE)=0,"320er ohne Würste"),
IFERROR(IF(AND(OR(Abfalldokumentation!$I1292="BU3",Abfalldokumentation!$I1292="Verkauf"),Abfalldokumentation!$N1292="Schimmel",Abfalldokumentation!$O1292="keinen Abnehmer/kein Schälpersonal"),"Div. Zipfel, ES ohne Verwendung",VLOOKUP(Abfalldokumentation!$M1292,Produktgruppen!A:B,2,FALSE)),"-")))))))))))))))))))))))</f>
        <v>Rest</v>
      </c>
      <c r="M1292" s="81" t="str">
        <f>IFERROR(VLOOKUP(Abfalldokumentation!$W1292,Artikel!A:C,3,FALSE),Abfalldokumentation!$W1292)</f>
        <v>-</v>
      </c>
      <c r="N1292" s="81" t="str">
        <f>VLOOKUP(D1292,'Liste Gründe'!A:D,2,FALSE)</f>
        <v>Linienbezogen</v>
      </c>
      <c r="O1292" s="80" t="str">
        <f>IF(ISBLANK(F1292),VLOOKUP(Abfalldokumentation!$X1292,'Liste Gründe'!A:D,3,FALSE),F1292)</f>
        <v>Maschinenabfall</v>
      </c>
      <c r="P1292" s="81" t="str">
        <f>IF(ISBLANK(Abfalldokumentation!$G1292),"-",Abfalldokumentation!$G1292)</f>
        <v>-</v>
      </c>
      <c r="Q1292" s="81">
        <f t="shared" si="169"/>
        <v>42</v>
      </c>
      <c r="R1292" s="81" t="str">
        <f t="shared" si="170"/>
        <v>Produkte</v>
      </c>
      <c r="S1292" s="81" t="str">
        <f t="shared" si="171"/>
        <v>BUs</v>
      </c>
      <c r="T1292" s="81" t="str">
        <f t="shared" si="172"/>
        <v>Symptome</v>
      </c>
      <c r="U1292" s="81" t="str">
        <f>IFERROR(VLOOKUP(Abfalldokumentation!$W1292,Kennzahlen!S:U,3,FALSE)*Abfalldokumentation!$J1292,"0")</f>
        <v>0</v>
      </c>
      <c r="V1292" s="81" t="str">
        <f>IF(ISBLANK(A1292),VLOOKUP(Abfalldokumentation!$W1292,'Linien - BU'!R:S,2,FALSE),A1292)</f>
        <v>BU4</v>
      </c>
      <c r="W1292" s="77" t="str">
        <f t="shared" si="173"/>
        <v>-</v>
      </c>
      <c r="X1292" s="77">
        <f t="shared" si="174"/>
        <v>30</v>
      </c>
      <c r="Y1292"/>
    </row>
    <row r="1293" spans="1:25" ht="30" customHeight="1" x14ac:dyDescent="0.25">
      <c r="A1293" s="45" t="s">
        <v>8</v>
      </c>
      <c r="B1293" s="46" t="s">
        <v>36</v>
      </c>
      <c r="C1293" s="46">
        <v>30</v>
      </c>
      <c r="D1293" s="46">
        <v>30</v>
      </c>
      <c r="E1293" s="47">
        <v>44491</v>
      </c>
      <c r="F1293" s="48"/>
      <c r="G1293" s="46"/>
      <c r="H1293" s="50" t="str">
        <f>IFERROR(VLOOKUP(Abfalldokumentation!$B1293,Artikel!A:C,3,FALSE),Abfalldokumentation!$B1293)</f>
        <v>-</v>
      </c>
      <c r="I1293" s="73" t="str">
        <f>VLOOKUP(V1293,'Linien - BU'!A:B,2,FALSE)</f>
        <v>BU3</v>
      </c>
      <c r="J1293" s="74">
        <f t="shared" si="168"/>
        <v>30</v>
      </c>
      <c r="K1293" s="75">
        <f>Abfalldokumentation!$E1293</f>
        <v>44491</v>
      </c>
      <c r="L1293" s="74" t="str">
        <f>IFERROR(IF(VLOOKUP(W1293,'[1]Rohware 230'!$B:$C,2,FALSE)=0,"Rohware"),
IFERROR(IF(VLOOKUP(W1293,[1]Sammelnr.!$B:$C,2,FALSE)=0,"Sammelnr. ungeschält ABS"),
IFERROR(IF(VLOOKUP(W1293,[1]Sammelnr.!$E:$F,2,FALSE)=0,"Sammelnr. ungeschält VS"),
IFERROR(IF(VLOOKUP(W1293,[1]Sammelnr.!$H:$I,2,FALSE)=0,"Sammelnr. geschält"),
IFERROR(IF(VLOOKUP(W1293,[1]Offen!$B:$C,2,FALSE)=0,"Offen ungeschält ABS"),
IFERROR(IF(VLOOKUP(W1293,[1]Offen!$E:$F,2,FALSE)=0,"Offen ungeschält VOS"),
IFERROR(IF(VLOOKUP(W1293,[1]Offen!$H:$I,2,FALSE)=0,"Offen geschält RW"),
IFERROR(IF(VLOOKUP(W1293,[1]Offen!$K:$L,2,FALSE)=0,"Offen vegan"),
IFERROR(IF(VLOOKUP(W1293,[1]Offen!$N:$O,2,FALSE)=0,"Offen Zipfel"),
IFERROR(IF(VLOOKUP(W1293,[1]Offen!$Q:$R,2,FALSE)=0,"Offen Endstücke"),
IFERROR(IF(VLOOKUP(W1293,[1]Vakuumiert!$B:$C,2,FALSE)=0,"Vakuumierter VOS ungeschält"),
IFERROR(IF(VLOOKUP(W1293,[1]Vakuumiert!$E:$F,2,FALSE)=0,"Vakuumierter ABS ungeschält"),
IFERROR(IF(VLOOKUP(W1293,[1]Vakuumiert!$H:$I,2,FALSE)=0,"Vakuumierter VOS geschält"),
IFERROR(IF(VLOOKUP(W1293,[1]Vakuumiert!$K:$L,2,FALSE)=0,"Vakuumierter VOS vegan"),
IFERROR(IF(VLOOKUP(W1293,[1]Vakuumiert!$N:$O,2,FALSE)=0,"Vakuumierter VOS Zipfel"),
IFERROR(IF(VLOOKUP(W1293,[1]Vakuumiert!$Q:$R,2,FALSE)=0,"Vakuumiert geschält"),
IFERROR(IF(VLOOKUP(W1293,'[1]vakuumierte Fertigprodukte'!$B:$C,2,FALSE)=0,"Fertigprodukte"),
IFERROR(IF(VLOOKUP(W1293,'[1]vakuumierte Fertigprodukte'!$E:$FI,2,FALSE)=0,"Vakuumierte Zipfel"),
IFERROR(IF(VLOOKUP(W1293,[1]Wurste!$B:$C,2,FALSE)=0,"Räucherwürste"),
IFERROR(IF(VLOOKUP(W1293,[1]Wurste!$E:$F,2,FALSE)=0,"URW/URGW Wurst"),
IFERROR(IF(VLOOKUP(W1293,[1]Wurste!$H:$I,2,FALSE)=0,"HF-Wurst Vegan"),
IFERROR(IF(VLOOKUP(W1293,[1]Wurste!$K:$L,2,FALSE)=0,"320er ohne Würste"),
IFERROR(IF(AND(OR(Abfalldokumentation!$I1293="BU3",Abfalldokumentation!$I1293="Verkauf"),Abfalldokumentation!$N1293="Schimmel",Abfalldokumentation!$O1293="keinen Abnehmer/kein Schälpersonal"),"Div. Zipfel, ES ohne Verwendung",VLOOKUP(Abfalldokumentation!$M1293,Produktgruppen!A:B,2,FALSE)),"-")))))))))))))))))))))))</f>
        <v>Rest</v>
      </c>
      <c r="M1293" s="76" t="str">
        <f>IFERROR(VLOOKUP(Abfalldokumentation!$W1293,Artikel!A:C,3,FALSE),Abfalldokumentation!$W1293)</f>
        <v>-</v>
      </c>
      <c r="N1293" s="76" t="str">
        <f>VLOOKUP(D1293,'Liste Gründe'!A:D,2,FALSE)</f>
        <v>Linienbezogen</v>
      </c>
      <c r="O1293" s="75" t="str">
        <f>IF(ISBLANK(F1293),VLOOKUP(Abfalldokumentation!$X1293,'Liste Gründe'!A:D,3,FALSE),F1293)</f>
        <v>Maschinenabfall</v>
      </c>
      <c r="P1293" s="76" t="str">
        <f>IF(ISBLANK(Abfalldokumentation!$G1293),"-",Abfalldokumentation!$G1293)</f>
        <v>-</v>
      </c>
      <c r="Q1293" s="76">
        <f t="shared" si="169"/>
        <v>42</v>
      </c>
      <c r="R1293" s="76" t="str">
        <f t="shared" si="170"/>
        <v>Produkte</v>
      </c>
      <c r="S1293" s="76" t="str">
        <f t="shared" si="171"/>
        <v>BUs</v>
      </c>
      <c r="T1293" s="76" t="str">
        <f t="shared" si="172"/>
        <v>Symptome</v>
      </c>
      <c r="U1293" s="76" t="str">
        <f>IFERROR(VLOOKUP(Abfalldokumentation!$W1293,Kennzahlen!S:U,3,FALSE)*Abfalldokumentation!$J1293,"0")</f>
        <v>0</v>
      </c>
      <c r="V1293" s="76" t="str">
        <f>IF(ISBLANK(A1293),VLOOKUP(Abfalldokumentation!$W1293,'Linien - BU'!R:S,2,FALSE),A1293)</f>
        <v>BU3</v>
      </c>
      <c r="W1293" s="77" t="str">
        <f t="shared" si="173"/>
        <v>-</v>
      </c>
      <c r="X1293" s="77">
        <f t="shared" si="174"/>
        <v>30</v>
      </c>
      <c r="Y1293"/>
    </row>
    <row r="1294" spans="1:25" ht="30" customHeight="1" x14ac:dyDescent="0.25">
      <c r="A1294" s="39" t="s">
        <v>70</v>
      </c>
      <c r="B1294" s="40" t="s">
        <v>36</v>
      </c>
      <c r="C1294" s="40">
        <f>310-20-16-25-20-20-20-10-5-24-60-10</f>
        <v>80</v>
      </c>
      <c r="D1294" s="40">
        <v>12</v>
      </c>
      <c r="E1294" s="41">
        <v>44491</v>
      </c>
      <c r="F1294" s="42" t="s">
        <v>21</v>
      </c>
      <c r="G1294" s="40"/>
      <c r="H1294" s="44" t="str">
        <f>IFERROR(VLOOKUP(Abfalldokumentation!$B1294,Artikel!A:C,3,FALSE),Abfalldokumentation!$B1294)</f>
        <v>-</v>
      </c>
      <c r="I1294" s="78" t="str">
        <f>VLOOKUP(V1294,'Linien - BU'!A:B,2,FALSE)</f>
        <v>BU1</v>
      </c>
      <c r="J1294" s="79">
        <f t="shared" si="168"/>
        <v>80</v>
      </c>
      <c r="K1294" s="80">
        <f>Abfalldokumentation!$E1294</f>
        <v>44491</v>
      </c>
      <c r="L1294" s="79" t="str">
        <f>IFERROR(IF(VLOOKUP(W1294,'[1]Rohware 230'!$B:$C,2,FALSE)=0,"Rohware"),
IFERROR(IF(VLOOKUP(W1294,[1]Sammelnr.!$B:$C,2,FALSE)=0,"Sammelnr. ungeschält ABS"),
IFERROR(IF(VLOOKUP(W1294,[1]Sammelnr.!$E:$F,2,FALSE)=0,"Sammelnr. ungeschält VS"),
IFERROR(IF(VLOOKUP(W1294,[1]Sammelnr.!$H:$I,2,FALSE)=0,"Sammelnr. geschält"),
IFERROR(IF(VLOOKUP(W1294,[1]Offen!$B:$C,2,FALSE)=0,"Offen ungeschält ABS"),
IFERROR(IF(VLOOKUP(W1294,[1]Offen!$E:$F,2,FALSE)=0,"Offen ungeschält VOS"),
IFERROR(IF(VLOOKUP(W1294,[1]Offen!$H:$I,2,FALSE)=0,"Offen geschält RW"),
IFERROR(IF(VLOOKUP(W1294,[1]Offen!$K:$L,2,FALSE)=0,"Offen vegan"),
IFERROR(IF(VLOOKUP(W1294,[1]Offen!$N:$O,2,FALSE)=0,"Offen Zipfel"),
IFERROR(IF(VLOOKUP(W1294,[1]Offen!$Q:$R,2,FALSE)=0,"Offen Endstücke"),
IFERROR(IF(VLOOKUP(W1294,[1]Vakuumiert!$B:$C,2,FALSE)=0,"Vakuumierter VOS ungeschält"),
IFERROR(IF(VLOOKUP(W1294,[1]Vakuumiert!$E:$F,2,FALSE)=0,"Vakuumierter ABS ungeschält"),
IFERROR(IF(VLOOKUP(W1294,[1]Vakuumiert!$H:$I,2,FALSE)=0,"Vakuumierter VOS geschält"),
IFERROR(IF(VLOOKUP(W1294,[1]Vakuumiert!$K:$L,2,FALSE)=0,"Vakuumierter VOS vegan"),
IFERROR(IF(VLOOKUP(W1294,[1]Vakuumiert!$N:$O,2,FALSE)=0,"Vakuumierter VOS Zipfel"),
IFERROR(IF(VLOOKUP(W1294,[1]Vakuumiert!$Q:$R,2,FALSE)=0,"Vakuumiert geschält"),
IFERROR(IF(VLOOKUP(W1294,'[1]vakuumierte Fertigprodukte'!$B:$C,2,FALSE)=0,"Fertigprodukte"),
IFERROR(IF(VLOOKUP(W1294,'[1]vakuumierte Fertigprodukte'!$E:$FI,2,FALSE)=0,"Vakuumierte Zipfel"),
IFERROR(IF(VLOOKUP(W1294,[1]Wurste!$B:$C,2,FALSE)=0,"Räucherwürste"),
IFERROR(IF(VLOOKUP(W1294,[1]Wurste!$E:$F,2,FALSE)=0,"URW/URGW Wurst"),
IFERROR(IF(VLOOKUP(W1294,[1]Wurste!$H:$I,2,FALSE)=0,"HF-Wurst Vegan"),
IFERROR(IF(VLOOKUP(W1294,[1]Wurste!$K:$L,2,FALSE)=0,"320er ohne Würste"),
IFERROR(IF(AND(OR(Abfalldokumentation!$I1294="BU3",Abfalldokumentation!$I1294="Verkauf"),Abfalldokumentation!$N1294="Schimmel",Abfalldokumentation!$O1294="keinen Abnehmer/kein Schälpersonal"),"Div. Zipfel, ES ohne Verwendung",VLOOKUP(Abfalldokumentation!$M1294,Produktgruppen!A:B,2,FALSE)),"-")))))))))))))))))))))))</f>
        <v>Rest</v>
      </c>
      <c r="M1294" s="81" t="str">
        <f>IFERROR(VLOOKUP(Abfalldokumentation!$W1294,Artikel!A:C,3,FALSE),Abfalldokumentation!$W1294)</f>
        <v>-</v>
      </c>
      <c r="N1294" s="81" t="str">
        <f>VLOOKUP(D1294,'Liste Gründe'!A:D,2,FALSE)</f>
        <v>Schimmel</v>
      </c>
      <c r="O1294" s="80" t="str">
        <f>IF(ISBLANK(F1294),VLOOKUP(Abfalldokumentation!$X1294,'Liste Gründe'!A:D,3,FALSE),F1294)</f>
        <v>VOS &gt; Einsatz</v>
      </c>
      <c r="P1294" s="81" t="str">
        <f>IF(ISBLANK(Abfalldokumentation!$G1294),"-",Abfalldokumentation!$G1294)</f>
        <v>-</v>
      </c>
      <c r="Q1294" s="81">
        <f t="shared" si="169"/>
        <v>42</v>
      </c>
      <c r="R1294" s="81" t="str">
        <f t="shared" si="170"/>
        <v>Produkte</v>
      </c>
      <c r="S1294" s="81" t="str">
        <f t="shared" si="171"/>
        <v>BUs</v>
      </c>
      <c r="T1294" s="81" t="str">
        <f t="shared" si="172"/>
        <v>Symptome</v>
      </c>
      <c r="U1294" s="81" t="str">
        <f>IFERROR(VLOOKUP(Abfalldokumentation!$W1294,Kennzahlen!S:U,3,FALSE)*Abfalldokumentation!$J1294,"0")</f>
        <v>0</v>
      </c>
      <c r="V1294" s="81" t="str">
        <f>IF(ISBLANK(A1294),VLOOKUP(Abfalldokumentation!$W1294,'Linien - BU'!R:S,2,FALSE),A1294)</f>
        <v>Abfüllung</v>
      </c>
      <c r="W1294" s="77" t="str">
        <f t="shared" si="173"/>
        <v>-</v>
      </c>
      <c r="X1294" s="77">
        <f t="shared" si="174"/>
        <v>12</v>
      </c>
      <c r="Y1294"/>
    </row>
    <row r="1295" spans="1:25" ht="30" customHeight="1" x14ac:dyDescent="0.25">
      <c r="A1295" s="45" t="s">
        <v>89</v>
      </c>
      <c r="B1295" s="46" t="s">
        <v>36</v>
      </c>
      <c r="C1295" s="46">
        <v>7.5</v>
      </c>
      <c r="D1295" s="46">
        <v>74</v>
      </c>
      <c r="E1295" s="47">
        <v>44491</v>
      </c>
      <c r="F1295" s="48"/>
      <c r="G1295" s="46"/>
      <c r="H1295" s="50" t="str">
        <f>IFERROR(VLOOKUP(Abfalldokumentation!$B1295,Artikel!A:C,3,FALSE),Abfalldokumentation!$B1295)</f>
        <v>-</v>
      </c>
      <c r="I1295" s="73" t="str">
        <f>VLOOKUP(V1295,'Linien - BU'!A:B,2,FALSE)</f>
        <v>Rest</v>
      </c>
      <c r="J1295" s="74">
        <f t="shared" si="168"/>
        <v>7.5</v>
      </c>
      <c r="K1295" s="75">
        <f>Abfalldokumentation!$E1295</f>
        <v>44491</v>
      </c>
      <c r="L1295" s="74" t="str">
        <f>IFERROR(IF(VLOOKUP(W1295,'[1]Rohware 230'!$B:$C,2,FALSE)=0,"Rohware"),
IFERROR(IF(VLOOKUP(W1295,[1]Sammelnr.!$B:$C,2,FALSE)=0,"Sammelnr. ungeschält ABS"),
IFERROR(IF(VLOOKUP(W1295,[1]Sammelnr.!$E:$F,2,FALSE)=0,"Sammelnr. ungeschält VS"),
IFERROR(IF(VLOOKUP(W1295,[1]Sammelnr.!$H:$I,2,FALSE)=0,"Sammelnr. geschält"),
IFERROR(IF(VLOOKUP(W1295,[1]Offen!$B:$C,2,FALSE)=0,"Offen ungeschält ABS"),
IFERROR(IF(VLOOKUP(W1295,[1]Offen!$E:$F,2,FALSE)=0,"Offen ungeschält VOS"),
IFERROR(IF(VLOOKUP(W1295,[1]Offen!$H:$I,2,FALSE)=0,"Offen geschält RW"),
IFERROR(IF(VLOOKUP(W1295,[1]Offen!$K:$L,2,FALSE)=0,"Offen vegan"),
IFERROR(IF(VLOOKUP(W1295,[1]Offen!$N:$O,2,FALSE)=0,"Offen Zipfel"),
IFERROR(IF(VLOOKUP(W1295,[1]Offen!$Q:$R,2,FALSE)=0,"Offen Endstücke"),
IFERROR(IF(VLOOKUP(W1295,[1]Vakuumiert!$B:$C,2,FALSE)=0,"Vakuumierter VOS ungeschält"),
IFERROR(IF(VLOOKUP(W1295,[1]Vakuumiert!$E:$F,2,FALSE)=0,"Vakuumierter ABS ungeschält"),
IFERROR(IF(VLOOKUP(W1295,[1]Vakuumiert!$H:$I,2,FALSE)=0,"Vakuumierter VOS geschält"),
IFERROR(IF(VLOOKUP(W1295,[1]Vakuumiert!$K:$L,2,FALSE)=0,"Vakuumierter VOS vegan"),
IFERROR(IF(VLOOKUP(W1295,[1]Vakuumiert!$N:$O,2,FALSE)=0,"Vakuumierter VOS Zipfel"),
IFERROR(IF(VLOOKUP(W1295,[1]Vakuumiert!$Q:$R,2,FALSE)=0,"Vakuumiert geschält"),
IFERROR(IF(VLOOKUP(W1295,'[1]vakuumierte Fertigprodukte'!$B:$C,2,FALSE)=0,"Fertigprodukte"),
IFERROR(IF(VLOOKUP(W1295,'[1]vakuumierte Fertigprodukte'!$E:$FI,2,FALSE)=0,"Vakuumierte Zipfel"),
IFERROR(IF(VLOOKUP(W1295,[1]Wurste!$B:$C,2,FALSE)=0,"Räucherwürste"),
IFERROR(IF(VLOOKUP(W1295,[1]Wurste!$E:$F,2,FALSE)=0,"URW/URGW Wurst"),
IFERROR(IF(VLOOKUP(W1295,[1]Wurste!$H:$I,2,FALSE)=0,"HF-Wurst Vegan"),
IFERROR(IF(VLOOKUP(W1295,[1]Wurste!$K:$L,2,FALSE)=0,"320er ohne Würste"),
IFERROR(IF(AND(OR(Abfalldokumentation!$I1295="BU3",Abfalldokumentation!$I1295="Verkauf"),Abfalldokumentation!$N1295="Schimmel",Abfalldokumentation!$O1295="keinen Abnehmer/kein Schälpersonal"),"Div. Zipfel, ES ohne Verwendung",VLOOKUP(Abfalldokumentation!$M1295,Produktgruppen!A:B,2,FALSE)),"-")))))))))))))))))))))))</f>
        <v>Rest</v>
      </c>
      <c r="M1295" s="76" t="str">
        <f>IFERROR(VLOOKUP(Abfalldokumentation!$W1295,Artikel!A:C,3,FALSE),Abfalldokumentation!$W1295)</f>
        <v>-</v>
      </c>
      <c r="N1295" s="76" t="str">
        <f>VLOOKUP(D1295,'Liste Gründe'!A:D,2,FALSE)</f>
        <v>Qualitätssicherung</v>
      </c>
      <c r="O1295" s="75" t="str">
        <f>IF(ISBLANK(F1295),VLOOKUP(Abfalldokumentation!$X1295,'Liste Gründe'!A:D,3,FALSE),F1295)</f>
        <v>Sensorik</v>
      </c>
      <c r="P1295" s="76" t="str">
        <f>IF(ISBLANK(Abfalldokumentation!$G1295),"-",Abfalldokumentation!$G1295)</f>
        <v>-</v>
      </c>
      <c r="Q1295" s="76">
        <f t="shared" si="169"/>
        <v>42</v>
      </c>
      <c r="R1295" s="76" t="str">
        <f t="shared" si="170"/>
        <v>Produkte</v>
      </c>
      <c r="S1295" s="76" t="str">
        <f t="shared" si="171"/>
        <v>BUs</v>
      </c>
      <c r="T1295" s="76" t="str">
        <f t="shared" si="172"/>
        <v>Symptome</v>
      </c>
      <c r="U1295" s="76" t="str">
        <f>IFERROR(VLOOKUP(Abfalldokumentation!$W1295,Kennzahlen!S:U,3,FALSE)*Abfalldokumentation!$J1295,"0")</f>
        <v>0</v>
      </c>
      <c r="V1295" s="76" t="str">
        <f>IF(ISBLANK(A1295),VLOOKUP(Abfalldokumentation!$W1295,'Linien - BU'!R:S,2,FALSE),A1295)</f>
        <v>QM</v>
      </c>
      <c r="W1295" s="77" t="str">
        <f t="shared" si="173"/>
        <v>-</v>
      </c>
      <c r="X1295" s="77">
        <f t="shared" si="174"/>
        <v>74</v>
      </c>
      <c r="Y1295"/>
    </row>
    <row r="1296" spans="1:25" ht="30" customHeight="1" x14ac:dyDescent="0.25">
      <c r="A1296" s="39" t="s">
        <v>70</v>
      </c>
      <c r="B1296" s="40" t="s">
        <v>36</v>
      </c>
      <c r="C1296" s="40">
        <v>39</v>
      </c>
      <c r="D1296" s="40">
        <v>30</v>
      </c>
      <c r="E1296" s="41">
        <v>44491</v>
      </c>
      <c r="F1296" s="42"/>
      <c r="G1296" s="40"/>
      <c r="H1296" s="44" t="str">
        <f>IFERROR(VLOOKUP(Abfalldokumentation!$B1296,Artikel!A:C,3,FALSE),Abfalldokumentation!$B1296)</f>
        <v>-</v>
      </c>
      <c r="I1296" s="78" t="str">
        <f>VLOOKUP(V1296,'Linien - BU'!A:B,2,FALSE)</f>
        <v>BU1</v>
      </c>
      <c r="J1296" s="79">
        <f t="shared" si="168"/>
        <v>39</v>
      </c>
      <c r="K1296" s="80">
        <f>Abfalldokumentation!$E1296</f>
        <v>44491</v>
      </c>
      <c r="L1296" s="79" t="str">
        <f>IFERROR(IF(VLOOKUP(W1296,'[1]Rohware 230'!$B:$C,2,FALSE)=0,"Rohware"),
IFERROR(IF(VLOOKUP(W1296,[1]Sammelnr.!$B:$C,2,FALSE)=0,"Sammelnr. ungeschält ABS"),
IFERROR(IF(VLOOKUP(W1296,[1]Sammelnr.!$E:$F,2,FALSE)=0,"Sammelnr. ungeschält VS"),
IFERROR(IF(VLOOKUP(W1296,[1]Sammelnr.!$H:$I,2,FALSE)=0,"Sammelnr. geschält"),
IFERROR(IF(VLOOKUP(W1296,[1]Offen!$B:$C,2,FALSE)=0,"Offen ungeschält ABS"),
IFERROR(IF(VLOOKUP(W1296,[1]Offen!$E:$F,2,FALSE)=0,"Offen ungeschält VOS"),
IFERROR(IF(VLOOKUP(W1296,[1]Offen!$H:$I,2,FALSE)=0,"Offen geschält RW"),
IFERROR(IF(VLOOKUP(W1296,[1]Offen!$K:$L,2,FALSE)=0,"Offen vegan"),
IFERROR(IF(VLOOKUP(W1296,[1]Offen!$N:$O,2,FALSE)=0,"Offen Zipfel"),
IFERROR(IF(VLOOKUP(W1296,[1]Offen!$Q:$R,2,FALSE)=0,"Offen Endstücke"),
IFERROR(IF(VLOOKUP(W1296,[1]Vakuumiert!$B:$C,2,FALSE)=0,"Vakuumierter VOS ungeschält"),
IFERROR(IF(VLOOKUP(W1296,[1]Vakuumiert!$E:$F,2,FALSE)=0,"Vakuumierter ABS ungeschält"),
IFERROR(IF(VLOOKUP(W1296,[1]Vakuumiert!$H:$I,2,FALSE)=0,"Vakuumierter VOS geschält"),
IFERROR(IF(VLOOKUP(W1296,[1]Vakuumiert!$K:$L,2,FALSE)=0,"Vakuumierter VOS vegan"),
IFERROR(IF(VLOOKUP(W1296,[1]Vakuumiert!$N:$O,2,FALSE)=0,"Vakuumierter VOS Zipfel"),
IFERROR(IF(VLOOKUP(W1296,[1]Vakuumiert!$Q:$R,2,FALSE)=0,"Vakuumiert geschält"),
IFERROR(IF(VLOOKUP(W1296,'[1]vakuumierte Fertigprodukte'!$B:$C,2,FALSE)=0,"Fertigprodukte"),
IFERROR(IF(VLOOKUP(W1296,'[1]vakuumierte Fertigprodukte'!$E:$FI,2,FALSE)=0,"Vakuumierte Zipfel"),
IFERROR(IF(VLOOKUP(W1296,[1]Wurste!$B:$C,2,FALSE)=0,"Räucherwürste"),
IFERROR(IF(VLOOKUP(W1296,[1]Wurste!$E:$F,2,FALSE)=0,"URW/URGW Wurst"),
IFERROR(IF(VLOOKUP(W1296,[1]Wurste!$H:$I,2,FALSE)=0,"HF-Wurst Vegan"),
IFERROR(IF(VLOOKUP(W1296,[1]Wurste!$K:$L,2,FALSE)=0,"320er ohne Würste"),
IFERROR(IF(AND(OR(Abfalldokumentation!$I1296="BU3",Abfalldokumentation!$I1296="Verkauf"),Abfalldokumentation!$N1296="Schimmel",Abfalldokumentation!$O1296="keinen Abnehmer/kein Schälpersonal"),"Div. Zipfel, ES ohne Verwendung",VLOOKUP(Abfalldokumentation!$M1296,Produktgruppen!A:B,2,FALSE)),"-")))))))))))))))))))))))</f>
        <v>Rest</v>
      </c>
      <c r="M1296" s="81" t="str">
        <f>IFERROR(VLOOKUP(Abfalldokumentation!$W1296,Artikel!A:C,3,FALSE),Abfalldokumentation!$W1296)</f>
        <v>-</v>
      </c>
      <c r="N1296" s="81" t="str">
        <f>VLOOKUP(D1296,'Liste Gründe'!A:D,2,FALSE)</f>
        <v>Linienbezogen</v>
      </c>
      <c r="O1296" s="80" t="str">
        <f>IF(ISBLANK(F1296),VLOOKUP(Abfalldokumentation!$X1296,'Liste Gründe'!A:D,3,FALSE),F1296)</f>
        <v>Maschinenabfall</v>
      </c>
      <c r="P1296" s="81" t="str">
        <f>IF(ISBLANK(Abfalldokumentation!$G1296),"-",Abfalldokumentation!$G1296)</f>
        <v>-</v>
      </c>
      <c r="Q1296" s="81">
        <f t="shared" si="169"/>
        <v>42</v>
      </c>
      <c r="R1296" s="81" t="str">
        <f t="shared" si="170"/>
        <v>Produkte</v>
      </c>
      <c r="S1296" s="81" t="str">
        <f t="shared" si="171"/>
        <v>BUs</v>
      </c>
      <c r="T1296" s="81" t="str">
        <f t="shared" si="172"/>
        <v>Symptome</v>
      </c>
      <c r="U1296" s="81" t="str">
        <f>IFERROR(VLOOKUP(Abfalldokumentation!$W1296,Kennzahlen!S:U,3,FALSE)*Abfalldokumentation!$J1296,"0")</f>
        <v>0</v>
      </c>
      <c r="V1296" s="81" t="str">
        <f>IF(ISBLANK(A1296),VLOOKUP(Abfalldokumentation!$W1296,'Linien - BU'!R:S,2,FALSE),A1296)</f>
        <v>Abfüllung</v>
      </c>
      <c r="W1296" s="77" t="str">
        <f t="shared" si="173"/>
        <v>-</v>
      </c>
      <c r="X1296" s="77">
        <f t="shared" si="174"/>
        <v>30</v>
      </c>
      <c r="Y1296"/>
    </row>
    <row r="1297" spans="1:25" ht="30" customHeight="1" x14ac:dyDescent="0.25">
      <c r="A1297" s="45">
        <v>3020</v>
      </c>
      <c r="B1297" s="46" t="s">
        <v>36</v>
      </c>
      <c r="C1297" s="46">
        <v>46</v>
      </c>
      <c r="D1297" s="46">
        <v>34</v>
      </c>
      <c r="E1297" s="47">
        <v>44491</v>
      </c>
      <c r="F1297" s="48" t="s">
        <v>119</v>
      </c>
      <c r="G1297" s="46"/>
      <c r="H1297" s="50" t="str">
        <f>IFERROR(VLOOKUP(Abfalldokumentation!$B1297,Artikel!A:C,3,FALSE),Abfalldokumentation!$B1297)</f>
        <v>-</v>
      </c>
      <c r="I1297" s="73" t="str">
        <f>VLOOKUP(V1297,'Linien - BU'!A:B,2,FALSE)</f>
        <v>BU1</v>
      </c>
      <c r="J1297" s="74">
        <f t="shared" si="168"/>
        <v>46</v>
      </c>
      <c r="K1297" s="75">
        <f>Abfalldokumentation!$E1297</f>
        <v>44491</v>
      </c>
      <c r="L1297" s="74" t="str">
        <f>IFERROR(IF(VLOOKUP(W1297,'[1]Rohware 230'!$B:$C,2,FALSE)=0,"Rohware"),
IFERROR(IF(VLOOKUP(W1297,[1]Sammelnr.!$B:$C,2,FALSE)=0,"Sammelnr. ungeschält ABS"),
IFERROR(IF(VLOOKUP(W1297,[1]Sammelnr.!$E:$F,2,FALSE)=0,"Sammelnr. ungeschält VS"),
IFERROR(IF(VLOOKUP(W1297,[1]Sammelnr.!$H:$I,2,FALSE)=0,"Sammelnr. geschält"),
IFERROR(IF(VLOOKUP(W1297,[1]Offen!$B:$C,2,FALSE)=0,"Offen ungeschält ABS"),
IFERROR(IF(VLOOKUP(W1297,[1]Offen!$E:$F,2,FALSE)=0,"Offen ungeschält VOS"),
IFERROR(IF(VLOOKUP(W1297,[1]Offen!$H:$I,2,FALSE)=0,"Offen geschält RW"),
IFERROR(IF(VLOOKUP(W1297,[1]Offen!$K:$L,2,FALSE)=0,"Offen vegan"),
IFERROR(IF(VLOOKUP(W1297,[1]Offen!$N:$O,2,FALSE)=0,"Offen Zipfel"),
IFERROR(IF(VLOOKUP(W1297,[1]Offen!$Q:$R,2,FALSE)=0,"Offen Endstücke"),
IFERROR(IF(VLOOKUP(W1297,[1]Vakuumiert!$B:$C,2,FALSE)=0,"Vakuumierter VOS ungeschält"),
IFERROR(IF(VLOOKUP(W1297,[1]Vakuumiert!$E:$F,2,FALSE)=0,"Vakuumierter ABS ungeschält"),
IFERROR(IF(VLOOKUP(W1297,[1]Vakuumiert!$H:$I,2,FALSE)=0,"Vakuumierter VOS geschält"),
IFERROR(IF(VLOOKUP(W1297,[1]Vakuumiert!$K:$L,2,FALSE)=0,"Vakuumierter VOS vegan"),
IFERROR(IF(VLOOKUP(W1297,[1]Vakuumiert!$N:$O,2,FALSE)=0,"Vakuumierter VOS Zipfel"),
IFERROR(IF(VLOOKUP(W1297,[1]Vakuumiert!$Q:$R,2,FALSE)=0,"Vakuumiert geschält"),
IFERROR(IF(VLOOKUP(W1297,'[1]vakuumierte Fertigprodukte'!$B:$C,2,FALSE)=0,"Fertigprodukte"),
IFERROR(IF(VLOOKUP(W1297,'[1]vakuumierte Fertigprodukte'!$E:$FI,2,FALSE)=0,"Vakuumierte Zipfel"),
IFERROR(IF(VLOOKUP(W1297,[1]Wurste!$B:$C,2,FALSE)=0,"Räucherwürste"),
IFERROR(IF(VLOOKUP(W1297,[1]Wurste!$E:$F,2,FALSE)=0,"URW/URGW Wurst"),
IFERROR(IF(VLOOKUP(W1297,[1]Wurste!$H:$I,2,FALSE)=0,"HF-Wurst Vegan"),
IFERROR(IF(VLOOKUP(W1297,[1]Wurste!$K:$L,2,FALSE)=0,"320er ohne Würste"),
IFERROR(IF(AND(OR(Abfalldokumentation!$I1297="BU3",Abfalldokumentation!$I1297="Verkauf"),Abfalldokumentation!$N1297="Schimmel",Abfalldokumentation!$O1297="keinen Abnehmer/kein Schälpersonal"),"Div. Zipfel, ES ohne Verwendung",VLOOKUP(Abfalldokumentation!$M1297,Produktgruppen!A:B,2,FALSE)),"-")))))))))))))))))))))))</f>
        <v>Rest</v>
      </c>
      <c r="M1297" s="76" t="str">
        <f>IFERROR(VLOOKUP(Abfalldokumentation!$W1297,Artikel!A:C,3,FALSE),Abfalldokumentation!$W1297)</f>
        <v>-</v>
      </c>
      <c r="N1297" s="76" t="str">
        <f>VLOOKUP(D1297,'Liste Gründe'!A:D,2,FALSE)</f>
        <v>Linienbezogen</v>
      </c>
      <c r="O1297" s="75" t="str">
        <f>IF(ISBLANK(F1297),VLOOKUP(Abfalldokumentation!$X1297,'Liste Gründe'!A:D,3,FALSE),F1297)</f>
        <v>Bodenabfall Abfüllung</v>
      </c>
      <c r="P1297" s="76" t="str">
        <f>IF(ISBLANK(Abfalldokumentation!$G1297),"-",Abfalldokumentation!$G1297)</f>
        <v>-</v>
      </c>
      <c r="Q1297" s="76">
        <f t="shared" si="169"/>
        <v>42</v>
      </c>
      <c r="R1297" s="76" t="str">
        <f t="shared" si="170"/>
        <v>Produkte</v>
      </c>
      <c r="S1297" s="76" t="str">
        <f t="shared" si="171"/>
        <v>BUs</v>
      </c>
      <c r="T1297" s="76" t="str">
        <f t="shared" si="172"/>
        <v>Symptome</v>
      </c>
      <c r="U1297" s="76" t="str">
        <f>IFERROR(VLOOKUP(Abfalldokumentation!$W1297,Kennzahlen!S:U,3,FALSE)*Abfalldokumentation!$J1297,"0")</f>
        <v>0</v>
      </c>
      <c r="V1297" s="76">
        <f>IF(ISBLANK(A1297),VLOOKUP(Abfalldokumentation!$W1297,'Linien - BU'!R:S,2,FALSE),A1297)</f>
        <v>3020</v>
      </c>
      <c r="W1297" s="77" t="str">
        <f t="shared" si="173"/>
        <v>-</v>
      </c>
      <c r="X1297" s="77">
        <f t="shared" si="174"/>
        <v>34</v>
      </c>
      <c r="Y1297"/>
    </row>
    <row r="1298" spans="1:25" ht="30" customHeight="1" x14ac:dyDescent="0.25">
      <c r="A1298" s="39" t="s">
        <v>149</v>
      </c>
      <c r="B1298" s="40" t="s">
        <v>36</v>
      </c>
      <c r="C1298" s="40">
        <f>53-18</f>
        <v>35</v>
      </c>
      <c r="D1298" s="40">
        <v>30</v>
      </c>
      <c r="E1298" s="41">
        <v>44491</v>
      </c>
      <c r="F1298" s="42"/>
      <c r="G1298" s="40"/>
      <c r="H1298" s="44" t="str">
        <f>IFERROR(VLOOKUP(Abfalldokumentation!$B1298,Artikel!A:C,3,FALSE),Abfalldokumentation!$B1298)</f>
        <v>-</v>
      </c>
      <c r="I1298" s="78" t="str">
        <f>VLOOKUP(V1298,'Linien - BU'!A:B,2,FALSE)</f>
        <v>BU4</v>
      </c>
      <c r="J1298" s="79">
        <f t="shared" si="168"/>
        <v>35</v>
      </c>
      <c r="K1298" s="80">
        <f>Abfalldokumentation!$E1298</f>
        <v>44491</v>
      </c>
      <c r="L1298" s="79" t="str">
        <f>IFERROR(IF(VLOOKUP(W1298,'[1]Rohware 230'!$B:$C,2,FALSE)=0,"Rohware"),
IFERROR(IF(VLOOKUP(W1298,[1]Sammelnr.!$B:$C,2,FALSE)=0,"Sammelnr. ungeschält ABS"),
IFERROR(IF(VLOOKUP(W1298,[1]Sammelnr.!$E:$F,2,FALSE)=0,"Sammelnr. ungeschält VS"),
IFERROR(IF(VLOOKUP(W1298,[1]Sammelnr.!$H:$I,2,FALSE)=0,"Sammelnr. geschält"),
IFERROR(IF(VLOOKUP(W1298,[1]Offen!$B:$C,2,FALSE)=0,"Offen ungeschält ABS"),
IFERROR(IF(VLOOKUP(W1298,[1]Offen!$E:$F,2,FALSE)=0,"Offen ungeschält VOS"),
IFERROR(IF(VLOOKUP(W1298,[1]Offen!$H:$I,2,FALSE)=0,"Offen geschält RW"),
IFERROR(IF(VLOOKUP(W1298,[1]Offen!$K:$L,2,FALSE)=0,"Offen vegan"),
IFERROR(IF(VLOOKUP(W1298,[1]Offen!$N:$O,2,FALSE)=0,"Offen Zipfel"),
IFERROR(IF(VLOOKUP(W1298,[1]Offen!$Q:$R,2,FALSE)=0,"Offen Endstücke"),
IFERROR(IF(VLOOKUP(W1298,[1]Vakuumiert!$B:$C,2,FALSE)=0,"Vakuumierter VOS ungeschält"),
IFERROR(IF(VLOOKUP(W1298,[1]Vakuumiert!$E:$F,2,FALSE)=0,"Vakuumierter ABS ungeschält"),
IFERROR(IF(VLOOKUP(W1298,[1]Vakuumiert!$H:$I,2,FALSE)=0,"Vakuumierter VOS geschält"),
IFERROR(IF(VLOOKUP(W1298,[1]Vakuumiert!$K:$L,2,FALSE)=0,"Vakuumierter VOS vegan"),
IFERROR(IF(VLOOKUP(W1298,[1]Vakuumiert!$N:$O,2,FALSE)=0,"Vakuumierter VOS Zipfel"),
IFERROR(IF(VLOOKUP(W1298,[1]Vakuumiert!$Q:$R,2,FALSE)=0,"Vakuumiert geschält"),
IFERROR(IF(VLOOKUP(W1298,'[1]vakuumierte Fertigprodukte'!$B:$C,2,FALSE)=0,"Fertigprodukte"),
IFERROR(IF(VLOOKUP(W1298,'[1]vakuumierte Fertigprodukte'!$E:$FI,2,FALSE)=0,"Vakuumierte Zipfel"),
IFERROR(IF(VLOOKUP(W1298,[1]Wurste!$B:$C,2,FALSE)=0,"Räucherwürste"),
IFERROR(IF(VLOOKUP(W1298,[1]Wurste!$E:$F,2,FALSE)=0,"URW/URGW Wurst"),
IFERROR(IF(VLOOKUP(W1298,[1]Wurste!$H:$I,2,FALSE)=0,"HF-Wurst Vegan"),
IFERROR(IF(VLOOKUP(W1298,[1]Wurste!$K:$L,2,FALSE)=0,"320er ohne Würste"),
IFERROR(IF(AND(OR(Abfalldokumentation!$I1298="BU3",Abfalldokumentation!$I1298="Verkauf"),Abfalldokumentation!$N1298="Schimmel",Abfalldokumentation!$O1298="keinen Abnehmer/kein Schälpersonal"),"Div. Zipfel, ES ohne Verwendung",VLOOKUP(Abfalldokumentation!$M1298,Produktgruppen!A:B,2,FALSE)),"-")))))))))))))))))))))))</f>
        <v>Rest</v>
      </c>
      <c r="M1298" s="81" t="str">
        <f>IFERROR(VLOOKUP(Abfalldokumentation!$W1298,Artikel!A:C,3,FALSE),Abfalldokumentation!$W1298)</f>
        <v>-</v>
      </c>
      <c r="N1298" s="81" t="str">
        <f>VLOOKUP(D1298,'Liste Gründe'!A:D,2,FALSE)</f>
        <v>Linienbezogen</v>
      </c>
      <c r="O1298" s="80" t="str">
        <f>IF(ISBLANK(F1298),VLOOKUP(Abfalldokumentation!$X1298,'Liste Gründe'!A:D,3,FALSE),F1298)</f>
        <v>Maschinenabfall</v>
      </c>
      <c r="P1298" s="81" t="str">
        <f>IF(ISBLANK(Abfalldokumentation!$G1298),"-",Abfalldokumentation!$G1298)</f>
        <v>-</v>
      </c>
      <c r="Q1298" s="81">
        <f t="shared" si="169"/>
        <v>42</v>
      </c>
      <c r="R1298" s="81" t="str">
        <f t="shared" si="170"/>
        <v>Produkte</v>
      </c>
      <c r="S1298" s="81" t="str">
        <f t="shared" si="171"/>
        <v>BUs</v>
      </c>
      <c r="T1298" s="81" t="str">
        <f t="shared" si="172"/>
        <v>Symptome</v>
      </c>
      <c r="U1298" s="81" t="str">
        <f>IFERROR(VLOOKUP(Abfalldokumentation!$W1298,Kennzahlen!S:U,3,FALSE)*Abfalldokumentation!$J1298,"0")</f>
        <v>0</v>
      </c>
      <c r="V1298" s="81" t="str">
        <f>IF(ISBLANK(A1298),VLOOKUP(Abfalldokumentation!$W1298,'Linien - BU'!R:S,2,FALSE),A1298)</f>
        <v>Bu4</v>
      </c>
      <c r="W1298" s="77" t="str">
        <f t="shared" si="173"/>
        <v>-</v>
      </c>
      <c r="X1298" s="77">
        <f t="shared" si="174"/>
        <v>30</v>
      </c>
      <c r="Y1298"/>
    </row>
    <row r="1299" spans="1:25" ht="30" customHeight="1" x14ac:dyDescent="0.25">
      <c r="A1299" s="45" t="s">
        <v>92</v>
      </c>
      <c r="B1299" s="46" t="s">
        <v>36</v>
      </c>
      <c r="C1299" s="46">
        <v>170</v>
      </c>
      <c r="D1299" s="46">
        <v>73</v>
      </c>
      <c r="E1299" s="47">
        <v>44491</v>
      </c>
      <c r="F1299" s="48"/>
      <c r="G1299" s="46"/>
      <c r="H1299" s="50" t="str">
        <f>IFERROR(VLOOKUP(Abfalldokumentation!$B1299,Artikel!A:C,3,FALSE),Abfalldokumentation!$B1299)</f>
        <v>-</v>
      </c>
      <c r="I1299" s="73" t="str">
        <f>VLOOKUP(V1299,'Linien - BU'!A:B,2,FALSE)</f>
        <v>Rest</v>
      </c>
      <c r="J1299" s="74">
        <f t="shared" si="168"/>
        <v>170</v>
      </c>
      <c r="K1299" s="75">
        <f>Abfalldokumentation!$E1299</f>
        <v>44491</v>
      </c>
      <c r="L1299" s="74" t="str">
        <f>IFERROR(IF(VLOOKUP(W1299,'[1]Rohware 230'!$B:$C,2,FALSE)=0,"Rohware"),
IFERROR(IF(VLOOKUP(W1299,[1]Sammelnr.!$B:$C,2,FALSE)=0,"Sammelnr. ungeschält ABS"),
IFERROR(IF(VLOOKUP(W1299,[1]Sammelnr.!$E:$F,2,FALSE)=0,"Sammelnr. ungeschält VS"),
IFERROR(IF(VLOOKUP(W1299,[1]Sammelnr.!$H:$I,2,FALSE)=0,"Sammelnr. geschält"),
IFERROR(IF(VLOOKUP(W1299,[1]Offen!$B:$C,2,FALSE)=0,"Offen ungeschält ABS"),
IFERROR(IF(VLOOKUP(W1299,[1]Offen!$E:$F,2,FALSE)=0,"Offen ungeschält VOS"),
IFERROR(IF(VLOOKUP(W1299,[1]Offen!$H:$I,2,FALSE)=0,"Offen geschält RW"),
IFERROR(IF(VLOOKUP(W1299,[1]Offen!$K:$L,2,FALSE)=0,"Offen vegan"),
IFERROR(IF(VLOOKUP(W1299,[1]Offen!$N:$O,2,FALSE)=0,"Offen Zipfel"),
IFERROR(IF(VLOOKUP(W1299,[1]Offen!$Q:$R,2,FALSE)=0,"Offen Endstücke"),
IFERROR(IF(VLOOKUP(W1299,[1]Vakuumiert!$B:$C,2,FALSE)=0,"Vakuumierter VOS ungeschält"),
IFERROR(IF(VLOOKUP(W1299,[1]Vakuumiert!$E:$F,2,FALSE)=0,"Vakuumierter ABS ungeschält"),
IFERROR(IF(VLOOKUP(W1299,[1]Vakuumiert!$H:$I,2,FALSE)=0,"Vakuumierter VOS geschält"),
IFERROR(IF(VLOOKUP(W1299,[1]Vakuumiert!$K:$L,2,FALSE)=0,"Vakuumierter VOS vegan"),
IFERROR(IF(VLOOKUP(W1299,[1]Vakuumiert!$N:$O,2,FALSE)=0,"Vakuumierter VOS Zipfel"),
IFERROR(IF(VLOOKUP(W1299,[1]Vakuumiert!$Q:$R,2,FALSE)=0,"Vakuumiert geschält"),
IFERROR(IF(VLOOKUP(W1299,'[1]vakuumierte Fertigprodukte'!$B:$C,2,FALSE)=0,"Fertigprodukte"),
IFERROR(IF(VLOOKUP(W1299,'[1]vakuumierte Fertigprodukte'!$E:$FI,2,FALSE)=0,"Vakuumierte Zipfel"),
IFERROR(IF(VLOOKUP(W1299,[1]Wurste!$B:$C,2,FALSE)=0,"Räucherwürste"),
IFERROR(IF(VLOOKUP(W1299,[1]Wurste!$E:$F,2,FALSE)=0,"URW/URGW Wurst"),
IFERROR(IF(VLOOKUP(W1299,[1]Wurste!$H:$I,2,FALSE)=0,"HF-Wurst Vegan"),
IFERROR(IF(VLOOKUP(W1299,[1]Wurste!$K:$L,2,FALSE)=0,"320er ohne Würste"),
IFERROR(IF(AND(OR(Abfalldokumentation!$I1299="BU3",Abfalldokumentation!$I1299="Verkauf"),Abfalldokumentation!$N1299="Schimmel",Abfalldokumentation!$O1299="keinen Abnehmer/kein Schälpersonal"),"Div. Zipfel, ES ohne Verwendung",VLOOKUP(Abfalldokumentation!$M1299,Produktgruppen!A:B,2,FALSE)),"-")))))))))))))))))))))))</f>
        <v>Rest</v>
      </c>
      <c r="M1299" s="76" t="str">
        <f>IFERROR(VLOOKUP(Abfalldokumentation!$W1299,Artikel!A:C,3,FALSE),Abfalldokumentation!$W1299)</f>
        <v>-</v>
      </c>
      <c r="N1299" s="76" t="str">
        <f>VLOOKUP(D1299,'Liste Gründe'!A:D,2,FALSE)</f>
        <v>Qualitätssicherung</v>
      </c>
      <c r="O1299" s="75" t="str">
        <f>IF(ISBLANK(F1299),VLOOKUP(Abfalldokumentation!$X1299,'Liste Gründe'!A:D,3,FALSE),F1299)</f>
        <v>Laborproben</v>
      </c>
      <c r="P1299" s="76" t="str">
        <f>IF(ISBLANK(Abfalldokumentation!$G1299),"-",Abfalldokumentation!$G1299)</f>
        <v>-</v>
      </c>
      <c r="Q1299" s="76">
        <f t="shared" si="169"/>
        <v>42</v>
      </c>
      <c r="R1299" s="76" t="str">
        <f t="shared" si="170"/>
        <v>Produkte</v>
      </c>
      <c r="S1299" s="76" t="str">
        <f t="shared" si="171"/>
        <v>BUs</v>
      </c>
      <c r="T1299" s="76" t="str">
        <f t="shared" si="172"/>
        <v>Symptome</v>
      </c>
      <c r="U1299" s="76" t="str">
        <f>IFERROR(VLOOKUP(Abfalldokumentation!$W1299,Kennzahlen!S:U,3,FALSE)*Abfalldokumentation!$J1299,"0")</f>
        <v>0</v>
      </c>
      <c r="V1299" s="76" t="str">
        <f>IF(ISBLANK(A1299),VLOOKUP(Abfalldokumentation!$W1299,'Linien - BU'!R:S,2,FALSE),A1299)</f>
        <v>Labor</v>
      </c>
      <c r="W1299" s="77" t="str">
        <f t="shared" si="173"/>
        <v>-</v>
      </c>
      <c r="X1299" s="77">
        <f t="shared" si="174"/>
        <v>73</v>
      </c>
      <c r="Y1299"/>
    </row>
    <row r="1300" spans="1:25" ht="30" customHeight="1" x14ac:dyDescent="0.25">
      <c r="A1300" s="39" t="s">
        <v>70</v>
      </c>
      <c r="B1300" s="40" t="s">
        <v>263</v>
      </c>
      <c r="C1300" s="40">
        <v>10.8</v>
      </c>
      <c r="D1300" s="40">
        <v>40</v>
      </c>
      <c r="E1300" s="41">
        <v>44491</v>
      </c>
      <c r="F1300" s="42"/>
      <c r="G1300" s="40"/>
      <c r="H1300" s="44" t="str">
        <f>IFERROR(VLOOKUP(Abfalldokumentation!$B1300,Artikel!A:C,3,FALSE),Abfalldokumentation!$B1300)</f>
        <v>Becher</v>
      </c>
      <c r="I1300" s="78" t="str">
        <f>VLOOKUP(V1300,'Linien - BU'!A:B,2,FALSE)</f>
        <v>BU1</v>
      </c>
      <c r="J1300" s="79">
        <f t="shared" si="168"/>
        <v>10.8</v>
      </c>
      <c r="K1300" s="80">
        <f>Abfalldokumentation!$E1300</f>
        <v>44491</v>
      </c>
      <c r="L1300" s="79" t="str">
        <f>IFERROR(IF(VLOOKUP(W1300,'[1]Rohware 230'!$B:$C,2,FALSE)=0,"Rohware"),
IFERROR(IF(VLOOKUP(W1300,[1]Sammelnr.!$B:$C,2,FALSE)=0,"Sammelnr. ungeschält ABS"),
IFERROR(IF(VLOOKUP(W1300,[1]Sammelnr.!$E:$F,2,FALSE)=0,"Sammelnr. ungeschält VS"),
IFERROR(IF(VLOOKUP(W1300,[1]Sammelnr.!$H:$I,2,FALSE)=0,"Sammelnr. geschält"),
IFERROR(IF(VLOOKUP(W1300,[1]Offen!$B:$C,2,FALSE)=0,"Offen ungeschält ABS"),
IFERROR(IF(VLOOKUP(W1300,[1]Offen!$E:$F,2,FALSE)=0,"Offen ungeschält VOS"),
IFERROR(IF(VLOOKUP(W1300,[1]Offen!$H:$I,2,FALSE)=0,"Offen geschält RW"),
IFERROR(IF(VLOOKUP(W1300,[1]Offen!$K:$L,2,FALSE)=0,"Offen vegan"),
IFERROR(IF(VLOOKUP(W1300,[1]Offen!$N:$O,2,FALSE)=0,"Offen Zipfel"),
IFERROR(IF(VLOOKUP(W1300,[1]Offen!$Q:$R,2,FALSE)=0,"Offen Endstücke"),
IFERROR(IF(VLOOKUP(W1300,[1]Vakuumiert!$B:$C,2,FALSE)=0,"Vakuumierter VOS ungeschält"),
IFERROR(IF(VLOOKUP(W1300,[1]Vakuumiert!$E:$F,2,FALSE)=0,"Vakuumierter ABS ungeschält"),
IFERROR(IF(VLOOKUP(W1300,[1]Vakuumiert!$H:$I,2,FALSE)=0,"Vakuumierter VOS geschält"),
IFERROR(IF(VLOOKUP(W1300,[1]Vakuumiert!$K:$L,2,FALSE)=0,"Vakuumierter VOS vegan"),
IFERROR(IF(VLOOKUP(W1300,[1]Vakuumiert!$N:$O,2,FALSE)=0,"Vakuumierter VOS Zipfel"),
IFERROR(IF(VLOOKUP(W1300,[1]Vakuumiert!$Q:$R,2,FALSE)=0,"Vakuumiert geschält"),
IFERROR(IF(VLOOKUP(W1300,'[1]vakuumierte Fertigprodukte'!$B:$C,2,FALSE)=0,"Fertigprodukte"),
IFERROR(IF(VLOOKUP(W1300,'[1]vakuumierte Fertigprodukte'!$E:$FI,2,FALSE)=0,"Vakuumierte Zipfel"),
IFERROR(IF(VLOOKUP(W1300,[1]Wurste!$B:$C,2,FALSE)=0,"Räucherwürste"),
IFERROR(IF(VLOOKUP(W1300,[1]Wurste!$E:$F,2,FALSE)=0,"URW/URGW Wurst"),
IFERROR(IF(VLOOKUP(W1300,[1]Wurste!$H:$I,2,FALSE)=0,"HF-Wurst Vegan"),
IFERROR(IF(VLOOKUP(W1300,[1]Wurste!$K:$L,2,FALSE)=0,"320er ohne Würste"),
IFERROR(IF(AND(OR(Abfalldokumentation!$I1300="BU3",Abfalldokumentation!$I1300="Verkauf"),Abfalldokumentation!$N1300="Schimmel",Abfalldokumentation!$O1300="keinen Abnehmer/kein Schälpersonal"),"Div. Zipfel, ES ohne Verwendung",VLOOKUP(Abfalldokumentation!$M1300,Produktgruppen!A:B,2,FALSE)),"-")))))))))))))))))))))))</f>
        <v>-</v>
      </c>
      <c r="M1300" s="81" t="str">
        <f>IFERROR(VLOOKUP(Abfalldokumentation!$W1300,Artikel!A:C,3,FALSE),Abfalldokumentation!$W1300)</f>
        <v>Becher</v>
      </c>
      <c r="N1300" s="81" t="str">
        <f>VLOOKUP(D1300,'Liste Gründe'!A:D,2,FALSE)</f>
        <v>Rest</v>
      </c>
      <c r="O1300" s="80" t="str">
        <f>IF(ISBLANK(F1300),VLOOKUP(Abfalldokumentation!$X1300,'Liste Gründe'!A:D,3,FALSE),F1300)</f>
        <v>Metall</v>
      </c>
      <c r="P1300" s="81" t="str">
        <f>IF(ISBLANK(Abfalldokumentation!$G1300),"-",Abfalldokumentation!$G1300)</f>
        <v>-</v>
      </c>
      <c r="Q1300" s="81">
        <f t="shared" si="169"/>
        <v>42</v>
      </c>
      <c r="R1300" s="81" t="str">
        <f t="shared" si="170"/>
        <v>Produkte</v>
      </c>
      <c r="S1300" s="81" t="str">
        <f t="shared" si="171"/>
        <v>BUs</v>
      </c>
      <c r="T1300" s="81" t="str">
        <f t="shared" si="172"/>
        <v>Symptome</v>
      </c>
      <c r="U1300" s="81" t="str">
        <f>IFERROR(VLOOKUP(Abfalldokumentation!$W1300,Kennzahlen!S:U,3,FALSE)*Abfalldokumentation!$J1300,"0")</f>
        <v>0</v>
      </c>
      <c r="V1300" s="81" t="str">
        <f>IF(ISBLANK(A1300),VLOOKUP(Abfalldokumentation!$W1300,'Linien - BU'!R:S,2,FALSE),A1300)</f>
        <v>Abfüllung</v>
      </c>
      <c r="W1300" s="77" t="str">
        <f t="shared" si="173"/>
        <v>Becher</v>
      </c>
      <c r="X1300" s="77">
        <f t="shared" si="174"/>
        <v>40</v>
      </c>
      <c r="Y1300"/>
    </row>
    <row r="1301" spans="1:25" ht="30" customHeight="1" x14ac:dyDescent="0.25">
      <c r="A1301" s="45" t="s">
        <v>7</v>
      </c>
      <c r="B1301" s="46" t="s">
        <v>104</v>
      </c>
      <c r="C1301" s="46">
        <v>105</v>
      </c>
      <c r="D1301" s="46">
        <v>12</v>
      </c>
      <c r="E1301" s="47">
        <v>44491</v>
      </c>
      <c r="F1301" s="48" t="s">
        <v>26</v>
      </c>
      <c r="G1301" s="46"/>
      <c r="H1301" s="50" t="str">
        <f>IFERROR(VLOOKUP(Abfalldokumentation!$B1301,Artikel!A:C,3,FALSE),Abfalldokumentation!$B1301)</f>
        <v>Blöcke</v>
      </c>
      <c r="I1301" s="73" t="str">
        <f>VLOOKUP(V1301,'Linien - BU'!A:B,2,FALSE)</f>
        <v>BU2</v>
      </c>
      <c r="J1301" s="74">
        <f t="shared" si="168"/>
        <v>105</v>
      </c>
      <c r="K1301" s="75">
        <f>Abfalldokumentation!$E1301</f>
        <v>44491</v>
      </c>
      <c r="L1301" s="74" t="str">
        <f>IFERROR(IF(VLOOKUP(W1301,'[1]Rohware 230'!$B:$C,2,FALSE)=0,"Rohware"),
IFERROR(IF(VLOOKUP(W1301,[1]Sammelnr.!$B:$C,2,FALSE)=0,"Sammelnr. ungeschält ABS"),
IFERROR(IF(VLOOKUP(W1301,[1]Sammelnr.!$E:$F,2,FALSE)=0,"Sammelnr. ungeschält VS"),
IFERROR(IF(VLOOKUP(W1301,[1]Sammelnr.!$H:$I,2,FALSE)=0,"Sammelnr. geschält"),
IFERROR(IF(VLOOKUP(W1301,[1]Offen!$B:$C,2,FALSE)=0,"Offen ungeschält ABS"),
IFERROR(IF(VLOOKUP(W1301,[1]Offen!$E:$F,2,FALSE)=0,"Offen ungeschält VOS"),
IFERROR(IF(VLOOKUP(W1301,[1]Offen!$H:$I,2,FALSE)=0,"Offen geschält RW"),
IFERROR(IF(VLOOKUP(W1301,[1]Offen!$K:$L,2,FALSE)=0,"Offen vegan"),
IFERROR(IF(VLOOKUP(W1301,[1]Offen!$N:$O,2,FALSE)=0,"Offen Zipfel"),
IFERROR(IF(VLOOKUP(W1301,[1]Offen!$Q:$R,2,FALSE)=0,"Offen Endstücke"),
IFERROR(IF(VLOOKUP(W1301,[1]Vakuumiert!$B:$C,2,FALSE)=0,"Vakuumierter VOS ungeschält"),
IFERROR(IF(VLOOKUP(W1301,[1]Vakuumiert!$E:$F,2,FALSE)=0,"Vakuumierter ABS ungeschält"),
IFERROR(IF(VLOOKUP(W1301,[1]Vakuumiert!$H:$I,2,FALSE)=0,"Vakuumierter VOS geschält"),
IFERROR(IF(VLOOKUP(W1301,[1]Vakuumiert!$K:$L,2,FALSE)=0,"Vakuumierter VOS vegan"),
IFERROR(IF(VLOOKUP(W1301,[1]Vakuumiert!$N:$O,2,FALSE)=0,"Vakuumierter VOS Zipfel"),
IFERROR(IF(VLOOKUP(W1301,[1]Vakuumiert!$Q:$R,2,FALSE)=0,"Vakuumiert geschält"),
IFERROR(IF(VLOOKUP(W1301,'[1]vakuumierte Fertigprodukte'!$B:$C,2,FALSE)=0,"Fertigprodukte"),
IFERROR(IF(VLOOKUP(W1301,'[1]vakuumierte Fertigprodukte'!$E:$FI,2,FALSE)=0,"Vakuumierte Zipfel"),
IFERROR(IF(VLOOKUP(W1301,[1]Wurste!$B:$C,2,FALSE)=0,"Räucherwürste"),
IFERROR(IF(VLOOKUP(W1301,[1]Wurste!$E:$F,2,FALSE)=0,"URW/URGW Wurst"),
IFERROR(IF(VLOOKUP(W1301,[1]Wurste!$H:$I,2,FALSE)=0,"HF-Wurst Vegan"),
IFERROR(IF(VLOOKUP(W1301,[1]Wurste!$K:$L,2,FALSE)=0,"320er ohne Würste"),
IFERROR(IF(AND(OR(Abfalldokumentation!$I1301="BU3",Abfalldokumentation!$I1301="Verkauf"),Abfalldokumentation!$N1301="Schimmel",Abfalldokumentation!$O1301="keinen Abnehmer/kein Schälpersonal"),"Div. Zipfel, ES ohne Verwendung",VLOOKUP(Abfalldokumentation!$M1301,Produktgruppen!A:B,2,FALSE)),"-")))))))))))))))))))))))</f>
        <v>Rohware</v>
      </c>
      <c r="M1301" s="76" t="str">
        <f>IFERROR(VLOOKUP(Abfalldokumentation!$W1301,Artikel!A:C,3,FALSE),Abfalldokumentation!$W1301)</f>
        <v>Blöcke</v>
      </c>
      <c r="N1301" s="76" t="str">
        <f>VLOOKUP(D1301,'Liste Gründe'!A:D,2,FALSE)</f>
        <v>Schimmel</v>
      </c>
      <c r="O1301" s="75" t="str">
        <f>IF(ISBLANK(F1301),VLOOKUP(Abfalldokumentation!$X1301,'Liste Gründe'!A:D,3,FALSE),F1301)</f>
        <v>Luftzieher/Folienriss durch Transport</v>
      </c>
      <c r="P1301" s="76" t="str">
        <f>IF(ISBLANK(Abfalldokumentation!$G1301),"-",Abfalldokumentation!$G1301)</f>
        <v>-</v>
      </c>
      <c r="Q1301" s="76">
        <f t="shared" si="169"/>
        <v>42</v>
      </c>
      <c r="R1301" s="76" t="str">
        <f t="shared" si="170"/>
        <v>Produkte</v>
      </c>
      <c r="S1301" s="76" t="str">
        <f t="shared" si="171"/>
        <v>BUs</v>
      </c>
      <c r="T1301" s="76" t="str">
        <f t="shared" si="172"/>
        <v>Symptome</v>
      </c>
      <c r="U1301" s="76" t="str">
        <f>IFERROR(VLOOKUP(Abfalldokumentation!$W1301,Kennzahlen!S:U,3,FALSE)*Abfalldokumentation!$J1301,"0")</f>
        <v>0</v>
      </c>
      <c r="V1301" s="76" t="str">
        <f>IF(ISBLANK(A1301),VLOOKUP(Abfalldokumentation!$W1301,'Linien - BU'!R:S,2,FALSE),A1301)</f>
        <v>BU2</v>
      </c>
      <c r="W1301" s="77" t="str">
        <f t="shared" si="173"/>
        <v>Blöcke</v>
      </c>
      <c r="X1301" s="77">
        <f t="shared" si="174"/>
        <v>12</v>
      </c>
      <c r="Y1301"/>
    </row>
    <row r="1302" spans="1:25" ht="30" customHeight="1" x14ac:dyDescent="0.25">
      <c r="A1302" s="39" t="s">
        <v>11</v>
      </c>
      <c r="B1302" s="40" t="s">
        <v>218</v>
      </c>
      <c r="C1302" s="40">
        <v>9</v>
      </c>
      <c r="D1302" s="40">
        <v>99</v>
      </c>
      <c r="E1302" s="41">
        <v>44491</v>
      </c>
      <c r="F1302" s="42"/>
      <c r="G1302" s="40"/>
      <c r="H1302" s="44" t="str">
        <f>IFERROR(VLOOKUP(Abfalldokumentation!$B1302,Artikel!A:C,3,FALSE),Abfalldokumentation!$B1302)</f>
        <v>Räu-End</v>
      </c>
      <c r="I1302" s="78" t="str">
        <f>VLOOKUP(V1302,'Linien - BU'!A:B,2,FALSE)</f>
        <v>Verkauf</v>
      </c>
      <c r="J1302" s="79">
        <f t="shared" si="168"/>
        <v>9</v>
      </c>
      <c r="K1302" s="80">
        <f>Abfalldokumentation!$E1302</f>
        <v>44491</v>
      </c>
      <c r="L1302" s="79" t="str">
        <f>IFERROR(IF(VLOOKUP(W1302,'[1]Rohware 230'!$B:$C,2,FALSE)=0,"Rohware"),
IFERROR(IF(VLOOKUP(W1302,[1]Sammelnr.!$B:$C,2,FALSE)=0,"Sammelnr. ungeschält ABS"),
IFERROR(IF(VLOOKUP(W1302,[1]Sammelnr.!$E:$F,2,FALSE)=0,"Sammelnr. ungeschält VS"),
IFERROR(IF(VLOOKUP(W1302,[1]Sammelnr.!$H:$I,2,FALSE)=0,"Sammelnr. geschält"),
IFERROR(IF(VLOOKUP(W1302,[1]Offen!$B:$C,2,FALSE)=0,"Offen ungeschält ABS"),
IFERROR(IF(VLOOKUP(W1302,[1]Offen!$E:$F,2,FALSE)=0,"Offen ungeschält VOS"),
IFERROR(IF(VLOOKUP(W1302,[1]Offen!$H:$I,2,FALSE)=0,"Offen geschält RW"),
IFERROR(IF(VLOOKUP(W1302,[1]Offen!$K:$L,2,FALSE)=0,"Offen vegan"),
IFERROR(IF(VLOOKUP(W1302,[1]Offen!$N:$O,2,FALSE)=0,"Offen Zipfel"),
IFERROR(IF(VLOOKUP(W1302,[1]Offen!$Q:$R,2,FALSE)=0,"Offen Endstücke"),
IFERROR(IF(VLOOKUP(W1302,[1]Vakuumiert!$B:$C,2,FALSE)=0,"Vakuumierter VOS ungeschält"),
IFERROR(IF(VLOOKUP(W1302,[1]Vakuumiert!$E:$F,2,FALSE)=0,"Vakuumierter ABS ungeschält"),
IFERROR(IF(VLOOKUP(W1302,[1]Vakuumiert!$H:$I,2,FALSE)=0,"Vakuumierter VOS geschält"),
IFERROR(IF(VLOOKUP(W1302,[1]Vakuumiert!$K:$L,2,FALSE)=0,"Vakuumierter VOS vegan"),
IFERROR(IF(VLOOKUP(W1302,[1]Vakuumiert!$N:$O,2,FALSE)=0,"Vakuumierter VOS Zipfel"),
IFERROR(IF(VLOOKUP(W1302,[1]Vakuumiert!$Q:$R,2,FALSE)=0,"Vakuumiert geschält"),
IFERROR(IF(VLOOKUP(W1302,'[1]vakuumierte Fertigprodukte'!$B:$C,2,FALSE)=0,"Fertigprodukte"),
IFERROR(IF(VLOOKUP(W1302,'[1]vakuumierte Fertigprodukte'!$E:$FI,2,FALSE)=0,"Vakuumierte Zipfel"),
IFERROR(IF(VLOOKUP(W1302,[1]Wurste!$B:$C,2,FALSE)=0,"Räucherwürste"),
IFERROR(IF(VLOOKUP(W1302,[1]Wurste!$E:$F,2,FALSE)=0,"URW/URGW Wurst"),
IFERROR(IF(VLOOKUP(W1302,[1]Wurste!$H:$I,2,FALSE)=0,"HF-Wurst Vegan"),
IFERROR(IF(VLOOKUP(W1302,[1]Wurste!$K:$L,2,FALSE)=0,"320er ohne Würste"),
IFERROR(IF(AND(OR(Abfalldokumentation!$I1302="BU3",Abfalldokumentation!$I1302="Verkauf"),Abfalldokumentation!$N1302="Schimmel",Abfalldokumentation!$O1302="keinen Abnehmer/kein Schälpersonal"),"Div. Zipfel, ES ohne Verwendung",VLOOKUP(Abfalldokumentation!$M1302,Produktgruppen!A:B,2,FALSE)),"-")))))))))))))))))))))))</f>
        <v>Fertigware</v>
      </c>
      <c r="M1302" s="81" t="str">
        <f>IFERROR(VLOOKUP(Abfalldokumentation!$W1302,Artikel!A:C,3,FALSE),Abfalldokumentation!$W1302)</f>
        <v>Räu-End</v>
      </c>
      <c r="N1302" s="81" t="str">
        <f>VLOOKUP(D1302,'Liste Gründe'!A:D,2,FALSE)</f>
        <v>Schimmel</v>
      </c>
      <c r="O1302" s="80" t="str">
        <f>IF(ISBLANK(F1302),VLOOKUP(Abfalldokumentation!$X1302,'Liste Gründe'!A:D,3,FALSE),F1302)</f>
        <v>Schimmel durch Luftzieher</v>
      </c>
      <c r="P1302" s="81" t="str">
        <f>IF(ISBLANK(Abfalldokumentation!$G1302),"-",Abfalldokumentation!$G1302)</f>
        <v>-</v>
      </c>
      <c r="Q1302" s="81">
        <f t="shared" si="169"/>
        <v>42</v>
      </c>
      <c r="R1302" s="81" t="str">
        <f t="shared" si="170"/>
        <v>Produkte</v>
      </c>
      <c r="S1302" s="81" t="str">
        <f t="shared" si="171"/>
        <v>BUs</v>
      </c>
      <c r="T1302" s="81" t="str">
        <f t="shared" si="172"/>
        <v>Symptome</v>
      </c>
      <c r="U1302" s="81" t="str">
        <f>IFERROR(VLOOKUP(Abfalldokumentation!$W1302,Kennzahlen!S:U,3,FALSE)*Abfalldokumentation!$J1302,"0")</f>
        <v>0</v>
      </c>
      <c r="V1302" s="81" t="str">
        <f>IF(ISBLANK(A1302),VLOOKUP(Abfalldokumentation!$W1302,'Linien - BU'!R:S,2,FALSE),A1302)</f>
        <v>Verkauf</v>
      </c>
      <c r="W1302" s="77" t="str">
        <f t="shared" si="173"/>
        <v>Räu-End</v>
      </c>
      <c r="X1302" s="77">
        <f t="shared" si="174"/>
        <v>99</v>
      </c>
      <c r="Y1302"/>
    </row>
    <row r="1303" spans="1:25" ht="30" customHeight="1" x14ac:dyDescent="0.25">
      <c r="A1303" s="45" t="s">
        <v>92</v>
      </c>
      <c r="B1303" s="48" t="s">
        <v>108</v>
      </c>
      <c r="C1303" s="46">
        <v>53</v>
      </c>
      <c r="D1303" s="46">
        <v>70</v>
      </c>
      <c r="E1303" s="47">
        <v>44491</v>
      </c>
      <c r="F1303" s="48"/>
      <c r="G1303" s="46"/>
      <c r="H1303" s="50" t="str">
        <f>IFERROR(VLOOKUP(Abfalldokumentation!$B1303,Artikel!A:C,3,FALSE),Abfalldokumentation!$B1303)</f>
        <v>Rückstellproben</v>
      </c>
      <c r="I1303" s="73" t="str">
        <f>VLOOKUP(V1303,'Linien - BU'!A:B,2,FALSE)</f>
        <v>Rest</v>
      </c>
      <c r="J1303" s="74">
        <f t="shared" si="168"/>
        <v>53</v>
      </c>
      <c r="K1303" s="75">
        <f>Abfalldokumentation!$E1303</f>
        <v>44491</v>
      </c>
      <c r="L1303" s="74" t="str">
        <f>IFERROR(IF(VLOOKUP(W1303,'[1]Rohware 230'!$B:$C,2,FALSE)=0,"Rohware"),
IFERROR(IF(VLOOKUP(W1303,[1]Sammelnr.!$B:$C,2,FALSE)=0,"Sammelnr. ungeschält ABS"),
IFERROR(IF(VLOOKUP(W1303,[1]Sammelnr.!$E:$F,2,FALSE)=0,"Sammelnr. ungeschält VS"),
IFERROR(IF(VLOOKUP(W1303,[1]Sammelnr.!$H:$I,2,FALSE)=0,"Sammelnr. geschält"),
IFERROR(IF(VLOOKUP(W1303,[1]Offen!$B:$C,2,FALSE)=0,"Offen ungeschält ABS"),
IFERROR(IF(VLOOKUP(W1303,[1]Offen!$E:$F,2,FALSE)=0,"Offen ungeschält VOS"),
IFERROR(IF(VLOOKUP(W1303,[1]Offen!$H:$I,2,FALSE)=0,"Offen geschält RW"),
IFERROR(IF(VLOOKUP(W1303,[1]Offen!$K:$L,2,FALSE)=0,"Offen vegan"),
IFERROR(IF(VLOOKUP(W1303,[1]Offen!$N:$O,2,FALSE)=0,"Offen Zipfel"),
IFERROR(IF(VLOOKUP(W1303,[1]Offen!$Q:$R,2,FALSE)=0,"Offen Endstücke"),
IFERROR(IF(VLOOKUP(W1303,[1]Vakuumiert!$B:$C,2,FALSE)=0,"Vakuumierter VOS ungeschält"),
IFERROR(IF(VLOOKUP(W1303,[1]Vakuumiert!$E:$F,2,FALSE)=0,"Vakuumierter ABS ungeschält"),
IFERROR(IF(VLOOKUP(W1303,[1]Vakuumiert!$H:$I,2,FALSE)=0,"Vakuumierter VOS geschält"),
IFERROR(IF(VLOOKUP(W1303,[1]Vakuumiert!$K:$L,2,FALSE)=0,"Vakuumierter VOS vegan"),
IFERROR(IF(VLOOKUP(W1303,[1]Vakuumiert!$N:$O,2,FALSE)=0,"Vakuumierter VOS Zipfel"),
IFERROR(IF(VLOOKUP(W1303,[1]Vakuumiert!$Q:$R,2,FALSE)=0,"Vakuumiert geschält"),
IFERROR(IF(VLOOKUP(W1303,'[1]vakuumierte Fertigprodukte'!$B:$C,2,FALSE)=0,"Fertigprodukte"),
IFERROR(IF(VLOOKUP(W1303,'[1]vakuumierte Fertigprodukte'!$E:$FI,2,FALSE)=0,"Vakuumierte Zipfel"),
IFERROR(IF(VLOOKUP(W1303,[1]Wurste!$B:$C,2,FALSE)=0,"Räucherwürste"),
IFERROR(IF(VLOOKUP(W1303,[1]Wurste!$E:$F,2,FALSE)=0,"URW/URGW Wurst"),
IFERROR(IF(VLOOKUP(W1303,[1]Wurste!$H:$I,2,FALSE)=0,"HF-Wurst Vegan"),
IFERROR(IF(VLOOKUP(W1303,[1]Wurste!$K:$L,2,FALSE)=0,"320er ohne Würste"),
IFERROR(IF(AND(OR(Abfalldokumentation!$I1303="BU3",Abfalldokumentation!$I1303="Verkauf"),Abfalldokumentation!$N1303="Schimmel",Abfalldokumentation!$O1303="keinen Abnehmer/kein Schälpersonal"),"Div. Zipfel, ES ohne Verwendung",VLOOKUP(Abfalldokumentation!$M1303,Produktgruppen!A:B,2,FALSE)),"-")))))))))))))))))))))))</f>
        <v>Qualitätssicherung</v>
      </c>
      <c r="M1303" s="76" t="str">
        <f>IFERROR(VLOOKUP(Abfalldokumentation!$W1303,Artikel!A:C,3,FALSE),Abfalldokumentation!$W1303)</f>
        <v>Rückstellproben</v>
      </c>
      <c r="N1303" s="76" t="str">
        <f>VLOOKUP(D1303,'Liste Gründe'!A:D,2,FALSE)</f>
        <v>Qualitätssicherung</v>
      </c>
      <c r="O1303" s="75" t="str">
        <f>IF(ISBLANK(F1303),VLOOKUP(Abfalldokumentation!$X1303,'Liste Gründe'!A:D,3,FALSE),F1303)</f>
        <v>Rückstellproben</v>
      </c>
      <c r="P1303" s="76" t="str">
        <f>IF(ISBLANK(Abfalldokumentation!$G1303),"-",Abfalldokumentation!$G1303)</f>
        <v>-</v>
      </c>
      <c r="Q1303" s="76">
        <f t="shared" si="169"/>
        <v>42</v>
      </c>
      <c r="R1303" s="76" t="str">
        <f t="shared" si="170"/>
        <v>Produkte</v>
      </c>
      <c r="S1303" s="76" t="str">
        <f t="shared" si="171"/>
        <v>BUs</v>
      </c>
      <c r="T1303" s="76" t="str">
        <f t="shared" si="172"/>
        <v>Symptome</v>
      </c>
      <c r="U1303" s="76" t="str">
        <f>IFERROR(VLOOKUP(Abfalldokumentation!$W1303,Kennzahlen!S:U,3,FALSE)*Abfalldokumentation!$J1303,"0")</f>
        <v>0</v>
      </c>
      <c r="V1303" s="76" t="str">
        <f>IF(ISBLANK(A1303),VLOOKUP(Abfalldokumentation!$W1303,'Linien - BU'!R:S,2,FALSE),A1303)</f>
        <v>Labor</v>
      </c>
      <c r="W1303" s="77" t="str">
        <f t="shared" si="173"/>
        <v>Rückstellproben</v>
      </c>
      <c r="X1303" s="77">
        <f t="shared" si="174"/>
        <v>70</v>
      </c>
      <c r="Y1303"/>
    </row>
    <row r="1304" spans="1:25" ht="30" customHeight="1" x14ac:dyDescent="0.25">
      <c r="A1304" s="39" t="s">
        <v>223</v>
      </c>
      <c r="B1304" s="40" t="s">
        <v>229</v>
      </c>
      <c r="C1304" s="40">
        <v>25</v>
      </c>
      <c r="D1304" s="40">
        <v>30</v>
      </c>
      <c r="E1304" s="41">
        <v>44491</v>
      </c>
      <c r="F1304" s="42"/>
      <c r="G1304" s="40"/>
      <c r="H1304" s="44" t="str">
        <f>IFERROR(VLOOKUP(Abfalldokumentation!$B1304,Artikel!A:C,3,FALSE),Abfalldokumentation!$B1304)</f>
        <v>Würfel</v>
      </c>
      <c r="I1304" s="78" t="str">
        <f>VLOOKUP(V1304,'Linien - BU'!A:B,2,FALSE)</f>
        <v>BU3</v>
      </c>
      <c r="J1304" s="79">
        <f t="shared" si="168"/>
        <v>25</v>
      </c>
      <c r="K1304" s="80">
        <f>Abfalldokumentation!$E1304</f>
        <v>44491</v>
      </c>
      <c r="L1304" s="79" t="str">
        <f>IFERROR(IF(VLOOKUP(W1304,'[1]Rohware 230'!$B:$C,2,FALSE)=0,"Rohware"),
IFERROR(IF(VLOOKUP(W1304,[1]Sammelnr.!$B:$C,2,FALSE)=0,"Sammelnr. ungeschält ABS"),
IFERROR(IF(VLOOKUP(W1304,[1]Sammelnr.!$E:$F,2,FALSE)=0,"Sammelnr. ungeschält VS"),
IFERROR(IF(VLOOKUP(W1304,[1]Sammelnr.!$H:$I,2,FALSE)=0,"Sammelnr. geschält"),
IFERROR(IF(VLOOKUP(W1304,[1]Offen!$B:$C,2,FALSE)=0,"Offen ungeschält ABS"),
IFERROR(IF(VLOOKUP(W1304,[1]Offen!$E:$F,2,FALSE)=0,"Offen ungeschält VOS"),
IFERROR(IF(VLOOKUP(W1304,[1]Offen!$H:$I,2,FALSE)=0,"Offen geschält RW"),
IFERROR(IF(VLOOKUP(W1304,[1]Offen!$K:$L,2,FALSE)=0,"Offen vegan"),
IFERROR(IF(VLOOKUP(W1304,[1]Offen!$N:$O,2,FALSE)=0,"Offen Zipfel"),
IFERROR(IF(VLOOKUP(W1304,[1]Offen!$Q:$R,2,FALSE)=0,"Offen Endstücke"),
IFERROR(IF(VLOOKUP(W1304,[1]Vakuumiert!$B:$C,2,FALSE)=0,"Vakuumierter VOS ungeschält"),
IFERROR(IF(VLOOKUP(W1304,[1]Vakuumiert!$E:$F,2,FALSE)=0,"Vakuumierter ABS ungeschält"),
IFERROR(IF(VLOOKUP(W1304,[1]Vakuumiert!$H:$I,2,FALSE)=0,"Vakuumierter VOS geschält"),
IFERROR(IF(VLOOKUP(W1304,[1]Vakuumiert!$K:$L,2,FALSE)=0,"Vakuumierter VOS vegan"),
IFERROR(IF(VLOOKUP(W1304,[1]Vakuumiert!$N:$O,2,FALSE)=0,"Vakuumierter VOS Zipfel"),
IFERROR(IF(VLOOKUP(W1304,[1]Vakuumiert!$Q:$R,2,FALSE)=0,"Vakuumiert geschält"),
IFERROR(IF(VLOOKUP(W1304,'[1]vakuumierte Fertigprodukte'!$B:$C,2,FALSE)=0,"Fertigprodukte"),
IFERROR(IF(VLOOKUP(W1304,'[1]vakuumierte Fertigprodukte'!$E:$FI,2,FALSE)=0,"Vakuumierte Zipfel"),
IFERROR(IF(VLOOKUP(W1304,[1]Wurste!$B:$C,2,FALSE)=0,"Räucherwürste"),
IFERROR(IF(VLOOKUP(W1304,[1]Wurste!$E:$F,2,FALSE)=0,"URW/URGW Wurst"),
IFERROR(IF(VLOOKUP(W1304,[1]Wurste!$H:$I,2,FALSE)=0,"HF-Wurst Vegan"),
IFERROR(IF(VLOOKUP(W1304,[1]Wurste!$K:$L,2,FALSE)=0,"320er ohne Würste"),
IFERROR(IF(AND(OR(Abfalldokumentation!$I1304="BU3",Abfalldokumentation!$I1304="Verkauf"),Abfalldokumentation!$N1304="Schimmel",Abfalldokumentation!$O1304="keinen Abnehmer/kein Schälpersonal"),"Div. Zipfel, ES ohne Verwendung",VLOOKUP(Abfalldokumentation!$M1304,Produktgruppen!A:B,2,FALSE)),"-")))))))))))))))))))))))</f>
        <v>ABS</v>
      </c>
      <c r="M1304" s="81" t="str">
        <f>IFERROR(VLOOKUP(Abfalldokumentation!$W1304,Artikel!A:C,3,FALSE),Abfalldokumentation!$W1304)</f>
        <v>Würfel</v>
      </c>
      <c r="N1304" s="81" t="str">
        <f>VLOOKUP(D1304,'Liste Gründe'!A:D,2,FALSE)</f>
        <v>Linienbezogen</v>
      </c>
      <c r="O1304" s="80" t="str">
        <f>IF(ISBLANK(F1304),VLOOKUP(Abfalldokumentation!$X1304,'Liste Gründe'!A:D,3,FALSE),F1304)</f>
        <v>Maschinenabfall</v>
      </c>
      <c r="P1304" s="81" t="str">
        <f>IF(ISBLANK(Abfalldokumentation!$G1304),"-",Abfalldokumentation!$G1304)</f>
        <v>-</v>
      </c>
      <c r="Q1304" s="81">
        <f t="shared" si="169"/>
        <v>42</v>
      </c>
      <c r="R1304" s="81" t="str">
        <f t="shared" si="170"/>
        <v>Produkte</v>
      </c>
      <c r="S1304" s="81" t="str">
        <f t="shared" si="171"/>
        <v>BUs</v>
      </c>
      <c r="T1304" s="81" t="str">
        <f t="shared" si="172"/>
        <v>Symptome</v>
      </c>
      <c r="U1304" s="81" t="str">
        <f>IFERROR(VLOOKUP(Abfalldokumentation!$W1304,Kennzahlen!S:U,3,FALSE)*Abfalldokumentation!$J1304,"0")</f>
        <v>0</v>
      </c>
      <c r="V1304" s="81" t="str">
        <f>IF(ISBLANK(A1304),VLOOKUP(Abfalldokumentation!$W1304,'Linien - BU'!R:S,2,FALSE),A1304)</f>
        <v>L35</v>
      </c>
      <c r="W1304" s="77" t="str">
        <f t="shared" si="173"/>
        <v>Würfel</v>
      </c>
      <c r="X1304" s="77">
        <f t="shared" si="174"/>
        <v>30</v>
      </c>
      <c r="Y1304"/>
    </row>
    <row r="1305" spans="1:25" ht="30" customHeight="1" x14ac:dyDescent="0.25">
      <c r="A1305" s="45" t="s">
        <v>9</v>
      </c>
      <c r="B1305" s="46">
        <v>29500482</v>
      </c>
      <c r="C1305" s="46">
        <v>21</v>
      </c>
      <c r="D1305" s="46">
        <v>61</v>
      </c>
      <c r="E1305" s="47">
        <v>44494</v>
      </c>
      <c r="F1305" s="48"/>
      <c r="G1305" s="46"/>
      <c r="H1305" s="50" t="str">
        <f>IFERROR(VLOOKUP(Abfalldokumentation!$B1305,Artikel!A:C,3,FALSE),Abfalldokumentation!$B1305)</f>
        <v>VOS Schwarzer Pfeffer R</v>
      </c>
      <c r="I1305" s="73" t="str">
        <f>VLOOKUP(V1305,'Linien - BU'!A:B,2,FALSE)</f>
        <v>BU4</v>
      </c>
      <c r="J1305" s="74">
        <f t="shared" si="168"/>
        <v>21</v>
      </c>
      <c r="K1305" s="75">
        <f>Abfalldokumentation!$E1305</f>
        <v>44494</v>
      </c>
      <c r="L1305" s="74" t="str">
        <f>IFERROR(IF(VLOOKUP(W1305,'[1]Rohware 230'!$B:$C,2,FALSE)=0,"Rohware"),
IFERROR(IF(VLOOKUP(W1305,[1]Sammelnr.!$B:$C,2,FALSE)=0,"Sammelnr. ungeschält ABS"),
IFERROR(IF(VLOOKUP(W1305,[1]Sammelnr.!$E:$F,2,FALSE)=0,"Sammelnr. ungeschält VS"),
IFERROR(IF(VLOOKUP(W1305,[1]Sammelnr.!$H:$I,2,FALSE)=0,"Sammelnr. geschält"),
IFERROR(IF(VLOOKUP(W1305,[1]Offen!$B:$C,2,FALSE)=0,"Offen ungeschält ABS"),
IFERROR(IF(VLOOKUP(W1305,[1]Offen!$E:$F,2,FALSE)=0,"Offen ungeschält VOS"),
IFERROR(IF(VLOOKUP(W1305,[1]Offen!$H:$I,2,FALSE)=0,"Offen geschält RW"),
IFERROR(IF(VLOOKUP(W1305,[1]Offen!$K:$L,2,FALSE)=0,"Offen vegan"),
IFERROR(IF(VLOOKUP(W1305,[1]Offen!$N:$O,2,FALSE)=0,"Offen Zipfel"),
IFERROR(IF(VLOOKUP(W1305,[1]Offen!$Q:$R,2,FALSE)=0,"Offen Endstücke"),
IFERROR(IF(VLOOKUP(W1305,[1]Vakuumiert!$B:$C,2,FALSE)=0,"Vakuumierter VOS ungeschält"),
IFERROR(IF(VLOOKUP(W1305,[1]Vakuumiert!$E:$F,2,FALSE)=0,"Vakuumierter ABS ungeschält"),
IFERROR(IF(VLOOKUP(W1305,[1]Vakuumiert!$H:$I,2,FALSE)=0,"Vakuumierter VOS geschält"),
IFERROR(IF(VLOOKUP(W1305,[1]Vakuumiert!$K:$L,2,FALSE)=0,"Vakuumierter VOS vegan"),
IFERROR(IF(VLOOKUP(W1305,[1]Vakuumiert!$N:$O,2,FALSE)=0,"Vakuumierter VOS Zipfel"),
IFERROR(IF(VLOOKUP(W1305,[1]Vakuumiert!$Q:$R,2,FALSE)=0,"Vakuumiert geschält"),
IFERROR(IF(VLOOKUP(W1305,'[1]vakuumierte Fertigprodukte'!$B:$C,2,FALSE)=0,"Fertigprodukte"),
IFERROR(IF(VLOOKUP(W1305,'[1]vakuumierte Fertigprodukte'!$E:$FI,2,FALSE)=0,"Vakuumierte Zipfel"),
IFERROR(IF(VLOOKUP(W1305,[1]Wurste!$B:$C,2,FALSE)=0,"Räucherwürste"),
IFERROR(IF(VLOOKUP(W1305,[1]Wurste!$E:$F,2,FALSE)=0,"URW/URGW Wurst"),
IFERROR(IF(VLOOKUP(W1305,[1]Wurste!$H:$I,2,FALSE)=0,"HF-Wurst Vegan"),
IFERROR(IF(VLOOKUP(W1305,[1]Wurste!$K:$L,2,FALSE)=0,"320er ohne Würste"),
IFERROR(IF(AND(OR(Abfalldokumentation!$I1305="BU3",Abfalldokumentation!$I1305="Verkauf"),Abfalldokumentation!$N1305="Schimmel",Abfalldokumentation!$O1305="keinen Abnehmer/kein Schälpersonal"),"Div. Zipfel, ES ohne Verwendung",VLOOKUP(Abfalldokumentation!$M1305,Produktgruppen!A:B,2,FALSE)),"-")))))))))))))))))))))))</f>
        <v>Offen ungeschält VOS</v>
      </c>
      <c r="M1305" s="76" t="str">
        <f>IFERROR(VLOOKUP(Abfalldokumentation!$W1305,Artikel!A:C,3,FALSE),Abfalldokumentation!$W1305)</f>
        <v>VOS Schwarzer Pfeffer R</v>
      </c>
      <c r="N1305" s="76" t="str">
        <f>VLOOKUP(D1305,'Liste Gründe'!A:D,2,FALSE)</f>
        <v>keinen Verwendungszweck</v>
      </c>
      <c r="O1305" s="75" t="str">
        <f>IF(ISBLANK(F1305),VLOOKUP(Abfalldokumentation!$X1305,'Liste Gründe'!A:D,3,FALSE),F1305)</f>
        <v>keinen Verwendungszweck</v>
      </c>
      <c r="P1305" s="76" t="str">
        <f>IF(ISBLANK(Abfalldokumentation!$G1305),"-",Abfalldokumentation!$G1305)</f>
        <v>-</v>
      </c>
      <c r="Q1305" s="76">
        <f t="shared" si="169"/>
        <v>43</v>
      </c>
      <c r="R1305" s="76" t="str">
        <f t="shared" si="170"/>
        <v>Produkte</v>
      </c>
      <c r="S1305" s="76" t="str">
        <f t="shared" si="171"/>
        <v>BUs</v>
      </c>
      <c r="T1305" s="76" t="str">
        <f t="shared" si="172"/>
        <v>Symptome</v>
      </c>
      <c r="U1305" s="76">
        <f>IFERROR(VLOOKUP(Abfalldokumentation!$W1305,Kennzahlen!S:U,3,FALSE)*Abfalldokumentation!$J1305,"0")</f>
        <v>10.5</v>
      </c>
      <c r="V1305" s="76" t="str">
        <f>IF(ISBLANK(A1305),VLOOKUP(Abfalldokumentation!$W1305,'Linien - BU'!R:S,2,FALSE),A1305)</f>
        <v>BU4</v>
      </c>
      <c r="W1305" s="77">
        <f t="shared" si="173"/>
        <v>29500482</v>
      </c>
      <c r="X1305" s="77">
        <f t="shared" si="174"/>
        <v>61</v>
      </c>
      <c r="Y1305"/>
    </row>
    <row r="1306" spans="1:25" ht="30" customHeight="1" x14ac:dyDescent="0.25">
      <c r="A1306" s="39" t="s">
        <v>8</v>
      </c>
      <c r="B1306" s="40">
        <v>29500498</v>
      </c>
      <c r="C1306" s="40">
        <v>309</v>
      </c>
      <c r="D1306" s="40">
        <v>12</v>
      </c>
      <c r="E1306" s="41">
        <v>44494</v>
      </c>
      <c r="F1306" s="42" t="s">
        <v>21</v>
      </c>
      <c r="G1306" s="40"/>
      <c r="H1306" s="44" t="str">
        <f>IFERROR(VLOOKUP(Abfalldokumentation!$B1306,Artikel!A:C,3,FALSE),Abfalldokumentation!$B1306)</f>
        <v>VOS Räucher Natur Natri</v>
      </c>
      <c r="I1306" s="78" t="str">
        <f>VLOOKUP(V1306,'Linien - BU'!A:B,2,FALSE)</f>
        <v>BU3</v>
      </c>
      <c r="J1306" s="79">
        <f t="shared" si="168"/>
        <v>309</v>
      </c>
      <c r="K1306" s="80">
        <f>Abfalldokumentation!$E1306</f>
        <v>44494</v>
      </c>
      <c r="L1306" s="79" t="str">
        <f>IFERROR(IF(VLOOKUP(W1306,'[1]Rohware 230'!$B:$C,2,FALSE)=0,"Rohware"),
IFERROR(IF(VLOOKUP(W1306,[1]Sammelnr.!$B:$C,2,FALSE)=0,"Sammelnr. ungeschält ABS"),
IFERROR(IF(VLOOKUP(W1306,[1]Sammelnr.!$E:$F,2,FALSE)=0,"Sammelnr. ungeschält VS"),
IFERROR(IF(VLOOKUP(W1306,[1]Sammelnr.!$H:$I,2,FALSE)=0,"Sammelnr. geschält"),
IFERROR(IF(VLOOKUP(W1306,[1]Offen!$B:$C,2,FALSE)=0,"Offen ungeschält ABS"),
IFERROR(IF(VLOOKUP(W1306,[1]Offen!$E:$F,2,FALSE)=0,"Offen ungeschält VOS"),
IFERROR(IF(VLOOKUP(W1306,[1]Offen!$H:$I,2,FALSE)=0,"Offen geschält RW"),
IFERROR(IF(VLOOKUP(W1306,[1]Offen!$K:$L,2,FALSE)=0,"Offen vegan"),
IFERROR(IF(VLOOKUP(W1306,[1]Offen!$N:$O,2,FALSE)=0,"Offen Zipfel"),
IFERROR(IF(VLOOKUP(W1306,[1]Offen!$Q:$R,2,FALSE)=0,"Offen Endstücke"),
IFERROR(IF(VLOOKUP(W1306,[1]Vakuumiert!$B:$C,2,FALSE)=0,"Vakuumierter VOS ungeschält"),
IFERROR(IF(VLOOKUP(W1306,[1]Vakuumiert!$E:$F,2,FALSE)=0,"Vakuumierter ABS ungeschält"),
IFERROR(IF(VLOOKUP(W1306,[1]Vakuumiert!$H:$I,2,FALSE)=0,"Vakuumierter VOS geschält"),
IFERROR(IF(VLOOKUP(W1306,[1]Vakuumiert!$K:$L,2,FALSE)=0,"Vakuumierter VOS vegan"),
IFERROR(IF(VLOOKUP(W1306,[1]Vakuumiert!$N:$O,2,FALSE)=0,"Vakuumierter VOS Zipfel"),
IFERROR(IF(VLOOKUP(W1306,[1]Vakuumiert!$Q:$R,2,FALSE)=0,"Vakuumiert geschält"),
IFERROR(IF(VLOOKUP(W1306,'[1]vakuumierte Fertigprodukte'!$B:$C,2,FALSE)=0,"Fertigprodukte"),
IFERROR(IF(VLOOKUP(W1306,'[1]vakuumierte Fertigprodukte'!$E:$FI,2,FALSE)=0,"Vakuumierte Zipfel"),
IFERROR(IF(VLOOKUP(W1306,[1]Wurste!$B:$C,2,FALSE)=0,"Räucherwürste"),
IFERROR(IF(VLOOKUP(W1306,[1]Wurste!$E:$F,2,FALSE)=0,"URW/URGW Wurst"),
IFERROR(IF(VLOOKUP(W1306,[1]Wurste!$H:$I,2,FALSE)=0,"HF-Wurst Vegan"),
IFERROR(IF(VLOOKUP(W1306,[1]Wurste!$K:$L,2,FALSE)=0,"320er ohne Würste"),
IFERROR(IF(AND(OR(Abfalldokumentation!$I1306="BU3",Abfalldokumentation!$I1306="Verkauf"),Abfalldokumentation!$N1306="Schimmel",Abfalldokumentation!$O1306="keinen Abnehmer/kein Schälpersonal"),"Div. Zipfel, ES ohne Verwendung",VLOOKUP(Abfalldokumentation!$M1306,Produktgruppen!A:B,2,FALSE)),"-")))))))))))))))))))))))</f>
        <v>Offen ungeschält VOS</v>
      </c>
      <c r="M1306" s="81" t="str">
        <f>IFERROR(VLOOKUP(Abfalldokumentation!$W1306,Artikel!A:C,3,FALSE),Abfalldokumentation!$W1306)</f>
        <v>VOS Räucher Natur Natri</v>
      </c>
      <c r="N1306" s="81" t="str">
        <f>VLOOKUP(D1306,'Liste Gründe'!A:D,2,FALSE)</f>
        <v>Schimmel</v>
      </c>
      <c r="O1306" s="80" t="str">
        <f>IF(ISBLANK(F1306),VLOOKUP(Abfalldokumentation!$X1306,'Liste Gründe'!A:D,3,FALSE),F1306)</f>
        <v>VOS &gt; Einsatz</v>
      </c>
      <c r="P1306" s="81" t="str">
        <f>IF(ISBLANK(Abfalldokumentation!$G1306),"-",Abfalldokumentation!$G1306)</f>
        <v>-</v>
      </c>
      <c r="Q1306" s="81">
        <f t="shared" si="169"/>
        <v>43</v>
      </c>
      <c r="R1306" s="81" t="str">
        <f t="shared" si="170"/>
        <v>Produkte</v>
      </c>
      <c r="S1306" s="81" t="str">
        <f t="shared" si="171"/>
        <v>BUs</v>
      </c>
      <c r="T1306" s="81" t="str">
        <f t="shared" si="172"/>
        <v>Symptome</v>
      </c>
      <c r="U1306" s="81">
        <f>IFERROR(VLOOKUP(Abfalldokumentation!$W1306,Kennzahlen!S:U,3,FALSE)*Abfalldokumentation!$J1306,"0")</f>
        <v>154.5</v>
      </c>
      <c r="V1306" s="81" t="str">
        <f>IF(ISBLANK(A1306),VLOOKUP(Abfalldokumentation!$W1306,'Linien - BU'!R:S,2,FALSE),A1306)</f>
        <v>BU3</v>
      </c>
      <c r="W1306" s="77">
        <f t="shared" si="173"/>
        <v>29500498</v>
      </c>
      <c r="X1306" s="77">
        <f t="shared" si="174"/>
        <v>12</v>
      </c>
      <c r="Y1306"/>
    </row>
    <row r="1307" spans="1:25" ht="30" customHeight="1" x14ac:dyDescent="0.25">
      <c r="A1307" s="45" t="s">
        <v>8</v>
      </c>
      <c r="B1307" s="46">
        <v>29500498</v>
      </c>
      <c r="C1307" s="46">
        <v>321</v>
      </c>
      <c r="D1307" s="46">
        <v>12</v>
      </c>
      <c r="E1307" s="47">
        <v>44494</v>
      </c>
      <c r="F1307" s="48" t="s">
        <v>21</v>
      </c>
      <c r="G1307" s="46"/>
      <c r="H1307" s="50" t="str">
        <f>IFERROR(VLOOKUP(Abfalldokumentation!$B1307,Artikel!A:C,3,FALSE),Abfalldokumentation!$B1307)</f>
        <v>VOS Räucher Natur Natri</v>
      </c>
      <c r="I1307" s="73" t="str">
        <f>VLOOKUP(V1307,'Linien - BU'!A:B,2,FALSE)</f>
        <v>BU3</v>
      </c>
      <c r="J1307" s="74">
        <f t="shared" si="168"/>
        <v>321</v>
      </c>
      <c r="K1307" s="75">
        <f>Abfalldokumentation!$E1307</f>
        <v>44494</v>
      </c>
      <c r="L1307" s="74" t="str">
        <f>IFERROR(IF(VLOOKUP(W1307,'[1]Rohware 230'!$B:$C,2,FALSE)=0,"Rohware"),
IFERROR(IF(VLOOKUP(W1307,[1]Sammelnr.!$B:$C,2,FALSE)=0,"Sammelnr. ungeschält ABS"),
IFERROR(IF(VLOOKUP(W1307,[1]Sammelnr.!$E:$F,2,FALSE)=0,"Sammelnr. ungeschält VS"),
IFERROR(IF(VLOOKUP(W1307,[1]Sammelnr.!$H:$I,2,FALSE)=0,"Sammelnr. geschält"),
IFERROR(IF(VLOOKUP(W1307,[1]Offen!$B:$C,2,FALSE)=0,"Offen ungeschält ABS"),
IFERROR(IF(VLOOKUP(W1307,[1]Offen!$E:$F,2,FALSE)=0,"Offen ungeschält VOS"),
IFERROR(IF(VLOOKUP(W1307,[1]Offen!$H:$I,2,FALSE)=0,"Offen geschält RW"),
IFERROR(IF(VLOOKUP(W1307,[1]Offen!$K:$L,2,FALSE)=0,"Offen vegan"),
IFERROR(IF(VLOOKUP(W1307,[1]Offen!$N:$O,2,FALSE)=0,"Offen Zipfel"),
IFERROR(IF(VLOOKUP(W1307,[1]Offen!$Q:$R,2,FALSE)=0,"Offen Endstücke"),
IFERROR(IF(VLOOKUP(W1307,[1]Vakuumiert!$B:$C,2,FALSE)=0,"Vakuumierter VOS ungeschält"),
IFERROR(IF(VLOOKUP(W1307,[1]Vakuumiert!$E:$F,2,FALSE)=0,"Vakuumierter ABS ungeschält"),
IFERROR(IF(VLOOKUP(W1307,[1]Vakuumiert!$H:$I,2,FALSE)=0,"Vakuumierter VOS geschält"),
IFERROR(IF(VLOOKUP(W1307,[1]Vakuumiert!$K:$L,2,FALSE)=0,"Vakuumierter VOS vegan"),
IFERROR(IF(VLOOKUP(W1307,[1]Vakuumiert!$N:$O,2,FALSE)=0,"Vakuumierter VOS Zipfel"),
IFERROR(IF(VLOOKUP(W1307,[1]Vakuumiert!$Q:$R,2,FALSE)=0,"Vakuumiert geschält"),
IFERROR(IF(VLOOKUP(W1307,'[1]vakuumierte Fertigprodukte'!$B:$C,2,FALSE)=0,"Fertigprodukte"),
IFERROR(IF(VLOOKUP(W1307,'[1]vakuumierte Fertigprodukte'!$E:$FI,2,FALSE)=0,"Vakuumierte Zipfel"),
IFERROR(IF(VLOOKUP(W1307,[1]Wurste!$B:$C,2,FALSE)=0,"Räucherwürste"),
IFERROR(IF(VLOOKUP(W1307,[1]Wurste!$E:$F,2,FALSE)=0,"URW/URGW Wurst"),
IFERROR(IF(VLOOKUP(W1307,[1]Wurste!$H:$I,2,FALSE)=0,"HF-Wurst Vegan"),
IFERROR(IF(VLOOKUP(W1307,[1]Wurste!$K:$L,2,FALSE)=0,"320er ohne Würste"),
IFERROR(IF(AND(OR(Abfalldokumentation!$I1307="BU3",Abfalldokumentation!$I1307="Verkauf"),Abfalldokumentation!$N1307="Schimmel",Abfalldokumentation!$O1307="keinen Abnehmer/kein Schälpersonal"),"Div. Zipfel, ES ohne Verwendung",VLOOKUP(Abfalldokumentation!$M1307,Produktgruppen!A:B,2,FALSE)),"-")))))))))))))))))))))))</f>
        <v>Offen ungeschält VOS</v>
      </c>
      <c r="M1307" s="76" t="str">
        <f>IFERROR(VLOOKUP(Abfalldokumentation!$W1307,Artikel!A:C,3,FALSE),Abfalldokumentation!$W1307)</f>
        <v>VOS Räucher Natur Natri</v>
      </c>
      <c r="N1307" s="76" t="str">
        <f>VLOOKUP(D1307,'Liste Gründe'!A:D,2,FALSE)</f>
        <v>Schimmel</v>
      </c>
      <c r="O1307" s="75" t="str">
        <f>IF(ISBLANK(F1307),VLOOKUP(Abfalldokumentation!$X1307,'Liste Gründe'!A:D,3,FALSE),F1307)</f>
        <v>VOS &gt; Einsatz</v>
      </c>
      <c r="P1307" s="76" t="str">
        <f>IF(ISBLANK(Abfalldokumentation!$G1307),"-",Abfalldokumentation!$G1307)</f>
        <v>-</v>
      </c>
      <c r="Q1307" s="76">
        <f t="shared" si="169"/>
        <v>43</v>
      </c>
      <c r="R1307" s="76" t="str">
        <f t="shared" si="170"/>
        <v>Produkte</v>
      </c>
      <c r="S1307" s="76" t="str">
        <f t="shared" si="171"/>
        <v>BUs</v>
      </c>
      <c r="T1307" s="76" t="str">
        <f t="shared" si="172"/>
        <v>Symptome</v>
      </c>
      <c r="U1307" s="76">
        <f>IFERROR(VLOOKUP(Abfalldokumentation!$W1307,Kennzahlen!S:U,3,FALSE)*Abfalldokumentation!$J1307,"0")</f>
        <v>160.5</v>
      </c>
      <c r="V1307" s="76" t="str">
        <f>IF(ISBLANK(A1307),VLOOKUP(Abfalldokumentation!$W1307,'Linien - BU'!R:S,2,FALSE),A1307)</f>
        <v>BU3</v>
      </c>
      <c r="W1307" s="77">
        <f t="shared" si="173"/>
        <v>29500498</v>
      </c>
      <c r="X1307" s="77">
        <f t="shared" si="174"/>
        <v>12</v>
      </c>
      <c r="Y1307"/>
    </row>
    <row r="1308" spans="1:25" ht="30" customHeight="1" x14ac:dyDescent="0.25">
      <c r="A1308" s="39" t="s">
        <v>106</v>
      </c>
      <c r="B1308" s="40">
        <v>29500527</v>
      </c>
      <c r="C1308" s="40">
        <v>246</v>
      </c>
      <c r="D1308" s="40">
        <v>12</v>
      </c>
      <c r="E1308" s="41">
        <v>44494</v>
      </c>
      <c r="F1308" s="42" t="s">
        <v>21</v>
      </c>
      <c r="G1308" s="40"/>
      <c r="H1308" s="44" t="str">
        <f>IFERROR(VLOOKUP(Abfalldokumentation!$B1308,Artikel!A:C,3,FALSE),Abfalldokumentation!$B1308)</f>
        <v>VOS Räucher Chili Vorsc</v>
      </c>
      <c r="I1308" s="78" t="str">
        <f>VLOOKUP(V1308,'Linien - BU'!A:B,2,FALSE)</f>
        <v>BU3</v>
      </c>
      <c r="J1308" s="79">
        <f t="shared" si="168"/>
        <v>246</v>
      </c>
      <c r="K1308" s="80">
        <f>Abfalldokumentation!$E1308</f>
        <v>44494</v>
      </c>
      <c r="L1308" s="79" t="str">
        <f>IFERROR(IF(VLOOKUP(W1308,'[1]Rohware 230'!$B:$C,2,FALSE)=0,"Rohware"),
IFERROR(IF(VLOOKUP(W1308,[1]Sammelnr.!$B:$C,2,FALSE)=0,"Sammelnr. ungeschält ABS"),
IFERROR(IF(VLOOKUP(W1308,[1]Sammelnr.!$E:$F,2,FALSE)=0,"Sammelnr. ungeschält VS"),
IFERROR(IF(VLOOKUP(W1308,[1]Sammelnr.!$H:$I,2,FALSE)=0,"Sammelnr. geschält"),
IFERROR(IF(VLOOKUP(W1308,[1]Offen!$B:$C,2,FALSE)=0,"Offen ungeschält ABS"),
IFERROR(IF(VLOOKUP(W1308,[1]Offen!$E:$F,2,FALSE)=0,"Offen ungeschält VOS"),
IFERROR(IF(VLOOKUP(W1308,[1]Offen!$H:$I,2,FALSE)=0,"Offen geschält RW"),
IFERROR(IF(VLOOKUP(W1308,[1]Offen!$K:$L,2,FALSE)=0,"Offen vegan"),
IFERROR(IF(VLOOKUP(W1308,[1]Offen!$N:$O,2,FALSE)=0,"Offen Zipfel"),
IFERROR(IF(VLOOKUP(W1308,[1]Offen!$Q:$R,2,FALSE)=0,"Offen Endstücke"),
IFERROR(IF(VLOOKUP(W1308,[1]Vakuumiert!$B:$C,2,FALSE)=0,"Vakuumierter VOS ungeschält"),
IFERROR(IF(VLOOKUP(W1308,[1]Vakuumiert!$E:$F,2,FALSE)=0,"Vakuumierter ABS ungeschält"),
IFERROR(IF(VLOOKUP(W1308,[1]Vakuumiert!$H:$I,2,FALSE)=0,"Vakuumierter VOS geschält"),
IFERROR(IF(VLOOKUP(W1308,[1]Vakuumiert!$K:$L,2,FALSE)=0,"Vakuumierter VOS vegan"),
IFERROR(IF(VLOOKUP(W1308,[1]Vakuumiert!$N:$O,2,FALSE)=0,"Vakuumierter VOS Zipfel"),
IFERROR(IF(VLOOKUP(W1308,[1]Vakuumiert!$Q:$R,2,FALSE)=0,"Vakuumiert geschält"),
IFERROR(IF(VLOOKUP(W1308,'[1]vakuumierte Fertigprodukte'!$B:$C,2,FALSE)=0,"Fertigprodukte"),
IFERROR(IF(VLOOKUP(W1308,'[1]vakuumierte Fertigprodukte'!$E:$FI,2,FALSE)=0,"Vakuumierte Zipfel"),
IFERROR(IF(VLOOKUP(W1308,[1]Wurste!$B:$C,2,FALSE)=0,"Räucherwürste"),
IFERROR(IF(VLOOKUP(W1308,[1]Wurste!$E:$F,2,FALSE)=0,"URW/URGW Wurst"),
IFERROR(IF(VLOOKUP(W1308,[1]Wurste!$H:$I,2,FALSE)=0,"HF-Wurst Vegan"),
IFERROR(IF(VLOOKUP(W1308,[1]Wurste!$K:$L,2,FALSE)=0,"320er ohne Würste"),
IFERROR(IF(AND(OR(Abfalldokumentation!$I1308="BU3",Abfalldokumentation!$I1308="Verkauf"),Abfalldokumentation!$N1308="Schimmel",Abfalldokumentation!$O1308="keinen Abnehmer/kein Schälpersonal"),"Div. Zipfel, ES ohne Verwendung",VLOOKUP(Abfalldokumentation!$M1308,Produktgruppen!A:B,2,FALSE)),"-")))))))))))))))))))))))</f>
        <v>Offen ungeschält VOS</v>
      </c>
      <c r="M1308" s="81" t="str">
        <f>IFERROR(VLOOKUP(Abfalldokumentation!$W1308,Artikel!A:C,3,FALSE),Abfalldokumentation!$W1308)</f>
        <v>VOS Räucher Chili Vorsc</v>
      </c>
      <c r="N1308" s="81" t="str">
        <f>VLOOKUP(D1308,'Liste Gründe'!A:D,2,FALSE)</f>
        <v>Schimmel</v>
      </c>
      <c r="O1308" s="80" t="str">
        <f>IF(ISBLANK(F1308),VLOOKUP(Abfalldokumentation!$X1308,'Liste Gründe'!A:D,3,FALSE),F1308)</f>
        <v>VOS &gt; Einsatz</v>
      </c>
      <c r="P1308" s="81" t="str">
        <f>IF(ISBLANK(Abfalldokumentation!$G1308),"-",Abfalldokumentation!$G1308)</f>
        <v>-</v>
      </c>
      <c r="Q1308" s="81">
        <f t="shared" si="169"/>
        <v>43</v>
      </c>
      <c r="R1308" s="81" t="str">
        <f t="shared" si="170"/>
        <v>Produkte</v>
      </c>
      <c r="S1308" s="81" t="str">
        <f t="shared" si="171"/>
        <v>BUs</v>
      </c>
      <c r="T1308" s="81" t="str">
        <f t="shared" si="172"/>
        <v>Symptome</v>
      </c>
      <c r="U1308" s="81">
        <f>IFERROR(VLOOKUP(Abfalldokumentation!$W1308,Kennzahlen!S:U,3,FALSE)*Abfalldokumentation!$J1308,"0")</f>
        <v>123</v>
      </c>
      <c r="V1308" s="81" t="str">
        <f>IF(ISBLANK(A1308),VLOOKUP(Abfalldokumentation!$W1308,'Linien - BU'!R:S,2,FALSE),A1308)</f>
        <v>Bu3</v>
      </c>
      <c r="W1308" s="77">
        <f t="shared" si="173"/>
        <v>29500527</v>
      </c>
      <c r="X1308" s="77">
        <f t="shared" si="174"/>
        <v>12</v>
      </c>
      <c r="Y1308"/>
    </row>
    <row r="1309" spans="1:25" ht="30" customHeight="1" x14ac:dyDescent="0.25">
      <c r="A1309" s="45" t="s">
        <v>264</v>
      </c>
      <c r="B1309" s="46">
        <v>29500532</v>
      </c>
      <c r="C1309" s="46">
        <v>101.8</v>
      </c>
      <c r="D1309" s="46">
        <v>12</v>
      </c>
      <c r="E1309" s="47">
        <v>44494</v>
      </c>
      <c r="F1309" s="48" t="s">
        <v>40</v>
      </c>
      <c r="G1309" s="46"/>
      <c r="H1309" s="50" t="str">
        <f>IFERROR(VLOOKUP(Abfalldokumentation!$B1309,Artikel!A:C,3,FALSE),Abfalldokumentation!$B1309)</f>
        <v>VOS mit Lachskonzentrat</v>
      </c>
      <c r="I1309" s="73" t="str">
        <f>VLOOKUP(V1309,'Linien - BU'!A:B,2,FALSE)</f>
        <v>BU1</v>
      </c>
      <c r="J1309" s="74">
        <f t="shared" si="168"/>
        <v>101.8</v>
      </c>
      <c r="K1309" s="75">
        <f>Abfalldokumentation!$E1309</f>
        <v>44494</v>
      </c>
      <c r="L1309" s="74" t="str">
        <f>IFERROR(IF(VLOOKUP(W1309,'[1]Rohware 230'!$B:$C,2,FALSE)=0,"Rohware"),
IFERROR(IF(VLOOKUP(W1309,[1]Sammelnr.!$B:$C,2,FALSE)=0,"Sammelnr. ungeschält ABS"),
IFERROR(IF(VLOOKUP(W1309,[1]Sammelnr.!$E:$F,2,FALSE)=0,"Sammelnr. ungeschält VS"),
IFERROR(IF(VLOOKUP(W1309,[1]Sammelnr.!$H:$I,2,FALSE)=0,"Sammelnr. geschält"),
IFERROR(IF(VLOOKUP(W1309,[1]Offen!$B:$C,2,FALSE)=0,"Offen ungeschält ABS"),
IFERROR(IF(VLOOKUP(W1309,[1]Offen!$E:$F,2,FALSE)=0,"Offen ungeschält VOS"),
IFERROR(IF(VLOOKUP(W1309,[1]Offen!$H:$I,2,FALSE)=0,"Offen geschält RW"),
IFERROR(IF(VLOOKUP(W1309,[1]Offen!$K:$L,2,FALSE)=0,"Offen vegan"),
IFERROR(IF(VLOOKUP(W1309,[1]Offen!$N:$O,2,FALSE)=0,"Offen Zipfel"),
IFERROR(IF(VLOOKUP(W1309,[1]Offen!$Q:$R,2,FALSE)=0,"Offen Endstücke"),
IFERROR(IF(VLOOKUP(W1309,[1]Vakuumiert!$B:$C,2,FALSE)=0,"Vakuumierter VOS ungeschält"),
IFERROR(IF(VLOOKUP(W1309,[1]Vakuumiert!$E:$F,2,FALSE)=0,"Vakuumierter ABS ungeschält"),
IFERROR(IF(VLOOKUP(W1309,[1]Vakuumiert!$H:$I,2,FALSE)=0,"Vakuumierter VOS geschält"),
IFERROR(IF(VLOOKUP(W1309,[1]Vakuumiert!$K:$L,2,FALSE)=0,"Vakuumierter VOS vegan"),
IFERROR(IF(VLOOKUP(W1309,[1]Vakuumiert!$N:$O,2,FALSE)=0,"Vakuumierter VOS Zipfel"),
IFERROR(IF(VLOOKUP(W1309,[1]Vakuumiert!$Q:$R,2,FALSE)=0,"Vakuumiert geschält"),
IFERROR(IF(VLOOKUP(W1309,'[1]vakuumierte Fertigprodukte'!$B:$C,2,FALSE)=0,"Fertigprodukte"),
IFERROR(IF(VLOOKUP(W1309,'[1]vakuumierte Fertigprodukte'!$E:$FI,2,FALSE)=0,"Vakuumierte Zipfel"),
IFERROR(IF(VLOOKUP(W1309,[1]Wurste!$B:$C,2,FALSE)=0,"Räucherwürste"),
IFERROR(IF(VLOOKUP(W1309,[1]Wurste!$E:$F,2,FALSE)=0,"URW/URGW Wurst"),
IFERROR(IF(VLOOKUP(W1309,[1]Wurste!$H:$I,2,FALSE)=0,"HF-Wurst Vegan"),
IFERROR(IF(VLOOKUP(W1309,[1]Wurste!$K:$L,2,FALSE)=0,"320er ohne Würste"),
IFERROR(IF(AND(OR(Abfalldokumentation!$I1309="BU3",Abfalldokumentation!$I1309="Verkauf"),Abfalldokumentation!$N1309="Schimmel",Abfalldokumentation!$O1309="keinen Abnehmer/kein Schälpersonal"),"Div. Zipfel, ES ohne Verwendung",VLOOKUP(Abfalldokumentation!$M1309,Produktgruppen!A:B,2,FALSE)),"-")))))))))))))))))))))))</f>
        <v>Offen ungeschält VOS</v>
      </c>
      <c r="M1309" s="76" t="str">
        <f>IFERROR(VLOOKUP(Abfalldokumentation!$W1309,Artikel!A:C,3,FALSE),Abfalldokumentation!$W1309)</f>
        <v>VOS mit Lachskonzentrat</v>
      </c>
      <c r="N1309" s="76" t="str">
        <f>VLOOKUP(D1309,'Liste Gründe'!A:D,2,FALSE)</f>
        <v>Schimmel</v>
      </c>
      <c r="O1309" s="75" t="str">
        <f>IF(ISBLANK(F1309),VLOOKUP(Abfalldokumentation!$X1309,'Liste Gründe'!A:D,3,FALSE),F1309)</f>
        <v>nicht vakuumiert von Schmelze</v>
      </c>
      <c r="P1309" s="76" t="str">
        <f>IF(ISBLANK(Abfalldokumentation!$G1309),"-",Abfalldokumentation!$G1309)</f>
        <v>-</v>
      </c>
      <c r="Q1309" s="76">
        <f t="shared" si="169"/>
        <v>43</v>
      </c>
      <c r="R1309" s="76" t="str">
        <f t="shared" si="170"/>
        <v>Produkte</v>
      </c>
      <c r="S1309" s="76" t="str">
        <f t="shared" si="171"/>
        <v>BUs</v>
      </c>
      <c r="T1309" s="76" t="str">
        <f t="shared" si="172"/>
        <v>Symptome</v>
      </c>
      <c r="U1309" s="76">
        <f>IFERROR(VLOOKUP(Abfalldokumentation!$W1309,Kennzahlen!S:U,3,FALSE)*Abfalldokumentation!$J1309,"0")</f>
        <v>50.9</v>
      </c>
      <c r="V1309" s="76" t="str">
        <f>IF(ISBLANK(A1309),VLOOKUP(Abfalldokumentation!$W1309,'Linien - BU'!R:S,2,FALSE),A1309)</f>
        <v>schmelze</v>
      </c>
      <c r="W1309" s="77">
        <f t="shared" si="173"/>
        <v>29500532</v>
      </c>
      <c r="X1309" s="77">
        <f t="shared" si="174"/>
        <v>12</v>
      </c>
      <c r="Y1309"/>
    </row>
    <row r="1310" spans="1:25" ht="30" customHeight="1" x14ac:dyDescent="0.25">
      <c r="A1310" s="39" t="s">
        <v>8</v>
      </c>
      <c r="B1310" s="40">
        <v>29500606</v>
      </c>
      <c r="C1310" s="40">
        <v>245</v>
      </c>
      <c r="D1310" s="40">
        <v>12</v>
      </c>
      <c r="E1310" s="41">
        <v>44494</v>
      </c>
      <c r="F1310" s="42" t="s">
        <v>24</v>
      </c>
      <c r="G1310" s="40"/>
      <c r="H1310" s="44" t="str">
        <f>IFERROR(VLOOKUP(Abfalldokumentation!$B1310,Artikel!A:C,3,FALSE),Abfalldokumentation!$B1310)</f>
        <v>VOS Würste Jalapeno nat</v>
      </c>
      <c r="I1310" s="78" t="str">
        <f>VLOOKUP(V1310,'Linien - BU'!A:B,2,FALSE)</f>
        <v>BU3</v>
      </c>
      <c r="J1310" s="79">
        <f t="shared" si="168"/>
        <v>245</v>
      </c>
      <c r="K1310" s="80">
        <f>Abfalldokumentation!$E1310</f>
        <v>44494</v>
      </c>
      <c r="L1310" s="79" t="str">
        <f>IFERROR(IF(VLOOKUP(W1310,'[1]Rohware 230'!$B:$C,2,FALSE)=0,"Rohware"),
IFERROR(IF(VLOOKUP(W1310,[1]Sammelnr.!$B:$C,2,FALSE)=0,"Sammelnr. ungeschält ABS"),
IFERROR(IF(VLOOKUP(W1310,[1]Sammelnr.!$E:$F,2,FALSE)=0,"Sammelnr. ungeschält VS"),
IFERROR(IF(VLOOKUP(W1310,[1]Sammelnr.!$H:$I,2,FALSE)=0,"Sammelnr. geschält"),
IFERROR(IF(VLOOKUP(W1310,[1]Offen!$B:$C,2,FALSE)=0,"Offen ungeschält ABS"),
IFERROR(IF(VLOOKUP(W1310,[1]Offen!$E:$F,2,FALSE)=0,"Offen ungeschält VOS"),
IFERROR(IF(VLOOKUP(W1310,[1]Offen!$H:$I,2,FALSE)=0,"Offen geschält RW"),
IFERROR(IF(VLOOKUP(W1310,[1]Offen!$K:$L,2,FALSE)=0,"Offen vegan"),
IFERROR(IF(VLOOKUP(W1310,[1]Offen!$N:$O,2,FALSE)=0,"Offen Zipfel"),
IFERROR(IF(VLOOKUP(W1310,[1]Offen!$Q:$R,2,FALSE)=0,"Offen Endstücke"),
IFERROR(IF(VLOOKUP(W1310,[1]Vakuumiert!$B:$C,2,FALSE)=0,"Vakuumierter VOS ungeschält"),
IFERROR(IF(VLOOKUP(W1310,[1]Vakuumiert!$E:$F,2,FALSE)=0,"Vakuumierter ABS ungeschält"),
IFERROR(IF(VLOOKUP(W1310,[1]Vakuumiert!$H:$I,2,FALSE)=0,"Vakuumierter VOS geschält"),
IFERROR(IF(VLOOKUP(W1310,[1]Vakuumiert!$K:$L,2,FALSE)=0,"Vakuumierter VOS vegan"),
IFERROR(IF(VLOOKUP(W1310,[1]Vakuumiert!$N:$O,2,FALSE)=0,"Vakuumierter VOS Zipfel"),
IFERROR(IF(VLOOKUP(W1310,[1]Vakuumiert!$Q:$R,2,FALSE)=0,"Vakuumiert geschält"),
IFERROR(IF(VLOOKUP(W1310,'[1]vakuumierte Fertigprodukte'!$B:$C,2,FALSE)=0,"Fertigprodukte"),
IFERROR(IF(VLOOKUP(W1310,'[1]vakuumierte Fertigprodukte'!$E:$FI,2,FALSE)=0,"Vakuumierte Zipfel"),
IFERROR(IF(VLOOKUP(W1310,[1]Wurste!$B:$C,2,FALSE)=0,"Räucherwürste"),
IFERROR(IF(VLOOKUP(W1310,[1]Wurste!$E:$F,2,FALSE)=0,"URW/URGW Wurst"),
IFERROR(IF(VLOOKUP(W1310,[1]Wurste!$H:$I,2,FALSE)=0,"HF-Wurst Vegan"),
IFERROR(IF(VLOOKUP(W1310,[1]Wurste!$K:$L,2,FALSE)=0,"320er ohne Würste"),
IFERROR(IF(AND(OR(Abfalldokumentation!$I1310="BU3",Abfalldokumentation!$I1310="Verkauf"),Abfalldokumentation!$N1310="Schimmel",Abfalldokumentation!$O1310="keinen Abnehmer/kein Schälpersonal"),"Div. Zipfel, ES ohne Verwendung",VLOOKUP(Abfalldokumentation!$M1310,Produktgruppen!A:B,2,FALSE)),"-")))))))))))))))))))))))</f>
        <v>Offen ungeschält VOS</v>
      </c>
      <c r="M1310" s="81" t="str">
        <f>IFERROR(VLOOKUP(Abfalldokumentation!$W1310,Artikel!A:C,3,FALSE),Abfalldokumentation!$W1310)</f>
        <v>VOS Würste Jalapeno nat</v>
      </c>
      <c r="N1310" s="81" t="str">
        <f>VLOOKUP(D1310,'Liste Gründe'!A:D,2,FALSE)</f>
        <v>Schimmel</v>
      </c>
      <c r="O1310" s="80" t="str">
        <f>IF(ISBLANK(F1310),VLOOKUP(Abfalldokumentation!$X1310,'Liste Gründe'!A:D,3,FALSE),F1310)</f>
        <v>spezifischer Einsatz</v>
      </c>
      <c r="P1310" s="81" t="str">
        <f>IF(ISBLANK(Abfalldokumentation!$G1310),"-",Abfalldokumentation!$G1310)</f>
        <v>-</v>
      </c>
      <c r="Q1310" s="81">
        <f t="shared" si="169"/>
        <v>43</v>
      </c>
      <c r="R1310" s="81" t="str">
        <f t="shared" si="170"/>
        <v>Produkte</v>
      </c>
      <c r="S1310" s="81" t="str">
        <f t="shared" si="171"/>
        <v>BUs</v>
      </c>
      <c r="T1310" s="81" t="str">
        <f t="shared" si="172"/>
        <v>Symptome</v>
      </c>
      <c r="U1310" s="81">
        <f>IFERROR(VLOOKUP(Abfalldokumentation!$W1310,Kennzahlen!S:U,3,FALSE)*Abfalldokumentation!$J1310,"0")</f>
        <v>122.5</v>
      </c>
      <c r="V1310" s="81" t="str">
        <f>IF(ISBLANK(A1310),VLOOKUP(Abfalldokumentation!$W1310,'Linien - BU'!R:S,2,FALSE),A1310)</f>
        <v>BU3</v>
      </c>
      <c r="W1310" s="77">
        <f t="shared" si="173"/>
        <v>29500606</v>
      </c>
      <c r="X1310" s="77">
        <f t="shared" si="174"/>
        <v>12</v>
      </c>
      <c r="Y1310"/>
    </row>
    <row r="1311" spans="1:25" ht="30" customHeight="1" x14ac:dyDescent="0.25">
      <c r="A1311" s="45" t="s">
        <v>9</v>
      </c>
      <c r="B1311" s="54">
        <v>29500886</v>
      </c>
      <c r="C1311" s="46">
        <v>204</v>
      </c>
      <c r="D1311" s="46">
        <v>61</v>
      </c>
      <c r="E1311" s="47">
        <v>44494</v>
      </c>
      <c r="F1311" s="48"/>
      <c r="G1311" s="46"/>
      <c r="H1311" s="50" t="str">
        <f>IFERROR(VLOOKUP(Abfalldokumentation!$B1311,Artikel!A:C,3,FALSE),Abfalldokumentation!$B1311)</f>
        <v>ABS MEDI-KRÄUK</v>
      </c>
      <c r="I1311" s="73" t="str">
        <f>VLOOKUP(V1311,'Linien - BU'!A:B,2,FALSE)</f>
        <v>BU4</v>
      </c>
      <c r="J1311" s="74">
        <f t="shared" si="168"/>
        <v>204</v>
      </c>
      <c r="K1311" s="75">
        <f>Abfalldokumentation!$E1311</f>
        <v>44494</v>
      </c>
      <c r="L1311" s="74" t="str">
        <f>IFERROR(IF(VLOOKUP(W1311,'[1]Rohware 230'!$B:$C,2,FALSE)=0,"Rohware"),
IFERROR(IF(VLOOKUP(W1311,[1]Sammelnr.!$B:$C,2,FALSE)=0,"Sammelnr. ungeschält ABS"),
IFERROR(IF(VLOOKUP(W1311,[1]Sammelnr.!$E:$F,2,FALSE)=0,"Sammelnr. ungeschält VS"),
IFERROR(IF(VLOOKUP(W1311,[1]Sammelnr.!$H:$I,2,FALSE)=0,"Sammelnr. geschält"),
IFERROR(IF(VLOOKUP(W1311,[1]Offen!$B:$C,2,FALSE)=0,"Offen ungeschält ABS"),
IFERROR(IF(VLOOKUP(W1311,[1]Offen!$E:$F,2,FALSE)=0,"Offen ungeschält VOS"),
IFERROR(IF(VLOOKUP(W1311,[1]Offen!$H:$I,2,FALSE)=0,"Offen geschält RW"),
IFERROR(IF(VLOOKUP(W1311,[1]Offen!$K:$L,2,FALSE)=0,"Offen vegan"),
IFERROR(IF(VLOOKUP(W1311,[1]Offen!$N:$O,2,FALSE)=0,"Offen Zipfel"),
IFERROR(IF(VLOOKUP(W1311,[1]Offen!$Q:$R,2,FALSE)=0,"Offen Endstücke"),
IFERROR(IF(VLOOKUP(W1311,[1]Vakuumiert!$B:$C,2,FALSE)=0,"Vakuumierter VOS ungeschält"),
IFERROR(IF(VLOOKUP(W1311,[1]Vakuumiert!$E:$F,2,FALSE)=0,"Vakuumierter ABS ungeschält"),
IFERROR(IF(VLOOKUP(W1311,[1]Vakuumiert!$H:$I,2,FALSE)=0,"Vakuumierter VOS geschält"),
IFERROR(IF(VLOOKUP(W1311,[1]Vakuumiert!$K:$L,2,FALSE)=0,"Vakuumierter VOS vegan"),
IFERROR(IF(VLOOKUP(W1311,[1]Vakuumiert!$N:$O,2,FALSE)=0,"Vakuumierter VOS Zipfel"),
IFERROR(IF(VLOOKUP(W1311,[1]Vakuumiert!$Q:$R,2,FALSE)=0,"Vakuumiert geschält"),
IFERROR(IF(VLOOKUP(W1311,'[1]vakuumierte Fertigprodukte'!$B:$C,2,FALSE)=0,"Fertigprodukte"),
IFERROR(IF(VLOOKUP(W1311,'[1]vakuumierte Fertigprodukte'!$E:$FI,2,FALSE)=0,"Vakuumierte Zipfel"),
IFERROR(IF(VLOOKUP(W1311,[1]Wurste!$B:$C,2,FALSE)=0,"Räucherwürste"),
IFERROR(IF(VLOOKUP(W1311,[1]Wurste!$E:$F,2,FALSE)=0,"URW/URGW Wurst"),
IFERROR(IF(VLOOKUP(W1311,[1]Wurste!$H:$I,2,FALSE)=0,"HF-Wurst Vegan"),
IFERROR(IF(VLOOKUP(W1311,[1]Wurste!$K:$L,2,FALSE)=0,"320er ohne Würste"),
IFERROR(IF(AND(OR(Abfalldokumentation!$I1311="BU3",Abfalldokumentation!$I1311="Verkauf"),Abfalldokumentation!$N1311="Schimmel",Abfalldokumentation!$O1311="keinen Abnehmer/kein Schälpersonal"),"Div. Zipfel, ES ohne Verwendung",VLOOKUP(Abfalldokumentation!$M1311,Produktgruppen!A:B,2,FALSE)),"-")))))))))))))))))))))))</f>
        <v>Offen ungeschält ABS</v>
      </c>
      <c r="M1311" s="76" t="str">
        <f>IFERROR(VLOOKUP(Abfalldokumentation!$W1311,Artikel!A:C,3,FALSE),Abfalldokumentation!$W1311)</f>
        <v>ABS MEDI-KRÄUK</v>
      </c>
      <c r="N1311" s="76" t="str">
        <f>VLOOKUP(D1311,'Liste Gründe'!A:D,2,FALSE)</f>
        <v>keinen Verwendungszweck</v>
      </c>
      <c r="O1311" s="75" t="str">
        <f>IF(ISBLANK(F1311),VLOOKUP(Abfalldokumentation!$X1311,'Liste Gründe'!A:D,3,FALSE),F1311)</f>
        <v>keinen Verwendungszweck</v>
      </c>
      <c r="P1311" s="76" t="str">
        <f>IF(ISBLANK(Abfalldokumentation!$G1311),"-",Abfalldokumentation!$G1311)</f>
        <v>-</v>
      </c>
      <c r="Q1311" s="76">
        <f t="shared" si="169"/>
        <v>43</v>
      </c>
      <c r="R1311" s="76" t="str">
        <f t="shared" si="170"/>
        <v>Produkte</v>
      </c>
      <c r="S1311" s="76" t="str">
        <f t="shared" si="171"/>
        <v>BUs</v>
      </c>
      <c r="T1311" s="76" t="str">
        <f t="shared" si="172"/>
        <v>Symptome</v>
      </c>
      <c r="U1311" s="76">
        <f>IFERROR(VLOOKUP(Abfalldokumentation!$W1311,Kennzahlen!S:U,3,FALSE)*Abfalldokumentation!$J1311,"0")</f>
        <v>306</v>
      </c>
      <c r="V1311" s="76" t="str">
        <f>IF(ISBLANK(A1311),VLOOKUP(Abfalldokumentation!$W1311,'Linien - BU'!R:S,2,FALSE),A1311)</f>
        <v>BU4</v>
      </c>
      <c r="W1311" s="77">
        <f t="shared" si="173"/>
        <v>29500886</v>
      </c>
      <c r="X1311" s="77">
        <f t="shared" si="174"/>
        <v>61</v>
      </c>
      <c r="Y1311"/>
    </row>
    <row r="1312" spans="1:25" ht="30" customHeight="1" x14ac:dyDescent="0.25">
      <c r="A1312" s="39" t="s">
        <v>9</v>
      </c>
      <c r="B1312" s="55">
        <v>29500906</v>
      </c>
      <c r="C1312" s="40">
        <v>11</v>
      </c>
      <c r="D1312" s="40">
        <v>61</v>
      </c>
      <c r="E1312" s="41">
        <v>44494</v>
      </c>
      <c r="F1312" s="42"/>
      <c r="G1312" s="40"/>
      <c r="H1312" s="44" t="str">
        <f>IFERROR(VLOOKUP(Abfalldokumentation!$B1312,Artikel!A:C,3,FALSE),Abfalldokumentation!$B1312)</f>
        <v>ABS SCH-PAUL</v>
      </c>
      <c r="I1312" s="78" t="str">
        <f>VLOOKUP(V1312,'Linien - BU'!A:B,2,FALSE)</f>
        <v>BU4</v>
      </c>
      <c r="J1312" s="79">
        <f t="shared" si="168"/>
        <v>11</v>
      </c>
      <c r="K1312" s="80">
        <f>Abfalldokumentation!$E1312</f>
        <v>44494</v>
      </c>
      <c r="L1312" s="79" t="str">
        <f>IFERROR(IF(VLOOKUP(W1312,'[1]Rohware 230'!$B:$C,2,FALSE)=0,"Rohware"),
IFERROR(IF(VLOOKUP(W1312,[1]Sammelnr.!$B:$C,2,FALSE)=0,"Sammelnr. ungeschält ABS"),
IFERROR(IF(VLOOKUP(W1312,[1]Sammelnr.!$E:$F,2,FALSE)=0,"Sammelnr. ungeschält VS"),
IFERROR(IF(VLOOKUP(W1312,[1]Sammelnr.!$H:$I,2,FALSE)=0,"Sammelnr. geschält"),
IFERROR(IF(VLOOKUP(W1312,[1]Offen!$B:$C,2,FALSE)=0,"Offen ungeschält ABS"),
IFERROR(IF(VLOOKUP(W1312,[1]Offen!$E:$F,2,FALSE)=0,"Offen ungeschält VOS"),
IFERROR(IF(VLOOKUP(W1312,[1]Offen!$H:$I,2,FALSE)=0,"Offen geschält RW"),
IFERROR(IF(VLOOKUP(W1312,[1]Offen!$K:$L,2,FALSE)=0,"Offen vegan"),
IFERROR(IF(VLOOKUP(W1312,[1]Offen!$N:$O,2,FALSE)=0,"Offen Zipfel"),
IFERROR(IF(VLOOKUP(W1312,[1]Offen!$Q:$R,2,FALSE)=0,"Offen Endstücke"),
IFERROR(IF(VLOOKUP(W1312,[1]Vakuumiert!$B:$C,2,FALSE)=0,"Vakuumierter VOS ungeschält"),
IFERROR(IF(VLOOKUP(W1312,[1]Vakuumiert!$E:$F,2,FALSE)=0,"Vakuumierter ABS ungeschält"),
IFERROR(IF(VLOOKUP(W1312,[1]Vakuumiert!$H:$I,2,FALSE)=0,"Vakuumierter VOS geschält"),
IFERROR(IF(VLOOKUP(W1312,[1]Vakuumiert!$K:$L,2,FALSE)=0,"Vakuumierter VOS vegan"),
IFERROR(IF(VLOOKUP(W1312,[1]Vakuumiert!$N:$O,2,FALSE)=0,"Vakuumierter VOS Zipfel"),
IFERROR(IF(VLOOKUP(W1312,[1]Vakuumiert!$Q:$R,2,FALSE)=0,"Vakuumiert geschält"),
IFERROR(IF(VLOOKUP(W1312,'[1]vakuumierte Fertigprodukte'!$B:$C,2,FALSE)=0,"Fertigprodukte"),
IFERROR(IF(VLOOKUP(W1312,'[1]vakuumierte Fertigprodukte'!$E:$FI,2,FALSE)=0,"Vakuumierte Zipfel"),
IFERROR(IF(VLOOKUP(W1312,[1]Wurste!$B:$C,2,FALSE)=0,"Räucherwürste"),
IFERROR(IF(VLOOKUP(W1312,[1]Wurste!$E:$F,2,FALSE)=0,"URW/URGW Wurst"),
IFERROR(IF(VLOOKUP(W1312,[1]Wurste!$H:$I,2,FALSE)=0,"HF-Wurst Vegan"),
IFERROR(IF(VLOOKUP(W1312,[1]Wurste!$K:$L,2,FALSE)=0,"320er ohne Würste"),
IFERROR(IF(AND(OR(Abfalldokumentation!$I1312="BU3",Abfalldokumentation!$I1312="Verkauf"),Abfalldokumentation!$N1312="Schimmel",Abfalldokumentation!$O1312="keinen Abnehmer/kein Schälpersonal"),"Div. Zipfel, ES ohne Verwendung",VLOOKUP(Abfalldokumentation!$M1312,Produktgruppen!A:B,2,FALSE)),"-")))))))))))))))))))))))</f>
        <v>Offen ungeschält ABS</v>
      </c>
      <c r="M1312" s="81" t="str">
        <f>IFERROR(VLOOKUP(Abfalldokumentation!$W1312,Artikel!A:C,3,FALSE),Abfalldokumentation!$W1312)</f>
        <v>ABS SCH-PAUL</v>
      </c>
      <c r="N1312" s="81" t="str">
        <f>VLOOKUP(D1312,'Liste Gründe'!A:D,2,FALSE)</f>
        <v>keinen Verwendungszweck</v>
      </c>
      <c r="O1312" s="80" t="str">
        <f>IF(ISBLANK(F1312),VLOOKUP(Abfalldokumentation!$X1312,'Liste Gründe'!A:D,3,FALSE),F1312)</f>
        <v>keinen Verwendungszweck</v>
      </c>
      <c r="P1312" s="81" t="str">
        <f>IF(ISBLANK(Abfalldokumentation!$G1312),"-",Abfalldokumentation!$G1312)</f>
        <v>-</v>
      </c>
      <c r="Q1312" s="81">
        <f t="shared" si="169"/>
        <v>43</v>
      </c>
      <c r="R1312" s="81" t="str">
        <f t="shared" si="170"/>
        <v>Produkte</v>
      </c>
      <c r="S1312" s="81" t="str">
        <f t="shared" si="171"/>
        <v>BUs</v>
      </c>
      <c r="T1312" s="81" t="str">
        <f t="shared" si="172"/>
        <v>Symptome</v>
      </c>
      <c r="U1312" s="81">
        <f>IFERROR(VLOOKUP(Abfalldokumentation!$W1312,Kennzahlen!S:U,3,FALSE)*Abfalldokumentation!$J1312,"0")</f>
        <v>0.11</v>
      </c>
      <c r="V1312" s="81" t="str">
        <f>IF(ISBLANK(A1312),VLOOKUP(Abfalldokumentation!$W1312,'Linien - BU'!R:S,2,FALSE),A1312)</f>
        <v>BU4</v>
      </c>
      <c r="W1312" s="77">
        <f t="shared" si="173"/>
        <v>29500906</v>
      </c>
      <c r="X1312" s="77">
        <f t="shared" si="174"/>
        <v>61</v>
      </c>
      <c r="Y1312"/>
    </row>
    <row r="1313" spans="1:25" ht="30" customHeight="1" x14ac:dyDescent="0.25">
      <c r="A1313" s="45" t="s">
        <v>9</v>
      </c>
      <c r="B1313" s="54">
        <v>29500910</v>
      </c>
      <c r="C1313" s="46">
        <v>12</v>
      </c>
      <c r="D1313" s="46">
        <v>61</v>
      </c>
      <c r="E1313" s="47">
        <v>44494</v>
      </c>
      <c r="F1313" s="48"/>
      <c r="G1313" s="46"/>
      <c r="H1313" s="50" t="str">
        <f>IFERROR(VLOOKUP(Abfalldokumentation!$B1313,Artikel!A:C,3,FALSE),Abfalldokumentation!$B1313)</f>
        <v>ABS Unser Blütenkäse</v>
      </c>
      <c r="I1313" s="73" t="str">
        <f>VLOOKUP(V1313,'Linien - BU'!A:B,2,FALSE)</f>
        <v>BU4</v>
      </c>
      <c r="J1313" s="74">
        <f t="shared" si="168"/>
        <v>12</v>
      </c>
      <c r="K1313" s="75">
        <f>Abfalldokumentation!$E1313</f>
        <v>44494</v>
      </c>
      <c r="L1313" s="74" t="str">
        <f>IFERROR(IF(VLOOKUP(W1313,'[1]Rohware 230'!$B:$C,2,FALSE)=0,"Rohware"),
IFERROR(IF(VLOOKUP(W1313,[1]Sammelnr.!$B:$C,2,FALSE)=0,"Sammelnr. ungeschält ABS"),
IFERROR(IF(VLOOKUP(W1313,[1]Sammelnr.!$E:$F,2,FALSE)=0,"Sammelnr. ungeschält VS"),
IFERROR(IF(VLOOKUP(W1313,[1]Sammelnr.!$H:$I,2,FALSE)=0,"Sammelnr. geschält"),
IFERROR(IF(VLOOKUP(W1313,[1]Offen!$B:$C,2,FALSE)=0,"Offen ungeschält ABS"),
IFERROR(IF(VLOOKUP(W1313,[1]Offen!$E:$F,2,FALSE)=0,"Offen ungeschält VOS"),
IFERROR(IF(VLOOKUP(W1313,[1]Offen!$H:$I,2,FALSE)=0,"Offen geschält RW"),
IFERROR(IF(VLOOKUP(W1313,[1]Offen!$K:$L,2,FALSE)=0,"Offen vegan"),
IFERROR(IF(VLOOKUP(W1313,[1]Offen!$N:$O,2,FALSE)=0,"Offen Zipfel"),
IFERROR(IF(VLOOKUP(W1313,[1]Offen!$Q:$R,2,FALSE)=0,"Offen Endstücke"),
IFERROR(IF(VLOOKUP(W1313,[1]Vakuumiert!$B:$C,2,FALSE)=0,"Vakuumierter VOS ungeschält"),
IFERROR(IF(VLOOKUP(W1313,[1]Vakuumiert!$E:$F,2,FALSE)=0,"Vakuumierter ABS ungeschält"),
IFERROR(IF(VLOOKUP(W1313,[1]Vakuumiert!$H:$I,2,FALSE)=0,"Vakuumierter VOS geschält"),
IFERROR(IF(VLOOKUP(W1313,[1]Vakuumiert!$K:$L,2,FALSE)=0,"Vakuumierter VOS vegan"),
IFERROR(IF(VLOOKUP(W1313,[1]Vakuumiert!$N:$O,2,FALSE)=0,"Vakuumierter VOS Zipfel"),
IFERROR(IF(VLOOKUP(W1313,[1]Vakuumiert!$Q:$R,2,FALSE)=0,"Vakuumiert geschält"),
IFERROR(IF(VLOOKUP(W1313,'[1]vakuumierte Fertigprodukte'!$B:$C,2,FALSE)=0,"Fertigprodukte"),
IFERROR(IF(VLOOKUP(W1313,'[1]vakuumierte Fertigprodukte'!$E:$FI,2,FALSE)=0,"Vakuumierte Zipfel"),
IFERROR(IF(VLOOKUP(W1313,[1]Wurste!$B:$C,2,FALSE)=0,"Räucherwürste"),
IFERROR(IF(VLOOKUP(W1313,[1]Wurste!$E:$F,2,FALSE)=0,"URW/URGW Wurst"),
IFERROR(IF(VLOOKUP(W1313,[1]Wurste!$H:$I,2,FALSE)=0,"HF-Wurst Vegan"),
IFERROR(IF(VLOOKUP(W1313,[1]Wurste!$K:$L,2,FALSE)=0,"320er ohne Würste"),
IFERROR(IF(AND(OR(Abfalldokumentation!$I1313="BU3",Abfalldokumentation!$I1313="Verkauf"),Abfalldokumentation!$N1313="Schimmel",Abfalldokumentation!$O1313="keinen Abnehmer/kein Schälpersonal"),"Div. Zipfel, ES ohne Verwendung",VLOOKUP(Abfalldokumentation!$M1313,Produktgruppen!A:B,2,FALSE)),"-")))))))))))))))))))))))</f>
        <v>Offen ungeschält ABS</v>
      </c>
      <c r="M1313" s="76" t="str">
        <f>IFERROR(VLOOKUP(Abfalldokumentation!$W1313,Artikel!A:C,3,FALSE),Abfalldokumentation!$W1313)</f>
        <v>ABS Unser Blütenkäse</v>
      </c>
      <c r="N1313" s="76" t="str">
        <f>VLOOKUP(D1313,'Liste Gründe'!A:D,2,FALSE)</f>
        <v>keinen Verwendungszweck</v>
      </c>
      <c r="O1313" s="75" t="str">
        <f>IF(ISBLANK(F1313),VLOOKUP(Abfalldokumentation!$X1313,'Liste Gründe'!A:D,3,FALSE),F1313)</f>
        <v>keinen Verwendungszweck</v>
      </c>
      <c r="P1313" s="76" t="str">
        <f>IF(ISBLANK(Abfalldokumentation!$G1313),"-",Abfalldokumentation!$G1313)</f>
        <v>-</v>
      </c>
      <c r="Q1313" s="76">
        <f t="shared" si="169"/>
        <v>43</v>
      </c>
      <c r="R1313" s="76" t="str">
        <f t="shared" si="170"/>
        <v>Produkte</v>
      </c>
      <c r="S1313" s="76" t="str">
        <f t="shared" si="171"/>
        <v>BUs</v>
      </c>
      <c r="T1313" s="76" t="str">
        <f t="shared" si="172"/>
        <v>Symptome</v>
      </c>
      <c r="U1313" s="76">
        <f>IFERROR(VLOOKUP(Abfalldokumentation!$W1313,Kennzahlen!S:U,3,FALSE)*Abfalldokumentation!$J1313,"0")</f>
        <v>0.12</v>
      </c>
      <c r="V1313" s="76" t="str">
        <f>IF(ISBLANK(A1313),VLOOKUP(Abfalldokumentation!$W1313,'Linien - BU'!R:S,2,FALSE),A1313)</f>
        <v>BU4</v>
      </c>
      <c r="W1313" s="77">
        <f t="shared" si="173"/>
        <v>29500910</v>
      </c>
      <c r="X1313" s="77">
        <f t="shared" si="174"/>
        <v>61</v>
      </c>
      <c r="Y1313"/>
    </row>
    <row r="1314" spans="1:25" ht="30" customHeight="1" x14ac:dyDescent="0.25">
      <c r="A1314" s="39" t="s">
        <v>95</v>
      </c>
      <c r="B1314" s="40">
        <v>29500917</v>
      </c>
      <c r="C1314" s="40">
        <v>30</v>
      </c>
      <c r="D1314" s="40">
        <v>60</v>
      </c>
      <c r="E1314" s="41">
        <v>44494</v>
      </c>
      <c r="F1314" s="42"/>
      <c r="G1314" s="40"/>
      <c r="H1314" s="44" t="str">
        <f>IFERROR(VLOOKUP(Abfalldokumentation!$B1314,Artikel!A:C,3,FALSE),Abfalldokumentation!$B1314)</f>
        <v>VOS-ABS ENTSORGUNG</v>
      </c>
      <c r="I1314" s="78" t="str">
        <f>VLOOKUP(V1314,'Linien - BU'!A:B,2,FALSE)</f>
        <v>BU1</v>
      </c>
      <c r="J1314" s="79">
        <f t="shared" si="168"/>
        <v>30</v>
      </c>
      <c r="K1314" s="80">
        <f>Abfalldokumentation!$E1314</f>
        <v>44494</v>
      </c>
      <c r="L1314" s="79" t="str">
        <f>IFERROR(IF(VLOOKUP(W1314,'[1]Rohware 230'!$B:$C,2,FALSE)=0,"Rohware"),
IFERROR(IF(VLOOKUP(W1314,[1]Sammelnr.!$B:$C,2,FALSE)=0,"Sammelnr. ungeschält ABS"),
IFERROR(IF(VLOOKUP(W1314,[1]Sammelnr.!$E:$F,2,FALSE)=0,"Sammelnr. ungeschält VS"),
IFERROR(IF(VLOOKUP(W1314,[1]Sammelnr.!$H:$I,2,FALSE)=0,"Sammelnr. geschält"),
IFERROR(IF(VLOOKUP(W1314,[1]Offen!$B:$C,2,FALSE)=0,"Offen ungeschält ABS"),
IFERROR(IF(VLOOKUP(W1314,[1]Offen!$E:$F,2,FALSE)=0,"Offen ungeschält VOS"),
IFERROR(IF(VLOOKUP(W1314,[1]Offen!$H:$I,2,FALSE)=0,"Offen geschält RW"),
IFERROR(IF(VLOOKUP(W1314,[1]Offen!$K:$L,2,FALSE)=0,"Offen vegan"),
IFERROR(IF(VLOOKUP(W1314,[1]Offen!$N:$O,2,FALSE)=0,"Offen Zipfel"),
IFERROR(IF(VLOOKUP(W1314,[1]Offen!$Q:$R,2,FALSE)=0,"Offen Endstücke"),
IFERROR(IF(VLOOKUP(W1314,[1]Vakuumiert!$B:$C,2,FALSE)=0,"Vakuumierter VOS ungeschält"),
IFERROR(IF(VLOOKUP(W1314,[1]Vakuumiert!$E:$F,2,FALSE)=0,"Vakuumierter ABS ungeschält"),
IFERROR(IF(VLOOKUP(W1314,[1]Vakuumiert!$H:$I,2,FALSE)=0,"Vakuumierter VOS geschält"),
IFERROR(IF(VLOOKUP(W1314,[1]Vakuumiert!$K:$L,2,FALSE)=0,"Vakuumierter VOS vegan"),
IFERROR(IF(VLOOKUP(W1314,[1]Vakuumiert!$N:$O,2,FALSE)=0,"Vakuumierter VOS Zipfel"),
IFERROR(IF(VLOOKUP(W1314,[1]Vakuumiert!$Q:$R,2,FALSE)=0,"Vakuumiert geschält"),
IFERROR(IF(VLOOKUP(W1314,'[1]vakuumierte Fertigprodukte'!$B:$C,2,FALSE)=0,"Fertigprodukte"),
IFERROR(IF(VLOOKUP(W1314,'[1]vakuumierte Fertigprodukte'!$E:$FI,2,FALSE)=0,"Vakuumierte Zipfel"),
IFERROR(IF(VLOOKUP(W1314,[1]Wurste!$B:$C,2,FALSE)=0,"Räucherwürste"),
IFERROR(IF(VLOOKUP(W1314,[1]Wurste!$E:$F,2,FALSE)=0,"URW/URGW Wurst"),
IFERROR(IF(VLOOKUP(W1314,[1]Wurste!$H:$I,2,FALSE)=0,"HF-Wurst Vegan"),
IFERROR(IF(VLOOKUP(W1314,[1]Wurste!$K:$L,2,FALSE)=0,"320er ohne Würste"),
IFERROR(IF(AND(OR(Abfalldokumentation!$I1314="BU3",Abfalldokumentation!$I1314="Verkauf"),Abfalldokumentation!$N1314="Schimmel",Abfalldokumentation!$O1314="keinen Abnehmer/kein Schälpersonal"),"Div. Zipfel, ES ohne Verwendung",VLOOKUP(Abfalldokumentation!$M1314,Produktgruppen!A:B,2,FALSE)),"-")))))))))))))))))))))))</f>
        <v>Vorschmelz</v>
      </c>
      <c r="M1314" s="81" t="str">
        <f>IFERROR(VLOOKUP(Abfalldokumentation!$W1314,Artikel!A:C,3,FALSE),Abfalldokumentation!$W1314)</f>
        <v>VOS-ABS ENTSORGUNG</v>
      </c>
      <c r="N1314" s="81" t="str">
        <f>VLOOKUP(D1314,'Liste Gründe'!A:D,2,FALSE)</f>
        <v>Rest</v>
      </c>
      <c r="O1314" s="80" t="str">
        <f>IF(ISBLANK(F1314),VLOOKUP(Abfalldokumentation!$X1314,'Liste Gründe'!A:D,3,FALSE),F1314)</f>
        <v>geschälte Rinde</v>
      </c>
      <c r="P1314" s="81" t="str">
        <f>IF(ISBLANK(Abfalldokumentation!$G1314),"-",Abfalldokumentation!$G1314)</f>
        <v>-</v>
      </c>
      <c r="Q1314" s="81">
        <f t="shared" si="169"/>
        <v>43</v>
      </c>
      <c r="R1314" s="81" t="str">
        <f t="shared" si="170"/>
        <v>Produkte</v>
      </c>
      <c r="S1314" s="81" t="str">
        <f t="shared" si="171"/>
        <v>BUs</v>
      </c>
      <c r="T1314" s="81" t="str">
        <f t="shared" si="172"/>
        <v>Symptome</v>
      </c>
      <c r="U1314" s="81">
        <f>IFERROR(VLOOKUP(Abfalldokumentation!$W1314,Kennzahlen!S:U,3,FALSE)*Abfalldokumentation!$J1314,"0")</f>
        <v>0.3</v>
      </c>
      <c r="V1314" s="81" t="str">
        <f>IF(ISBLANK(A1314),VLOOKUP(Abfalldokumentation!$W1314,'Linien - BU'!R:S,2,FALSE),A1314)</f>
        <v>RWV</v>
      </c>
      <c r="W1314" s="77">
        <f t="shared" si="173"/>
        <v>29500917</v>
      </c>
      <c r="X1314" s="77">
        <f t="shared" si="174"/>
        <v>60</v>
      </c>
      <c r="Y1314"/>
    </row>
    <row r="1315" spans="1:25" ht="30" customHeight="1" x14ac:dyDescent="0.25">
      <c r="A1315" s="45" t="s">
        <v>95</v>
      </c>
      <c r="B1315" s="46">
        <v>29500917</v>
      </c>
      <c r="C1315" s="46">
        <v>6</v>
      </c>
      <c r="D1315" s="46">
        <v>60</v>
      </c>
      <c r="E1315" s="47">
        <v>44494</v>
      </c>
      <c r="F1315" s="48"/>
      <c r="G1315" s="46"/>
      <c r="H1315" s="50" t="str">
        <f>IFERROR(VLOOKUP(Abfalldokumentation!$B1315,Artikel!A:C,3,FALSE),Abfalldokumentation!$B1315)</f>
        <v>VOS-ABS ENTSORGUNG</v>
      </c>
      <c r="I1315" s="73" t="str">
        <f>VLOOKUP(V1315,'Linien - BU'!A:B,2,FALSE)</f>
        <v>BU1</v>
      </c>
      <c r="J1315" s="74">
        <f t="shared" si="168"/>
        <v>6</v>
      </c>
      <c r="K1315" s="75">
        <f>Abfalldokumentation!$E1315</f>
        <v>44494</v>
      </c>
      <c r="L1315" s="74" t="str">
        <f>IFERROR(IF(VLOOKUP(W1315,'[1]Rohware 230'!$B:$C,2,FALSE)=0,"Rohware"),
IFERROR(IF(VLOOKUP(W1315,[1]Sammelnr.!$B:$C,2,FALSE)=0,"Sammelnr. ungeschält ABS"),
IFERROR(IF(VLOOKUP(W1315,[1]Sammelnr.!$E:$F,2,FALSE)=0,"Sammelnr. ungeschält VS"),
IFERROR(IF(VLOOKUP(W1315,[1]Sammelnr.!$H:$I,2,FALSE)=0,"Sammelnr. geschält"),
IFERROR(IF(VLOOKUP(W1315,[1]Offen!$B:$C,2,FALSE)=0,"Offen ungeschält ABS"),
IFERROR(IF(VLOOKUP(W1315,[1]Offen!$E:$F,2,FALSE)=0,"Offen ungeschält VOS"),
IFERROR(IF(VLOOKUP(W1315,[1]Offen!$H:$I,2,FALSE)=0,"Offen geschält RW"),
IFERROR(IF(VLOOKUP(W1315,[1]Offen!$K:$L,2,FALSE)=0,"Offen vegan"),
IFERROR(IF(VLOOKUP(W1315,[1]Offen!$N:$O,2,FALSE)=0,"Offen Zipfel"),
IFERROR(IF(VLOOKUP(W1315,[1]Offen!$Q:$R,2,FALSE)=0,"Offen Endstücke"),
IFERROR(IF(VLOOKUP(W1315,[1]Vakuumiert!$B:$C,2,FALSE)=0,"Vakuumierter VOS ungeschält"),
IFERROR(IF(VLOOKUP(W1315,[1]Vakuumiert!$E:$F,2,FALSE)=0,"Vakuumierter ABS ungeschält"),
IFERROR(IF(VLOOKUP(W1315,[1]Vakuumiert!$H:$I,2,FALSE)=0,"Vakuumierter VOS geschält"),
IFERROR(IF(VLOOKUP(W1315,[1]Vakuumiert!$K:$L,2,FALSE)=0,"Vakuumierter VOS vegan"),
IFERROR(IF(VLOOKUP(W1315,[1]Vakuumiert!$N:$O,2,FALSE)=0,"Vakuumierter VOS Zipfel"),
IFERROR(IF(VLOOKUP(W1315,[1]Vakuumiert!$Q:$R,2,FALSE)=0,"Vakuumiert geschält"),
IFERROR(IF(VLOOKUP(W1315,'[1]vakuumierte Fertigprodukte'!$B:$C,2,FALSE)=0,"Fertigprodukte"),
IFERROR(IF(VLOOKUP(W1315,'[1]vakuumierte Fertigprodukte'!$E:$FI,2,FALSE)=0,"Vakuumierte Zipfel"),
IFERROR(IF(VLOOKUP(W1315,[1]Wurste!$B:$C,2,FALSE)=0,"Räucherwürste"),
IFERROR(IF(VLOOKUP(W1315,[1]Wurste!$E:$F,2,FALSE)=0,"URW/URGW Wurst"),
IFERROR(IF(VLOOKUP(W1315,[1]Wurste!$H:$I,2,FALSE)=0,"HF-Wurst Vegan"),
IFERROR(IF(VLOOKUP(W1315,[1]Wurste!$K:$L,2,FALSE)=0,"320er ohne Würste"),
IFERROR(IF(AND(OR(Abfalldokumentation!$I1315="BU3",Abfalldokumentation!$I1315="Verkauf"),Abfalldokumentation!$N1315="Schimmel",Abfalldokumentation!$O1315="keinen Abnehmer/kein Schälpersonal"),"Div. Zipfel, ES ohne Verwendung",VLOOKUP(Abfalldokumentation!$M1315,Produktgruppen!A:B,2,FALSE)),"-")))))))))))))))))))))))</f>
        <v>Vorschmelz</v>
      </c>
      <c r="M1315" s="76" t="str">
        <f>IFERROR(VLOOKUP(Abfalldokumentation!$W1315,Artikel!A:C,3,FALSE),Abfalldokumentation!$W1315)</f>
        <v>VOS-ABS ENTSORGUNG</v>
      </c>
      <c r="N1315" s="76" t="str">
        <f>VLOOKUP(D1315,'Liste Gründe'!A:D,2,FALSE)</f>
        <v>Rest</v>
      </c>
      <c r="O1315" s="75" t="str">
        <f>IF(ISBLANK(F1315),VLOOKUP(Abfalldokumentation!$X1315,'Liste Gründe'!A:D,3,FALSE),F1315)</f>
        <v>geschälte Rinde</v>
      </c>
      <c r="P1315" s="76" t="str">
        <f>IF(ISBLANK(Abfalldokumentation!$G1315),"-",Abfalldokumentation!$G1315)</f>
        <v>-</v>
      </c>
      <c r="Q1315" s="76">
        <f t="shared" si="169"/>
        <v>43</v>
      </c>
      <c r="R1315" s="76" t="str">
        <f t="shared" si="170"/>
        <v>Produkte</v>
      </c>
      <c r="S1315" s="76" t="str">
        <f t="shared" si="171"/>
        <v>BUs</v>
      </c>
      <c r="T1315" s="76" t="str">
        <f t="shared" si="172"/>
        <v>Symptome</v>
      </c>
      <c r="U1315" s="76">
        <f>IFERROR(VLOOKUP(Abfalldokumentation!$W1315,Kennzahlen!S:U,3,FALSE)*Abfalldokumentation!$J1315,"0")</f>
        <v>0.06</v>
      </c>
      <c r="V1315" s="76" t="str">
        <f>IF(ISBLANK(A1315),VLOOKUP(Abfalldokumentation!$W1315,'Linien - BU'!R:S,2,FALSE),A1315)</f>
        <v>RWV</v>
      </c>
      <c r="W1315" s="77">
        <f t="shared" si="173"/>
        <v>29500917</v>
      </c>
      <c r="X1315" s="77">
        <f t="shared" si="174"/>
        <v>60</v>
      </c>
      <c r="Y1315"/>
    </row>
    <row r="1316" spans="1:25" ht="30" customHeight="1" x14ac:dyDescent="0.25">
      <c r="A1316" s="39" t="s">
        <v>95</v>
      </c>
      <c r="B1316" s="40">
        <v>29500917</v>
      </c>
      <c r="C1316" s="40">
        <v>13</v>
      </c>
      <c r="D1316" s="40">
        <v>60</v>
      </c>
      <c r="E1316" s="41">
        <v>44494</v>
      </c>
      <c r="F1316" s="42"/>
      <c r="G1316" s="40"/>
      <c r="H1316" s="44" t="str">
        <f>IFERROR(VLOOKUP(Abfalldokumentation!$B1316,Artikel!A:C,3,FALSE),Abfalldokumentation!$B1316)</f>
        <v>VOS-ABS ENTSORGUNG</v>
      </c>
      <c r="I1316" s="78" t="str">
        <f>VLOOKUP(V1316,'Linien - BU'!A:B,2,FALSE)</f>
        <v>BU1</v>
      </c>
      <c r="J1316" s="79">
        <f t="shared" si="168"/>
        <v>13</v>
      </c>
      <c r="K1316" s="80">
        <f>Abfalldokumentation!$E1316</f>
        <v>44494</v>
      </c>
      <c r="L1316" s="79" t="str">
        <f>IFERROR(IF(VLOOKUP(W1316,'[1]Rohware 230'!$B:$C,2,FALSE)=0,"Rohware"),
IFERROR(IF(VLOOKUP(W1316,[1]Sammelnr.!$B:$C,2,FALSE)=0,"Sammelnr. ungeschält ABS"),
IFERROR(IF(VLOOKUP(W1316,[1]Sammelnr.!$E:$F,2,FALSE)=0,"Sammelnr. ungeschält VS"),
IFERROR(IF(VLOOKUP(W1316,[1]Sammelnr.!$H:$I,2,FALSE)=0,"Sammelnr. geschält"),
IFERROR(IF(VLOOKUP(W1316,[1]Offen!$B:$C,2,FALSE)=0,"Offen ungeschält ABS"),
IFERROR(IF(VLOOKUP(W1316,[1]Offen!$E:$F,2,FALSE)=0,"Offen ungeschält VOS"),
IFERROR(IF(VLOOKUP(W1316,[1]Offen!$H:$I,2,FALSE)=0,"Offen geschält RW"),
IFERROR(IF(VLOOKUP(W1316,[1]Offen!$K:$L,2,FALSE)=0,"Offen vegan"),
IFERROR(IF(VLOOKUP(W1316,[1]Offen!$N:$O,2,FALSE)=0,"Offen Zipfel"),
IFERROR(IF(VLOOKUP(W1316,[1]Offen!$Q:$R,2,FALSE)=0,"Offen Endstücke"),
IFERROR(IF(VLOOKUP(W1316,[1]Vakuumiert!$B:$C,2,FALSE)=0,"Vakuumierter VOS ungeschält"),
IFERROR(IF(VLOOKUP(W1316,[1]Vakuumiert!$E:$F,2,FALSE)=0,"Vakuumierter ABS ungeschält"),
IFERROR(IF(VLOOKUP(W1316,[1]Vakuumiert!$H:$I,2,FALSE)=0,"Vakuumierter VOS geschält"),
IFERROR(IF(VLOOKUP(W1316,[1]Vakuumiert!$K:$L,2,FALSE)=0,"Vakuumierter VOS vegan"),
IFERROR(IF(VLOOKUP(W1316,[1]Vakuumiert!$N:$O,2,FALSE)=0,"Vakuumierter VOS Zipfel"),
IFERROR(IF(VLOOKUP(W1316,[1]Vakuumiert!$Q:$R,2,FALSE)=0,"Vakuumiert geschält"),
IFERROR(IF(VLOOKUP(W1316,'[1]vakuumierte Fertigprodukte'!$B:$C,2,FALSE)=0,"Fertigprodukte"),
IFERROR(IF(VLOOKUP(W1316,'[1]vakuumierte Fertigprodukte'!$E:$FI,2,FALSE)=0,"Vakuumierte Zipfel"),
IFERROR(IF(VLOOKUP(W1316,[1]Wurste!$B:$C,2,FALSE)=0,"Räucherwürste"),
IFERROR(IF(VLOOKUP(W1316,[1]Wurste!$E:$F,2,FALSE)=0,"URW/URGW Wurst"),
IFERROR(IF(VLOOKUP(W1316,[1]Wurste!$H:$I,2,FALSE)=0,"HF-Wurst Vegan"),
IFERROR(IF(VLOOKUP(W1316,[1]Wurste!$K:$L,2,FALSE)=0,"320er ohne Würste"),
IFERROR(IF(AND(OR(Abfalldokumentation!$I1316="BU3",Abfalldokumentation!$I1316="Verkauf"),Abfalldokumentation!$N1316="Schimmel",Abfalldokumentation!$O1316="keinen Abnehmer/kein Schälpersonal"),"Div. Zipfel, ES ohne Verwendung",VLOOKUP(Abfalldokumentation!$M1316,Produktgruppen!A:B,2,FALSE)),"-")))))))))))))))))))))))</f>
        <v>Vorschmelz</v>
      </c>
      <c r="M1316" s="81" t="str">
        <f>IFERROR(VLOOKUP(Abfalldokumentation!$W1316,Artikel!A:C,3,FALSE),Abfalldokumentation!$W1316)</f>
        <v>VOS-ABS ENTSORGUNG</v>
      </c>
      <c r="N1316" s="81" t="str">
        <f>VLOOKUP(D1316,'Liste Gründe'!A:D,2,FALSE)</f>
        <v>Rest</v>
      </c>
      <c r="O1316" s="80" t="str">
        <f>IF(ISBLANK(F1316),VLOOKUP(Abfalldokumentation!$X1316,'Liste Gründe'!A:D,3,FALSE),F1316)</f>
        <v>geschälte Rinde</v>
      </c>
      <c r="P1316" s="81" t="str">
        <f>IF(ISBLANK(Abfalldokumentation!$G1316),"-",Abfalldokumentation!$G1316)</f>
        <v>-</v>
      </c>
      <c r="Q1316" s="81">
        <f t="shared" si="169"/>
        <v>43</v>
      </c>
      <c r="R1316" s="81" t="str">
        <f t="shared" si="170"/>
        <v>Produkte</v>
      </c>
      <c r="S1316" s="81" t="str">
        <f t="shared" si="171"/>
        <v>BUs</v>
      </c>
      <c r="T1316" s="81" t="str">
        <f t="shared" si="172"/>
        <v>Symptome</v>
      </c>
      <c r="U1316" s="81">
        <f>IFERROR(VLOOKUP(Abfalldokumentation!$W1316,Kennzahlen!S:U,3,FALSE)*Abfalldokumentation!$J1316,"0")</f>
        <v>0.13</v>
      </c>
      <c r="V1316" s="81" t="str">
        <f>IF(ISBLANK(A1316),VLOOKUP(Abfalldokumentation!$W1316,'Linien - BU'!R:S,2,FALSE),A1316)</f>
        <v>RWV</v>
      </c>
      <c r="W1316" s="77">
        <f t="shared" si="173"/>
        <v>29500917</v>
      </c>
      <c r="X1316" s="77">
        <f t="shared" si="174"/>
        <v>60</v>
      </c>
      <c r="Y1316"/>
    </row>
    <row r="1317" spans="1:25" ht="30" customHeight="1" x14ac:dyDescent="0.25">
      <c r="A1317" s="45" t="s">
        <v>95</v>
      </c>
      <c r="B1317" s="46">
        <v>29500917</v>
      </c>
      <c r="C1317" s="46">
        <v>10</v>
      </c>
      <c r="D1317" s="46">
        <v>60</v>
      </c>
      <c r="E1317" s="47">
        <v>44494</v>
      </c>
      <c r="F1317" s="48"/>
      <c r="G1317" s="46"/>
      <c r="H1317" s="50" t="str">
        <f>IFERROR(VLOOKUP(Abfalldokumentation!$B1317,Artikel!A:C,3,FALSE),Abfalldokumentation!$B1317)</f>
        <v>VOS-ABS ENTSORGUNG</v>
      </c>
      <c r="I1317" s="73" t="str">
        <f>VLOOKUP(V1317,'Linien - BU'!A:B,2,FALSE)</f>
        <v>BU1</v>
      </c>
      <c r="J1317" s="74">
        <f t="shared" si="168"/>
        <v>10</v>
      </c>
      <c r="K1317" s="75">
        <f>Abfalldokumentation!$E1317</f>
        <v>44494</v>
      </c>
      <c r="L1317" s="74" t="str">
        <f>IFERROR(IF(VLOOKUP(W1317,'[1]Rohware 230'!$B:$C,2,FALSE)=0,"Rohware"),
IFERROR(IF(VLOOKUP(W1317,[1]Sammelnr.!$B:$C,2,FALSE)=0,"Sammelnr. ungeschält ABS"),
IFERROR(IF(VLOOKUP(W1317,[1]Sammelnr.!$E:$F,2,FALSE)=0,"Sammelnr. ungeschält VS"),
IFERROR(IF(VLOOKUP(W1317,[1]Sammelnr.!$H:$I,2,FALSE)=0,"Sammelnr. geschält"),
IFERROR(IF(VLOOKUP(W1317,[1]Offen!$B:$C,2,FALSE)=0,"Offen ungeschält ABS"),
IFERROR(IF(VLOOKUP(W1317,[1]Offen!$E:$F,2,FALSE)=0,"Offen ungeschält VOS"),
IFERROR(IF(VLOOKUP(W1317,[1]Offen!$H:$I,2,FALSE)=0,"Offen geschält RW"),
IFERROR(IF(VLOOKUP(W1317,[1]Offen!$K:$L,2,FALSE)=0,"Offen vegan"),
IFERROR(IF(VLOOKUP(W1317,[1]Offen!$N:$O,2,FALSE)=0,"Offen Zipfel"),
IFERROR(IF(VLOOKUP(W1317,[1]Offen!$Q:$R,2,FALSE)=0,"Offen Endstücke"),
IFERROR(IF(VLOOKUP(W1317,[1]Vakuumiert!$B:$C,2,FALSE)=0,"Vakuumierter VOS ungeschält"),
IFERROR(IF(VLOOKUP(W1317,[1]Vakuumiert!$E:$F,2,FALSE)=0,"Vakuumierter ABS ungeschält"),
IFERROR(IF(VLOOKUP(W1317,[1]Vakuumiert!$H:$I,2,FALSE)=0,"Vakuumierter VOS geschält"),
IFERROR(IF(VLOOKUP(W1317,[1]Vakuumiert!$K:$L,2,FALSE)=0,"Vakuumierter VOS vegan"),
IFERROR(IF(VLOOKUP(W1317,[1]Vakuumiert!$N:$O,2,FALSE)=0,"Vakuumierter VOS Zipfel"),
IFERROR(IF(VLOOKUP(W1317,[1]Vakuumiert!$Q:$R,2,FALSE)=0,"Vakuumiert geschält"),
IFERROR(IF(VLOOKUP(W1317,'[1]vakuumierte Fertigprodukte'!$B:$C,2,FALSE)=0,"Fertigprodukte"),
IFERROR(IF(VLOOKUP(W1317,'[1]vakuumierte Fertigprodukte'!$E:$FI,2,FALSE)=0,"Vakuumierte Zipfel"),
IFERROR(IF(VLOOKUP(W1317,[1]Wurste!$B:$C,2,FALSE)=0,"Räucherwürste"),
IFERROR(IF(VLOOKUP(W1317,[1]Wurste!$E:$F,2,FALSE)=0,"URW/URGW Wurst"),
IFERROR(IF(VLOOKUP(W1317,[1]Wurste!$H:$I,2,FALSE)=0,"HF-Wurst Vegan"),
IFERROR(IF(VLOOKUP(W1317,[1]Wurste!$K:$L,2,FALSE)=0,"320er ohne Würste"),
IFERROR(IF(AND(OR(Abfalldokumentation!$I1317="BU3",Abfalldokumentation!$I1317="Verkauf"),Abfalldokumentation!$N1317="Schimmel",Abfalldokumentation!$O1317="keinen Abnehmer/kein Schälpersonal"),"Div. Zipfel, ES ohne Verwendung",VLOOKUP(Abfalldokumentation!$M1317,Produktgruppen!A:B,2,FALSE)),"-")))))))))))))))))))))))</f>
        <v>Vorschmelz</v>
      </c>
      <c r="M1317" s="76" t="str">
        <f>IFERROR(VLOOKUP(Abfalldokumentation!$W1317,Artikel!A:C,3,FALSE),Abfalldokumentation!$W1317)</f>
        <v>VOS-ABS ENTSORGUNG</v>
      </c>
      <c r="N1317" s="76" t="str">
        <f>VLOOKUP(D1317,'Liste Gründe'!A:D,2,FALSE)</f>
        <v>Rest</v>
      </c>
      <c r="O1317" s="75" t="str">
        <f>IF(ISBLANK(F1317),VLOOKUP(Abfalldokumentation!$X1317,'Liste Gründe'!A:D,3,FALSE),F1317)</f>
        <v>geschälte Rinde</v>
      </c>
      <c r="P1317" s="76" t="str">
        <f>IF(ISBLANK(Abfalldokumentation!$G1317),"-",Abfalldokumentation!$G1317)</f>
        <v>-</v>
      </c>
      <c r="Q1317" s="76">
        <f t="shared" si="169"/>
        <v>43</v>
      </c>
      <c r="R1317" s="76" t="str">
        <f t="shared" si="170"/>
        <v>Produkte</v>
      </c>
      <c r="S1317" s="76" t="str">
        <f t="shared" si="171"/>
        <v>BUs</v>
      </c>
      <c r="T1317" s="76" t="str">
        <f t="shared" si="172"/>
        <v>Symptome</v>
      </c>
      <c r="U1317" s="76">
        <f>IFERROR(VLOOKUP(Abfalldokumentation!$W1317,Kennzahlen!S:U,3,FALSE)*Abfalldokumentation!$J1317,"0")</f>
        <v>0.1</v>
      </c>
      <c r="V1317" s="76" t="str">
        <f>IF(ISBLANK(A1317),VLOOKUP(Abfalldokumentation!$W1317,'Linien - BU'!R:S,2,FALSE),A1317)</f>
        <v>RWV</v>
      </c>
      <c r="W1317" s="77">
        <f t="shared" si="173"/>
        <v>29500917</v>
      </c>
      <c r="X1317" s="77">
        <f t="shared" si="174"/>
        <v>60</v>
      </c>
      <c r="Y1317"/>
    </row>
    <row r="1318" spans="1:25" ht="30" customHeight="1" x14ac:dyDescent="0.25">
      <c r="A1318" s="39" t="s">
        <v>9</v>
      </c>
      <c r="B1318" s="55">
        <v>29500952</v>
      </c>
      <c r="C1318" s="40">
        <v>3</v>
      </c>
      <c r="D1318" s="40">
        <v>61</v>
      </c>
      <c r="E1318" s="41">
        <v>44494</v>
      </c>
      <c r="F1318" s="42"/>
      <c r="G1318" s="40"/>
      <c r="H1318" s="44" t="str">
        <f>IFERROR(VLOOKUP(Abfalldokumentation!$B1318,Artikel!A:C,3,FALSE),Abfalldokumentation!$B1318)</f>
        <v>ABS GRÜN-PESTO</v>
      </c>
      <c r="I1318" s="78" t="str">
        <f>VLOOKUP(V1318,'Linien - BU'!A:B,2,FALSE)</f>
        <v>BU4</v>
      </c>
      <c r="J1318" s="79">
        <f t="shared" si="168"/>
        <v>3</v>
      </c>
      <c r="K1318" s="80">
        <f>Abfalldokumentation!$E1318</f>
        <v>44494</v>
      </c>
      <c r="L1318" s="79" t="str">
        <f>IFERROR(IF(VLOOKUP(W1318,'[1]Rohware 230'!$B:$C,2,FALSE)=0,"Rohware"),
IFERROR(IF(VLOOKUP(W1318,[1]Sammelnr.!$B:$C,2,FALSE)=0,"Sammelnr. ungeschält ABS"),
IFERROR(IF(VLOOKUP(W1318,[1]Sammelnr.!$E:$F,2,FALSE)=0,"Sammelnr. ungeschält VS"),
IFERROR(IF(VLOOKUP(W1318,[1]Sammelnr.!$H:$I,2,FALSE)=0,"Sammelnr. geschält"),
IFERROR(IF(VLOOKUP(W1318,[1]Offen!$B:$C,2,FALSE)=0,"Offen ungeschält ABS"),
IFERROR(IF(VLOOKUP(W1318,[1]Offen!$E:$F,2,FALSE)=0,"Offen ungeschält VOS"),
IFERROR(IF(VLOOKUP(W1318,[1]Offen!$H:$I,2,FALSE)=0,"Offen geschält RW"),
IFERROR(IF(VLOOKUP(W1318,[1]Offen!$K:$L,2,FALSE)=0,"Offen vegan"),
IFERROR(IF(VLOOKUP(W1318,[1]Offen!$N:$O,2,FALSE)=0,"Offen Zipfel"),
IFERROR(IF(VLOOKUP(W1318,[1]Offen!$Q:$R,2,FALSE)=0,"Offen Endstücke"),
IFERROR(IF(VLOOKUP(W1318,[1]Vakuumiert!$B:$C,2,FALSE)=0,"Vakuumierter VOS ungeschält"),
IFERROR(IF(VLOOKUP(W1318,[1]Vakuumiert!$E:$F,2,FALSE)=0,"Vakuumierter ABS ungeschält"),
IFERROR(IF(VLOOKUP(W1318,[1]Vakuumiert!$H:$I,2,FALSE)=0,"Vakuumierter VOS geschält"),
IFERROR(IF(VLOOKUP(W1318,[1]Vakuumiert!$K:$L,2,FALSE)=0,"Vakuumierter VOS vegan"),
IFERROR(IF(VLOOKUP(W1318,[1]Vakuumiert!$N:$O,2,FALSE)=0,"Vakuumierter VOS Zipfel"),
IFERROR(IF(VLOOKUP(W1318,[1]Vakuumiert!$Q:$R,2,FALSE)=0,"Vakuumiert geschält"),
IFERROR(IF(VLOOKUP(W1318,'[1]vakuumierte Fertigprodukte'!$B:$C,2,FALSE)=0,"Fertigprodukte"),
IFERROR(IF(VLOOKUP(W1318,'[1]vakuumierte Fertigprodukte'!$E:$FI,2,FALSE)=0,"Vakuumierte Zipfel"),
IFERROR(IF(VLOOKUP(W1318,[1]Wurste!$B:$C,2,FALSE)=0,"Räucherwürste"),
IFERROR(IF(VLOOKUP(W1318,[1]Wurste!$E:$F,2,FALSE)=0,"URW/URGW Wurst"),
IFERROR(IF(VLOOKUP(W1318,[1]Wurste!$H:$I,2,FALSE)=0,"HF-Wurst Vegan"),
IFERROR(IF(VLOOKUP(W1318,[1]Wurste!$K:$L,2,FALSE)=0,"320er ohne Würste"),
IFERROR(IF(AND(OR(Abfalldokumentation!$I1318="BU3",Abfalldokumentation!$I1318="Verkauf"),Abfalldokumentation!$N1318="Schimmel",Abfalldokumentation!$O1318="keinen Abnehmer/kein Schälpersonal"),"Div. Zipfel, ES ohne Verwendung",VLOOKUP(Abfalldokumentation!$M1318,Produktgruppen!A:B,2,FALSE)),"-")))))))))))))))))))))))</f>
        <v>Offen ungeschält ABS</v>
      </c>
      <c r="M1318" s="81" t="str">
        <f>IFERROR(VLOOKUP(Abfalldokumentation!$W1318,Artikel!A:C,3,FALSE),Abfalldokumentation!$W1318)</f>
        <v>ABS GRÜN-PESTO</v>
      </c>
      <c r="N1318" s="81" t="str">
        <f>VLOOKUP(D1318,'Liste Gründe'!A:D,2,FALSE)</f>
        <v>keinen Verwendungszweck</v>
      </c>
      <c r="O1318" s="80" t="str">
        <f>IF(ISBLANK(F1318),VLOOKUP(Abfalldokumentation!$X1318,'Liste Gründe'!A:D,3,FALSE),F1318)</f>
        <v>keinen Verwendungszweck</v>
      </c>
      <c r="P1318" s="81" t="str">
        <f>IF(ISBLANK(Abfalldokumentation!$G1318),"-",Abfalldokumentation!$G1318)</f>
        <v>-</v>
      </c>
      <c r="Q1318" s="81">
        <f t="shared" si="169"/>
        <v>43</v>
      </c>
      <c r="R1318" s="81" t="str">
        <f t="shared" si="170"/>
        <v>Produkte</v>
      </c>
      <c r="S1318" s="81" t="str">
        <f t="shared" si="171"/>
        <v>BUs</v>
      </c>
      <c r="T1318" s="81" t="str">
        <f t="shared" si="172"/>
        <v>Symptome</v>
      </c>
      <c r="U1318" s="81">
        <f>IFERROR(VLOOKUP(Abfalldokumentation!$W1318,Kennzahlen!S:U,3,FALSE)*Abfalldokumentation!$J1318,"0")</f>
        <v>4.5</v>
      </c>
      <c r="V1318" s="81" t="str">
        <f>IF(ISBLANK(A1318),VLOOKUP(Abfalldokumentation!$W1318,'Linien - BU'!R:S,2,FALSE),A1318)</f>
        <v>BU4</v>
      </c>
      <c r="W1318" s="77">
        <f t="shared" si="173"/>
        <v>29500952</v>
      </c>
      <c r="X1318" s="77">
        <f t="shared" si="174"/>
        <v>61</v>
      </c>
      <c r="Y1318"/>
    </row>
    <row r="1319" spans="1:25" ht="30" customHeight="1" x14ac:dyDescent="0.25">
      <c r="A1319" s="45" t="s">
        <v>99</v>
      </c>
      <c r="B1319" s="46">
        <v>29501000</v>
      </c>
      <c r="C1319" s="46">
        <f>35-23.8</f>
        <v>11.2</v>
      </c>
      <c r="D1319" s="46">
        <v>12</v>
      </c>
      <c r="E1319" s="47">
        <v>44494</v>
      </c>
      <c r="F1319" s="48"/>
      <c r="G1319" s="46"/>
      <c r="H1319" s="50" t="str">
        <f>IFERROR(VLOOKUP(Abfalldokumentation!$B1319,Artikel!A:C,3,FALSE),Abfalldokumentation!$B1319)</f>
        <v>ABS Bergkräuterkäse 50%</v>
      </c>
      <c r="I1319" s="73" t="str">
        <f>VLOOKUP(V1319,'Linien - BU'!A:B,2,FALSE)</f>
        <v>BU3</v>
      </c>
      <c r="J1319" s="74">
        <f t="shared" si="168"/>
        <v>11.2</v>
      </c>
      <c r="K1319" s="75">
        <f>Abfalldokumentation!$E1319</f>
        <v>44494</v>
      </c>
      <c r="L1319" s="74" t="str">
        <f>IFERROR(IF(VLOOKUP(W1319,'[1]Rohware 230'!$B:$C,2,FALSE)=0,"Rohware"),
IFERROR(IF(VLOOKUP(W1319,[1]Sammelnr.!$B:$C,2,FALSE)=0,"Sammelnr. ungeschält ABS"),
IFERROR(IF(VLOOKUP(W1319,[1]Sammelnr.!$E:$F,2,FALSE)=0,"Sammelnr. ungeschält VS"),
IFERROR(IF(VLOOKUP(W1319,[1]Sammelnr.!$H:$I,2,FALSE)=0,"Sammelnr. geschält"),
IFERROR(IF(VLOOKUP(W1319,[1]Offen!$B:$C,2,FALSE)=0,"Offen ungeschält ABS"),
IFERROR(IF(VLOOKUP(W1319,[1]Offen!$E:$F,2,FALSE)=0,"Offen ungeschält VOS"),
IFERROR(IF(VLOOKUP(W1319,[1]Offen!$H:$I,2,FALSE)=0,"Offen geschält RW"),
IFERROR(IF(VLOOKUP(W1319,[1]Offen!$K:$L,2,FALSE)=0,"Offen vegan"),
IFERROR(IF(VLOOKUP(W1319,[1]Offen!$N:$O,2,FALSE)=0,"Offen Zipfel"),
IFERROR(IF(VLOOKUP(W1319,[1]Offen!$Q:$R,2,FALSE)=0,"Offen Endstücke"),
IFERROR(IF(VLOOKUP(W1319,[1]Vakuumiert!$B:$C,2,FALSE)=0,"Vakuumierter VOS ungeschält"),
IFERROR(IF(VLOOKUP(W1319,[1]Vakuumiert!$E:$F,2,FALSE)=0,"Vakuumierter ABS ungeschält"),
IFERROR(IF(VLOOKUP(W1319,[1]Vakuumiert!$H:$I,2,FALSE)=0,"Vakuumierter VOS geschält"),
IFERROR(IF(VLOOKUP(W1319,[1]Vakuumiert!$K:$L,2,FALSE)=0,"Vakuumierter VOS vegan"),
IFERROR(IF(VLOOKUP(W1319,[1]Vakuumiert!$N:$O,2,FALSE)=0,"Vakuumierter VOS Zipfel"),
IFERROR(IF(VLOOKUP(W1319,[1]Vakuumiert!$Q:$R,2,FALSE)=0,"Vakuumiert geschält"),
IFERROR(IF(VLOOKUP(W1319,'[1]vakuumierte Fertigprodukte'!$B:$C,2,FALSE)=0,"Fertigprodukte"),
IFERROR(IF(VLOOKUP(W1319,'[1]vakuumierte Fertigprodukte'!$E:$FI,2,FALSE)=0,"Vakuumierte Zipfel"),
IFERROR(IF(VLOOKUP(W1319,[1]Wurste!$B:$C,2,FALSE)=0,"Räucherwürste"),
IFERROR(IF(VLOOKUP(W1319,[1]Wurste!$E:$F,2,FALSE)=0,"URW/URGW Wurst"),
IFERROR(IF(VLOOKUP(W1319,[1]Wurste!$H:$I,2,FALSE)=0,"HF-Wurst Vegan"),
IFERROR(IF(VLOOKUP(W1319,[1]Wurste!$K:$L,2,FALSE)=0,"320er ohne Würste"),
IFERROR(IF(AND(OR(Abfalldokumentation!$I1319="BU3",Abfalldokumentation!$I1319="Verkauf"),Abfalldokumentation!$N1319="Schimmel",Abfalldokumentation!$O1319="keinen Abnehmer/kein Schälpersonal"),"Div. Zipfel, ES ohne Verwendung",VLOOKUP(Abfalldokumentation!$M1319,Produktgruppen!A:B,2,FALSE)),"-")))))))))))))))))))))))</f>
        <v>Offen ungeschält ABS</v>
      </c>
      <c r="M1319" s="76" t="str">
        <f>IFERROR(VLOOKUP(Abfalldokumentation!$W1319,Artikel!A:C,3,FALSE),Abfalldokumentation!$W1319)</f>
        <v>ABS Bergkräuterkäse 50%</v>
      </c>
      <c r="N1319" s="76" t="str">
        <f>VLOOKUP(D1319,'Liste Gründe'!A:D,2,FALSE)</f>
        <v>Schimmel</v>
      </c>
      <c r="O1319" s="75" t="str">
        <f>IF(ISBLANK(F1319),VLOOKUP(Abfalldokumentation!$X1319,'Liste Gründe'!A:D,3,FALSE),F1319)</f>
        <v>Schimmel</v>
      </c>
      <c r="P1319" s="76" t="str">
        <f>IF(ISBLANK(Abfalldokumentation!$G1319),"-",Abfalldokumentation!$G1319)</f>
        <v>-</v>
      </c>
      <c r="Q1319" s="76">
        <f t="shared" si="169"/>
        <v>43</v>
      </c>
      <c r="R1319" s="76" t="str">
        <f t="shared" si="170"/>
        <v>Produkte</v>
      </c>
      <c r="S1319" s="76" t="str">
        <f t="shared" si="171"/>
        <v>BUs</v>
      </c>
      <c r="T1319" s="76" t="str">
        <f t="shared" si="172"/>
        <v>Symptome</v>
      </c>
      <c r="U1319" s="76">
        <f>IFERROR(VLOOKUP(Abfalldokumentation!$W1319,Kennzahlen!S:U,3,FALSE)*Abfalldokumentation!$J1319,"0")</f>
        <v>11.2</v>
      </c>
      <c r="V1319" s="76" t="str">
        <f>IF(ISBLANK(A1319),VLOOKUP(Abfalldokumentation!$W1319,'Linien - BU'!R:S,2,FALSE),A1319)</f>
        <v>L33</v>
      </c>
      <c r="W1319" s="77">
        <f t="shared" si="173"/>
        <v>29501000</v>
      </c>
      <c r="X1319" s="77">
        <f t="shared" si="174"/>
        <v>12</v>
      </c>
      <c r="Y1319"/>
    </row>
    <row r="1320" spans="1:25" ht="30" customHeight="1" x14ac:dyDescent="0.25">
      <c r="A1320" s="39" t="s">
        <v>9</v>
      </c>
      <c r="B1320" s="40">
        <v>29501013</v>
      </c>
      <c r="C1320" s="40">
        <v>20</v>
      </c>
      <c r="D1320" s="40">
        <v>61</v>
      </c>
      <c r="E1320" s="41">
        <v>44494</v>
      </c>
      <c r="F1320" s="42"/>
      <c r="G1320" s="40"/>
      <c r="H1320" s="44" t="str">
        <f>IFERROR(VLOOKUP(Abfalldokumentation!$B1320,Artikel!A:C,3,FALSE),Abfalldokumentation!$B1320)</f>
        <v>ABS AT-ROTWEIN</v>
      </c>
      <c r="I1320" s="78" t="str">
        <f>VLOOKUP(V1320,'Linien - BU'!A:B,2,FALSE)</f>
        <v>BU4</v>
      </c>
      <c r="J1320" s="79">
        <f t="shared" si="168"/>
        <v>20</v>
      </c>
      <c r="K1320" s="80">
        <f>Abfalldokumentation!$E1320</f>
        <v>44494</v>
      </c>
      <c r="L1320" s="79" t="str">
        <f>IFERROR(IF(VLOOKUP(W1320,'[1]Rohware 230'!$B:$C,2,FALSE)=0,"Rohware"),
IFERROR(IF(VLOOKUP(W1320,[1]Sammelnr.!$B:$C,2,FALSE)=0,"Sammelnr. ungeschält ABS"),
IFERROR(IF(VLOOKUP(W1320,[1]Sammelnr.!$E:$F,2,FALSE)=0,"Sammelnr. ungeschält VS"),
IFERROR(IF(VLOOKUP(W1320,[1]Sammelnr.!$H:$I,2,FALSE)=0,"Sammelnr. geschält"),
IFERROR(IF(VLOOKUP(W1320,[1]Offen!$B:$C,2,FALSE)=0,"Offen ungeschält ABS"),
IFERROR(IF(VLOOKUP(W1320,[1]Offen!$E:$F,2,FALSE)=0,"Offen ungeschält VOS"),
IFERROR(IF(VLOOKUP(W1320,[1]Offen!$H:$I,2,FALSE)=0,"Offen geschält RW"),
IFERROR(IF(VLOOKUP(W1320,[1]Offen!$K:$L,2,FALSE)=0,"Offen vegan"),
IFERROR(IF(VLOOKUP(W1320,[1]Offen!$N:$O,2,FALSE)=0,"Offen Zipfel"),
IFERROR(IF(VLOOKUP(W1320,[1]Offen!$Q:$R,2,FALSE)=0,"Offen Endstücke"),
IFERROR(IF(VLOOKUP(W1320,[1]Vakuumiert!$B:$C,2,FALSE)=0,"Vakuumierter VOS ungeschält"),
IFERROR(IF(VLOOKUP(W1320,[1]Vakuumiert!$E:$F,2,FALSE)=0,"Vakuumierter ABS ungeschält"),
IFERROR(IF(VLOOKUP(W1320,[1]Vakuumiert!$H:$I,2,FALSE)=0,"Vakuumierter VOS geschält"),
IFERROR(IF(VLOOKUP(W1320,[1]Vakuumiert!$K:$L,2,FALSE)=0,"Vakuumierter VOS vegan"),
IFERROR(IF(VLOOKUP(W1320,[1]Vakuumiert!$N:$O,2,FALSE)=0,"Vakuumierter VOS Zipfel"),
IFERROR(IF(VLOOKUP(W1320,[1]Vakuumiert!$Q:$R,2,FALSE)=0,"Vakuumiert geschält"),
IFERROR(IF(VLOOKUP(W1320,'[1]vakuumierte Fertigprodukte'!$B:$C,2,FALSE)=0,"Fertigprodukte"),
IFERROR(IF(VLOOKUP(W1320,'[1]vakuumierte Fertigprodukte'!$E:$FI,2,FALSE)=0,"Vakuumierte Zipfel"),
IFERROR(IF(VLOOKUP(W1320,[1]Wurste!$B:$C,2,FALSE)=0,"Räucherwürste"),
IFERROR(IF(VLOOKUP(W1320,[1]Wurste!$E:$F,2,FALSE)=0,"URW/URGW Wurst"),
IFERROR(IF(VLOOKUP(W1320,[1]Wurste!$H:$I,2,FALSE)=0,"HF-Wurst Vegan"),
IFERROR(IF(VLOOKUP(W1320,[1]Wurste!$K:$L,2,FALSE)=0,"320er ohne Würste"),
IFERROR(IF(AND(OR(Abfalldokumentation!$I1320="BU3",Abfalldokumentation!$I1320="Verkauf"),Abfalldokumentation!$N1320="Schimmel",Abfalldokumentation!$O1320="keinen Abnehmer/kein Schälpersonal"),"Div. Zipfel, ES ohne Verwendung",VLOOKUP(Abfalldokumentation!$M1320,Produktgruppen!A:B,2,FALSE)),"-")))))))))))))))))))))))</f>
        <v>Offen ungeschält ABS</v>
      </c>
      <c r="M1320" s="81" t="str">
        <f>IFERROR(VLOOKUP(Abfalldokumentation!$W1320,Artikel!A:C,3,FALSE),Abfalldokumentation!$W1320)</f>
        <v>ABS AT-ROTWEIN</v>
      </c>
      <c r="N1320" s="81" t="str">
        <f>VLOOKUP(D1320,'Liste Gründe'!A:D,2,FALSE)</f>
        <v>keinen Verwendungszweck</v>
      </c>
      <c r="O1320" s="80" t="str">
        <f>IF(ISBLANK(F1320),VLOOKUP(Abfalldokumentation!$X1320,'Liste Gründe'!A:D,3,FALSE),F1320)</f>
        <v>keinen Verwendungszweck</v>
      </c>
      <c r="P1320" s="81" t="str">
        <f>IF(ISBLANK(Abfalldokumentation!$G1320),"-",Abfalldokumentation!$G1320)</f>
        <v>-</v>
      </c>
      <c r="Q1320" s="81">
        <f t="shared" si="169"/>
        <v>43</v>
      </c>
      <c r="R1320" s="81" t="str">
        <f t="shared" si="170"/>
        <v>Produkte</v>
      </c>
      <c r="S1320" s="81" t="str">
        <f t="shared" si="171"/>
        <v>BUs</v>
      </c>
      <c r="T1320" s="81" t="str">
        <f t="shared" si="172"/>
        <v>Symptome</v>
      </c>
      <c r="U1320" s="81">
        <f>IFERROR(VLOOKUP(Abfalldokumentation!$W1320,Kennzahlen!S:U,3,FALSE)*Abfalldokumentation!$J1320,"0")</f>
        <v>2E-3</v>
      </c>
      <c r="V1320" s="81" t="str">
        <f>IF(ISBLANK(A1320),VLOOKUP(Abfalldokumentation!$W1320,'Linien - BU'!R:S,2,FALSE),A1320)</f>
        <v>BU4</v>
      </c>
      <c r="W1320" s="77">
        <f t="shared" si="173"/>
        <v>29501013</v>
      </c>
      <c r="X1320" s="77">
        <f t="shared" si="174"/>
        <v>61</v>
      </c>
      <c r="Y1320"/>
    </row>
    <row r="1321" spans="1:25" ht="30" customHeight="1" x14ac:dyDescent="0.25">
      <c r="A1321" s="45" t="s">
        <v>9</v>
      </c>
      <c r="B1321" s="54">
        <v>29501020</v>
      </c>
      <c r="C1321" s="46">
        <v>4</v>
      </c>
      <c r="D1321" s="46">
        <v>61</v>
      </c>
      <c r="E1321" s="47">
        <v>44494</v>
      </c>
      <c r="F1321" s="48"/>
      <c r="G1321" s="46"/>
      <c r="H1321" s="50" t="str">
        <f>IFERROR(VLOOKUP(Abfalldokumentation!$B1321,Artikel!A:C,3,FALSE),Abfalldokumentation!$B1321)</f>
        <v>VOS WAL-THEKE</v>
      </c>
      <c r="I1321" s="73" t="str">
        <f>VLOOKUP(V1321,'Linien - BU'!A:B,2,FALSE)</f>
        <v>BU4</v>
      </c>
      <c r="J1321" s="74">
        <f t="shared" si="168"/>
        <v>4</v>
      </c>
      <c r="K1321" s="75">
        <f>Abfalldokumentation!$E1321</f>
        <v>44494</v>
      </c>
      <c r="L1321" s="74" t="str">
        <f>IFERROR(IF(VLOOKUP(W1321,'[1]Rohware 230'!$B:$C,2,FALSE)=0,"Rohware"),
IFERROR(IF(VLOOKUP(W1321,[1]Sammelnr.!$B:$C,2,FALSE)=0,"Sammelnr. ungeschält ABS"),
IFERROR(IF(VLOOKUP(W1321,[1]Sammelnr.!$E:$F,2,FALSE)=0,"Sammelnr. ungeschält VS"),
IFERROR(IF(VLOOKUP(W1321,[1]Sammelnr.!$H:$I,2,FALSE)=0,"Sammelnr. geschält"),
IFERROR(IF(VLOOKUP(W1321,[1]Offen!$B:$C,2,FALSE)=0,"Offen ungeschält ABS"),
IFERROR(IF(VLOOKUP(W1321,[1]Offen!$E:$F,2,FALSE)=0,"Offen ungeschält VOS"),
IFERROR(IF(VLOOKUP(W1321,[1]Offen!$H:$I,2,FALSE)=0,"Offen geschält RW"),
IFERROR(IF(VLOOKUP(W1321,[1]Offen!$K:$L,2,FALSE)=0,"Offen vegan"),
IFERROR(IF(VLOOKUP(W1321,[1]Offen!$N:$O,2,FALSE)=0,"Offen Zipfel"),
IFERROR(IF(VLOOKUP(W1321,[1]Offen!$Q:$R,2,FALSE)=0,"Offen Endstücke"),
IFERROR(IF(VLOOKUP(W1321,[1]Vakuumiert!$B:$C,2,FALSE)=0,"Vakuumierter VOS ungeschält"),
IFERROR(IF(VLOOKUP(W1321,[1]Vakuumiert!$E:$F,2,FALSE)=0,"Vakuumierter ABS ungeschält"),
IFERROR(IF(VLOOKUP(W1321,[1]Vakuumiert!$H:$I,2,FALSE)=0,"Vakuumierter VOS geschält"),
IFERROR(IF(VLOOKUP(W1321,[1]Vakuumiert!$K:$L,2,FALSE)=0,"Vakuumierter VOS vegan"),
IFERROR(IF(VLOOKUP(W1321,[1]Vakuumiert!$N:$O,2,FALSE)=0,"Vakuumierter VOS Zipfel"),
IFERROR(IF(VLOOKUP(W1321,[1]Vakuumiert!$Q:$R,2,FALSE)=0,"Vakuumiert geschält"),
IFERROR(IF(VLOOKUP(W1321,'[1]vakuumierte Fertigprodukte'!$B:$C,2,FALSE)=0,"Fertigprodukte"),
IFERROR(IF(VLOOKUP(W1321,'[1]vakuumierte Fertigprodukte'!$E:$FI,2,FALSE)=0,"Vakuumierte Zipfel"),
IFERROR(IF(VLOOKUP(W1321,[1]Wurste!$B:$C,2,FALSE)=0,"Räucherwürste"),
IFERROR(IF(VLOOKUP(W1321,[1]Wurste!$E:$F,2,FALSE)=0,"URW/URGW Wurst"),
IFERROR(IF(VLOOKUP(W1321,[1]Wurste!$H:$I,2,FALSE)=0,"HF-Wurst Vegan"),
IFERROR(IF(VLOOKUP(W1321,[1]Wurste!$K:$L,2,FALSE)=0,"320er ohne Würste"),
IFERROR(IF(AND(OR(Abfalldokumentation!$I1321="BU3",Abfalldokumentation!$I1321="Verkauf"),Abfalldokumentation!$N1321="Schimmel",Abfalldokumentation!$O1321="keinen Abnehmer/kein Schälpersonal"),"Div. Zipfel, ES ohne Verwendung",VLOOKUP(Abfalldokumentation!$M1321,Produktgruppen!A:B,2,FALSE)),"-")))))))))))))))))))))))</f>
        <v>Offen ungeschält VOS</v>
      </c>
      <c r="M1321" s="76" t="str">
        <f>IFERROR(VLOOKUP(Abfalldokumentation!$W1321,Artikel!A:C,3,FALSE),Abfalldokumentation!$W1321)</f>
        <v>VOS WAL-THEKE</v>
      </c>
      <c r="N1321" s="76" t="str">
        <f>VLOOKUP(D1321,'Liste Gründe'!A:D,2,FALSE)</f>
        <v>keinen Verwendungszweck</v>
      </c>
      <c r="O1321" s="75" t="str">
        <f>IF(ISBLANK(F1321),VLOOKUP(Abfalldokumentation!$X1321,'Liste Gründe'!A:D,3,FALSE),F1321)</f>
        <v>keinen Verwendungszweck</v>
      </c>
      <c r="P1321" s="76" t="str">
        <f>IF(ISBLANK(Abfalldokumentation!$G1321),"-",Abfalldokumentation!$G1321)</f>
        <v>-</v>
      </c>
      <c r="Q1321" s="76">
        <f t="shared" si="169"/>
        <v>43</v>
      </c>
      <c r="R1321" s="76" t="str">
        <f t="shared" si="170"/>
        <v>Produkte</v>
      </c>
      <c r="S1321" s="76" t="str">
        <f t="shared" si="171"/>
        <v>BUs</v>
      </c>
      <c r="T1321" s="76" t="str">
        <f t="shared" si="172"/>
        <v>Symptome</v>
      </c>
      <c r="U1321" s="76">
        <f>IFERROR(VLOOKUP(Abfalldokumentation!$W1321,Kennzahlen!S:U,3,FALSE)*Abfalldokumentation!$J1321,"0")</f>
        <v>2</v>
      </c>
      <c r="V1321" s="76" t="str">
        <f>IF(ISBLANK(A1321),VLOOKUP(Abfalldokumentation!$W1321,'Linien - BU'!R:S,2,FALSE),A1321)</f>
        <v>BU4</v>
      </c>
      <c r="W1321" s="77">
        <f t="shared" si="173"/>
        <v>29501020</v>
      </c>
      <c r="X1321" s="77">
        <f t="shared" si="174"/>
        <v>61</v>
      </c>
      <c r="Y1321"/>
    </row>
    <row r="1322" spans="1:25" ht="30" customHeight="1" x14ac:dyDescent="0.25">
      <c r="A1322" s="39" t="s">
        <v>9</v>
      </c>
      <c r="B1322" s="55">
        <v>29501020</v>
      </c>
      <c r="C1322" s="40">
        <v>16</v>
      </c>
      <c r="D1322" s="40">
        <v>61</v>
      </c>
      <c r="E1322" s="41">
        <v>44494</v>
      </c>
      <c r="F1322" s="42"/>
      <c r="G1322" s="40"/>
      <c r="H1322" s="44" t="str">
        <f>IFERROR(VLOOKUP(Abfalldokumentation!$B1322,Artikel!A:C,3,FALSE),Abfalldokumentation!$B1322)</f>
        <v>VOS WAL-THEKE</v>
      </c>
      <c r="I1322" s="78" t="str">
        <f>VLOOKUP(V1322,'Linien - BU'!A:B,2,FALSE)</f>
        <v>BU4</v>
      </c>
      <c r="J1322" s="79">
        <f t="shared" si="168"/>
        <v>16</v>
      </c>
      <c r="K1322" s="80">
        <f>Abfalldokumentation!$E1322</f>
        <v>44494</v>
      </c>
      <c r="L1322" s="79" t="str">
        <f>IFERROR(IF(VLOOKUP(W1322,'[1]Rohware 230'!$B:$C,2,FALSE)=0,"Rohware"),
IFERROR(IF(VLOOKUP(W1322,[1]Sammelnr.!$B:$C,2,FALSE)=0,"Sammelnr. ungeschält ABS"),
IFERROR(IF(VLOOKUP(W1322,[1]Sammelnr.!$E:$F,2,FALSE)=0,"Sammelnr. ungeschält VS"),
IFERROR(IF(VLOOKUP(W1322,[1]Sammelnr.!$H:$I,2,FALSE)=0,"Sammelnr. geschält"),
IFERROR(IF(VLOOKUP(W1322,[1]Offen!$B:$C,2,FALSE)=0,"Offen ungeschält ABS"),
IFERROR(IF(VLOOKUP(W1322,[1]Offen!$E:$F,2,FALSE)=0,"Offen ungeschält VOS"),
IFERROR(IF(VLOOKUP(W1322,[1]Offen!$H:$I,2,FALSE)=0,"Offen geschält RW"),
IFERROR(IF(VLOOKUP(W1322,[1]Offen!$K:$L,2,FALSE)=0,"Offen vegan"),
IFERROR(IF(VLOOKUP(W1322,[1]Offen!$N:$O,2,FALSE)=0,"Offen Zipfel"),
IFERROR(IF(VLOOKUP(W1322,[1]Offen!$Q:$R,2,FALSE)=0,"Offen Endstücke"),
IFERROR(IF(VLOOKUP(W1322,[1]Vakuumiert!$B:$C,2,FALSE)=0,"Vakuumierter VOS ungeschält"),
IFERROR(IF(VLOOKUP(W1322,[1]Vakuumiert!$E:$F,2,FALSE)=0,"Vakuumierter ABS ungeschält"),
IFERROR(IF(VLOOKUP(W1322,[1]Vakuumiert!$H:$I,2,FALSE)=0,"Vakuumierter VOS geschält"),
IFERROR(IF(VLOOKUP(W1322,[1]Vakuumiert!$K:$L,2,FALSE)=0,"Vakuumierter VOS vegan"),
IFERROR(IF(VLOOKUP(W1322,[1]Vakuumiert!$N:$O,2,FALSE)=0,"Vakuumierter VOS Zipfel"),
IFERROR(IF(VLOOKUP(W1322,[1]Vakuumiert!$Q:$R,2,FALSE)=0,"Vakuumiert geschält"),
IFERROR(IF(VLOOKUP(W1322,'[1]vakuumierte Fertigprodukte'!$B:$C,2,FALSE)=0,"Fertigprodukte"),
IFERROR(IF(VLOOKUP(W1322,'[1]vakuumierte Fertigprodukte'!$E:$FI,2,FALSE)=0,"Vakuumierte Zipfel"),
IFERROR(IF(VLOOKUP(W1322,[1]Wurste!$B:$C,2,FALSE)=0,"Räucherwürste"),
IFERROR(IF(VLOOKUP(W1322,[1]Wurste!$E:$F,2,FALSE)=0,"URW/URGW Wurst"),
IFERROR(IF(VLOOKUP(W1322,[1]Wurste!$H:$I,2,FALSE)=0,"HF-Wurst Vegan"),
IFERROR(IF(VLOOKUP(W1322,[1]Wurste!$K:$L,2,FALSE)=0,"320er ohne Würste"),
IFERROR(IF(AND(OR(Abfalldokumentation!$I1322="BU3",Abfalldokumentation!$I1322="Verkauf"),Abfalldokumentation!$N1322="Schimmel",Abfalldokumentation!$O1322="keinen Abnehmer/kein Schälpersonal"),"Div. Zipfel, ES ohne Verwendung",VLOOKUP(Abfalldokumentation!$M1322,Produktgruppen!A:B,2,FALSE)),"-")))))))))))))))))))))))</f>
        <v>Offen ungeschält VOS</v>
      </c>
      <c r="M1322" s="81" t="str">
        <f>IFERROR(VLOOKUP(Abfalldokumentation!$W1322,Artikel!A:C,3,FALSE),Abfalldokumentation!$W1322)</f>
        <v>VOS WAL-THEKE</v>
      </c>
      <c r="N1322" s="81" t="str">
        <f>VLOOKUP(D1322,'Liste Gründe'!A:D,2,FALSE)</f>
        <v>keinen Verwendungszweck</v>
      </c>
      <c r="O1322" s="80" t="str">
        <f>IF(ISBLANK(F1322),VLOOKUP(Abfalldokumentation!$X1322,'Liste Gründe'!A:D,3,FALSE),F1322)</f>
        <v>keinen Verwendungszweck</v>
      </c>
      <c r="P1322" s="81" t="str">
        <f>IF(ISBLANK(Abfalldokumentation!$G1322),"-",Abfalldokumentation!$G1322)</f>
        <v>-</v>
      </c>
      <c r="Q1322" s="81">
        <f t="shared" si="169"/>
        <v>43</v>
      </c>
      <c r="R1322" s="81" t="str">
        <f t="shared" si="170"/>
        <v>Produkte</v>
      </c>
      <c r="S1322" s="81" t="str">
        <f t="shared" si="171"/>
        <v>BUs</v>
      </c>
      <c r="T1322" s="81" t="str">
        <f t="shared" si="172"/>
        <v>Symptome</v>
      </c>
      <c r="U1322" s="81">
        <f>IFERROR(VLOOKUP(Abfalldokumentation!$W1322,Kennzahlen!S:U,3,FALSE)*Abfalldokumentation!$J1322,"0")</f>
        <v>8</v>
      </c>
      <c r="V1322" s="81" t="str">
        <f>IF(ISBLANK(A1322),VLOOKUP(Abfalldokumentation!$W1322,'Linien - BU'!R:S,2,FALSE),A1322)</f>
        <v>BU4</v>
      </c>
      <c r="W1322" s="77">
        <f t="shared" si="173"/>
        <v>29501020</v>
      </c>
      <c r="X1322" s="77">
        <f t="shared" si="174"/>
        <v>61</v>
      </c>
      <c r="Y1322"/>
    </row>
    <row r="1323" spans="1:25" ht="30" customHeight="1" x14ac:dyDescent="0.25">
      <c r="A1323" s="45" t="s">
        <v>9</v>
      </c>
      <c r="B1323" s="54">
        <v>29501028</v>
      </c>
      <c r="C1323" s="46">
        <v>17</v>
      </c>
      <c r="D1323" s="46">
        <v>61</v>
      </c>
      <c r="E1323" s="47">
        <v>44494</v>
      </c>
      <c r="F1323" s="48"/>
      <c r="G1323" s="46"/>
      <c r="H1323" s="50" t="str">
        <f>IFERROR(VLOOKUP(Abfalldokumentation!$B1323,Artikel!A:C,3,FALSE),Abfalldokumentation!$B1323)</f>
        <v>ABS KELLERGEIST</v>
      </c>
      <c r="I1323" s="73" t="str">
        <f>VLOOKUP(V1323,'Linien - BU'!A:B,2,FALSE)</f>
        <v>BU4</v>
      </c>
      <c r="J1323" s="74">
        <f t="shared" si="168"/>
        <v>17</v>
      </c>
      <c r="K1323" s="75">
        <f>Abfalldokumentation!$E1323</f>
        <v>44494</v>
      </c>
      <c r="L1323" s="74" t="str">
        <f>IFERROR(IF(VLOOKUP(W1323,'[1]Rohware 230'!$B:$C,2,FALSE)=0,"Rohware"),
IFERROR(IF(VLOOKUP(W1323,[1]Sammelnr.!$B:$C,2,FALSE)=0,"Sammelnr. ungeschält ABS"),
IFERROR(IF(VLOOKUP(W1323,[1]Sammelnr.!$E:$F,2,FALSE)=0,"Sammelnr. ungeschält VS"),
IFERROR(IF(VLOOKUP(W1323,[1]Sammelnr.!$H:$I,2,FALSE)=0,"Sammelnr. geschält"),
IFERROR(IF(VLOOKUP(W1323,[1]Offen!$B:$C,2,FALSE)=0,"Offen ungeschält ABS"),
IFERROR(IF(VLOOKUP(W1323,[1]Offen!$E:$F,2,FALSE)=0,"Offen ungeschält VOS"),
IFERROR(IF(VLOOKUP(W1323,[1]Offen!$H:$I,2,FALSE)=0,"Offen geschält RW"),
IFERROR(IF(VLOOKUP(W1323,[1]Offen!$K:$L,2,FALSE)=0,"Offen vegan"),
IFERROR(IF(VLOOKUP(W1323,[1]Offen!$N:$O,2,FALSE)=0,"Offen Zipfel"),
IFERROR(IF(VLOOKUP(W1323,[1]Offen!$Q:$R,2,FALSE)=0,"Offen Endstücke"),
IFERROR(IF(VLOOKUP(W1323,[1]Vakuumiert!$B:$C,2,FALSE)=0,"Vakuumierter VOS ungeschält"),
IFERROR(IF(VLOOKUP(W1323,[1]Vakuumiert!$E:$F,2,FALSE)=0,"Vakuumierter ABS ungeschält"),
IFERROR(IF(VLOOKUP(W1323,[1]Vakuumiert!$H:$I,2,FALSE)=0,"Vakuumierter VOS geschält"),
IFERROR(IF(VLOOKUP(W1323,[1]Vakuumiert!$K:$L,2,FALSE)=0,"Vakuumierter VOS vegan"),
IFERROR(IF(VLOOKUP(W1323,[1]Vakuumiert!$N:$O,2,FALSE)=0,"Vakuumierter VOS Zipfel"),
IFERROR(IF(VLOOKUP(W1323,[1]Vakuumiert!$Q:$R,2,FALSE)=0,"Vakuumiert geschält"),
IFERROR(IF(VLOOKUP(W1323,'[1]vakuumierte Fertigprodukte'!$B:$C,2,FALSE)=0,"Fertigprodukte"),
IFERROR(IF(VLOOKUP(W1323,'[1]vakuumierte Fertigprodukte'!$E:$FI,2,FALSE)=0,"Vakuumierte Zipfel"),
IFERROR(IF(VLOOKUP(W1323,[1]Wurste!$B:$C,2,FALSE)=0,"Räucherwürste"),
IFERROR(IF(VLOOKUP(W1323,[1]Wurste!$E:$F,2,FALSE)=0,"URW/URGW Wurst"),
IFERROR(IF(VLOOKUP(W1323,[1]Wurste!$H:$I,2,FALSE)=0,"HF-Wurst Vegan"),
IFERROR(IF(VLOOKUP(W1323,[1]Wurste!$K:$L,2,FALSE)=0,"320er ohne Würste"),
IFERROR(IF(AND(OR(Abfalldokumentation!$I1323="BU3",Abfalldokumentation!$I1323="Verkauf"),Abfalldokumentation!$N1323="Schimmel",Abfalldokumentation!$O1323="keinen Abnehmer/kein Schälpersonal"),"Div. Zipfel, ES ohne Verwendung",VLOOKUP(Abfalldokumentation!$M1323,Produktgruppen!A:B,2,FALSE)),"-")))))))))))))))))))))))</f>
        <v>Offen ungeschält ABS</v>
      </c>
      <c r="M1323" s="76" t="str">
        <f>IFERROR(VLOOKUP(Abfalldokumentation!$W1323,Artikel!A:C,3,FALSE),Abfalldokumentation!$W1323)</f>
        <v>ABS KELLERGEIST</v>
      </c>
      <c r="N1323" s="76" t="str">
        <f>VLOOKUP(D1323,'Liste Gründe'!A:D,2,FALSE)</f>
        <v>keinen Verwendungszweck</v>
      </c>
      <c r="O1323" s="75" t="str">
        <f>IF(ISBLANK(F1323),VLOOKUP(Abfalldokumentation!$X1323,'Liste Gründe'!A:D,3,FALSE),F1323)</f>
        <v>keinen Verwendungszweck</v>
      </c>
      <c r="P1323" s="76" t="str">
        <f>IF(ISBLANK(Abfalldokumentation!$G1323),"-",Abfalldokumentation!$G1323)</f>
        <v>-</v>
      </c>
      <c r="Q1323" s="76">
        <f t="shared" si="169"/>
        <v>43</v>
      </c>
      <c r="R1323" s="76" t="str">
        <f t="shared" si="170"/>
        <v>Produkte</v>
      </c>
      <c r="S1323" s="76" t="str">
        <f t="shared" si="171"/>
        <v>BUs</v>
      </c>
      <c r="T1323" s="76" t="str">
        <f t="shared" si="172"/>
        <v>Symptome</v>
      </c>
      <c r="U1323" s="76">
        <f>IFERROR(VLOOKUP(Abfalldokumentation!$W1323,Kennzahlen!S:U,3,FALSE)*Abfalldokumentation!$J1323,"0")</f>
        <v>1.7000000000000001E-3</v>
      </c>
      <c r="V1323" s="76" t="str">
        <f>IF(ISBLANK(A1323),VLOOKUP(Abfalldokumentation!$W1323,'Linien - BU'!R:S,2,FALSE),A1323)</f>
        <v>BU4</v>
      </c>
      <c r="W1323" s="77">
        <f t="shared" si="173"/>
        <v>29501028</v>
      </c>
      <c r="X1323" s="77">
        <f t="shared" si="174"/>
        <v>61</v>
      </c>
      <c r="Y1323"/>
    </row>
    <row r="1324" spans="1:25" ht="30" customHeight="1" x14ac:dyDescent="0.25">
      <c r="A1324" s="39" t="s">
        <v>9</v>
      </c>
      <c r="B1324" s="55">
        <v>29501028</v>
      </c>
      <c r="C1324" s="40">
        <v>20</v>
      </c>
      <c r="D1324" s="40">
        <v>61</v>
      </c>
      <c r="E1324" s="41">
        <v>44494</v>
      </c>
      <c r="F1324" s="42"/>
      <c r="G1324" s="40"/>
      <c r="H1324" s="44" t="str">
        <f>IFERROR(VLOOKUP(Abfalldokumentation!$B1324,Artikel!A:C,3,FALSE),Abfalldokumentation!$B1324)</f>
        <v>ABS KELLERGEIST</v>
      </c>
      <c r="I1324" s="78" t="str">
        <f>VLOOKUP(V1324,'Linien - BU'!A:B,2,FALSE)</f>
        <v>BU4</v>
      </c>
      <c r="J1324" s="79">
        <f t="shared" si="168"/>
        <v>20</v>
      </c>
      <c r="K1324" s="80">
        <f>Abfalldokumentation!$E1324</f>
        <v>44494</v>
      </c>
      <c r="L1324" s="79" t="str">
        <f>IFERROR(IF(VLOOKUP(W1324,'[1]Rohware 230'!$B:$C,2,FALSE)=0,"Rohware"),
IFERROR(IF(VLOOKUP(W1324,[1]Sammelnr.!$B:$C,2,FALSE)=0,"Sammelnr. ungeschält ABS"),
IFERROR(IF(VLOOKUP(W1324,[1]Sammelnr.!$E:$F,2,FALSE)=0,"Sammelnr. ungeschält VS"),
IFERROR(IF(VLOOKUP(W1324,[1]Sammelnr.!$H:$I,2,FALSE)=0,"Sammelnr. geschält"),
IFERROR(IF(VLOOKUP(W1324,[1]Offen!$B:$C,2,FALSE)=0,"Offen ungeschält ABS"),
IFERROR(IF(VLOOKUP(W1324,[1]Offen!$E:$F,2,FALSE)=0,"Offen ungeschält VOS"),
IFERROR(IF(VLOOKUP(W1324,[1]Offen!$H:$I,2,FALSE)=0,"Offen geschält RW"),
IFERROR(IF(VLOOKUP(W1324,[1]Offen!$K:$L,2,FALSE)=0,"Offen vegan"),
IFERROR(IF(VLOOKUP(W1324,[1]Offen!$N:$O,2,FALSE)=0,"Offen Zipfel"),
IFERROR(IF(VLOOKUP(W1324,[1]Offen!$Q:$R,2,FALSE)=0,"Offen Endstücke"),
IFERROR(IF(VLOOKUP(W1324,[1]Vakuumiert!$B:$C,2,FALSE)=0,"Vakuumierter VOS ungeschält"),
IFERROR(IF(VLOOKUP(W1324,[1]Vakuumiert!$E:$F,2,FALSE)=0,"Vakuumierter ABS ungeschält"),
IFERROR(IF(VLOOKUP(W1324,[1]Vakuumiert!$H:$I,2,FALSE)=0,"Vakuumierter VOS geschält"),
IFERROR(IF(VLOOKUP(W1324,[1]Vakuumiert!$K:$L,2,FALSE)=0,"Vakuumierter VOS vegan"),
IFERROR(IF(VLOOKUP(W1324,[1]Vakuumiert!$N:$O,2,FALSE)=0,"Vakuumierter VOS Zipfel"),
IFERROR(IF(VLOOKUP(W1324,[1]Vakuumiert!$Q:$R,2,FALSE)=0,"Vakuumiert geschält"),
IFERROR(IF(VLOOKUP(W1324,'[1]vakuumierte Fertigprodukte'!$B:$C,2,FALSE)=0,"Fertigprodukte"),
IFERROR(IF(VLOOKUP(W1324,'[1]vakuumierte Fertigprodukte'!$E:$FI,2,FALSE)=0,"Vakuumierte Zipfel"),
IFERROR(IF(VLOOKUP(W1324,[1]Wurste!$B:$C,2,FALSE)=0,"Räucherwürste"),
IFERROR(IF(VLOOKUP(W1324,[1]Wurste!$E:$F,2,FALSE)=0,"URW/URGW Wurst"),
IFERROR(IF(VLOOKUP(W1324,[1]Wurste!$H:$I,2,FALSE)=0,"HF-Wurst Vegan"),
IFERROR(IF(VLOOKUP(W1324,[1]Wurste!$K:$L,2,FALSE)=0,"320er ohne Würste"),
IFERROR(IF(AND(OR(Abfalldokumentation!$I1324="BU3",Abfalldokumentation!$I1324="Verkauf"),Abfalldokumentation!$N1324="Schimmel",Abfalldokumentation!$O1324="keinen Abnehmer/kein Schälpersonal"),"Div. Zipfel, ES ohne Verwendung",VLOOKUP(Abfalldokumentation!$M1324,Produktgruppen!A:B,2,FALSE)),"-")))))))))))))))))))))))</f>
        <v>Offen ungeschält ABS</v>
      </c>
      <c r="M1324" s="81" t="str">
        <f>IFERROR(VLOOKUP(Abfalldokumentation!$W1324,Artikel!A:C,3,FALSE),Abfalldokumentation!$W1324)</f>
        <v>ABS KELLERGEIST</v>
      </c>
      <c r="N1324" s="81" t="str">
        <f>VLOOKUP(D1324,'Liste Gründe'!A:D,2,FALSE)</f>
        <v>keinen Verwendungszweck</v>
      </c>
      <c r="O1324" s="80" t="str">
        <f>IF(ISBLANK(F1324),VLOOKUP(Abfalldokumentation!$X1324,'Liste Gründe'!A:D,3,FALSE),F1324)</f>
        <v>keinen Verwendungszweck</v>
      </c>
      <c r="P1324" s="81" t="str">
        <f>IF(ISBLANK(Abfalldokumentation!$G1324),"-",Abfalldokumentation!$G1324)</f>
        <v>-</v>
      </c>
      <c r="Q1324" s="81">
        <f t="shared" si="169"/>
        <v>43</v>
      </c>
      <c r="R1324" s="81" t="str">
        <f t="shared" si="170"/>
        <v>Produkte</v>
      </c>
      <c r="S1324" s="81" t="str">
        <f t="shared" si="171"/>
        <v>BUs</v>
      </c>
      <c r="T1324" s="81" t="str">
        <f t="shared" si="172"/>
        <v>Symptome</v>
      </c>
      <c r="U1324" s="81">
        <f>IFERROR(VLOOKUP(Abfalldokumentation!$W1324,Kennzahlen!S:U,3,FALSE)*Abfalldokumentation!$J1324,"0")</f>
        <v>2E-3</v>
      </c>
      <c r="V1324" s="81" t="str">
        <f>IF(ISBLANK(A1324),VLOOKUP(Abfalldokumentation!$W1324,'Linien - BU'!R:S,2,FALSE),A1324)</f>
        <v>BU4</v>
      </c>
      <c r="W1324" s="77">
        <f t="shared" si="173"/>
        <v>29501028</v>
      </c>
      <c r="X1324" s="77">
        <f t="shared" si="174"/>
        <v>61</v>
      </c>
      <c r="Y1324"/>
    </row>
    <row r="1325" spans="1:25" ht="30" customHeight="1" x14ac:dyDescent="0.25">
      <c r="A1325" s="45" t="s">
        <v>9</v>
      </c>
      <c r="B1325" s="54">
        <v>29501029</v>
      </c>
      <c r="C1325" s="46">
        <v>12</v>
      </c>
      <c r="D1325" s="46">
        <v>61</v>
      </c>
      <c r="E1325" s="47">
        <v>44494</v>
      </c>
      <c r="F1325" s="48"/>
      <c r="G1325" s="46"/>
      <c r="H1325" s="50" t="str">
        <f>IFERROR(VLOOKUP(Abfalldokumentation!$B1325,Artikel!A:C,3,FALSE),Abfalldokumentation!$B1325)</f>
        <v>ABS BRUSCHETTA</v>
      </c>
      <c r="I1325" s="73" t="str">
        <f>VLOOKUP(V1325,'Linien - BU'!A:B,2,FALSE)</f>
        <v>BU4</v>
      </c>
      <c r="J1325" s="74">
        <f t="shared" si="168"/>
        <v>12</v>
      </c>
      <c r="K1325" s="75">
        <f>Abfalldokumentation!$E1325</f>
        <v>44494</v>
      </c>
      <c r="L1325" s="74" t="str">
        <f>IFERROR(IF(VLOOKUP(W1325,'[1]Rohware 230'!$B:$C,2,FALSE)=0,"Rohware"),
IFERROR(IF(VLOOKUP(W1325,[1]Sammelnr.!$B:$C,2,FALSE)=0,"Sammelnr. ungeschält ABS"),
IFERROR(IF(VLOOKUP(W1325,[1]Sammelnr.!$E:$F,2,FALSE)=0,"Sammelnr. ungeschält VS"),
IFERROR(IF(VLOOKUP(W1325,[1]Sammelnr.!$H:$I,2,FALSE)=0,"Sammelnr. geschält"),
IFERROR(IF(VLOOKUP(W1325,[1]Offen!$B:$C,2,FALSE)=0,"Offen ungeschält ABS"),
IFERROR(IF(VLOOKUP(W1325,[1]Offen!$E:$F,2,FALSE)=0,"Offen ungeschält VOS"),
IFERROR(IF(VLOOKUP(W1325,[1]Offen!$H:$I,2,FALSE)=0,"Offen geschält RW"),
IFERROR(IF(VLOOKUP(W1325,[1]Offen!$K:$L,2,FALSE)=0,"Offen vegan"),
IFERROR(IF(VLOOKUP(W1325,[1]Offen!$N:$O,2,FALSE)=0,"Offen Zipfel"),
IFERROR(IF(VLOOKUP(W1325,[1]Offen!$Q:$R,2,FALSE)=0,"Offen Endstücke"),
IFERROR(IF(VLOOKUP(W1325,[1]Vakuumiert!$B:$C,2,FALSE)=0,"Vakuumierter VOS ungeschält"),
IFERROR(IF(VLOOKUP(W1325,[1]Vakuumiert!$E:$F,2,FALSE)=0,"Vakuumierter ABS ungeschält"),
IFERROR(IF(VLOOKUP(W1325,[1]Vakuumiert!$H:$I,2,FALSE)=0,"Vakuumierter VOS geschält"),
IFERROR(IF(VLOOKUP(W1325,[1]Vakuumiert!$K:$L,2,FALSE)=0,"Vakuumierter VOS vegan"),
IFERROR(IF(VLOOKUP(W1325,[1]Vakuumiert!$N:$O,2,FALSE)=0,"Vakuumierter VOS Zipfel"),
IFERROR(IF(VLOOKUP(W1325,[1]Vakuumiert!$Q:$R,2,FALSE)=0,"Vakuumiert geschält"),
IFERROR(IF(VLOOKUP(W1325,'[1]vakuumierte Fertigprodukte'!$B:$C,2,FALSE)=0,"Fertigprodukte"),
IFERROR(IF(VLOOKUP(W1325,'[1]vakuumierte Fertigprodukte'!$E:$FI,2,FALSE)=0,"Vakuumierte Zipfel"),
IFERROR(IF(VLOOKUP(W1325,[1]Wurste!$B:$C,2,FALSE)=0,"Räucherwürste"),
IFERROR(IF(VLOOKUP(W1325,[1]Wurste!$E:$F,2,FALSE)=0,"URW/URGW Wurst"),
IFERROR(IF(VLOOKUP(W1325,[1]Wurste!$H:$I,2,FALSE)=0,"HF-Wurst Vegan"),
IFERROR(IF(VLOOKUP(W1325,[1]Wurste!$K:$L,2,FALSE)=0,"320er ohne Würste"),
IFERROR(IF(AND(OR(Abfalldokumentation!$I1325="BU3",Abfalldokumentation!$I1325="Verkauf"),Abfalldokumentation!$N1325="Schimmel",Abfalldokumentation!$O1325="keinen Abnehmer/kein Schälpersonal"),"Div. Zipfel, ES ohne Verwendung",VLOOKUP(Abfalldokumentation!$M1325,Produktgruppen!A:B,2,FALSE)),"-")))))))))))))))))))))))</f>
        <v>Offen ungeschält ABS</v>
      </c>
      <c r="M1325" s="76" t="str">
        <f>IFERROR(VLOOKUP(Abfalldokumentation!$W1325,Artikel!A:C,3,FALSE),Abfalldokumentation!$W1325)</f>
        <v>ABS BRUSCHETTA</v>
      </c>
      <c r="N1325" s="76" t="str">
        <f>VLOOKUP(D1325,'Liste Gründe'!A:D,2,FALSE)</f>
        <v>keinen Verwendungszweck</v>
      </c>
      <c r="O1325" s="75" t="str">
        <f>IF(ISBLANK(F1325),VLOOKUP(Abfalldokumentation!$X1325,'Liste Gründe'!A:D,3,FALSE),F1325)</f>
        <v>keinen Verwendungszweck</v>
      </c>
      <c r="P1325" s="76" t="str">
        <f>IF(ISBLANK(Abfalldokumentation!$G1325),"-",Abfalldokumentation!$G1325)</f>
        <v>-</v>
      </c>
      <c r="Q1325" s="76">
        <f t="shared" si="169"/>
        <v>43</v>
      </c>
      <c r="R1325" s="76" t="str">
        <f t="shared" si="170"/>
        <v>Produkte</v>
      </c>
      <c r="S1325" s="76" t="str">
        <f t="shared" si="171"/>
        <v>BUs</v>
      </c>
      <c r="T1325" s="76" t="str">
        <f t="shared" si="172"/>
        <v>Symptome</v>
      </c>
      <c r="U1325" s="76">
        <f>IFERROR(VLOOKUP(Abfalldokumentation!$W1325,Kennzahlen!S:U,3,FALSE)*Abfalldokumentation!$J1325,"0")</f>
        <v>18</v>
      </c>
      <c r="V1325" s="76" t="str">
        <f>IF(ISBLANK(A1325),VLOOKUP(Abfalldokumentation!$W1325,'Linien - BU'!R:S,2,FALSE),A1325)</f>
        <v>BU4</v>
      </c>
      <c r="W1325" s="77">
        <f t="shared" si="173"/>
        <v>29501029</v>
      </c>
      <c r="X1325" s="77">
        <f t="shared" si="174"/>
        <v>61</v>
      </c>
      <c r="Y1325"/>
    </row>
    <row r="1326" spans="1:25" ht="30" customHeight="1" x14ac:dyDescent="0.25">
      <c r="A1326" s="39" t="s">
        <v>99</v>
      </c>
      <c r="B1326" s="55">
        <v>29501032</v>
      </c>
      <c r="C1326" s="40">
        <v>27</v>
      </c>
      <c r="D1326" s="40">
        <v>22</v>
      </c>
      <c r="E1326" s="41">
        <v>44494</v>
      </c>
      <c r="F1326" s="42" t="s">
        <v>87</v>
      </c>
      <c r="G1326" s="40" t="s">
        <v>100</v>
      </c>
      <c r="H1326" s="44" t="str">
        <f>IFERROR(VLOOKUP(Abfalldokumentation!$B1326,Artikel!A:C,3,FALSE),Abfalldokumentation!$B1326)</f>
        <v>ABS CHED-ROT MIT ß-CARO</v>
      </c>
      <c r="I1326" s="78" t="str">
        <f>VLOOKUP(V1326,'Linien - BU'!A:B,2,FALSE)</f>
        <v>BU3</v>
      </c>
      <c r="J1326" s="79">
        <f t="shared" si="168"/>
        <v>27</v>
      </c>
      <c r="K1326" s="80">
        <f>Abfalldokumentation!$E1326</f>
        <v>44494</v>
      </c>
      <c r="L1326" s="79" t="str">
        <f>IFERROR(IF(VLOOKUP(W1326,'[1]Rohware 230'!$B:$C,2,FALSE)=0,"Rohware"),
IFERROR(IF(VLOOKUP(W1326,[1]Sammelnr.!$B:$C,2,FALSE)=0,"Sammelnr. ungeschält ABS"),
IFERROR(IF(VLOOKUP(W1326,[1]Sammelnr.!$E:$F,2,FALSE)=0,"Sammelnr. ungeschält VS"),
IFERROR(IF(VLOOKUP(W1326,[1]Sammelnr.!$H:$I,2,FALSE)=0,"Sammelnr. geschält"),
IFERROR(IF(VLOOKUP(W1326,[1]Offen!$B:$C,2,FALSE)=0,"Offen ungeschält ABS"),
IFERROR(IF(VLOOKUP(W1326,[1]Offen!$E:$F,2,FALSE)=0,"Offen ungeschält VOS"),
IFERROR(IF(VLOOKUP(W1326,[1]Offen!$H:$I,2,FALSE)=0,"Offen geschält RW"),
IFERROR(IF(VLOOKUP(W1326,[1]Offen!$K:$L,2,FALSE)=0,"Offen vegan"),
IFERROR(IF(VLOOKUP(W1326,[1]Offen!$N:$O,2,FALSE)=0,"Offen Zipfel"),
IFERROR(IF(VLOOKUP(W1326,[1]Offen!$Q:$R,2,FALSE)=0,"Offen Endstücke"),
IFERROR(IF(VLOOKUP(W1326,[1]Vakuumiert!$B:$C,2,FALSE)=0,"Vakuumierter VOS ungeschält"),
IFERROR(IF(VLOOKUP(W1326,[1]Vakuumiert!$E:$F,2,FALSE)=0,"Vakuumierter ABS ungeschält"),
IFERROR(IF(VLOOKUP(W1326,[1]Vakuumiert!$H:$I,2,FALSE)=0,"Vakuumierter VOS geschält"),
IFERROR(IF(VLOOKUP(W1326,[1]Vakuumiert!$K:$L,2,FALSE)=0,"Vakuumierter VOS vegan"),
IFERROR(IF(VLOOKUP(W1326,[1]Vakuumiert!$N:$O,2,FALSE)=0,"Vakuumierter VOS Zipfel"),
IFERROR(IF(VLOOKUP(W1326,[1]Vakuumiert!$Q:$R,2,FALSE)=0,"Vakuumiert geschält"),
IFERROR(IF(VLOOKUP(W1326,'[1]vakuumierte Fertigprodukte'!$B:$C,2,FALSE)=0,"Fertigprodukte"),
IFERROR(IF(VLOOKUP(W1326,'[1]vakuumierte Fertigprodukte'!$E:$FI,2,FALSE)=0,"Vakuumierte Zipfel"),
IFERROR(IF(VLOOKUP(W1326,[1]Wurste!$B:$C,2,FALSE)=0,"Räucherwürste"),
IFERROR(IF(VLOOKUP(W1326,[1]Wurste!$E:$F,2,FALSE)=0,"URW/URGW Wurst"),
IFERROR(IF(VLOOKUP(W1326,[1]Wurste!$H:$I,2,FALSE)=0,"HF-Wurst Vegan"),
IFERROR(IF(VLOOKUP(W1326,[1]Wurste!$K:$L,2,FALSE)=0,"320er ohne Würste"),
IFERROR(IF(AND(OR(Abfalldokumentation!$I1326="BU3",Abfalldokumentation!$I1326="Verkauf"),Abfalldokumentation!$N1326="Schimmel",Abfalldokumentation!$O1326="keinen Abnehmer/kein Schälpersonal"),"Div. Zipfel, ES ohne Verwendung",VLOOKUP(Abfalldokumentation!$M1326,Produktgruppen!A:B,2,FALSE)),"-")))))))))))))))))))))))</f>
        <v>Offen ungeschält ABS</v>
      </c>
      <c r="M1326" s="81" t="str">
        <f>IFERROR(VLOOKUP(Abfalldokumentation!$W1326,Artikel!A:C,3,FALSE),Abfalldokumentation!$W1326)</f>
        <v>ABS CHED-ROT MIT ß-CARO</v>
      </c>
      <c r="N1326" s="81" t="str">
        <f>VLOOKUP(D1326,'Liste Gründe'!A:D,2,FALSE)</f>
        <v>Rest</v>
      </c>
      <c r="O1326" s="80" t="str">
        <f>IF(ISBLANK(F1326),VLOOKUP(Abfalldokumentation!$X1326,'Liste Gründe'!A:D,3,FALSE),F1326)</f>
        <v>Fremdkörper</v>
      </c>
      <c r="P1326" s="81" t="str">
        <f>IF(ISBLANK(Abfalldokumentation!$G1326),"-",Abfalldokumentation!$G1326)</f>
        <v>Schmutz</v>
      </c>
      <c r="Q1326" s="81">
        <f t="shared" si="169"/>
        <v>43</v>
      </c>
      <c r="R1326" s="81" t="str">
        <f t="shared" si="170"/>
        <v>Produkte</v>
      </c>
      <c r="S1326" s="81" t="str">
        <f t="shared" si="171"/>
        <v>BUs</v>
      </c>
      <c r="T1326" s="81" t="str">
        <f t="shared" si="172"/>
        <v>Symptome</v>
      </c>
      <c r="U1326" s="81">
        <f>IFERROR(VLOOKUP(Abfalldokumentation!$W1326,Kennzahlen!S:U,3,FALSE)*Abfalldokumentation!$J1326,"0")</f>
        <v>27</v>
      </c>
      <c r="V1326" s="81" t="str">
        <f>IF(ISBLANK(A1326),VLOOKUP(Abfalldokumentation!$W1326,'Linien - BU'!R:S,2,FALSE),A1326)</f>
        <v>L33</v>
      </c>
      <c r="W1326" s="77">
        <f t="shared" si="173"/>
        <v>29501032</v>
      </c>
      <c r="X1326" s="77">
        <f t="shared" si="174"/>
        <v>22</v>
      </c>
      <c r="Y1326"/>
    </row>
    <row r="1327" spans="1:25" ht="30" customHeight="1" x14ac:dyDescent="0.25">
      <c r="A1327" s="45" t="s">
        <v>99</v>
      </c>
      <c r="B1327" s="46">
        <v>29501032</v>
      </c>
      <c r="C1327" s="46">
        <v>27</v>
      </c>
      <c r="D1327" s="46">
        <v>22</v>
      </c>
      <c r="E1327" s="47">
        <v>44494</v>
      </c>
      <c r="F1327" s="48" t="s">
        <v>87</v>
      </c>
      <c r="G1327" s="46" t="s">
        <v>100</v>
      </c>
      <c r="H1327" s="50" t="str">
        <f>IFERROR(VLOOKUP(Abfalldokumentation!$B1327,Artikel!A:C,3,FALSE),Abfalldokumentation!$B1327)</f>
        <v>ABS CHED-ROT MIT ß-CARO</v>
      </c>
      <c r="I1327" s="73" t="str">
        <f>VLOOKUP(V1327,'Linien - BU'!A:B,2,FALSE)</f>
        <v>BU3</v>
      </c>
      <c r="J1327" s="74">
        <f t="shared" si="168"/>
        <v>27</v>
      </c>
      <c r="K1327" s="75">
        <f>Abfalldokumentation!$E1327</f>
        <v>44494</v>
      </c>
      <c r="L1327" s="74" t="str">
        <f>IFERROR(IF(VLOOKUP(W1327,'[1]Rohware 230'!$B:$C,2,FALSE)=0,"Rohware"),
IFERROR(IF(VLOOKUP(W1327,[1]Sammelnr.!$B:$C,2,FALSE)=0,"Sammelnr. ungeschält ABS"),
IFERROR(IF(VLOOKUP(W1327,[1]Sammelnr.!$E:$F,2,FALSE)=0,"Sammelnr. ungeschält VS"),
IFERROR(IF(VLOOKUP(W1327,[1]Sammelnr.!$H:$I,2,FALSE)=0,"Sammelnr. geschält"),
IFERROR(IF(VLOOKUP(W1327,[1]Offen!$B:$C,2,FALSE)=0,"Offen ungeschält ABS"),
IFERROR(IF(VLOOKUP(W1327,[1]Offen!$E:$F,2,FALSE)=0,"Offen ungeschält VOS"),
IFERROR(IF(VLOOKUP(W1327,[1]Offen!$H:$I,2,FALSE)=0,"Offen geschält RW"),
IFERROR(IF(VLOOKUP(W1327,[1]Offen!$K:$L,2,FALSE)=0,"Offen vegan"),
IFERROR(IF(VLOOKUP(W1327,[1]Offen!$N:$O,2,FALSE)=0,"Offen Zipfel"),
IFERROR(IF(VLOOKUP(W1327,[1]Offen!$Q:$R,2,FALSE)=0,"Offen Endstücke"),
IFERROR(IF(VLOOKUP(W1327,[1]Vakuumiert!$B:$C,2,FALSE)=0,"Vakuumierter VOS ungeschält"),
IFERROR(IF(VLOOKUP(W1327,[1]Vakuumiert!$E:$F,2,FALSE)=0,"Vakuumierter ABS ungeschält"),
IFERROR(IF(VLOOKUP(W1327,[1]Vakuumiert!$H:$I,2,FALSE)=0,"Vakuumierter VOS geschält"),
IFERROR(IF(VLOOKUP(W1327,[1]Vakuumiert!$K:$L,2,FALSE)=0,"Vakuumierter VOS vegan"),
IFERROR(IF(VLOOKUP(W1327,[1]Vakuumiert!$N:$O,2,FALSE)=0,"Vakuumierter VOS Zipfel"),
IFERROR(IF(VLOOKUP(W1327,[1]Vakuumiert!$Q:$R,2,FALSE)=0,"Vakuumiert geschält"),
IFERROR(IF(VLOOKUP(W1327,'[1]vakuumierte Fertigprodukte'!$B:$C,2,FALSE)=0,"Fertigprodukte"),
IFERROR(IF(VLOOKUP(W1327,'[1]vakuumierte Fertigprodukte'!$E:$FI,2,FALSE)=0,"Vakuumierte Zipfel"),
IFERROR(IF(VLOOKUP(W1327,[1]Wurste!$B:$C,2,FALSE)=0,"Räucherwürste"),
IFERROR(IF(VLOOKUP(W1327,[1]Wurste!$E:$F,2,FALSE)=0,"URW/URGW Wurst"),
IFERROR(IF(VLOOKUP(W1327,[1]Wurste!$H:$I,2,FALSE)=0,"HF-Wurst Vegan"),
IFERROR(IF(VLOOKUP(W1327,[1]Wurste!$K:$L,2,FALSE)=0,"320er ohne Würste"),
IFERROR(IF(AND(OR(Abfalldokumentation!$I1327="BU3",Abfalldokumentation!$I1327="Verkauf"),Abfalldokumentation!$N1327="Schimmel",Abfalldokumentation!$O1327="keinen Abnehmer/kein Schälpersonal"),"Div. Zipfel, ES ohne Verwendung",VLOOKUP(Abfalldokumentation!$M1327,Produktgruppen!A:B,2,FALSE)),"-")))))))))))))))))))))))</f>
        <v>Offen ungeschält ABS</v>
      </c>
      <c r="M1327" s="76" t="str">
        <f>IFERROR(VLOOKUP(Abfalldokumentation!$W1327,Artikel!A:C,3,FALSE),Abfalldokumentation!$W1327)</f>
        <v>ABS CHED-ROT MIT ß-CARO</v>
      </c>
      <c r="N1327" s="76" t="str">
        <f>VLOOKUP(D1327,'Liste Gründe'!A:D,2,FALSE)</f>
        <v>Rest</v>
      </c>
      <c r="O1327" s="75" t="str">
        <f>IF(ISBLANK(F1327),VLOOKUP(Abfalldokumentation!$X1327,'Liste Gründe'!A:D,3,FALSE),F1327)</f>
        <v>Fremdkörper</v>
      </c>
      <c r="P1327" s="76" t="str">
        <f>IF(ISBLANK(Abfalldokumentation!$G1327),"-",Abfalldokumentation!$G1327)</f>
        <v>Schmutz</v>
      </c>
      <c r="Q1327" s="76">
        <f t="shared" si="169"/>
        <v>43</v>
      </c>
      <c r="R1327" s="76" t="str">
        <f t="shared" si="170"/>
        <v>Produkte</v>
      </c>
      <c r="S1327" s="76" t="str">
        <f t="shared" si="171"/>
        <v>BUs</v>
      </c>
      <c r="T1327" s="76" t="str">
        <f t="shared" si="172"/>
        <v>Symptome</v>
      </c>
      <c r="U1327" s="76">
        <f>IFERROR(VLOOKUP(Abfalldokumentation!$W1327,Kennzahlen!S:U,3,FALSE)*Abfalldokumentation!$J1327,"0")</f>
        <v>27</v>
      </c>
      <c r="V1327" s="76" t="str">
        <f>IF(ISBLANK(A1327),VLOOKUP(Abfalldokumentation!$W1327,'Linien - BU'!R:S,2,FALSE),A1327)</f>
        <v>L33</v>
      </c>
      <c r="W1327" s="77">
        <f t="shared" si="173"/>
        <v>29501032</v>
      </c>
      <c r="X1327" s="77">
        <f t="shared" si="174"/>
        <v>22</v>
      </c>
      <c r="Y1327"/>
    </row>
    <row r="1328" spans="1:25" ht="30" customHeight="1" x14ac:dyDescent="0.25">
      <c r="A1328" s="39" t="s">
        <v>9</v>
      </c>
      <c r="B1328" s="40">
        <v>29501039</v>
      </c>
      <c r="C1328" s="40">
        <v>20</v>
      </c>
      <c r="D1328" s="40">
        <v>61</v>
      </c>
      <c r="E1328" s="41">
        <v>44494</v>
      </c>
      <c r="F1328" s="42"/>
      <c r="G1328" s="40"/>
      <c r="H1328" s="44" t="str">
        <f>IFERROR(VLOOKUP(Abfalldokumentation!$B1328,Artikel!A:C,3,FALSE),Abfalldokumentation!$B1328)</f>
        <v>ABS OLD-AMSTERDAM</v>
      </c>
      <c r="I1328" s="78" t="str">
        <f>VLOOKUP(V1328,'Linien - BU'!A:B,2,FALSE)</f>
        <v>BU4</v>
      </c>
      <c r="J1328" s="79">
        <f t="shared" si="168"/>
        <v>20</v>
      </c>
      <c r="K1328" s="80">
        <f>Abfalldokumentation!$E1328</f>
        <v>44494</v>
      </c>
      <c r="L1328" s="79" t="str">
        <f>IFERROR(IF(VLOOKUP(W1328,'[1]Rohware 230'!$B:$C,2,FALSE)=0,"Rohware"),
IFERROR(IF(VLOOKUP(W1328,[1]Sammelnr.!$B:$C,2,FALSE)=0,"Sammelnr. ungeschält ABS"),
IFERROR(IF(VLOOKUP(W1328,[1]Sammelnr.!$E:$F,2,FALSE)=0,"Sammelnr. ungeschält VS"),
IFERROR(IF(VLOOKUP(W1328,[1]Sammelnr.!$H:$I,2,FALSE)=0,"Sammelnr. geschält"),
IFERROR(IF(VLOOKUP(W1328,[1]Offen!$B:$C,2,FALSE)=0,"Offen ungeschält ABS"),
IFERROR(IF(VLOOKUP(W1328,[1]Offen!$E:$F,2,FALSE)=0,"Offen ungeschält VOS"),
IFERROR(IF(VLOOKUP(W1328,[1]Offen!$H:$I,2,FALSE)=0,"Offen geschält RW"),
IFERROR(IF(VLOOKUP(W1328,[1]Offen!$K:$L,2,FALSE)=0,"Offen vegan"),
IFERROR(IF(VLOOKUP(W1328,[1]Offen!$N:$O,2,FALSE)=0,"Offen Zipfel"),
IFERROR(IF(VLOOKUP(W1328,[1]Offen!$Q:$R,2,FALSE)=0,"Offen Endstücke"),
IFERROR(IF(VLOOKUP(W1328,[1]Vakuumiert!$B:$C,2,FALSE)=0,"Vakuumierter VOS ungeschält"),
IFERROR(IF(VLOOKUP(W1328,[1]Vakuumiert!$E:$F,2,FALSE)=0,"Vakuumierter ABS ungeschält"),
IFERROR(IF(VLOOKUP(W1328,[1]Vakuumiert!$H:$I,2,FALSE)=0,"Vakuumierter VOS geschält"),
IFERROR(IF(VLOOKUP(W1328,[1]Vakuumiert!$K:$L,2,FALSE)=0,"Vakuumierter VOS vegan"),
IFERROR(IF(VLOOKUP(W1328,[1]Vakuumiert!$N:$O,2,FALSE)=0,"Vakuumierter VOS Zipfel"),
IFERROR(IF(VLOOKUP(W1328,[1]Vakuumiert!$Q:$R,2,FALSE)=0,"Vakuumiert geschält"),
IFERROR(IF(VLOOKUP(W1328,'[1]vakuumierte Fertigprodukte'!$B:$C,2,FALSE)=0,"Fertigprodukte"),
IFERROR(IF(VLOOKUP(W1328,'[1]vakuumierte Fertigprodukte'!$E:$FI,2,FALSE)=0,"Vakuumierte Zipfel"),
IFERROR(IF(VLOOKUP(W1328,[1]Wurste!$B:$C,2,FALSE)=0,"Räucherwürste"),
IFERROR(IF(VLOOKUP(W1328,[1]Wurste!$E:$F,2,FALSE)=0,"URW/URGW Wurst"),
IFERROR(IF(VLOOKUP(W1328,[1]Wurste!$H:$I,2,FALSE)=0,"HF-Wurst Vegan"),
IFERROR(IF(VLOOKUP(W1328,[1]Wurste!$K:$L,2,FALSE)=0,"320er ohne Würste"),
IFERROR(IF(AND(OR(Abfalldokumentation!$I1328="BU3",Abfalldokumentation!$I1328="Verkauf"),Abfalldokumentation!$N1328="Schimmel",Abfalldokumentation!$O1328="keinen Abnehmer/kein Schälpersonal"),"Div. Zipfel, ES ohne Verwendung",VLOOKUP(Abfalldokumentation!$M1328,Produktgruppen!A:B,2,FALSE)),"-")))))))))))))))))))))))</f>
        <v>Offen ungeschält ABS</v>
      </c>
      <c r="M1328" s="81" t="str">
        <f>IFERROR(VLOOKUP(Abfalldokumentation!$W1328,Artikel!A:C,3,FALSE),Abfalldokumentation!$W1328)</f>
        <v>ABS OLD-AMSTERDAM</v>
      </c>
      <c r="N1328" s="81" t="str">
        <f>VLOOKUP(D1328,'Liste Gründe'!A:D,2,FALSE)</f>
        <v>keinen Verwendungszweck</v>
      </c>
      <c r="O1328" s="80" t="str">
        <f>IF(ISBLANK(F1328),VLOOKUP(Abfalldokumentation!$X1328,'Liste Gründe'!A:D,3,FALSE),F1328)</f>
        <v>keinen Verwendungszweck</v>
      </c>
      <c r="P1328" s="81" t="str">
        <f>IF(ISBLANK(Abfalldokumentation!$G1328),"-",Abfalldokumentation!$G1328)</f>
        <v>-</v>
      </c>
      <c r="Q1328" s="81">
        <f t="shared" si="169"/>
        <v>43</v>
      </c>
      <c r="R1328" s="81" t="str">
        <f t="shared" si="170"/>
        <v>Produkte</v>
      </c>
      <c r="S1328" s="81" t="str">
        <f t="shared" si="171"/>
        <v>BUs</v>
      </c>
      <c r="T1328" s="81" t="str">
        <f t="shared" si="172"/>
        <v>Symptome</v>
      </c>
      <c r="U1328" s="81">
        <f>IFERROR(VLOOKUP(Abfalldokumentation!$W1328,Kennzahlen!S:U,3,FALSE)*Abfalldokumentation!$J1328,"0")</f>
        <v>2E-3</v>
      </c>
      <c r="V1328" s="81" t="str">
        <f>IF(ISBLANK(A1328),VLOOKUP(Abfalldokumentation!$W1328,'Linien - BU'!R:S,2,FALSE),A1328)</f>
        <v>BU4</v>
      </c>
      <c r="W1328" s="77">
        <f t="shared" si="173"/>
        <v>29501039</v>
      </c>
      <c r="X1328" s="77">
        <f t="shared" si="174"/>
        <v>61</v>
      </c>
      <c r="Y1328"/>
    </row>
    <row r="1329" spans="1:27" ht="30" customHeight="1" x14ac:dyDescent="0.25">
      <c r="A1329" s="45" t="s">
        <v>9</v>
      </c>
      <c r="B1329" s="54">
        <v>29501039</v>
      </c>
      <c r="C1329" s="46">
        <v>17</v>
      </c>
      <c r="D1329" s="46">
        <v>61</v>
      </c>
      <c r="E1329" s="47">
        <v>44494</v>
      </c>
      <c r="F1329" s="48"/>
      <c r="G1329" s="46"/>
      <c r="H1329" s="50" t="str">
        <f>IFERROR(VLOOKUP(Abfalldokumentation!$B1329,Artikel!A:C,3,FALSE),Abfalldokumentation!$B1329)</f>
        <v>ABS OLD-AMSTERDAM</v>
      </c>
      <c r="I1329" s="73" t="str">
        <f>VLOOKUP(V1329,'Linien - BU'!A:B,2,FALSE)</f>
        <v>BU4</v>
      </c>
      <c r="J1329" s="74">
        <f t="shared" si="168"/>
        <v>17</v>
      </c>
      <c r="K1329" s="75">
        <f>Abfalldokumentation!$E1329</f>
        <v>44494</v>
      </c>
      <c r="L1329" s="74" t="str">
        <f>IFERROR(IF(VLOOKUP(W1329,'[1]Rohware 230'!$B:$C,2,FALSE)=0,"Rohware"),
IFERROR(IF(VLOOKUP(W1329,[1]Sammelnr.!$B:$C,2,FALSE)=0,"Sammelnr. ungeschält ABS"),
IFERROR(IF(VLOOKUP(W1329,[1]Sammelnr.!$E:$F,2,FALSE)=0,"Sammelnr. ungeschält VS"),
IFERROR(IF(VLOOKUP(W1329,[1]Sammelnr.!$H:$I,2,FALSE)=0,"Sammelnr. geschält"),
IFERROR(IF(VLOOKUP(W1329,[1]Offen!$B:$C,2,FALSE)=0,"Offen ungeschält ABS"),
IFERROR(IF(VLOOKUP(W1329,[1]Offen!$E:$F,2,FALSE)=0,"Offen ungeschält VOS"),
IFERROR(IF(VLOOKUP(W1329,[1]Offen!$H:$I,2,FALSE)=0,"Offen geschält RW"),
IFERROR(IF(VLOOKUP(W1329,[1]Offen!$K:$L,2,FALSE)=0,"Offen vegan"),
IFERROR(IF(VLOOKUP(W1329,[1]Offen!$N:$O,2,FALSE)=0,"Offen Zipfel"),
IFERROR(IF(VLOOKUP(W1329,[1]Offen!$Q:$R,2,FALSE)=0,"Offen Endstücke"),
IFERROR(IF(VLOOKUP(W1329,[1]Vakuumiert!$B:$C,2,FALSE)=0,"Vakuumierter VOS ungeschält"),
IFERROR(IF(VLOOKUP(W1329,[1]Vakuumiert!$E:$F,2,FALSE)=0,"Vakuumierter ABS ungeschält"),
IFERROR(IF(VLOOKUP(W1329,[1]Vakuumiert!$H:$I,2,FALSE)=0,"Vakuumierter VOS geschält"),
IFERROR(IF(VLOOKUP(W1329,[1]Vakuumiert!$K:$L,2,FALSE)=0,"Vakuumierter VOS vegan"),
IFERROR(IF(VLOOKUP(W1329,[1]Vakuumiert!$N:$O,2,FALSE)=0,"Vakuumierter VOS Zipfel"),
IFERROR(IF(VLOOKUP(W1329,[1]Vakuumiert!$Q:$R,2,FALSE)=0,"Vakuumiert geschält"),
IFERROR(IF(VLOOKUP(W1329,'[1]vakuumierte Fertigprodukte'!$B:$C,2,FALSE)=0,"Fertigprodukte"),
IFERROR(IF(VLOOKUP(W1329,'[1]vakuumierte Fertigprodukte'!$E:$FI,2,FALSE)=0,"Vakuumierte Zipfel"),
IFERROR(IF(VLOOKUP(W1329,[1]Wurste!$B:$C,2,FALSE)=0,"Räucherwürste"),
IFERROR(IF(VLOOKUP(W1329,[1]Wurste!$E:$F,2,FALSE)=0,"URW/URGW Wurst"),
IFERROR(IF(VLOOKUP(W1329,[1]Wurste!$H:$I,2,FALSE)=0,"HF-Wurst Vegan"),
IFERROR(IF(VLOOKUP(W1329,[1]Wurste!$K:$L,2,FALSE)=0,"320er ohne Würste"),
IFERROR(IF(AND(OR(Abfalldokumentation!$I1329="BU3",Abfalldokumentation!$I1329="Verkauf"),Abfalldokumentation!$N1329="Schimmel",Abfalldokumentation!$O1329="keinen Abnehmer/kein Schälpersonal"),"Div. Zipfel, ES ohne Verwendung",VLOOKUP(Abfalldokumentation!$M1329,Produktgruppen!A:B,2,FALSE)),"-")))))))))))))))))))))))</f>
        <v>Offen ungeschält ABS</v>
      </c>
      <c r="M1329" s="76" t="str">
        <f>IFERROR(VLOOKUP(Abfalldokumentation!$W1329,Artikel!A:C,3,FALSE),Abfalldokumentation!$W1329)</f>
        <v>ABS OLD-AMSTERDAM</v>
      </c>
      <c r="N1329" s="76" t="str">
        <f>VLOOKUP(D1329,'Liste Gründe'!A:D,2,FALSE)</f>
        <v>keinen Verwendungszweck</v>
      </c>
      <c r="O1329" s="75" t="str">
        <f>IF(ISBLANK(F1329),VLOOKUP(Abfalldokumentation!$X1329,'Liste Gründe'!A:D,3,FALSE),F1329)</f>
        <v>keinen Verwendungszweck</v>
      </c>
      <c r="P1329" s="76" t="str">
        <f>IF(ISBLANK(Abfalldokumentation!$G1329),"-",Abfalldokumentation!$G1329)</f>
        <v>-</v>
      </c>
      <c r="Q1329" s="76">
        <f t="shared" si="169"/>
        <v>43</v>
      </c>
      <c r="R1329" s="76" t="str">
        <f t="shared" si="170"/>
        <v>Produkte</v>
      </c>
      <c r="S1329" s="76" t="str">
        <f t="shared" si="171"/>
        <v>BUs</v>
      </c>
      <c r="T1329" s="76" t="str">
        <f t="shared" si="172"/>
        <v>Symptome</v>
      </c>
      <c r="U1329" s="76">
        <f>IFERROR(VLOOKUP(Abfalldokumentation!$W1329,Kennzahlen!S:U,3,FALSE)*Abfalldokumentation!$J1329,"0")</f>
        <v>1.7000000000000001E-3</v>
      </c>
      <c r="V1329" s="76" t="str">
        <f>IF(ISBLANK(A1329),VLOOKUP(Abfalldokumentation!$W1329,'Linien - BU'!R:S,2,FALSE),A1329)</f>
        <v>BU4</v>
      </c>
      <c r="W1329" s="77">
        <f t="shared" si="173"/>
        <v>29501039</v>
      </c>
      <c r="X1329" s="77">
        <f t="shared" si="174"/>
        <v>61</v>
      </c>
      <c r="Y1329"/>
    </row>
    <row r="1330" spans="1:27" ht="30" customHeight="1" x14ac:dyDescent="0.25">
      <c r="A1330" s="39" t="s">
        <v>11</v>
      </c>
      <c r="B1330" s="40">
        <v>29501066</v>
      </c>
      <c r="C1330" s="40">
        <v>35</v>
      </c>
      <c r="D1330" s="40">
        <v>12</v>
      </c>
      <c r="E1330" s="41">
        <v>44494</v>
      </c>
      <c r="F1330" s="42" t="s">
        <v>20</v>
      </c>
      <c r="G1330" s="40"/>
      <c r="H1330" s="44" t="str">
        <f>IFERROR(VLOOKUP(Abfalldokumentation!$B1330,Artikel!A:C,3,FALSE),Abfalldokumentation!$B1330)</f>
        <v>VOS RW-NATUR ENDSTÜCK 3</v>
      </c>
      <c r="I1330" s="78" t="str">
        <f>VLOOKUP(V1330,'Linien - BU'!A:B,2,FALSE)</f>
        <v>Verkauf</v>
      </c>
      <c r="J1330" s="79">
        <f t="shared" si="168"/>
        <v>35</v>
      </c>
      <c r="K1330" s="80">
        <f>Abfalldokumentation!$E1330</f>
        <v>44494</v>
      </c>
      <c r="L1330" s="79" t="str">
        <f>IFERROR(IF(VLOOKUP(W1330,'[1]Rohware 230'!$B:$C,2,FALSE)=0,"Rohware"),
IFERROR(IF(VLOOKUP(W1330,[1]Sammelnr.!$B:$C,2,FALSE)=0,"Sammelnr. ungeschält ABS"),
IFERROR(IF(VLOOKUP(W1330,[1]Sammelnr.!$E:$F,2,FALSE)=0,"Sammelnr. ungeschält VS"),
IFERROR(IF(VLOOKUP(W1330,[1]Sammelnr.!$H:$I,2,FALSE)=0,"Sammelnr. geschält"),
IFERROR(IF(VLOOKUP(W1330,[1]Offen!$B:$C,2,FALSE)=0,"Offen ungeschält ABS"),
IFERROR(IF(VLOOKUP(W1330,[1]Offen!$E:$F,2,FALSE)=0,"Offen ungeschält VOS"),
IFERROR(IF(VLOOKUP(W1330,[1]Offen!$H:$I,2,FALSE)=0,"Offen geschält RW"),
IFERROR(IF(VLOOKUP(W1330,[1]Offen!$K:$L,2,FALSE)=0,"Offen vegan"),
IFERROR(IF(VLOOKUP(W1330,[1]Offen!$N:$O,2,FALSE)=0,"Offen Zipfel"),
IFERROR(IF(VLOOKUP(W1330,[1]Offen!$Q:$R,2,FALSE)=0,"Offen Endstücke"),
IFERROR(IF(VLOOKUP(W1330,[1]Vakuumiert!$B:$C,2,FALSE)=0,"Vakuumierter VOS ungeschält"),
IFERROR(IF(VLOOKUP(W1330,[1]Vakuumiert!$E:$F,2,FALSE)=0,"Vakuumierter ABS ungeschält"),
IFERROR(IF(VLOOKUP(W1330,[1]Vakuumiert!$H:$I,2,FALSE)=0,"Vakuumierter VOS geschält"),
IFERROR(IF(VLOOKUP(W1330,[1]Vakuumiert!$K:$L,2,FALSE)=0,"Vakuumierter VOS vegan"),
IFERROR(IF(VLOOKUP(W1330,[1]Vakuumiert!$N:$O,2,FALSE)=0,"Vakuumierter VOS Zipfel"),
IFERROR(IF(VLOOKUP(W1330,[1]Vakuumiert!$Q:$R,2,FALSE)=0,"Vakuumiert geschält"),
IFERROR(IF(VLOOKUP(W1330,'[1]vakuumierte Fertigprodukte'!$B:$C,2,FALSE)=0,"Fertigprodukte"),
IFERROR(IF(VLOOKUP(W1330,'[1]vakuumierte Fertigprodukte'!$E:$FI,2,FALSE)=0,"Vakuumierte Zipfel"),
IFERROR(IF(VLOOKUP(W1330,[1]Wurste!$B:$C,2,FALSE)=0,"Räucherwürste"),
IFERROR(IF(VLOOKUP(W1330,[1]Wurste!$E:$F,2,FALSE)=0,"URW/URGW Wurst"),
IFERROR(IF(VLOOKUP(W1330,[1]Wurste!$H:$I,2,FALSE)=0,"HF-Wurst Vegan"),
IFERROR(IF(VLOOKUP(W1330,[1]Wurste!$K:$L,2,FALSE)=0,"320er ohne Würste"),
IFERROR(IF(AND(OR(Abfalldokumentation!$I1330="BU3",Abfalldokumentation!$I1330="Verkauf"),Abfalldokumentation!$N1330="Schimmel",Abfalldokumentation!$O1330="keinen Abnehmer/kein Schälpersonal"),"Div. Zipfel, ES ohne Verwendung",VLOOKUP(Abfalldokumentation!$M1330,Produktgruppen!A:B,2,FALSE)),"-")))))))))))))))))))))))</f>
        <v>Offen Endstücke</v>
      </c>
      <c r="M1330" s="81" t="str">
        <f>IFERROR(VLOOKUP(Abfalldokumentation!$W1330,Artikel!A:C,3,FALSE),Abfalldokumentation!$W1330)</f>
        <v>VOS RW-NATUR ENDSTÜCK 3</v>
      </c>
      <c r="N1330" s="81" t="str">
        <f>VLOOKUP(D1330,'Liste Gründe'!A:D,2,FALSE)</f>
        <v>Schimmel</v>
      </c>
      <c r="O1330" s="80" t="str">
        <f>IF(ISBLANK(F1330),VLOOKUP(Abfalldokumentation!$X1330,'Liste Gründe'!A:D,3,FALSE),F1330)</f>
        <v>keinen Abnehmer/kein Schälpersonal</v>
      </c>
      <c r="P1330" s="81" t="str">
        <f>IF(ISBLANK(Abfalldokumentation!$G1330),"-",Abfalldokumentation!$G1330)</f>
        <v>-</v>
      </c>
      <c r="Q1330" s="81">
        <f t="shared" si="169"/>
        <v>43</v>
      </c>
      <c r="R1330" s="81" t="str">
        <f t="shared" si="170"/>
        <v>Produkte</v>
      </c>
      <c r="S1330" s="81" t="str">
        <f t="shared" si="171"/>
        <v>BUs</v>
      </c>
      <c r="T1330" s="81" t="str">
        <f t="shared" si="172"/>
        <v>Symptome</v>
      </c>
      <c r="U1330" s="81">
        <f>IFERROR(VLOOKUP(Abfalldokumentation!$W1330,Kennzahlen!S:U,3,FALSE)*Abfalldokumentation!$J1330,"0")</f>
        <v>17.5</v>
      </c>
      <c r="V1330" s="81" t="str">
        <f>IF(ISBLANK(A1330),VLOOKUP(Abfalldokumentation!$W1330,'Linien - BU'!R:S,2,FALSE),A1330)</f>
        <v>Verkauf</v>
      </c>
      <c r="W1330" s="77">
        <f t="shared" si="173"/>
        <v>29501066</v>
      </c>
      <c r="X1330" s="77">
        <f t="shared" si="174"/>
        <v>12</v>
      </c>
      <c r="Y1330"/>
    </row>
    <row r="1331" spans="1:27" ht="30" customHeight="1" x14ac:dyDescent="0.25">
      <c r="A1331" s="45" t="s">
        <v>11</v>
      </c>
      <c r="B1331" s="46">
        <v>29501069</v>
      </c>
      <c r="C1331" s="46">
        <v>452</v>
      </c>
      <c r="D1331" s="46">
        <v>12</v>
      </c>
      <c r="E1331" s="47">
        <v>44494</v>
      </c>
      <c r="F1331" s="48" t="s">
        <v>20</v>
      </c>
      <c r="G1331" s="46"/>
      <c r="H1331" s="50" t="str">
        <f>IFERROR(VLOOKUP(Abfalldokumentation!$B1331,Artikel!A:C,3,FALSE),Abfalldokumentation!$B1331)</f>
        <v>VOS GRW-NATUR ENDSTÜCK</v>
      </c>
      <c r="I1331" s="73" t="str">
        <f>VLOOKUP(V1331,'Linien - BU'!A:B,2,FALSE)</f>
        <v>Verkauf</v>
      </c>
      <c r="J1331" s="74">
        <f t="shared" si="168"/>
        <v>452</v>
      </c>
      <c r="K1331" s="75">
        <f>Abfalldokumentation!$E1331</f>
        <v>44494</v>
      </c>
      <c r="L1331" s="74" t="str">
        <f>IFERROR(IF(VLOOKUP(W1331,'[1]Rohware 230'!$B:$C,2,FALSE)=0,"Rohware"),
IFERROR(IF(VLOOKUP(W1331,[1]Sammelnr.!$B:$C,2,FALSE)=0,"Sammelnr. ungeschält ABS"),
IFERROR(IF(VLOOKUP(W1331,[1]Sammelnr.!$E:$F,2,FALSE)=0,"Sammelnr. ungeschält VS"),
IFERROR(IF(VLOOKUP(W1331,[1]Sammelnr.!$H:$I,2,FALSE)=0,"Sammelnr. geschält"),
IFERROR(IF(VLOOKUP(W1331,[1]Offen!$B:$C,2,FALSE)=0,"Offen ungeschält ABS"),
IFERROR(IF(VLOOKUP(W1331,[1]Offen!$E:$F,2,FALSE)=0,"Offen ungeschält VOS"),
IFERROR(IF(VLOOKUP(W1331,[1]Offen!$H:$I,2,FALSE)=0,"Offen geschält RW"),
IFERROR(IF(VLOOKUP(W1331,[1]Offen!$K:$L,2,FALSE)=0,"Offen vegan"),
IFERROR(IF(VLOOKUP(W1331,[1]Offen!$N:$O,2,FALSE)=0,"Offen Zipfel"),
IFERROR(IF(VLOOKUP(W1331,[1]Offen!$Q:$R,2,FALSE)=0,"Offen Endstücke"),
IFERROR(IF(VLOOKUP(W1331,[1]Vakuumiert!$B:$C,2,FALSE)=0,"Vakuumierter VOS ungeschält"),
IFERROR(IF(VLOOKUP(W1331,[1]Vakuumiert!$E:$F,2,FALSE)=0,"Vakuumierter ABS ungeschält"),
IFERROR(IF(VLOOKUP(W1331,[1]Vakuumiert!$H:$I,2,FALSE)=0,"Vakuumierter VOS geschält"),
IFERROR(IF(VLOOKUP(W1331,[1]Vakuumiert!$K:$L,2,FALSE)=0,"Vakuumierter VOS vegan"),
IFERROR(IF(VLOOKUP(W1331,[1]Vakuumiert!$N:$O,2,FALSE)=0,"Vakuumierter VOS Zipfel"),
IFERROR(IF(VLOOKUP(W1331,[1]Vakuumiert!$Q:$R,2,FALSE)=0,"Vakuumiert geschält"),
IFERROR(IF(VLOOKUP(W1331,'[1]vakuumierte Fertigprodukte'!$B:$C,2,FALSE)=0,"Fertigprodukte"),
IFERROR(IF(VLOOKUP(W1331,'[1]vakuumierte Fertigprodukte'!$E:$FI,2,FALSE)=0,"Vakuumierte Zipfel"),
IFERROR(IF(VLOOKUP(W1331,[1]Wurste!$B:$C,2,FALSE)=0,"Räucherwürste"),
IFERROR(IF(VLOOKUP(W1331,[1]Wurste!$E:$F,2,FALSE)=0,"URW/URGW Wurst"),
IFERROR(IF(VLOOKUP(W1331,[1]Wurste!$H:$I,2,FALSE)=0,"HF-Wurst Vegan"),
IFERROR(IF(VLOOKUP(W1331,[1]Wurste!$K:$L,2,FALSE)=0,"320er ohne Würste"),
IFERROR(IF(AND(OR(Abfalldokumentation!$I1331="BU3",Abfalldokumentation!$I1331="Verkauf"),Abfalldokumentation!$N1331="Schimmel",Abfalldokumentation!$O1331="keinen Abnehmer/kein Schälpersonal"),"Div. Zipfel, ES ohne Verwendung",VLOOKUP(Abfalldokumentation!$M1331,Produktgruppen!A:B,2,FALSE)),"-")))))))))))))))))))))))</f>
        <v>Offen Endstücke</v>
      </c>
      <c r="M1331" s="76" t="str">
        <f>IFERROR(VLOOKUP(Abfalldokumentation!$W1331,Artikel!A:C,3,FALSE),Abfalldokumentation!$W1331)</f>
        <v>VOS GRW-NATUR ENDSTÜCK</v>
      </c>
      <c r="N1331" s="76" t="str">
        <f>VLOOKUP(D1331,'Liste Gründe'!A:D,2,FALSE)</f>
        <v>Schimmel</v>
      </c>
      <c r="O1331" s="75" t="str">
        <f>IF(ISBLANK(F1331),VLOOKUP(Abfalldokumentation!$X1331,'Liste Gründe'!A:D,3,FALSE),F1331)</f>
        <v>keinen Abnehmer/kein Schälpersonal</v>
      </c>
      <c r="P1331" s="76" t="str">
        <f>IF(ISBLANK(Abfalldokumentation!$G1331),"-",Abfalldokumentation!$G1331)</f>
        <v>-</v>
      </c>
      <c r="Q1331" s="76">
        <f t="shared" si="169"/>
        <v>43</v>
      </c>
      <c r="R1331" s="76" t="str">
        <f t="shared" si="170"/>
        <v>Produkte</v>
      </c>
      <c r="S1331" s="76" t="str">
        <f t="shared" si="171"/>
        <v>BUs</v>
      </c>
      <c r="T1331" s="76" t="str">
        <f t="shared" si="172"/>
        <v>Symptome</v>
      </c>
      <c r="U1331" s="76">
        <f>IFERROR(VLOOKUP(Abfalldokumentation!$W1331,Kennzahlen!S:U,3,FALSE)*Abfalldokumentation!$J1331,"0")</f>
        <v>226</v>
      </c>
      <c r="V1331" s="76" t="str">
        <f>IF(ISBLANK(A1331),VLOOKUP(Abfalldokumentation!$W1331,'Linien - BU'!R:S,2,FALSE),A1331)</f>
        <v>Verkauf</v>
      </c>
      <c r="W1331" s="77">
        <f t="shared" si="173"/>
        <v>29501069</v>
      </c>
      <c r="X1331" s="77">
        <f t="shared" si="174"/>
        <v>12</v>
      </c>
      <c r="Y1331"/>
    </row>
    <row r="1332" spans="1:27" ht="30" customHeight="1" x14ac:dyDescent="0.25">
      <c r="A1332" s="39" t="s">
        <v>11</v>
      </c>
      <c r="B1332" s="40">
        <v>29501071</v>
      </c>
      <c r="C1332" s="40">
        <v>75</v>
      </c>
      <c r="D1332" s="40">
        <v>12</v>
      </c>
      <c r="E1332" s="41">
        <v>44494</v>
      </c>
      <c r="F1332" s="42" t="s">
        <v>20</v>
      </c>
      <c r="G1332" s="40"/>
      <c r="H1332" s="44" t="str">
        <f>IFERROR(VLOOKUP(Abfalldokumentation!$B1332,Artikel!A:C,3,FALSE),Abfalldokumentation!$B1332)</f>
        <v>VOS RW-NATUR-NAT ENDSTÜ</v>
      </c>
      <c r="I1332" s="78" t="str">
        <f>VLOOKUP(V1332,'Linien - BU'!A:B,2,FALSE)</f>
        <v>Verkauf</v>
      </c>
      <c r="J1332" s="79">
        <f t="shared" si="168"/>
        <v>75</v>
      </c>
      <c r="K1332" s="80">
        <f>Abfalldokumentation!$E1332</f>
        <v>44494</v>
      </c>
      <c r="L1332" s="79" t="str">
        <f>IFERROR(IF(VLOOKUP(W1332,'[1]Rohware 230'!$B:$C,2,FALSE)=0,"Rohware"),
IFERROR(IF(VLOOKUP(W1332,[1]Sammelnr.!$B:$C,2,FALSE)=0,"Sammelnr. ungeschält ABS"),
IFERROR(IF(VLOOKUP(W1332,[1]Sammelnr.!$E:$F,2,FALSE)=0,"Sammelnr. ungeschält VS"),
IFERROR(IF(VLOOKUP(W1332,[1]Sammelnr.!$H:$I,2,FALSE)=0,"Sammelnr. geschält"),
IFERROR(IF(VLOOKUP(W1332,[1]Offen!$B:$C,2,FALSE)=0,"Offen ungeschält ABS"),
IFERROR(IF(VLOOKUP(W1332,[1]Offen!$E:$F,2,FALSE)=0,"Offen ungeschält VOS"),
IFERROR(IF(VLOOKUP(W1332,[1]Offen!$H:$I,2,FALSE)=0,"Offen geschält RW"),
IFERROR(IF(VLOOKUP(W1332,[1]Offen!$K:$L,2,FALSE)=0,"Offen vegan"),
IFERROR(IF(VLOOKUP(W1332,[1]Offen!$N:$O,2,FALSE)=0,"Offen Zipfel"),
IFERROR(IF(VLOOKUP(W1332,[1]Offen!$Q:$R,2,FALSE)=0,"Offen Endstücke"),
IFERROR(IF(VLOOKUP(W1332,[1]Vakuumiert!$B:$C,2,FALSE)=0,"Vakuumierter VOS ungeschält"),
IFERROR(IF(VLOOKUP(W1332,[1]Vakuumiert!$E:$F,2,FALSE)=0,"Vakuumierter ABS ungeschält"),
IFERROR(IF(VLOOKUP(W1332,[1]Vakuumiert!$H:$I,2,FALSE)=0,"Vakuumierter VOS geschält"),
IFERROR(IF(VLOOKUP(W1332,[1]Vakuumiert!$K:$L,2,FALSE)=0,"Vakuumierter VOS vegan"),
IFERROR(IF(VLOOKUP(W1332,[1]Vakuumiert!$N:$O,2,FALSE)=0,"Vakuumierter VOS Zipfel"),
IFERROR(IF(VLOOKUP(W1332,[1]Vakuumiert!$Q:$R,2,FALSE)=0,"Vakuumiert geschält"),
IFERROR(IF(VLOOKUP(W1332,'[1]vakuumierte Fertigprodukte'!$B:$C,2,FALSE)=0,"Fertigprodukte"),
IFERROR(IF(VLOOKUP(W1332,'[1]vakuumierte Fertigprodukte'!$E:$FI,2,FALSE)=0,"Vakuumierte Zipfel"),
IFERROR(IF(VLOOKUP(W1332,[1]Wurste!$B:$C,2,FALSE)=0,"Räucherwürste"),
IFERROR(IF(VLOOKUP(W1332,[1]Wurste!$E:$F,2,FALSE)=0,"URW/URGW Wurst"),
IFERROR(IF(VLOOKUP(W1332,[1]Wurste!$H:$I,2,FALSE)=0,"HF-Wurst Vegan"),
IFERROR(IF(VLOOKUP(W1332,[1]Wurste!$K:$L,2,FALSE)=0,"320er ohne Würste"),
IFERROR(IF(AND(OR(Abfalldokumentation!$I1332="BU3",Abfalldokumentation!$I1332="Verkauf"),Abfalldokumentation!$N1332="Schimmel",Abfalldokumentation!$O1332="keinen Abnehmer/kein Schälpersonal"),"Div. Zipfel, ES ohne Verwendung",VLOOKUP(Abfalldokumentation!$M1332,Produktgruppen!A:B,2,FALSE)),"-")))))))))))))))))))))))</f>
        <v>Offen Endstücke</v>
      </c>
      <c r="M1332" s="81" t="str">
        <f>IFERROR(VLOOKUP(Abfalldokumentation!$W1332,Artikel!A:C,3,FALSE),Abfalldokumentation!$W1332)</f>
        <v>VOS RW-NATUR-NAT ENDSTÜ</v>
      </c>
      <c r="N1332" s="81" t="str">
        <f>VLOOKUP(D1332,'Liste Gründe'!A:D,2,FALSE)</f>
        <v>Schimmel</v>
      </c>
      <c r="O1332" s="80" t="str">
        <f>IF(ISBLANK(F1332),VLOOKUP(Abfalldokumentation!$X1332,'Liste Gründe'!A:D,3,FALSE),F1332)</f>
        <v>keinen Abnehmer/kein Schälpersonal</v>
      </c>
      <c r="P1332" s="81" t="str">
        <f>IF(ISBLANK(Abfalldokumentation!$G1332),"-",Abfalldokumentation!$G1332)</f>
        <v>-</v>
      </c>
      <c r="Q1332" s="81">
        <f t="shared" si="169"/>
        <v>43</v>
      </c>
      <c r="R1332" s="81" t="str">
        <f t="shared" si="170"/>
        <v>Produkte</v>
      </c>
      <c r="S1332" s="81" t="str">
        <f t="shared" si="171"/>
        <v>BUs</v>
      </c>
      <c r="T1332" s="81" t="str">
        <f t="shared" si="172"/>
        <v>Symptome</v>
      </c>
      <c r="U1332" s="81">
        <f>IFERROR(VLOOKUP(Abfalldokumentation!$W1332,Kennzahlen!S:U,3,FALSE)*Abfalldokumentation!$J1332,"0")</f>
        <v>37.5</v>
      </c>
      <c r="V1332" s="81" t="str">
        <f>IF(ISBLANK(A1332),VLOOKUP(Abfalldokumentation!$W1332,'Linien - BU'!R:S,2,FALSE),A1332)</f>
        <v>Verkauf</v>
      </c>
      <c r="W1332" s="77">
        <f t="shared" si="173"/>
        <v>29501071</v>
      </c>
      <c r="X1332" s="77">
        <f t="shared" si="174"/>
        <v>12</v>
      </c>
      <c r="Y1332"/>
    </row>
    <row r="1333" spans="1:27" ht="30" customHeight="1" x14ac:dyDescent="0.25">
      <c r="A1333" s="45" t="s">
        <v>74</v>
      </c>
      <c r="B1333" s="46">
        <v>29600004</v>
      </c>
      <c r="C1333" s="46">
        <v>250</v>
      </c>
      <c r="D1333" s="46">
        <v>12</v>
      </c>
      <c r="E1333" s="47">
        <v>44494</v>
      </c>
      <c r="F1333" s="48"/>
      <c r="G1333" s="46"/>
      <c r="H1333" s="50" t="str">
        <f>IFERROR(VLOOKUP(Abfalldokumentation!$B1333,Artikel!A:C,3,FALSE),Abfalldokumentation!$B1333)</f>
        <v>ABS 45-48% Konventionel</v>
      </c>
      <c r="I1333" s="73" t="str">
        <f>VLOOKUP(V1333,'Linien - BU'!A:B,2,FALSE)</f>
        <v>BU1</v>
      </c>
      <c r="J1333" s="74">
        <f t="shared" si="168"/>
        <v>250</v>
      </c>
      <c r="K1333" s="75">
        <f>Abfalldokumentation!$E1333</f>
        <v>44494</v>
      </c>
      <c r="L1333" s="74" t="str">
        <f>IFERROR(IF(VLOOKUP(W1333,'[1]Rohware 230'!$B:$C,2,FALSE)=0,"Rohware"),
IFERROR(IF(VLOOKUP(W1333,[1]Sammelnr.!$B:$C,2,FALSE)=0,"Sammelnr. ungeschält ABS"),
IFERROR(IF(VLOOKUP(W1333,[1]Sammelnr.!$E:$F,2,FALSE)=0,"Sammelnr. ungeschält VS"),
IFERROR(IF(VLOOKUP(W1333,[1]Sammelnr.!$H:$I,2,FALSE)=0,"Sammelnr. geschält"),
IFERROR(IF(VLOOKUP(W1333,[1]Offen!$B:$C,2,FALSE)=0,"Offen ungeschält ABS"),
IFERROR(IF(VLOOKUP(W1333,[1]Offen!$E:$F,2,FALSE)=0,"Offen ungeschält VOS"),
IFERROR(IF(VLOOKUP(W1333,[1]Offen!$H:$I,2,FALSE)=0,"Offen geschält RW"),
IFERROR(IF(VLOOKUP(W1333,[1]Offen!$K:$L,2,FALSE)=0,"Offen vegan"),
IFERROR(IF(VLOOKUP(W1333,[1]Offen!$N:$O,2,FALSE)=0,"Offen Zipfel"),
IFERROR(IF(VLOOKUP(W1333,[1]Offen!$Q:$R,2,FALSE)=0,"Offen Endstücke"),
IFERROR(IF(VLOOKUP(W1333,[1]Vakuumiert!$B:$C,2,FALSE)=0,"Vakuumierter VOS ungeschält"),
IFERROR(IF(VLOOKUP(W1333,[1]Vakuumiert!$E:$F,2,FALSE)=0,"Vakuumierter ABS ungeschält"),
IFERROR(IF(VLOOKUP(W1333,[1]Vakuumiert!$H:$I,2,FALSE)=0,"Vakuumierter VOS geschält"),
IFERROR(IF(VLOOKUP(W1333,[1]Vakuumiert!$K:$L,2,FALSE)=0,"Vakuumierter VOS vegan"),
IFERROR(IF(VLOOKUP(W1333,[1]Vakuumiert!$N:$O,2,FALSE)=0,"Vakuumierter VOS Zipfel"),
IFERROR(IF(VLOOKUP(W1333,[1]Vakuumiert!$Q:$R,2,FALSE)=0,"Vakuumiert geschält"),
IFERROR(IF(VLOOKUP(W1333,'[1]vakuumierte Fertigprodukte'!$B:$C,2,FALSE)=0,"Fertigprodukte"),
IFERROR(IF(VLOOKUP(W1333,'[1]vakuumierte Fertigprodukte'!$E:$FI,2,FALSE)=0,"Vakuumierte Zipfel"),
IFERROR(IF(VLOOKUP(W1333,[1]Wurste!$B:$C,2,FALSE)=0,"Räucherwürste"),
IFERROR(IF(VLOOKUP(W1333,[1]Wurste!$E:$F,2,FALSE)=0,"URW/URGW Wurst"),
IFERROR(IF(VLOOKUP(W1333,[1]Wurste!$H:$I,2,FALSE)=0,"HF-Wurst Vegan"),
IFERROR(IF(VLOOKUP(W1333,[1]Wurste!$K:$L,2,FALSE)=0,"320er ohne Würste"),
IFERROR(IF(AND(OR(Abfalldokumentation!$I1333="BU3",Abfalldokumentation!$I1333="Verkauf"),Abfalldokumentation!$N1333="Schimmel",Abfalldokumentation!$O1333="keinen Abnehmer/kein Schälpersonal"),"Div. Zipfel, ES ohne Verwendung",VLOOKUP(Abfalldokumentation!$M1333,Produktgruppen!A:B,2,FALSE)),"-")))))))))))))))))))))))</f>
        <v>Sammelnr. ungeschält ABS</v>
      </c>
      <c r="M1333" s="76" t="str">
        <f>IFERROR(VLOOKUP(Abfalldokumentation!$W1333,Artikel!A:C,3,FALSE),Abfalldokumentation!$W1333)</f>
        <v>ABS 45-48% Konventionel</v>
      </c>
      <c r="N1333" s="76" t="str">
        <f>VLOOKUP(D1333,'Liste Gründe'!A:D,2,FALSE)</f>
        <v>Schimmel</v>
      </c>
      <c r="O1333" s="75" t="str">
        <f>IF(ISBLANK(F1333),VLOOKUP(Abfalldokumentation!$X1333,'Liste Gründe'!A:D,3,FALSE),F1333)</f>
        <v>Schimmel</v>
      </c>
      <c r="P1333" s="76" t="str">
        <f>IF(ISBLANK(Abfalldokumentation!$G1333),"-",Abfalldokumentation!$G1333)</f>
        <v>-</v>
      </c>
      <c r="Q1333" s="76">
        <f t="shared" si="169"/>
        <v>43</v>
      </c>
      <c r="R1333" s="76" t="str">
        <f t="shared" si="170"/>
        <v>Produkte</v>
      </c>
      <c r="S1333" s="76" t="str">
        <f t="shared" si="171"/>
        <v>BUs</v>
      </c>
      <c r="T1333" s="76" t="str">
        <f t="shared" si="172"/>
        <v>Symptome</v>
      </c>
      <c r="U1333" s="76">
        <f>IFERROR(VLOOKUP(Abfalldokumentation!$W1333,Kennzahlen!S:U,3,FALSE)*Abfalldokumentation!$J1333,"0")</f>
        <v>504.4</v>
      </c>
      <c r="V1333" s="76" t="str">
        <f>IF(ISBLANK(A1333),VLOOKUP(Abfalldokumentation!$W1333,'Linien - BU'!R:S,2,FALSE),A1333)</f>
        <v>Schmelze</v>
      </c>
      <c r="W1333" s="77">
        <f t="shared" si="173"/>
        <v>29600004</v>
      </c>
      <c r="X1333" s="77">
        <f t="shared" si="174"/>
        <v>12</v>
      </c>
      <c r="Y1333"/>
    </row>
    <row r="1334" spans="1:27" ht="30" customHeight="1" x14ac:dyDescent="0.25">
      <c r="A1334" s="39" t="s">
        <v>70</v>
      </c>
      <c r="B1334" s="40">
        <v>32000049</v>
      </c>
      <c r="C1334" s="40">
        <v>26.5</v>
      </c>
      <c r="D1334" s="40">
        <v>33</v>
      </c>
      <c r="E1334" s="41">
        <v>44494</v>
      </c>
      <c r="F1334" s="42" t="s">
        <v>119</v>
      </c>
      <c r="G1334" s="40"/>
      <c r="H1334" s="44" t="str">
        <f>IFERROR(VLOOKUP(Abfalldokumentation!$B1334,Artikel!A:C,3,FALSE),Abfalldokumentation!$B1334)</f>
        <v>GRW NATUR 7,2KG</v>
      </c>
      <c r="I1334" s="78" t="str">
        <f>VLOOKUP(V1334,'Linien - BU'!A:B,2,FALSE)</f>
        <v>BU1</v>
      </c>
      <c r="J1334" s="79">
        <f t="shared" si="168"/>
        <v>26.5</v>
      </c>
      <c r="K1334" s="80">
        <f>Abfalldokumentation!$E1334</f>
        <v>44494</v>
      </c>
      <c r="L1334" s="79" t="str">
        <f>IFERROR(IF(VLOOKUP(W1334,'[1]Rohware 230'!$B:$C,2,FALSE)=0,"Rohware"),
IFERROR(IF(VLOOKUP(W1334,[1]Sammelnr.!$B:$C,2,FALSE)=0,"Sammelnr. ungeschält ABS"),
IFERROR(IF(VLOOKUP(W1334,[1]Sammelnr.!$E:$F,2,FALSE)=0,"Sammelnr. ungeschält VS"),
IFERROR(IF(VLOOKUP(W1334,[1]Sammelnr.!$H:$I,2,FALSE)=0,"Sammelnr. geschält"),
IFERROR(IF(VLOOKUP(W1334,[1]Offen!$B:$C,2,FALSE)=0,"Offen ungeschält ABS"),
IFERROR(IF(VLOOKUP(W1334,[1]Offen!$E:$F,2,FALSE)=0,"Offen ungeschält VOS"),
IFERROR(IF(VLOOKUP(W1334,[1]Offen!$H:$I,2,FALSE)=0,"Offen geschält RW"),
IFERROR(IF(VLOOKUP(W1334,[1]Offen!$K:$L,2,FALSE)=0,"Offen vegan"),
IFERROR(IF(VLOOKUP(W1334,[1]Offen!$N:$O,2,FALSE)=0,"Offen Zipfel"),
IFERROR(IF(VLOOKUP(W1334,[1]Offen!$Q:$R,2,FALSE)=0,"Offen Endstücke"),
IFERROR(IF(VLOOKUP(W1334,[1]Vakuumiert!$B:$C,2,FALSE)=0,"Vakuumierter VOS ungeschält"),
IFERROR(IF(VLOOKUP(W1334,[1]Vakuumiert!$E:$F,2,FALSE)=0,"Vakuumierter ABS ungeschält"),
IFERROR(IF(VLOOKUP(W1334,[1]Vakuumiert!$H:$I,2,FALSE)=0,"Vakuumierter VOS geschält"),
IFERROR(IF(VLOOKUP(W1334,[1]Vakuumiert!$K:$L,2,FALSE)=0,"Vakuumierter VOS vegan"),
IFERROR(IF(VLOOKUP(W1334,[1]Vakuumiert!$N:$O,2,FALSE)=0,"Vakuumierter VOS Zipfel"),
IFERROR(IF(VLOOKUP(W1334,[1]Vakuumiert!$Q:$R,2,FALSE)=0,"Vakuumiert geschält"),
IFERROR(IF(VLOOKUP(W1334,'[1]vakuumierte Fertigprodukte'!$B:$C,2,FALSE)=0,"Fertigprodukte"),
IFERROR(IF(VLOOKUP(W1334,'[1]vakuumierte Fertigprodukte'!$E:$FI,2,FALSE)=0,"Vakuumierte Zipfel"),
IFERROR(IF(VLOOKUP(W1334,[1]Wurste!$B:$C,2,FALSE)=0,"Räucherwürste"),
IFERROR(IF(VLOOKUP(W1334,[1]Wurste!$E:$F,2,FALSE)=0,"URW/URGW Wurst"),
IFERROR(IF(VLOOKUP(W1334,[1]Wurste!$H:$I,2,FALSE)=0,"HF-Wurst Vegan"),
IFERROR(IF(VLOOKUP(W1334,[1]Wurste!$K:$L,2,FALSE)=0,"320er ohne Würste"),
IFERROR(IF(AND(OR(Abfalldokumentation!$I1334="BU3",Abfalldokumentation!$I1334="Verkauf"),Abfalldokumentation!$N1334="Schimmel",Abfalldokumentation!$O1334="keinen Abnehmer/kein Schälpersonal"),"Div. Zipfel, ES ohne Verwendung",VLOOKUP(Abfalldokumentation!$M1334,Produktgruppen!A:B,2,FALSE)),"-")))))))))))))))))))))))</f>
        <v>Räucherwürste</v>
      </c>
      <c r="M1334" s="81" t="str">
        <f>IFERROR(VLOOKUP(Abfalldokumentation!$W1334,Artikel!A:C,3,FALSE),Abfalldokumentation!$W1334)</f>
        <v>GRW NATUR 7,2KG</v>
      </c>
      <c r="N1334" s="81" t="str">
        <f>VLOOKUP(D1334,'Liste Gründe'!A:D,2,FALSE)</f>
        <v>Linienbezogen</v>
      </c>
      <c r="O1334" s="80" t="str">
        <f>IF(ISBLANK(F1334),VLOOKUP(Abfalldokumentation!$X1334,'Liste Gründe'!A:D,3,FALSE),F1334)</f>
        <v>Bodenabfall Abfüllung</v>
      </c>
      <c r="P1334" s="81" t="str">
        <f>IF(ISBLANK(Abfalldokumentation!$G1334),"-",Abfalldokumentation!$G1334)</f>
        <v>-</v>
      </c>
      <c r="Q1334" s="81">
        <f t="shared" si="169"/>
        <v>43</v>
      </c>
      <c r="R1334" s="81" t="str">
        <f t="shared" si="170"/>
        <v>Produkte</v>
      </c>
      <c r="S1334" s="81" t="str">
        <f t="shared" si="171"/>
        <v>BUs</v>
      </c>
      <c r="T1334" s="81" t="str">
        <f t="shared" si="172"/>
        <v>Symptome</v>
      </c>
      <c r="U1334" s="81" t="str">
        <f>IFERROR(VLOOKUP(Abfalldokumentation!$W1334,Kennzahlen!S:U,3,FALSE)*Abfalldokumentation!$J1334,"0")</f>
        <v>0</v>
      </c>
      <c r="V1334" s="81" t="str">
        <f>IF(ISBLANK(A1334),VLOOKUP(Abfalldokumentation!$W1334,'Linien - BU'!R:S,2,FALSE),A1334)</f>
        <v>Abfüllung</v>
      </c>
      <c r="W1334" s="77">
        <f t="shared" si="173"/>
        <v>32000049</v>
      </c>
      <c r="X1334" s="77">
        <f t="shared" si="174"/>
        <v>33</v>
      </c>
      <c r="Y1334"/>
    </row>
    <row r="1335" spans="1:27" ht="30" customHeight="1" x14ac:dyDescent="0.25">
      <c r="A1335" s="45">
        <v>3110</v>
      </c>
      <c r="B1335" s="46">
        <v>47000260</v>
      </c>
      <c r="C1335" s="46">
        <v>20</v>
      </c>
      <c r="D1335" s="46">
        <v>40</v>
      </c>
      <c r="E1335" s="47">
        <v>44494</v>
      </c>
      <c r="F1335" s="48"/>
      <c r="G1335" s="46"/>
      <c r="H1335" s="50" t="str">
        <f>IFERROR(VLOOKUP(Abfalldokumentation!$B1335,Artikel!A:C,3,FALSE),Abfalldokumentation!$B1335)</f>
        <v>Creme Noblesse 250g Cha</v>
      </c>
      <c r="I1335" s="73" t="str">
        <f>VLOOKUP(V1335,'Linien - BU'!A:B,2,FALSE)</f>
        <v>BU1</v>
      </c>
      <c r="J1335" s="74">
        <f t="shared" si="168"/>
        <v>20</v>
      </c>
      <c r="K1335" s="75">
        <f>Abfalldokumentation!$E1335</f>
        <v>44494</v>
      </c>
      <c r="L1335" s="74" t="str">
        <f>IFERROR(IF(VLOOKUP(W1335,'[1]Rohware 230'!$B:$C,2,FALSE)=0,"Rohware"),
IFERROR(IF(VLOOKUP(W1335,[1]Sammelnr.!$B:$C,2,FALSE)=0,"Sammelnr. ungeschält ABS"),
IFERROR(IF(VLOOKUP(W1335,[1]Sammelnr.!$E:$F,2,FALSE)=0,"Sammelnr. ungeschält VS"),
IFERROR(IF(VLOOKUP(W1335,[1]Sammelnr.!$H:$I,2,FALSE)=0,"Sammelnr. geschält"),
IFERROR(IF(VLOOKUP(W1335,[1]Offen!$B:$C,2,FALSE)=0,"Offen ungeschält ABS"),
IFERROR(IF(VLOOKUP(W1335,[1]Offen!$E:$F,2,FALSE)=0,"Offen ungeschält VOS"),
IFERROR(IF(VLOOKUP(W1335,[1]Offen!$H:$I,2,FALSE)=0,"Offen geschält RW"),
IFERROR(IF(VLOOKUP(W1335,[1]Offen!$K:$L,2,FALSE)=0,"Offen vegan"),
IFERROR(IF(VLOOKUP(W1335,[1]Offen!$N:$O,2,FALSE)=0,"Offen Zipfel"),
IFERROR(IF(VLOOKUP(W1335,[1]Offen!$Q:$R,2,FALSE)=0,"Offen Endstücke"),
IFERROR(IF(VLOOKUP(W1335,[1]Vakuumiert!$B:$C,2,FALSE)=0,"Vakuumierter VOS ungeschält"),
IFERROR(IF(VLOOKUP(W1335,[1]Vakuumiert!$E:$F,2,FALSE)=0,"Vakuumierter ABS ungeschält"),
IFERROR(IF(VLOOKUP(W1335,[1]Vakuumiert!$H:$I,2,FALSE)=0,"Vakuumierter VOS geschält"),
IFERROR(IF(VLOOKUP(W1335,[1]Vakuumiert!$K:$L,2,FALSE)=0,"Vakuumierter VOS vegan"),
IFERROR(IF(VLOOKUP(W1335,[1]Vakuumiert!$N:$O,2,FALSE)=0,"Vakuumierter VOS Zipfel"),
IFERROR(IF(VLOOKUP(W1335,[1]Vakuumiert!$Q:$R,2,FALSE)=0,"Vakuumiert geschält"),
IFERROR(IF(VLOOKUP(W1335,'[1]vakuumierte Fertigprodukte'!$B:$C,2,FALSE)=0,"Fertigprodukte"),
IFERROR(IF(VLOOKUP(W1335,'[1]vakuumierte Fertigprodukte'!$E:$FI,2,FALSE)=0,"Vakuumierte Zipfel"),
IFERROR(IF(VLOOKUP(W1335,[1]Wurste!$B:$C,2,FALSE)=0,"Räucherwürste"),
IFERROR(IF(VLOOKUP(W1335,[1]Wurste!$E:$F,2,FALSE)=0,"URW/URGW Wurst"),
IFERROR(IF(VLOOKUP(W1335,[1]Wurste!$H:$I,2,FALSE)=0,"HF-Wurst Vegan"),
IFERROR(IF(VLOOKUP(W1335,[1]Wurste!$K:$L,2,FALSE)=0,"320er ohne Würste"),
IFERROR(IF(AND(OR(Abfalldokumentation!$I1335="BU3",Abfalldokumentation!$I1335="Verkauf"),Abfalldokumentation!$N1335="Schimmel",Abfalldokumentation!$O1335="keinen Abnehmer/kein Schälpersonal"),"Div. Zipfel, ES ohne Verwendung",VLOOKUP(Abfalldokumentation!$M1335,Produktgruppen!A:B,2,FALSE)),"-")))))))))))))))))))))))</f>
        <v>-</v>
      </c>
      <c r="M1335" s="76" t="str">
        <f>IFERROR(VLOOKUP(Abfalldokumentation!$W1335,Artikel!A:C,3,FALSE),Abfalldokumentation!$W1335)</f>
        <v>Creme Noblesse 250g Cha</v>
      </c>
      <c r="N1335" s="76" t="str">
        <f>VLOOKUP(D1335,'Liste Gründe'!A:D,2,FALSE)</f>
        <v>Rest</v>
      </c>
      <c r="O1335" s="75" t="str">
        <f>IF(ISBLANK(F1335),VLOOKUP(Abfalldokumentation!$X1335,'Liste Gründe'!A:D,3,FALSE),F1335)</f>
        <v>Metall</v>
      </c>
      <c r="P1335" s="76" t="str">
        <f>IF(ISBLANK(Abfalldokumentation!$G1335),"-",Abfalldokumentation!$G1335)</f>
        <v>-</v>
      </c>
      <c r="Q1335" s="76">
        <f t="shared" si="169"/>
        <v>43</v>
      </c>
      <c r="R1335" s="76" t="str">
        <f t="shared" si="170"/>
        <v>Produkte</v>
      </c>
      <c r="S1335" s="76" t="str">
        <f t="shared" si="171"/>
        <v>BUs</v>
      </c>
      <c r="T1335" s="76" t="str">
        <f t="shared" si="172"/>
        <v>Symptome</v>
      </c>
      <c r="U1335" s="76" t="str">
        <f>IFERROR(VLOOKUP(Abfalldokumentation!$W1335,Kennzahlen!S:U,3,FALSE)*Abfalldokumentation!$J1335,"0")</f>
        <v>0</v>
      </c>
      <c r="V1335" s="76">
        <f>IF(ISBLANK(A1335),VLOOKUP(Abfalldokumentation!$W1335,'Linien - BU'!R:S,2,FALSE),A1335)</f>
        <v>3110</v>
      </c>
      <c r="W1335" s="77">
        <f t="shared" si="173"/>
        <v>47000260</v>
      </c>
      <c r="X1335" s="77">
        <f t="shared" si="174"/>
        <v>40</v>
      </c>
      <c r="Y1335"/>
    </row>
    <row r="1336" spans="1:27" ht="30" customHeight="1" x14ac:dyDescent="0.25">
      <c r="A1336" s="39" t="s">
        <v>8</v>
      </c>
      <c r="B1336" s="40">
        <v>49500204</v>
      </c>
      <c r="C1336" s="40">
        <v>188</v>
      </c>
      <c r="D1336" s="40">
        <v>12</v>
      </c>
      <c r="E1336" s="41">
        <v>44494</v>
      </c>
      <c r="F1336" s="42" t="s">
        <v>21</v>
      </c>
      <c r="G1336" s="40"/>
      <c r="H1336" s="44" t="str">
        <f>IFERROR(VLOOKUP(Abfalldokumentation!$B1336,Artikel!A:C,3,FALSE),Abfalldokumentation!$B1336)</f>
        <v>VOS GRW-SCHI-NAT-VAKU</v>
      </c>
      <c r="I1336" s="78" t="str">
        <f>VLOOKUP(V1336,'Linien - BU'!A:B,2,FALSE)</f>
        <v>BU3</v>
      </c>
      <c r="J1336" s="79">
        <f t="shared" si="168"/>
        <v>188</v>
      </c>
      <c r="K1336" s="80">
        <f>Abfalldokumentation!$E1336</f>
        <v>44494</v>
      </c>
      <c r="L1336" s="79" t="str">
        <f>IFERROR(IF(VLOOKUP(W1336,'[1]Rohware 230'!$B:$C,2,FALSE)=0,"Rohware"),
IFERROR(IF(VLOOKUP(W1336,[1]Sammelnr.!$B:$C,2,FALSE)=0,"Sammelnr. ungeschält ABS"),
IFERROR(IF(VLOOKUP(W1336,[1]Sammelnr.!$E:$F,2,FALSE)=0,"Sammelnr. ungeschält VS"),
IFERROR(IF(VLOOKUP(W1336,[1]Sammelnr.!$H:$I,2,FALSE)=0,"Sammelnr. geschält"),
IFERROR(IF(VLOOKUP(W1336,[1]Offen!$B:$C,2,FALSE)=0,"Offen ungeschält ABS"),
IFERROR(IF(VLOOKUP(W1336,[1]Offen!$E:$F,2,FALSE)=0,"Offen ungeschält VOS"),
IFERROR(IF(VLOOKUP(W1336,[1]Offen!$H:$I,2,FALSE)=0,"Offen geschält RW"),
IFERROR(IF(VLOOKUP(W1336,[1]Offen!$K:$L,2,FALSE)=0,"Offen vegan"),
IFERROR(IF(VLOOKUP(W1336,[1]Offen!$N:$O,2,FALSE)=0,"Offen Zipfel"),
IFERROR(IF(VLOOKUP(W1336,[1]Offen!$Q:$R,2,FALSE)=0,"Offen Endstücke"),
IFERROR(IF(VLOOKUP(W1336,[1]Vakuumiert!$B:$C,2,FALSE)=0,"Vakuumierter VOS ungeschält"),
IFERROR(IF(VLOOKUP(W1336,[1]Vakuumiert!$E:$F,2,FALSE)=0,"Vakuumierter ABS ungeschält"),
IFERROR(IF(VLOOKUP(W1336,[1]Vakuumiert!$H:$I,2,FALSE)=0,"Vakuumierter VOS geschält"),
IFERROR(IF(VLOOKUP(W1336,[1]Vakuumiert!$K:$L,2,FALSE)=0,"Vakuumierter VOS vegan"),
IFERROR(IF(VLOOKUP(W1336,[1]Vakuumiert!$N:$O,2,FALSE)=0,"Vakuumierter VOS Zipfel"),
IFERROR(IF(VLOOKUP(W1336,[1]Vakuumiert!$Q:$R,2,FALSE)=0,"Vakuumiert geschält"),
IFERROR(IF(VLOOKUP(W1336,'[1]vakuumierte Fertigprodukte'!$B:$C,2,FALSE)=0,"Fertigprodukte"),
IFERROR(IF(VLOOKUP(W1336,'[1]vakuumierte Fertigprodukte'!$E:$FI,2,FALSE)=0,"Vakuumierte Zipfel"),
IFERROR(IF(VLOOKUP(W1336,[1]Wurste!$B:$C,2,FALSE)=0,"Räucherwürste"),
IFERROR(IF(VLOOKUP(W1336,[1]Wurste!$E:$F,2,FALSE)=0,"URW/URGW Wurst"),
IFERROR(IF(VLOOKUP(W1336,[1]Wurste!$H:$I,2,FALSE)=0,"HF-Wurst Vegan"),
IFERROR(IF(VLOOKUP(W1336,[1]Wurste!$K:$L,2,FALSE)=0,"320er ohne Würste"),
IFERROR(IF(AND(OR(Abfalldokumentation!$I1336="BU3",Abfalldokumentation!$I1336="Verkauf"),Abfalldokumentation!$N1336="Schimmel",Abfalldokumentation!$O1336="keinen Abnehmer/kein Schälpersonal"),"Div. Zipfel, ES ohne Verwendung",VLOOKUP(Abfalldokumentation!$M1336,Produktgruppen!A:B,2,FALSE)),"-")))))))))))))))))))))))</f>
        <v>Vakuumierter VOS ungeschält</v>
      </c>
      <c r="M1336" s="81" t="str">
        <f>IFERROR(VLOOKUP(Abfalldokumentation!$W1336,Artikel!A:C,3,FALSE),Abfalldokumentation!$W1336)</f>
        <v>VOS GRW-SCHI-NAT-VAKU</v>
      </c>
      <c r="N1336" s="81" t="str">
        <f>VLOOKUP(D1336,'Liste Gründe'!A:D,2,FALSE)</f>
        <v>Schimmel</v>
      </c>
      <c r="O1336" s="80" t="str">
        <f>IF(ISBLANK(F1336),VLOOKUP(Abfalldokumentation!$X1336,'Liste Gründe'!A:D,3,FALSE),F1336)</f>
        <v>VOS &gt; Einsatz</v>
      </c>
      <c r="P1336" s="81" t="str">
        <f>IF(ISBLANK(Abfalldokumentation!$G1336),"-",Abfalldokumentation!$G1336)</f>
        <v>-</v>
      </c>
      <c r="Q1336" s="81">
        <f t="shared" si="169"/>
        <v>43</v>
      </c>
      <c r="R1336" s="81" t="str">
        <f t="shared" si="170"/>
        <v>Produkte</v>
      </c>
      <c r="S1336" s="81" t="str">
        <f t="shared" si="171"/>
        <v>BUs</v>
      </c>
      <c r="T1336" s="81" t="str">
        <f t="shared" si="172"/>
        <v>Symptome</v>
      </c>
      <c r="U1336" s="81">
        <f>IFERROR(VLOOKUP(Abfalldokumentation!$W1336,Kennzahlen!S:U,3,FALSE)*Abfalldokumentation!$J1336,"0")</f>
        <v>96.632000000000005</v>
      </c>
      <c r="V1336" s="81" t="str">
        <f>IF(ISBLANK(A1336),VLOOKUP(Abfalldokumentation!$W1336,'Linien - BU'!R:S,2,FALSE),A1336)</f>
        <v>BU3</v>
      </c>
      <c r="W1336" s="77">
        <f t="shared" si="173"/>
        <v>49500204</v>
      </c>
      <c r="X1336" s="77">
        <f t="shared" si="174"/>
        <v>12</v>
      </c>
      <c r="Y1336"/>
    </row>
    <row r="1337" spans="1:27" ht="30" customHeight="1" x14ac:dyDescent="0.25">
      <c r="A1337" s="45" t="s">
        <v>95</v>
      </c>
      <c r="B1337" s="46">
        <v>49900001</v>
      </c>
      <c r="C1337" s="46">
        <v>66</v>
      </c>
      <c r="D1337" s="46">
        <v>42</v>
      </c>
      <c r="E1337" s="47">
        <v>44494</v>
      </c>
      <c r="F1337" s="48"/>
      <c r="G1337" s="46"/>
      <c r="H1337" s="50" t="str">
        <f>IFERROR(VLOOKUP(Abfalldokumentation!$B1337,Artikel!A:C,3,FALSE),Abfalldokumentation!$B1337)</f>
        <v>VOS VEG-SCH-MILD-VAKU</v>
      </c>
      <c r="I1337" s="73" t="str">
        <f>VLOOKUP(V1337,'Linien - BU'!A:B,2,FALSE)</f>
        <v>BU1</v>
      </c>
      <c r="J1337" s="74">
        <f t="shared" si="168"/>
        <v>66</v>
      </c>
      <c r="K1337" s="75">
        <f>Abfalldokumentation!$E1337</f>
        <v>44494</v>
      </c>
      <c r="L1337" s="74" t="str">
        <f>IFERROR(IF(VLOOKUP(W1337,'[1]Rohware 230'!$B:$C,2,FALSE)=0,"Rohware"),
IFERROR(IF(VLOOKUP(W1337,[1]Sammelnr.!$B:$C,2,FALSE)=0,"Sammelnr. ungeschält ABS"),
IFERROR(IF(VLOOKUP(W1337,[1]Sammelnr.!$E:$F,2,FALSE)=0,"Sammelnr. ungeschält VS"),
IFERROR(IF(VLOOKUP(W1337,[1]Sammelnr.!$H:$I,2,FALSE)=0,"Sammelnr. geschält"),
IFERROR(IF(VLOOKUP(W1337,[1]Offen!$B:$C,2,FALSE)=0,"Offen ungeschält ABS"),
IFERROR(IF(VLOOKUP(W1337,[1]Offen!$E:$F,2,FALSE)=0,"Offen ungeschält VOS"),
IFERROR(IF(VLOOKUP(W1337,[1]Offen!$H:$I,2,FALSE)=0,"Offen geschält RW"),
IFERROR(IF(VLOOKUP(W1337,[1]Offen!$K:$L,2,FALSE)=0,"Offen vegan"),
IFERROR(IF(VLOOKUP(W1337,[1]Offen!$N:$O,2,FALSE)=0,"Offen Zipfel"),
IFERROR(IF(VLOOKUP(W1337,[1]Offen!$Q:$R,2,FALSE)=0,"Offen Endstücke"),
IFERROR(IF(VLOOKUP(W1337,[1]Vakuumiert!$B:$C,2,FALSE)=0,"Vakuumierter VOS ungeschält"),
IFERROR(IF(VLOOKUP(W1337,[1]Vakuumiert!$E:$F,2,FALSE)=0,"Vakuumierter ABS ungeschält"),
IFERROR(IF(VLOOKUP(W1337,[1]Vakuumiert!$H:$I,2,FALSE)=0,"Vakuumierter VOS geschält"),
IFERROR(IF(VLOOKUP(W1337,[1]Vakuumiert!$K:$L,2,FALSE)=0,"Vakuumierter VOS vegan"),
IFERROR(IF(VLOOKUP(W1337,[1]Vakuumiert!$N:$O,2,FALSE)=0,"Vakuumierter VOS Zipfel"),
IFERROR(IF(VLOOKUP(W1337,[1]Vakuumiert!$Q:$R,2,FALSE)=0,"Vakuumiert geschält"),
IFERROR(IF(VLOOKUP(W1337,'[1]vakuumierte Fertigprodukte'!$B:$C,2,FALSE)=0,"Fertigprodukte"),
IFERROR(IF(VLOOKUP(W1337,'[1]vakuumierte Fertigprodukte'!$E:$FI,2,FALSE)=0,"Vakuumierte Zipfel"),
IFERROR(IF(VLOOKUP(W1337,[1]Wurste!$B:$C,2,FALSE)=0,"Räucherwürste"),
IFERROR(IF(VLOOKUP(W1337,[1]Wurste!$E:$F,2,FALSE)=0,"URW/URGW Wurst"),
IFERROR(IF(VLOOKUP(W1337,[1]Wurste!$H:$I,2,FALSE)=0,"HF-Wurst Vegan"),
IFERROR(IF(VLOOKUP(W1337,[1]Wurste!$K:$L,2,FALSE)=0,"320er ohne Würste"),
IFERROR(IF(AND(OR(Abfalldokumentation!$I1337="BU3",Abfalldokumentation!$I1337="Verkauf"),Abfalldokumentation!$N1337="Schimmel",Abfalldokumentation!$O1337="keinen Abnehmer/kein Schälpersonal"),"Div. Zipfel, ES ohne Verwendung",VLOOKUP(Abfalldokumentation!$M1337,Produktgruppen!A:B,2,FALSE)),"-")))))))))))))))))))))))</f>
        <v>Vakuumierter VOS vegan</v>
      </c>
      <c r="M1337" s="76" t="str">
        <f>IFERROR(VLOOKUP(Abfalldokumentation!$W1337,Artikel!A:C,3,FALSE),Abfalldokumentation!$W1337)</f>
        <v>VOS VEG-SCH-MILD-VAKU</v>
      </c>
      <c r="N1337" s="76" t="str">
        <f>VLOOKUP(D1337,'Liste Gründe'!A:D,2,FALSE)</f>
        <v>Rest</v>
      </c>
      <c r="O1337" s="75" t="str">
        <f>IF(ISBLANK(F1337),VLOOKUP(Abfalldokumentation!$X1337,'Liste Gründe'!A:D,3,FALSE),F1337)</f>
        <v>Schmutz</v>
      </c>
      <c r="P1337" s="76" t="str">
        <f>IF(ISBLANK(Abfalldokumentation!$G1337),"-",Abfalldokumentation!$G1337)</f>
        <v>-</v>
      </c>
      <c r="Q1337" s="76">
        <f t="shared" si="169"/>
        <v>43</v>
      </c>
      <c r="R1337" s="76" t="str">
        <f t="shared" si="170"/>
        <v>Produkte</v>
      </c>
      <c r="S1337" s="76" t="str">
        <f t="shared" si="171"/>
        <v>BUs</v>
      </c>
      <c r="T1337" s="76" t="str">
        <f t="shared" si="172"/>
        <v>Symptome</v>
      </c>
      <c r="U1337" s="76">
        <f>IFERROR(VLOOKUP(Abfalldokumentation!$W1337,Kennzahlen!S:U,3,FALSE)*Abfalldokumentation!$J1337,"0")</f>
        <v>33.923999999999999</v>
      </c>
      <c r="V1337" s="76" t="str">
        <f>IF(ISBLANK(A1337),VLOOKUP(Abfalldokumentation!$W1337,'Linien - BU'!R:S,2,FALSE),A1337)</f>
        <v>RWV</v>
      </c>
      <c r="W1337" s="77">
        <f t="shared" si="173"/>
        <v>49900001</v>
      </c>
      <c r="X1337" s="77">
        <f t="shared" si="174"/>
        <v>42</v>
      </c>
      <c r="Y1337"/>
    </row>
    <row r="1338" spans="1:27" ht="30" customHeight="1" x14ac:dyDescent="0.25">
      <c r="A1338" s="39">
        <v>3010</v>
      </c>
      <c r="B1338" s="40" t="s">
        <v>36</v>
      </c>
      <c r="C1338" s="40">
        <v>23</v>
      </c>
      <c r="D1338" s="40">
        <v>31</v>
      </c>
      <c r="E1338" s="41">
        <v>44494</v>
      </c>
      <c r="F1338" s="42" t="s">
        <v>119</v>
      </c>
      <c r="G1338" s="40"/>
      <c r="H1338" s="44" t="str">
        <f>IFERROR(VLOOKUP(Abfalldokumentation!$B1338,Artikel!A:C,3,FALSE),Abfalldokumentation!$B1338)</f>
        <v>-</v>
      </c>
      <c r="I1338" s="78" t="str">
        <f>VLOOKUP(V1338,'Linien - BU'!A:B,2,FALSE)</f>
        <v>BU1</v>
      </c>
      <c r="J1338" s="79">
        <f t="shared" si="168"/>
        <v>23</v>
      </c>
      <c r="K1338" s="80">
        <f>Abfalldokumentation!$E1338</f>
        <v>44494</v>
      </c>
      <c r="L1338" s="79" t="str">
        <f>IFERROR(IF(VLOOKUP(W1338,'[1]Rohware 230'!$B:$C,2,FALSE)=0,"Rohware"),
IFERROR(IF(VLOOKUP(W1338,[1]Sammelnr.!$B:$C,2,FALSE)=0,"Sammelnr. ungeschält ABS"),
IFERROR(IF(VLOOKUP(W1338,[1]Sammelnr.!$E:$F,2,FALSE)=0,"Sammelnr. ungeschält VS"),
IFERROR(IF(VLOOKUP(W1338,[1]Sammelnr.!$H:$I,2,FALSE)=0,"Sammelnr. geschält"),
IFERROR(IF(VLOOKUP(W1338,[1]Offen!$B:$C,2,FALSE)=0,"Offen ungeschält ABS"),
IFERROR(IF(VLOOKUP(W1338,[1]Offen!$E:$F,2,FALSE)=0,"Offen ungeschält VOS"),
IFERROR(IF(VLOOKUP(W1338,[1]Offen!$H:$I,2,FALSE)=0,"Offen geschält RW"),
IFERROR(IF(VLOOKUP(W1338,[1]Offen!$K:$L,2,FALSE)=0,"Offen vegan"),
IFERROR(IF(VLOOKUP(W1338,[1]Offen!$N:$O,2,FALSE)=0,"Offen Zipfel"),
IFERROR(IF(VLOOKUP(W1338,[1]Offen!$Q:$R,2,FALSE)=0,"Offen Endstücke"),
IFERROR(IF(VLOOKUP(W1338,[1]Vakuumiert!$B:$C,2,FALSE)=0,"Vakuumierter VOS ungeschält"),
IFERROR(IF(VLOOKUP(W1338,[1]Vakuumiert!$E:$F,2,FALSE)=0,"Vakuumierter ABS ungeschält"),
IFERROR(IF(VLOOKUP(W1338,[1]Vakuumiert!$H:$I,2,FALSE)=0,"Vakuumierter VOS geschält"),
IFERROR(IF(VLOOKUP(W1338,[1]Vakuumiert!$K:$L,2,FALSE)=0,"Vakuumierter VOS vegan"),
IFERROR(IF(VLOOKUP(W1338,[1]Vakuumiert!$N:$O,2,FALSE)=0,"Vakuumierter VOS Zipfel"),
IFERROR(IF(VLOOKUP(W1338,[1]Vakuumiert!$Q:$R,2,FALSE)=0,"Vakuumiert geschält"),
IFERROR(IF(VLOOKUP(W1338,'[1]vakuumierte Fertigprodukte'!$B:$C,2,FALSE)=0,"Fertigprodukte"),
IFERROR(IF(VLOOKUP(W1338,'[1]vakuumierte Fertigprodukte'!$E:$FI,2,FALSE)=0,"Vakuumierte Zipfel"),
IFERROR(IF(VLOOKUP(W1338,[1]Wurste!$B:$C,2,FALSE)=0,"Räucherwürste"),
IFERROR(IF(VLOOKUP(W1338,[1]Wurste!$E:$F,2,FALSE)=0,"URW/URGW Wurst"),
IFERROR(IF(VLOOKUP(W1338,[1]Wurste!$H:$I,2,FALSE)=0,"HF-Wurst Vegan"),
IFERROR(IF(VLOOKUP(W1338,[1]Wurste!$K:$L,2,FALSE)=0,"320er ohne Würste"),
IFERROR(IF(AND(OR(Abfalldokumentation!$I1338="BU3",Abfalldokumentation!$I1338="Verkauf"),Abfalldokumentation!$N1338="Schimmel",Abfalldokumentation!$O1338="keinen Abnehmer/kein Schälpersonal"),"Div. Zipfel, ES ohne Verwendung",VLOOKUP(Abfalldokumentation!$M1338,Produktgruppen!A:B,2,FALSE)),"-")))))))))))))))))))))))</f>
        <v>Rest</v>
      </c>
      <c r="M1338" s="81" t="str">
        <f>IFERROR(VLOOKUP(Abfalldokumentation!$W1338,Artikel!A:C,3,FALSE),Abfalldokumentation!$W1338)</f>
        <v>-</v>
      </c>
      <c r="N1338" s="81" t="str">
        <f>VLOOKUP(D1338,'Liste Gründe'!A:D,2,FALSE)</f>
        <v>Linienbezogen</v>
      </c>
      <c r="O1338" s="80" t="str">
        <f>IF(ISBLANK(F1338),VLOOKUP(Abfalldokumentation!$X1338,'Liste Gründe'!A:D,3,FALSE),F1338)</f>
        <v>Bodenabfall Abfüllung</v>
      </c>
      <c r="P1338" s="81" t="str">
        <f>IF(ISBLANK(Abfalldokumentation!$G1338),"-",Abfalldokumentation!$G1338)</f>
        <v>-</v>
      </c>
      <c r="Q1338" s="81">
        <f t="shared" si="169"/>
        <v>43</v>
      </c>
      <c r="R1338" s="81" t="str">
        <f t="shared" si="170"/>
        <v>Produkte</v>
      </c>
      <c r="S1338" s="81" t="str">
        <f t="shared" si="171"/>
        <v>BUs</v>
      </c>
      <c r="T1338" s="81" t="str">
        <f t="shared" si="172"/>
        <v>Symptome</v>
      </c>
      <c r="U1338" s="81" t="str">
        <f>IFERROR(VLOOKUP(Abfalldokumentation!$W1338,Kennzahlen!S:U,3,FALSE)*Abfalldokumentation!$J1338,"0")</f>
        <v>0</v>
      </c>
      <c r="V1338" s="81">
        <f>IF(ISBLANK(A1338),VLOOKUP(Abfalldokumentation!$W1338,'Linien - BU'!R:S,2,FALSE),A1338)</f>
        <v>3010</v>
      </c>
      <c r="W1338" s="77" t="str">
        <f t="shared" si="173"/>
        <v>-</v>
      </c>
      <c r="X1338" s="77">
        <f t="shared" si="174"/>
        <v>31</v>
      </c>
      <c r="Y1338"/>
    </row>
    <row r="1339" spans="1:27" ht="30" customHeight="1" x14ac:dyDescent="0.25">
      <c r="A1339" s="45" t="s">
        <v>70</v>
      </c>
      <c r="B1339" s="46" t="s">
        <v>36</v>
      </c>
      <c r="C1339" s="46">
        <v>227</v>
      </c>
      <c r="D1339" s="46">
        <v>30</v>
      </c>
      <c r="E1339" s="47">
        <v>44494</v>
      </c>
      <c r="F1339" s="48"/>
      <c r="G1339" s="46"/>
      <c r="H1339" s="50" t="str">
        <f>IFERROR(VLOOKUP(Abfalldokumentation!$B1339,Artikel!A:C,3,FALSE),Abfalldokumentation!$B1339)</f>
        <v>-</v>
      </c>
      <c r="I1339" s="73" t="str">
        <f>VLOOKUP(V1339,'Linien - BU'!A:B,2,FALSE)</f>
        <v>BU1</v>
      </c>
      <c r="J1339" s="74">
        <f t="shared" si="168"/>
        <v>227</v>
      </c>
      <c r="K1339" s="75">
        <f>Abfalldokumentation!$E1339</f>
        <v>44494</v>
      </c>
      <c r="L1339" s="74" t="str">
        <f>IFERROR(IF(VLOOKUP(W1339,'[1]Rohware 230'!$B:$C,2,FALSE)=0,"Rohware"),
IFERROR(IF(VLOOKUP(W1339,[1]Sammelnr.!$B:$C,2,FALSE)=0,"Sammelnr. ungeschält ABS"),
IFERROR(IF(VLOOKUP(W1339,[1]Sammelnr.!$E:$F,2,FALSE)=0,"Sammelnr. ungeschält VS"),
IFERROR(IF(VLOOKUP(W1339,[1]Sammelnr.!$H:$I,2,FALSE)=0,"Sammelnr. geschält"),
IFERROR(IF(VLOOKUP(W1339,[1]Offen!$B:$C,2,FALSE)=0,"Offen ungeschält ABS"),
IFERROR(IF(VLOOKUP(W1339,[1]Offen!$E:$F,2,FALSE)=0,"Offen ungeschält VOS"),
IFERROR(IF(VLOOKUP(W1339,[1]Offen!$H:$I,2,FALSE)=0,"Offen geschält RW"),
IFERROR(IF(VLOOKUP(W1339,[1]Offen!$K:$L,2,FALSE)=0,"Offen vegan"),
IFERROR(IF(VLOOKUP(W1339,[1]Offen!$N:$O,2,FALSE)=0,"Offen Zipfel"),
IFERROR(IF(VLOOKUP(W1339,[1]Offen!$Q:$R,2,FALSE)=0,"Offen Endstücke"),
IFERROR(IF(VLOOKUP(W1339,[1]Vakuumiert!$B:$C,2,FALSE)=0,"Vakuumierter VOS ungeschält"),
IFERROR(IF(VLOOKUP(W1339,[1]Vakuumiert!$E:$F,2,FALSE)=0,"Vakuumierter ABS ungeschält"),
IFERROR(IF(VLOOKUP(W1339,[1]Vakuumiert!$H:$I,2,FALSE)=0,"Vakuumierter VOS geschält"),
IFERROR(IF(VLOOKUP(W1339,[1]Vakuumiert!$K:$L,2,FALSE)=0,"Vakuumierter VOS vegan"),
IFERROR(IF(VLOOKUP(W1339,[1]Vakuumiert!$N:$O,2,FALSE)=0,"Vakuumierter VOS Zipfel"),
IFERROR(IF(VLOOKUP(W1339,[1]Vakuumiert!$Q:$R,2,FALSE)=0,"Vakuumiert geschält"),
IFERROR(IF(VLOOKUP(W1339,'[1]vakuumierte Fertigprodukte'!$B:$C,2,FALSE)=0,"Fertigprodukte"),
IFERROR(IF(VLOOKUP(W1339,'[1]vakuumierte Fertigprodukte'!$E:$FI,2,FALSE)=0,"Vakuumierte Zipfel"),
IFERROR(IF(VLOOKUP(W1339,[1]Wurste!$B:$C,2,FALSE)=0,"Räucherwürste"),
IFERROR(IF(VLOOKUP(W1339,[1]Wurste!$E:$F,2,FALSE)=0,"URW/URGW Wurst"),
IFERROR(IF(VLOOKUP(W1339,[1]Wurste!$H:$I,2,FALSE)=0,"HF-Wurst Vegan"),
IFERROR(IF(VLOOKUP(W1339,[1]Wurste!$K:$L,2,FALSE)=0,"320er ohne Würste"),
IFERROR(IF(AND(OR(Abfalldokumentation!$I1339="BU3",Abfalldokumentation!$I1339="Verkauf"),Abfalldokumentation!$N1339="Schimmel",Abfalldokumentation!$O1339="keinen Abnehmer/kein Schälpersonal"),"Div. Zipfel, ES ohne Verwendung",VLOOKUP(Abfalldokumentation!$M1339,Produktgruppen!A:B,2,FALSE)),"-")))))))))))))))))))))))</f>
        <v>Rest</v>
      </c>
      <c r="M1339" s="76" t="str">
        <f>IFERROR(VLOOKUP(Abfalldokumentation!$W1339,Artikel!A:C,3,FALSE),Abfalldokumentation!$W1339)</f>
        <v>-</v>
      </c>
      <c r="N1339" s="76" t="str">
        <f>VLOOKUP(D1339,'Liste Gründe'!A:D,2,FALSE)</f>
        <v>Linienbezogen</v>
      </c>
      <c r="O1339" s="75" t="str">
        <f>IF(ISBLANK(F1339),VLOOKUP(Abfalldokumentation!$X1339,'Liste Gründe'!A:D,3,FALSE),F1339)</f>
        <v>Maschinenabfall</v>
      </c>
      <c r="P1339" s="76" t="str">
        <f>IF(ISBLANK(Abfalldokumentation!$G1339),"-",Abfalldokumentation!$G1339)</f>
        <v>-</v>
      </c>
      <c r="Q1339" s="76">
        <f t="shared" si="169"/>
        <v>43</v>
      </c>
      <c r="R1339" s="76" t="str">
        <f t="shared" si="170"/>
        <v>Produkte</v>
      </c>
      <c r="S1339" s="76" t="str">
        <f t="shared" si="171"/>
        <v>BUs</v>
      </c>
      <c r="T1339" s="76" t="str">
        <f t="shared" si="172"/>
        <v>Symptome</v>
      </c>
      <c r="U1339" s="76" t="str">
        <f>IFERROR(VLOOKUP(Abfalldokumentation!$W1339,Kennzahlen!S:U,3,FALSE)*Abfalldokumentation!$J1339,"0")</f>
        <v>0</v>
      </c>
      <c r="V1339" s="76" t="str">
        <f>IF(ISBLANK(A1339),VLOOKUP(Abfalldokumentation!$W1339,'Linien - BU'!R:S,2,FALSE),A1339)</f>
        <v>Abfüllung</v>
      </c>
      <c r="W1339" s="77" t="str">
        <f t="shared" si="173"/>
        <v>-</v>
      </c>
      <c r="X1339" s="77">
        <f t="shared" si="174"/>
        <v>30</v>
      </c>
      <c r="Y1339"/>
    </row>
    <row r="1340" spans="1:27" ht="30" customHeight="1" x14ac:dyDescent="0.25">
      <c r="A1340" s="39" t="s">
        <v>99</v>
      </c>
      <c r="B1340" s="40" t="s">
        <v>36</v>
      </c>
      <c r="C1340" s="40">
        <f>156.4-62</f>
        <v>94.4</v>
      </c>
      <c r="D1340" s="40">
        <v>30</v>
      </c>
      <c r="E1340" s="41">
        <v>44494</v>
      </c>
      <c r="F1340" s="42"/>
      <c r="G1340" s="40"/>
      <c r="H1340" s="44" t="str">
        <f>IFERROR(VLOOKUP(Abfalldokumentation!$B1340,Artikel!A:C,3,FALSE),Abfalldokumentation!$B1340)</f>
        <v>-</v>
      </c>
      <c r="I1340" s="78" t="str">
        <f>VLOOKUP(V1340,'Linien - BU'!A:B,2,FALSE)</f>
        <v>BU3</v>
      </c>
      <c r="J1340" s="79">
        <f t="shared" si="168"/>
        <v>94.4</v>
      </c>
      <c r="K1340" s="80">
        <f>Abfalldokumentation!$E1340</f>
        <v>44494</v>
      </c>
      <c r="L1340" s="79" t="str">
        <f>IFERROR(IF(VLOOKUP(W1340,'[1]Rohware 230'!$B:$C,2,FALSE)=0,"Rohware"),
IFERROR(IF(VLOOKUP(W1340,[1]Sammelnr.!$B:$C,2,FALSE)=0,"Sammelnr. ungeschält ABS"),
IFERROR(IF(VLOOKUP(W1340,[1]Sammelnr.!$E:$F,2,FALSE)=0,"Sammelnr. ungeschält VS"),
IFERROR(IF(VLOOKUP(W1340,[1]Sammelnr.!$H:$I,2,FALSE)=0,"Sammelnr. geschält"),
IFERROR(IF(VLOOKUP(W1340,[1]Offen!$B:$C,2,FALSE)=0,"Offen ungeschält ABS"),
IFERROR(IF(VLOOKUP(W1340,[1]Offen!$E:$F,2,FALSE)=0,"Offen ungeschält VOS"),
IFERROR(IF(VLOOKUP(W1340,[1]Offen!$H:$I,2,FALSE)=0,"Offen geschält RW"),
IFERROR(IF(VLOOKUP(W1340,[1]Offen!$K:$L,2,FALSE)=0,"Offen vegan"),
IFERROR(IF(VLOOKUP(W1340,[1]Offen!$N:$O,2,FALSE)=0,"Offen Zipfel"),
IFERROR(IF(VLOOKUP(W1340,[1]Offen!$Q:$R,2,FALSE)=0,"Offen Endstücke"),
IFERROR(IF(VLOOKUP(W1340,[1]Vakuumiert!$B:$C,2,FALSE)=0,"Vakuumierter VOS ungeschält"),
IFERROR(IF(VLOOKUP(W1340,[1]Vakuumiert!$E:$F,2,FALSE)=0,"Vakuumierter ABS ungeschält"),
IFERROR(IF(VLOOKUP(W1340,[1]Vakuumiert!$H:$I,2,FALSE)=0,"Vakuumierter VOS geschält"),
IFERROR(IF(VLOOKUP(W1340,[1]Vakuumiert!$K:$L,2,FALSE)=0,"Vakuumierter VOS vegan"),
IFERROR(IF(VLOOKUP(W1340,[1]Vakuumiert!$N:$O,2,FALSE)=0,"Vakuumierter VOS Zipfel"),
IFERROR(IF(VLOOKUP(W1340,[1]Vakuumiert!$Q:$R,2,FALSE)=0,"Vakuumiert geschält"),
IFERROR(IF(VLOOKUP(W1340,'[1]vakuumierte Fertigprodukte'!$B:$C,2,FALSE)=0,"Fertigprodukte"),
IFERROR(IF(VLOOKUP(W1340,'[1]vakuumierte Fertigprodukte'!$E:$FI,2,FALSE)=0,"Vakuumierte Zipfel"),
IFERROR(IF(VLOOKUP(W1340,[1]Wurste!$B:$C,2,FALSE)=0,"Räucherwürste"),
IFERROR(IF(VLOOKUP(W1340,[1]Wurste!$E:$F,2,FALSE)=0,"URW/URGW Wurst"),
IFERROR(IF(VLOOKUP(W1340,[1]Wurste!$H:$I,2,FALSE)=0,"HF-Wurst Vegan"),
IFERROR(IF(VLOOKUP(W1340,[1]Wurste!$K:$L,2,FALSE)=0,"320er ohne Würste"),
IFERROR(IF(AND(OR(Abfalldokumentation!$I1340="BU3",Abfalldokumentation!$I1340="Verkauf"),Abfalldokumentation!$N1340="Schimmel",Abfalldokumentation!$O1340="keinen Abnehmer/kein Schälpersonal"),"Div. Zipfel, ES ohne Verwendung",VLOOKUP(Abfalldokumentation!$M1340,Produktgruppen!A:B,2,FALSE)),"-")))))))))))))))))))))))</f>
        <v>Rest</v>
      </c>
      <c r="M1340" s="81" t="str">
        <f>IFERROR(VLOOKUP(Abfalldokumentation!$W1340,Artikel!A:C,3,FALSE),Abfalldokumentation!$W1340)</f>
        <v>-</v>
      </c>
      <c r="N1340" s="81" t="str">
        <f>VLOOKUP(D1340,'Liste Gründe'!A:D,2,FALSE)</f>
        <v>Linienbezogen</v>
      </c>
      <c r="O1340" s="80" t="str">
        <f>IF(ISBLANK(F1340),VLOOKUP(Abfalldokumentation!$X1340,'Liste Gründe'!A:D,3,FALSE),F1340)</f>
        <v>Maschinenabfall</v>
      </c>
      <c r="P1340" s="81" t="str">
        <f>IF(ISBLANK(Abfalldokumentation!$G1340),"-",Abfalldokumentation!$G1340)</f>
        <v>-</v>
      </c>
      <c r="Q1340" s="81">
        <f t="shared" si="169"/>
        <v>43</v>
      </c>
      <c r="R1340" s="81" t="str">
        <f t="shared" si="170"/>
        <v>Produkte</v>
      </c>
      <c r="S1340" s="81" t="str">
        <f t="shared" si="171"/>
        <v>BUs</v>
      </c>
      <c r="T1340" s="81" t="str">
        <f t="shared" si="172"/>
        <v>Symptome</v>
      </c>
      <c r="U1340" s="81" t="str">
        <f>IFERROR(VLOOKUP(Abfalldokumentation!$W1340,Kennzahlen!S:U,3,FALSE)*Abfalldokumentation!$J1340,"0")</f>
        <v>0</v>
      </c>
      <c r="V1340" s="81" t="str">
        <f>IF(ISBLANK(A1340),VLOOKUP(Abfalldokumentation!$W1340,'Linien - BU'!R:S,2,FALSE),A1340)</f>
        <v>L33</v>
      </c>
      <c r="W1340" s="77" t="str">
        <f t="shared" si="173"/>
        <v>-</v>
      </c>
      <c r="X1340" s="77">
        <f t="shared" si="174"/>
        <v>30</v>
      </c>
      <c r="Z1340"/>
      <c r="AA1340"/>
    </row>
    <row r="1341" spans="1:27" ht="30" customHeight="1" x14ac:dyDescent="0.25">
      <c r="A1341" s="45" t="s">
        <v>149</v>
      </c>
      <c r="B1341" s="46" t="s">
        <v>36</v>
      </c>
      <c r="C1341" s="46">
        <v>15</v>
      </c>
      <c r="D1341" s="46">
        <v>30</v>
      </c>
      <c r="E1341" s="47">
        <v>44494</v>
      </c>
      <c r="F1341" s="48"/>
      <c r="G1341" s="46"/>
      <c r="H1341" s="50" t="str">
        <f>IFERROR(VLOOKUP(Abfalldokumentation!$B1341,Artikel!A:C,3,FALSE),Abfalldokumentation!$B1341)</f>
        <v>-</v>
      </c>
      <c r="I1341" s="73" t="str">
        <f>VLOOKUP(V1341,'Linien - BU'!A:B,2,FALSE)</f>
        <v>BU4</v>
      </c>
      <c r="J1341" s="74">
        <f t="shared" si="168"/>
        <v>15</v>
      </c>
      <c r="K1341" s="75">
        <f>Abfalldokumentation!$E1341</f>
        <v>44494</v>
      </c>
      <c r="L1341" s="74" t="str">
        <f>IFERROR(IF(VLOOKUP(W1341,'[1]Rohware 230'!$B:$C,2,FALSE)=0,"Rohware"),
IFERROR(IF(VLOOKUP(W1341,[1]Sammelnr.!$B:$C,2,FALSE)=0,"Sammelnr. ungeschält ABS"),
IFERROR(IF(VLOOKUP(W1341,[1]Sammelnr.!$E:$F,2,FALSE)=0,"Sammelnr. ungeschält VS"),
IFERROR(IF(VLOOKUP(W1341,[1]Sammelnr.!$H:$I,2,FALSE)=0,"Sammelnr. geschält"),
IFERROR(IF(VLOOKUP(W1341,[1]Offen!$B:$C,2,FALSE)=0,"Offen ungeschält ABS"),
IFERROR(IF(VLOOKUP(W1341,[1]Offen!$E:$F,2,FALSE)=0,"Offen ungeschält VOS"),
IFERROR(IF(VLOOKUP(W1341,[1]Offen!$H:$I,2,FALSE)=0,"Offen geschält RW"),
IFERROR(IF(VLOOKUP(W1341,[1]Offen!$K:$L,2,FALSE)=0,"Offen vegan"),
IFERROR(IF(VLOOKUP(W1341,[1]Offen!$N:$O,2,FALSE)=0,"Offen Zipfel"),
IFERROR(IF(VLOOKUP(W1341,[1]Offen!$Q:$R,2,FALSE)=0,"Offen Endstücke"),
IFERROR(IF(VLOOKUP(W1341,[1]Vakuumiert!$B:$C,2,FALSE)=0,"Vakuumierter VOS ungeschält"),
IFERROR(IF(VLOOKUP(W1341,[1]Vakuumiert!$E:$F,2,FALSE)=0,"Vakuumierter ABS ungeschält"),
IFERROR(IF(VLOOKUP(W1341,[1]Vakuumiert!$H:$I,2,FALSE)=0,"Vakuumierter VOS geschält"),
IFERROR(IF(VLOOKUP(W1341,[1]Vakuumiert!$K:$L,2,FALSE)=0,"Vakuumierter VOS vegan"),
IFERROR(IF(VLOOKUP(W1341,[1]Vakuumiert!$N:$O,2,FALSE)=0,"Vakuumierter VOS Zipfel"),
IFERROR(IF(VLOOKUP(W1341,[1]Vakuumiert!$Q:$R,2,FALSE)=0,"Vakuumiert geschält"),
IFERROR(IF(VLOOKUP(W1341,'[1]vakuumierte Fertigprodukte'!$B:$C,2,FALSE)=0,"Fertigprodukte"),
IFERROR(IF(VLOOKUP(W1341,'[1]vakuumierte Fertigprodukte'!$E:$FI,2,FALSE)=0,"Vakuumierte Zipfel"),
IFERROR(IF(VLOOKUP(W1341,[1]Wurste!$B:$C,2,FALSE)=0,"Räucherwürste"),
IFERROR(IF(VLOOKUP(W1341,[1]Wurste!$E:$F,2,FALSE)=0,"URW/URGW Wurst"),
IFERROR(IF(VLOOKUP(W1341,[1]Wurste!$H:$I,2,FALSE)=0,"HF-Wurst Vegan"),
IFERROR(IF(VLOOKUP(W1341,[1]Wurste!$K:$L,2,FALSE)=0,"320er ohne Würste"),
IFERROR(IF(AND(OR(Abfalldokumentation!$I1341="BU3",Abfalldokumentation!$I1341="Verkauf"),Abfalldokumentation!$N1341="Schimmel",Abfalldokumentation!$O1341="keinen Abnehmer/kein Schälpersonal"),"Div. Zipfel, ES ohne Verwendung",VLOOKUP(Abfalldokumentation!$M1341,Produktgruppen!A:B,2,FALSE)),"-")))))))))))))))))))))))</f>
        <v>Rest</v>
      </c>
      <c r="M1341" s="76" t="str">
        <f>IFERROR(VLOOKUP(Abfalldokumentation!$W1341,Artikel!A:C,3,FALSE),Abfalldokumentation!$W1341)</f>
        <v>-</v>
      </c>
      <c r="N1341" s="76" t="str">
        <f>VLOOKUP(D1341,'Liste Gründe'!A:D,2,FALSE)</f>
        <v>Linienbezogen</v>
      </c>
      <c r="O1341" s="75" t="str">
        <f>IF(ISBLANK(F1341),VLOOKUP(Abfalldokumentation!$X1341,'Liste Gründe'!A:D,3,FALSE),F1341)</f>
        <v>Maschinenabfall</v>
      </c>
      <c r="P1341" s="76" t="str">
        <f>IF(ISBLANK(Abfalldokumentation!$G1341),"-",Abfalldokumentation!$G1341)</f>
        <v>-</v>
      </c>
      <c r="Q1341" s="76">
        <f t="shared" si="169"/>
        <v>43</v>
      </c>
      <c r="R1341" s="76" t="str">
        <f t="shared" si="170"/>
        <v>Produkte</v>
      </c>
      <c r="S1341" s="76" t="str">
        <f t="shared" si="171"/>
        <v>BUs</v>
      </c>
      <c r="T1341" s="76" t="str">
        <f t="shared" si="172"/>
        <v>Symptome</v>
      </c>
      <c r="U1341" s="76" t="str">
        <f>IFERROR(VLOOKUP(Abfalldokumentation!$W1341,Kennzahlen!S:U,3,FALSE)*Abfalldokumentation!$J1341,"0")</f>
        <v>0</v>
      </c>
      <c r="V1341" s="76" t="str">
        <f>IF(ISBLANK(A1341),VLOOKUP(Abfalldokumentation!$W1341,'Linien - BU'!R:S,2,FALSE),A1341)</f>
        <v>Bu4</v>
      </c>
      <c r="W1341" s="77" t="str">
        <f t="shared" si="173"/>
        <v>-</v>
      </c>
      <c r="X1341" s="77">
        <f t="shared" si="174"/>
        <v>30</v>
      </c>
      <c r="Z1341"/>
      <c r="AA1341"/>
    </row>
    <row r="1342" spans="1:27" ht="30" customHeight="1" x14ac:dyDescent="0.25">
      <c r="A1342" s="39" t="s">
        <v>182</v>
      </c>
      <c r="B1342" s="40" t="s">
        <v>36</v>
      </c>
      <c r="C1342" s="40">
        <v>44</v>
      </c>
      <c r="D1342" s="40">
        <v>30</v>
      </c>
      <c r="E1342" s="41">
        <v>44494</v>
      </c>
      <c r="F1342" s="42"/>
      <c r="G1342" s="40"/>
      <c r="H1342" s="44" t="str">
        <f>IFERROR(VLOOKUP(Abfalldokumentation!$B1342,Artikel!A:C,3,FALSE),Abfalldokumentation!$B1342)</f>
        <v>-</v>
      </c>
      <c r="I1342" s="78" t="str">
        <f>VLOOKUP(V1342,'Linien - BU'!A:B,2,FALSE)</f>
        <v>BU3</v>
      </c>
      <c r="J1342" s="79">
        <f t="shared" si="168"/>
        <v>44</v>
      </c>
      <c r="K1342" s="80">
        <f>Abfalldokumentation!$E1342</f>
        <v>44494</v>
      </c>
      <c r="L1342" s="79" t="str">
        <f>IFERROR(IF(VLOOKUP(W1342,'[1]Rohware 230'!$B:$C,2,FALSE)=0,"Rohware"),
IFERROR(IF(VLOOKUP(W1342,[1]Sammelnr.!$B:$C,2,FALSE)=0,"Sammelnr. ungeschält ABS"),
IFERROR(IF(VLOOKUP(W1342,[1]Sammelnr.!$E:$F,2,FALSE)=0,"Sammelnr. ungeschält VS"),
IFERROR(IF(VLOOKUP(W1342,[1]Sammelnr.!$H:$I,2,FALSE)=0,"Sammelnr. geschält"),
IFERROR(IF(VLOOKUP(W1342,[1]Offen!$B:$C,2,FALSE)=0,"Offen ungeschält ABS"),
IFERROR(IF(VLOOKUP(W1342,[1]Offen!$E:$F,2,FALSE)=0,"Offen ungeschält VOS"),
IFERROR(IF(VLOOKUP(W1342,[1]Offen!$H:$I,2,FALSE)=0,"Offen geschält RW"),
IFERROR(IF(VLOOKUP(W1342,[1]Offen!$K:$L,2,FALSE)=0,"Offen vegan"),
IFERROR(IF(VLOOKUP(W1342,[1]Offen!$N:$O,2,FALSE)=0,"Offen Zipfel"),
IFERROR(IF(VLOOKUP(W1342,[1]Offen!$Q:$R,2,FALSE)=0,"Offen Endstücke"),
IFERROR(IF(VLOOKUP(W1342,[1]Vakuumiert!$B:$C,2,FALSE)=0,"Vakuumierter VOS ungeschält"),
IFERROR(IF(VLOOKUP(W1342,[1]Vakuumiert!$E:$F,2,FALSE)=0,"Vakuumierter ABS ungeschält"),
IFERROR(IF(VLOOKUP(W1342,[1]Vakuumiert!$H:$I,2,FALSE)=0,"Vakuumierter VOS geschält"),
IFERROR(IF(VLOOKUP(W1342,[1]Vakuumiert!$K:$L,2,FALSE)=0,"Vakuumierter VOS vegan"),
IFERROR(IF(VLOOKUP(W1342,[1]Vakuumiert!$N:$O,2,FALSE)=0,"Vakuumierter VOS Zipfel"),
IFERROR(IF(VLOOKUP(W1342,[1]Vakuumiert!$Q:$R,2,FALSE)=0,"Vakuumiert geschält"),
IFERROR(IF(VLOOKUP(W1342,'[1]vakuumierte Fertigprodukte'!$B:$C,2,FALSE)=0,"Fertigprodukte"),
IFERROR(IF(VLOOKUP(W1342,'[1]vakuumierte Fertigprodukte'!$E:$FI,2,FALSE)=0,"Vakuumierte Zipfel"),
IFERROR(IF(VLOOKUP(W1342,[1]Wurste!$B:$C,2,FALSE)=0,"Räucherwürste"),
IFERROR(IF(VLOOKUP(W1342,[1]Wurste!$E:$F,2,FALSE)=0,"URW/URGW Wurst"),
IFERROR(IF(VLOOKUP(W1342,[1]Wurste!$H:$I,2,FALSE)=0,"HF-Wurst Vegan"),
IFERROR(IF(VLOOKUP(W1342,[1]Wurste!$K:$L,2,FALSE)=0,"320er ohne Würste"),
IFERROR(IF(AND(OR(Abfalldokumentation!$I1342="BU3",Abfalldokumentation!$I1342="Verkauf"),Abfalldokumentation!$N1342="Schimmel",Abfalldokumentation!$O1342="keinen Abnehmer/kein Schälpersonal"),"Div. Zipfel, ES ohne Verwendung",VLOOKUP(Abfalldokumentation!$M1342,Produktgruppen!A:B,2,FALSE)),"-")))))))))))))))))))))))</f>
        <v>Rest</v>
      </c>
      <c r="M1342" s="81" t="str">
        <f>IFERROR(VLOOKUP(Abfalldokumentation!$W1342,Artikel!A:C,3,FALSE),Abfalldokumentation!$W1342)</f>
        <v>-</v>
      </c>
      <c r="N1342" s="81" t="str">
        <f>VLOOKUP(D1342,'Liste Gründe'!A:D,2,FALSE)</f>
        <v>Linienbezogen</v>
      </c>
      <c r="O1342" s="80" t="str">
        <f>IF(ISBLANK(F1342),VLOOKUP(Abfalldokumentation!$X1342,'Liste Gründe'!A:D,3,FALSE),F1342)</f>
        <v>Maschinenabfall</v>
      </c>
      <c r="P1342" s="81" t="str">
        <f>IF(ISBLANK(Abfalldokumentation!$G1342),"-",Abfalldokumentation!$G1342)</f>
        <v>-</v>
      </c>
      <c r="Q1342" s="81">
        <f t="shared" si="169"/>
        <v>43</v>
      </c>
      <c r="R1342" s="81" t="str">
        <f t="shared" si="170"/>
        <v>Produkte</v>
      </c>
      <c r="S1342" s="81" t="str">
        <f t="shared" si="171"/>
        <v>BUs</v>
      </c>
      <c r="T1342" s="81" t="str">
        <f t="shared" si="172"/>
        <v>Symptome</v>
      </c>
      <c r="U1342" s="81" t="str">
        <f>IFERROR(VLOOKUP(Abfalldokumentation!$W1342,Kennzahlen!S:U,3,FALSE)*Abfalldokumentation!$J1342,"0")</f>
        <v>0</v>
      </c>
      <c r="V1342" s="81" t="str">
        <f>IF(ISBLANK(A1342),VLOOKUP(Abfalldokumentation!$W1342,'Linien - BU'!R:S,2,FALSE),A1342)</f>
        <v>Spezialitäten</v>
      </c>
      <c r="W1342" s="77" t="str">
        <f t="shared" si="173"/>
        <v>-</v>
      </c>
      <c r="X1342" s="77">
        <f t="shared" si="174"/>
        <v>30</v>
      </c>
      <c r="Z1342"/>
      <c r="AA1342"/>
    </row>
    <row r="1343" spans="1:27" ht="30" customHeight="1" x14ac:dyDescent="0.25">
      <c r="A1343" s="45" t="s">
        <v>7</v>
      </c>
      <c r="B1343" s="46" t="s">
        <v>36</v>
      </c>
      <c r="C1343" s="46">
        <f>23.8+55.2</f>
        <v>79</v>
      </c>
      <c r="D1343" s="46">
        <v>30</v>
      </c>
      <c r="E1343" s="47">
        <v>44494</v>
      </c>
      <c r="F1343" s="48"/>
      <c r="G1343" s="46"/>
      <c r="H1343" s="50" t="str">
        <f>IFERROR(VLOOKUP(Abfalldokumentation!$B1343,Artikel!A:C,3,FALSE),Abfalldokumentation!$B1343)</f>
        <v>-</v>
      </c>
      <c r="I1343" s="73" t="str">
        <f>VLOOKUP(V1343,'Linien - BU'!A:B,2,FALSE)</f>
        <v>BU2</v>
      </c>
      <c r="J1343" s="74">
        <f t="shared" si="168"/>
        <v>79</v>
      </c>
      <c r="K1343" s="75">
        <f>Abfalldokumentation!$E1343</f>
        <v>44494</v>
      </c>
      <c r="L1343" s="74" t="str">
        <f>IFERROR(IF(VLOOKUP(W1343,'[1]Rohware 230'!$B:$C,2,FALSE)=0,"Rohware"),
IFERROR(IF(VLOOKUP(W1343,[1]Sammelnr.!$B:$C,2,FALSE)=0,"Sammelnr. ungeschält ABS"),
IFERROR(IF(VLOOKUP(W1343,[1]Sammelnr.!$E:$F,2,FALSE)=0,"Sammelnr. ungeschält VS"),
IFERROR(IF(VLOOKUP(W1343,[1]Sammelnr.!$H:$I,2,FALSE)=0,"Sammelnr. geschält"),
IFERROR(IF(VLOOKUP(W1343,[1]Offen!$B:$C,2,FALSE)=0,"Offen ungeschält ABS"),
IFERROR(IF(VLOOKUP(W1343,[1]Offen!$E:$F,2,FALSE)=0,"Offen ungeschält VOS"),
IFERROR(IF(VLOOKUP(W1343,[1]Offen!$H:$I,2,FALSE)=0,"Offen geschält RW"),
IFERROR(IF(VLOOKUP(W1343,[1]Offen!$K:$L,2,FALSE)=0,"Offen vegan"),
IFERROR(IF(VLOOKUP(W1343,[1]Offen!$N:$O,2,FALSE)=0,"Offen Zipfel"),
IFERROR(IF(VLOOKUP(W1343,[1]Offen!$Q:$R,2,FALSE)=0,"Offen Endstücke"),
IFERROR(IF(VLOOKUP(W1343,[1]Vakuumiert!$B:$C,2,FALSE)=0,"Vakuumierter VOS ungeschält"),
IFERROR(IF(VLOOKUP(W1343,[1]Vakuumiert!$E:$F,2,FALSE)=0,"Vakuumierter ABS ungeschält"),
IFERROR(IF(VLOOKUP(W1343,[1]Vakuumiert!$H:$I,2,FALSE)=0,"Vakuumierter VOS geschält"),
IFERROR(IF(VLOOKUP(W1343,[1]Vakuumiert!$K:$L,2,FALSE)=0,"Vakuumierter VOS vegan"),
IFERROR(IF(VLOOKUP(W1343,[1]Vakuumiert!$N:$O,2,FALSE)=0,"Vakuumierter VOS Zipfel"),
IFERROR(IF(VLOOKUP(W1343,[1]Vakuumiert!$Q:$R,2,FALSE)=0,"Vakuumiert geschält"),
IFERROR(IF(VLOOKUP(W1343,'[1]vakuumierte Fertigprodukte'!$B:$C,2,FALSE)=0,"Fertigprodukte"),
IFERROR(IF(VLOOKUP(W1343,'[1]vakuumierte Fertigprodukte'!$E:$FI,2,FALSE)=0,"Vakuumierte Zipfel"),
IFERROR(IF(VLOOKUP(W1343,[1]Wurste!$B:$C,2,FALSE)=0,"Räucherwürste"),
IFERROR(IF(VLOOKUP(W1343,[1]Wurste!$E:$F,2,FALSE)=0,"URW/URGW Wurst"),
IFERROR(IF(VLOOKUP(W1343,[1]Wurste!$H:$I,2,FALSE)=0,"HF-Wurst Vegan"),
IFERROR(IF(VLOOKUP(W1343,[1]Wurste!$K:$L,2,FALSE)=0,"320er ohne Würste"),
IFERROR(IF(AND(OR(Abfalldokumentation!$I1343="BU3",Abfalldokumentation!$I1343="Verkauf"),Abfalldokumentation!$N1343="Schimmel",Abfalldokumentation!$O1343="keinen Abnehmer/kein Schälpersonal"),"Div. Zipfel, ES ohne Verwendung",VLOOKUP(Abfalldokumentation!$M1343,Produktgruppen!A:B,2,FALSE)),"-")))))))))))))))))))))))</f>
        <v>Rest</v>
      </c>
      <c r="M1343" s="76" t="str">
        <f>IFERROR(VLOOKUP(Abfalldokumentation!$W1343,Artikel!A:C,3,FALSE),Abfalldokumentation!$W1343)</f>
        <v>-</v>
      </c>
      <c r="N1343" s="76" t="str">
        <f>VLOOKUP(D1343,'Liste Gründe'!A:D,2,FALSE)</f>
        <v>Linienbezogen</v>
      </c>
      <c r="O1343" s="75" t="str">
        <f>IF(ISBLANK(F1343),VLOOKUP(Abfalldokumentation!$X1343,'Liste Gründe'!A:D,3,FALSE),F1343)</f>
        <v>Maschinenabfall</v>
      </c>
      <c r="P1343" s="76" t="str">
        <f>IF(ISBLANK(Abfalldokumentation!$G1343),"-",Abfalldokumentation!$G1343)</f>
        <v>-</v>
      </c>
      <c r="Q1343" s="76">
        <f t="shared" si="169"/>
        <v>43</v>
      </c>
      <c r="R1343" s="76" t="str">
        <f t="shared" si="170"/>
        <v>Produkte</v>
      </c>
      <c r="S1343" s="76" t="str">
        <f t="shared" si="171"/>
        <v>BUs</v>
      </c>
      <c r="T1343" s="76" t="str">
        <f t="shared" si="172"/>
        <v>Symptome</v>
      </c>
      <c r="U1343" s="76" t="str">
        <f>IFERROR(VLOOKUP(Abfalldokumentation!$W1343,Kennzahlen!S:U,3,FALSE)*Abfalldokumentation!$J1343,"0")</f>
        <v>0</v>
      </c>
      <c r="V1343" s="76" t="str">
        <f>IF(ISBLANK(A1343),VLOOKUP(Abfalldokumentation!$W1343,'Linien - BU'!R:S,2,FALSE),A1343)</f>
        <v>BU2</v>
      </c>
      <c r="W1343" s="77" t="str">
        <f t="shared" si="173"/>
        <v>-</v>
      </c>
      <c r="X1343" s="77">
        <f t="shared" si="174"/>
        <v>30</v>
      </c>
      <c r="Z1343"/>
      <c r="AA1343"/>
    </row>
    <row r="1344" spans="1:27" ht="30" customHeight="1" x14ac:dyDescent="0.25">
      <c r="A1344" s="39" t="s">
        <v>223</v>
      </c>
      <c r="B1344" s="40" t="s">
        <v>36</v>
      </c>
      <c r="C1344" s="40">
        <v>26.2</v>
      </c>
      <c r="D1344" s="40">
        <v>30</v>
      </c>
      <c r="E1344" s="41">
        <v>44494</v>
      </c>
      <c r="F1344" s="42"/>
      <c r="G1344" s="40"/>
      <c r="H1344" s="44" t="str">
        <f>IFERROR(VLOOKUP(Abfalldokumentation!$B1344,Artikel!A:C,3,FALSE),Abfalldokumentation!$B1344)</f>
        <v>-</v>
      </c>
      <c r="I1344" s="78" t="str">
        <f>VLOOKUP(V1344,'Linien - BU'!A:B,2,FALSE)</f>
        <v>BU3</v>
      </c>
      <c r="J1344" s="79">
        <f t="shared" si="168"/>
        <v>26.2</v>
      </c>
      <c r="K1344" s="80">
        <f>Abfalldokumentation!$E1344</f>
        <v>44494</v>
      </c>
      <c r="L1344" s="79" t="str">
        <f>IFERROR(IF(VLOOKUP(W1344,'[1]Rohware 230'!$B:$C,2,FALSE)=0,"Rohware"),
IFERROR(IF(VLOOKUP(W1344,[1]Sammelnr.!$B:$C,2,FALSE)=0,"Sammelnr. ungeschält ABS"),
IFERROR(IF(VLOOKUP(W1344,[1]Sammelnr.!$E:$F,2,FALSE)=0,"Sammelnr. ungeschält VS"),
IFERROR(IF(VLOOKUP(W1344,[1]Sammelnr.!$H:$I,2,FALSE)=0,"Sammelnr. geschält"),
IFERROR(IF(VLOOKUP(W1344,[1]Offen!$B:$C,2,FALSE)=0,"Offen ungeschält ABS"),
IFERROR(IF(VLOOKUP(W1344,[1]Offen!$E:$F,2,FALSE)=0,"Offen ungeschält VOS"),
IFERROR(IF(VLOOKUP(W1344,[1]Offen!$H:$I,2,FALSE)=0,"Offen geschält RW"),
IFERROR(IF(VLOOKUP(W1344,[1]Offen!$K:$L,2,FALSE)=0,"Offen vegan"),
IFERROR(IF(VLOOKUP(W1344,[1]Offen!$N:$O,2,FALSE)=0,"Offen Zipfel"),
IFERROR(IF(VLOOKUP(W1344,[1]Offen!$Q:$R,2,FALSE)=0,"Offen Endstücke"),
IFERROR(IF(VLOOKUP(W1344,[1]Vakuumiert!$B:$C,2,FALSE)=0,"Vakuumierter VOS ungeschält"),
IFERROR(IF(VLOOKUP(W1344,[1]Vakuumiert!$E:$F,2,FALSE)=0,"Vakuumierter ABS ungeschält"),
IFERROR(IF(VLOOKUP(W1344,[1]Vakuumiert!$H:$I,2,FALSE)=0,"Vakuumierter VOS geschält"),
IFERROR(IF(VLOOKUP(W1344,[1]Vakuumiert!$K:$L,2,FALSE)=0,"Vakuumierter VOS vegan"),
IFERROR(IF(VLOOKUP(W1344,[1]Vakuumiert!$N:$O,2,FALSE)=0,"Vakuumierter VOS Zipfel"),
IFERROR(IF(VLOOKUP(W1344,[1]Vakuumiert!$Q:$R,2,FALSE)=0,"Vakuumiert geschält"),
IFERROR(IF(VLOOKUP(W1344,'[1]vakuumierte Fertigprodukte'!$B:$C,2,FALSE)=0,"Fertigprodukte"),
IFERROR(IF(VLOOKUP(W1344,'[1]vakuumierte Fertigprodukte'!$E:$FI,2,FALSE)=0,"Vakuumierte Zipfel"),
IFERROR(IF(VLOOKUP(W1344,[1]Wurste!$B:$C,2,FALSE)=0,"Räucherwürste"),
IFERROR(IF(VLOOKUP(W1344,[1]Wurste!$E:$F,2,FALSE)=0,"URW/URGW Wurst"),
IFERROR(IF(VLOOKUP(W1344,[1]Wurste!$H:$I,2,FALSE)=0,"HF-Wurst Vegan"),
IFERROR(IF(VLOOKUP(W1344,[1]Wurste!$K:$L,2,FALSE)=0,"320er ohne Würste"),
IFERROR(IF(AND(OR(Abfalldokumentation!$I1344="BU3",Abfalldokumentation!$I1344="Verkauf"),Abfalldokumentation!$N1344="Schimmel",Abfalldokumentation!$O1344="keinen Abnehmer/kein Schälpersonal"),"Div. Zipfel, ES ohne Verwendung",VLOOKUP(Abfalldokumentation!$M1344,Produktgruppen!A:B,2,FALSE)),"-")))))))))))))))))))))))</f>
        <v>Rest</v>
      </c>
      <c r="M1344" s="81" t="str">
        <f>IFERROR(VLOOKUP(Abfalldokumentation!$W1344,Artikel!A:C,3,FALSE),Abfalldokumentation!$W1344)</f>
        <v>-</v>
      </c>
      <c r="N1344" s="81" t="str">
        <f>VLOOKUP(D1344,'Liste Gründe'!A:D,2,FALSE)</f>
        <v>Linienbezogen</v>
      </c>
      <c r="O1344" s="80" t="str">
        <f>IF(ISBLANK(F1344),VLOOKUP(Abfalldokumentation!$X1344,'Liste Gründe'!A:D,3,FALSE),F1344)</f>
        <v>Maschinenabfall</v>
      </c>
      <c r="P1344" s="81" t="str">
        <f>IF(ISBLANK(Abfalldokumentation!$G1344),"-",Abfalldokumentation!$G1344)</f>
        <v>-</v>
      </c>
      <c r="Q1344" s="81">
        <f t="shared" si="169"/>
        <v>43</v>
      </c>
      <c r="R1344" s="81" t="str">
        <f t="shared" si="170"/>
        <v>Produkte</v>
      </c>
      <c r="S1344" s="81" t="str">
        <f t="shared" si="171"/>
        <v>BUs</v>
      </c>
      <c r="T1344" s="81" t="str">
        <f t="shared" si="172"/>
        <v>Symptome</v>
      </c>
      <c r="U1344" s="81" t="str">
        <f>IFERROR(VLOOKUP(Abfalldokumentation!$W1344,Kennzahlen!S:U,3,FALSE)*Abfalldokumentation!$J1344,"0")</f>
        <v>0</v>
      </c>
      <c r="V1344" s="81" t="str">
        <f>IF(ISBLANK(A1344),VLOOKUP(Abfalldokumentation!$W1344,'Linien - BU'!R:S,2,FALSE),A1344)</f>
        <v>L35</v>
      </c>
      <c r="W1344" s="77" t="str">
        <f t="shared" si="173"/>
        <v>-</v>
      </c>
      <c r="X1344" s="77">
        <f t="shared" si="174"/>
        <v>30</v>
      </c>
      <c r="Z1344"/>
      <c r="AA1344"/>
    </row>
    <row r="1345" spans="1:27" ht="30" customHeight="1" x14ac:dyDescent="0.25">
      <c r="A1345" s="45" t="s">
        <v>74</v>
      </c>
      <c r="B1345" s="46" t="s">
        <v>36</v>
      </c>
      <c r="C1345" s="46">
        <f>222+123</f>
        <v>345</v>
      </c>
      <c r="D1345" s="46">
        <v>10</v>
      </c>
      <c r="E1345" s="47">
        <v>44494</v>
      </c>
      <c r="F1345" s="48"/>
      <c r="G1345" s="46"/>
      <c r="H1345" s="50" t="str">
        <f>IFERROR(VLOOKUP(Abfalldokumentation!$B1345,Artikel!A:C,3,FALSE),Abfalldokumentation!$B1345)</f>
        <v>-</v>
      </c>
      <c r="I1345" s="73" t="str">
        <f>VLOOKUP(V1345,'Linien - BU'!A:B,2,FALSE)</f>
        <v>BU1</v>
      </c>
      <c r="J1345" s="74">
        <f t="shared" si="168"/>
        <v>345</v>
      </c>
      <c r="K1345" s="75">
        <f>Abfalldokumentation!$E1345</f>
        <v>44494</v>
      </c>
      <c r="L1345" s="74" t="str">
        <f>IFERROR(IF(VLOOKUP(W1345,'[1]Rohware 230'!$B:$C,2,FALSE)=0,"Rohware"),
IFERROR(IF(VLOOKUP(W1345,[1]Sammelnr.!$B:$C,2,FALSE)=0,"Sammelnr. ungeschält ABS"),
IFERROR(IF(VLOOKUP(W1345,[1]Sammelnr.!$E:$F,2,FALSE)=0,"Sammelnr. ungeschält VS"),
IFERROR(IF(VLOOKUP(W1345,[1]Sammelnr.!$H:$I,2,FALSE)=0,"Sammelnr. geschält"),
IFERROR(IF(VLOOKUP(W1345,[1]Offen!$B:$C,2,FALSE)=0,"Offen ungeschält ABS"),
IFERROR(IF(VLOOKUP(W1345,[1]Offen!$E:$F,2,FALSE)=0,"Offen ungeschält VOS"),
IFERROR(IF(VLOOKUP(W1345,[1]Offen!$H:$I,2,FALSE)=0,"Offen geschält RW"),
IFERROR(IF(VLOOKUP(W1345,[1]Offen!$K:$L,2,FALSE)=0,"Offen vegan"),
IFERROR(IF(VLOOKUP(W1345,[1]Offen!$N:$O,2,FALSE)=0,"Offen Zipfel"),
IFERROR(IF(VLOOKUP(W1345,[1]Offen!$Q:$R,2,FALSE)=0,"Offen Endstücke"),
IFERROR(IF(VLOOKUP(W1345,[1]Vakuumiert!$B:$C,2,FALSE)=0,"Vakuumierter VOS ungeschält"),
IFERROR(IF(VLOOKUP(W1345,[1]Vakuumiert!$E:$F,2,FALSE)=0,"Vakuumierter ABS ungeschält"),
IFERROR(IF(VLOOKUP(W1345,[1]Vakuumiert!$H:$I,2,FALSE)=0,"Vakuumierter VOS geschält"),
IFERROR(IF(VLOOKUP(W1345,[1]Vakuumiert!$K:$L,2,FALSE)=0,"Vakuumierter VOS vegan"),
IFERROR(IF(VLOOKUP(W1345,[1]Vakuumiert!$N:$O,2,FALSE)=0,"Vakuumierter VOS Zipfel"),
IFERROR(IF(VLOOKUP(W1345,[1]Vakuumiert!$Q:$R,2,FALSE)=0,"Vakuumiert geschält"),
IFERROR(IF(VLOOKUP(W1345,'[1]vakuumierte Fertigprodukte'!$B:$C,2,FALSE)=0,"Fertigprodukte"),
IFERROR(IF(VLOOKUP(W1345,'[1]vakuumierte Fertigprodukte'!$E:$FI,2,FALSE)=0,"Vakuumierte Zipfel"),
IFERROR(IF(VLOOKUP(W1345,[1]Wurste!$B:$C,2,FALSE)=0,"Räucherwürste"),
IFERROR(IF(VLOOKUP(W1345,[1]Wurste!$E:$F,2,FALSE)=0,"URW/URGW Wurst"),
IFERROR(IF(VLOOKUP(W1345,[1]Wurste!$H:$I,2,FALSE)=0,"HF-Wurst Vegan"),
IFERROR(IF(VLOOKUP(W1345,[1]Wurste!$K:$L,2,FALSE)=0,"320er ohne Würste"),
IFERROR(IF(AND(OR(Abfalldokumentation!$I1345="BU3",Abfalldokumentation!$I1345="Verkauf"),Abfalldokumentation!$N1345="Schimmel",Abfalldokumentation!$O1345="keinen Abnehmer/kein Schälpersonal"),"Div. Zipfel, ES ohne Verwendung",VLOOKUP(Abfalldokumentation!$M1345,Produktgruppen!A:B,2,FALSE)),"-")))))))))))))))))))))))</f>
        <v>Rest</v>
      </c>
      <c r="M1345" s="76" t="str">
        <f>IFERROR(VLOOKUP(Abfalldokumentation!$W1345,Artikel!A:C,3,FALSE),Abfalldokumentation!$W1345)</f>
        <v>-</v>
      </c>
      <c r="N1345" s="76" t="str">
        <f>VLOOKUP(D1345,'Liste Gründe'!A:D,2,FALSE)</f>
        <v>Linienbezogen</v>
      </c>
      <c r="O1345" s="75" t="str">
        <f>IF(ISBLANK(F1345),VLOOKUP(Abfalldokumentation!$X1345,'Liste Gründe'!A:D,3,FALSE),F1345)</f>
        <v>Reinigung</v>
      </c>
      <c r="P1345" s="76" t="str">
        <f>IF(ISBLANK(Abfalldokumentation!$G1345),"-",Abfalldokumentation!$G1345)</f>
        <v>-</v>
      </c>
      <c r="Q1345" s="76">
        <f t="shared" si="169"/>
        <v>43</v>
      </c>
      <c r="R1345" s="76" t="str">
        <f t="shared" si="170"/>
        <v>Produkte</v>
      </c>
      <c r="S1345" s="76" t="str">
        <f t="shared" si="171"/>
        <v>BUs</v>
      </c>
      <c r="T1345" s="76" t="str">
        <f t="shared" si="172"/>
        <v>Symptome</v>
      </c>
      <c r="U1345" s="76" t="str">
        <f>IFERROR(VLOOKUP(Abfalldokumentation!$W1345,Kennzahlen!S:U,3,FALSE)*Abfalldokumentation!$J1345,"0")</f>
        <v>0</v>
      </c>
      <c r="V1345" s="76" t="str">
        <f>IF(ISBLANK(A1345),VLOOKUP(Abfalldokumentation!$W1345,'Linien - BU'!R:S,2,FALSE),A1345)</f>
        <v>Schmelze</v>
      </c>
      <c r="W1345" s="77" t="str">
        <f t="shared" si="173"/>
        <v>-</v>
      </c>
      <c r="X1345" s="77">
        <f t="shared" si="174"/>
        <v>10</v>
      </c>
      <c r="Z1345"/>
      <c r="AA1345"/>
    </row>
    <row r="1346" spans="1:27" ht="30" customHeight="1" x14ac:dyDescent="0.25">
      <c r="A1346" s="39" t="s">
        <v>92</v>
      </c>
      <c r="B1346" s="40" t="s">
        <v>36</v>
      </c>
      <c r="C1346" s="40">
        <v>3.5</v>
      </c>
      <c r="D1346" s="40">
        <v>74</v>
      </c>
      <c r="E1346" s="41">
        <v>44494</v>
      </c>
      <c r="F1346" s="42"/>
      <c r="G1346" s="40"/>
      <c r="H1346" s="44" t="str">
        <f>IFERROR(VLOOKUP(Abfalldokumentation!$B1346,Artikel!A:C,3,FALSE),Abfalldokumentation!$B1346)</f>
        <v>-</v>
      </c>
      <c r="I1346" s="78" t="str">
        <f>VLOOKUP(V1346,'Linien - BU'!A:B,2,FALSE)</f>
        <v>Rest</v>
      </c>
      <c r="J1346" s="79">
        <f t="shared" ref="J1346:J1409" si="175">C1346</f>
        <v>3.5</v>
      </c>
      <c r="K1346" s="80">
        <f>Abfalldokumentation!$E1346</f>
        <v>44494</v>
      </c>
      <c r="L1346" s="79" t="str">
        <f>IFERROR(IF(VLOOKUP(W1346,'[1]Rohware 230'!$B:$C,2,FALSE)=0,"Rohware"),
IFERROR(IF(VLOOKUP(W1346,[1]Sammelnr.!$B:$C,2,FALSE)=0,"Sammelnr. ungeschält ABS"),
IFERROR(IF(VLOOKUP(W1346,[1]Sammelnr.!$E:$F,2,FALSE)=0,"Sammelnr. ungeschält VS"),
IFERROR(IF(VLOOKUP(W1346,[1]Sammelnr.!$H:$I,2,FALSE)=0,"Sammelnr. geschält"),
IFERROR(IF(VLOOKUP(W1346,[1]Offen!$B:$C,2,FALSE)=0,"Offen ungeschält ABS"),
IFERROR(IF(VLOOKUP(W1346,[1]Offen!$E:$F,2,FALSE)=0,"Offen ungeschält VOS"),
IFERROR(IF(VLOOKUP(W1346,[1]Offen!$H:$I,2,FALSE)=0,"Offen geschält RW"),
IFERROR(IF(VLOOKUP(W1346,[1]Offen!$K:$L,2,FALSE)=0,"Offen vegan"),
IFERROR(IF(VLOOKUP(W1346,[1]Offen!$N:$O,2,FALSE)=0,"Offen Zipfel"),
IFERROR(IF(VLOOKUP(W1346,[1]Offen!$Q:$R,2,FALSE)=0,"Offen Endstücke"),
IFERROR(IF(VLOOKUP(W1346,[1]Vakuumiert!$B:$C,2,FALSE)=0,"Vakuumierter VOS ungeschält"),
IFERROR(IF(VLOOKUP(W1346,[1]Vakuumiert!$E:$F,2,FALSE)=0,"Vakuumierter ABS ungeschält"),
IFERROR(IF(VLOOKUP(W1346,[1]Vakuumiert!$H:$I,2,FALSE)=0,"Vakuumierter VOS geschält"),
IFERROR(IF(VLOOKUP(W1346,[1]Vakuumiert!$K:$L,2,FALSE)=0,"Vakuumierter VOS vegan"),
IFERROR(IF(VLOOKUP(W1346,[1]Vakuumiert!$N:$O,2,FALSE)=0,"Vakuumierter VOS Zipfel"),
IFERROR(IF(VLOOKUP(W1346,[1]Vakuumiert!$Q:$R,2,FALSE)=0,"Vakuumiert geschält"),
IFERROR(IF(VLOOKUP(W1346,'[1]vakuumierte Fertigprodukte'!$B:$C,2,FALSE)=0,"Fertigprodukte"),
IFERROR(IF(VLOOKUP(W1346,'[1]vakuumierte Fertigprodukte'!$E:$FI,2,FALSE)=0,"Vakuumierte Zipfel"),
IFERROR(IF(VLOOKUP(W1346,[1]Wurste!$B:$C,2,FALSE)=0,"Räucherwürste"),
IFERROR(IF(VLOOKUP(W1346,[1]Wurste!$E:$F,2,FALSE)=0,"URW/URGW Wurst"),
IFERROR(IF(VLOOKUP(W1346,[1]Wurste!$H:$I,2,FALSE)=0,"HF-Wurst Vegan"),
IFERROR(IF(VLOOKUP(W1346,[1]Wurste!$K:$L,2,FALSE)=0,"320er ohne Würste"),
IFERROR(IF(AND(OR(Abfalldokumentation!$I1346="BU3",Abfalldokumentation!$I1346="Verkauf"),Abfalldokumentation!$N1346="Schimmel",Abfalldokumentation!$O1346="keinen Abnehmer/kein Schälpersonal"),"Div. Zipfel, ES ohne Verwendung",VLOOKUP(Abfalldokumentation!$M1346,Produktgruppen!A:B,2,FALSE)),"-")))))))))))))))))))))))</f>
        <v>Rest</v>
      </c>
      <c r="M1346" s="81" t="str">
        <f>IFERROR(VLOOKUP(Abfalldokumentation!$W1346,Artikel!A:C,3,FALSE),Abfalldokumentation!$W1346)</f>
        <v>-</v>
      </c>
      <c r="N1346" s="81" t="str">
        <f>VLOOKUP(D1346,'Liste Gründe'!A:D,2,FALSE)</f>
        <v>Qualitätssicherung</v>
      </c>
      <c r="O1346" s="80" t="str">
        <f>IF(ISBLANK(F1346),VLOOKUP(Abfalldokumentation!$X1346,'Liste Gründe'!A:D,3,FALSE),F1346)</f>
        <v>Sensorik</v>
      </c>
      <c r="P1346" s="81" t="str">
        <f>IF(ISBLANK(Abfalldokumentation!$G1346),"-",Abfalldokumentation!$G1346)</f>
        <v>-</v>
      </c>
      <c r="Q1346" s="81">
        <f t="shared" ref="Q1346:Q1409" si="176">_xlfn.ISOWEEKNUM(K1346)</f>
        <v>43</v>
      </c>
      <c r="R1346" s="81" t="str">
        <f t="shared" ref="R1346:R1409" si="177">"Produkte"</f>
        <v>Produkte</v>
      </c>
      <c r="S1346" s="81" t="str">
        <f t="shared" ref="S1346:S1409" si="178">"BUs"</f>
        <v>BUs</v>
      </c>
      <c r="T1346" s="81" t="str">
        <f t="shared" ref="T1346:T1409" si="179">"Symptome"</f>
        <v>Symptome</v>
      </c>
      <c r="U1346" s="81" t="str">
        <f>IFERROR(VLOOKUP(Abfalldokumentation!$W1346,Kennzahlen!S:U,3,FALSE)*Abfalldokumentation!$J1346,"0")</f>
        <v>0</v>
      </c>
      <c r="V1346" s="81" t="str">
        <f>IF(ISBLANK(A1346),VLOOKUP(Abfalldokumentation!$W1346,'Linien - BU'!R:S,2,FALSE),A1346)</f>
        <v>Labor</v>
      </c>
      <c r="W1346" s="77" t="str">
        <f t="shared" ref="W1346:W1409" si="180">B1346</f>
        <v>-</v>
      </c>
      <c r="X1346" s="77">
        <f t="shared" ref="X1346:X1409" si="181">D1346</f>
        <v>74</v>
      </c>
      <c r="Z1346"/>
      <c r="AA1346"/>
    </row>
    <row r="1347" spans="1:27" ht="30" customHeight="1" x14ac:dyDescent="0.25">
      <c r="A1347" s="45" t="s">
        <v>92</v>
      </c>
      <c r="B1347" s="46" t="s">
        <v>36</v>
      </c>
      <c r="C1347" s="46">
        <v>20</v>
      </c>
      <c r="D1347" s="46">
        <v>72</v>
      </c>
      <c r="E1347" s="47">
        <v>44494</v>
      </c>
      <c r="F1347" s="48"/>
      <c r="G1347" s="46"/>
      <c r="H1347" s="50" t="str">
        <f>IFERROR(VLOOKUP(Abfalldokumentation!$B1347,Artikel!A:C,3,FALSE),Abfalldokumentation!$B1347)</f>
        <v>-</v>
      </c>
      <c r="I1347" s="73" t="str">
        <f>VLOOKUP(V1347,'Linien - BU'!A:B,2,FALSE)</f>
        <v>Rest</v>
      </c>
      <c r="J1347" s="74">
        <f t="shared" si="175"/>
        <v>20</v>
      </c>
      <c r="K1347" s="75">
        <f>Abfalldokumentation!$E1347</f>
        <v>44494</v>
      </c>
      <c r="L1347" s="74" t="str">
        <f>IFERROR(IF(VLOOKUP(W1347,'[1]Rohware 230'!$B:$C,2,FALSE)=0,"Rohware"),
IFERROR(IF(VLOOKUP(W1347,[1]Sammelnr.!$B:$C,2,FALSE)=0,"Sammelnr. ungeschält ABS"),
IFERROR(IF(VLOOKUP(W1347,[1]Sammelnr.!$E:$F,2,FALSE)=0,"Sammelnr. ungeschält VS"),
IFERROR(IF(VLOOKUP(W1347,[1]Sammelnr.!$H:$I,2,FALSE)=0,"Sammelnr. geschält"),
IFERROR(IF(VLOOKUP(W1347,[1]Offen!$B:$C,2,FALSE)=0,"Offen ungeschält ABS"),
IFERROR(IF(VLOOKUP(W1347,[1]Offen!$E:$F,2,FALSE)=0,"Offen ungeschält VOS"),
IFERROR(IF(VLOOKUP(W1347,[1]Offen!$H:$I,2,FALSE)=0,"Offen geschält RW"),
IFERROR(IF(VLOOKUP(W1347,[1]Offen!$K:$L,2,FALSE)=0,"Offen vegan"),
IFERROR(IF(VLOOKUP(W1347,[1]Offen!$N:$O,2,FALSE)=0,"Offen Zipfel"),
IFERROR(IF(VLOOKUP(W1347,[1]Offen!$Q:$R,2,FALSE)=0,"Offen Endstücke"),
IFERROR(IF(VLOOKUP(W1347,[1]Vakuumiert!$B:$C,2,FALSE)=0,"Vakuumierter VOS ungeschält"),
IFERROR(IF(VLOOKUP(W1347,[1]Vakuumiert!$E:$F,2,FALSE)=0,"Vakuumierter ABS ungeschält"),
IFERROR(IF(VLOOKUP(W1347,[1]Vakuumiert!$H:$I,2,FALSE)=0,"Vakuumierter VOS geschält"),
IFERROR(IF(VLOOKUP(W1347,[1]Vakuumiert!$K:$L,2,FALSE)=0,"Vakuumierter VOS vegan"),
IFERROR(IF(VLOOKUP(W1347,[1]Vakuumiert!$N:$O,2,FALSE)=0,"Vakuumierter VOS Zipfel"),
IFERROR(IF(VLOOKUP(W1347,[1]Vakuumiert!$Q:$R,2,FALSE)=0,"Vakuumiert geschält"),
IFERROR(IF(VLOOKUP(W1347,'[1]vakuumierte Fertigprodukte'!$B:$C,2,FALSE)=0,"Fertigprodukte"),
IFERROR(IF(VLOOKUP(W1347,'[1]vakuumierte Fertigprodukte'!$E:$FI,2,FALSE)=0,"Vakuumierte Zipfel"),
IFERROR(IF(VLOOKUP(W1347,[1]Wurste!$B:$C,2,FALSE)=0,"Räucherwürste"),
IFERROR(IF(VLOOKUP(W1347,[1]Wurste!$E:$F,2,FALSE)=0,"URW/URGW Wurst"),
IFERROR(IF(VLOOKUP(W1347,[1]Wurste!$H:$I,2,FALSE)=0,"HF-Wurst Vegan"),
IFERROR(IF(VLOOKUP(W1347,[1]Wurste!$K:$L,2,FALSE)=0,"320er ohne Würste"),
IFERROR(IF(AND(OR(Abfalldokumentation!$I1347="BU3",Abfalldokumentation!$I1347="Verkauf"),Abfalldokumentation!$N1347="Schimmel",Abfalldokumentation!$O1347="keinen Abnehmer/kein Schälpersonal"),"Div. Zipfel, ES ohne Verwendung",VLOOKUP(Abfalldokumentation!$M1347,Produktgruppen!A:B,2,FALSE)),"-")))))))))))))))))))))))</f>
        <v>Rest</v>
      </c>
      <c r="M1347" s="76" t="str">
        <f>IFERROR(VLOOKUP(Abfalldokumentation!$W1347,Artikel!A:C,3,FALSE),Abfalldokumentation!$W1347)</f>
        <v>-</v>
      </c>
      <c r="N1347" s="76" t="str">
        <f>VLOOKUP(D1347,'Liste Gründe'!A:D,2,FALSE)</f>
        <v>Qualitätssicherung</v>
      </c>
      <c r="O1347" s="75" t="str">
        <f>IF(ISBLANK(F1347),VLOOKUP(Abfalldokumentation!$X1347,'Liste Gründe'!A:D,3,FALSE),F1347)</f>
        <v>Muster</v>
      </c>
      <c r="P1347" s="76" t="str">
        <f>IF(ISBLANK(Abfalldokumentation!$G1347),"-",Abfalldokumentation!$G1347)</f>
        <v>-</v>
      </c>
      <c r="Q1347" s="76">
        <f t="shared" si="176"/>
        <v>43</v>
      </c>
      <c r="R1347" s="76" t="str">
        <f t="shared" si="177"/>
        <v>Produkte</v>
      </c>
      <c r="S1347" s="76" t="str">
        <f t="shared" si="178"/>
        <v>BUs</v>
      </c>
      <c r="T1347" s="76" t="str">
        <f t="shared" si="179"/>
        <v>Symptome</v>
      </c>
      <c r="U1347" s="76" t="str">
        <f>IFERROR(VLOOKUP(Abfalldokumentation!$W1347,Kennzahlen!S:U,3,FALSE)*Abfalldokumentation!$J1347,"0")</f>
        <v>0</v>
      </c>
      <c r="V1347" s="76" t="str">
        <f>IF(ISBLANK(A1347),VLOOKUP(Abfalldokumentation!$W1347,'Linien - BU'!R:S,2,FALSE),A1347)</f>
        <v>Labor</v>
      </c>
      <c r="W1347" s="77" t="str">
        <f t="shared" si="180"/>
        <v>-</v>
      </c>
      <c r="X1347" s="77">
        <f t="shared" si="181"/>
        <v>72</v>
      </c>
      <c r="Z1347"/>
      <c r="AA1347"/>
    </row>
    <row r="1348" spans="1:27" ht="30" customHeight="1" x14ac:dyDescent="0.25">
      <c r="A1348" s="39" t="s">
        <v>92</v>
      </c>
      <c r="B1348" s="42" t="s">
        <v>108</v>
      </c>
      <c r="C1348" s="40">
        <v>65.400000000000006</v>
      </c>
      <c r="D1348" s="40">
        <v>70</v>
      </c>
      <c r="E1348" s="41">
        <v>44494</v>
      </c>
      <c r="F1348" s="42"/>
      <c r="G1348" s="40"/>
      <c r="H1348" s="44" t="str">
        <f>IFERROR(VLOOKUP(Abfalldokumentation!$B1348,Artikel!A:C,3,FALSE),Abfalldokumentation!$B1348)</f>
        <v>Rückstellproben</v>
      </c>
      <c r="I1348" s="78" t="str">
        <f>VLOOKUP(V1348,'Linien - BU'!A:B,2,FALSE)</f>
        <v>Rest</v>
      </c>
      <c r="J1348" s="79">
        <f t="shared" si="175"/>
        <v>65.400000000000006</v>
      </c>
      <c r="K1348" s="80">
        <f>Abfalldokumentation!$E1348</f>
        <v>44494</v>
      </c>
      <c r="L1348" s="79" t="str">
        <f>IFERROR(IF(VLOOKUP(W1348,'[1]Rohware 230'!$B:$C,2,FALSE)=0,"Rohware"),
IFERROR(IF(VLOOKUP(W1348,[1]Sammelnr.!$B:$C,2,FALSE)=0,"Sammelnr. ungeschält ABS"),
IFERROR(IF(VLOOKUP(W1348,[1]Sammelnr.!$E:$F,2,FALSE)=0,"Sammelnr. ungeschält VS"),
IFERROR(IF(VLOOKUP(W1348,[1]Sammelnr.!$H:$I,2,FALSE)=0,"Sammelnr. geschält"),
IFERROR(IF(VLOOKUP(W1348,[1]Offen!$B:$C,2,FALSE)=0,"Offen ungeschält ABS"),
IFERROR(IF(VLOOKUP(W1348,[1]Offen!$E:$F,2,FALSE)=0,"Offen ungeschält VOS"),
IFERROR(IF(VLOOKUP(W1348,[1]Offen!$H:$I,2,FALSE)=0,"Offen geschält RW"),
IFERROR(IF(VLOOKUP(W1348,[1]Offen!$K:$L,2,FALSE)=0,"Offen vegan"),
IFERROR(IF(VLOOKUP(W1348,[1]Offen!$N:$O,2,FALSE)=0,"Offen Zipfel"),
IFERROR(IF(VLOOKUP(W1348,[1]Offen!$Q:$R,2,FALSE)=0,"Offen Endstücke"),
IFERROR(IF(VLOOKUP(W1348,[1]Vakuumiert!$B:$C,2,FALSE)=0,"Vakuumierter VOS ungeschält"),
IFERROR(IF(VLOOKUP(W1348,[1]Vakuumiert!$E:$F,2,FALSE)=0,"Vakuumierter ABS ungeschält"),
IFERROR(IF(VLOOKUP(W1348,[1]Vakuumiert!$H:$I,2,FALSE)=0,"Vakuumierter VOS geschält"),
IFERROR(IF(VLOOKUP(W1348,[1]Vakuumiert!$K:$L,2,FALSE)=0,"Vakuumierter VOS vegan"),
IFERROR(IF(VLOOKUP(W1348,[1]Vakuumiert!$N:$O,2,FALSE)=0,"Vakuumierter VOS Zipfel"),
IFERROR(IF(VLOOKUP(W1348,[1]Vakuumiert!$Q:$R,2,FALSE)=0,"Vakuumiert geschält"),
IFERROR(IF(VLOOKUP(W1348,'[1]vakuumierte Fertigprodukte'!$B:$C,2,FALSE)=0,"Fertigprodukte"),
IFERROR(IF(VLOOKUP(W1348,'[1]vakuumierte Fertigprodukte'!$E:$FI,2,FALSE)=0,"Vakuumierte Zipfel"),
IFERROR(IF(VLOOKUP(W1348,[1]Wurste!$B:$C,2,FALSE)=0,"Räucherwürste"),
IFERROR(IF(VLOOKUP(W1348,[1]Wurste!$E:$F,2,FALSE)=0,"URW/URGW Wurst"),
IFERROR(IF(VLOOKUP(W1348,[1]Wurste!$H:$I,2,FALSE)=0,"HF-Wurst Vegan"),
IFERROR(IF(VLOOKUP(W1348,[1]Wurste!$K:$L,2,FALSE)=0,"320er ohne Würste"),
IFERROR(IF(AND(OR(Abfalldokumentation!$I1348="BU3",Abfalldokumentation!$I1348="Verkauf"),Abfalldokumentation!$N1348="Schimmel",Abfalldokumentation!$O1348="keinen Abnehmer/kein Schälpersonal"),"Div. Zipfel, ES ohne Verwendung",VLOOKUP(Abfalldokumentation!$M1348,Produktgruppen!A:B,2,FALSE)),"-")))))))))))))))))))))))</f>
        <v>Qualitätssicherung</v>
      </c>
      <c r="M1348" s="81" t="str">
        <f>IFERROR(VLOOKUP(Abfalldokumentation!$W1348,Artikel!A:C,3,FALSE),Abfalldokumentation!$W1348)</f>
        <v>Rückstellproben</v>
      </c>
      <c r="N1348" s="81" t="str">
        <f>VLOOKUP(D1348,'Liste Gründe'!A:D,2,FALSE)</f>
        <v>Qualitätssicherung</v>
      </c>
      <c r="O1348" s="80" t="str">
        <f>IF(ISBLANK(F1348),VLOOKUP(Abfalldokumentation!$X1348,'Liste Gründe'!A:D,3,FALSE),F1348)</f>
        <v>Rückstellproben</v>
      </c>
      <c r="P1348" s="81" t="str">
        <f>IF(ISBLANK(Abfalldokumentation!$G1348),"-",Abfalldokumentation!$G1348)</f>
        <v>-</v>
      </c>
      <c r="Q1348" s="81">
        <f t="shared" si="176"/>
        <v>43</v>
      </c>
      <c r="R1348" s="81" t="str">
        <f t="shared" si="177"/>
        <v>Produkte</v>
      </c>
      <c r="S1348" s="81" t="str">
        <f t="shared" si="178"/>
        <v>BUs</v>
      </c>
      <c r="T1348" s="81" t="str">
        <f t="shared" si="179"/>
        <v>Symptome</v>
      </c>
      <c r="U1348" s="81" t="str">
        <f>IFERROR(VLOOKUP(Abfalldokumentation!$W1348,Kennzahlen!S:U,3,FALSE)*Abfalldokumentation!$J1348,"0")</f>
        <v>0</v>
      </c>
      <c r="V1348" s="81" t="str">
        <f>IF(ISBLANK(A1348),VLOOKUP(Abfalldokumentation!$W1348,'Linien - BU'!R:S,2,FALSE),A1348)</f>
        <v>Labor</v>
      </c>
      <c r="W1348" s="77" t="str">
        <f t="shared" si="180"/>
        <v>Rückstellproben</v>
      </c>
      <c r="X1348" s="77">
        <f t="shared" si="181"/>
        <v>70</v>
      </c>
      <c r="Z1348"/>
      <c r="AA1348"/>
    </row>
    <row r="1349" spans="1:27" ht="30" customHeight="1" x14ac:dyDescent="0.25">
      <c r="A1349" s="45" t="s">
        <v>123</v>
      </c>
      <c r="B1349" s="46" t="s">
        <v>124</v>
      </c>
      <c r="C1349" s="46">
        <v>126</v>
      </c>
      <c r="D1349" s="46">
        <v>30</v>
      </c>
      <c r="E1349" s="47">
        <v>44494</v>
      </c>
      <c r="F1349" s="48"/>
      <c r="G1349" s="46"/>
      <c r="H1349" s="50" t="str">
        <f>IFERROR(VLOOKUP(Abfalldokumentation!$B1349,Artikel!A:C,3,FALSE),Abfalldokumentation!$B1349)</f>
        <v>RW Natur</v>
      </c>
      <c r="I1349" s="73" t="str">
        <f>VLOOKUP(V1349,'Linien - BU'!A:B,2,FALSE)</f>
        <v>BU3</v>
      </c>
      <c r="J1349" s="74">
        <f t="shared" si="175"/>
        <v>126</v>
      </c>
      <c r="K1349" s="75">
        <f>Abfalldokumentation!$E1349</f>
        <v>44494</v>
      </c>
      <c r="L1349" s="74" t="str">
        <f>IFERROR(IF(VLOOKUP(W1349,'[1]Rohware 230'!$B:$C,2,FALSE)=0,"Rohware"),
IFERROR(IF(VLOOKUP(W1349,[1]Sammelnr.!$B:$C,2,FALSE)=0,"Sammelnr. ungeschält ABS"),
IFERROR(IF(VLOOKUP(W1349,[1]Sammelnr.!$E:$F,2,FALSE)=0,"Sammelnr. ungeschält VS"),
IFERROR(IF(VLOOKUP(W1349,[1]Sammelnr.!$H:$I,2,FALSE)=0,"Sammelnr. geschält"),
IFERROR(IF(VLOOKUP(W1349,[1]Offen!$B:$C,2,FALSE)=0,"Offen ungeschält ABS"),
IFERROR(IF(VLOOKUP(W1349,[1]Offen!$E:$F,2,FALSE)=0,"Offen ungeschält VOS"),
IFERROR(IF(VLOOKUP(W1349,[1]Offen!$H:$I,2,FALSE)=0,"Offen geschält RW"),
IFERROR(IF(VLOOKUP(W1349,[1]Offen!$K:$L,2,FALSE)=0,"Offen vegan"),
IFERROR(IF(VLOOKUP(W1349,[1]Offen!$N:$O,2,FALSE)=0,"Offen Zipfel"),
IFERROR(IF(VLOOKUP(W1349,[1]Offen!$Q:$R,2,FALSE)=0,"Offen Endstücke"),
IFERROR(IF(VLOOKUP(W1349,[1]Vakuumiert!$B:$C,2,FALSE)=0,"Vakuumierter VOS ungeschält"),
IFERROR(IF(VLOOKUP(W1349,[1]Vakuumiert!$E:$F,2,FALSE)=0,"Vakuumierter ABS ungeschält"),
IFERROR(IF(VLOOKUP(W1349,[1]Vakuumiert!$H:$I,2,FALSE)=0,"Vakuumierter VOS geschält"),
IFERROR(IF(VLOOKUP(W1349,[1]Vakuumiert!$K:$L,2,FALSE)=0,"Vakuumierter VOS vegan"),
IFERROR(IF(VLOOKUP(W1349,[1]Vakuumiert!$N:$O,2,FALSE)=0,"Vakuumierter VOS Zipfel"),
IFERROR(IF(VLOOKUP(W1349,[1]Vakuumiert!$Q:$R,2,FALSE)=0,"Vakuumiert geschält"),
IFERROR(IF(VLOOKUP(W1349,'[1]vakuumierte Fertigprodukte'!$B:$C,2,FALSE)=0,"Fertigprodukte"),
IFERROR(IF(VLOOKUP(W1349,'[1]vakuumierte Fertigprodukte'!$E:$FI,2,FALSE)=0,"Vakuumierte Zipfel"),
IFERROR(IF(VLOOKUP(W1349,[1]Wurste!$B:$C,2,FALSE)=0,"Räucherwürste"),
IFERROR(IF(VLOOKUP(W1349,[1]Wurste!$E:$F,2,FALSE)=0,"URW/URGW Wurst"),
IFERROR(IF(VLOOKUP(W1349,[1]Wurste!$H:$I,2,FALSE)=0,"HF-Wurst Vegan"),
IFERROR(IF(VLOOKUP(W1349,[1]Wurste!$K:$L,2,FALSE)=0,"320er ohne Würste"),
IFERROR(IF(AND(OR(Abfalldokumentation!$I1349="BU3",Abfalldokumentation!$I1349="Verkauf"),Abfalldokumentation!$N1349="Schimmel",Abfalldokumentation!$O1349="keinen Abnehmer/kein Schälpersonal"),"Div. Zipfel, ES ohne Verwendung",VLOOKUP(Abfalldokumentation!$M1349,Produktgruppen!A:B,2,FALSE)),"-")))))))))))))))))))))))</f>
        <v>RW</v>
      </c>
      <c r="M1349" s="76" t="str">
        <f>IFERROR(VLOOKUP(Abfalldokumentation!$W1349,Artikel!A:C,3,FALSE),Abfalldokumentation!$W1349)</f>
        <v>RW Natur</v>
      </c>
      <c r="N1349" s="76" t="str">
        <f>VLOOKUP(D1349,'Liste Gründe'!A:D,2,FALSE)</f>
        <v>Linienbezogen</v>
      </c>
      <c r="O1349" s="75" t="str">
        <f>IF(ISBLANK(F1349),VLOOKUP(Abfalldokumentation!$X1349,'Liste Gründe'!A:D,3,FALSE),F1349)</f>
        <v>Maschinenabfall</v>
      </c>
      <c r="P1349" s="76" t="str">
        <f>IF(ISBLANK(Abfalldokumentation!$G1349),"-",Abfalldokumentation!$G1349)</f>
        <v>-</v>
      </c>
      <c r="Q1349" s="76">
        <f t="shared" si="176"/>
        <v>43</v>
      </c>
      <c r="R1349" s="76" t="str">
        <f t="shared" si="177"/>
        <v>Produkte</v>
      </c>
      <c r="S1349" s="76" t="str">
        <f t="shared" si="178"/>
        <v>BUs</v>
      </c>
      <c r="T1349" s="76" t="str">
        <f t="shared" si="179"/>
        <v>Symptome</v>
      </c>
      <c r="U1349" s="76" t="str">
        <f>IFERROR(VLOOKUP(Abfalldokumentation!$W1349,Kennzahlen!S:U,3,FALSE)*Abfalldokumentation!$J1349,"0")</f>
        <v>0</v>
      </c>
      <c r="V1349" s="76" t="str">
        <f>IF(ISBLANK(A1349),VLOOKUP(Abfalldokumentation!$W1349,'Linien - BU'!R:S,2,FALSE),A1349)</f>
        <v>L9</v>
      </c>
      <c r="W1349" s="77" t="str">
        <f t="shared" si="180"/>
        <v>RW Natur</v>
      </c>
      <c r="X1349" s="77">
        <f t="shared" si="181"/>
        <v>30</v>
      </c>
      <c r="Z1349"/>
      <c r="AA1349"/>
    </row>
    <row r="1350" spans="1:27" ht="30" customHeight="1" x14ac:dyDescent="0.25">
      <c r="A1350" s="39" t="s">
        <v>74</v>
      </c>
      <c r="B1350" s="40">
        <v>29500879</v>
      </c>
      <c r="C1350" s="40">
        <v>106.2</v>
      </c>
      <c r="D1350" s="40">
        <v>12</v>
      </c>
      <c r="E1350" s="41">
        <v>44495</v>
      </c>
      <c r="F1350" s="42" t="s">
        <v>22</v>
      </c>
      <c r="G1350" s="40"/>
      <c r="H1350" s="44" t="str">
        <f>IFERROR(VLOOKUP(Abfalldokumentation!$B1350,Artikel!A:C,3,FALSE),Abfalldokumentation!$B1350)</f>
        <v>VOS SKZ AMMERLAND</v>
      </c>
      <c r="I1350" s="78" t="str">
        <f>VLOOKUP(V1350,'Linien - BU'!A:B,2,FALSE)</f>
        <v>BU1</v>
      </c>
      <c r="J1350" s="79">
        <f t="shared" si="175"/>
        <v>106.2</v>
      </c>
      <c r="K1350" s="80">
        <f>Abfalldokumentation!$E1350</f>
        <v>44495</v>
      </c>
      <c r="L1350" s="79" t="str">
        <f>IFERROR(IF(VLOOKUP(W1350,'[1]Rohware 230'!$B:$C,2,FALSE)=0,"Rohware"),
IFERROR(IF(VLOOKUP(W1350,[1]Sammelnr.!$B:$C,2,FALSE)=0,"Sammelnr. ungeschält ABS"),
IFERROR(IF(VLOOKUP(W1350,[1]Sammelnr.!$E:$F,2,FALSE)=0,"Sammelnr. ungeschält VS"),
IFERROR(IF(VLOOKUP(W1350,[1]Sammelnr.!$H:$I,2,FALSE)=0,"Sammelnr. geschält"),
IFERROR(IF(VLOOKUP(W1350,[1]Offen!$B:$C,2,FALSE)=0,"Offen ungeschält ABS"),
IFERROR(IF(VLOOKUP(W1350,[1]Offen!$E:$F,2,FALSE)=0,"Offen ungeschält VOS"),
IFERROR(IF(VLOOKUP(W1350,[1]Offen!$H:$I,2,FALSE)=0,"Offen geschält RW"),
IFERROR(IF(VLOOKUP(W1350,[1]Offen!$K:$L,2,FALSE)=0,"Offen vegan"),
IFERROR(IF(VLOOKUP(W1350,[1]Offen!$N:$O,2,FALSE)=0,"Offen Zipfel"),
IFERROR(IF(VLOOKUP(W1350,[1]Offen!$Q:$R,2,FALSE)=0,"Offen Endstücke"),
IFERROR(IF(VLOOKUP(W1350,[1]Vakuumiert!$B:$C,2,FALSE)=0,"Vakuumierter VOS ungeschält"),
IFERROR(IF(VLOOKUP(W1350,[1]Vakuumiert!$E:$F,2,FALSE)=0,"Vakuumierter ABS ungeschält"),
IFERROR(IF(VLOOKUP(W1350,[1]Vakuumiert!$H:$I,2,FALSE)=0,"Vakuumierter VOS geschält"),
IFERROR(IF(VLOOKUP(W1350,[1]Vakuumiert!$K:$L,2,FALSE)=0,"Vakuumierter VOS vegan"),
IFERROR(IF(VLOOKUP(W1350,[1]Vakuumiert!$N:$O,2,FALSE)=0,"Vakuumierter VOS Zipfel"),
IFERROR(IF(VLOOKUP(W1350,[1]Vakuumiert!$Q:$R,2,FALSE)=0,"Vakuumiert geschält"),
IFERROR(IF(VLOOKUP(W1350,'[1]vakuumierte Fertigprodukte'!$B:$C,2,FALSE)=0,"Fertigprodukte"),
IFERROR(IF(VLOOKUP(W1350,'[1]vakuumierte Fertigprodukte'!$E:$FI,2,FALSE)=0,"Vakuumierte Zipfel"),
IFERROR(IF(VLOOKUP(W1350,[1]Wurste!$B:$C,2,FALSE)=0,"Räucherwürste"),
IFERROR(IF(VLOOKUP(W1350,[1]Wurste!$E:$F,2,FALSE)=0,"URW/URGW Wurst"),
IFERROR(IF(VLOOKUP(W1350,[1]Wurste!$H:$I,2,FALSE)=0,"HF-Wurst Vegan"),
IFERROR(IF(VLOOKUP(W1350,[1]Wurste!$K:$L,2,FALSE)=0,"320er ohne Würste"),
IFERROR(IF(AND(OR(Abfalldokumentation!$I1350="BU3",Abfalldokumentation!$I1350="Verkauf"),Abfalldokumentation!$N1350="Schimmel",Abfalldokumentation!$O1350="keinen Abnehmer/kein Schälpersonal"),"Div. Zipfel, ES ohne Verwendung",VLOOKUP(Abfalldokumentation!$M1350,Produktgruppen!A:B,2,FALSE)),"-")))))))))))))))))))))))</f>
        <v>Offen ungeschält VOS</v>
      </c>
      <c r="M1350" s="81" t="str">
        <f>IFERROR(VLOOKUP(Abfalldokumentation!$W1350,Artikel!A:C,3,FALSE),Abfalldokumentation!$W1350)</f>
        <v>VOS SKZ AMMERLAND</v>
      </c>
      <c r="N1350" s="81" t="str">
        <f>VLOOKUP(D1350,'Liste Gründe'!A:D,2,FALSE)</f>
        <v>Schimmel</v>
      </c>
      <c r="O1350" s="80" t="str">
        <f>IF(ISBLANK(F1350),VLOOKUP(Abfalldokumentation!$X1350,'Liste Gründe'!A:D,3,FALSE),F1350)</f>
        <v>keine Verarbeitung</v>
      </c>
      <c r="P1350" s="81" t="str">
        <f>IF(ISBLANK(Abfalldokumentation!$G1350),"-",Abfalldokumentation!$G1350)</f>
        <v>-</v>
      </c>
      <c r="Q1350" s="81">
        <f t="shared" si="176"/>
        <v>43</v>
      </c>
      <c r="R1350" s="81" t="str">
        <f t="shared" si="177"/>
        <v>Produkte</v>
      </c>
      <c r="S1350" s="81" t="str">
        <f t="shared" si="178"/>
        <v>BUs</v>
      </c>
      <c r="T1350" s="81" t="str">
        <f t="shared" si="179"/>
        <v>Symptome</v>
      </c>
      <c r="U1350" s="81">
        <f>IFERROR(VLOOKUP(Abfalldokumentation!$W1350,Kennzahlen!S:U,3,FALSE)*Abfalldokumentation!$J1350,"0")</f>
        <v>53.1</v>
      </c>
      <c r="V1350" s="81" t="str">
        <f>IF(ISBLANK(A1350),VLOOKUP(Abfalldokumentation!$W1350,'Linien - BU'!R:S,2,FALSE),A1350)</f>
        <v>Schmelze</v>
      </c>
      <c r="W1350" s="77">
        <f t="shared" si="180"/>
        <v>29500879</v>
      </c>
      <c r="X1350" s="77">
        <f t="shared" si="181"/>
        <v>12</v>
      </c>
      <c r="Z1350"/>
      <c r="AA1350"/>
    </row>
    <row r="1351" spans="1:27" ht="30" customHeight="1" x14ac:dyDescent="0.25">
      <c r="A1351" s="45" t="s">
        <v>95</v>
      </c>
      <c r="B1351" s="46">
        <v>29500917</v>
      </c>
      <c r="C1351" s="46">
        <v>39</v>
      </c>
      <c r="D1351" s="46">
        <v>60</v>
      </c>
      <c r="E1351" s="47">
        <v>44495</v>
      </c>
      <c r="F1351" s="48"/>
      <c r="G1351" s="46"/>
      <c r="H1351" s="50" t="str">
        <f>IFERROR(VLOOKUP(Abfalldokumentation!$B1351,Artikel!A:C,3,FALSE),Abfalldokumentation!$B1351)</f>
        <v>VOS-ABS ENTSORGUNG</v>
      </c>
      <c r="I1351" s="73" t="str">
        <f>VLOOKUP(V1351,'Linien - BU'!A:B,2,FALSE)</f>
        <v>BU1</v>
      </c>
      <c r="J1351" s="74">
        <f t="shared" si="175"/>
        <v>39</v>
      </c>
      <c r="K1351" s="75">
        <f>Abfalldokumentation!$E1351</f>
        <v>44495</v>
      </c>
      <c r="L1351" s="74" t="str">
        <f>IFERROR(IF(VLOOKUP(W1351,'[1]Rohware 230'!$B:$C,2,FALSE)=0,"Rohware"),
IFERROR(IF(VLOOKUP(W1351,[1]Sammelnr.!$B:$C,2,FALSE)=0,"Sammelnr. ungeschält ABS"),
IFERROR(IF(VLOOKUP(W1351,[1]Sammelnr.!$E:$F,2,FALSE)=0,"Sammelnr. ungeschält VS"),
IFERROR(IF(VLOOKUP(W1351,[1]Sammelnr.!$H:$I,2,FALSE)=0,"Sammelnr. geschält"),
IFERROR(IF(VLOOKUP(W1351,[1]Offen!$B:$C,2,FALSE)=0,"Offen ungeschält ABS"),
IFERROR(IF(VLOOKUP(W1351,[1]Offen!$E:$F,2,FALSE)=0,"Offen ungeschält VOS"),
IFERROR(IF(VLOOKUP(W1351,[1]Offen!$H:$I,2,FALSE)=0,"Offen geschält RW"),
IFERROR(IF(VLOOKUP(W1351,[1]Offen!$K:$L,2,FALSE)=0,"Offen vegan"),
IFERROR(IF(VLOOKUP(W1351,[1]Offen!$N:$O,2,FALSE)=0,"Offen Zipfel"),
IFERROR(IF(VLOOKUP(W1351,[1]Offen!$Q:$R,2,FALSE)=0,"Offen Endstücke"),
IFERROR(IF(VLOOKUP(W1351,[1]Vakuumiert!$B:$C,2,FALSE)=0,"Vakuumierter VOS ungeschält"),
IFERROR(IF(VLOOKUP(W1351,[1]Vakuumiert!$E:$F,2,FALSE)=0,"Vakuumierter ABS ungeschält"),
IFERROR(IF(VLOOKUP(W1351,[1]Vakuumiert!$H:$I,2,FALSE)=0,"Vakuumierter VOS geschält"),
IFERROR(IF(VLOOKUP(W1351,[1]Vakuumiert!$K:$L,2,FALSE)=0,"Vakuumierter VOS vegan"),
IFERROR(IF(VLOOKUP(W1351,[1]Vakuumiert!$N:$O,2,FALSE)=0,"Vakuumierter VOS Zipfel"),
IFERROR(IF(VLOOKUP(W1351,[1]Vakuumiert!$Q:$R,2,FALSE)=0,"Vakuumiert geschält"),
IFERROR(IF(VLOOKUP(W1351,'[1]vakuumierte Fertigprodukte'!$B:$C,2,FALSE)=0,"Fertigprodukte"),
IFERROR(IF(VLOOKUP(W1351,'[1]vakuumierte Fertigprodukte'!$E:$FI,2,FALSE)=0,"Vakuumierte Zipfel"),
IFERROR(IF(VLOOKUP(W1351,[1]Wurste!$B:$C,2,FALSE)=0,"Räucherwürste"),
IFERROR(IF(VLOOKUP(W1351,[1]Wurste!$E:$F,2,FALSE)=0,"URW/URGW Wurst"),
IFERROR(IF(VLOOKUP(W1351,[1]Wurste!$H:$I,2,FALSE)=0,"HF-Wurst Vegan"),
IFERROR(IF(VLOOKUP(W1351,[1]Wurste!$K:$L,2,FALSE)=0,"320er ohne Würste"),
IFERROR(IF(AND(OR(Abfalldokumentation!$I1351="BU3",Abfalldokumentation!$I1351="Verkauf"),Abfalldokumentation!$N1351="Schimmel",Abfalldokumentation!$O1351="keinen Abnehmer/kein Schälpersonal"),"Div. Zipfel, ES ohne Verwendung",VLOOKUP(Abfalldokumentation!$M1351,Produktgruppen!A:B,2,FALSE)),"-")))))))))))))))))))))))</f>
        <v>Vorschmelz</v>
      </c>
      <c r="M1351" s="76" t="str">
        <f>IFERROR(VLOOKUP(Abfalldokumentation!$W1351,Artikel!A:C,3,FALSE),Abfalldokumentation!$W1351)</f>
        <v>VOS-ABS ENTSORGUNG</v>
      </c>
      <c r="N1351" s="76" t="str">
        <f>VLOOKUP(D1351,'Liste Gründe'!A:D,2,FALSE)</f>
        <v>Rest</v>
      </c>
      <c r="O1351" s="75" t="str">
        <f>IF(ISBLANK(F1351),VLOOKUP(Abfalldokumentation!$X1351,'Liste Gründe'!A:D,3,FALSE),F1351)</f>
        <v>geschälte Rinde</v>
      </c>
      <c r="P1351" s="76" t="str">
        <f>IF(ISBLANK(Abfalldokumentation!$G1351),"-",Abfalldokumentation!$G1351)</f>
        <v>-</v>
      </c>
      <c r="Q1351" s="76">
        <f t="shared" si="176"/>
        <v>43</v>
      </c>
      <c r="R1351" s="76" t="str">
        <f t="shared" si="177"/>
        <v>Produkte</v>
      </c>
      <c r="S1351" s="76" t="str">
        <f t="shared" si="178"/>
        <v>BUs</v>
      </c>
      <c r="T1351" s="76" t="str">
        <f t="shared" si="179"/>
        <v>Symptome</v>
      </c>
      <c r="U1351" s="76">
        <f>IFERROR(VLOOKUP(Abfalldokumentation!$W1351,Kennzahlen!S:U,3,FALSE)*Abfalldokumentation!$J1351,"0")</f>
        <v>0.39</v>
      </c>
      <c r="V1351" s="76" t="str">
        <f>IF(ISBLANK(A1351),VLOOKUP(Abfalldokumentation!$W1351,'Linien - BU'!R:S,2,FALSE),A1351)</f>
        <v>RWV</v>
      </c>
      <c r="W1351" s="77">
        <f t="shared" si="180"/>
        <v>29500917</v>
      </c>
      <c r="X1351" s="77">
        <f t="shared" si="181"/>
        <v>60</v>
      </c>
      <c r="Z1351"/>
      <c r="AA1351"/>
    </row>
    <row r="1352" spans="1:27" ht="30" customHeight="1" x14ac:dyDescent="0.25">
      <c r="A1352" s="39" t="s">
        <v>95</v>
      </c>
      <c r="B1352" s="40">
        <v>29500917</v>
      </c>
      <c r="C1352" s="40">
        <v>45</v>
      </c>
      <c r="D1352" s="40">
        <v>60</v>
      </c>
      <c r="E1352" s="41">
        <v>44495</v>
      </c>
      <c r="F1352" s="42"/>
      <c r="G1352" s="40"/>
      <c r="H1352" s="44" t="str">
        <f>IFERROR(VLOOKUP(Abfalldokumentation!$B1352,Artikel!A:C,3,FALSE),Abfalldokumentation!$B1352)</f>
        <v>VOS-ABS ENTSORGUNG</v>
      </c>
      <c r="I1352" s="78" t="str">
        <f>VLOOKUP(V1352,'Linien - BU'!A:B,2,FALSE)</f>
        <v>BU1</v>
      </c>
      <c r="J1352" s="79">
        <f t="shared" si="175"/>
        <v>45</v>
      </c>
      <c r="K1352" s="80">
        <f>Abfalldokumentation!$E1352</f>
        <v>44495</v>
      </c>
      <c r="L1352" s="79" t="str">
        <f>IFERROR(IF(VLOOKUP(W1352,'[1]Rohware 230'!$B:$C,2,FALSE)=0,"Rohware"),
IFERROR(IF(VLOOKUP(W1352,[1]Sammelnr.!$B:$C,2,FALSE)=0,"Sammelnr. ungeschält ABS"),
IFERROR(IF(VLOOKUP(W1352,[1]Sammelnr.!$E:$F,2,FALSE)=0,"Sammelnr. ungeschält VS"),
IFERROR(IF(VLOOKUP(W1352,[1]Sammelnr.!$H:$I,2,FALSE)=0,"Sammelnr. geschält"),
IFERROR(IF(VLOOKUP(W1352,[1]Offen!$B:$C,2,FALSE)=0,"Offen ungeschält ABS"),
IFERROR(IF(VLOOKUP(W1352,[1]Offen!$E:$F,2,FALSE)=0,"Offen ungeschält VOS"),
IFERROR(IF(VLOOKUP(W1352,[1]Offen!$H:$I,2,FALSE)=0,"Offen geschält RW"),
IFERROR(IF(VLOOKUP(W1352,[1]Offen!$K:$L,2,FALSE)=0,"Offen vegan"),
IFERROR(IF(VLOOKUP(W1352,[1]Offen!$N:$O,2,FALSE)=0,"Offen Zipfel"),
IFERROR(IF(VLOOKUP(W1352,[1]Offen!$Q:$R,2,FALSE)=0,"Offen Endstücke"),
IFERROR(IF(VLOOKUP(W1352,[1]Vakuumiert!$B:$C,2,FALSE)=0,"Vakuumierter VOS ungeschält"),
IFERROR(IF(VLOOKUP(W1352,[1]Vakuumiert!$E:$F,2,FALSE)=0,"Vakuumierter ABS ungeschält"),
IFERROR(IF(VLOOKUP(W1352,[1]Vakuumiert!$H:$I,2,FALSE)=0,"Vakuumierter VOS geschält"),
IFERROR(IF(VLOOKUP(W1352,[1]Vakuumiert!$K:$L,2,FALSE)=0,"Vakuumierter VOS vegan"),
IFERROR(IF(VLOOKUP(W1352,[1]Vakuumiert!$N:$O,2,FALSE)=0,"Vakuumierter VOS Zipfel"),
IFERROR(IF(VLOOKUP(W1352,[1]Vakuumiert!$Q:$R,2,FALSE)=0,"Vakuumiert geschält"),
IFERROR(IF(VLOOKUP(W1352,'[1]vakuumierte Fertigprodukte'!$B:$C,2,FALSE)=0,"Fertigprodukte"),
IFERROR(IF(VLOOKUP(W1352,'[1]vakuumierte Fertigprodukte'!$E:$FI,2,FALSE)=0,"Vakuumierte Zipfel"),
IFERROR(IF(VLOOKUP(W1352,[1]Wurste!$B:$C,2,FALSE)=0,"Räucherwürste"),
IFERROR(IF(VLOOKUP(W1352,[1]Wurste!$E:$F,2,FALSE)=0,"URW/URGW Wurst"),
IFERROR(IF(VLOOKUP(W1352,[1]Wurste!$H:$I,2,FALSE)=0,"HF-Wurst Vegan"),
IFERROR(IF(VLOOKUP(W1352,[1]Wurste!$K:$L,2,FALSE)=0,"320er ohne Würste"),
IFERROR(IF(AND(OR(Abfalldokumentation!$I1352="BU3",Abfalldokumentation!$I1352="Verkauf"),Abfalldokumentation!$N1352="Schimmel",Abfalldokumentation!$O1352="keinen Abnehmer/kein Schälpersonal"),"Div. Zipfel, ES ohne Verwendung",VLOOKUP(Abfalldokumentation!$M1352,Produktgruppen!A:B,2,FALSE)),"-")))))))))))))))))))))))</f>
        <v>Vorschmelz</v>
      </c>
      <c r="M1352" s="81" t="str">
        <f>IFERROR(VLOOKUP(Abfalldokumentation!$W1352,Artikel!A:C,3,FALSE),Abfalldokumentation!$W1352)</f>
        <v>VOS-ABS ENTSORGUNG</v>
      </c>
      <c r="N1352" s="81" t="str">
        <f>VLOOKUP(D1352,'Liste Gründe'!A:D,2,FALSE)</f>
        <v>Rest</v>
      </c>
      <c r="O1352" s="80" t="str">
        <f>IF(ISBLANK(F1352),VLOOKUP(Abfalldokumentation!$X1352,'Liste Gründe'!A:D,3,FALSE),F1352)</f>
        <v>geschälte Rinde</v>
      </c>
      <c r="P1352" s="81" t="str">
        <f>IF(ISBLANK(Abfalldokumentation!$G1352),"-",Abfalldokumentation!$G1352)</f>
        <v>-</v>
      </c>
      <c r="Q1352" s="81">
        <f t="shared" si="176"/>
        <v>43</v>
      </c>
      <c r="R1352" s="81" t="str">
        <f t="shared" si="177"/>
        <v>Produkte</v>
      </c>
      <c r="S1352" s="81" t="str">
        <f t="shared" si="178"/>
        <v>BUs</v>
      </c>
      <c r="T1352" s="81" t="str">
        <f t="shared" si="179"/>
        <v>Symptome</v>
      </c>
      <c r="U1352" s="81">
        <f>IFERROR(VLOOKUP(Abfalldokumentation!$W1352,Kennzahlen!S:U,3,FALSE)*Abfalldokumentation!$J1352,"0")</f>
        <v>0.45</v>
      </c>
      <c r="V1352" s="81" t="str">
        <f>IF(ISBLANK(A1352),VLOOKUP(Abfalldokumentation!$W1352,'Linien - BU'!R:S,2,FALSE),A1352)</f>
        <v>RWV</v>
      </c>
      <c r="W1352" s="77">
        <f t="shared" si="180"/>
        <v>29500917</v>
      </c>
      <c r="X1352" s="77">
        <f t="shared" si="181"/>
        <v>60</v>
      </c>
      <c r="Z1352"/>
      <c r="AA1352"/>
    </row>
    <row r="1353" spans="1:27" ht="30" customHeight="1" x14ac:dyDescent="0.25">
      <c r="A1353" s="45" t="s">
        <v>70</v>
      </c>
      <c r="B1353" s="46">
        <v>29900002</v>
      </c>
      <c r="C1353" s="46">
        <v>184.2</v>
      </c>
      <c r="D1353" s="46">
        <v>61</v>
      </c>
      <c r="E1353" s="47">
        <v>44495</v>
      </c>
      <c r="F1353" s="48" t="s">
        <v>21</v>
      </c>
      <c r="G1353" s="46"/>
      <c r="H1353" s="50" t="str">
        <f>IFERROR(VLOOKUP(Abfalldokumentation!$B1353,Artikel!A:C,3,FALSE),Abfalldokumentation!$B1353)</f>
        <v>VOS VEG-SCH MILD</v>
      </c>
      <c r="I1353" s="73" t="str">
        <f>VLOOKUP(V1353,'Linien - BU'!A:B,2,FALSE)</f>
        <v>BU1</v>
      </c>
      <c r="J1353" s="74">
        <f t="shared" si="175"/>
        <v>184.2</v>
      </c>
      <c r="K1353" s="75">
        <f>Abfalldokumentation!$E1353</f>
        <v>44495</v>
      </c>
      <c r="L1353" s="74" t="str">
        <f>IFERROR(IF(VLOOKUP(W1353,'[1]Rohware 230'!$B:$C,2,FALSE)=0,"Rohware"),
IFERROR(IF(VLOOKUP(W1353,[1]Sammelnr.!$B:$C,2,FALSE)=0,"Sammelnr. ungeschält ABS"),
IFERROR(IF(VLOOKUP(W1353,[1]Sammelnr.!$E:$F,2,FALSE)=0,"Sammelnr. ungeschält VS"),
IFERROR(IF(VLOOKUP(W1353,[1]Sammelnr.!$H:$I,2,FALSE)=0,"Sammelnr. geschält"),
IFERROR(IF(VLOOKUP(W1353,[1]Offen!$B:$C,2,FALSE)=0,"Offen ungeschält ABS"),
IFERROR(IF(VLOOKUP(W1353,[1]Offen!$E:$F,2,FALSE)=0,"Offen ungeschält VOS"),
IFERROR(IF(VLOOKUP(W1353,[1]Offen!$H:$I,2,FALSE)=0,"Offen geschält RW"),
IFERROR(IF(VLOOKUP(W1353,[1]Offen!$K:$L,2,FALSE)=0,"Offen vegan"),
IFERROR(IF(VLOOKUP(W1353,[1]Offen!$N:$O,2,FALSE)=0,"Offen Zipfel"),
IFERROR(IF(VLOOKUP(W1353,[1]Offen!$Q:$R,2,FALSE)=0,"Offen Endstücke"),
IFERROR(IF(VLOOKUP(W1353,[1]Vakuumiert!$B:$C,2,FALSE)=0,"Vakuumierter VOS ungeschält"),
IFERROR(IF(VLOOKUP(W1353,[1]Vakuumiert!$E:$F,2,FALSE)=0,"Vakuumierter ABS ungeschält"),
IFERROR(IF(VLOOKUP(W1353,[1]Vakuumiert!$H:$I,2,FALSE)=0,"Vakuumierter VOS geschält"),
IFERROR(IF(VLOOKUP(W1353,[1]Vakuumiert!$K:$L,2,FALSE)=0,"Vakuumierter VOS vegan"),
IFERROR(IF(VLOOKUP(W1353,[1]Vakuumiert!$N:$O,2,FALSE)=0,"Vakuumierter VOS Zipfel"),
IFERROR(IF(VLOOKUP(W1353,[1]Vakuumiert!$Q:$R,2,FALSE)=0,"Vakuumiert geschält"),
IFERROR(IF(VLOOKUP(W1353,'[1]vakuumierte Fertigprodukte'!$B:$C,2,FALSE)=0,"Fertigprodukte"),
IFERROR(IF(VLOOKUP(W1353,'[1]vakuumierte Fertigprodukte'!$E:$FI,2,FALSE)=0,"Vakuumierte Zipfel"),
IFERROR(IF(VLOOKUP(W1353,[1]Wurste!$B:$C,2,FALSE)=0,"Räucherwürste"),
IFERROR(IF(VLOOKUP(W1353,[1]Wurste!$E:$F,2,FALSE)=0,"URW/URGW Wurst"),
IFERROR(IF(VLOOKUP(W1353,[1]Wurste!$H:$I,2,FALSE)=0,"HF-Wurst Vegan"),
IFERROR(IF(VLOOKUP(W1353,[1]Wurste!$K:$L,2,FALSE)=0,"320er ohne Würste"),
IFERROR(IF(AND(OR(Abfalldokumentation!$I1353="BU3",Abfalldokumentation!$I1353="Verkauf"),Abfalldokumentation!$N1353="Schimmel",Abfalldokumentation!$O1353="keinen Abnehmer/kein Schälpersonal"),"Div. Zipfel, ES ohne Verwendung",VLOOKUP(Abfalldokumentation!$M1353,Produktgruppen!A:B,2,FALSE)),"-")))))))))))))))))))))))</f>
        <v>Offen vegan</v>
      </c>
      <c r="M1353" s="76" t="str">
        <f>IFERROR(VLOOKUP(Abfalldokumentation!$W1353,Artikel!A:C,3,FALSE),Abfalldokumentation!$W1353)</f>
        <v>VOS VEG-SCH MILD</v>
      </c>
      <c r="N1353" s="76" t="str">
        <f>VLOOKUP(D1353,'Liste Gründe'!A:D,2,FALSE)</f>
        <v>keinen Verwendungszweck</v>
      </c>
      <c r="O1353" s="75" t="str">
        <f>IF(ISBLANK(F1353),VLOOKUP(Abfalldokumentation!$X1353,'Liste Gründe'!A:D,3,FALSE),F1353)</f>
        <v>VOS &gt; Einsatz</v>
      </c>
      <c r="P1353" s="76" t="str">
        <f>IF(ISBLANK(Abfalldokumentation!$G1353),"-",Abfalldokumentation!$G1353)</f>
        <v>-</v>
      </c>
      <c r="Q1353" s="76">
        <f t="shared" si="176"/>
        <v>43</v>
      </c>
      <c r="R1353" s="76" t="str">
        <f t="shared" si="177"/>
        <v>Produkte</v>
      </c>
      <c r="S1353" s="76" t="str">
        <f t="shared" si="178"/>
        <v>BUs</v>
      </c>
      <c r="T1353" s="76" t="str">
        <f t="shared" si="179"/>
        <v>Symptome</v>
      </c>
      <c r="U1353" s="76">
        <f>IFERROR(VLOOKUP(Abfalldokumentation!$W1353,Kennzahlen!S:U,3,FALSE)*Abfalldokumentation!$J1353,"0")</f>
        <v>92.1</v>
      </c>
      <c r="V1353" s="76" t="str">
        <f>IF(ISBLANK(A1353),VLOOKUP(Abfalldokumentation!$W1353,'Linien - BU'!R:S,2,FALSE),A1353)</f>
        <v>Abfüllung</v>
      </c>
      <c r="W1353" s="77">
        <f t="shared" si="180"/>
        <v>29900002</v>
      </c>
      <c r="X1353" s="77">
        <f t="shared" si="181"/>
        <v>61</v>
      </c>
      <c r="Z1353"/>
      <c r="AA1353"/>
    </row>
    <row r="1354" spans="1:27" ht="30" customHeight="1" x14ac:dyDescent="0.25">
      <c r="A1354" s="39" t="s">
        <v>106</v>
      </c>
      <c r="B1354" s="40">
        <v>29900003</v>
      </c>
      <c r="C1354" s="40">
        <f>403+285</f>
        <v>688</v>
      </c>
      <c r="D1354" s="40">
        <v>61</v>
      </c>
      <c r="E1354" s="41">
        <v>44495</v>
      </c>
      <c r="F1354" s="42" t="s">
        <v>21</v>
      </c>
      <c r="G1354" s="40"/>
      <c r="H1354" s="44" t="str">
        <f>IFERROR(VLOOKUP(Abfalldokumentation!$B1354,Artikel!A:C,3,FALSE),Abfalldokumentation!$B1354)</f>
        <v>VOS VEG-SCH WÜRZIG</v>
      </c>
      <c r="I1354" s="78" t="str">
        <f>VLOOKUP(V1354,'Linien - BU'!A:B,2,FALSE)</f>
        <v>BU3</v>
      </c>
      <c r="J1354" s="79">
        <f t="shared" si="175"/>
        <v>688</v>
      </c>
      <c r="K1354" s="80">
        <f>Abfalldokumentation!$E1354</f>
        <v>44495</v>
      </c>
      <c r="L1354" s="79" t="str">
        <f>IFERROR(IF(VLOOKUP(W1354,'[1]Rohware 230'!$B:$C,2,FALSE)=0,"Rohware"),
IFERROR(IF(VLOOKUP(W1354,[1]Sammelnr.!$B:$C,2,FALSE)=0,"Sammelnr. ungeschält ABS"),
IFERROR(IF(VLOOKUP(W1354,[1]Sammelnr.!$E:$F,2,FALSE)=0,"Sammelnr. ungeschält VS"),
IFERROR(IF(VLOOKUP(W1354,[1]Sammelnr.!$H:$I,2,FALSE)=0,"Sammelnr. geschält"),
IFERROR(IF(VLOOKUP(W1354,[1]Offen!$B:$C,2,FALSE)=0,"Offen ungeschält ABS"),
IFERROR(IF(VLOOKUP(W1354,[1]Offen!$E:$F,2,FALSE)=0,"Offen ungeschält VOS"),
IFERROR(IF(VLOOKUP(W1354,[1]Offen!$H:$I,2,FALSE)=0,"Offen geschält RW"),
IFERROR(IF(VLOOKUP(W1354,[1]Offen!$K:$L,2,FALSE)=0,"Offen vegan"),
IFERROR(IF(VLOOKUP(W1354,[1]Offen!$N:$O,2,FALSE)=0,"Offen Zipfel"),
IFERROR(IF(VLOOKUP(W1354,[1]Offen!$Q:$R,2,FALSE)=0,"Offen Endstücke"),
IFERROR(IF(VLOOKUP(W1354,[1]Vakuumiert!$B:$C,2,FALSE)=0,"Vakuumierter VOS ungeschält"),
IFERROR(IF(VLOOKUP(W1354,[1]Vakuumiert!$E:$F,2,FALSE)=0,"Vakuumierter ABS ungeschält"),
IFERROR(IF(VLOOKUP(W1354,[1]Vakuumiert!$H:$I,2,FALSE)=0,"Vakuumierter VOS geschält"),
IFERROR(IF(VLOOKUP(W1354,[1]Vakuumiert!$K:$L,2,FALSE)=0,"Vakuumierter VOS vegan"),
IFERROR(IF(VLOOKUP(W1354,[1]Vakuumiert!$N:$O,2,FALSE)=0,"Vakuumierter VOS Zipfel"),
IFERROR(IF(VLOOKUP(W1354,[1]Vakuumiert!$Q:$R,2,FALSE)=0,"Vakuumiert geschält"),
IFERROR(IF(VLOOKUP(W1354,'[1]vakuumierte Fertigprodukte'!$B:$C,2,FALSE)=0,"Fertigprodukte"),
IFERROR(IF(VLOOKUP(W1354,'[1]vakuumierte Fertigprodukte'!$E:$FI,2,FALSE)=0,"Vakuumierte Zipfel"),
IFERROR(IF(VLOOKUP(W1354,[1]Wurste!$B:$C,2,FALSE)=0,"Räucherwürste"),
IFERROR(IF(VLOOKUP(W1354,[1]Wurste!$E:$F,2,FALSE)=0,"URW/URGW Wurst"),
IFERROR(IF(VLOOKUP(W1354,[1]Wurste!$H:$I,2,FALSE)=0,"HF-Wurst Vegan"),
IFERROR(IF(VLOOKUP(W1354,[1]Wurste!$K:$L,2,FALSE)=0,"320er ohne Würste"),
IFERROR(IF(AND(OR(Abfalldokumentation!$I1354="BU3",Abfalldokumentation!$I1354="Verkauf"),Abfalldokumentation!$N1354="Schimmel",Abfalldokumentation!$O1354="keinen Abnehmer/kein Schälpersonal"),"Div. Zipfel, ES ohne Verwendung",VLOOKUP(Abfalldokumentation!$M1354,Produktgruppen!A:B,2,FALSE)),"-")))))))))))))))))))))))</f>
        <v>Offen vegan</v>
      </c>
      <c r="M1354" s="81" t="str">
        <f>IFERROR(VLOOKUP(Abfalldokumentation!$W1354,Artikel!A:C,3,FALSE),Abfalldokumentation!$W1354)</f>
        <v>VOS VEG-SCH WÜRZIG</v>
      </c>
      <c r="N1354" s="81" t="str">
        <f>VLOOKUP(D1354,'Liste Gründe'!A:D,2,FALSE)</f>
        <v>keinen Verwendungszweck</v>
      </c>
      <c r="O1354" s="80" t="str">
        <f>IF(ISBLANK(F1354),VLOOKUP(Abfalldokumentation!$X1354,'Liste Gründe'!A:D,3,FALSE),F1354)</f>
        <v>VOS &gt; Einsatz</v>
      </c>
      <c r="P1354" s="81" t="str">
        <f>IF(ISBLANK(Abfalldokumentation!$G1354),"-",Abfalldokumentation!$G1354)</f>
        <v>-</v>
      </c>
      <c r="Q1354" s="81">
        <f t="shared" si="176"/>
        <v>43</v>
      </c>
      <c r="R1354" s="81" t="str">
        <f t="shared" si="177"/>
        <v>Produkte</v>
      </c>
      <c r="S1354" s="81" t="str">
        <f t="shared" si="178"/>
        <v>BUs</v>
      </c>
      <c r="T1354" s="81" t="str">
        <f t="shared" si="179"/>
        <v>Symptome</v>
      </c>
      <c r="U1354" s="81">
        <f>IFERROR(VLOOKUP(Abfalldokumentation!$W1354,Kennzahlen!S:U,3,FALSE)*Abfalldokumentation!$J1354,"0")</f>
        <v>344</v>
      </c>
      <c r="V1354" s="81" t="str">
        <f>IF(ISBLANK(A1354),VLOOKUP(Abfalldokumentation!$W1354,'Linien - BU'!R:S,2,FALSE),A1354)</f>
        <v>Bu3</v>
      </c>
      <c r="W1354" s="77">
        <f t="shared" si="180"/>
        <v>29900003</v>
      </c>
      <c r="X1354" s="77">
        <f t="shared" si="181"/>
        <v>61</v>
      </c>
      <c r="Z1354"/>
      <c r="AA1354"/>
    </row>
    <row r="1355" spans="1:27" ht="30" customHeight="1" x14ac:dyDescent="0.25">
      <c r="A1355" s="45">
        <v>3020</v>
      </c>
      <c r="B1355" s="46">
        <v>32000067</v>
      </c>
      <c r="C1355" s="46">
        <v>40</v>
      </c>
      <c r="D1355" s="46">
        <v>40</v>
      </c>
      <c r="E1355" s="47">
        <v>44495</v>
      </c>
      <c r="F1355" s="48"/>
      <c r="G1355" s="46"/>
      <c r="H1355" s="50" t="str">
        <f>IFERROR(VLOOKUP(Abfalldokumentation!$B1355,Artikel!A:C,3,FALSE),Abfalldokumentation!$B1355)</f>
        <v>RW NATUR 10,0KG AN</v>
      </c>
      <c r="I1355" s="73" t="str">
        <f>VLOOKUP(V1355,'Linien - BU'!A:B,2,FALSE)</f>
        <v>BU1</v>
      </c>
      <c r="J1355" s="74">
        <f t="shared" si="175"/>
        <v>40</v>
      </c>
      <c r="K1355" s="75">
        <f>Abfalldokumentation!$E1355</f>
        <v>44495</v>
      </c>
      <c r="L1355" s="74" t="str">
        <f>IFERROR(IF(VLOOKUP(W1355,'[1]Rohware 230'!$B:$C,2,FALSE)=0,"Rohware"),
IFERROR(IF(VLOOKUP(W1355,[1]Sammelnr.!$B:$C,2,FALSE)=0,"Sammelnr. ungeschält ABS"),
IFERROR(IF(VLOOKUP(W1355,[1]Sammelnr.!$E:$F,2,FALSE)=0,"Sammelnr. ungeschält VS"),
IFERROR(IF(VLOOKUP(W1355,[1]Sammelnr.!$H:$I,2,FALSE)=0,"Sammelnr. geschält"),
IFERROR(IF(VLOOKUP(W1355,[1]Offen!$B:$C,2,FALSE)=0,"Offen ungeschält ABS"),
IFERROR(IF(VLOOKUP(W1355,[1]Offen!$E:$F,2,FALSE)=0,"Offen ungeschält VOS"),
IFERROR(IF(VLOOKUP(W1355,[1]Offen!$H:$I,2,FALSE)=0,"Offen geschält RW"),
IFERROR(IF(VLOOKUP(W1355,[1]Offen!$K:$L,2,FALSE)=0,"Offen vegan"),
IFERROR(IF(VLOOKUP(W1355,[1]Offen!$N:$O,2,FALSE)=0,"Offen Zipfel"),
IFERROR(IF(VLOOKUP(W1355,[1]Offen!$Q:$R,2,FALSE)=0,"Offen Endstücke"),
IFERROR(IF(VLOOKUP(W1355,[1]Vakuumiert!$B:$C,2,FALSE)=0,"Vakuumierter VOS ungeschält"),
IFERROR(IF(VLOOKUP(W1355,[1]Vakuumiert!$E:$F,2,FALSE)=0,"Vakuumierter ABS ungeschält"),
IFERROR(IF(VLOOKUP(W1355,[1]Vakuumiert!$H:$I,2,FALSE)=0,"Vakuumierter VOS geschält"),
IFERROR(IF(VLOOKUP(W1355,[1]Vakuumiert!$K:$L,2,FALSE)=0,"Vakuumierter VOS vegan"),
IFERROR(IF(VLOOKUP(W1355,[1]Vakuumiert!$N:$O,2,FALSE)=0,"Vakuumierter VOS Zipfel"),
IFERROR(IF(VLOOKUP(W1355,[1]Vakuumiert!$Q:$R,2,FALSE)=0,"Vakuumiert geschält"),
IFERROR(IF(VLOOKUP(W1355,'[1]vakuumierte Fertigprodukte'!$B:$C,2,FALSE)=0,"Fertigprodukte"),
IFERROR(IF(VLOOKUP(W1355,'[1]vakuumierte Fertigprodukte'!$E:$FI,2,FALSE)=0,"Vakuumierte Zipfel"),
IFERROR(IF(VLOOKUP(W1355,[1]Wurste!$B:$C,2,FALSE)=0,"Räucherwürste"),
IFERROR(IF(VLOOKUP(W1355,[1]Wurste!$E:$F,2,FALSE)=0,"URW/URGW Wurst"),
IFERROR(IF(VLOOKUP(W1355,[1]Wurste!$H:$I,2,FALSE)=0,"HF-Wurst Vegan"),
IFERROR(IF(VLOOKUP(W1355,[1]Wurste!$K:$L,2,FALSE)=0,"320er ohne Würste"),
IFERROR(IF(AND(OR(Abfalldokumentation!$I1355="BU3",Abfalldokumentation!$I1355="Verkauf"),Abfalldokumentation!$N1355="Schimmel",Abfalldokumentation!$O1355="keinen Abnehmer/kein Schälpersonal"),"Div. Zipfel, ES ohne Verwendung",VLOOKUP(Abfalldokumentation!$M1355,Produktgruppen!A:B,2,FALSE)),"-")))))))))))))))))))))))</f>
        <v>Räucherwürste</v>
      </c>
      <c r="M1355" s="76" t="str">
        <f>IFERROR(VLOOKUP(Abfalldokumentation!$W1355,Artikel!A:C,3,FALSE),Abfalldokumentation!$W1355)</f>
        <v>RW NATUR 10,0KG AN</v>
      </c>
      <c r="N1355" s="76" t="str">
        <f>VLOOKUP(D1355,'Liste Gründe'!A:D,2,FALSE)</f>
        <v>Rest</v>
      </c>
      <c r="O1355" s="75" t="str">
        <f>IF(ISBLANK(F1355),VLOOKUP(Abfalldokumentation!$X1355,'Liste Gründe'!A:D,3,FALSE),F1355)</f>
        <v>Metall</v>
      </c>
      <c r="P1355" s="76" t="str">
        <f>IF(ISBLANK(Abfalldokumentation!$G1355),"-",Abfalldokumentation!$G1355)</f>
        <v>-</v>
      </c>
      <c r="Q1355" s="76">
        <f t="shared" si="176"/>
        <v>43</v>
      </c>
      <c r="R1355" s="76" t="str">
        <f t="shared" si="177"/>
        <v>Produkte</v>
      </c>
      <c r="S1355" s="76" t="str">
        <f t="shared" si="178"/>
        <v>BUs</v>
      </c>
      <c r="T1355" s="76" t="str">
        <f t="shared" si="179"/>
        <v>Symptome</v>
      </c>
      <c r="U1355" s="76" t="str">
        <f>IFERROR(VLOOKUP(Abfalldokumentation!$W1355,Kennzahlen!S:U,3,FALSE)*Abfalldokumentation!$J1355,"0")</f>
        <v>0</v>
      </c>
      <c r="V1355" s="76">
        <f>IF(ISBLANK(A1355),VLOOKUP(Abfalldokumentation!$W1355,'Linien - BU'!R:S,2,FALSE),A1355)</f>
        <v>3020</v>
      </c>
      <c r="W1355" s="77">
        <f t="shared" si="180"/>
        <v>32000067</v>
      </c>
      <c r="X1355" s="77">
        <f t="shared" si="181"/>
        <v>40</v>
      </c>
      <c r="Z1355"/>
      <c r="AA1355"/>
    </row>
    <row r="1356" spans="1:27" ht="30" customHeight="1" x14ac:dyDescent="0.25">
      <c r="A1356" s="39">
        <v>3020</v>
      </c>
      <c r="B1356" s="40">
        <v>32000069</v>
      </c>
      <c r="C1356" s="40">
        <v>20</v>
      </c>
      <c r="D1356" s="40">
        <v>34</v>
      </c>
      <c r="E1356" s="41">
        <v>44495</v>
      </c>
      <c r="F1356" s="42"/>
      <c r="G1356" s="40"/>
      <c r="H1356" s="44" t="str">
        <f>IFERROR(VLOOKUP(Abfalldokumentation!$B1356,Artikel!A:C,3,FALSE),Abfalldokumentation!$B1356)</f>
        <v>RW CHILI 10,0KG AN</v>
      </c>
      <c r="I1356" s="78" t="str">
        <f>VLOOKUP(V1356,'Linien - BU'!A:B,2,FALSE)</f>
        <v>BU1</v>
      </c>
      <c r="J1356" s="79">
        <f t="shared" si="175"/>
        <v>20</v>
      </c>
      <c r="K1356" s="80">
        <f>Abfalldokumentation!$E1356</f>
        <v>44495</v>
      </c>
      <c r="L1356" s="79" t="str">
        <f>IFERROR(IF(VLOOKUP(W1356,'[1]Rohware 230'!$B:$C,2,FALSE)=0,"Rohware"),
IFERROR(IF(VLOOKUP(W1356,[1]Sammelnr.!$B:$C,2,FALSE)=0,"Sammelnr. ungeschält ABS"),
IFERROR(IF(VLOOKUP(W1356,[1]Sammelnr.!$E:$F,2,FALSE)=0,"Sammelnr. ungeschält VS"),
IFERROR(IF(VLOOKUP(W1356,[1]Sammelnr.!$H:$I,2,FALSE)=0,"Sammelnr. geschält"),
IFERROR(IF(VLOOKUP(W1356,[1]Offen!$B:$C,2,FALSE)=0,"Offen ungeschält ABS"),
IFERROR(IF(VLOOKUP(W1356,[1]Offen!$E:$F,2,FALSE)=0,"Offen ungeschält VOS"),
IFERROR(IF(VLOOKUP(W1356,[1]Offen!$H:$I,2,FALSE)=0,"Offen geschält RW"),
IFERROR(IF(VLOOKUP(W1356,[1]Offen!$K:$L,2,FALSE)=0,"Offen vegan"),
IFERROR(IF(VLOOKUP(W1356,[1]Offen!$N:$O,2,FALSE)=0,"Offen Zipfel"),
IFERROR(IF(VLOOKUP(W1356,[1]Offen!$Q:$R,2,FALSE)=0,"Offen Endstücke"),
IFERROR(IF(VLOOKUP(W1356,[1]Vakuumiert!$B:$C,2,FALSE)=0,"Vakuumierter VOS ungeschält"),
IFERROR(IF(VLOOKUP(W1356,[1]Vakuumiert!$E:$F,2,FALSE)=0,"Vakuumierter ABS ungeschält"),
IFERROR(IF(VLOOKUP(W1356,[1]Vakuumiert!$H:$I,2,FALSE)=0,"Vakuumierter VOS geschält"),
IFERROR(IF(VLOOKUP(W1356,[1]Vakuumiert!$K:$L,2,FALSE)=0,"Vakuumierter VOS vegan"),
IFERROR(IF(VLOOKUP(W1356,[1]Vakuumiert!$N:$O,2,FALSE)=0,"Vakuumierter VOS Zipfel"),
IFERROR(IF(VLOOKUP(W1356,[1]Vakuumiert!$Q:$R,2,FALSE)=0,"Vakuumiert geschält"),
IFERROR(IF(VLOOKUP(W1356,'[1]vakuumierte Fertigprodukte'!$B:$C,2,FALSE)=0,"Fertigprodukte"),
IFERROR(IF(VLOOKUP(W1356,'[1]vakuumierte Fertigprodukte'!$E:$FI,2,FALSE)=0,"Vakuumierte Zipfel"),
IFERROR(IF(VLOOKUP(W1356,[1]Wurste!$B:$C,2,FALSE)=0,"Räucherwürste"),
IFERROR(IF(VLOOKUP(W1356,[1]Wurste!$E:$F,2,FALSE)=0,"URW/URGW Wurst"),
IFERROR(IF(VLOOKUP(W1356,[1]Wurste!$H:$I,2,FALSE)=0,"HF-Wurst Vegan"),
IFERROR(IF(VLOOKUP(W1356,[1]Wurste!$K:$L,2,FALSE)=0,"320er ohne Würste"),
IFERROR(IF(AND(OR(Abfalldokumentation!$I1356="BU3",Abfalldokumentation!$I1356="Verkauf"),Abfalldokumentation!$N1356="Schimmel",Abfalldokumentation!$O1356="keinen Abnehmer/kein Schälpersonal"),"Div. Zipfel, ES ohne Verwendung",VLOOKUP(Abfalldokumentation!$M1356,Produktgruppen!A:B,2,FALSE)),"-")))))))))))))))))))))))</f>
        <v>Räucherwürste</v>
      </c>
      <c r="M1356" s="81" t="str">
        <f>IFERROR(VLOOKUP(Abfalldokumentation!$W1356,Artikel!A:C,3,FALSE),Abfalldokumentation!$W1356)</f>
        <v>RW CHILI 10,0KG AN</v>
      </c>
      <c r="N1356" s="81" t="str">
        <f>VLOOKUP(D1356,'Liste Gründe'!A:D,2,FALSE)</f>
        <v>Linienbezogen</v>
      </c>
      <c r="O1356" s="80" t="str">
        <f>IF(ISBLANK(F1356),VLOOKUP(Abfalldokumentation!$X1356,'Liste Gründe'!A:D,3,FALSE),F1356)</f>
        <v>Darm geplatzt</v>
      </c>
      <c r="P1356" s="81" t="str">
        <f>IF(ISBLANK(Abfalldokumentation!$G1356),"-",Abfalldokumentation!$G1356)</f>
        <v>-</v>
      </c>
      <c r="Q1356" s="81">
        <f t="shared" si="176"/>
        <v>43</v>
      </c>
      <c r="R1356" s="81" t="str">
        <f t="shared" si="177"/>
        <v>Produkte</v>
      </c>
      <c r="S1356" s="81" t="str">
        <f t="shared" si="178"/>
        <v>BUs</v>
      </c>
      <c r="T1356" s="81" t="str">
        <f t="shared" si="179"/>
        <v>Symptome</v>
      </c>
      <c r="U1356" s="81" t="str">
        <f>IFERROR(VLOOKUP(Abfalldokumentation!$W1356,Kennzahlen!S:U,3,FALSE)*Abfalldokumentation!$J1356,"0")</f>
        <v>0</v>
      </c>
      <c r="V1356" s="81">
        <f>IF(ISBLANK(A1356),VLOOKUP(Abfalldokumentation!$W1356,'Linien - BU'!R:S,2,FALSE),A1356)</f>
        <v>3020</v>
      </c>
      <c r="W1356" s="77">
        <f t="shared" si="180"/>
        <v>32000069</v>
      </c>
      <c r="X1356" s="77">
        <f t="shared" si="181"/>
        <v>34</v>
      </c>
      <c r="Z1356"/>
      <c r="AA1356"/>
    </row>
    <row r="1357" spans="1:27" ht="30" customHeight="1" x14ac:dyDescent="0.25">
      <c r="A1357" s="45" t="s">
        <v>239</v>
      </c>
      <c r="B1357" s="46">
        <v>49500166</v>
      </c>
      <c r="C1357" s="46">
        <v>121</v>
      </c>
      <c r="D1357" s="46">
        <v>12</v>
      </c>
      <c r="E1357" s="47">
        <v>44495</v>
      </c>
      <c r="F1357" s="48" t="s">
        <v>24</v>
      </c>
      <c r="G1357" s="46"/>
      <c r="H1357" s="50" t="str">
        <f>IFERROR(VLOOKUP(Abfalldokumentation!$B1357,Artikel!A:C,3,FALSE),Abfalldokumentation!$B1357)</f>
        <v>ABS BUN-PF 50% L33 vaku</v>
      </c>
      <c r="I1357" s="73" t="str">
        <f>VLOOKUP(V1357,'Linien - BU'!A:B,2,FALSE)</f>
        <v>BU3</v>
      </c>
      <c r="J1357" s="74">
        <f t="shared" si="175"/>
        <v>121</v>
      </c>
      <c r="K1357" s="75">
        <f>Abfalldokumentation!$E1357</f>
        <v>44495</v>
      </c>
      <c r="L1357" s="74" t="str">
        <f>IFERROR(IF(VLOOKUP(W1357,'[1]Rohware 230'!$B:$C,2,FALSE)=0,"Rohware"),
IFERROR(IF(VLOOKUP(W1357,[1]Sammelnr.!$B:$C,2,FALSE)=0,"Sammelnr. ungeschält ABS"),
IFERROR(IF(VLOOKUP(W1357,[1]Sammelnr.!$E:$F,2,FALSE)=0,"Sammelnr. ungeschält VS"),
IFERROR(IF(VLOOKUP(W1357,[1]Sammelnr.!$H:$I,2,FALSE)=0,"Sammelnr. geschält"),
IFERROR(IF(VLOOKUP(W1357,[1]Offen!$B:$C,2,FALSE)=0,"Offen ungeschält ABS"),
IFERROR(IF(VLOOKUP(W1357,[1]Offen!$E:$F,2,FALSE)=0,"Offen ungeschält VOS"),
IFERROR(IF(VLOOKUP(W1357,[1]Offen!$H:$I,2,FALSE)=0,"Offen geschält RW"),
IFERROR(IF(VLOOKUP(W1357,[1]Offen!$K:$L,2,FALSE)=0,"Offen vegan"),
IFERROR(IF(VLOOKUP(W1357,[1]Offen!$N:$O,2,FALSE)=0,"Offen Zipfel"),
IFERROR(IF(VLOOKUP(W1357,[1]Offen!$Q:$R,2,FALSE)=0,"Offen Endstücke"),
IFERROR(IF(VLOOKUP(W1357,[1]Vakuumiert!$B:$C,2,FALSE)=0,"Vakuumierter VOS ungeschält"),
IFERROR(IF(VLOOKUP(W1357,[1]Vakuumiert!$E:$F,2,FALSE)=0,"Vakuumierter ABS ungeschält"),
IFERROR(IF(VLOOKUP(W1357,[1]Vakuumiert!$H:$I,2,FALSE)=0,"Vakuumierter VOS geschält"),
IFERROR(IF(VLOOKUP(W1357,[1]Vakuumiert!$K:$L,2,FALSE)=0,"Vakuumierter VOS vegan"),
IFERROR(IF(VLOOKUP(W1357,[1]Vakuumiert!$N:$O,2,FALSE)=0,"Vakuumierter VOS Zipfel"),
IFERROR(IF(VLOOKUP(W1357,[1]Vakuumiert!$Q:$R,2,FALSE)=0,"Vakuumiert geschält"),
IFERROR(IF(VLOOKUP(W1357,'[1]vakuumierte Fertigprodukte'!$B:$C,2,FALSE)=0,"Fertigprodukte"),
IFERROR(IF(VLOOKUP(W1357,'[1]vakuumierte Fertigprodukte'!$E:$FI,2,FALSE)=0,"Vakuumierte Zipfel"),
IFERROR(IF(VLOOKUP(W1357,[1]Wurste!$B:$C,2,FALSE)=0,"Räucherwürste"),
IFERROR(IF(VLOOKUP(W1357,[1]Wurste!$E:$F,2,FALSE)=0,"URW/URGW Wurst"),
IFERROR(IF(VLOOKUP(W1357,[1]Wurste!$H:$I,2,FALSE)=0,"HF-Wurst Vegan"),
IFERROR(IF(VLOOKUP(W1357,[1]Wurste!$K:$L,2,FALSE)=0,"320er ohne Würste"),
IFERROR(IF(AND(OR(Abfalldokumentation!$I1357="BU3",Abfalldokumentation!$I1357="Verkauf"),Abfalldokumentation!$N1357="Schimmel",Abfalldokumentation!$O1357="keinen Abnehmer/kein Schälpersonal"),"Div. Zipfel, ES ohne Verwendung",VLOOKUP(Abfalldokumentation!$M1357,Produktgruppen!A:B,2,FALSE)),"-")))))))))))))))))))))))</f>
        <v>Vakuumierter ABS ungeschält</v>
      </c>
      <c r="M1357" s="76" t="str">
        <f>IFERROR(VLOOKUP(Abfalldokumentation!$W1357,Artikel!A:C,3,FALSE),Abfalldokumentation!$W1357)</f>
        <v>ABS BUN-PF 50% L33 vaku</v>
      </c>
      <c r="N1357" s="76" t="str">
        <f>VLOOKUP(D1357,'Liste Gründe'!A:D,2,FALSE)</f>
        <v>Schimmel</v>
      </c>
      <c r="O1357" s="75" t="str">
        <f>IF(ISBLANK(F1357),VLOOKUP(Abfalldokumentation!$X1357,'Liste Gründe'!A:D,3,FALSE),F1357)</f>
        <v>spezifischer Einsatz</v>
      </c>
      <c r="P1357" s="76" t="str">
        <f>IF(ISBLANK(Abfalldokumentation!$G1357),"-",Abfalldokumentation!$G1357)</f>
        <v>-</v>
      </c>
      <c r="Q1357" s="76">
        <f t="shared" si="176"/>
        <v>43</v>
      </c>
      <c r="R1357" s="76" t="str">
        <f t="shared" si="177"/>
        <v>Produkte</v>
      </c>
      <c r="S1357" s="76" t="str">
        <f t="shared" si="178"/>
        <v>BUs</v>
      </c>
      <c r="T1357" s="76" t="str">
        <f t="shared" si="179"/>
        <v>Symptome</v>
      </c>
      <c r="U1357" s="76">
        <f>IFERROR(VLOOKUP(Abfalldokumentation!$W1357,Kennzahlen!S:U,3,FALSE)*Abfalldokumentation!$J1357,"0")</f>
        <v>122.694</v>
      </c>
      <c r="V1357" s="76" t="str">
        <f>IF(ISBLANK(A1357),VLOOKUP(Abfalldokumentation!$W1357,'Linien - BU'!R:S,2,FALSE),A1357)</f>
        <v>bu3</v>
      </c>
      <c r="W1357" s="77">
        <f t="shared" si="180"/>
        <v>49500166</v>
      </c>
      <c r="X1357" s="77">
        <f t="shared" si="181"/>
        <v>12</v>
      </c>
      <c r="Z1357"/>
      <c r="AA1357"/>
    </row>
    <row r="1358" spans="1:27" ht="30" customHeight="1" x14ac:dyDescent="0.25">
      <c r="A1358" s="39" t="s">
        <v>10</v>
      </c>
      <c r="B1358" s="40">
        <v>59000034</v>
      </c>
      <c r="C1358" s="40">
        <v>159.68</v>
      </c>
      <c r="D1358" s="40">
        <v>22</v>
      </c>
      <c r="E1358" s="41">
        <v>44495</v>
      </c>
      <c r="F1358" s="42" t="s">
        <v>19</v>
      </c>
      <c r="G1358" s="40"/>
      <c r="H1358" s="44" t="str">
        <f>IFERROR(VLOOKUP(Abfalldokumentation!$B1358,Artikel!A:C,3,FALSE),Abfalldokumentation!$B1358)</f>
        <v>Emmentaler "W" 5.000g,</v>
      </c>
      <c r="I1358" s="78" t="str">
        <f>VLOOKUP(V1358,'Linien - BU'!A:B,2,FALSE)</f>
        <v>Rest</v>
      </c>
      <c r="J1358" s="79">
        <f t="shared" si="175"/>
        <v>159.68</v>
      </c>
      <c r="K1358" s="80">
        <f>Abfalldokumentation!$E1358</f>
        <v>44495</v>
      </c>
      <c r="L1358" s="79" t="str">
        <f>IFERROR(IF(VLOOKUP(W1358,'[1]Rohware 230'!$B:$C,2,FALSE)=0,"Rohware"),
IFERROR(IF(VLOOKUP(W1358,[1]Sammelnr.!$B:$C,2,FALSE)=0,"Sammelnr. ungeschält ABS"),
IFERROR(IF(VLOOKUP(W1358,[1]Sammelnr.!$E:$F,2,FALSE)=0,"Sammelnr. ungeschält VS"),
IFERROR(IF(VLOOKUP(W1358,[1]Sammelnr.!$H:$I,2,FALSE)=0,"Sammelnr. geschält"),
IFERROR(IF(VLOOKUP(W1358,[1]Offen!$B:$C,2,FALSE)=0,"Offen ungeschält ABS"),
IFERROR(IF(VLOOKUP(W1358,[1]Offen!$E:$F,2,FALSE)=0,"Offen ungeschält VOS"),
IFERROR(IF(VLOOKUP(W1358,[1]Offen!$H:$I,2,FALSE)=0,"Offen geschält RW"),
IFERROR(IF(VLOOKUP(W1358,[1]Offen!$K:$L,2,FALSE)=0,"Offen vegan"),
IFERROR(IF(VLOOKUP(W1358,[1]Offen!$N:$O,2,FALSE)=0,"Offen Zipfel"),
IFERROR(IF(VLOOKUP(W1358,[1]Offen!$Q:$R,2,FALSE)=0,"Offen Endstücke"),
IFERROR(IF(VLOOKUP(W1358,[1]Vakuumiert!$B:$C,2,FALSE)=0,"Vakuumierter VOS ungeschält"),
IFERROR(IF(VLOOKUP(W1358,[1]Vakuumiert!$E:$F,2,FALSE)=0,"Vakuumierter ABS ungeschält"),
IFERROR(IF(VLOOKUP(W1358,[1]Vakuumiert!$H:$I,2,FALSE)=0,"Vakuumierter VOS geschält"),
IFERROR(IF(VLOOKUP(W1358,[1]Vakuumiert!$K:$L,2,FALSE)=0,"Vakuumierter VOS vegan"),
IFERROR(IF(VLOOKUP(W1358,[1]Vakuumiert!$N:$O,2,FALSE)=0,"Vakuumierter VOS Zipfel"),
IFERROR(IF(VLOOKUP(W1358,[1]Vakuumiert!$Q:$R,2,FALSE)=0,"Vakuumiert geschält"),
IFERROR(IF(VLOOKUP(W1358,'[1]vakuumierte Fertigprodukte'!$B:$C,2,FALSE)=0,"Fertigprodukte"),
IFERROR(IF(VLOOKUP(W1358,'[1]vakuumierte Fertigprodukte'!$E:$FI,2,FALSE)=0,"Vakuumierte Zipfel"),
IFERROR(IF(VLOOKUP(W1358,[1]Wurste!$B:$C,2,FALSE)=0,"Räucherwürste"),
IFERROR(IF(VLOOKUP(W1358,[1]Wurste!$E:$F,2,FALSE)=0,"URW/URGW Wurst"),
IFERROR(IF(VLOOKUP(W1358,[1]Wurste!$H:$I,2,FALSE)=0,"HF-Wurst Vegan"),
IFERROR(IF(VLOOKUP(W1358,[1]Wurste!$K:$L,2,FALSE)=0,"320er ohne Würste"),
IFERROR(IF(AND(OR(Abfalldokumentation!$I1358="BU3",Abfalldokumentation!$I1358="Verkauf"),Abfalldokumentation!$N1358="Schimmel",Abfalldokumentation!$O1358="keinen Abnehmer/kein Schälpersonal"),"Div. Zipfel, ES ohne Verwendung",VLOOKUP(Abfalldokumentation!$M1358,Produktgruppen!A:B,2,FALSE)),"-")))))))))))))))))))))))</f>
        <v>-</v>
      </c>
      <c r="M1358" s="81" t="str">
        <f>IFERROR(VLOOKUP(Abfalldokumentation!$W1358,Artikel!A:C,3,FALSE),Abfalldokumentation!$W1358)</f>
        <v>Emmentaler "W" 5.000g,</v>
      </c>
      <c r="N1358" s="81" t="str">
        <f>VLOOKUP(D1358,'Liste Gründe'!A:D,2,FALSE)</f>
        <v>Rest</v>
      </c>
      <c r="O1358" s="80" t="str">
        <f>IF(ISBLANK(F1358),VLOOKUP(Abfalldokumentation!$X1358,'Liste Gründe'!A:D,3,FALSE),F1358)</f>
        <v>Schimmel</v>
      </c>
      <c r="P1358" s="81" t="str">
        <f>IF(ISBLANK(Abfalldokumentation!$G1358),"-",Abfalldokumentation!$G1358)</f>
        <v>-</v>
      </c>
      <c r="Q1358" s="81">
        <f t="shared" si="176"/>
        <v>43</v>
      </c>
      <c r="R1358" s="81" t="str">
        <f t="shared" si="177"/>
        <v>Produkte</v>
      </c>
      <c r="S1358" s="81" t="str">
        <f t="shared" si="178"/>
        <v>BUs</v>
      </c>
      <c r="T1358" s="81" t="str">
        <f t="shared" si="179"/>
        <v>Symptome</v>
      </c>
      <c r="U1358" s="81" t="str">
        <f>IFERROR(VLOOKUP(Abfalldokumentation!$W1358,Kennzahlen!S:U,3,FALSE)*Abfalldokumentation!$J1358,"0")</f>
        <v>0</v>
      </c>
      <c r="V1358" s="81" t="str">
        <f>IF(ISBLANK(A1358),VLOOKUP(Abfalldokumentation!$W1358,'Linien - BU'!R:S,2,FALSE),A1358)</f>
        <v>Rest</v>
      </c>
      <c r="W1358" s="77">
        <f t="shared" si="180"/>
        <v>59000034</v>
      </c>
      <c r="X1358" s="77">
        <f t="shared" si="181"/>
        <v>22</v>
      </c>
      <c r="Z1358"/>
      <c r="AA1358"/>
    </row>
    <row r="1359" spans="1:27" ht="30" customHeight="1" x14ac:dyDescent="0.25">
      <c r="A1359" s="45" t="s">
        <v>239</v>
      </c>
      <c r="B1359" s="46" t="s">
        <v>36</v>
      </c>
      <c r="C1359" s="46">
        <v>33</v>
      </c>
      <c r="D1359" s="46">
        <v>30</v>
      </c>
      <c r="E1359" s="47">
        <v>44495</v>
      </c>
      <c r="F1359" s="48"/>
      <c r="G1359" s="46"/>
      <c r="H1359" s="50" t="str">
        <f>IFERROR(VLOOKUP(Abfalldokumentation!$B1359,Artikel!A:C,3,FALSE),Abfalldokumentation!$B1359)</f>
        <v>-</v>
      </c>
      <c r="I1359" s="73" t="str">
        <f>VLOOKUP(V1359,'Linien - BU'!A:B,2,FALSE)</f>
        <v>BU3</v>
      </c>
      <c r="J1359" s="74">
        <f t="shared" si="175"/>
        <v>33</v>
      </c>
      <c r="K1359" s="75">
        <f>Abfalldokumentation!$E1359</f>
        <v>44495</v>
      </c>
      <c r="L1359" s="74" t="str">
        <f>IFERROR(IF(VLOOKUP(W1359,'[1]Rohware 230'!$B:$C,2,FALSE)=0,"Rohware"),
IFERROR(IF(VLOOKUP(W1359,[1]Sammelnr.!$B:$C,2,FALSE)=0,"Sammelnr. ungeschält ABS"),
IFERROR(IF(VLOOKUP(W1359,[1]Sammelnr.!$E:$F,2,FALSE)=0,"Sammelnr. ungeschält VS"),
IFERROR(IF(VLOOKUP(W1359,[1]Sammelnr.!$H:$I,2,FALSE)=0,"Sammelnr. geschält"),
IFERROR(IF(VLOOKUP(W1359,[1]Offen!$B:$C,2,FALSE)=0,"Offen ungeschält ABS"),
IFERROR(IF(VLOOKUP(W1359,[1]Offen!$E:$F,2,FALSE)=0,"Offen ungeschält VOS"),
IFERROR(IF(VLOOKUP(W1359,[1]Offen!$H:$I,2,FALSE)=0,"Offen geschält RW"),
IFERROR(IF(VLOOKUP(W1359,[1]Offen!$K:$L,2,FALSE)=0,"Offen vegan"),
IFERROR(IF(VLOOKUP(W1359,[1]Offen!$N:$O,2,FALSE)=0,"Offen Zipfel"),
IFERROR(IF(VLOOKUP(W1359,[1]Offen!$Q:$R,2,FALSE)=0,"Offen Endstücke"),
IFERROR(IF(VLOOKUP(W1359,[1]Vakuumiert!$B:$C,2,FALSE)=0,"Vakuumierter VOS ungeschält"),
IFERROR(IF(VLOOKUP(W1359,[1]Vakuumiert!$E:$F,2,FALSE)=0,"Vakuumierter ABS ungeschält"),
IFERROR(IF(VLOOKUP(W1359,[1]Vakuumiert!$H:$I,2,FALSE)=0,"Vakuumierter VOS geschält"),
IFERROR(IF(VLOOKUP(W1359,[1]Vakuumiert!$K:$L,2,FALSE)=0,"Vakuumierter VOS vegan"),
IFERROR(IF(VLOOKUP(W1359,[1]Vakuumiert!$N:$O,2,FALSE)=0,"Vakuumierter VOS Zipfel"),
IFERROR(IF(VLOOKUP(W1359,[1]Vakuumiert!$Q:$R,2,FALSE)=0,"Vakuumiert geschält"),
IFERROR(IF(VLOOKUP(W1359,'[1]vakuumierte Fertigprodukte'!$B:$C,2,FALSE)=0,"Fertigprodukte"),
IFERROR(IF(VLOOKUP(W1359,'[1]vakuumierte Fertigprodukte'!$E:$FI,2,FALSE)=0,"Vakuumierte Zipfel"),
IFERROR(IF(VLOOKUP(W1359,[1]Wurste!$B:$C,2,FALSE)=0,"Räucherwürste"),
IFERROR(IF(VLOOKUP(W1359,[1]Wurste!$E:$F,2,FALSE)=0,"URW/URGW Wurst"),
IFERROR(IF(VLOOKUP(W1359,[1]Wurste!$H:$I,2,FALSE)=0,"HF-Wurst Vegan"),
IFERROR(IF(VLOOKUP(W1359,[1]Wurste!$K:$L,2,FALSE)=0,"320er ohne Würste"),
IFERROR(IF(AND(OR(Abfalldokumentation!$I1359="BU3",Abfalldokumentation!$I1359="Verkauf"),Abfalldokumentation!$N1359="Schimmel",Abfalldokumentation!$O1359="keinen Abnehmer/kein Schälpersonal"),"Div. Zipfel, ES ohne Verwendung",VLOOKUP(Abfalldokumentation!$M1359,Produktgruppen!A:B,2,FALSE)),"-")))))))))))))))))))))))</f>
        <v>Rest</v>
      </c>
      <c r="M1359" s="76" t="str">
        <f>IFERROR(VLOOKUP(Abfalldokumentation!$W1359,Artikel!A:C,3,FALSE),Abfalldokumentation!$W1359)</f>
        <v>-</v>
      </c>
      <c r="N1359" s="76" t="str">
        <f>VLOOKUP(D1359,'Liste Gründe'!A:D,2,FALSE)</f>
        <v>Linienbezogen</v>
      </c>
      <c r="O1359" s="75" t="str">
        <f>IF(ISBLANK(F1359),VLOOKUP(Abfalldokumentation!$X1359,'Liste Gründe'!A:D,3,FALSE),F1359)</f>
        <v>Maschinenabfall</v>
      </c>
      <c r="P1359" s="76" t="str">
        <f>IF(ISBLANK(Abfalldokumentation!$G1359),"-",Abfalldokumentation!$G1359)</f>
        <v>-</v>
      </c>
      <c r="Q1359" s="76">
        <f t="shared" si="176"/>
        <v>43</v>
      </c>
      <c r="R1359" s="76" t="str">
        <f t="shared" si="177"/>
        <v>Produkte</v>
      </c>
      <c r="S1359" s="76" t="str">
        <f t="shared" si="178"/>
        <v>BUs</v>
      </c>
      <c r="T1359" s="76" t="str">
        <f t="shared" si="179"/>
        <v>Symptome</v>
      </c>
      <c r="U1359" s="76" t="str">
        <f>IFERROR(VLOOKUP(Abfalldokumentation!$W1359,Kennzahlen!S:U,3,FALSE)*Abfalldokumentation!$J1359,"0")</f>
        <v>0</v>
      </c>
      <c r="V1359" s="76" t="str">
        <f>IF(ISBLANK(A1359),VLOOKUP(Abfalldokumentation!$W1359,'Linien - BU'!R:S,2,FALSE),A1359)</f>
        <v>bu3</v>
      </c>
      <c r="W1359" s="77" t="str">
        <f t="shared" si="180"/>
        <v>-</v>
      </c>
      <c r="X1359" s="77">
        <f t="shared" si="181"/>
        <v>30</v>
      </c>
      <c r="Z1359"/>
      <c r="AA1359"/>
    </row>
    <row r="1360" spans="1:27" ht="30" customHeight="1" x14ac:dyDescent="0.25">
      <c r="A1360" s="39" t="s">
        <v>243</v>
      </c>
      <c r="B1360" s="40" t="s">
        <v>36</v>
      </c>
      <c r="C1360" s="40">
        <f>58-32</f>
        <v>26</v>
      </c>
      <c r="D1360" s="40">
        <v>30</v>
      </c>
      <c r="E1360" s="41">
        <v>44495</v>
      </c>
      <c r="F1360" s="42"/>
      <c r="G1360" s="40"/>
      <c r="H1360" s="44" t="str">
        <f>IFERROR(VLOOKUP(Abfalldokumentation!$B1360,Artikel!A:C,3,FALSE),Abfalldokumentation!$B1360)</f>
        <v>-</v>
      </c>
      <c r="I1360" s="78" t="str">
        <f>VLOOKUP(V1360,'Linien - BU'!A:B,2,FALSE)</f>
        <v>BU4</v>
      </c>
      <c r="J1360" s="79">
        <f t="shared" si="175"/>
        <v>26</v>
      </c>
      <c r="K1360" s="80">
        <f>Abfalldokumentation!$E1360</f>
        <v>44495</v>
      </c>
      <c r="L1360" s="79" t="str">
        <f>IFERROR(IF(VLOOKUP(W1360,'[1]Rohware 230'!$B:$C,2,FALSE)=0,"Rohware"),
IFERROR(IF(VLOOKUP(W1360,[1]Sammelnr.!$B:$C,2,FALSE)=0,"Sammelnr. ungeschält ABS"),
IFERROR(IF(VLOOKUP(W1360,[1]Sammelnr.!$E:$F,2,FALSE)=0,"Sammelnr. ungeschält VS"),
IFERROR(IF(VLOOKUP(W1360,[1]Sammelnr.!$H:$I,2,FALSE)=0,"Sammelnr. geschält"),
IFERROR(IF(VLOOKUP(W1360,[1]Offen!$B:$C,2,FALSE)=0,"Offen ungeschält ABS"),
IFERROR(IF(VLOOKUP(W1360,[1]Offen!$E:$F,2,FALSE)=0,"Offen ungeschält VOS"),
IFERROR(IF(VLOOKUP(W1360,[1]Offen!$H:$I,2,FALSE)=0,"Offen geschält RW"),
IFERROR(IF(VLOOKUP(W1360,[1]Offen!$K:$L,2,FALSE)=0,"Offen vegan"),
IFERROR(IF(VLOOKUP(W1360,[1]Offen!$N:$O,2,FALSE)=0,"Offen Zipfel"),
IFERROR(IF(VLOOKUP(W1360,[1]Offen!$Q:$R,2,FALSE)=0,"Offen Endstücke"),
IFERROR(IF(VLOOKUP(W1360,[1]Vakuumiert!$B:$C,2,FALSE)=0,"Vakuumierter VOS ungeschält"),
IFERROR(IF(VLOOKUP(W1360,[1]Vakuumiert!$E:$F,2,FALSE)=0,"Vakuumierter ABS ungeschält"),
IFERROR(IF(VLOOKUP(W1360,[1]Vakuumiert!$H:$I,2,FALSE)=0,"Vakuumierter VOS geschält"),
IFERROR(IF(VLOOKUP(W1360,[1]Vakuumiert!$K:$L,2,FALSE)=0,"Vakuumierter VOS vegan"),
IFERROR(IF(VLOOKUP(W1360,[1]Vakuumiert!$N:$O,2,FALSE)=0,"Vakuumierter VOS Zipfel"),
IFERROR(IF(VLOOKUP(W1360,[1]Vakuumiert!$Q:$R,2,FALSE)=0,"Vakuumiert geschält"),
IFERROR(IF(VLOOKUP(W1360,'[1]vakuumierte Fertigprodukte'!$B:$C,2,FALSE)=0,"Fertigprodukte"),
IFERROR(IF(VLOOKUP(W1360,'[1]vakuumierte Fertigprodukte'!$E:$FI,2,FALSE)=0,"Vakuumierte Zipfel"),
IFERROR(IF(VLOOKUP(W1360,[1]Wurste!$B:$C,2,FALSE)=0,"Räucherwürste"),
IFERROR(IF(VLOOKUP(W1360,[1]Wurste!$E:$F,2,FALSE)=0,"URW/URGW Wurst"),
IFERROR(IF(VLOOKUP(W1360,[1]Wurste!$H:$I,2,FALSE)=0,"HF-Wurst Vegan"),
IFERROR(IF(VLOOKUP(W1360,[1]Wurste!$K:$L,2,FALSE)=0,"320er ohne Würste"),
IFERROR(IF(AND(OR(Abfalldokumentation!$I1360="BU3",Abfalldokumentation!$I1360="Verkauf"),Abfalldokumentation!$N1360="Schimmel",Abfalldokumentation!$O1360="keinen Abnehmer/kein Schälpersonal"),"Div. Zipfel, ES ohne Verwendung",VLOOKUP(Abfalldokumentation!$M1360,Produktgruppen!A:B,2,FALSE)),"-")))))))))))))))))))))))</f>
        <v>Rest</v>
      </c>
      <c r="M1360" s="81" t="str">
        <f>IFERROR(VLOOKUP(Abfalldokumentation!$W1360,Artikel!A:C,3,FALSE),Abfalldokumentation!$W1360)</f>
        <v>-</v>
      </c>
      <c r="N1360" s="81" t="str">
        <f>VLOOKUP(D1360,'Liste Gründe'!A:D,2,FALSE)</f>
        <v>Linienbezogen</v>
      </c>
      <c r="O1360" s="80" t="str">
        <f>IF(ISBLANK(F1360),VLOOKUP(Abfalldokumentation!$X1360,'Liste Gründe'!A:D,3,FALSE),F1360)</f>
        <v>Maschinenabfall</v>
      </c>
      <c r="P1360" s="81" t="str">
        <f>IF(ISBLANK(Abfalldokumentation!$G1360),"-",Abfalldokumentation!$G1360)</f>
        <v>-</v>
      </c>
      <c r="Q1360" s="81">
        <f t="shared" si="176"/>
        <v>43</v>
      </c>
      <c r="R1360" s="81" t="str">
        <f t="shared" si="177"/>
        <v>Produkte</v>
      </c>
      <c r="S1360" s="81" t="str">
        <f t="shared" si="178"/>
        <v>BUs</v>
      </c>
      <c r="T1360" s="81" t="str">
        <f t="shared" si="179"/>
        <v>Symptome</v>
      </c>
      <c r="U1360" s="81" t="str">
        <f>IFERROR(VLOOKUP(Abfalldokumentation!$W1360,Kennzahlen!S:U,3,FALSE)*Abfalldokumentation!$J1360,"0")</f>
        <v>0</v>
      </c>
      <c r="V1360" s="81" t="str">
        <f>IF(ISBLANK(A1360),VLOOKUP(Abfalldokumentation!$W1360,'Linien - BU'!R:S,2,FALSE),A1360)</f>
        <v>bu4</v>
      </c>
      <c r="W1360" s="77" t="str">
        <f t="shared" si="180"/>
        <v>-</v>
      </c>
      <c r="X1360" s="77">
        <f t="shared" si="181"/>
        <v>30</v>
      </c>
      <c r="Z1360"/>
      <c r="AA1360"/>
    </row>
    <row r="1361" spans="1:27" ht="30" customHeight="1" x14ac:dyDescent="0.25">
      <c r="A1361" s="45" t="s">
        <v>70</v>
      </c>
      <c r="B1361" s="46" t="s">
        <v>36</v>
      </c>
      <c r="C1361" s="46">
        <v>60</v>
      </c>
      <c r="D1361" s="46">
        <v>30</v>
      </c>
      <c r="E1361" s="47">
        <v>44495</v>
      </c>
      <c r="F1361" s="48"/>
      <c r="G1361" s="46"/>
      <c r="H1361" s="50" t="str">
        <f>IFERROR(VLOOKUP(Abfalldokumentation!$B1361,Artikel!A:C,3,FALSE),Abfalldokumentation!$B1361)</f>
        <v>-</v>
      </c>
      <c r="I1361" s="73" t="str">
        <f>VLOOKUP(V1361,'Linien - BU'!A:B,2,FALSE)</f>
        <v>BU1</v>
      </c>
      <c r="J1361" s="74">
        <f t="shared" si="175"/>
        <v>60</v>
      </c>
      <c r="K1361" s="75">
        <f>Abfalldokumentation!$E1361</f>
        <v>44495</v>
      </c>
      <c r="L1361" s="74" t="str">
        <f>IFERROR(IF(VLOOKUP(W1361,'[1]Rohware 230'!$B:$C,2,FALSE)=0,"Rohware"),
IFERROR(IF(VLOOKUP(W1361,[1]Sammelnr.!$B:$C,2,FALSE)=0,"Sammelnr. ungeschält ABS"),
IFERROR(IF(VLOOKUP(W1361,[1]Sammelnr.!$E:$F,2,FALSE)=0,"Sammelnr. ungeschält VS"),
IFERROR(IF(VLOOKUP(W1361,[1]Sammelnr.!$H:$I,2,FALSE)=0,"Sammelnr. geschält"),
IFERROR(IF(VLOOKUP(W1361,[1]Offen!$B:$C,2,FALSE)=0,"Offen ungeschält ABS"),
IFERROR(IF(VLOOKUP(W1361,[1]Offen!$E:$F,2,FALSE)=0,"Offen ungeschält VOS"),
IFERROR(IF(VLOOKUP(W1361,[1]Offen!$H:$I,2,FALSE)=0,"Offen geschält RW"),
IFERROR(IF(VLOOKUP(W1361,[1]Offen!$K:$L,2,FALSE)=0,"Offen vegan"),
IFERROR(IF(VLOOKUP(W1361,[1]Offen!$N:$O,2,FALSE)=0,"Offen Zipfel"),
IFERROR(IF(VLOOKUP(W1361,[1]Offen!$Q:$R,2,FALSE)=0,"Offen Endstücke"),
IFERROR(IF(VLOOKUP(W1361,[1]Vakuumiert!$B:$C,2,FALSE)=0,"Vakuumierter VOS ungeschält"),
IFERROR(IF(VLOOKUP(W1361,[1]Vakuumiert!$E:$F,2,FALSE)=0,"Vakuumierter ABS ungeschält"),
IFERROR(IF(VLOOKUP(W1361,[1]Vakuumiert!$H:$I,2,FALSE)=0,"Vakuumierter VOS geschält"),
IFERROR(IF(VLOOKUP(W1361,[1]Vakuumiert!$K:$L,2,FALSE)=0,"Vakuumierter VOS vegan"),
IFERROR(IF(VLOOKUP(W1361,[1]Vakuumiert!$N:$O,2,FALSE)=0,"Vakuumierter VOS Zipfel"),
IFERROR(IF(VLOOKUP(W1361,[1]Vakuumiert!$Q:$R,2,FALSE)=0,"Vakuumiert geschält"),
IFERROR(IF(VLOOKUP(W1361,'[1]vakuumierte Fertigprodukte'!$B:$C,2,FALSE)=0,"Fertigprodukte"),
IFERROR(IF(VLOOKUP(W1361,'[1]vakuumierte Fertigprodukte'!$E:$FI,2,FALSE)=0,"Vakuumierte Zipfel"),
IFERROR(IF(VLOOKUP(W1361,[1]Wurste!$B:$C,2,FALSE)=0,"Räucherwürste"),
IFERROR(IF(VLOOKUP(W1361,[1]Wurste!$E:$F,2,FALSE)=0,"URW/URGW Wurst"),
IFERROR(IF(VLOOKUP(W1361,[1]Wurste!$H:$I,2,FALSE)=0,"HF-Wurst Vegan"),
IFERROR(IF(VLOOKUP(W1361,[1]Wurste!$K:$L,2,FALSE)=0,"320er ohne Würste"),
IFERROR(IF(AND(OR(Abfalldokumentation!$I1361="BU3",Abfalldokumentation!$I1361="Verkauf"),Abfalldokumentation!$N1361="Schimmel",Abfalldokumentation!$O1361="keinen Abnehmer/kein Schälpersonal"),"Div. Zipfel, ES ohne Verwendung",VLOOKUP(Abfalldokumentation!$M1361,Produktgruppen!A:B,2,FALSE)),"-")))))))))))))))))))))))</f>
        <v>Rest</v>
      </c>
      <c r="M1361" s="76" t="str">
        <f>IFERROR(VLOOKUP(Abfalldokumentation!$W1361,Artikel!A:C,3,FALSE),Abfalldokumentation!$W1361)</f>
        <v>-</v>
      </c>
      <c r="N1361" s="76" t="str">
        <f>VLOOKUP(D1361,'Liste Gründe'!A:D,2,FALSE)</f>
        <v>Linienbezogen</v>
      </c>
      <c r="O1361" s="75" t="str">
        <f>IF(ISBLANK(F1361),VLOOKUP(Abfalldokumentation!$X1361,'Liste Gründe'!A:D,3,FALSE),F1361)</f>
        <v>Maschinenabfall</v>
      </c>
      <c r="P1361" s="76" t="str">
        <f>IF(ISBLANK(Abfalldokumentation!$G1361),"-",Abfalldokumentation!$G1361)</f>
        <v>-</v>
      </c>
      <c r="Q1361" s="76">
        <f t="shared" si="176"/>
        <v>43</v>
      </c>
      <c r="R1361" s="76" t="str">
        <f t="shared" si="177"/>
        <v>Produkte</v>
      </c>
      <c r="S1361" s="76" t="str">
        <f t="shared" si="178"/>
        <v>BUs</v>
      </c>
      <c r="T1361" s="76" t="str">
        <f t="shared" si="179"/>
        <v>Symptome</v>
      </c>
      <c r="U1361" s="76" t="str">
        <f>IFERROR(VLOOKUP(Abfalldokumentation!$W1361,Kennzahlen!S:U,3,FALSE)*Abfalldokumentation!$J1361,"0")</f>
        <v>0</v>
      </c>
      <c r="V1361" s="76" t="str">
        <f>IF(ISBLANK(A1361),VLOOKUP(Abfalldokumentation!$W1361,'Linien - BU'!R:S,2,FALSE),A1361)</f>
        <v>Abfüllung</v>
      </c>
      <c r="W1361" s="77" t="str">
        <f t="shared" si="180"/>
        <v>-</v>
      </c>
      <c r="X1361" s="77">
        <f t="shared" si="181"/>
        <v>30</v>
      </c>
      <c r="Z1361"/>
      <c r="AA1361"/>
    </row>
    <row r="1362" spans="1:27" ht="30" customHeight="1" x14ac:dyDescent="0.25">
      <c r="A1362" s="39" t="s">
        <v>89</v>
      </c>
      <c r="B1362" s="40" t="s">
        <v>36</v>
      </c>
      <c r="C1362" s="40">
        <v>14</v>
      </c>
      <c r="D1362" s="40">
        <v>74</v>
      </c>
      <c r="E1362" s="41">
        <v>44495</v>
      </c>
      <c r="F1362" s="42"/>
      <c r="G1362" s="40"/>
      <c r="H1362" s="44" t="str">
        <f>IFERROR(VLOOKUP(Abfalldokumentation!$B1362,Artikel!A:C,3,FALSE),Abfalldokumentation!$B1362)</f>
        <v>-</v>
      </c>
      <c r="I1362" s="78" t="str">
        <f>VLOOKUP(V1362,'Linien - BU'!A:B,2,FALSE)</f>
        <v>Rest</v>
      </c>
      <c r="J1362" s="79">
        <f t="shared" si="175"/>
        <v>14</v>
      </c>
      <c r="K1362" s="80">
        <f>Abfalldokumentation!$E1362</f>
        <v>44495</v>
      </c>
      <c r="L1362" s="79" t="str">
        <f>IFERROR(IF(VLOOKUP(W1362,'[1]Rohware 230'!$B:$C,2,FALSE)=0,"Rohware"),
IFERROR(IF(VLOOKUP(W1362,[1]Sammelnr.!$B:$C,2,FALSE)=0,"Sammelnr. ungeschält ABS"),
IFERROR(IF(VLOOKUP(W1362,[1]Sammelnr.!$E:$F,2,FALSE)=0,"Sammelnr. ungeschält VS"),
IFERROR(IF(VLOOKUP(W1362,[1]Sammelnr.!$H:$I,2,FALSE)=0,"Sammelnr. geschält"),
IFERROR(IF(VLOOKUP(W1362,[1]Offen!$B:$C,2,FALSE)=0,"Offen ungeschält ABS"),
IFERROR(IF(VLOOKUP(W1362,[1]Offen!$E:$F,2,FALSE)=0,"Offen ungeschält VOS"),
IFERROR(IF(VLOOKUP(W1362,[1]Offen!$H:$I,2,FALSE)=0,"Offen geschält RW"),
IFERROR(IF(VLOOKUP(W1362,[1]Offen!$K:$L,2,FALSE)=0,"Offen vegan"),
IFERROR(IF(VLOOKUP(W1362,[1]Offen!$N:$O,2,FALSE)=0,"Offen Zipfel"),
IFERROR(IF(VLOOKUP(W1362,[1]Offen!$Q:$R,2,FALSE)=0,"Offen Endstücke"),
IFERROR(IF(VLOOKUP(W1362,[1]Vakuumiert!$B:$C,2,FALSE)=0,"Vakuumierter VOS ungeschält"),
IFERROR(IF(VLOOKUP(W1362,[1]Vakuumiert!$E:$F,2,FALSE)=0,"Vakuumierter ABS ungeschält"),
IFERROR(IF(VLOOKUP(W1362,[1]Vakuumiert!$H:$I,2,FALSE)=0,"Vakuumierter VOS geschält"),
IFERROR(IF(VLOOKUP(W1362,[1]Vakuumiert!$K:$L,2,FALSE)=0,"Vakuumierter VOS vegan"),
IFERROR(IF(VLOOKUP(W1362,[1]Vakuumiert!$N:$O,2,FALSE)=0,"Vakuumierter VOS Zipfel"),
IFERROR(IF(VLOOKUP(W1362,[1]Vakuumiert!$Q:$R,2,FALSE)=0,"Vakuumiert geschält"),
IFERROR(IF(VLOOKUP(W1362,'[1]vakuumierte Fertigprodukte'!$B:$C,2,FALSE)=0,"Fertigprodukte"),
IFERROR(IF(VLOOKUP(W1362,'[1]vakuumierte Fertigprodukte'!$E:$FI,2,FALSE)=0,"Vakuumierte Zipfel"),
IFERROR(IF(VLOOKUP(W1362,[1]Wurste!$B:$C,2,FALSE)=0,"Räucherwürste"),
IFERROR(IF(VLOOKUP(W1362,[1]Wurste!$E:$F,2,FALSE)=0,"URW/URGW Wurst"),
IFERROR(IF(VLOOKUP(W1362,[1]Wurste!$H:$I,2,FALSE)=0,"HF-Wurst Vegan"),
IFERROR(IF(VLOOKUP(W1362,[1]Wurste!$K:$L,2,FALSE)=0,"320er ohne Würste"),
IFERROR(IF(AND(OR(Abfalldokumentation!$I1362="BU3",Abfalldokumentation!$I1362="Verkauf"),Abfalldokumentation!$N1362="Schimmel",Abfalldokumentation!$O1362="keinen Abnehmer/kein Schälpersonal"),"Div. Zipfel, ES ohne Verwendung",VLOOKUP(Abfalldokumentation!$M1362,Produktgruppen!A:B,2,FALSE)),"-")))))))))))))))))))))))</f>
        <v>Rest</v>
      </c>
      <c r="M1362" s="81" t="str">
        <f>IFERROR(VLOOKUP(Abfalldokumentation!$W1362,Artikel!A:C,3,FALSE),Abfalldokumentation!$W1362)</f>
        <v>-</v>
      </c>
      <c r="N1362" s="81" t="str">
        <f>VLOOKUP(D1362,'Liste Gründe'!A:D,2,FALSE)</f>
        <v>Qualitätssicherung</v>
      </c>
      <c r="O1362" s="80" t="str">
        <f>IF(ISBLANK(F1362),VLOOKUP(Abfalldokumentation!$X1362,'Liste Gründe'!A:D,3,FALSE),F1362)</f>
        <v>Sensorik</v>
      </c>
      <c r="P1362" s="81" t="str">
        <f>IF(ISBLANK(Abfalldokumentation!$G1362),"-",Abfalldokumentation!$G1362)</f>
        <v>-</v>
      </c>
      <c r="Q1362" s="81">
        <f t="shared" si="176"/>
        <v>43</v>
      </c>
      <c r="R1362" s="81" t="str">
        <f t="shared" si="177"/>
        <v>Produkte</v>
      </c>
      <c r="S1362" s="81" t="str">
        <f t="shared" si="178"/>
        <v>BUs</v>
      </c>
      <c r="T1362" s="81" t="str">
        <f t="shared" si="179"/>
        <v>Symptome</v>
      </c>
      <c r="U1362" s="81" t="str">
        <f>IFERROR(VLOOKUP(Abfalldokumentation!$W1362,Kennzahlen!S:U,3,FALSE)*Abfalldokumentation!$J1362,"0")</f>
        <v>0</v>
      </c>
      <c r="V1362" s="81" t="str">
        <f>IF(ISBLANK(A1362),VLOOKUP(Abfalldokumentation!$W1362,'Linien - BU'!R:S,2,FALSE),A1362)</f>
        <v>QM</v>
      </c>
      <c r="W1362" s="77" t="str">
        <f t="shared" si="180"/>
        <v>-</v>
      </c>
      <c r="X1362" s="77">
        <f t="shared" si="181"/>
        <v>74</v>
      </c>
      <c r="Z1362"/>
      <c r="AA1362"/>
    </row>
    <row r="1363" spans="1:27" ht="30" customHeight="1" x14ac:dyDescent="0.25">
      <c r="A1363" s="45" t="s">
        <v>74</v>
      </c>
      <c r="B1363" s="46" t="s">
        <v>36</v>
      </c>
      <c r="C1363" s="46">
        <v>100</v>
      </c>
      <c r="D1363" s="46">
        <v>10</v>
      </c>
      <c r="E1363" s="47">
        <v>44495</v>
      </c>
      <c r="F1363" s="48"/>
      <c r="G1363" s="46"/>
      <c r="H1363" s="50" t="str">
        <f>IFERROR(VLOOKUP(Abfalldokumentation!$B1363,Artikel!A:C,3,FALSE),Abfalldokumentation!$B1363)</f>
        <v>-</v>
      </c>
      <c r="I1363" s="73" t="str">
        <f>VLOOKUP(V1363,'Linien - BU'!A:B,2,FALSE)</f>
        <v>BU1</v>
      </c>
      <c r="J1363" s="74">
        <f t="shared" si="175"/>
        <v>100</v>
      </c>
      <c r="K1363" s="75">
        <f>Abfalldokumentation!$E1363</f>
        <v>44495</v>
      </c>
      <c r="L1363" s="74" t="str">
        <f>IFERROR(IF(VLOOKUP(W1363,'[1]Rohware 230'!$B:$C,2,FALSE)=0,"Rohware"),
IFERROR(IF(VLOOKUP(W1363,[1]Sammelnr.!$B:$C,2,FALSE)=0,"Sammelnr. ungeschält ABS"),
IFERROR(IF(VLOOKUP(W1363,[1]Sammelnr.!$E:$F,2,FALSE)=0,"Sammelnr. ungeschält VS"),
IFERROR(IF(VLOOKUP(W1363,[1]Sammelnr.!$H:$I,2,FALSE)=0,"Sammelnr. geschält"),
IFERROR(IF(VLOOKUP(W1363,[1]Offen!$B:$C,2,FALSE)=0,"Offen ungeschält ABS"),
IFERROR(IF(VLOOKUP(W1363,[1]Offen!$E:$F,2,FALSE)=0,"Offen ungeschält VOS"),
IFERROR(IF(VLOOKUP(W1363,[1]Offen!$H:$I,2,FALSE)=0,"Offen geschält RW"),
IFERROR(IF(VLOOKUP(W1363,[1]Offen!$K:$L,2,FALSE)=0,"Offen vegan"),
IFERROR(IF(VLOOKUP(W1363,[1]Offen!$N:$O,2,FALSE)=0,"Offen Zipfel"),
IFERROR(IF(VLOOKUP(W1363,[1]Offen!$Q:$R,2,FALSE)=0,"Offen Endstücke"),
IFERROR(IF(VLOOKUP(W1363,[1]Vakuumiert!$B:$C,2,FALSE)=0,"Vakuumierter VOS ungeschält"),
IFERROR(IF(VLOOKUP(W1363,[1]Vakuumiert!$E:$F,2,FALSE)=0,"Vakuumierter ABS ungeschält"),
IFERROR(IF(VLOOKUP(W1363,[1]Vakuumiert!$H:$I,2,FALSE)=0,"Vakuumierter VOS geschält"),
IFERROR(IF(VLOOKUP(W1363,[1]Vakuumiert!$K:$L,2,FALSE)=0,"Vakuumierter VOS vegan"),
IFERROR(IF(VLOOKUP(W1363,[1]Vakuumiert!$N:$O,2,FALSE)=0,"Vakuumierter VOS Zipfel"),
IFERROR(IF(VLOOKUP(W1363,[1]Vakuumiert!$Q:$R,2,FALSE)=0,"Vakuumiert geschält"),
IFERROR(IF(VLOOKUP(W1363,'[1]vakuumierte Fertigprodukte'!$B:$C,2,FALSE)=0,"Fertigprodukte"),
IFERROR(IF(VLOOKUP(W1363,'[1]vakuumierte Fertigprodukte'!$E:$FI,2,FALSE)=0,"Vakuumierte Zipfel"),
IFERROR(IF(VLOOKUP(W1363,[1]Wurste!$B:$C,2,FALSE)=0,"Räucherwürste"),
IFERROR(IF(VLOOKUP(W1363,[1]Wurste!$E:$F,2,FALSE)=0,"URW/URGW Wurst"),
IFERROR(IF(VLOOKUP(W1363,[1]Wurste!$H:$I,2,FALSE)=0,"HF-Wurst Vegan"),
IFERROR(IF(VLOOKUP(W1363,[1]Wurste!$K:$L,2,FALSE)=0,"320er ohne Würste"),
IFERROR(IF(AND(OR(Abfalldokumentation!$I1363="BU3",Abfalldokumentation!$I1363="Verkauf"),Abfalldokumentation!$N1363="Schimmel",Abfalldokumentation!$O1363="keinen Abnehmer/kein Schälpersonal"),"Div. Zipfel, ES ohne Verwendung",VLOOKUP(Abfalldokumentation!$M1363,Produktgruppen!A:B,2,FALSE)),"-")))))))))))))))))))))))</f>
        <v>Rest</v>
      </c>
      <c r="M1363" s="76" t="str">
        <f>IFERROR(VLOOKUP(Abfalldokumentation!$W1363,Artikel!A:C,3,FALSE),Abfalldokumentation!$W1363)</f>
        <v>-</v>
      </c>
      <c r="N1363" s="76" t="str">
        <f>VLOOKUP(D1363,'Liste Gründe'!A:D,2,FALSE)</f>
        <v>Linienbezogen</v>
      </c>
      <c r="O1363" s="75" t="str">
        <f>IF(ISBLANK(F1363),VLOOKUP(Abfalldokumentation!$X1363,'Liste Gründe'!A:D,3,FALSE),F1363)</f>
        <v>Reinigung</v>
      </c>
      <c r="P1363" s="76" t="str">
        <f>IF(ISBLANK(Abfalldokumentation!$G1363),"-",Abfalldokumentation!$G1363)</f>
        <v>-</v>
      </c>
      <c r="Q1363" s="76">
        <f t="shared" si="176"/>
        <v>43</v>
      </c>
      <c r="R1363" s="76" t="str">
        <f t="shared" si="177"/>
        <v>Produkte</v>
      </c>
      <c r="S1363" s="76" t="str">
        <f t="shared" si="178"/>
        <v>BUs</v>
      </c>
      <c r="T1363" s="76" t="str">
        <f t="shared" si="179"/>
        <v>Symptome</v>
      </c>
      <c r="U1363" s="76" t="str">
        <f>IFERROR(VLOOKUP(Abfalldokumentation!$W1363,Kennzahlen!S:U,3,FALSE)*Abfalldokumentation!$J1363,"0")</f>
        <v>0</v>
      </c>
      <c r="V1363" s="76" t="str">
        <f>IF(ISBLANK(A1363),VLOOKUP(Abfalldokumentation!$W1363,'Linien - BU'!R:S,2,FALSE),A1363)</f>
        <v>Schmelze</v>
      </c>
      <c r="W1363" s="77" t="str">
        <f t="shared" si="180"/>
        <v>-</v>
      </c>
      <c r="X1363" s="77">
        <f t="shared" si="181"/>
        <v>10</v>
      </c>
      <c r="Z1363"/>
      <c r="AA1363"/>
    </row>
    <row r="1364" spans="1:27" ht="30" customHeight="1" x14ac:dyDescent="0.25">
      <c r="A1364" s="39" t="s">
        <v>121</v>
      </c>
      <c r="B1364" s="40" t="s">
        <v>36</v>
      </c>
      <c r="C1364" s="40">
        <v>130</v>
      </c>
      <c r="D1364" s="40">
        <v>10</v>
      </c>
      <c r="E1364" s="41">
        <v>44495</v>
      </c>
      <c r="F1364" s="42"/>
      <c r="G1364" s="40"/>
      <c r="H1364" s="44" t="str">
        <f>IFERROR(VLOOKUP(Abfalldokumentation!$B1364,Artikel!A:C,3,FALSE),Abfalldokumentation!$B1364)</f>
        <v>-</v>
      </c>
      <c r="I1364" s="78" t="str">
        <f>VLOOKUP(V1364,'Linien - BU'!A:B,2,FALSE)</f>
        <v>BU1</v>
      </c>
      <c r="J1364" s="79">
        <f t="shared" si="175"/>
        <v>130</v>
      </c>
      <c r="K1364" s="80">
        <f>Abfalldokumentation!$E1364</f>
        <v>44495</v>
      </c>
      <c r="L1364" s="79" t="str">
        <f>IFERROR(IF(VLOOKUP(W1364,'[1]Rohware 230'!$B:$C,2,FALSE)=0,"Rohware"),
IFERROR(IF(VLOOKUP(W1364,[1]Sammelnr.!$B:$C,2,FALSE)=0,"Sammelnr. ungeschält ABS"),
IFERROR(IF(VLOOKUP(W1364,[1]Sammelnr.!$E:$F,2,FALSE)=0,"Sammelnr. ungeschält VS"),
IFERROR(IF(VLOOKUP(W1364,[1]Sammelnr.!$H:$I,2,FALSE)=0,"Sammelnr. geschält"),
IFERROR(IF(VLOOKUP(W1364,[1]Offen!$B:$C,2,FALSE)=0,"Offen ungeschält ABS"),
IFERROR(IF(VLOOKUP(W1364,[1]Offen!$E:$F,2,FALSE)=0,"Offen ungeschält VOS"),
IFERROR(IF(VLOOKUP(W1364,[1]Offen!$H:$I,2,FALSE)=0,"Offen geschält RW"),
IFERROR(IF(VLOOKUP(W1364,[1]Offen!$K:$L,2,FALSE)=0,"Offen vegan"),
IFERROR(IF(VLOOKUP(W1364,[1]Offen!$N:$O,2,FALSE)=0,"Offen Zipfel"),
IFERROR(IF(VLOOKUP(W1364,[1]Offen!$Q:$R,2,FALSE)=0,"Offen Endstücke"),
IFERROR(IF(VLOOKUP(W1364,[1]Vakuumiert!$B:$C,2,FALSE)=0,"Vakuumierter VOS ungeschält"),
IFERROR(IF(VLOOKUP(W1364,[1]Vakuumiert!$E:$F,2,FALSE)=0,"Vakuumierter ABS ungeschält"),
IFERROR(IF(VLOOKUP(W1364,[1]Vakuumiert!$H:$I,2,FALSE)=0,"Vakuumierter VOS geschält"),
IFERROR(IF(VLOOKUP(W1364,[1]Vakuumiert!$K:$L,2,FALSE)=0,"Vakuumierter VOS vegan"),
IFERROR(IF(VLOOKUP(W1364,[1]Vakuumiert!$N:$O,2,FALSE)=0,"Vakuumierter VOS Zipfel"),
IFERROR(IF(VLOOKUP(W1364,[1]Vakuumiert!$Q:$R,2,FALSE)=0,"Vakuumiert geschält"),
IFERROR(IF(VLOOKUP(W1364,'[1]vakuumierte Fertigprodukte'!$B:$C,2,FALSE)=0,"Fertigprodukte"),
IFERROR(IF(VLOOKUP(W1364,'[1]vakuumierte Fertigprodukte'!$E:$FI,2,FALSE)=0,"Vakuumierte Zipfel"),
IFERROR(IF(VLOOKUP(W1364,[1]Wurste!$B:$C,2,FALSE)=0,"Räucherwürste"),
IFERROR(IF(VLOOKUP(W1364,[1]Wurste!$E:$F,2,FALSE)=0,"URW/URGW Wurst"),
IFERROR(IF(VLOOKUP(W1364,[1]Wurste!$H:$I,2,FALSE)=0,"HF-Wurst Vegan"),
IFERROR(IF(VLOOKUP(W1364,[1]Wurste!$K:$L,2,FALSE)=0,"320er ohne Würste"),
IFERROR(IF(AND(OR(Abfalldokumentation!$I1364="BU3",Abfalldokumentation!$I1364="Verkauf"),Abfalldokumentation!$N1364="Schimmel",Abfalldokumentation!$O1364="keinen Abnehmer/kein Schälpersonal"),"Div. Zipfel, ES ohne Verwendung",VLOOKUP(Abfalldokumentation!$M1364,Produktgruppen!A:B,2,FALSE)),"-")))))))))))))))))))))))</f>
        <v>Rest</v>
      </c>
      <c r="M1364" s="81" t="str">
        <f>IFERROR(VLOOKUP(Abfalldokumentation!$W1364,Artikel!A:C,3,FALSE),Abfalldokumentation!$W1364)</f>
        <v>-</v>
      </c>
      <c r="N1364" s="81" t="str">
        <f>VLOOKUP(D1364,'Liste Gründe'!A:D,2,FALSE)</f>
        <v>Linienbezogen</v>
      </c>
      <c r="O1364" s="80" t="str">
        <f>IF(ISBLANK(F1364),VLOOKUP(Abfalldokumentation!$X1364,'Liste Gründe'!A:D,3,FALSE),F1364)</f>
        <v>Reinigung</v>
      </c>
      <c r="P1364" s="81" t="str">
        <f>IF(ISBLANK(Abfalldokumentation!$G1364),"-",Abfalldokumentation!$G1364)</f>
        <v>-</v>
      </c>
      <c r="Q1364" s="81">
        <f t="shared" si="176"/>
        <v>43</v>
      </c>
      <c r="R1364" s="81" t="str">
        <f t="shared" si="177"/>
        <v>Produkte</v>
      </c>
      <c r="S1364" s="81" t="str">
        <f t="shared" si="178"/>
        <v>BUs</v>
      </c>
      <c r="T1364" s="81" t="str">
        <f t="shared" si="179"/>
        <v>Symptome</v>
      </c>
      <c r="U1364" s="81" t="str">
        <f>IFERROR(VLOOKUP(Abfalldokumentation!$W1364,Kennzahlen!S:U,3,FALSE)*Abfalldokumentation!$J1364,"0")</f>
        <v>0</v>
      </c>
      <c r="V1364" s="81" t="str">
        <f>IF(ISBLANK(A1364),VLOOKUP(Abfalldokumentation!$W1364,'Linien - BU'!R:S,2,FALSE),A1364)</f>
        <v>Strudelline</v>
      </c>
      <c r="W1364" s="77" t="str">
        <f t="shared" si="180"/>
        <v>-</v>
      </c>
      <c r="X1364" s="77">
        <f t="shared" si="181"/>
        <v>10</v>
      </c>
      <c r="Z1364"/>
      <c r="AA1364"/>
    </row>
    <row r="1365" spans="1:27" ht="30" customHeight="1" x14ac:dyDescent="0.25">
      <c r="A1365" s="45" t="s">
        <v>92</v>
      </c>
      <c r="B1365" s="46" t="s">
        <v>36</v>
      </c>
      <c r="C1365" s="46">
        <v>2</v>
      </c>
      <c r="D1365" s="46">
        <v>74</v>
      </c>
      <c r="E1365" s="47">
        <v>44495</v>
      </c>
      <c r="F1365" s="48"/>
      <c r="G1365" s="46"/>
      <c r="H1365" s="50" t="str">
        <f>IFERROR(VLOOKUP(Abfalldokumentation!$B1365,Artikel!A:C,3,FALSE),Abfalldokumentation!$B1365)</f>
        <v>-</v>
      </c>
      <c r="I1365" s="73" t="str">
        <f>VLOOKUP(V1365,'Linien - BU'!A:B,2,FALSE)</f>
        <v>Rest</v>
      </c>
      <c r="J1365" s="74">
        <f t="shared" si="175"/>
        <v>2</v>
      </c>
      <c r="K1365" s="75">
        <f>Abfalldokumentation!$E1365</f>
        <v>44495</v>
      </c>
      <c r="L1365" s="74" t="str">
        <f>IFERROR(IF(VLOOKUP(W1365,'[1]Rohware 230'!$B:$C,2,FALSE)=0,"Rohware"),
IFERROR(IF(VLOOKUP(W1365,[1]Sammelnr.!$B:$C,2,FALSE)=0,"Sammelnr. ungeschält ABS"),
IFERROR(IF(VLOOKUP(W1365,[1]Sammelnr.!$E:$F,2,FALSE)=0,"Sammelnr. ungeschält VS"),
IFERROR(IF(VLOOKUP(W1365,[1]Sammelnr.!$H:$I,2,FALSE)=0,"Sammelnr. geschält"),
IFERROR(IF(VLOOKUP(W1365,[1]Offen!$B:$C,2,FALSE)=0,"Offen ungeschält ABS"),
IFERROR(IF(VLOOKUP(W1365,[1]Offen!$E:$F,2,FALSE)=0,"Offen ungeschält VOS"),
IFERROR(IF(VLOOKUP(W1365,[1]Offen!$H:$I,2,FALSE)=0,"Offen geschält RW"),
IFERROR(IF(VLOOKUP(W1365,[1]Offen!$K:$L,2,FALSE)=0,"Offen vegan"),
IFERROR(IF(VLOOKUP(W1365,[1]Offen!$N:$O,2,FALSE)=0,"Offen Zipfel"),
IFERROR(IF(VLOOKUP(W1365,[1]Offen!$Q:$R,2,FALSE)=0,"Offen Endstücke"),
IFERROR(IF(VLOOKUP(W1365,[1]Vakuumiert!$B:$C,2,FALSE)=0,"Vakuumierter VOS ungeschält"),
IFERROR(IF(VLOOKUP(W1365,[1]Vakuumiert!$E:$F,2,FALSE)=0,"Vakuumierter ABS ungeschält"),
IFERROR(IF(VLOOKUP(W1365,[1]Vakuumiert!$H:$I,2,FALSE)=0,"Vakuumierter VOS geschält"),
IFERROR(IF(VLOOKUP(W1365,[1]Vakuumiert!$K:$L,2,FALSE)=0,"Vakuumierter VOS vegan"),
IFERROR(IF(VLOOKUP(W1365,[1]Vakuumiert!$N:$O,2,FALSE)=0,"Vakuumierter VOS Zipfel"),
IFERROR(IF(VLOOKUP(W1365,[1]Vakuumiert!$Q:$R,2,FALSE)=0,"Vakuumiert geschält"),
IFERROR(IF(VLOOKUP(W1365,'[1]vakuumierte Fertigprodukte'!$B:$C,2,FALSE)=0,"Fertigprodukte"),
IFERROR(IF(VLOOKUP(W1365,'[1]vakuumierte Fertigprodukte'!$E:$FI,2,FALSE)=0,"Vakuumierte Zipfel"),
IFERROR(IF(VLOOKUP(W1365,[1]Wurste!$B:$C,2,FALSE)=0,"Räucherwürste"),
IFERROR(IF(VLOOKUP(W1365,[1]Wurste!$E:$F,2,FALSE)=0,"URW/URGW Wurst"),
IFERROR(IF(VLOOKUP(W1365,[1]Wurste!$H:$I,2,FALSE)=0,"HF-Wurst Vegan"),
IFERROR(IF(VLOOKUP(W1365,[1]Wurste!$K:$L,2,FALSE)=0,"320er ohne Würste"),
IFERROR(IF(AND(OR(Abfalldokumentation!$I1365="BU3",Abfalldokumentation!$I1365="Verkauf"),Abfalldokumentation!$N1365="Schimmel",Abfalldokumentation!$O1365="keinen Abnehmer/kein Schälpersonal"),"Div. Zipfel, ES ohne Verwendung",VLOOKUP(Abfalldokumentation!$M1365,Produktgruppen!A:B,2,FALSE)),"-")))))))))))))))))))))))</f>
        <v>Rest</v>
      </c>
      <c r="M1365" s="76" t="str">
        <f>IFERROR(VLOOKUP(Abfalldokumentation!$W1365,Artikel!A:C,3,FALSE),Abfalldokumentation!$W1365)</f>
        <v>-</v>
      </c>
      <c r="N1365" s="76" t="str">
        <f>VLOOKUP(D1365,'Liste Gründe'!A:D,2,FALSE)</f>
        <v>Qualitätssicherung</v>
      </c>
      <c r="O1365" s="75" t="str">
        <f>IF(ISBLANK(F1365),VLOOKUP(Abfalldokumentation!$X1365,'Liste Gründe'!A:D,3,FALSE),F1365)</f>
        <v>Sensorik</v>
      </c>
      <c r="P1365" s="76" t="str">
        <f>IF(ISBLANK(Abfalldokumentation!$G1365),"-",Abfalldokumentation!$G1365)</f>
        <v>-</v>
      </c>
      <c r="Q1365" s="76">
        <f t="shared" si="176"/>
        <v>43</v>
      </c>
      <c r="R1365" s="76" t="str">
        <f t="shared" si="177"/>
        <v>Produkte</v>
      </c>
      <c r="S1365" s="76" t="str">
        <f t="shared" si="178"/>
        <v>BUs</v>
      </c>
      <c r="T1365" s="76" t="str">
        <f t="shared" si="179"/>
        <v>Symptome</v>
      </c>
      <c r="U1365" s="76" t="str">
        <f>IFERROR(VLOOKUP(Abfalldokumentation!$W1365,Kennzahlen!S:U,3,FALSE)*Abfalldokumentation!$J1365,"0")</f>
        <v>0</v>
      </c>
      <c r="V1365" s="76" t="str">
        <f>IF(ISBLANK(A1365),VLOOKUP(Abfalldokumentation!$W1365,'Linien - BU'!R:S,2,FALSE),A1365)</f>
        <v>Labor</v>
      </c>
      <c r="W1365" s="77" t="str">
        <f t="shared" si="180"/>
        <v>-</v>
      </c>
      <c r="X1365" s="77">
        <f t="shared" si="181"/>
        <v>74</v>
      </c>
      <c r="Z1365"/>
      <c r="AA1365"/>
    </row>
    <row r="1366" spans="1:27" ht="30" customHeight="1" x14ac:dyDescent="0.25">
      <c r="A1366" s="39">
        <v>3110</v>
      </c>
      <c r="B1366" s="40" t="s">
        <v>263</v>
      </c>
      <c r="C1366" s="40">
        <v>90</v>
      </c>
      <c r="D1366" s="40">
        <v>40</v>
      </c>
      <c r="E1366" s="41">
        <v>44495</v>
      </c>
      <c r="F1366" s="42"/>
      <c r="G1366" s="40"/>
      <c r="H1366" s="44" t="str">
        <f>IFERROR(VLOOKUP(Abfalldokumentation!$B1366,Artikel!A:C,3,FALSE),Abfalldokumentation!$B1366)</f>
        <v>Becher</v>
      </c>
      <c r="I1366" s="78" t="str">
        <f>VLOOKUP(V1366,'Linien - BU'!A:B,2,FALSE)</f>
        <v>BU1</v>
      </c>
      <c r="J1366" s="79">
        <f t="shared" si="175"/>
        <v>90</v>
      </c>
      <c r="K1366" s="80">
        <f>Abfalldokumentation!$E1366</f>
        <v>44495</v>
      </c>
      <c r="L1366" s="79" t="str">
        <f>IFERROR(IF(VLOOKUP(W1366,'[1]Rohware 230'!$B:$C,2,FALSE)=0,"Rohware"),
IFERROR(IF(VLOOKUP(W1366,[1]Sammelnr.!$B:$C,2,FALSE)=0,"Sammelnr. ungeschält ABS"),
IFERROR(IF(VLOOKUP(W1366,[1]Sammelnr.!$E:$F,2,FALSE)=0,"Sammelnr. ungeschält VS"),
IFERROR(IF(VLOOKUP(W1366,[1]Sammelnr.!$H:$I,2,FALSE)=0,"Sammelnr. geschält"),
IFERROR(IF(VLOOKUP(W1366,[1]Offen!$B:$C,2,FALSE)=0,"Offen ungeschält ABS"),
IFERROR(IF(VLOOKUP(W1366,[1]Offen!$E:$F,2,FALSE)=0,"Offen ungeschält VOS"),
IFERROR(IF(VLOOKUP(W1366,[1]Offen!$H:$I,2,FALSE)=0,"Offen geschält RW"),
IFERROR(IF(VLOOKUP(W1366,[1]Offen!$K:$L,2,FALSE)=0,"Offen vegan"),
IFERROR(IF(VLOOKUP(W1366,[1]Offen!$N:$O,2,FALSE)=0,"Offen Zipfel"),
IFERROR(IF(VLOOKUP(W1366,[1]Offen!$Q:$R,2,FALSE)=0,"Offen Endstücke"),
IFERROR(IF(VLOOKUP(W1366,[1]Vakuumiert!$B:$C,2,FALSE)=0,"Vakuumierter VOS ungeschält"),
IFERROR(IF(VLOOKUP(W1366,[1]Vakuumiert!$E:$F,2,FALSE)=0,"Vakuumierter ABS ungeschält"),
IFERROR(IF(VLOOKUP(W1366,[1]Vakuumiert!$H:$I,2,FALSE)=0,"Vakuumierter VOS geschält"),
IFERROR(IF(VLOOKUP(W1366,[1]Vakuumiert!$K:$L,2,FALSE)=0,"Vakuumierter VOS vegan"),
IFERROR(IF(VLOOKUP(W1366,[1]Vakuumiert!$N:$O,2,FALSE)=0,"Vakuumierter VOS Zipfel"),
IFERROR(IF(VLOOKUP(W1366,[1]Vakuumiert!$Q:$R,2,FALSE)=0,"Vakuumiert geschält"),
IFERROR(IF(VLOOKUP(W1366,'[1]vakuumierte Fertigprodukte'!$B:$C,2,FALSE)=0,"Fertigprodukte"),
IFERROR(IF(VLOOKUP(W1366,'[1]vakuumierte Fertigprodukte'!$E:$FI,2,FALSE)=0,"Vakuumierte Zipfel"),
IFERROR(IF(VLOOKUP(W1366,[1]Wurste!$B:$C,2,FALSE)=0,"Räucherwürste"),
IFERROR(IF(VLOOKUP(W1366,[1]Wurste!$E:$F,2,FALSE)=0,"URW/URGW Wurst"),
IFERROR(IF(VLOOKUP(W1366,[1]Wurste!$H:$I,2,FALSE)=0,"HF-Wurst Vegan"),
IFERROR(IF(VLOOKUP(W1366,[1]Wurste!$K:$L,2,FALSE)=0,"320er ohne Würste"),
IFERROR(IF(AND(OR(Abfalldokumentation!$I1366="BU3",Abfalldokumentation!$I1366="Verkauf"),Abfalldokumentation!$N1366="Schimmel",Abfalldokumentation!$O1366="keinen Abnehmer/kein Schälpersonal"),"Div. Zipfel, ES ohne Verwendung",VLOOKUP(Abfalldokumentation!$M1366,Produktgruppen!A:B,2,FALSE)),"-")))))))))))))))))))))))</f>
        <v>-</v>
      </c>
      <c r="M1366" s="81" t="str">
        <f>IFERROR(VLOOKUP(Abfalldokumentation!$W1366,Artikel!A:C,3,FALSE),Abfalldokumentation!$W1366)</f>
        <v>Becher</v>
      </c>
      <c r="N1366" s="81" t="str">
        <f>VLOOKUP(D1366,'Liste Gründe'!A:D,2,FALSE)</f>
        <v>Rest</v>
      </c>
      <c r="O1366" s="80" t="str">
        <f>IF(ISBLANK(F1366),VLOOKUP(Abfalldokumentation!$X1366,'Liste Gründe'!A:D,3,FALSE),F1366)</f>
        <v>Metall</v>
      </c>
      <c r="P1366" s="81" t="str">
        <f>IF(ISBLANK(Abfalldokumentation!$G1366),"-",Abfalldokumentation!$G1366)</f>
        <v>-</v>
      </c>
      <c r="Q1366" s="81">
        <f t="shared" si="176"/>
        <v>43</v>
      </c>
      <c r="R1366" s="81" t="str">
        <f t="shared" si="177"/>
        <v>Produkte</v>
      </c>
      <c r="S1366" s="81" t="str">
        <f t="shared" si="178"/>
        <v>BUs</v>
      </c>
      <c r="T1366" s="81" t="str">
        <f t="shared" si="179"/>
        <v>Symptome</v>
      </c>
      <c r="U1366" s="81" t="str">
        <f>IFERROR(VLOOKUP(Abfalldokumentation!$W1366,Kennzahlen!S:U,3,FALSE)*Abfalldokumentation!$J1366,"0")</f>
        <v>0</v>
      </c>
      <c r="V1366" s="81">
        <f>IF(ISBLANK(A1366),VLOOKUP(Abfalldokumentation!$W1366,'Linien - BU'!R:S,2,FALSE),A1366)</f>
        <v>3110</v>
      </c>
      <c r="W1366" s="77" t="str">
        <f t="shared" si="180"/>
        <v>Becher</v>
      </c>
      <c r="X1366" s="77">
        <f t="shared" si="181"/>
        <v>40</v>
      </c>
      <c r="Z1366"/>
      <c r="AA1366"/>
    </row>
    <row r="1367" spans="1:27" ht="30" customHeight="1" x14ac:dyDescent="0.25">
      <c r="A1367" s="45" t="s">
        <v>239</v>
      </c>
      <c r="B1367" s="46" t="s">
        <v>265</v>
      </c>
      <c r="C1367" s="46">
        <v>38</v>
      </c>
      <c r="D1367" s="46">
        <v>12</v>
      </c>
      <c r="E1367" s="47">
        <v>44495</v>
      </c>
      <c r="F1367" s="48"/>
      <c r="G1367" s="46"/>
      <c r="H1367" s="50" t="str">
        <f>IFERROR(VLOOKUP(Abfalldokumentation!$B1367,Artikel!A:C,3,FALSE),Abfalldokumentation!$B1367)</f>
        <v>Div Zipfe, ES</v>
      </c>
      <c r="I1367" s="73" t="str">
        <f>VLOOKUP(V1367,'Linien - BU'!A:B,2,FALSE)</f>
        <v>BU3</v>
      </c>
      <c r="J1367" s="74">
        <f t="shared" si="175"/>
        <v>38</v>
      </c>
      <c r="K1367" s="75">
        <f>Abfalldokumentation!$E1367</f>
        <v>44495</v>
      </c>
      <c r="L1367" s="74" t="str">
        <f>IFERROR(IF(VLOOKUP(W1367,'[1]Rohware 230'!$B:$C,2,FALSE)=0,"Rohware"),
IFERROR(IF(VLOOKUP(W1367,[1]Sammelnr.!$B:$C,2,FALSE)=0,"Sammelnr. ungeschält ABS"),
IFERROR(IF(VLOOKUP(W1367,[1]Sammelnr.!$E:$F,2,FALSE)=0,"Sammelnr. ungeschält VS"),
IFERROR(IF(VLOOKUP(W1367,[1]Sammelnr.!$H:$I,2,FALSE)=0,"Sammelnr. geschält"),
IFERROR(IF(VLOOKUP(W1367,[1]Offen!$B:$C,2,FALSE)=0,"Offen ungeschält ABS"),
IFERROR(IF(VLOOKUP(W1367,[1]Offen!$E:$F,2,FALSE)=0,"Offen ungeschält VOS"),
IFERROR(IF(VLOOKUP(W1367,[1]Offen!$H:$I,2,FALSE)=0,"Offen geschält RW"),
IFERROR(IF(VLOOKUP(W1367,[1]Offen!$K:$L,2,FALSE)=0,"Offen vegan"),
IFERROR(IF(VLOOKUP(W1367,[1]Offen!$N:$O,2,FALSE)=0,"Offen Zipfel"),
IFERROR(IF(VLOOKUP(W1367,[1]Offen!$Q:$R,2,FALSE)=0,"Offen Endstücke"),
IFERROR(IF(VLOOKUP(W1367,[1]Vakuumiert!$B:$C,2,FALSE)=0,"Vakuumierter VOS ungeschält"),
IFERROR(IF(VLOOKUP(W1367,[1]Vakuumiert!$E:$F,2,FALSE)=0,"Vakuumierter ABS ungeschält"),
IFERROR(IF(VLOOKUP(W1367,[1]Vakuumiert!$H:$I,2,FALSE)=0,"Vakuumierter VOS geschält"),
IFERROR(IF(VLOOKUP(W1367,[1]Vakuumiert!$K:$L,2,FALSE)=0,"Vakuumierter VOS vegan"),
IFERROR(IF(VLOOKUP(W1367,[1]Vakuumiert!$N:$O,2,FALSE)=0,"Vakuumierter VOS Zipfel"),
IFERROR(IF(VLOOKUP(W1367,[1]Vakuumiert!$Q:$R,2,FALSE)=0,"Vakuumiert geschält"),
IFERROR(IF(VLOOKUP(W1367,'[1]vakuumierte Fertigprodukte'!$B:$C,2,FALSE)=0,"Fertigprodukte"),
IFERROR(IF(VLOOKUP(W1367,'[1]vakuumierte Fertigprodukte'!$E:$FI,2,FALSE)=0,"Vakuumierte Zipfel"),
IFERROR(IF(VLOOKUP(W1367,[1]Wurste!$B:$C,2,FALSE)=0,"Räucherwürste"),
IFERROR(IF(VLOOKUP(W1367,[1]Wurste!$E:$F,2,FALSE)=0,"URW/URGW Wurst"),
IFERROR(IF(VLOOKUP(W1367,[1]Wurste!$H:$I,2,FALSE)=0,"HF-Wurst Vegan"),
IFERROR(IF(VLOOKUP(W1367,[1]Wurste!$K:$L,2,FALSE)=0,"320er ohne Würste"),
IFERROR(IF(AND(OR(Abfalldokumentation!$I1367="BU3",Abfalldokumentation!$I1367="Verkauf"),Abfalldokumentation!$N1367="Schimmel",Abfalldokumentation!$O1367="keinen Abnehmer/kein Schälpersonal"),"Div. Zipfel, ES ohne Verwendung",VLOOKUP(Abfalldokumentation!$M1367,Produktgruppen!A:B,2,FALSE)),"-")))))))))))))))))))))))</f>
        <v>-</v>
      </c>
      <c r="M1367" s="76" t="str">
        <f>IFERROR(VLOOKUP(Abfalldokumentation!$W1367,Artikel!A:C,3,FALSE),Abfalldokumentation!$W1367)</f>
        <v>Div Zipfe, ES</v>
      </c>
      <c r="N1367" s="76" t="str">
        <f>VLOOKUP(D1367,'Liste Gründe'!A:D,2,FALSE)</f>
        <v>Schimmel</v>
      </c>
      <c r="O1367" s="75" t="str">
        <f>IF(ISBLANK(F1367),VLOOKUP(Abfalldokumentation!$X1367,'Liste Gründe'!A:D,3,FALSE),F1367)</f>
        <v>Schimmel</v>
      </c>
      <c r="P1367" s="76" t="str">
        <f>IF(ISBLANK(Abfalldokumentation!$G1367),"-",Abfalldokumentation!$G1367)</f>
        <v>-</v>
      </c>
      <c r="Q1367" s="76">
        <f t="shared" si="176"/>
        <v>43</v>
      </c>
      <c r="R1367" s="76" t="str">
        <f t="shared" si="177"/>
        <v>Produkte</v>
      </c>
      <c r="S1367" s="76" t="str">
        <f t="shared" si="178"/>
        <v>BUs</v>
      </c>
      <c r="T1367" s="76" t="str">
        <f t="shared" si="179"/>
        <v>Symptome</v>
      </c>
      <c r="U1367" s="76" t="str">
        <f>IFERROR(VLOOKUP(Abfalldokumentation!$W1367,Kennzahlen!S:U,3,FALSE)*Abfalldokumentation!$J1367,"0")</f>
        <v>0</v>
      </c>
      <c r="V1367" s="76" t="str">
        <f>IF(ISBLANK(A1367),VLOOKUP(Abfalldokumentation!$W1367,'Linien - BU'!R:S,2,FALSE),A1367)</f>
        <v>bu3</v>
      </c>
      <c r="W1367" s="77" t="str">
        <f t="shared" si="180"/>
        <v>Div Zipfe, ES</v>
      </c>
      <c r="X1367" s="77">
        <f t="shared" si="181"/>
        <v>12</v>
      </c>
      <c r="Z1367"/>
      <c r="AA1367"/>
    </row>
    <row r="1368" spans="1:27" ht="30" customHeight="1" x14ac:dyDescent="0.25">
      <c r="A1368" s="39" t="s">
        <v>243</v>
      </c>
      <c r="B1368" s="40">
        <v>29500886</v>
      </c>
      <c r="C1368" s="40">
        <v>204</v>
      </c>
      <c r="D1368" s="40">
        <v>61</v>
      </c>
      <c r="E1368" s="41">
        <v>44496</v>
      </c>
      <c r="F1368" s="42"/>
      <c r="G1368" s="40"/>
      <c r="H1368" s="44" t="str">
        <f>IFERROR(VLOOKUP(Abfalldokumentation!$B1368,Artikel!A:C,3,FALSE),Abfalldokumentation!$B1368)</f>
        <v>ABS MEDI-KRÄUK</v>
      </c>
      <c r="I1368" s="78" t="str">
        <f>VLOOKUP(V1368,'Linien - BU'!A:B,2,FALSE)</f>
        <v>BU4</v>
      </c>
      <c r="J1368" s="79">
        <f t="shared" si="175"/>
        <v>204</v>
      </c>
      <c r="K1368" s="80">
        <f>Abfalldokumentation!$E1368</f>
        <v>44496</v>
      </c>
      <c r="L1368" s="79" t="str">
        <f>IFERROR(IF(VLOOKUP(W1368,'[1]Rohware 230'!$B:$C,2,FALSE)=0,"Rohware"),
IFERROR(IF(VLOOKUP(W1368,[1]Sammelnr.!$B:$C,2,FALSE)=0,"Sammelnr. ungeschält ABS"),
IFERROR(IF(VLOOKUP(W1368,[1]Sammelnr.!$E:$F,2,FALSE)=0,"Sammelnr. ungeschält VS"),
IFERROR(IF(VLOOKUP(W1368,[1]Sammelnr.!$H:$I,2,FALSE)=0,"Sammelnr. geschält"),
IFERROR(IF(VLOOKUP(W1368,[1]Offen!$B:$C,2,FALSE)=0,"Offen ungeschält ABS"),
IFERROR(IF(VLOOKUP(W1368,[1]Offen!$E:$F,2,FALSE)=0,"Offen ungeschält VOS"),
IFERROR(IF(VLOOKUP(W1368,[1]Offen!$H:$I,2,FALSE)=0,"Offen geschält RW"),
IFERROR(IF(VLOOKUP(W1368,[1]Offen!$K:$L,2,FALSE)=0,"Offen vegan"),
IFERROR(IF(VLOOKUP(W1368,[1]Offen!$N:$O,2,FALSE)=0,"Offen Zipfel"),
IFERROR(IF(VLOOKUP(W1368,[1]Offen!$Q:$R,2,FALSE)=0,"Offen Endstücke"),
IFERROR(IF(VLOOKUP(W1368,[1]Vakuumiert!$B:$C,2,FALSE)=0,"Vakuumierter VOS ungeschält"),
IFERROR(IF(VLOOKUP(W1368,[1]Vakuumiert!$E:$F,2,FALSE)=0,"Vakuumierter ABS ungeschält"),
IFERROR(IF(VLOOKUP(W1368,[1]Vakuumiert!$H:$I,2,FALSE)=0,"Vakuumierter VOS geschält"),
IFERROR(IF(VLOOKUP(W1368,[1]Vakuumiert!$K:$L,2,FALSE)=0,"Vakuumierter VOS vegan"),
IFERROR(IF(VLOOKUP(W1368,[1]Vakuumiert!$N:$O,2,FALSE)=0,"Vakuumierter VOS Zipfel"),
IFERROR(IF(VLOOKUP(W1368,[1]Vakuumiert!$Q:$R,2,FALSE)=0,"Vakuumiert geschält"),
IFERROR(IF(VLOOKUP(W1368,'[1]vakuumierte Fertigprodukte'!$B:$C,2,FALSE)=0,"Fertigprodukte"),
IFERROR(IF(VLOOKUP(W1368,'[1]vakuumierte Fertigprodukte'!$E:$FI,2,FALSE)=0,"Vakuumierte Zipfel"),
IFERROR(IF(VLOOKUP(W1368,[1]Wurste!$B:$C,2,FALSE)=0,"Räucherwürste"),
IFERROR(IF(VLOOKUP(W1368,[1]Wurste!$E:$F,2,FALSE)=0,"URW/URGW Wurst"),
IFERROR(IF(VLOOKUP(W1368,[1]Wurste!$H:$I,2,FALSE)=0,"HF-Wurst Vegan"),
IFERROR(IF(VLOOKUP(W1368,[1]Wurste!$K:$L,2,FALSE)=0,"320er ohne Würste"),
IFERROR(IF(AND(OR(Abfalldokumentation!$I1368="BU3",Abfalldokumentation!$I1368="Verkauf"),Abfalldokumentation!$N1368="Schimmel",Abfalldokumentation!$O1368="keinen Abnehmer/kein Schälpersonal"),"Div. Zipfel, ES ohne Verwendung",VLOOKUP(Abfalldokumentation!$M1368,Produktgruppen!A:B,2,FALSE)),"-")))))))))))))))))))))))</f>
        <v>Offen ungeschält ABS</v>
      </c>
      <c r="M1368" s="81" t="str">
        <f>IFERROR(VLOOKUP(Abfalldokumentation!$W1368,Artikel!A:C,3,FALSE),Abfalldokumentation!$W1368)</f>
        <v>ABS MEDI-KRÄUK</v>
      </c>
      <c r="N1368" s="81" t="str">
        <f>VLOOKUP(D1368,'Liste Gründe'!A:D,2,FALSE)</f>
        <v>keinen Verwendungszweck</v>
      </c>
      <c r="O1368" s="80" t="str">
        <f>IF(ISBLANK(F1368),VLOOKUP(Abfalldokumentation!$X1368,'Liste Gründe'!A:D,3,FALSE),F1368)</f>
        <v>keinen Verwendungszweck</v>
      </c>
      <c r="P1368" s="81" t="str">
        <f>IF(ISBLANK(Abfalldokumentation!$G1368),"-",Abfalldokumentation!$G1368)</f>
        <v>-</v>
      </c>
      <c r="Q1368" s="81">
        <f t="shared" si="176"/>
        <v>43</v>
      </c>
      <c r="R1368" s="81" t="str">
        <f t="shared" si="177"/>
        <v>Produkte</v>
      </c>
      <c r="S1368" s="81" t="str">
        <f t="shared" si="178"/>
        <v>BUs</v>
      </c>
      <c r="T1368" s="81" t="str">
        <f t="shared" si="179"/>
        <v>Symptome</v>
      </c>
      <c r="U1368" s="81">
        <f>IFERROR(VLOOKUP(Abfalldokumentation!$W1368,Kennzahlen!S:U,3,FALSE)*Abfalldokumentation!$J1368,"0")</f>
        <v>306</v>
      </c>
      <c r="V1368" s="81" t="str">
        <f>IF(ISBLANK(A1368),VLOOKUP(Abfalldokumentation!$W1368,'Linien - BU'!R:S,2,FALSE),A1368)</f>
        <v>bu4</v>
      </c>
      <c r="W1368" s="77">
        <f t="shared" si="180"/>
        <v>29500886</v>
      </c>
      <c r="X1368" s="77">
        <f t="shared" si="181"/>
        <v>61</v>
      </c>
      <c r="Z1368"/>
      <c r="AA1368"/>
    </row>
    <row r="1369" spans="1:27" ht="30" customHeight="1" x14ac:dyDescent="0.25">
      <c r="A1369" s="45" t="s">
        <v>243</v>
      </c>
      <c r="B1369" s="46">
        <v>29500887</v>
      </c>
      <c r="C1369" s="46">
        <v>15</v>
      </c>
      <c r="D1369" s="46">
        <v>55</v>
      </c>
      <c r="E1369" s="47">
        <v>44496</v>
      </c>
      <c r="F1369" s="48" t="s">
        <v>266</v>
      </c>
      <c r="G1369" s="46"/>
      <c r="H1369" s="50" t="str">
        <f>IFERROR(VLOOKUP(Abfalldokumentation!$B1369,Artikel!A:C,3,FALSE),Abfalldokumentation!$B1369)</f>
        <v>ABS ZIEGE-GOU</v>
      </c>
      <c r="I1369" s="73" t="str">
        <f>VLOOKUP(V1369,'Linien - BU'!A:B,2,FALSE)</f>
        <v>BU4</v>
      </c>
      <c r="J1369" s="74">
        <f t="shared" si="175"/>
        <v>15</v>
      </c>
      <c r="K1369" s="75">
        <f>Abfalldokumentation!$E1369</f>
        <v>44496</v>
      </c>
      <c r="L1369" s="74" t="str">
        <f>IFERROR(IF(VLOOKUP(W1369,'[1]Rohware 230'!$B:$C,2,FALSE)=0,"Rohware"),
IFERROR(IF(VLOOKUP(W1369,[1]Sammelnr.!$B:$C,2,FALSE)=0,"Sammelnr. ungeschält ABS"),
IFERROR(IF(VLOOKUP(W1369,[1]Sammelnr.!$E:$F,2,FALSE)=0,"Sammelnr. ungeschält VS"),
IFERROR(IF(VLOOKUP(W1369,[1]Sammelnr.!$H:$I,2,FALSE)=0,"Sammelnr. geschält"),
IFERROR(IF(VLOOKUP(W1369,[1]Offen!$B:$C,2,FALSE)=0,"Offen ungeschält ABS"),
IFERROR(IF(VLOOKUP(W1369,[1]Offen!$E:$F,2,FALSE)=0,"Offen ungeschält VOS"),
IFERROR(IF(VLOOKUP(W1369,[1]Offen!$H:$I,2,FALSE)=0,"Offen geschält RW"),
IFERROR(IF(VLOOKUP(W1369,[1]Offen!$K:$L,2,FALSE)=0,"Offen vegan"),
IFERROR(IF(VLOOKUP(W1369,[1]Offen!$N:$O,2,FALSE)=0,"Offen Zipfel"),
IFERROR(IF(VLOOKUP(W1369,[1]Offen!$Q:$R,2,FALSE)=0,"Offen Endstücke"),
IFERROR(IF(VLOOKUP(W1369,[1]Vakuumiert!$B:$C,2,FALSE)=0,"Vakuumierter VOS ungeschält"),
IFERROR(IF(VLOOKUP(W1369,[1]Vakuumiert!$E:$F,2,FALSE)=0,"Vakuumierter ABS ungeschält"),
IFERROR(IF(VLOOKUP(W1369,[1]Vakuumiert!$H:$I,2,FALSE)=0,"Vakuumierter VOS geschält"),
IFERROR(IF(VLOOKUP(W1369,[1]Vakuumiert!$K:$L,2,FALSE)=0,"Vakuumierter VOS vegan"),
IFERROR(IF(VLOOKUP(W1369,[1]Vakuumiert!$N:$O,2,FALSE)=0,"Vakuumierter VOS Zipfel"),
IFERROR(IF(VLOOKUP(W1369,[1]Vakuumiert!$Q:$R,2,FALSE)=0,"Vakuumiert geschält"),
IFERROR(IF(VLOOKUP(W1369,'[1]vakuumierte Fertigprodukte'!$B:$C,2,FALSE)=0,"Fertigprodukte"),
IFERROR(IF(VLOOKUP(W1369,'[1]vakuumierte Fertigprodukte'!$E:$FI,2,FALSE)=0,"Vakuumierte Zipfel"),
IFERROR(IF(VLOOKUP(W1369,[1]Wurste!$B:$C,2,FALSE)=0,"Räucherwürste"),
IFERROR(IF(VLOOKUP(W1369,[1]Wurste!$E:$F,2,FALSE)=0,"URW/URGW Wurst"),
IFERROR(IF(VLOOKUP(W1369,[1]Wurste!$H:$I,2,FALSE)=0,"HF-Wurst Vegan"),
IFERROR(IF(VLOOKUP(W1369,[1]Wurste!$K:$L,2,FALSE)=0,"320er ohne Würste"),
IFERROR(IF(AND(OR(Abfalldokumentation!$I1369="BU3",Abfalldokumentation!$I1369="Verkauf"),Abfalldokumentation!$N1369="Schimmel",Abfalldokumentation!$O1369="keinen Abnehmer/kein Schälpersonal"),"Div. Zipfel, ES ohne Verwendung",VLOOKUP(Abfalldokumentation!$M1369,Produktgruppen!A:B,2,FALSE)),"-")))))))))))))))))))))))</f>
        <v>Offen ungeschält ABS</v>
      </c>
      <c r="M1369" s="76" t="str">
        <f>IFERROR(VLOOKUP(Abfalldokumentation!$W1369,Artikel!A:C,3,FALSE),Abfalldokumentation!$W1369)</f>
        <v>ABS ZIEGE-GOU</v>
      </c>
      <c r="N1369" s="76" t="str">
        <f>VLOOKUP(D1369,'Liste Gründe'!A:D,2,FALSE)</f>
        <v>Qualitätsprobleme</v>
      </c>
      <c r="O1369" s="75" t="str">
        <f>IF(ISBLANK(F1369),VLOOKUP(Abfalldokumentation!$X1369,'Liste Gründe'!A:D,3,FALSE),F1369)</f>
        <v>Wachs nicht entfernen</v>
      </c>
      <c r="P1369" s="76" t="str">
        <f>IF(ISBLANK(Abfalldokumentation!$G1369),"-",Abfalldokumentation!$G1369)</f>
        <v>-</v>
      </c>
      <c r="Q1369" s="76">
        <f t="shared" si="176"/>
        <v>43</v>
      </c>
      <c r="R1369" s="76" t="str">
        <f t="shared" si="177"/>
        <v>Produkte</v>
      </c>
      <c r="S1369" s="76" t="str">
        <f t="shared" si="178"/>
        <v>BUs</v>
      </c>
      <c r="T1369" s="76" t="str">
        <f t="shared" si="179"/>
        <v>Symptome</v>
      </c>
      <c r="U1369" s="76">
        <f>IFERROR(VLOOKUP(Abfalldokumentation!$W1369,Kennzahlen!S:U,3,FALSE)*Abfalldokumentation!$J1369,"0")</f>
        <v>15</v>
      </c>
      <c r="V1369" s="76" t="str">
        <f>IF(ISBLANK(A1369),VLOOKUP(Abfalldokumentation!$W1369,'Linien - BU'!R:S,2,FALSE),A1369)</f>
        <v>bu4</v>
      </c>
      <c r="W1369" s="77">
        <f t="shared" si="180"/>
        <v>29500887</v>
      </c>
      <c r="X1369" s="77">
        <f t="shared" si="181"/>
        <v>55</v>
      </c>
      <c r="Z1369"/>
      <c r="AA1369"/>
    </row>
    <row r="1370" spans="1:27" ht="30" customHeight="1" x14ac:dyDescent="0.25">
      <c r="A1370" s="39" t="s">
        <v>243</v>
      </c>
      <c r="B1370" s="40">
        <v>29500906</v>
      </c>
      <c r="C1370" s="40">
        <v>11</v>
      </c>
      <c r="D1370" s="40">
        <v>61</v>
      </c>
      <c r="E1370" s="41">
        <v>44496</v>
      </c>
      <c r="F1370" s="42"/>
      <c r="G1370" s="40"/>
      <c r="H1370" s="44" t="str">
        <f>IFERROR(VLOOKUP(Abfalldokumentation!$B1370,Artikel!A:C,3,FALSE),Abfalldokumentation!$B1370)</f>
        <v>ABS SCH-PAUL</v>
      </c>
      <c r="I1370" s="78" t="str">
        <f>VLOOKUP(V1370,'Linien - BU'!A:B,2,FALSE)</f>
        <v>BU4</v>
      </c>
      <c r="J1370" s="79">
        <f t="shared" si="175"/>
        <v>11</v>
      </c>
      <c r="K1370" s="80">
        <f>Abfalldokumentation!$E1370</f>
        <v>44496</v>
      </c>
      <c r="L1370" s="79" t="str">
        <f>IFERROR(IF(VLOOKUP(W1370,'[1]Rohware 230'!$B:$C,2,FALSE)=0,"Rohware"),
IFERROR(IF(VLOOKUP(W1370,[1]Sammelnr.!$B:$C,2,FALSE)=0,"Sammelnr. ungeschält ABS"),
IFERROR(IF(VLOOKUP(W1370,[1]Sammelnr.!$E:$F,2,FALSE)=0,"Sammelnr. ungeschält VS"),
IFERROR(IF(VLOOKUP(W1370,[1]Sammelnr.!$H:$I,2,FALSE)=0,"Sammelnr. geschält"),
IFERROR(IF(VLOOKUP(W1370,[1]Offen!$B:$C,2,FALSE)=0,"Offen ungeschält ABS"),
IFERROR(IF(VLOOKUP(W1370,[1]Offen!$E:$F,2,FALSE)=0,"Offen ungeschält VOS"),
IFERROR(IF(VLOOKUP(W1370,[1]Offen!$H:$I,2,FALSE)=0,"Offen geschält RW"),
IFERROR(IF(VLOOKUP(W1370,[1]Offen!$K:$L,2,FALSE)=0,"Offen vegan"),
IFERROR(IF(VLOOKUP(W1370,[1]Offen!$N:$O,2,FALSE)=0,"Offen Zipfel"),
IFERROR(IF(VLOOKUP(W1370,[1]Offen!$Q:$R,2,FALSE)=0,"Offen Endstücke"),
IFERROR(IF(VLOOKUP(W1370,[1]Vakuumiert!$B:$C,2,FALSE)=0,"Vakuumierter VOS ungeschält"),
IFERROR(IF(VLOOKUP(W1370,[1]Vakuumiert!$E:$F,2,FALSE)=0,"Vakuumierter ABS ungeschält"),
IFERROR(IF(VLOOKUP(W1370,[1]Vakuumiert!$H:$I,2,FALSE)=0,"Vakuumierter VOS geschält"),
IFERROR(IF(VLOOKUP(W1370,[1]Vakuumiert!$K:$L,2,FALSE)=0,"Vakuumierter VOS vegan"),
IFERROR(IF(VLOOKUP(W1370,[1]Vakuumiert!$N:$O,2,FALSE)=0,"Vakuumierter VOS Zipfel"),
IFERROR(IF(VLOOKUP(W1370,[1]Vakuumiert!$Q:$R,2,FALSE)=0,"Vakuumiert geschält"),
IFERROR(IF(VLOOKUP(W1370,'[1]vakuumierte Fertigprodukte'!$B:$C,2,FALSE)=0,"Fertigprodukte"),
IFERROR(IF(VLOOKUP(W1370,'[1]vakuumierte Fertigprodukte'!$E:$FI,2,FALSE)=0,"Vakuumierte Zipfel"),
IFERROR(IF(VLOOKUP(W1370,[1]Wurste!$B:$C,2,FALSE)=0,"Räucherwürste"),
IFERROR(IF(VLOOKUP(W1370,[1]Wurste!$E:$F,2,FALSE)=0,"URW/URGW Wurst"),
IFERROR(IF(VLOOKUP(W1370,[1]Wurste!$H:$I,2,FALSE)=0,"HF-Wurst Vegan"),
IFERROR(IF(VLOOKUP(W1370,[1]Wurste!$K:$L,2,FALSE)=0,"320er ohne Würste"),
IFERROR(IF(AND(OR(Abfalldokumentation!$I1370="BU3",Abfalldokumentation!$I1370="Verkauf"),Abfalldokumentation!$N1370="Schimmel",Abfalldokumentation!$O1370="keinen Abnehmer/kein Schälpersonal"),"Div. Zipfel, ES ohne Verwendung",VLOOKUP(Abfalldokumentation!$M1370,Produktgruppen!A:B,2,FALSE)),"-")))))))))))))))))))))))</f>
        <v>Offen ungeschält ABS</v>
      </c>
      <c r="M1370" s="81" t="str">
        <f>IFERROR(VLOOKUP(Abfalldokumentation!$W1370,Artikel!A:C,3,FALSE),Abfalldokumentation!$W1370)</f>
        <v>ABS SCH-PAUL</v>
      </c>
      <c r="N1370" s="81" t="str">
        <f>VLOOKUP(D1370,'Liste Gründe'!A:D,2,FALSE)</f>
        <v>keinen Verwendungszweck</v>
      </c>
      <c r="O1370" s="80" t="str">
        <f>IF(ISBLANK(F1370),VLOOKUP(Abfalldokumentation!$X1370,'Liste Gründe'!A:D,3,FALSE),F1370)</f>
        <v>keinen Verwendungszweck</v>
      </c>
      <c r="P1370" s="81" t="str">
        <f>IF(ISBLANK(Abfalldokumentation!$G1370),"-",Abfalldokumentation!$G1370)</f>
        <v>-</v>
      </c>
      <c r="Q1370" s="81">
        <f t="shared" si="176"/>
        <v>43</v>
      </c>
      <c r="R1370" s="81" t="str">
        <f t="shared" si="177"/>
        <v>Produkte</v>
      </c>
      <c r="S1370" s="81" t="str">
        <f t="shared" si="178"/>
        <v>BUs</v>
      </c>
      <c r="T1370" s="81" t="str">
        <f t="shared" si="179"/>
        <v>Symptome</v>
      </c>
      <c r="U1370" s="81">
        <f>IFERROR(VLOOKUP(Abfalldokumentation!$W1370,Kennzahlen!S:U,3,FALSE)*Abfalldokumentation!$J1370,"0")</f>
        <v>0.11</v>
      </c>
      <c r="V1370" s="81" t="str">
        <f>IF(ISBLANK(A1370),VLOOKUP(Abfalldokumentation!$W1370,'Linien - BU'!R:S,2,FALSE),A1370)</f>
        <v>bu4</v>
      </c>
      <c r="W1370" s="77">
        <f t="shared" si="180"/>
        <v>29500906</v>
      </c>
      <c r="X1370" s="77">
        <f t="shared" si="181"/>
        <v>61</v>
      </c>
      <c r="Z1370"/>
      <c r="AA1370"/>
    </row>
    <row r="1371" spans="1:27" ht="30" customHeight="1" x14ac:dyDescent="0.25">
      <c r="A1371" s="45" t="s">
        <v>243</v>
      </c>
      <c r="B1371" s="46">
        <v>29500910</v>
      </c>
      <c r="C1371" s="46">
        <v>12</v>
      </c>
      <c r="D1371" s="46">
        <v>61</v>
      </c>
      <c r="E1371" s="47">
        <v>44496</v>
      </c>
      <c r="F1371" s="48"/>
      <c r="G1371" s="46"/>
      <c r="H1371" s="50" t="str">
        <f>IFERROR(VLOOKUP(Abfalldokumentation!$B1371,Artikel!A:C,3,FALSE),Abfalldokumentation!$B1371)</f>
        <v>ABS Unser Blütenkäse</v>
      </c>
      <c r="I1371" s="73" t="str">
        <f>VLOOKUP(V1371,'Linien - BU'!A:B,2,FALSE)</f>
        <v>BU4</v>
      </c>
      <c r="J1371" s="74">
        <f t="shared" si="175"/>
        <v>12</v>
      </c>
      <c r="K1371" s="75">
        <f>Abfalldokumentation!$E1371</f>
        <v>44496</v>
      </c>
      <c r="L1371" s="74" t="str">
        <f>IFERROR(IF(VLOOKUP(W1371,'[1]Rohware 230'!$B:$C,2,FALSE)=0,"Rohware"),
IFERROR(IF(VLOOKUP(W1371,[1]Sammelnr.!$B:$C,2,FALSE)=0,"Sammelnr. ungeschält ABS"),
IFERROR(IF(VLOOKUP(W1371,[1]Sammelnr.!$E:$F,2,FALSE)=0,"Sammelnr. ungeschält VS"),
IFERROR(IF(VLOOKUP(W1371,[1]Sammelnr.!$H:$I,2,FALSE)=0,"Sammelnr. geschält"),
IFERROR(IF(VLOOKUP(W1371,[1]Offen!$B:$C,2,FALSE)=0,"Offen ungeschält ABS"),
IFERROR(IF(VLOOKUP(W1371,[1]Offen!$E:$F,2,FALSE)=0,"Offen ungeschält VOS"),
IFERROR(IF(VLOOKUP(W1371,[1]Offen!$H:$I,2,FALSE)=0,"Offen geschält RW"),
IFERROR(IF(VLOOKUP(W1371,[1]Offen!$K:$L,2,FALSE)=0,"Offen vegan"),
IFERROR(IF(VLOOKUP(W1371,[1]Offen!$N:$O,2,FALSE)=0,"Offen Zipfel"),
IFERROR(IF(VLOOKUP(W1371,[1]Offen!$Q:$R,2,FALSE)=0,"Offen Endstücke"),
IFERROR(IF(VLOOKUP(W1371,[1]Vakuumiert!$B:$C,2,FALSE)=0,"Vakuumierter VOS ungeschält"),
IFERROR(IF(VLOOKUP(W1371,[1]Vakuumiert!$E:$F,2,FALSE)=0,"Vakuumierter ABS ungeschält"),
IFERROR(IF(VLOOKUP(W1371,[1]Vakuumiert!$H:$I,2,FALSE)=0,"Vakuumierter VOS geschält"),
IFERROR(IF(VLOOKUP(W1371,[1]Vakuumiert!$K:$L,2,FALSE)=0,"Vakuumierter VOS vegan"),
IFERROR(IF(VLOOKUP(W1371,[1]Vakuumiert!$N:$O,2,FALSE)=0,"Vakuumierter VOS Zipfel"),
IFERROR(IF(VLOOKUP(W1371,[1]Vakuumiert!$Q:$R,2,FALSE)=0,"Vakuumiert geschält"),
IFERROR(IF(VLOOKUP(W1371,'[1]vakuumierte Fertigprodukte'!$B:$C,2,FALSE)=0,"Fertigprodukte"),
IFERROR(IF(VLOOKUP(W1371,'[1]vakuumierte Fertigprodukte'!$E:$FI,2,FALSE)=0,"Vakuumierte Zipfel"),
IFERROR(IF(VLOOKUP(W1371,[1]Wurste!$B:$C,2,FALSE)=0,"Räucherwürste"),
IFERROR(IF(VLOOKUP(W1371,[1]Wurste!$E:$F,2,FALSE)=0,"URW/URGW Wurst"),
IFERROR(IF(VLOOKUP(W1371,[1]Wurste!$H:$I,2,FALSE)=0,"HF-Wurst Vegan"),
IFERROR(IF(VLOOKUP(W1371,[1]Wurste!$K:$L,2,FALSE)=0,"320er ohne Würste"),
IFERROR(IF(AND(OR(Abfalldokumentation!$I1371="BU3",Abfalldokumentation!$I1371="Verkauf"),Abfalldokumentation!$N1371="Schimmel",Abfalldokumentation!$O1371="keinen Abnehmer/kein Schälpersonal"),"Div. Zipfel, ES ohne Verwendung",VLOOKUP(Abfalldokumentation!$M1371,Produktgruppen!A:B,2,FALSE)),"-")))))))))))))))))))))))</f>
        <v>Offen ungeschält ABS</v>
      </c>
      <c r="M1371" s="76" t="str">
        <f>IFERROR(VLOOKUP(Abfalldokumentation!$W1371,Artikel!A:C,3,FALSE),Abfalldokumentation!$W1371)</f>
        <v>ABS Unser Blütenkäse</v>
      </c>
      <c r="N1371" s="76" t="str">
        <f>VLOOKUP(D1371,'Liste Gründe'!A:D,2,FALSE)</f>
        <v>keinen Verwendungszweck</v>
      </c>
      <c r="O1371" s="75" t="str">
        <f>IF(ISBLANK(F1371),VLOOKUP(Abfalldokumentation!$X1371,'Liste Gründe'!A:D,3,FALSE),F1371)</f>
        <v>keinen Verwendungszweck</v>
      </c>
      <c r="P1371" s="76" t="str">
        <f>IF(ISBLANK(Abfalldokumentation!$G1371),"-",Abfalldokumentation!$G1371)</f>
        <v>-</v>
      </c>
      <c r="Q1371" s="76">
        <f t="shared" si="176"/>
        <v>43</v>
      </c>
      <c r="R1371" s="76" t="str">
        <f t="shared" si="177"/>
        <v>Produkte</v>
      </c>
      <c r="S1371" s="76" t="str">
        <f t="shared" si="178"/>
        <v>BUs</v>
      </c>
      <c r="T1371" s="76" t="str">
        <f t="shared" si="179"/>
        <v>Symptome</v>
      </c>
      <c r="U1371" s="76">
        <f>IFERROR(VLOOKUP(Abfalldokumentation!$W1371,Kennzahlen!S:U,3,FALSE)*Abfalldokumentation!$J1371,"0")</f>
        <v>0.12</v>
      </c>
      <c r="V1371" s="76" t="str">
        <f>IF(ISBLANK(A1371),VLOOKUP(Abfalldokumentation!$W1371,'Linien - BU'!R:S,2,FALSE),A1371)</f>
        <v>bu4</v>
      </c>
      <c r="W1371" s="77">
        <f t="shared" si="180"/>
        <v>29500910</v>
      </c>
      <c r="X1371" s="77">
        <f t="shared" si="181"/>
        <v>61</v>
      </c>
      <c r="Z1371"/>
      <c r="AA1371"/>
    </row>
    <row r="1372" spans="1:27" ht="30" customHeight="1" x14ac:dyDescent="0.25">
      <c r="A1372" s="39" t="s">
        <v>95</v>
      </c>
      <c r="B1372" s="40">
        <v>29500917</v>
      </c>
      <c r="C1372" s="40">
        <v>20</v>
      </c>
      <c r="D1372" s="40">
        <v>60</v>
      </c>
      <c r="E1372" s="41">
        <v>44496</v>
      </c>
      <c r="F1372" s="42"/>
      <c r="G1372" s="40"/>
      <c r="H1372" s="44" t="str">
        <f>IFERROR(VLOOKUP(Abfalldokumentation!$B1372,Artikel!A:C,3,FALSE),Abfalldokumentation!$B1372)</f>
        <v>VOS-ABS ENTSORGUNG</v>
      </c>
      <c r="I1372" s="78" t="str">
        <f>VLOOKUP(V1372,'Linien - BU'!A:B,2,FALSE)</f>
        <v>BU1</v>
      </c>
      <c r="J1372" s="79">
        <f t="shared" si="175"/>
        <v>20</v>
      </c>
      <c r="K1372" s="80">
        <f>Abfalldokumentation!$E1372</f>
        <v>44496</v>
      </c>
      <c r="L1372" s="79" t="str">
        <f>IFERROR(IF(VLOOKUP(W1372,'[1]Rohware 230'!$B:$C,2,FALSE)=0,"Rohware"),
IFERROR(IF(VLOOKUP(W1372,[1]Sammelnr.!$B:$C,2,FALSE)=0,"Sammelnr. ungeschält ABS"),
IFERROR(IF(VLOOKUP(W1372,[1]Sammelnr.!$E:$F,2,FALSE)=0,"Sammelnr. ungeschält VS"),
IFERROR(IF(VLOOKUP(W1372,[1]Sammelnr.!$H:$I,2,FALSE)=0,"Sammelnr. geschält"),
IFERROR(IF(VLOOKUP(W1372,[1]Offen!$B:$C,2,FALSE)=0,"Offen ungeschält ABS"),
IFERROR(IF(VLOOKUP(W1372,[1]Offen!$E:$F,2,FALSE)=0,"Offen ungeschält VOS"),
IFERROR(IF(VLOOKUP(W1372,[1]Offen!$H:$I,2,FALSE)=0,"Offen geschält RW"),
IFERROR(IF(VLOOKUP(W1372,[1]Offen!$K:$L,2,FALSE)=0,"Offen vegan"),
IFERROR(IF(VLOOKUP(W1372,[1]Offen!$N:$O,2,FALSE)=0,"Offen Zipfel"),
IFERROR(IF(VLOOKUP(W1372,[1]Offen!$Q:$R,2,FALSE)=0,"Offen Endstücke"),
IFERROR(IF(VLOOKUP(W1372,[1]Vakuumiert!$B:$C,2,FALSE)=0,"Vakuumierter VOS ungeschält"),
IFERROR(IF(VLOOKUP(W1372,[1]Vakuumiert!$E:$F,2,FALSE)=0,"Vakuumierter ABS ungeschält"),
IFERROR(IF(VLOOKUP(W1372,[1]Vakuumiert!$H:$I,2,FALSE)=0,"Vakuumierter VOS geschält"),
IFERROR(IF(VLOOKUP(W1372,[1]Vakuumiert!$K:$L,2,FALSE)=0,"Vakuumierter VOS vegan"),
IFERROR(IF(VLOOKUP(W1372,[1]Vakuumiert!$N:$O,2,FALSE)=0,"Vakuumierter VOS Zipfel"),
IFERROR(IF(VLOOKUP(W1372,[1]Vakuumiert!$Q:$R,2,FALSE)=0,"Vakuumiert geschält"),
IFERROR(IF(VLOOKUP(W1372,'[1]vakuumierte Fertigprodukte'!$B:$C,2,FALSE)=0,"Fertigprodukte"),
IFERROR(IF(VLOOKUP(W1372,'[1]vakuumierte Fertigprodukte'!$E:$FI,2,FALSE)=0,"Vakuumierte Zipfel"),
IFERROR(IF(VLOOKUP(W1372,[1]Wurste!$B:$C,2,FALSE)=0,"Räucherwürste"),
IFERROR(IF(VLOOKUP(W1372,[1]Wurste!$E:$F,2,FALSE)=0,"URW/URGW Wurst"),
IFERROR(IF(VLOOKUP(W1372,[1]Wurste!$H:$I,2,FALSE)=0,"HF-Wurst Vegan"),
IFERROR(IF(VLOOKUP(W1372,[1]Wurste!$K:$L,2,FALSE)=0,"320er ohne Würste"),
IFERROR(IF(AND(OR(Abfalldokumentation!$I1372="BU3",Abfalldokumentation!$I1372="Verkauf"),Abfalldokumentation!$N1372="Schimmel",Abfalldokumentation!$O1372="keinen Abnehmer/kein Schälpersonal"),"Div. Zipfel, ES ohne Verwendung",VLOOKUP(Abfalldokumentation!$M1372,Produktgruppen!A:B,2,FALSE)),"-")))))))))))))))))))))))</f>
        <v>Vorschmelz</v>
      </c>
      <c r="M1372" s="81" t="str">
        <f>IFERROR(VLOOKUP(Abfalldokumentation!$W1372,Artikel!A:C,3,FALSE),Abfalldokumentation!$W1372)</f>
        <v>VOS-ABS ENTSORGUNG</v>
      </c>
      <c r="N1372" s="81" t="str">
        <f>VLOOKUP(D1372,'Liste Gründe'!A:D,2,FALSE)</f>
        <v>Rest</v>
      </c>
      <c r="O1372" s="80" t="str">
        <f>IF(ISBLANK(F1372),VLOOKUP(Abfalldokumentation!$X1372,'Liste Gründe'!A:D,3,FALSE),F1372)</f>
        <v>geschälte Rinde</v>
      </c>
      <c r="P1372" s="81" t="str">
        <f>IF(ISBLANK(Abfalldokumentation!$G1372),"-",Abfalldokumentation!$G1372)</f>
        <v>-</v>
      </c>
      <c r="Q1372" s="81">
        <f t="shared" si="176"/>
        <v>43</v>
      </c>
      <c r="R1372" s="81" t="str">
        <f t="shared" si="177"/>
        <v>Produkte</v>
      </c>
      <c r="S1372" s="81" t="str">
        <f t="shared" si="178"/>
        <v>BUs</v>
      </c>
      <c r="T1372" s="81" t="str">
        <f t="shared" si="179"/>
        <v>Symptome</v>
      </c>
      <c r="U1372" s="81">
        <f>IFERROR(VLOOKUP(Abfalldokumentation!$W1372,Kennzahlen!S:U,3,FALSE)*Abfalldokumentation!$J1372,"0")</f>
        <v>0.2</v>
      </c>
      <c r="V1372" s="81" t="str">
        <f>IF(ISBLANK(A1372),VLOOKUP(Abfalldokumentation!$W1372,'Linien - BU'!R:S,2,FALSE),A1372)</f>
        <v>RWV</v>
      </c>
      <c r="W1372" s="77">
        <f t="shared" si="180"/>
        <v>29500917</v>
      </c>
      <c r="X1372" s="77">
        <f t="shared" si="181"/>
        <v>60</v>
      </c>
      <c r="Z1372"/>
      <c r="AA1372"/>
    </row>
    <row r="1373" spans="1:27" ht="30" customHeight="1" x14ac:dyDescent="0.25">
      <c r="A1373" s="45" t="s">
        <v>243</v>
      </c>
      <c r="B1373" s="46">
        <v>29500952</v>
      </c>
      <c r="C1373" s="46">
        <v>3</v>
      </c>
      <c r="D1373" s="46">
        <v>61</v>
      </c>
      <c r="E1373" s="47">
        <v>44496</v>
      </c>
      <c r="F1373" s="48"/>
      <c r="G1373" s="46"/>
      <c r="H1373" s="50" t="str">
        <f>IFERROR(VLOOKUP(Abfalldokumentation!$B1373,Artikel!A:C,3,FALSE),Abfalldokumentation!$B1373)</f>
        <v>ABS GRÜN-PESTO</v>
      </c>
      <c r="I1373" s="73" t="str">
        <f>VLOOKUP(V1373,'Linien - BU'!A:B,2,FALSE)</f>
        <v>BU4</v>
      </c>
      <c r="J1373" s="74">
        <f t="shared" si="175"/>
        <v>3</v>
      </c>
      <c r="K1373" s="75">
        <f>Abfalldokumentation!$E1373</f>
        <v>44496</v>
      </c>
      <c r="L1373" s="74" t="str">
        <f>IFERROR(IF(VLOOKUP(W1373,'[1]Rohware 230'!$B:$C,2,FALSE)=0,"Rohware"),
IFERROR(IF(VLOOKUP(W1373,[1]Sammelnr.!$B:$C,2,FALSE)=0,"Sammelnr. ungeschält ABS"),
IFERROR(IF(VLOOKUP(W1373,[1]Sammelnr.!$E:$F,2,FALSE)=0,"Sammelnr. ungeschält VS"),
IFERROR(IF(VLOOKUP(W1373,[1]Sammelnr.!$H:$I,2,FALSE)=0,"Sammelnr. geschält"),
IFERROR(IF(VLOOKUP(W1373,[1]Offen!$B:$C,2,FALSE)=0,"Offen ungeschält ABS"),
IFERROR(IF(VLOOKUP(W1373,[1]Offen!$E:$F,2,FALSE)=0,"Offen ungeschält VOS"),
IFERROR(IF(VLOOKUP(W1373,[1]Offen!$H:$I,2,FALSE)=0,"Offen geschält RW"),
IFERROR(IF(VLOOKUP(W1373,[1]Offen!$K:$L,2,FALSE)=0,"Offen vegan"),
IFERROR(IF(VLOOKUP(W1373,[1]Offen!$N:$O,2,FALSE)=0,"Offen Zipfel"),
IFERROR(IF(VLOOKUP(W1373,[1]Offen!$Q:$R,2,FALSE)=0,"Offen Endstücke"),
IFERROR(IF(VLOOKUP(W1373,[1]Vakuumiert!$B:$C,2,FALSE)=0,"Vakuumierter VOS ungeschält"),
IFERROR(IF(VLOOKUP(W1373,[1]Vakuumiert!$E:$F,2,FALSE)=0,"Vakuumierter ABS ungeschält"),
IFERROR(IF(VLOOKUP(W1373,[1]Vakuumiert!$H:$I,2,FALSE)=0,"Vakuumierter VOS geschält"),
IFERROR(IF(VLOOKUP(W1373,[1]Vakuumiert!$K:$L,2,FALSE)=0,"Vakuumierter VOS vegan"),
IFERROR(IF(VLOOKUP(W1373,[1]Vakuumiert!$N:$O,2,FALSE)=0,"Vakuumierter VOS Zipfel"),
IFERROR(IF(VLOOKUP(W1373,[1]Vakuumiert!$Q:$R,2,FALSE)=0,"Vakuumiert geschält"),
IFERROR(IF(VLOOKUP(W1373,'[1]vakuumierte Fertigprodukte'!$B:$C,2,FALSE)=0,"Fertigprodukte"),
IFERROR(IF(VLOOKUP(W1373,'[1]vakuumierte Fertigprodukte'!$E:$FI,2,FALSE)=0,"Vakuumierte Zipfel"),
IFERROR(IF(VLOOKUP(W1373,[1]Wurste!$B:$C,2,FALSE)=0,"Räucherwürste"),
IFERROR(IF(VLOOKUP(W1373,[1]Wurste!$E:$F,2,FALSE)=0,"URW/URGW Wurst"),
IFERROR(IF(VLOOKUP(W1373,[1]Wurste!$H:$I,2,FALSE)=0,"HF-Wurst Vegan"),
IFERROR(IF(VLOOKUP(W1373,[1]Wurste!$K:$L,2,FALSE)=0,"320er ohne Würste"),
IFERROR(IF(AND(OR(Abfalldokumentation!$I1373="BU3",Abfalldokumentation!$I1373="Verkauf"),Abfalldokumentation!$N1373="Schimmel",Abfalldokumentation!$O1373="keinen Abnehmer/kein Schälpersonal"),"Div. Zipfel, ES ohne Verwendung",VLOOKUP(Abfalldokumentation!$M1373,Produktgruppen!A:B,2,FALSE)),"-")))))))))))))))))))))))</f>
        <v>Offen ungeschält ABS</v>
      </c>
      <c r="M1373" s="76" t="str">
        <f>IFERROR(VLOOKUP(Abfalldokumentation!$W1373,Artikel!A:C,3,FALSE),Abfalldokumentation!$W1373)</f>
        <v>ABS GRÜN-PESTO</v>
      </c>
      <c r="N1373" s="76" t="str">
        <f>VLOOKUP(D1373,'Liste Gründe'!A:D,2,FALSE)</f>
        <v>keinen Verwendungszweck</v>
      </c>
      <c r="O1373" s="75" t="str">
        <f>IF(ISBLANK(F1373),VLOOKUP(Abfalldokumentation!$X1373,'Liste Gründe'!A:D,3,FALSE),F1373)</f>
        <v>keinen Verwendungszweck</v>
      </c>
      <c r="P1373" s="76" t="str">
        <f>IF(ISBLANK(Abfalldokumentation!$G1373),"-",Abfalldokumentation!$G1373)</f>
        <v>-</v>
      </c>
      <c r="Q1373" s="76">
        <f t="shared" si="176"/>
        <v>43</v>
      </c>
      <c r="R1373" s="76" t="str">
        <f t="shared" si="177"/>
        <v>Produkte</v>
      </c>
      <c r="S1373" s="76" t="str">
        <f t="shared" si="178"/>
        <v>BUs</v>
      </c>
      <c r="T1373" s="76" t="str">
        <f t="shared" si="179"/>
        <v>Symptome</v>
      </c>
      <c r="U1373" s="76">
        <f>IFERROR(VLOOKUP(Abfalldokumentation!$W1373,Kennzahlen!S:U,3,FALSE)*Abfalldokumentation!$J1373,"0")</f>
        <v>4.5</v>
      </c>
      <c r="V1373" s="76" t="str">
        <f>IF(ISBLANK(A1373),VLOOKUP(Abfalldokumentation!$W1373,'Linien - BU'!R:S,2,FALSE),A1373)</f>
        <v>bu4</v>
      </c>
      <c r="W1373" s="77">
        <f t="shared" si="180"/>
        <v>29500952</v>
      </c>
      <c r="X1373" s="77">
        <f t="shared" si="181"/>
        <v>61</v>
      </c>
      <c r="Z1373"/>
      <c r="AA1373"/>
    </row>
    <row r="1374" spans="1:27" ht="30" customHeight="1" x14ac:dyDescent="0.25">
      <c r="A1374" s="39" t="s">
        <v>243</v>
      </c>
      <c r="B1374" s="40">
        <v>29501013</v>
      </c>
      <c r="C1374" s="40">
        <v>20</v>
      </c>
      <c r="D1374" s="40">
        <v>61</v>
      </c>
      <c r="E1374" s="41">
        <v>44496</v>
      </c>
      <c r="F1374" s="42"/>
      <c r="G1374" s="40"/>
      <c r="H1374" s="44" t="str">
        <f>IFERROR(VLOOKUP(Abfalldokumentation!$B1374,Artikel!A:C,3,FALSE),Abfalldokumentation!$B1374)</f>
        <v>ABS AT-ROTWEIN</v>
      </c>
      <c r="I1374" s="78" t="str">
        <f>VLOOKUP(V1374,'Linien - BU'!A:B,2,FALSE)</f>
        <v>BU4</v>
      </c>
      <c r="J1374" s="79">
        <f t="shared" si="175"/>
        <v>20</v>
      </c>
      <c r="K1374" s="80">
        <f>Abfalldokumentation!$E1374</f>
        <v>44496</v>
      </c>
      <c r="L1374" s="79" t="str">
        <f>IFERROR(IF(VLOOKUP(W1374,'[1]Rohware 230'!$B:$C,2,FALSE)=0,"Rohware"),
IFERROR(IF(VLOOKUP(W1374,[1]Sammelnr.!$B:$C,2,FALSE)=0,"Sammelnr. ungeschält ABS"),
IFERROR(IF(VLOOKUP(W1374,[1]Sammelnr.!$E:$F,2,FALSE)=0,"Sammelnr. ungeschält VS"),
IFERROR(IF(VLOOKUP(W1374,[1]Sammelnr.!$H:$I,2,FALSE)=0,"Sammelnr. geschält"),
IFERROR(IF(VLOOKUP(W1374,[1]Offen!$B:$C,2,FALSE)=0,"Offen ungeschält ABS"),
IFERROR(IF(VLOOKUP(W1374,[1]Offen!$E:$F,2,FALSE)=0,"Offen ungeschält VOS"),
IFERROR(IF(VLOOKUP(W1374,[1]Offen!$H:$I,2,FALSE)=0,"Offen geschält RW"),
IFERROR(IF(VLOOKUP(W1374,[1]Offen!$K:$L,2,FALSE)=0,"Offen vegan"),
IFERROR(IF(VLOOKUP(W1374,[1]Offen!$N:$O,2,FALSE)=0,"Offen Zipfel"),
IFERROR(IF(VLOOKUP(W1374,[1]Offen!$Q:$R,2,FALSE)=0,"Offen Endstücke"),
IFERROR(IF(VLOOKUP(W1374,[1]Vakuumiert!$B:$C,2,FALSE)=0,"Vakuumierter VOS ungeschält"),
IFERROR(IF(VLOOKUP(W1374,[1]Vakuumiert!$E:$F,2,FALSE)=0,"Vakuumierter ABS ungeschält"),
IFERROR(IF(VLOOKUP(W1374,[1]Vakuumiert!$H:$I,2,FALSE)=0,"Vakuumierter VOS geschält"),
IFERROR(IF(VLOOKUP(W1374,[1]Vakuumiert!$K:$L,2,FALSE)=0,"Vakuumierter VOS vegan"),
IFERROR(IF(VLOOKUP(W1374,[1]Vakuumiert!$N:$O,2,FALSE)=0,"Vakuumierter VOS Zipfel"),
IFERROR(IF(VLOOKUP(W1374,[1]Vakuumiert!$Q:$R,2,FALSE)=0,"Vakuumiert geschält"),
IFERROR(IF(VLOOKUP(W1374,'[1]vakuumierte Fertigprodukte'!$B:$C,2,FALSE)=0,"Fertigprodukte"),
IFERROR(IF(VLOOKUP(W1374,'[1]vakuumierte Fertigprodukte'!$E:$FI,2,FALSE)=0,"Vakuumierte Zipfel"),
IFERROR(IF(VLOOKUP(W1374,[1]Wurste!$B:$C,2,FALSE)=0,"Räucherwürste"),
IFERROR(IF(VLOOKUP(W1374,[1]Wurste!$E:$F,2,FALSE)=0,"URW/URGW Wurst"),
IFERROR(IF(VLOOKUP(W1374,[1]Wurste!$H:$I,2,FALSE)=0,"HF-Wurst Vegan"),
IFERROR(IF(VLOOKUP(W1374,[1]Wurste!$K:$L,2,FALSE)=0,"320er ohne Würste"),
IFERROR(IF(AND(OR(Abfalldokumentation!$I1374="BU3",Abfalldokumentation!$I1374="Verkauf"),Abfalldokumentation!$N1374="Schimmel",Abfalldokumentation!$O1374="keinen Abnehmer/kein Schälpersonal"),"Div. Zipfel, ES ohne Verwendung",VLOOKUP(Abfalldokumentation!$M1374,Produktgruppen!A:B,2,FALSE)),"-")))))))))))))))))))))))</f>
        <v>Offen ungeschält ABS</v>
      </c>
      <c r="M1374" s="81" t="str">
        <f>IFERROR(VLOOKUP(Abfalldokumentation!$W1374,Artikel!A:C,3,FALSE),Abfalldokumentation!$W1374)</f>
        <v>ABS AT-ROTWEIN</v>
      </c>
      <c r="N1374" s="81" t="str">
        <f>VLOOKUP(D1374,'Liste Gründe'!A:D,2,FALSE)</f>
        <v>keinen Verwendungszweck</v>
      </c>
      <c r="O1374" s="80" t="str">
        <f>IF(ISBLANK(F1374),VLOOKUP(Abfalldokumentation!$X1374,'Liste Gründe'!A:D,3,FALSE),F1374)</f>
        <v>keinen Verwendungszweck</v>
      </c>
      <c r="P1374" s="81" t="str">
        <f>IF(ISBLANK(Abfalldokumentation!$G1374),"-",Abfalldokumentation!$G1374)</f>
        <v>-</v>
      </c>
      <c r="Q1374" s="81">
        <f t="shared" si="176"/>
        <v>43</v>
      </c>
      <c r="R1374" s="81" t="str">
        <f t="shared" si="177"/>
        <v>Produkte</v>
      </c>
      <c r="S1374" s="81" t="str">
        <f t="shared" si="178"/>
        <v>BUs</v>
      </c>
      <c r="T1374" s="81" t="str">
        <f t="shared" si="179"/>
        <v>Symptome</v>
      </c>
      <c r="U1374" s="81">
        <f>IFERROR(VLOOKUP(Abfalldokumentation!$W1374,Kennzahlen!S:U,3,FALSE)*Abfalldokumentation!$J1374,"0")</f>
        <v>2E-3</v>
      </c>
      <c r="V1374" s="81" t="str">
        <f>IF(ISBLANK(A1374),VLOOKUP(Abfalldokumentation!$W1374,'Linien - BU'!R:S,2,FALSE),A1374)</f>
        <v>bu4</v>
      </c>
      <c r="W1374" s="77">
        <f t="shared" si="180"/>
        <v>29501013</v>
      </c>
      <c r="X1374" s="77">
        <f t="shared" si="181"/>
        <v>61</v>
      </c>
      <c r="Z1374"/>
      <c r="AA1374"/>
    </row>
    <row r="1375" spans="1:27" ht="30" customHeight="1" x14ac:dyDescent="0.25">
      <c r="A1375" s="45" t="s">
        <v>243</v>
      </c>
      <c r="B1375" s="46">
        <v>29501020</v>
      </c>
      <c r="C1375" s="46">
        <v>4</v>
      </c>
      <c r="D1375" s="46">
        <v>61</v>
      </c>
      <c r="E1375" s="47">
        <v>44496</v>
      </c>
      <c r="F1375" s="48"/>
      <c r="G1375" s="46"/>
      <c r="H1375" s="50" t="str">
        <f>IFERROR(VLOOKUP(Abfalldokumentation!$B1375,Artikel!A:C,3,FALSE),Abfalldokumentation!$B1375)</f>
        <v>VOS WAL-THEKE</v>
      </c>
      <c r="I1375" s="73" t="str">
        <f>VLOOKUP(V1375,'Linien - BU'!A:B,2,FALSE)</f>
        <v>BU4</v>
      </c>
      <c r="J1375" s="74">
        <f t="shared" si="175"/>
        <v>4</v>
      </c>
      <c r="K1375" s="75">
        <f>Abfalldokumentation!$E1375</f>
        <v>44496</v>
      </c>
      <c r="L1375" s="74" t="str">
        <f>IFERROR(IF(VLOOKUP(W1375,'[1]Rohware 230'!$B:$C,2,FALSE)=0,"Rohware"),
IFERROR(IF(VLOOKUP(W1375,[1]Sammelnr.!$B:$C,2,FALSE)=0,"Sammelnr. ungeschält ABS"),
IFERROR(IF(VLOOKUP(W1375,[1]Sammelnr.!$E:$F,2,FALSE)=0,"Sammelnr. ungeschält VS"),
IFERROR(IF(VLOOKUP(W1375,[1]Sammelnr.!$H:$I,2,FALSE)=0,"Sammelnr. geschält"),
IFERROR(IF(VLOOKUP(W1375,[1]Offen!$B:$C,2,FALSE)=0,"Offen ungeschält ABS"),
IFERROR(IF(VLOOKUP(W1375,[1]Offen!$E:$F,2,FALSE)=0,"Offen ungeschält VOS"),
IFERROR(IF(VLOOKUP(W1375,[1]Offen!$H:$I,2,FALSE)=0,"Offen geschält RW"),
IFERROR(IF(VLOOKUP(W1375,[1]Offen!$K:$L,2,FALSE)=0,"Offen vegan"),
IFERROR(IF(VLOOKUP(W1375,[1]Offen!$N:$O,2,FALSE)=0,"Offen Zipfel"),
IFERROR(IF(VLOOKUP(W1375,[1]Offen!$Q:$R,2,FALSE)=0,"Offen Endstücke"),
IFERROR(IF(VLOOKUP(W1375,[1]Vakuumiert!$B:$C,2,FALSE)=0,"Vakuumierter VOS ungeschält"),
IFERROR(IF(VLOOKUP(W1375,[1]Vakuumiert!$E:$F,2,FALSE)=0,"Vakuumierter ABS ungeschält"),
IFERROR(IF(VLOOKUP(W1375,[1]Vakuumiert!$H:$I,2,FALSE)=0,"Vakuumierter VOS geschält"),
IFERROR(IF(VLOOKUP(W1375,[1]Vakuumiert!$K:$L,2,FALSE)=0,"Vakuumierter VOS vegan"),
IFERROR(IF(VLOOKUP(W1375,[1]Vakuumiert!$N:$O,2,FALSE)=0,"Vakuumierter VOS Zipfel"),
IFERROR(IF(VLOOKUP(W1375,[1]Vakuumiert!$Q:$R,2,FALSE)=0,"Vakuumiert geschält"),
IFERROR(IF(VLOOKUP(W1375,'[1]vakuumierte Fertigprodukte'!$B:$C,2,FALSE)=0,"Fertigprodukte"),
IFERROR(IF(VLOOKUP(W1375,'[1]vakuumierte Fertigprodukte'!$E:$FI,2,FALSE)=0,"Vakuumierte Zipfel"),
IFERROR(IF(VLOOKUP(W1375,[1]Wurste!$B:$C,2,FALSE)=0,"Räucherwürste"),
IFERROR(IF(VLOOKUP(W1375,[1]Wurste!$E:$F,2,FALSE)=0,"URW/URGW Wurst"),
IFERROR(IF(VLOOKUP(W1375,[1]Wurste!$H:$I,2,FALSE)=0,"HF-Wurst Vegan"),
IFERROR(IF(VLOOKUP(W1375,[1]Wurste!$K:$L,2,FALSE)=0,"320er ohne Würste"),
IFERROR(IF(AND(OR(Abfalldokumentation!$I1375="BU3",Abfalldokumentation!$I1375="Verkauf"),Abfalldokumentation!$N1375="Schimmel",Abfalldokumentation!$O1375="keinen Abnehmer/kein Schälpersonal"),"Div. Zipfel, ES ohne Verwendung",VLOOKUP(Abfalldokumentation!$M1375,Produktgruppen!A:B,2,FALSE)),"-")))))))))))))))))))))))</f>
        <v>Offen ungeschält VOS</v>
      </c>
      <c r="M1375" s="76" t="str">
        <f>IFERROR(VLOOKUP(Abfalldokumentation!$W1375,Artikel!A:C,3,FALSE),Abfalldokumentation!$W1375)</f>
        <v>VOS WAL-THEKE</v>
      </c>
      <c r="N1375" s="76" t="str">
        <f>VLOOKUP(D1375,'Liste Gründe'!A:D,2,FALSE)</f>
        <v>keinen Verwendungszweck</v>
      </c>
      <c r="O1375" s="75" t="str">
        <f>IF(ISBLANK(F1375),VLOOKUP(Abfalldokumentation!$X1375,'Liste Gründe'!A:D,3,FALSE),F1375)</f>
        <v>keinen Verwendungszweck</v>
      </c>
      <c r="P1375" s="76" t="str">
        <f>IF(ISBLANK(Abfalldokumentation!$G1375),"-",Abfalldokumentation!$G1375)</f>
        <v>-</v>
      </c>
      <c r="Q1375" s="76">
        <f t="shared" si="176"/>
        <v>43</v>
      </c>
      <c r="R1375" s="76" t="str">
        <f t="shared" si="177"/>
        <v>Produkte</v>
      </c>
      <c r="S1375" s="76" t="str">
        <f t="shared" si="178"/>
        <v>BUs</v>
      </c>
      <c r="T1375" s="76" t="str">
        <f t="shared" si="179"/>
        <v>Symptome</v>
      </c>
      <c r="U1375" s="76">
        <f>IFERROR(VLOOKUP(Abfalldokumentation!$W1375,Kennzahlen!S:U,3,FALSE)*Abfalldokumentation!$J1375,"0")</f>
        <v>2</v>
      </c>
      <c r="V1375" s="76" t="str">
        <f>IF(ISBLANK(A1375),VLOOKUP(Abfalldokumentation!$W1375,'Linien - BU'!R:S,2,FALSE),A1375)</f>
        <v>bu4</v>
      </c>
      <c r="W1375" s="77">
        <f t="shared" si="180"/>
        <v>29501020</v>
      </c>
      <c r="X1375" s="77">
        <f t="shared" si="181"/>
        <v>61</v>
      </c>
      <c r="Z1375"/>
      <c r="AA1375"/>
    </row>
    <row r="1376" spans="1:27" ht="30" customHeight="1" x14ac:dyDescent="0.25">
      <c r="A1376" s="39" t="s">
        <v>243</v>
      </c>
      <c r="B1376" s="40">
        <v>29501020</v>
      </c>
      <c r="C1376" s="40">
        <v>16</v>
      </c>
      <c r="D1376" s="40">
        <v>61</v>
      </c>
      <c r="E1376" s="41">
        <v>44496</v>
      </c>
      <c r="F1376" s="42"/>
      <c r="G1376" s="40"/>
      <c r="H1376" s="44" t="str">
        <f>IFERROR(VLOOKUP(Abfalldokumentation!$B1376,Artikel!A:C,3,FALSE),Abfalldokumentation!$B1376)</f>
        <v>VOS WAL-THEKE</v>
      </c>
      <c r="I1376" s="78" t="str">
        <f>VLOOKUP(V1376,'Linien - BU'!A:B,2,FALSE)</f>
        <v>BU4</v>
      </c>
      <c r="J1376" s="79">
        <f t="shared" si="175"/>
        <v>16</v>
      </c>
      <c r="K1376" s="80">
        <f>Abfalldokumentation!$E1376</f>
        <v>44496</v>
      </c>
      <c r="L1376" s="79" t="str">
        <f>IFERROR(IF(VLOOKUP(W1376,'[1]Rohware 230'!$B:$C,2,FALSE)=0,"Rohware"),
IFERROR(IF(VLOOKUP(W1376,[1]Sammelnr.!$B:$C,2,FALSE)=0,"Sammelnr. ungeschält ABS"),
IFERROR(IF(VLOOKUP(W1376,[1]Sammelnr.!$E:$F,2,FALSE)=0,"Sammelnr. ungeschält VS"),
IFERROR(IF(VLOOKUP(W1376,[1]Sammelnr.!$H:$I,2,FALSE)=0,"Sammelnr. geschält"),
IFERROR(IF(VLOOKUP(W1376,[1]Offen!$B:$C,2,FALSE)=0,"Offen ungeschält ABS"),
IFERROR(IF(VLOOKUP(W1376,[1]Offen!$E:$F,2,FALSE)=0,"Offen ungeschält VOS"),
IFERROR(IF(VLOOKUP(W1376,[1]Offen!$H:$I,2,FALSE)=0,"Offen geschält RW"),
IFERROR(IF(VLOOKUP(W1376,[1]Offen!$K:$L,2,FALSE)=0,"Offen vegan"),
IFERROR(IF(VLOOKUP(W1376,[1]Offen!$N:$O,2,FALSE)=0,"Offen Zipfel"),
IFERROR(IF(VLOOKUP(W1376,[1]Offen!$Q:$R,2,FALSE)=0,"Offen Endstücke"),
IFERROR(IF(VLOOKUP(W1376,[1]Vakuumiert!$B:$C,2,FALSE)=0,"Vakuumierter VOS ungeschält"),
IFERROR(IF(VLOOKUP(W1376,[1]Vakuumiert!$E:$F,2,FALSE)=0,"Vakuumierter ABS ungeschält"),
IFERROR(IF(VLOOKUP(W1376,[1]Vakuumiert!$H:$I,2,FALSE)=0,"Vakuumierter VOS geschält"),
IFERROR(IF(VLOOKUP(W1376,[1]Vakuumiert!$K:$L,2,FALSE)=0,"Vakuumierter VOS vegan"),
IFERROR(IF(VLOOKUP(W1376,[1]Vakuumiert!$N:$O,2,FALSE)=0,"Vakuumierter VOS Zipfel"),
IFERROR(IF(VLOOKUP(W1376,[1]Vakuumiert!$Q:$R,2,FALSE)=0,"Vakuumiert geschält"),
IFERROR(IF(VLOOKUP(W1376,'[1]vakuumierte Fertigprodukte'!$B:$C,2,FALSE)=0,"Fertigprodukte"),
IFERROR(IF(VLOOKUP(W1376,'[1]vakuumierte Fertigprodukte'!$E:$FI,2,FALSE)=0,"Vakuumierte Zipfel"),
IFERROR(IF(VLOOKUP(W1376,[1]Wurste!$B:$C,2,FALSE)=0,"Räucherwürste"),
IFERROR(IF(VLOOKUP(W1376,[1]Wurste!$E:$F,2,FALSE)=0,"URW/URGW Wurst"),
IFERROR(IF(VLOOKUP(W1376,[1]Wurste!$H:$I,2,FALSE)=0,"HF-Wurst Vegan"),
IFERROR(IF(VLOOKUP(W1376,[1]Wurste!$K:$L,2,FALSE)=0,"320er ohne Würste"),
IFERROR(IF(AND(OR(Abfalldokumentation!$I1376="BU3",Abfalldokumentation!$I1376="Verkauf"),Abfalldokumentation!$N1376="Schimmel",Abfalldokumentation!$O1376="keinen Abnehmer/kein Schälpersonal"),"Div. Zipfel, ES ohne Verwendung",VLOOKUP(Abfalldokumentation!$M1376,Produktgruppen!A:B,2,FALSE)),"-")))))))))))))))))))))))</f>
        <v>Offen ungeschält VOS</v>
      </c>
      <c r="M1376" s="81" t="str">
        <f>IFERROR(VLOOKUP(Abfalldokumentation!$W1376,Artikel!A:C,3,FALSE),Abfalldokumentation!$W1376)</f>
        <v>VOS WAL-THEKE</v>
      </c>
      <c r="N1376" s="81" t="str">
        <f>VLOOKUP(D1376,'Liste Gründe'!A:D,2,FALSE)</f>
        <v>keinen Verwendungszweck</v>
      </c>
      <c r="O1376" s="80" t="str">
        <f>IF(ISBLANK(F1376),VLOOKUP(Abfalldokumentation!$X1376,'Liste Gründe'!A:D,3,FALSE),F1376)</f>
        <v>keinen Verwendungszweck</v>
      </c>
      <c r="P1376" s="81" t="str">
        <f>IF(ISBLANK(Abfalldokumentation!$G1376),"-",Abfalldokumentation!$G1376)</f>
        <v>-</v>
      </c>
      <c r="Q1376" s="81">
        <f t="shared" si="176"/>
        <v>43</v>
      </c>
      <c r="R1376" s="81" t="str">
        <f t="shared" si="177"/>
        <v>Produkte</v>
      </c>
      <c r="S1376" s="81" t="str">
        <f t="shared" si="178"/>
        <v>BUs</v>
      </c>
      <c r="T1376" s="81" t="str">
        <f t="shared" si="179"/>
        <v>Symptome</v>
      </c>
      <c r="U1376" s="81">
        <f>IFERROR(VLOOKUP(Abfalldokumentation!$W1376,Kennzahlen!S:U,3,FALSE)*Abfalldokumentation!$J1376,"0")</f>
        <v>8</v>
      </c>
      <c r="V1376" s="81" t="str">
        <f>IF(ISBLANK(A1376),VLOOKUP(Abfalldokumentation!$W1376,'Linien - BU'!R:S,2,FALSE),A1376)</f>
        <v>bu4</v>
      </c>
      <c r="W1376" s="77">
        <f t="shared" si="180"/>
        <v>29501020</v>
      </c>
      <c r="X1376" s="77">
        <f t="shared" si="181"/>
        <v>61</v>
      </c>
      <c r="Z1376"/>
      <c r="AA1376"/>
    </row>
    <row r="1377" spans="1:27" ht="30" customHeight="1" x14ac:dyDescent="0.25">
      <c r="A1377" s="45" t="s">
        <v>243</v>
      </c>
      <c r="B1377" s="46">
        <v>29501028</v>
      </c>
      <c r="C1377" s="46">
        <v>17</v>
      </c>
      <c r="D1377" s="46">
        <v>61</v>
      </c>
      <c r="E1377" s="47">
        <v>44496</v>
      </c>
      <c r="F1377" s="48"/>
      <c r="G1377" s="46"/>
      <c r="H1377" s="50" t="str">
        <f>IFERROR(VLOOKUP(Abfalldokumentation!$B1377,Artikel!A:C,3,FALSE),Abfalldokumentation!$B1377)</f>
        <v>ABS KELLERGEIST</v>
      </c>
      <c r="I1377" s="73" t="str">
        <f>VLOOKUP(V1377,'Linien - BU'!A:B,2,FALSE)</f>
        <v>BU4</v>
      </c>
      <c r="J1377" s="74">
        <f t="shared" si="175"/>
        <v>17</v>
      </c>
      <c r="K1377" s="75">
        <f>Abfalldokumentation!$E1377</f>
        <v>44496</v>
      </c>
      <c r="L1377" s="74" t="str">
        <f>IFERROR(IF(VLOOKUP(W1377,'[1]Rohware 230'!$B:$C,2,FALSE)=0,"Rohware"),
IFERROR(IF(VLOOKUP(W1377,[1]Sammelnr.!$B:$C,2,FALSE)=0,"Sammelnr. ungeschält ABS"),
IFERROR(IF(VLOOKUP(W1377,[1]Sammelnr.!$E:$F,2,FALSE)=0,"Sammelnr. ungeschält VS"),
IFERROR(IF(VLOOKUP(W1377,[1]Sammelnr.!$H:$I,2,FALSE)=0,"Sammelnr. geschält"),
IFERROR(IF(VLOOKUP(W1377,[1]Offen!$B:$C,2,FALSE)=0,"Offen ungeschält ABS"),
IFERROR(IF(VLOOKUP(W1377,[1]Offen!$E:$F,2,FALSE)=0,"Offen ungeschält VOS"),
IFERROR(IF(VLOOKUP(W1377,[1]Offen!$H:$I,2,FALSE)=0,"Offen geschält RW"),
IFERROR(IF(VLOOKUP(W1377,[1]Offen!$K:$L,2,FALSE)=0,"Offen vegan"),
IFERROR(IF(VLOOKUP(W1377,[1]Offen!$N:$O,2,FALSE)=0,"Offen Zipfel"),
IFERROR(IF(VLOOKUP(W1377,[1]Offen!$Q:$R,2,FALSE)=0,"Offen Endstücke"),
IFERROR(IF(VLOOKUP(W1377,[1]Vakuumiert!$B:$C,2,FALSE)=0,"Vakuumierter VOS ungeschält"),
IFERROR(IF(VLOOKUP(W1377,[1]Vakuumiert!$E:$F,2,FALSE)=0,"Vakuumierter ABS ungeschält"),
IFERROR(IF(VLOOKUP(W1377,[1]Vakuumiert!$H:$I,2,FALSE)=0,"Vakuumierter VOS geschält"),
IFERROR(IF(VLOOKUP(W1377,[1]Vakuumiert!$K:$L,2,FALSE)=0,"Vakuumierter VOS vegan"),
IFERROR(IF(VLOOKUP(W1377,[1]Vakuumiert!$N:$O,2,FALSE)=0,"Vakuumierter VOS Zipfel"),
IFERROR(IF(VLOOKUP(W1377,[1]Vakuumiert!$Q:$R,2,FALSE)=0,"Vakuumiert geschält"),
IFERROR(IF(VLOOKUP(W1377,'[1]vakuumierte Fertigprodukte'!$B:$C,2,FALSE)=0,"Fertigprodukte"),
IFERROR(IF(VLOOKUP(W1377,'[1]vakuumierte Fertigprodukte'!$E:$FI,2,FALSE)=0,"Vakuumierte Zipfel"),
IFERROR(IF(VLOOKUP(W1377,[1]Wurste!$B:$C,2,FALSE)=0,"Räucherwürste"),
IFERROR(IF(VLOOKUP(W1377,[1]Wurste!$E:$F,2,FALSE)=0,"URW/URGW Wurst"),
IFERROR(IF(VLOOKUP(W1377,[1]Wurste!$H:$I,2,FALSE)=0,"HF-Wurst Vegan"),
IFERROR(IF(VLOOKUP(W1377,[1]Wurste!$K:$L,2,FALSE)=0,"320er ohne Würste"),
IFERROR(IF(AND(OR(Abfalldokumentation!$I1377="BU3",Abfalldokumentation!$I1377="Verkauf"),Abfalldokumentation!$N1377="Schimmel",Abfalldokumentation!$O1377="keinen Abnehmer/kein Schälpersonal"),"Div. Zipfel, ES ohne Verwendung",VLOOKUP(Abfalldokumentation!$M1377,Produktgruppen!A:B,2,FALSE)),"-")))))))))))))))))))))))</f>
        <v>Offen ungeschält ABS</v>
      </c>
      <c r="M1377" s="76" t="str">
        <f>IFERROR(VLOOKUP(Abfalldokumentation!$W1377,Artikel!A:C,3,FALSE),Abfalldokumentation!$W1377)</f>
        <v>ABS KELLERGEIST</v>
      </c>
      <c r="N1377" s="76" t="str">
        <f>VLOOKUP(D1377,'Liste Gründe'!A:D,2,FALSE)</f>
        <v>keinen Verwendungszweck</v>
      </c>
      <c r="O1377" s="75" t="str">
        <f>IF(ISBLANK(F1377),VLOOKUP(Abfalldokumentation!$X1377,'Liste Gründe'!A:D,3,FALSE),F1377)</f>
        <v>keinen Verwendungszweck</v>
      </c>
      <c r="P1377" s="76" t="str">
        <f>IF(ISBLANK(Abfalldokumentation!$G1377),"-",Abfalldokumentation!$G1377)</f>
        <v>-</v>
      </c>
      <c r="Q1377" s="76">
        <f t="shared" si="176"/>
        <v>43</v>
      </c>
      <c r="R1377" s="76" t="str">
        <f t="shared" si="177"/>
        <v>Produkte</v>
      </c>
      <c r="S1377" s="76" t="str">
        <f t="shared" si="178"/>
        <v>BUs</v>
      </c>
      <c r="T1377" s="76" t="str">
        <f t="shared" si="179"/>
        <v>Symptome</v>
      </c>
      <c r="U1377" s="76">
        <f>IFERROR(VLOOKUP(Abfalldokumentation!$W1377,Kennzahlen!S:U,3,FALSE)*Abfalldokumentation!$J1377,"0")</f>
        <v>1.7000000000000001E-3</v>
      </c>
      <c r="V1377" s="76" t="str">
        <f>IF(ISBLANK(A1377),VLOOKUP(Abfalldokumentation!$W1377,'Linien - BU'!R:S,2,FALSE),A1377)</f>
        <v>bu4</v>
      </c>
      <c r="W1377" s="77">
        <f t="shared" si="180"/>
        <v>29501028</v>
      </c>
      <c r="X1377" s="77">
        <f t="shared" si="181"/>
        <v>61</v>
      </c>
      <c r="Z1377"/>
      <c r="AA1377"/>
    </row>
    <row r="1378" spans="1:27" ht="30" customHeight="1" x14ac:dyDescent="0.25">
      <c r="A1378" s="39" t="s">
        <v>243</v>
      </c>
      <c r="B1378" s="40">
        <v>29501028</v>
      </c>
      <c r="C1378" s="40">
        <v>20</v>
      </c>
      <c r="D1378" s="40">
        <v>61</v>
      </c>
      <c r="E1378" s="41">
        <v>44496</v>
      </c>
      <c r="F1378" s="42"/>
      <c r="G1378" s="40"/>
      <c r="H1378" s="44" t="str">
        <f>IFERROR(VLOOKUP(Abfalldokumentation!$B1378,Artikel!A:C,3,FALSE),Abfalldokumentation!$B1378)</f>
        <v>ABS KELLERGEIST</v>
      </c>
      <c r="I1378" s="78" t="str">
        <f>VLOOKUP(V1378,'Linien - BU'!A:B,2,FALSE)</f>
        <v>BU4</v>
      </c>
      <c r="J1378" s="79">
        <f t="shared" si="175"/>
        <v>20</v>
      </c>
      <c r="K1378" s="80">
        <f>Abfalldokumentation!$E1378</f>
        <v>44496</v>
      </c>
      <c r="L1378" s="79" t="str">
        <f>IFERROR(IF(VLOOKUP(W1378,'[1]Rohware 230'!$B:$C,2,FALSE)=0,"Rohware"),
IFERROR(IF(VLOOKUP(W1378,[1]Sammelnr.!$B:$C,2,FALSE)=0,"Sammelnr. ungeschält ABS"),
IFERROR(IF(VLOOKUP(W1378,[1]Sammelnr.!$E:$F,2,FALSE)=0,"Sammelnr. ungeschält VS"),
IFERROR(IF(VLOOKUP(W1378,[1]Sammelnr.!$H:$I,2,FALSE)=0,"Sammelnr. geschält"),
IFERROR(IF(VLOOKUP(W1378,[1]Offen!$B:$C,2,FALSE)=0,"Offen ungeschält ABS"),
IFERROR(IF(VLOOKUP(W1378,[1]Offen!$E:$F,2,FALSE)=0,"Offen ungeschält VOS"),
IFERROR(IF(VLOOKUP(W1378,[1]Offen!$H:$I,2,FALSE)=0,"Offen geschält RW"),
IFERROR(IF(VLOOKUP(W1378,[1]Offen!$K:$L,2,FALSE)=0,"Offen vegan"),
IFERROR(IF(VLOOKUP(W1378,[1]Offen!$N:$O,2,FALSE)=0,"Offen Zipfel"),
IFERROR(IF(VLOOKUP(W1378,[1]Offen!$Q:$R,2,FALSE)=0,"Offen Endstücke"),
IFERROR(IF(VLOOKUP(W1378,[1]Vakuumiert!$B:$C,2,FALSE)=0,"Vakuumierter VOS ungeschält"),
IFERROR(IF(VLOOKUP(W1378,[1]Vakuumiert!$E:$F,2,FALSE)=0,"Vakuumierter ABS ungeschält"),
IFERROR(IF(VLOOKUP(W1378,[1]Vakuumiert!$H:$I,2,FALSE)=0,"Vakuumierter VOS geschält"),
IFERROR(IF(VLOOKUP(W1378,[1]Vakuumiert!$K:$L,2,FALSE)=0,"Vakuumierter VOS vegan"),
IFERROR(IF(VLOOKUP(W1378,[1]Vakuumiert!$N:$O,2,FALSE)=0,"Vakuumierter VOS Zipfel"),
IFERROR(IF(VLOOKUP(W1378,[1]Vakuumiert!$Q:$R,2,FALSE)=0,"Vakuumiert geschält"),
IFERROR(IF(VLOOKUP(W1378,'[1]vakuumierte Fertigprodukte'!$B:$C,2,FALSE)=0,"Fertigprodukte"),
IFERROR(IF(VLOOKUP(W1378,'[1]vakuumierte Fertigprodukte'!$E:$FI,2,FALSE)=0,"Vakuumierte Zipfel"),
IFERROR(IF(VLOOKUP(W1378,[1]Wurste!$B:$C,2,FALSE)=0,"Räucherwürste"),
IFERROR(IF(VLOOKUP(W1378,[1]Wurste!$E:$F,2,FALSE)=0,"URW/URGW Wurst"),
IFERROR(IF(VLOOKUP(W1378,[1]Wurste!$H:$I,2,FALSE)=0,"HF-Wurst Vegan"),
IFERROR(IF(VLOOKUP(W1378,[1]Wurste!$K:$L,2,FALSE)=0,"320er ohne Würste"),
IFERROR(IF(AND(OR(Abfalldokumentation!$I1378="BU3",Abfalldokumentation!$I1378="Verkauf"),Abfalldokumentation!$N1378="Schimmel",Abfalldokumentation!$O1378="keinen Abnehmer/kein Schälpersonal"),"Div. Zipfel, ES ohne Verwendung",VLOOKUP(Abfalldokumentation!$M1378,Produktgruppen!A:B,2,FALSE)),"-")))))))))))))))))))))))</f>
        <v>Offen ungeschält ABS</v>
      </c>
      <c r="M1378" s="81" t="str">
        <f>IFERROR(VLOOKUP(Abfalldokumentation!$W1378,Artikel!A:C,3,FALSE),Abfalldokumentation!$W1378)</f>
        <v>ABS KELLERGEIST</v>
      </c>
      <c r="N1378" s="81" t="str">
        <f>VLOOKUP(D1378,'Liste Gründe'!A:D,2,FALSE)</f>
        <v>keinen Verwendungszweck</v>
      </c>
      <c r="O1378" s="80" t="str">
        <f>IF(ISBLANK(F1378),VLOOKUP(Abfalldokumentation!$X1378,'Liste Gründe'!A:D,3,FALSE),F1378)</f>
        <v>keinen Verwendungszweck</v>
      </c>
      <c r="P1378" s="81" t="str">
        <f>IF(ISBLANK(Abfalldokumentation!$G1378),"-",Abfalldokumentation!$G1378)</f>
        <v>-</v>
      </c>
      <c r="Q1378" s="81">
        <f t="shared" si="176"/>
        <v>43</v>
      </c>
      <c r="R1378" s="81" t="str">
        <f t="shared" si="177"/>
        <v>Produkte</v>
      </c>
      <c r="S1378" s="81" t="str">
        <f t="shared" si="178"/>
        <v>BUs</v>
      </c>
      <c r="T1378" s="81" t="str">
        <f t="shared" si="179"/>
        <v>Symptome</v>
      </c>
      <c r="U1378" s="81">
        <f>IFERROR(VLOOKUP(Abfalldokumentation!$W1378,Kennzahlen!S:U,3,FALSE)*Abfalldokumentation!$J1378,"0")</f>
        <v>2E-3</v>
      </c>
      <c r="V1378" s="81" t="str">
        <f>IF(ISBLANK(A1378),VLOOKUP(Abfalldokumentation!$W1378,'Linien - BU'!R:S,2,FALSE),A1378)</f>
        <v>bu4</v>
      </c>
      <c r="W1378" s="77">
        <f t="shared" si="180"/>
        <v>29501028</v>
      </c>
      <c r="X1378" s="77">
        <f t="shared" si="181"/>
        <v>61</v>
      </c>
      <c r="Z1378"/>
      <c r="AA1378"/>
    </row>
    <row r="1379" spans="1:27" ht="30" customHeight="1" x14ac:dyDescent="0.25">
      <c r="A1379" s="45" t="s">
        <v>243</v>
      </c>
      <c r="B1379" s="46">
        <v>29501029</v>
      </c>
      <c r="C1379" s="46">
        <v>12</v>
      </c>
      <c r="D1379" s="46">
        <v>61</v>
      </c>
      <c r="E1379" s="47">
        <v>44496</v>
      </c>
      <c r="F1379" s="48"/>
      <c r="G1379" s="46"/>
      <c r="H1379" s="50" t="str">
        <f>IFERROR(VLOOKUP(Abfalldokumentation!$B1379,Artikel!A:C,3,FALSE),Abfalldokumentation!$B1379)</f>
        <v>ABS BRUSCHETTA</v>
      </c>
      <c r="I1379" s="73" t="str">
        <f>VLOOKUP(V1379,'Linien - BU'!A:B,2,FALSE)</f>
        <v>BU4</v>
      </c>
      <c r="J1379" s="74">
        <f t="shared" si="175"/>
        <v>12</v>
      </c>
      <c r="K1379" s="75">
        <f>Abfalldokumentation!$E1379</f>
        <v>44496</v>
      </c>
      <c r="L1379" s="74" t="str">
        <f>IFERROR(IF(VLOOKUP(W1379,'[1]Rohware 230'!$B:$C,2,FALSE)=0,"Rohware"),
IFERROR(IF(VLOOKUP(W1379,[1]Sammelnr.!$B:$C,2,FALSE)=0,"Sammelnr. ungeschält ABS"),
IFERROR(IF(VLOOKUP(W1379,[1]Sammelnr.!$E:$F,2,FALSE)=0,"Sammelnr. ungeschält VS"),
IFERROR(IF(VLOOKUP(W1379,[1]Sammelnr.!$H:$I,2,FALSE)=0,"Sammelnr. geschält"),
IFERROR(IF(VLOOKUP(W1379,[1]Offen!$B:$C,2,FALSE)=0,"Offen ungeschält ABS"),
IFERROR(IF(VLOOKUP(W1379,[1]Offen!$E:$F,2,FALSE)=0,"Offen ungeschält VOS"),
IFERROR(IF(VLOOKUP(W1379,[1]Offen!$H:$I,2,FALSE)=0,"Offen geschält RW"),
IFERROR(IF(VLOOKUP(W1379,[1]Offen!$K:$L,2,FALSE)=0,"Offen vegan"),
IFERROR(IF(VLOOKUP(W1379,[1]Offen!$N:$O,2,FALSE)=0,"Offen Zipfel"),
IFERROR(IF(VLOOKUP(W1379,[1]Offen!$Q:$R,2,FALSE)=0,"Offen Endstücke"),
IFERROR(IF(VLOOKUP(W1379,[1]Vakuumiert!$B:$C,2,FALSE)=0,"Vakuumierter VOS ungeschält"),
IFERROR(IF(VLOOKUP(W1379,[1]Vakuumiert!$E:$F,2,FALSE)=0,"Vakuumierter ABS ungeschält"),
IFERROR(IF(VLOOKUP(W1379,[1]Vakuumiert!$H:$I,2,FALSE)=0,"Vakuumierter VOS geschält"),
IFERROR(IF(VLOOKUP(W1379,[1]Vakuumiert!$K:$L,2,FALSE)=0,"Vakuumierter VOS vegan"),
IFERROR(IF(VLOOKUP(W1379,[1]Vakuumiert!$N:$O,2,FALSE)=0,"Vakuumierter VOS Zipfel"),
IFERROR(IF(VLOOKUP(W1379,[1]Vakuumiert!$Q:$R,2,FALSE)=0,"Vakuumiert geschält"),
IFERROR(IF(VLOOKUP(W1379,'[1]vakuumierte Fertigprodukte'!$B:$C,2,FALSE)=0,"Fertigprodukte"),
IFERROR(IF(VLOOKUP(W1379,'[1]vakuumierte Fertigprodukte'!$E:$FI,2,FALSE)=0,"Vakuumierte Zipfel"),
IFERROR(IF(VLOOKUP(W1379,[1]Wurste!$B:$C,2,FALSE)=0,"Räucherwürste"),
IFERROR(IF(VLOOKUP(W1379,[1]Wurste!$E:$F,2,FALSE)=0,"URW/URGW Wurst"),
IFERROR(IF(VLOOKUP(W1379,[1]Wurste!$H:$I,2,FALSE)=0,"HF-Wurst Vegan"),
IFERROR(IF(VLOOKUP(W1379,[1]Wurste!$K:$L,2,FALSE)=0,"320er ohne Würste"),
IFERROR(IF(AND(OR(Abfalldokumentation!$I1379="BU3",Abfalldokumentation!$I1379="Verkauf"),Abfalldokumentation!$N1379="Schimmel",Abfalldokumentation!$O1379="keinen Abnehmer/kein Schälpersonal"),"Div. Zipfel, ES ohne Verwendung",VLOOKUP(Abfalldokumentation!$M1379,Produktgruppen!A:B,2,FALSE)),"-")))))))))))))))))))))))</f>
        <v>Offen ungeschält ABS</v>
      </c>
      <c r="M1379" s="76" t="str">
        <f>IFERROR(VLOOKUP(Abfalldokumentation!$W1379,Artikel!A:C,3,FALSE),Abfalldokumentation!$W1379)</f>
        <v>ABS BRUSCHETTA</v>
      </c>
      <c r="N1379" s="76" t="str">
        <f>VLOOKUP(D1379,'Liste Gründe'!A:D,2,FALSE)</f>
        <v>keinen Verwendungszweck</v>
      </c>
      <c r="O1379" s="75" t="str">
        <f>IF(ISBLANK(F1379),VLOOKUP(Abfalldokumentation!$X1379,'Liste Gründe'!A:D,3,FALSE),F1379)</f>
        <v>keinen Verwendungszweck</v>
      </c>
      <c r="P1379" s="76" t="str">
        <f>IF(ISBLANK(Abfalldokumentation!$G1379),"-",Abfalldokumentation!$G1379)</f>
        <v>-</v>
      </c>
      <c r="Q1379" s="76">
        <f t="shared" si="176"/>
        <v>43</v>
      </c>
      <c r="R1379" s="76" t="str">
        <f t="shared" si="177"/>
        <v>Produkte</v>
      </c>
      <c r="S1379" s="76" t="str">
        <f t="shared" si="178"/>
        <v>BUs</v>
      </c>
      <c r="T1379" s="76" t="str">
        <f t="shared" si="179"/>
        <v>Symptome</v>
      </c>
      <c r="U1379" s="76">
        <f>IFERROR(VLOOKUP(Abfalldokumentation!$W1379,Kennzahlen!S:U,3,FALSE)*Abfalldokumentation!$J1379,"0")</f>
        <v>18</v>
      </c>
      <c r="V1379" s="76" t="str">
        <f>IF(ISBLANK(A1379),VLOOKUP(Abfalldokumentation!$W1379,'Linien - BU'!R:S,2,FALSE),A1379)</f>
        <v>bu4</v>
      </c>
      <c r="W1379" s="77">
        <f t="shared" si="180"/>
        <v>29501029</v>
      </c>
      <c r="X1379" s="77">
        <f t="shared" si="181"/>
        <v>61</v>
      </c>
      <c r="Z1379"/>
      <c r="AA1379"/>
    </row>
    <row r="1380" spans="1:27" ht="30" customHeight="1" x14ac:dyDescent="0.25">
      <c r="A1380" s="39" t="s">
        <v>239</v>
      </c>
      <c r="B1380" s="40">
        <v>29900002</v>
      </c>
      <c r="C1380" s="40">
        <f>249+263</f>
        <v>512</v>
      </c>
      <c r="D1380" s="40">
        <v>61</v>
      </c>
      <c r="E1380" s="41">
        <v>44496</v>
      </c>
      <c r="F1380" s="42" t="s">
        <v>21</v>
      </c>
      <c r="G1380" s="40"/>
      <c r="H1380" s="44" t="str">
        <f>IFERROR(VLOOKUP(Abfalldokumentation!$B1380,Artikel!A:C,3,FALSE),Abfalldokumentation!$B1380)</f>
        <v>VOS VEG-SCH MILD</v>
      </c>
      <c r="I1380" s="78" t="str">
        <f>VLOOKUP(V1380,'Linien - BU'!A:B,2,FALSE)</f>
        <v>BU3</v>
      </c>
      <c r="J1380" s="79">
        <f t="shared" si="175"/>
        <v>512</v>
      </c>
      <c r="K1380" s="80">
        <f>Abfalldokumentation!$E1380</f>
        <v>44496</v>
      </c>
      <c r="L1380" s="79" t="str">
        <f>IFERROR(IF(VLOOKUP(W1380,'[1]Rohware 230'!$B:$C,2,FALSE)=0,"Rohware"),
IFERROR(IF(VLOOKUP(W1380,[1]Sammelnr.!$B:$C,2,FALSE)=0,"Sammelnr. ungeschält ABS"),
IFERROR(IF(VLOOKUP(W1380,[1]Sammelnr.!$E:$F,2,FALSE)=0,"Sammelnr. ungeschält VS"),
IFERROR(IF(VLOOKUP(W1380,[1]Sammelnr.!$H:$I,2,FALSE)=0,"Sammelnr. geschält"),
IFERROR(IF(VLOOKUP(W1380,[1]Offen!$B:$C,2,FALSE)=0,"Offen ungeschält ABS"),
IFERROR(IF(VLOOKUP(W1380,[1]Offen!$E:$F,2,FALSE)=0,"Offen ungeschält VOS"),
IFERROR(IF(VLOOKUP(W1380,[1]Offen!$H:$I,2,FALSE)=0,"Offen geschält RW"),
IFERROR(IF(VLOOKUP(W1380,[1]Offen!$K:$L,2,FALSE)=0,"Offen vegan"),
IFERROR(IF(VLOOKUP(W1380,[1]Offen!$N:$O,2,FALSE)=0,"Offen Zipfel"),
IFERROR(IF(VLOOKUP(W1380,[1]Offen!$Q:$R,2,FALSE)=0,"Offen Endstücke"),
IFERROR(IF(VLOOKUP(W1380,[1]Vakuumiert!$B:$C,2,FALSE)=0,"Vakuumierter VOS ungeschält"),
IFERROR(IF(VLOOKUP(W1380,[1]Vakuumiert!$E:$F,2,FALSE)=0,"Vakuumierter ABS ungeschält"),
IFERROR(IF(VLOOKUP(W1380,[1]Vakuumiert!$H:$I,2,FALSE)=0,"Vakuumierter VOS geschält"),
IFERROR(IF(VLOOKUP(W1380,[1]Vakuumiert!$K:$L,2,FALSE)=0,"Vakuumierter VOS vegan"),
IFERROR(IF(VLOOKUP(W1380,[1]Vakuumiert!$N:$O,2,FALSE)=0,"Vakuumierter VOS Zipfel"),
IFERROR(IF(VLOOKUP(W1380,[1]Vakuumiert!$Q:$R,2,FALSE)=0,"Vakuumiert geschält"),
IFERROR(IF(VLOOKUP(W1380,'[1]vakuumierte Fertigprodukte'!$B:$C,2,FALSE)=0,"Fertigprodukte"),
IFERROR(IF(VLOOKUP(W1380,'[1]vakuumierte Fertigprodukte'!$E:$FI,2,FALSE)=0,"Vakuumierte Zipfel"),
IFERROR(IF(VLOOKUP(W1380,[1]Wurste!$B:$C,2,FALSE)=0,"Räucherwürste"),
IFERROR(IF(VLOOKUP(W1380,[1]Wurste!$E:$F,2,FALSE)=0,"URW/URGW Wurst"),
IFERROR(IF(VLOOKUP(W1380,[1]Wurste!$H:$I,2,FALSE)=0,"HF-Wurst Vegan"),
IFERROR(IF(VLOOKUP(W1380,[1]Wurste!$K:$L,2,FALSE)=0,"320er ohne Würste"),
IFERROR(IF(AND(OR(Abfalldokumentation!$I1380="BU3",Abfalldokumentation!$I1380="Verkauf"),Abfalldokumentation!$N1380="Schimmel",Abfalldokumentation!$O1380="keinen Abnehmer/kein Schälpersonal"),"Div. Zipfel, ES ohne Verwendung",VLOOKUP(Abfalldokumentation!$M1380,Produktgruppen!A:B,2,FALSE)),"-")))))))))))))))))))))))</f>
        <v>Offen vegan</v>
      </c>
      <c r="M1380" s="81" t="str">
        <f>IFERROR(VLOOKUP(Abfalldokumentation!$W1380,Artikel!A:C,3,FALSE),Abfalldokumentation!$W1380)</f>
        <v>VOS VEG-SCH MILD</v>
      </c>
      <c r="N1380" s="81" t="str">
        <f>VLOOKUP(D1380,'Liste Gründe'!A:D,2,FALSE)</f>
        <v>keinen Verwendungszweck</v>
      </c>
      <c r="O1380" s="80" t="str">
        <f>IF(ISBLANK(F1380),VLOOKUP(Abfalldokumentation!$X1380,'Liste Gründe'!A:D,3,FALSE),F1380)</f>
        <v>VOS &gt; Einsatz</v>
      </c>
      <c r="P1380" s="81" t="str">
        <f>IF(ISBLANK(Abfalldokumentation!$G1380),"-",Abfalldokumentation!$G1380)</f>
        <v>-</v>
      </c>
      <c r="Q1380" s="81">
        <f t="shared" si="176"/>
        <v>43</v>
      </c>
      <c r="R1380" s="81" t="str">
        <f t="shared" si="177"/>
        <v>Produkte</v>
      </c>
      <c r="S1380" s="81" t="str">
        <f t="shared" si="178"/>
        <v>BUs</v>
      </c>
      <c r="T1380" s="81" t="str">
        <f t="shared" si="179"/>
        <v>Symptome</v>
      </c>
      <c r="U1380" s="81">
        <f>IFERROR(VLOOKUP(Abfalldokumentation!$W1380,Kennzahlen!S:U,3,FALSE)*Abfalldokumentation!$J1380,"0")</f>
        <v>256</v>
      </c>
      <c r="V1380" s="81" t="str">
        <f>IF(ISBLANK(A1380),VLOOKUP(Abfalldokumentation!$W1380,'Linien - BU'!R:S,2,FALSE),A1380)</f>
        <v>bu3</v>
      </c>
      <c r="W1380" s="77">
        <f t="shared" si="180"/>
        <v>29900002</v>
      </c>
      <c r="X1380" s="77">
        <f t="shared" si="181"/>
        <v>61</v>
      </c>
      <c r="Z1380"/>
      <c r="AA1380"/>
    </row>
    <row r="1381" spans="1:27" ht="30" customHeight="1" x14ac:dyDescent="0.25">
      <c r="A1381" s="45" t="s">
        <v>70</v>
      </c>
      <c r="B1381" s="46">
        <v>29900003</v>
      </c>
      <c r="C1381" s="46">
        <v>10</v>
      </c>
      <c r="D1381" s="46">
        <v>61</v>
      </c>
      <c r="E1381" s="47">
        <v>44496</v>
      </c>
      <c r="F1381" s="48" t="s">
        <v>21</v>
      </c>
      <c r="G1381" s="46"/>
      <c r="H1381" s="50" t="str">
        <f>IFERROR(VLOOKUP(Abfalldokumentation!$B1381,Artikel!A:C,3,FALSE),Abfalldokumentation!$B1381)</f>
        <v>VOS VEG-SCH WÜRZIG</v>
      </c>
      <c r="I1381" s="73" t="str">
        <f>VLOOKUP(V1381,'Linien - BU'!A:B,2,FALSE)</f>
        <v>BU1</v>
      </c>
      <c r="J1381" s="74">
        <f t="shared" si="175"/>
        <v>10</v>
      </c>
      <c r="K1381" s="75">
        <f>Abfalldokumentation!$E1381</f>
        <v>44496</v>
      </c>
      <c r="L1381" s="74" t="str">
        <f>IFERROR(IF(VLOOKUP(W1381,'[1]Rohware 230'!$B:$C,2,FALSE)=0,"Rohware"),
IFERROR(IF(VLOOKUP(W1381,[1]Sammelnr.!$B:$C,2,FALSE)=0,"Sammelnr. ungeschält ABS"),
IFERROR(IF(VLOOKUP(W1381,[1]Sammelnr.!$E:$F,2,FALSE)=0,"Sammelnr. ungeschält VS"),
IFERROR(IF(VLOOKUP(W1381,[1]Sammelnr.!$H:$I,2,FALSE)=0,"Sammelnr. geschält"),
IFERROR(IF(VLOOKUP(W1381,[1]Offen!$B:$C,2,FALSE)=0,"Offen ungeschält ABS"),
IFERROR(IF(VLOOKUP(W1381,[1]Offen!$E:$F,2,FALSE)=0,"Offen ungeschält VOS"),
IFERROR(IF(VLOOKUP(W1381,[1]Offen!$H:$I,2,FALSE)=0,"Offen geschält RW"),
IFERROR(IF(VLOOKUP(W1381,[1]Offen!$K:$L,2,FALSE)=0,"Offen vegan"),
IFERROR(IF(VLOOKUP(W1381,[1]Offen!$N:$O,2,FALSE)=0,"Offen Zipfel"),
IFERROR(IF(VLOOKUP(W1381,[1]Offen!$Q:$R,2,FALSE)=0,"Offen Endstücke"),
IFERROR(IF(VLOOKUP(W1381,[1]Vakuumiert!$B:$C,2,FALSE)=0,"Vakuumierter VOS ungeschält"),
IFERROR(IF(VLOOKUP(W1381,[1]Vakuumiert!$E:$F,2,FALSE)=0,"Vakuumierter ABS ungeschält"),
IFERROR(IF(VLOOKUP(W1381,[1]Vakuumiert!$H:$I,2,FALSE)=0,"Vakuumierter VOS geschält"),
IFERROR(IF(VLOOKUP(W1381,[1]Vakuumiert!$K:$L,2,FALSE)=0,"Vakuumierter VOS vegan"),
IFERROR(IF(VLOOKUP(W1381,[1]Vakuumiert!$N:$O,2,FALSE)=0,"Vakuumierter VOS Zipfel"),
IFERROR(IF(VLOOKUP(W1381,[1]Vakuumiert!$Q:$R,2,FALSE)=0,"Vakuumiert geschält"),
IFERROR(IF(VLOOKUP(W1381,'[1]vakuumierte Fertigprodukte'!$B:$C,2,FALSE)=0,"Fertigprodukte"),
IFERROR(IF(VLOOKUP(W1381,'[1]vakuumierte Fertigprodukte'!$E:$FI,2,FALSE)=0,"Vakuumierte Zipfel"),
IFERROR(IF(VLOOKUP(W1381,[1]Wurste!$B:$C,2,FALSE)=0,"Räucherwürste"),
IFERROR(IF(VLOOKUP(W1381,[1]Wurste!$E:$F,2,FALSE)=0,"URW/URGW Wurst"),
IFERROR(IF(VLOOKUP(W1381,[1]Wurste!$H:$I,2,FALSE)=0,"HF-Wurst Vegan"),
IFERROR(IF(VLOOKUP(W1381,[1]Wurste!$K:$L,2,FALSE)=0,"320er ohne Würste"),
IFERROR(IF(AND(OR(Abfalldokumentation!$I1381="BU3",Abfalldokumentation!$I1381="Verkauf"),Abfalldokumentation!$N1381="Schimmel",Abfalldokumentation!$O1381="keinen Abnehmer/kein Schälpersonal"),"Div. Zipfel, ES ohne Verwendung",VLOOKUP(Abfalldokumentation!$M1381,Produktgruppen!A:B,2,FALSE)),"-")))))))))))))))))))))))</f>
        <v>Offen vegan</v>
      </c>
      <c r="M1381" s="76" t="str">
        <f>IFERROR(VLOOKUP(Abfalldokumentation!$W1381,Artikel!A:C,3,FALSE),Abfalldokumentation!$W1381)</f>
        <v>VOS VEG-SCH WÜRZIG</v>
      </c>
      <c r="N1381" s="76" t="str">
        <f>VLOOKUP(D1381,'Liste Gründe'!A:D,2,FALSE)</f>
        <v>keinen Verwendungszweck</v>
      </c>
      <c r="O1381" s="75" t="str">
        <f>IF(ISBLANK(F1381),VLOOKUP(Abfalldokumentation!$X1381,'Liste Gründe'!A:D,3,FALSE),F1381)</f>
        <v>VOS &gt; Einsatz</v>
      </c>
      <c r="P1381" s="76" t="str">
        <f>IF(ISBLANK(Abfalldokumentation!$G1381),"-",Abfalldokumentation!$G1381)</f>
        <v>-</v>
      </c>
      <c r="Q1381" s="76">
        <f t="shared" si="176"/>
        <v>43</v>
      </c>
      <c r="R1381" s="76" t="str">
        <f t="shared" si="177"/>
        <v>Produkte</v>
      </c>
      <c r="S1381" s="76" t="str">
        <f t="shared" si="178"/>
        <v>BUs</v>
      </c>
      <c r="T1381" s="76" t="str">
        <f t="shared" si="179"/>
        <v>Symptome</v>
      </c>
      <c r="U1381" s="76">
        <f>IFERROR(VLOOKUP(Abfalldokumentation!$W1381,Kennzahlen!S:U,3,FALSE)*Abfalldokumentation!$J1381,"0")</f>
        <v>5</v>
      </c>
      <c r="V1381" s="76" t="str">
        <f>IF(ISBLANK(A1381),VLOOKUP(Abfalldokumentation!$W1381,'Linien - BU'!R:S,2,FALSE),A1381)</f>
        <v>Abfüllung</v>
      </c>
      <c r="W1381" s="77">
        <f t="shared" si="180"/>
        <v>29900003</v>
      </c>
      <c r="X1381" s="77">
        <f t="shared" si="181"/>
        <v>61</v>
      </c>
      <c r="Z1381"/>
      <c r="AA1381"/>
    </row>
    <row r="1382" spans="1:27" ht="30" customHeight="1" x14ac:dyDescent="0.25">
      <c r="A1382" s="39">
        <v>3020</v>
      </c>
      <c r="B1382" s="40">
        <v>32000049</v>
      </c>
      <c r="C1382" s="40">
        <v>81.2</v>
      </c>
      <c r="D1382" s="40">
        <v>31</v>
      </c>
      <c r="E1382" s="41">
        <v>44496</v>
      </c>
      <c r="F1382" s="42"/>
      <c r="G1382" s="40"/>
      <c r="H1382" s="44" t="str">
        <f>IFERROR(VLOOKUP(Abfalldokumentation!$B1382,Artikel!A:C,3,FALSE),Abfalldokumentation!$B1382)</f>
        <v>GRW NATUR 7,2KG</v>
      </c>
      <c r="I1382" s="78" t="str">
        <f>VLOOKUP(V1382,'Linien - BU'!A:B,2,FALSE)</f>
        <v>BU1</v>
      </c>
      <c r="J1382" s="79">
        <f t="shared" si="175"/>
        <v>81.2</v>
      </c>
      <c r="K1382" s="80">
        <f>Abfalldokumentation!$E1382</f>
        <v>44496</v>
      </c>
      <c r="L1382" s="79" t="str">
        <f>IFERROR(IF(VLOOKUP(W1382,'[1]Rohware 230'!$B:$C,2,FALSE)=0,"Rohware"),
IFERROR(IF(VLOOKUP(W1382,[1]Sammelnr.!$B:$C,2,FALSE)=0,"Sammelnr. ungeschält ABS"),
IFERROR(IF(VLOOKUP(W1382,[1]Sammelnr.!$E:$F,2,FALSE)=0,"Sammelnr. ungeschält VS"),
IFERROR(IF(VLOOKUP(W1382,[1]Sammelnr.!$H:$I,2,FALSE)=0,"Sammelnr. geschält"),
IFERROR(IF(VLOOKUP(W1382,[1]Offen!$B:$C,2,FALSE)=0,"Offen ungeschält ABS"),
IFERROR(IF(VLOOKUP(W1382,[1]Offen!$E:$F,2,FALSE)=0,"Offen ungeschält VOS"),
IFERROR(IF(VLOOKUP(W1382,[1]Offen!$H:$I,2,FALSE)=0,"Offen geschält RW"),
IFERROR(IF(VLOOKUP(W1382,[1]Offen!$K:$L,2,FALSE)=0,"Offen vegan"),
IFERROR(IF(VLOOKUP(W1382,[1]Offen!$N:$O,2,FALSE)=0,"Offen Zipfel"),
IFERROR(IF(VLOOKUP(W1382,[1]Offen!$Q:$R,2,FALSE)=0,"Offen Endstücke"),
IFERROR(IF(VLOOKUP(W1382,[1]Vakuumiert!$B:$C,2,FALSE)=0,"Vakuumierter VOS ungeschält"),
IFERROR(IF(VLOOKUP(W1382,[1]Vakuumiert!$E:$F,2,FALSE)=0,"Vakuumierter ABS ungeschält"),
IFERROR(IF(VLOOKUP(W1382,[1]Vakuumiert!$H:$I,2,FALSE)=0,"Vakuumierter VOS geschält"),
IFERROR(IF(VLOOKUP(W1382,[1]Vakuumiert!$K:$L,2,FALSE)=0,"Vakuumierter VOS vegan"),
IFERROR(IF(VLOOKUP(W1382,[1]Vakuumiert!$N:$O,2,FALSE)=0,"Vakuumierter VOS Zipfel"),
IFERROR(IF(VLOOKUP(W1382,[1]Vakuumiert!$Q:$R,2,FALSE)=0,"Vakuumiert geschält"),
IFERROR(IF(VLOOKUP(W1382,'[1]vakuumierte Fertigprodukte'!$B:$C,2,FALSE)=0,"Fertigprodukte"),
IFERROR(IF(VLOOKUP(W1382,'[1]vakuumierte Fertigprodukte'!$E:$FI,2,FALSE)=0,"Vakuumierte Zipfel"),
IFERROR(IF(VLOOKUP(W1382,[1]Wurste!$B:$C,2,FALSE)=0,"Räucherwürste"),
IFERROR(IF(VLOOKUP(W1382,[1]Wurste!$E:$F,2,FALSE)=0,"URW/URGW Wurst"),
IFERROR(IF(VLOOKUP(W1382,[1]Wurste!$H:$I,2,FALSE)=0,"HF-Wurst Vegan"),
IFERROR(IF(VLOOKUP(W1382,[1]Wurste!$K:$L,2,FALSE)=0,"320er ohne Würste"),
IFERROR(IF(AND(OR(Abfalldokumentation!$I1382="BU3",Abfalldokumentation!$I1382="Verkauf"),Abfalldokumentation!$N1382="Schimmel",Abfalldokumentation!$O1382="keinen Abnehmer/kein Schälpersonal"),"Div. Zipfel, ES ohne Verwendung",VLOOKUP(Abfalldokumentation!$M1382,Produktgruppen!A:B,2,FALSE)),"-")))))))))))))))))))))))</f>
        <v>Räucherwürste</v>
      </c>
      <c r="M1382" s="81" t="str">
        <f>IFERROR(VLOOKUP(Abfalldokumentation!$W1382,Artikel!A:C,3,FALSE),Abfalldokumentation!$W1382)</f>
        <v>GRW NATUR 7,2KG</v>
      </c>
      <c r="N1382" s="81" t="str">
        <f>VLOOKUP(D1382,'Liste Gründe'!A:D,2,FALSE)</f>
        <v>Linienbezogen</v>
      </c>
      <c r="O1382" s="80" t="str">
        <f>IF(ISBLANK(F1382),VLOOKUP(Abfalldokumentation!$X1382,'Liste Gründe'!A:D,3,FALSE),F1382)</f>
        <v>Clip gerissen</v>
      </c>
      <c r="P1382" s="81" t="str">
        <f>IF(ISBLANK(Abfalldokumentation!$G1382),"-",Abfalldokumentation!$G1382)</f>
        <v>-</v>
      </c>
      <c r="Q1382" s="81">
        <f t="shared" si="176"/>
        <v>43</v>
      </c>
      <c r="R1382" s="81" t="str">
        <f t="shared" si="177"/>
        <v>Produkte</v>
      </c>
      <c r="S1382" s="81" t="str">
        <f t="shared" si="178"/>
        <v>BUs</v>
      </c>
      <c r="T1382" s="81" t="str">
        <f t="shared" si="179"/>
        <v>Symptome</v>
      </c>
      <c r="U1382" s="81" t="str">
        <f>IFERROR(VLOOKUP(Abfalldokumentation!$W1382,Kennzahlen!S:U,3,FALSE)*Abfalldokumentation!$J1382,"0")</f>
        <v>0</v>
      </c>
      <c r="V1382" s="81">
        <f>IF(ISBLANK(A1382),VLOOKUP(Abfalldokumentation!$W1382,'Linien - BU'!R:S,2,FALSE),A1382)</f>
        <v>3020</v>
      </c>
      <c r="W1382" s="77">
        <f t="shared" si="180"/>
        <v>32000049</v>
      </c>
      <c r="X1382" s="77">
        <f t="shared" si="181"/>
        <v>31</v>
      </c>
      <c r="Z1382"/>
      <c r="AA1382"/>
    </row>
    <row r="1383" spans="1:27" ht="30" customHeight="1" x14ac:dyDescent="0.25">
      <c r="A1383" s="45">
        <v>3020</v>
      </c>
      <c r="B1383" s="46">
        <v>32000049</v>
      </c>
      <c r="C1383" s="46">
        <v>81.2</v>
      </c>
      <c r="D1383" s="46">
        <v>31</v>
      </c>
      <c r="E1383" s="47">
        <v>44496</v>
      </c>
      <c r="F1383" s="48"/>
      <c r="G1383" s="46"/>
      <c r="H1383" s="50" t="str">
        <f>IFERROR(VLOOKUP(Abfalldokumentation!$B1383,Artikel!A:C,3,FALSE),Abfalldokumentation!$B1383)</f>
        <v>GRW NATUR 7,2KG</v>
      </c>
      <c r="I1383" s="73" t="str">
        <f>VLOOKUP(V1383,'Linien - BU'!A:B,2,FALSE)</f>
        <v>BU1</v>
      </c>
      <c r="J1383" s="74">
        <f t="shared" si="175"/>
        <v>81.2</v>
      </c>
      <c r="K1383" s="75">
        <f>Abfalldokumentation!$E1383</f>
        <v>44496</v>
      </c>
      <c r="L1383" s="74" t="str">
        <f>IFERROR(IF(VLOOKUP(W1383,'[1]Rohware 230'!$B:$C,2,FALSE)=0,"Rohware"),
IFERROR(IF(VLOOKUP(W1383,[1]Sammelnr.!$B:$C,2,FALSE)=0,"Sammelnr. ungeschält ABS"),
IFERROR(IF(VLOOKUP(W1383,[1]Sammelnr.!$E:$F,2,FALSE)=0,"Sammelnr. ungeschält VS"),
IFERROR(IF(VLOOKUP(W1383,[1]Sammelnr.!$H:$I,2,FALSE)=0,"Sammelnr. geschält"),
IFERROR(IF(VLOOKUP(W1383,[1]Offen!$B:$C,2,FALSE)=0,"Offen ungeschält ABS"),
IFERROR(IF(VLOOKUP(W1383,[1]Offen!$E:$F,2,FALSE)=0,"Offen ungeschält VOS"),
IFERROR(IF(VLOOKUP(W1383,[1]Offen!$H:$I,2,FALSE)=0,"Offen geschält RW"),
IFERROR(IF(VLOOKUP(W1383,[1]Offen!$K:$L,2,FALSE)=0,"Offen vegan"),
IFERROR(IF(VLOOKUP(W1383,[1]Offen!$N:$O,2,FALSE)=0,"Offen Zipfel"),
IFERROR(IF(VLOOKUP(W1383,[1]Offen!$Q:$R,2,FALSE)=0,"Offen Endstücke"),
IFERROR(IF(VLOOKUP(W1383,[1]Vakuumiert!$B:$C,2,FALSE)=0,"Vakuumierter VOS ungeschält"),
IFERROR(IF(VLOOKUP(W1383,[1]Vakuumiert!$E:$F,2,FALSE)=0,"Vakuumierter ABS ungeschält"),
IFERROR(IF(VLOOKUP(W1383,[1]Vakuumiert!$H:$I,2,FALSE)=0,"Vakuumierter VOS geschält"),
IFERROR(IF(VLOOKUP(W1383,[1]Vakuumiert!$K:$L,2,FALSE)=0,"Vakuumierter VOS vegan"),
IFERROR(IF(VLOOKUP(W1383,[1]Vakuumiert!$N:$O,2,FALSE)=0,"Vakuumierter VOS Zipfel"),
IFERROR(IF(VLOOKUP(W1383,[1]Vakuumiert!$Q:$R,2,FALSE)=0,"Vakuumiert geschält"),
IFERROR(IF(VLOOKUP(W1383,'[1]vakuumierte Fertigprodukte'!$B:$C,2,FALSE)=0,"Fertigprodukte"),
IFERROR(IF(VLOOKUP(W1383,'[1]vakuumierte Fertigprodukte'!$E:$FI,2,FALSE)=0,"Vakuumierte Zipfel"),
IFERROR(IF(VLOOKUP(W1383,[1]Wurste!$B:$C,2,FALSE)=0,"Räucherwürste"),
IFERROR(IF(VLOOKUP(W1383,[1]Wurste!$E:$F,2,FALSE)=0,"URW/URGW Wurst"),
IFERROR(IF(VLOOKUP(W1383,[1]Wurste!$H:$I,2,FALSE)=0,"HF-Wurst Vegan"),
IFERROR(IF(VLOOKUP(W1383,[1]Wurste!$K:$L,2,FALSE)=0,"320er ohne Würste"),
IFERROR(IF(AND(OR(Abfalldokumentation!$I1383="BU3",Abfalldokumentation!$I1383="Verkauf"),Abfalldokumentation!$N1383="Schimmel",Abfalldokumentation!$O1383="keinen Abnehmer/kein Schälpersonal"),"Div. Zipfel, ES ohne Verwendung",VLOOKUP(Abfalldokumentation!$M1383,Produktgruppen!A:B,2,FALSE)),"-")))))))))))))))))))))))</f>
        <v>Räucherwürste</v>
      </c>
      <c r="M1383" s="76" t="str">
        <f>IFERROR(VLOOKUP(Abfalldokumentation!$W1383,Artikel!A:C,3,FALSE),Abfalldokumentation!$W1383)</f>
        <v>GRW NATUR 7,2KG</v>
      </c>
      <c r="N1383" s="76" t="str">
        <f>VLOOKUP(D1383,'Liste Gründe'!A:D,2,FALSE)</f>
        <v>Linienbezogen</v>
      </c>
      <c r="O1383" s="75" t="str">
        <f>IF(ISBLANK(F1383),VLOOKUP(Abfalldokumentation!$X1383,'Liste Gründe'!A:D,3,FALSE),F1383)</f>
        <v>Clip gerissen</v>
      </c>
      <c r="P1383" s="76" t="str">
        <f>IF(ISBLANK(Abfalldokumentation!$G1383),"-",Abfalldokumentation!$G1383)</f>
        <v>-</v>
      </c>
      <c r="Q1383" s="76">
        <f t="shared" si="176"/>
        <v>43</v>
      </c>
      <c r="R1383" s="76" t="str">
        <f t="shared" si="177"/>
        <v>Produkte</v>
      </c>
      <c r="S1383" s="76" t="str">
        <f t="shared" si="178"/>
        <v>BUs</v>
      </c>
      <c r="T1383" s="76" t="str">
        <f t="shared" si="179"/>
        <v>Symptome</v>
      </c>
      <c r="U1383" s="76" t="str">
        <f>IFERROR(VLOOKUP(Abfalldokumentation!$W1383,Kennzahlen!S:U,3,FALSE)*Abfalldokumentation!$J1383,"0")</f>
        <v>0</v>
      </c>
      <c r="V1383" s="76">
        <f>IF(ISBLANK(A1383),VLOOKUP(Abfalldokumentation!$W1383,'Linien - BU'!R:S,2,FALSE),A1383)</f>
        <v>3020</v>
      </c>
      <c r="W1383" s="77">
        <f t="shared" si="180"/>
        <v>32000049</v>
      </c>
      <c r="X1383" s="77">
        <f t="shared" si="181"/>
        <v>31</v>
      </c>
      <c r="Z1383"/>
      <c r="AA1383"/>
    </row>
    <row r="1384" spans="1:27" ht="30" customHeight="1" x14ac:dyDescent="0.25">
      <c r="A1384" s="39">
        <v>3040</v>
      </c>
      <c r="B1384" s="40">
        <v>32000061</v>
      </c>
      <c r="C1384" s="40">
        <v>20.3</v>
      </c>
      <c r="D1384" s="40">
        <v>40</v>
      </c>
      <c r="E1384" s="41">
        <v>44496</v>
      </c>
      <c r="F1384" s="42"/>
      <c r="G1384" s="40"/>
      <c r="H1384" s="44" t="str">
        <f>IFERROR(VLOOKUP(Abfalldokumentation!$B1384,Artikel!A:C,3,FALSE),Abfalldokumentation!$B1384)</f>
        <v>GRW GARTK 7,2KG</v>
      </c>
      <c r="I1384" s="78" t="str">
        <f>VLOOKUP(V1384,'Linien - BU'!A:B,2,FALSE)</f>
        <v>BU1</v>
      </c>
      <c r="J1384" s="79">
        <f t="shared" si="175"/>
        <v>20.3</v>
      </c>
      <c r="K1384" s="80">
        <f>Abfalldokumentation!$E1384</f>
        <v>44496</v>
      </c>
      <c r="L1384" s="79" t="str">
        <f>IFERROR(IF(VLOOKUP(W1384,'[1]Rohware 230'!$B:$C,2,FALSE)=0,"Rohware"),
IFERROR(IF(VLOOKUP(W1384,[1]Sammelnr.!$B:$C,2,FALSE)=0,"Sammelnr. ungeschält ABS"),
IFERROR(IF(VLOOKUP(W1384,[1]Sammelnr.!$E:$F,2,FALSE)=0,"Sammelnr. ungeschält VS"),
IFERROR(IF(VLOOKUP(W1384,[1]Sammelnr.!$H:$I,2,FALSE)=0,"Sammelnr. geschält"),
IFERROR(IF(VLOOKUP(W1384,[1]Offen!$B:$C,2,FALSE)=0,"Offen ungeschält ABS"),
IFERROR(IF(VLOOKUP(W1384,[1]Offen!$E:$F,2,FALSE)=0,"Offen ungeschält VOS"),
IFERROR(IF(VLOOKUP(W1384,[1]Offen!$H:$I,2,FALSE)=0,"Offen geschält RW"),
IFERROR(IF(VLOOKUP(W1384,[1]Offen!$K:$L,2,FALSE)=0,"Offen vegan"),
IFERROR(IF(VLOOKUP(W1384,[1]Offen!$N:$O,2,FALSE)=0,"Offen Zipfel"),
IFERROR(IF(VLOOKUP(W1384,[1]Offen!$Q:$R,2,FALSE)=0,"Offen Endstücke"),
IFERROR(IF(VLOOKUP(W1384,[1]Vakuumiert!$B:$C,2,FALSE)=0,"Vakuumierter VOS ungeschält"),
IFERROR(IF(VLOOKUP(W1384,[1]Vakuumiert!$E:$F,2,FALSE)=0,"Vakuumierter ABS ungeschält"),
IFERROR(IF(VLOOKUP(W1384,[1]Vakuumiert!$H:$I,2,FALSE)=0,"Vakuumierter VOS geschält"),
IFERROR(IF(VLOOKUP(W1384,[1]Vakuumiert!$K:$L,2,FALSE)=0,"Vakuumierter VOS vegan"),
IFERROR(IF(VLOOKUP(W1384,[1]Vakuumiert!$N:$O,2,FALSE)=0,"Vakuumierter VOS Zipfel"),
IFERROR(IF(VLOOKUP(W1384,[1]Vakuumiert!$Q:$R,2,FALSE)=0,"Vakuumiert geschält"),
IFERROR(IF(VLOOKUP(W1384,'[1]vakuumierte Fertigprodukte'!$B:$C,2,FALSE)=0,"Fertigprodukte"),
IFERROR(IF(VLOOKUP(W1384,'[1]vakuumierte Fertigprodukte'!$E:$FI,2,FALSE)=0,"Vakuumierte Zipfel"),
IFERROR(IF(VLOOKUP(W1384,[1]Wurste!$B:$C,2,FALSE)=0,"Räucherwürste"),
IFERROR(IF(VLOOKUP(W1384,[1]Wurste!$E:$F,2,FALSE)=0,"URW/URGW Wurst"),
IFERROR(IF(VLOOKUP(W1384,[1]Wurste!$H:$I,2,FALSE)=0,"HF-Wurst Vegan"),
IFERROR(IF(VLOOKUP(W1384,[1]Wurste!$K:$L,2,FALSE)=0,"320er ohne Würste"),
IFERROR(IF(AND(OR(Abfalldokumentation!$I1384="BU3",Abfalldokumentation!$I1384="Verkauf"),Abfalldokumentation!$N1384="Schimmel",Abfalldokumentation!$O1384="keinen Abnehmer/kein Schälpersonal"),"Div. Zipfel, ES ohne Verwendung",VLOOKUP(Abfalldokumentation!$M1384,Produktgruppen!A:B,2,FALSE)),"-")))))))))))))))))))))))</f>
        <v>Räucherwürste</v>
      </c>
      <c r="M1384" s="81" t="str">
        <f>IFERROR(VLOOKUP(Abfalldokumentation!$W1384,Artikel!A:C,3,FALSE),Abfalldokumentation!$W1384)</f>
        <v>GRW GARTK 7,2KG</v>
      </c>
      <c r="N1384" s="81" t="str">
        <f>VLOOKUP(D1384,'Liste Gründe'!A:D,2,FALSE)</f>
        <v>Rest</v>
      </c>
      <c r="O1384" s="80" t="str">
        <f>IF(ISBLANK(F1384),VLOOKUP(Abfalldokumentation!$X1384,'Liste Gründe'!A:D,3,FALSE),F1384)</f>
        <v>Metall</v>
      </c>
      <c r="P1384" s="81" t="str">
        <f>IF(ISBLANK(Abfalldokumentation!$G1384),"-",Abfalldokumentation!$G1384)</f>
        <v>-</v>
      </c>
      <c r="Q1384" s="81">
        <f t="shared" si="176"/>
        <v>43</v>
      </c>
      <c r="R1384" s="81" t="str">
        <f t="shared" si="177"/>
        <v>Produkte</v>
      </c>
      <c r="S1384" s="81" t="str">
        <f t="shared" si="178"/>
        <v>BUs</v>
      </c>
      <c r="T1384" s="81" t="str">
        <f t="shared" si="179"/>
        <v>Symptome</v>
      </c>
      <c r="U1384" s="81" t="str">
        <f>IFERROR(VLOOKUP(Abfalldokumentation!$W1384,Kennzahlen!S:U,3,FALSE)*Abfalldokumentation!$J1384,"0")</f>
        <v>0</v>
      </c>
      <c r="V1384" s="81">
        <f>IF(ISBLANK(A1384),VLOOKUP(Abfalldokumentation!$W1384,'Linien - BU'!R:S,2,FALSE),A1384)</f>
        <v>3040</v>
      </c>
      <c r="W1384" s="77">
        <f t="shared" si="180"/>
        <v>32000061</v>
      </c>
      <c r="X1384" s="77">
        <f t="shared" si="181"/>
        <v>40</v>
      </c>
      <c r="Z1384"/>
      <c r="AA1384"/>
    </row>
    <row r="1385" spans="1:27" ht="30" customHeight="1" x14ac:dyDescent="0.25">
      <c r="A1385" s="45">
        <v>2030</v>
      </c>
      <c r="B1385" s="46">
        <v>32000061</v>
      </c>
      <c r="C1385" s="46">
        <v>20.3</v>
      </c>
      <c r="D1385" s="46">
        <v>10</v>
      </c>
      <c r="E1385" s="47">
        <v>44496</v>
      </c>
      <c r="F1385" s="48"/>
      <c r="G1385" s="46"/>
      <c r="H1385" s="50" t="str">
        <f>IFERROR(VLOOKUP(Abfalldokumentation!$B1385,Artikel!A:C,3,FALSE),Abfalldokumentation!$B1385)</f>
        <v>GRW GARTK 7,2KG</v>
      </c>
      <c r="I1385" s="73" t="str">
        <f>VLOOKUP(V1385,'Linien - BU'!A:B,2,FALSE)</f>
        <v>BU1</v>
      </c>
      <c r="J1385" s="74">
        <f t="shared" si="175"/>
        <v>20.3</v>
      </c>
      <c r="K1385" s="75">
        <f>Abfalldokumentation!$E1385</f>
        <v>44496</v>
      </c>
      <c r="L1385" s="74" t="str">
        <f>IFERROR(IF(VLOOKUP(W1385,'[1]Rohware 230'!$B:$C,2,FALSE)=0,"Rohware"),
IFERROR(IF(VLOOKUP(W1385,[1]Sammelnr.!$B:$C,2,FALSE)=0,"Sammelnr. ungeschält ABS"),
IFERROR(IF(VLOOKUP(W1385,[1]Sammelnr.!$E:$F,2,FALSE)=0,"Sammelnr. ungeschält VS"),
IFERROR(IF(VLOOKUP(W1385,[1]Sammelnr.!$H:$I,2,FALSE)=0,"Sammelnr. geschält"),
IFERROR(IF(VLOOKUP(W1385,[1]Offen!$B:$C,2,FALSE)=0,"Offen ungeschält ABS"),
IFERROR(IF(VLOOKUP(W1385,[1]Offen!$E:$F,2,FALSE)=0,"Offen ungeschält VOS"),
IFERROR(IF(VLOOKUP(W1385,[1]Offen!$H:$I,2,FALSE)=0,"Offen geschält RW"),
IFERROR(IF(VLOOKUP(W1385,[1]Offen!$K:$L,2,FALSE)=0,"Offen vegan"),
IFERROR(IF(VLOOKUP(W1385,[1]Offen!$N:$O,2,FALSE)=0,"Offen Zipfel"),
IFERROR(IF(VLOOKUP(W1385,[1]Offen!$Q:$R,2,FALSE)=0,"Offen Endstücke"),
IFERROR(IF(VLOOKUP(W1385,[1]Vakuumiert!$B:$C,2,FALSE)=0,"Vakuumierter VOS ungeschält"),
IFERROR(IF(VLOOKUP(W1385,[1]Vakuumiert!$E:$F,2,FALSE)=0,"Vakuumierter ABS ungeschält"),
IFERROR(IF(VLOOKUP(W1385,[1]Vakuumiert!$H:$I,2,FALSE)=0,"Vakuumierter VOS geschält"),
IFERROR(IF(VLOOKUP(W1385,[1]Vakuumiert!$K:$L,2,FALSE)=0,"Vakuumierter VOS vegan"),
IFERROR(IF(VLOOKUP(W1385,[1]Vakuumiert!$N:$O,2,FALSE)=0,"Vakuumierter VOS Zipfel"),
IFERROR(IF(VLOOKUP(W1385,[1]Vakuumiert!$Q:$R,2,FALSE)=0,"Vakuumiert geschält"),
IFERROR(IF(VLOOKUP(W1385,'[1]vakuumierte Fertigprodukte'!$B:$C,2,FALSE)=0,"Fertigprodukte"),
IFERROR(IF(VLOOKUP(W1385,'[1]vakuumierte Fertigprodukte'!$E:$FI,2,FALSE)=0,"Vakuumierte Zipfel"),
IFERROR(IF(VLOOKUP(W1385,[1]Wurste!$B:$C,2,FALSE)=0,"Räucherwürste"),
IFERROR(IF(VLOOKUP(W1385,[1]Wurste!$E:$F,2,FALSE)=0,"URW/URGW Wurst"),
IFERROR(IF(VLOOKUP(W1385,[1]Wurste!$H:$I,2,FALSE)=0,"HF-Wurst Vegan"),
IFERROR(IF(VLOOKUP(W1385,[1]Wurste!$K:$L,2,FALSE)=0,"320er ohne Würste"),
IFERROR(IF(AND(OR(Abfalldokumentation!$I1385="BU3",Abfalldokumentation!$I1385="Verkauf"),Abfalldokumentation!$N1385="Schimmel",Abfalldokumentation!$O1385="keinen Abnehmer/kein Schälpersonal"),"Div. Zipfel, ES ohne Verwendung",VLOOKUP(Abfalldokumentation!$M1385,Produktgruppen!A:B,2,FALSE)),"-")))))))))))))))))))))))</f>
        <v>Räucherwürste</v>
      </c>
      <c r="M1385" s="76" t="str">
        <f>IFERROR(VLOOKUP(Abfalldokumentation!$W1385,Artikel!A:C,3,FALSE),Abfalldokumentation!$W1385)</f>
        <v>GRW GARTK 7,2KG</v>
      </c>
      <c r="N1385" s="76" t="str">
        <f>VLOOKUP(D1385,'Liste Gründe'!A:D,2,FALSE)</f>
        <v>Linienbezogen</v>
      </c>
      <c r="O1385" s="75" t="str">
        <f>IF(ISBLANK(F1385),VLOOKUP(Abfalldokumentation!$X1385,'Liste Gründe'!A:D,3,FALSE),F1385)</f>
        <v>Reinigung</v>
      </c>
      <c r="P1385" s="76" t="str">
        <f>IF(ISBLANK(Abfalldokumentation!$G1385),"-",Abfalldokumentation!$G1385)</f>
        <v>-</v>
      </c>
      <c r="Q1385" s="76">
        <f t="shared" si="176"/>
        <v>43</v>
      </c>
      <c r="R1385" s="76" t="str">
        <f t="shared" si="177"/>
        <v>Produkte</v>
      </c>
      <c r="S1385" s="76" t="str">
        <f t="shared" si="178"/>
        <v>BUs</v>
      </c>
      <c r="T1385" s="76" t="str">
        <f t="shared" si="179"/>
        <v>Symptome</v>
      </c>
      <c r="U1385" s="76" t="str">
        <f>IFERROR(VLOOKUP(Abfalldokumentation!$W1385,Kennzahlen!S:U,3,FALSE)*Abfalldokumentation!$J1385,"0")</f>
        <v>0</v>
      </c>
      <c r="V1385" s="76">
        <f>IF(ISBLANK(A1385),VLOOKUP(Abfalldokumentation!$W1385,'Linien - BU'!R:S,2,FALSE),A1385)</f>
        <v>2030</v>
      </c>
      <c r="W1385" s="77">
        <f t="shared" si="180"/>
        <v>32000061</v>
      </c>
      <c r="X1385" s="77">
        <f t="shared" si="181"/>
        <v>10</v>
      </c>
      <c r="Z1385"/>
      <c r="AA1385"/>
    </row>
    <row r="1386" spans="1:27" ht="30" customHeight="1" x14ac:dyDescent="0.25">
      <c r="A1386" s="39" t="s">
        <v>243</v>
      </c>
      <c r="B1386" s="40">
        <v>49500194</v>
      </c>
      <c r="C1386" s="40">
        <v>297</v>
      </c>
      <c r="D1386" s="40">
        <v>61</v>
      </c>
      <c r="E1386" s="41">
        <v>44496</v>
      </c>
      <c r="F1386" s="42"/>
      <c r="G1386" s="40"/>
      <c r="H1386" s="44" t="str">
        <f>IFERROR(VLOOKUP(Abfalldokumentation!$B1386,Artikel!A:C,3,FALSE),Abfalldokumentation!$B1386)</f>
        <v>ABS CAMBOZOLA-VAKU</v>
      </c>
      <c r="I1386" s="78" t="str">
        <f>VLOOKUP(V1386,'Linien - BU'!A:B,2,FALSE)</f>
        <v>BU4</v>
      </c>
      <c r="J1386" s="79">
        <f t="shared" si="175"/>
        <v>297</v>
      </c>
      <c r="K1386" s="80">
        <f>Abfalldokumentation!$E1386</f>
        <v>44496</v>
      </c>
      <c r="L1386" s="79" t="str">
        <f>IFERROR(IF(VLOOKUP(W1386,'[1]Rohware 230'!$B:$C,2,FALSE)=0,"Rohware"),
IFERROR(IF(VLOOKUP(W1386,[1]Sammelnr.!$B:$C,2,FALSE)=0,"Sammelnr. ungeschält ABS"),
IFERROR(IF(VLOOKUP(W1386,[1]Sammelnr.!$E:$F,2,FALSE)=0,"Sammelnr. ungeschält VS"),
IFERROR(IF(VLOOKUP(W1386,[1]Sammelnr.!$H:$I,2,FALSE)=0,"Sammelnr. geschält"),
IFERROR(IF(VLOOKUP(W1386,[1]Offen!$B:$C,2,FALSE)=0,"Offen ungeschält ABS"),
IFERROR(IF(VLOOKUP(W1386,[1]Offen!$E:$F,2,FALSE)=0,"Offen ungeschält VOS"),
IFERROR(IF(VLOOKUP(W1386,[1]Offen!$H:$I,2,FALSE)=0,"Offen geschält RW"),
IFERROR(IF(VLOOKUP(W1386,[1]Offen!$K:$L,2,FALSE)=0,"Offen vegan"),
IFERROR(IF(VLOOKUP(W1386,[1]Offen!$N:$O,2,FALSE)=0,"Offen Zipfel"),
IFERROR(IF(VLOOKUP(W1386,[1]Offen!$Q:$R,2,FALSE)=0,"Offen Endstücke"),
IFERROR(IF(VLOOKUP(W1386,[1]Vakuumiert!$B:$C,2,FALSE)=0,"Vakuumierter VOS ungeschält"),
IFERROR(IF(VLOOKUP(W1386,[1]Vakuumiert!$E:$F,2,FALSE)=0,"Vakuumierter ABS ungeschält"),
IFERROR(IF(VLOOKUP(W1386,[1]Vakuumiert!$H:$I,2,FALSE)=0,"Vakuumierter VOS geschält"),
IFERROR(IF(VLOOKUP(W1386,[1]Vakuumiert!$K:$L,2,FALSE)=0,"Vakuumierter VOS vegan"),
IFERROR(IF(VLOOKUP(W1386,[1]Vakuumiert!$N:$O,2,FALSE)=0,"Vakuumierter VOS Zipfel"),
IFERROR(IF(VLOOKUP(W1386,[1]Vakuumiert!$Q:$R,2,FALSE)=0,"Vakuumiert geschält"),
IFERROR(IF(VLOOKUP(W1386,'[1]vakuumierte Fertigprodukte'!$B:$C,2,FALSE)=0,"Fertigprodukte"),
IFERROR(IF(VLOOKUP(W1386,'[1]vakuumierte Fertigprodukte'!$E:$FI,2,FALSE)=0,"Vakuumierte Zipfel"),
IFERROR(IF(VLOOKUP(W1386,[1]Wurste!$B:$C,2,FALSE)=0,"Räucherwürste"),
IFERROR(IF(VLOOKUP(W1386,[1]Wurste!$E:$F,2,FALSE)=0,"URW/URGW Wurst"),
IFERROR(IF(VLOOKUP(W1386,[1]Wurste!$H:$I,2,FALSE)=0,"HF-Wurst Vegan"),
IFERROR(IF(VLOOKUP(W1386,[1]Wurste!$K:$L,2,FALSE)=0,"320er ohne Würste"),
IFERROR(IF(AND(OR(Abfalldokumentation!$I1386="BU3",Abfalldokumentation!$I1386="Verkauf"),Abfalldokumentation!$N1386="Schimmel",Abfalldokumentation!$O1386="keinen Abnehmer/kein Schälpersonal"),"Div. Zipfel, ES ohne Verwendung",VLOOKUP(Abfalldokumentation!$M1386,Produktgruppen!A:B,2,FALSE)),"-")))))))))))))))))))))))</f>
        <v>Vakuumierter ABS ungeschält</v>
      </c>
      <c r="M1386" s="81" t="str">
        <f>IFERROR(VLOOKUP(Abfalldokumentation!$W1386,Artikel!A:C,3,FALSE),Abfalldokumentation!$W1386)</f>
        <v>ABS CAMBOZOLA-VAKU</v>
      </c>
      <c r="N1386" s="81" t="str">
        <f>VLOOKUP(D1386,'Liste Gründe'!A:D,2,FALSE)</f>
        <v>keinen Verwendungszweck</v>
      </c>
      <c r="O1386" s="80" t="str">
        <f>IF(ISBLANK(F1386),VLOOKUP(Abfalldokumentation!$X1386,'Liste Gründe'!A:D,3,FALSE),F1386)</f>
        <v>keinen Verwendungszweck</v>
      </c>
      <c r="P1386" s="81" t="str">
        <f>IF(ISBLANK(Abfalldokumentation!$G1386),"-",Abfalldokumentation!$G1386)</f>
        <v>-</v>
      </c>
      <c r="Q1386" s="81">
        <f t="shared" si="176"/>
        <v>43</v>
      </c>
      <c r="R1386" s="81" t="str">
        <f t="shared" si="177"/>
        <v>Produkte</v>
      </c>
      <c r="S1386" s="81" t="str">
        <f t="shared" si="178"/>
        <v>BUs</v>
      </c>
      <c r="T1386" s="81" t="str">
        <f t="shared" si="179"/>
        <v>Symptome</v>
      </c>
      <c r="U1386" s="81">
        <f>IFERROR(VLOOKUP(Abfalldokumentation!$W1386,Kennzahlen!S:U,3,FALSE)*Abfalldokumentation!$J1386,"0")</f>
        <v>4.1876999999999995</v>
      </c>
      <c r="V1386" s="81" t="str">
        <f>IF(ISBLANK(A1386),VLOOKUP(Abfalldokumentation!$W1386,'Linien - BU'!R:S,2,FALSE),A1386)</f>
        <v>bu4</v>
      </c>
      <c r="W1386" s="77">
        <f t="shared" si="180"/>
        <v>49500194</v>
      </c>
      <c r="X1386" s="77">
        <f t="shared" si="181"/>
        <v>61</v>
      </c>
      <c r="Z1386"/>
      <c r="AA1386"/>
    </row>
    <row r="1387" spans="1:27" ht="30" customHeight="1" x14ac:dyDescent="0.25">
      <c r="A1387" s="45" t="s">
        <v>243</v>
      </c>
      <c r="B1387" s="46" t="s">
        <v>36</v>
      </c>
      <c r="C1387" s="46">
        <v>15.4</v>
      </c>
      <c r="D1387" s="46">
        <v>30</v>
      </c>
      <c r="E1387" s="47">
        <v>44496</v>
      </c>
      <c r="F1387" s="48"/>
      <c r="G1387" s="46"/>
      <c r="H1387" s="50" t="str">
        <f>IFERROR(VLOOKUP(Abfalldokumentation!$B1387,Artikel!A:C,3,FALSE),Abfalldokumentation!$B1387)</f>
        <v>-</v>
      </c>
      <c r="I1387" s="73" t="str">
        <f>VLOOKUP(V1387,'Linien - BU'!A:B,2,FALSE)</f>
        <v>BU4</v>
      </c>
      <c r="J1387" s="74">
        <f t="shared" si="175"/>
        <v>15.4</v>
      </c>
      <c r="K1387" s="75">
        <f>Abfalldokumentation!$E1387</f>
        <v>44496</v>
      </c>
      <c r="L1387" s="74" t="str">
        <f>IFERROR(IF(VLOOKUP(W1387,'[1]Rohware 230'!$B:$C,2,FALSE)=0,"Rohware"),
IFERROR(IF(VLOOKUP(W1387,[1]Sammelnr.!$B:$C,2,FALSE)=0,"Sammelnr. ungeschält ABS"),
IFERROR(IF(VLOOKUP(W1387,[1]Sammelnr.!$E:$F,2,FALSE)=0,"Sammelnr. ungeschält VS"),
IFERROR(IF(VLOOKUP(W1387,[1]Sammelnr.!$H:$I,2,FALSE)=0,"Sammelnr. geschält"),
IFERROR(IF(VLOOKUP(W1387,[1]Offen!$B:$C,2,FALSE)=0,"Offen ungeschält ABS"),
IFERROR(IF(VLOOKUP(W1387,[1]Offen!$E:$F,2,FALSE)=0,"Offen ungeschält VOS"),
IFERROR(IF(VLOOKUP(W1387,[1]Offen!$H:$I,2,FALSE)=0,"Offen geschält RW"),
IFERROR(IF(VLOOKUP(W1387,[1]Offen!$K:$L,2,FALSE)=0,"Offen vegan"),
IFERROR(IF(VLOOKUP(W1387,[1]Offen!$N:$O,2,FALSE)=0,"Offen Zipfel"),
IFERROR(IF(VLOOKUP(W1387,[1]Offen!$Q:$R,2,FALSE)=0,"Offen Endstücke"),
IFERROR(IF(VLOOKUP(W1387,[1]Vakuumiert!$B:$C,2,FALSE)=0,"Vakuumierter VOS ungeschält"),
IFERROR(IF(VLOOKUP(W1387,[1]Vakuumiert!$E:$F,2,FALSE)=0,"Vakuumierter ABS ungeschält"),
IFERROR(IF(VLOOKUP(W1387,[1]Vakuumiert!$H:$I,2,FALSE)=0,"Vakuumierter VOS geschält"),
IFERROR(IF(VLOOKUP(W1387,[1]Vakuumiert!$K:$L,2,FALSE)=0,"Vakuumierter VOS vegan"),
IFERROR(IF(VLOOKUP(W1387,[1]Vakuumiert!$N:$O,2,FALSE)=0,"Vakuumierter VOS Zipfel"),
IFERROR(IF(VLOOKUP(W1387,[1]Vakuumiert!$Q:$R,2,FALSE)=0,"Vakuumiert geschält"),
IFERROR(IF(VLOOKUP(W1387,'[1]vakuumierte Fertigprodukte'!$B:$C,2,FALSE)=0,"Fertigprodukte"),
IFERROR(IF(VLOOKUP(W1387,'[1]vakuumierte Fertigprodukte'!$E:$FI,2,FALSE)=0,"Vakuumierte Zipfel"),
IFERROR(IF(VLOOKUP(W1387,[1]Wurste!$B:$C,2,FALSE)=0,"Räucherwürste"),
IFERROR(IF(VLOOKUP(W1387,[1]Wurste!$E:$F,2,FALSE)=0,"URW/URGW Wurst"),
IFERROR(IF(VLOOKUP(W1387,[1]Wurste!$H:$I,2,FALSE)=0,"HF-Wurst Vegan"),
IFERROR(IF(VLOOKUP(W1387,[1]Wurste!$K:$L,2,FALSE)=0,"320er ohne Würste"),
IFERROR(IF(AND(OR(Abfalldokumentation!$I1387="BU3",Abfalldokumentation!$I1387="Verkauf"),Abfalldokumentation!$N1387="Schimmel",Abfalldokumentation!$O1387="keinen Abnehmer/kein Schälpersonal"),"Div. Zipfel, ES ohne Verwendung",VLOOKUP(Abfalldokumentation!$M1387,Produktgruppen!A:B,2,FALSE)),"-")))))))))))))))))))))))</f>
        <v>Rest</v>
      </c>
      <c r="M1387" s="76" t="str">
        <f>IFERROR(VLOOKUP(Abfalldokumentation!$W1387,Artikel!A:C,3,FALSE),Abfalldokumentation!$W1387)</f>
        <v>-</v>
      </c>
      <c r="N1387" s="76" t="str">
        <f>VLOOKUP(D1387,'Liste Gründe'!A:D,2,FALSE)</f>
        <v>Linienbezogen</v>
      </c>
      <c r="O1387" s="75" t="str">
        <f>IF(ISBLANK(F1387),VLOOKUP(Abfalldokumentation!$X1387,'Liste Gründe'!A:D,3,FALSE),F1387)</f>
        <v>Maschinenabfall</v>
      </c>
      <c r="P1387" s="76" t="str">
        <f>IF(ISBLANK(Abfalldokumentation!$G1387),"-",Abfalldokumentation!$G1387)</f>
        <v>-</v>
      </c>
      <c r="Q1387" s="76">
        <f t="shared" si="176"/>
        <v>43</v>
      </c>
      <c r="R1387" s="76" t="str">
        <f t="shared" si="177"/>
        <v>Produkte</v>
      </c>
      <c r="S1387" s="76" t="str">
        <f t="shared" si="178"/>
        <v>BUs</v>
      </c>
      <c r="T1387" s="76" t="str">
        <f t="shared" si="179"/>
        <v>Symptome</v>
      </c>
      <c r="U1387" s="76" t="str">
        <f>IFERROR(VLOOKUP(Abfalldokumentation!$W1387,Kennzahlen!S:U,3,FALSE)*Abfalldokumentation!$J1387,"0")</f>
        <v>0</v>
      </c>
      <c r="V1387" s="76" t="str">
        <f>IF(ISBLANK(A1387),VLOOKUP(Abfalldokumentation!$W1387,'Linien - BU'!R:S,2,FALSE),A1387)</f>
        <v>bu4</v>
      </c>
      <c r="W1387" s="77" t="str">
        <f t="shared" si="180"/>
        <v>-</v>
      </c>
      <c r="X1387" s="77">
        <f t="shared" si="181"/>
        <v>30</v>
      </c>
      <c r="Z1387"/>
      <c r="AA1387"/>
    </row>
    <row r="1388" spans="1:27" ht="30" customHeight="1" x14ac:dyDescent="0.25">
      <c r="A1388" s="39" t="s">
        <v>239</v>
      </c>
      <c r="B1388" s="40" t="s">
        <v>36</v>
      </c>
      <c r="C1388" s="40">
        <v>28.4</v>
      </c>
      <c r="D1388" s="40">
        <v>30</v>
      </c>
      <c r="E1388" s="41">
        <v>44496</v>
      </c>
      <c r="F1388" s="42"/>
      <c r="G1388" s="40"/>
      <c r="H1388" s="44" t="str">
        <f>IFERROR(VLOOKUP(Abfalldokumentation!$B1388,Artikel!A:C,3,FALSE),Abfalldokumentation!$B1388)</f>
        <v>-</v>
      </c>
      <c r="I1388" s="78" t="str">
        <f>VLOOKUP(V1388,'Linien - BU'!A:B,2,FALSE)</f>
        <v>BU3</v>
      </c>
      <c r="J1388" s="79">
        <f t="shared" si="175"/>
        <v>28.4</v>
      </c>
      <c r="K1388" s="80">
        <f>Abfalldokumentation!$E1388</f>
        <v>44496</v>
      </c>
      <c r="L1388" s="79" t="str">
        <f>IFERROR(IF(VLOOKUP(W1388,'[1]Rohware 230'!$B:$C,2,FALSE)=0,"Rohware"),
IFERROR(IF(VLOOKUP(W1388,[1]Sammelnr.!$B:$C,2,FALSE)=0,"Sammelnr. ungeschält ABS"),
IFERROR(IF(VLOOKUP(W1388,[1]Sammelnr.!$E:$F,2,FALSE)=0,"Sammelnr. ungeschält VS"),
IFERROR(IF(VLOOKUP(W1388,[1]Sammelnr.!$H:$I,2,FALSE)=0,"Sammelnr. geschält"),
IFERROR(IF(VLOOKUP(W1388,[1]Offen!$B:$C,2,FALSE)=0,"Offen ungeschält ABS"),
IFERROR(IF(VLOOKUP(W1388,[1]Offen!$E:$F,2,FALSE)=0,"Offen ungeschält VOS"),
IFERROR(IF(VLOOKUP(W1388,[1]Offen!$H:$I,2,FALSE)=0,"Offen geschält RW"),
IFERROR(IF(VLOOKUP(W1388,[1]Offen!$K:$L,2,FALSE)=0,"Offen vegan"),
IFERROR(IF(VLOOKUP(W1388,[1]Offen!$N:$O,2,FALSE)=0,"Offen Zipfel"),
IFERROR(IF(VLOOKUP(W1388,[1]Offen!$Q:$R,2,FALSE)=0,"Offen Endstücke"),
IFERROR(IF(VLOOKUP(W1388,[1]Vakuumiert!$B:$C,2,FALSE)=0,"Vakuumierter VOS ungeschält"),
IFERROR(IF(VLOOKUP(W1388,[1]Vakuumiert!$E:$F,2,FALSE)=0,"Vakuumierter ABS ungeschält"),
IFERROR(IF(VLOOKUP(W1388,[1]Vakuumiert!$H:$I,2,FALSE)=0,"Vakuumierter VOS geschält"),
IFERROR(IF(VLOOKUP(W1388,[1]Vakuumiert!$K:$L,2,FALSE)=0,"Vakuumierter VOS vegan"),
IFERROR(IF(VLOOKUP(W1388,[1]Vakuumiert!$N:$O,2,FALSE)=0,"Vakuumierter VOS Zipfel"),
IFERROR(IF(VLOOKUP(W1388,[1]Vakuumiert!$Q:$R,2,FALSE)=0,"Vakuumiert geschält"),
IFERROR(IF(VLOOKUP(W1388,'[1]vakuumierte Fertigprodukte'!$B:$C,2,FALSE)=0,"Fertigprodukte"),
IFERROR(IF(VLOOKUP(W1388,'[1]vakuumierte Fertigprodukte'!$E:$FI,2,FALSE)=0,"Vakuumierte Zipfel"),
IFERROR(IF(VLOOKUP(W1388,[1]Wurste!$B:$C,2,FALSE)=0,"Räucherwürste"),
IFERROR(IF(VLOOKUP(W1388,[1]Wurste!$E:$F,2,FALSE)=0,"URW/URGW Wurst"),
IFERROR(IF(VLOOKUP(W1388,[1]Wurste!$H:$I,2,FALSE)=0,"HF-Wurst Vegan"),
IFERROR(IF(VLOOKUP(W1388,[1]Wurste!$K:$L,2,FALSE)=0,"320er ohne Würste"),
IFERROR(IF(AND(OR(Abfalldokumentation!$I1388="BU3",Abfalldokumentation!$I1388="Verkauf"),Abfalldokumentation!$N1388="Schimmel",Abfalldokumentation!$O1388="keinen Abnehmer/kein Schälpersonal"),"Div. Zipfel, ES ohne Verwendung",VLOOKUP(Abfalldokumentation!$M1388,Produktgruppen!A:B,2,FALSE)),"-")))))))))))))))))))))))</f>
        <v>Rest</v>
      </c>
      <c r="M1388" s="81" t="str">
        <f>IFERROR(VLOOKUP(Abfalldokumentation!$W1388,Artikel!A:C,3,FALSE),Abfalldokumentation!$W1388)</f>
        <v>-</v>
      </c>
      <c r="N1388" s="81" t="str">
        <f>VLOOKUP(D1388,'Liste Gründe'!A:D,2,FALSE)</f>
        <v>Linienbezogen</v>
      </c>
      <c r="O1388" s="80" t="str">
        <f>IF(ISBLANK(F1388),VLOOKUP(Abfalldokumentation!$X1388,'Liste Gründe'!A:D,3,FALSE),F1388)</f>
        <v>Maschinenabfall</v>
      </c>
      <c r="P1388" s="81" t="str">
        <f>IF(ISBLANK(Abfalldokumentation!$G1388),"-",Abfalldokumentation!$G1388)</f>
        <v>-</v>
      </c>
      <c r="Q1388" s="81">
        <f t="shared" si="176"/>
        <v>43</v>
      </c>
      <c r="R1388" s="81" t="str">
        <f t="shared" si="177"/>
        <v>Produkte</v>
      </c>
      <c r="S1388" s="81" t="str">
        <f t="shared" si="178"/>
        <v>BUs</v>
      </c>
      <c r="T1388" s="81" t="str">
        <f t="shared" si="179"/>
        <v>Symptome</v>
      </c>
      <c r="U1388" s="81" t="str">
        <f>IFERROR(VLOOKUP(Abfalldokumentation!$W1388,Kennzahlen!S:U,3,FALSE)*Abfalldokumentation!$J1388,"0")</f>
        <v>0</v>
      </c>
      <c r="V1388" s="81" t="str">
        <f>IF(ISBLANK(A1388),VLOOKUP(Abfalldokumentation!$W1388,'Linien - BU'!R:S,2,FALSE),A1388)</f>
        <v>bu3</v>
      </c>
      <c r="W1388" s="77" t="str">
        <f t="shared" si="180"/>
        <v>-</v>
      </c>
      <c r="X1388" s="77">
        <f t="shared" si="181"/>
        <v>30</v>
      </c>
      <c r="Z1388"/>
      <c r="AA1388"/>
    </row>
    <row r="1389" spans="1:27" ht="30" customHeight="1" x14ac:dyDescent="0.25">
      <c r="A1389" s="45">
        <v>3100</v>
      </c>
      <c r="B1389" s="46" t="s">
        <v>36</v>
      </c>
      <c r="C1389" s="46">
        <v>60.900000000000006</v>
      </c>
      <c r="D1389" s="46">
        <v>10</v>
      </c>
      <c r="E1389" s="47">
        <v>44496</v>
      </c>
      <c r="F1389" s="48"/>
      <c r="G1389" s="46"/>
      <c r="H1389" s="50" t="str">
        <f>IFERROR(VLOOKUP(Abfalldokumentation!$B1389,Artikel!A:C,3,FALSE),Abfalldokumentation!$B1389)</f>
        <v>-</v>
      </c>
      <c r="I1389" s="73" t="str">
        <f>VLOOKUP(V1389,'Linien - BU'!A:B,2,FALSE)</f>
        <v>BU1</v>
      </c>
      <c r="J1389" s="74">
        <f t="shared" si="175"/>
        <v>60.900000000000006</v>
      </c>
      <c r="K1389" s="75">
        <f>Abfalldokumentation!$E1389</f>
        <v>44496</v>
      </c>
      <c r="L1389" s="74" t="str">
        <f>IFERROR(IF(VLOOKUP(W1389,'[1]Rohware 230'!$B:$C,2,FALSE)=0,"Rohware"),
IFERROR(IF(VLOOKUP(W1389,[1]Sammelnr.!$B:$C,2,FALSE)=0,"Sammelnr. ungeschält ABS"),
IFERROR(IF(VLOOKUP(W1389,[1]Sammelnr.!$E:$F,2,FALSE)=0,"Sammelnr. ungeschält VS"),
IFERROR(IF(VLOOKUP(W1389,[1]Sammelnr.!$H:$I,2,FALSE)=0,"Sammelnr. geschält"),
IFERROR(IF(VLOOKUP(W1389,[1]Offen!$B:$C,2,FALSE)=0,"Offen ungeschält ABS"),
IFERROR(IF(VLOOKUP(W1389,[1]Offen!$E:$F,2,FALSE)=0,"Offen ungeschält VOS"),
IFERROR(IF(VLOOKUP(W1389,[1]Offen!$H:$I,2,FALSE)=0,"Offen geschält RW"),
IFERROR(IF(VLOOKUP(W1389,[1]Offen!$K:$L,2,FALSE)=0,"Offen vegan"),
IFERROR(IF(VLOOKUP(W1389,[1]Offen!$N:$O,2,FALSE)=0,"Offen Zipfel"),
IFERROR(IF(VLOOKUP(W1389,[1]Offen!$Q:$R,2,FALSE)=0,"Offen Endstücke"),
IFERROR(IF(VLOOKUP(W1389,[1]Vakuumiert!$B:$C,2,FALSE)=0,"Vakuumierter VOS ungeschält"),
IFERROR(IF(VLOOKUP(W1389,[1]Vakuumiert!$E:$F,2,FALSE)=0,"Vakuumierter ABS ungeschält"),
IFERROR(IF(VLOOKUP(W1389,[1]Vakuumiert!$H:$I,2,FALSE)=0,"Vakuumierter VOS geschält"),
IFERROR(IF(VLOOKUP(W1389,[1]Vakuumiert!$K:$L,2,FALSE)=0,"Vakuumierter VOS vegan"),
IFERROR(IF(VLOOKUP(W1389,[1]Vakuumiert!$N:$O,2,FALSE)=0,"Vakuumierter VOS Zipfel"),
IFERROR(IF(VLOOKUP(W1389,[1]Vakuumiert!$Q:$R,2,FALSE)=0,"Vakuumiert geschält"),
IFERROR(IF(VLOOKUP(W1389,'[1]vakuumierte Fertigprodukte'!$B:$C,2,FALSE)=0,"Fertigprodukte"),
IFERROR(IF(VLOOKUP(W1389,'[1]vakuumierte Fertigprodukte'!$E:$FI,2,FALSE)=0,"Vakuumierte Zipfel"),
IFERROR(IF(VLOOKUP(W1389,[1]Wurste!$B:$C,2,FALSE)=0,"Räucherwürste"),
IFERROR(IF(VLOOKUP(W1389,[1]Wurste!$E:$F,2,FALSE)=0,"URW/URGW Wurst"),
IFERROR(IF(VLOOKUP(W1389,[1]Wurste!$H:$I,2,FALSE)=0,"HF-Wurst Vegan"),
IFERROR(IF(VLOOKUP(W1389,[1]Wurste!$K:$L,2,FALSE)=0,"320er ohne Würste"),
IFERROR(IF(AND(OR(Abfalldokumentation!$I1389="BU3",Abfalldokumentation!$I1389="Verkauf"),Abfalldokumentation!$N1389="Schimmel",Abfalldokumentation!$O1389="keinen Abnehmer/kein Schälpersonal"),"Div. Zipfel, ES ohne Verwendung",VLOOKUP(Abfalldokumentation!$M1389,Produktgruppen!A:B,2,FALSE)),"-")))))))))))))))))))))))</f>
        <v>Rest</v>
      </c>
      <c r="M1389" s="76" t="str">
        <f>IFERROR(VLOOKUP(Abfalldokumentation!$W1389,Artikel!A:C,3,FALSE),Abfalldokumentation!$W1389)</f>
        <v>-</v>
      </c>
      <c r="N1389" s="76" t="str">
        <f>VLOOKUP(D1389,'Liste Gründe'!A:D,2,FALSE)</f>
        <v>Linienbezogen</v>
      </c>
      <c r="O1389" s="75" t="str">
        <f>IF(ISBLANK(F1389),VLOOKUP(Abfalldokumentation!$X1389,'Liste Gründe'!A:D,3,FALSE),F1389)</f>
        <v>Reinigung</v>
      </c>
      <c r="P1389" s="76" t="str">
        <f>IF(ISBLANK(Abfalldokumentation!$G1389),"-",Abfalldokumentation!$G1389)</f>
        <v>-</v>
      </c>
      <c r="Q1389" s="76">
        <f t="shared" si="176"/>
        <v>43</v>
      </c>
      <c r="R1389" s="76" t="str">
        <f t="shared" si="177"/>
        <v>Produkte</v>
      </c>
      <c r="S1389" s="76" t="str">
        <f t="shared" si="178"/>
        <v>BUs</v>
      </c>
      <c r="T1389" s="76" t="str">
        <f t="shared" si="179"/>
        <v>Symptome</v>
      </c>
      <c r="U1389" s="76" t="str">
        <f>IFERROR(VLOOKUP(Abfalldokumentation!$W1389,Kennzahlen!S:U,3,FALSE)*Abfalldokumentation!$J1389,"0")</f>
        <v>0</v>
      </c>
      <c r="V1389" s="76">
        <f>IF(ISBLANK(A1389),VLOOKUP(Abfalldokumentation!$W1389,'Linien - BU'!R:S,2,FALSE),A1389)</f>
        <v>3100</v>
      </c>
      <c r="W1389" s="77" t="str">
        <f t="shared" si="180"/>
        <v>-</v>
      </c>
      <c r="X1389" s="77">
        <f t="shared" si="181"/>
        <v>10</v>
      </c>
      <c r="Z1389"/>
      <c r="AA1389"/>
    </row>
    <row r="1390" spans="1:27" ht="30" customHeight="1" x14ac:dyDescent="0.25">
      <c r="A1390" s="39" t="s">
        <v>92</v>
      </c>
      <c r="B1390" s="40" t="s">
        <v>36</v>
      </c>
      <c r="C1390" s="40">
        <v>90</v>
      </c>
      <c r="D1390" s="40">
        <v>73</v>
      </c>
      <c r="E1390" s="41">
        <v>44496</v>
      </c>
      <c r="F1390" s="42"/>
      <c r="G1390" s="40"/>
      <c r="H1390" s="44" t="str">
        <f>IFERROR(VLOOKUP(Abfalldokumentation!$B1390,Artikel!A:C,3,FALSE),Abfalldokumentation!$B1390)</f>
        <v>-</v>
      </c>
      <c r="I1390" s="78" t="str">
        <f>VLOOKUP(V1390,'Linien - BU'!A:B,2,FALSE)</f>
        <v>Rest</v>
      </c>
      <c r="J1390" s="79">
        <f t="shared" si="175"/>
        <v>90</v>
      </c>
      <c r="K1390" s="80">
        <f>Abfalldokumentation!$E1390</f>
        <v>44496</v>
      </c>
      <c r="L1390" s="79" t="str">
        <f>IFERROR(IF(VLOOKUP(W1390,'[1]Rohware 230'!$B:$C,2,FALSE)=0,"Rohware"),
IFERROR(IF(VLOOKUP(W1390,[1]Sammelnr.!$B:$C,2,FALSE)=0,"Sammelnr. ungeschält ABS"),
IFERROR(IF(VLOOKUP(W1390,[1]Sammelnr.!$E:$F,2,FALSE)=0,"Sammelnr. ungeschält VS"),
IFERROR(IF(VLOOKUP(W1390,[1]Sammelnr.!$H:$I,2,FALSE)=0,"Sammelnr. geschält"),
IFERROR(IF(VLOOKUP(W1390,[1]Offen!$B:$C,2,FALSE)=0,"Offen ungeschält ABS"),
IFERROR(IF(VLOOKUP(W1390,[1]Offen!$E:$F,2,FALSE)=0,"Offen ungeschält VOS"),
IFERROR(IF(VLOOKUP(W1390,[1]Offen!$H:$I,2,FALSE)=0,"Offen geschält RW"),
IFERROR(IF(VLOOKUP(W1390,[1]Offen!$K:$L,2,FALSE)=0,"Offen vegan"),
IFERROR(IF(VLOOKUP(W1390,[1]Offen!$N:$O,2,FALSE)=0,"Offen Zipfel"),
IFERROR(IF(VLOOKUP(W1390,[1]Offen!$Q:$R,2,FALSE)=0,"Offen Endstücke"),
IFERROR(IF(VLOOKUP(W1390,[1]Vakuumiert!$B:$C,2,FALSE)=0,"Vakuumierter VOS ungeschält"),
IFERROR(IF(VLOOKUP(W1390,[1]Vakuumiert!$E:$F,2,FALSE)=0,"Vakuumierter ABS ungeschält"),
IFERROR(IF(VLOOKUP(W1390,[1]Vakuumiert!$H:$I,2,FALSE)=0,"Vakuumierter VOS geschält"),
IFERROR(IF(VLOOKUP(W1390,[1]Vakuumiert!$K:$L,2,FALSE)=0,"Vakuumierter VOS vegan"),
IFERROR(IF(VLOOKUP(W1390,[1]Vakuumiert!$N:$O,2,FALSE)=0,"Vakuumierter VOS Zipfel"),
IFERROR(IF(VLOOKUP(W1390,[1]Vakuumiert!$Q:$R,2,FALSE)=0,"Vakuumiert geschält"),
IFERROR(IF(VLOOKUP(W1390,'[1]vakuumierte Fertigprodukte'!$B:$C,2,FALSE)=0,"Fertigprodukte"),
IFERROR(IF(VLOOKUP(W1390,'[1]vakuumierte Fertigprodukte'!$E:$FI,2,FALSE)=0,"Vakuumierte Zipfel"),
IFERROR(IF(VLOOKUP(W1390,[1]Wurste!$B:$C,2,FALSE)=0,"Räucherwürste"),
IFERROR(IF(VLOOKUP(W1390,[1]Wurste!$E:$F,2,FALSE)=0,"URW/URGW Wurst"),
IFERROR(IF(VLOOKUP(W1390,[1]Wurste!$H:$I,2,FALSE)=0,"HF-Wurst Vegan"),
IFERROR(IF(VLOOKUP(W1390,[1]Wurste!$K:$L,2,FALSE)=0,"320er ohne Würste"),
IFERROR(IF(AND(OR(Abfalldokumentation!$I1390="BU3",Abfalldokumentation!$I1390="Verkauf"),Abfalldokumentation!$N1390="Schimmel",Abfalldokumentation!$O1390="keinen Abnehmer/kein Schälpersonal"),"Div. Zipfel, ES ohne Verwendung",VLOOKUP(Abfalldokumentation!$M1390,Produktgruppen!A:B,2,FALSE)),"-")))))))))))))))))))))))</f>
        <v>Rest</v>
      </c>
      <c r="M1390" s="81" t="str">
        <f>IFERROR(VLOOKUP(Abfalldokumentation!$W1390,Artikel!A:C,3,FALSE),Abfalldokumentation!$W1390)</f>
        <v>-</v>
      </c>
      <c r="N1390" s="81" t="str">
        <f>VLOOKUP(D1390,'Liste Gründe'!A:D,2,FALSE)</f>
        <v>Qualitätssicherung</v>
      </c>
      <c r="O1390" s="80" t="str">
        <f>IF(ISBLANK(F1390),VLOOKUP(Abfalldokumentation!$X1390,'Liste Gründe'!A:D,3,FALSE),F1390)</f>
        <v>Laborproben</v>
      </c>
      <c r="P1390" s="81" t="str">
        <f>IF(ISBLANK(Abfalldokumentation!$G1390),"-",Abfalldokumentation!$G1390)</f>
        <v>-</v>
      </c>
      <c r="Q1390" s="81">
        <f t="shared" si="176"/>
        <v>43</v>
      </c>
      <c r="R1390" s="81" t="str">
        <f t="shared" si="177"/>
        <v>Produkte</v>
      </c>
      <c r="S1390" s="81" t="str">
        <f t="shared" si="178"/>
        <v>BUs</v>
      </c>
      <c r="T1390" s="81" t="str">
        <f t="shared" si="179"/>
        <v>Symptome</v>
      </c>
      <c r="U1390" s="81" t="str">
        <f>IFERROR(VLOOKUP(Abfalldokumentation!$W1390,Kennzahlen!S:U,3,FALSE)*Abfalldokumentation!$J1390,"0")</f>
        <v>0</v>
      </c>
      <c r="V1390" s="81" t="str">
        <f>IF(ISBLANK(A1390),VLOOKUP(Abfalldokumentation!$W1390,'Linien - BU'!R:S,2,FALSE),A1390)</f>
        <v>Labor</v>
      </c>
      <c r="W1390" s="77" t="str">
        <f t="shared" si="180"/>
        <v>-</v>
      </c>
      <c r="X1390" s="77">
        <f t="shared" si="181"/>
        <v>73</v>
      </c>
      <c r="Z1390"/>
      <c r="AA1390"/>
    </row>
    <row r="1391" spans="1:27" ht="30" customHeight="1" x14ac:dyDescent="0.25">
      <c r="A1391" s="45" t="s">
        <v>92</v>
      </c>
      <c r="B1391" s="46" t="s">
        <v>36</v>
      </c>
      <c r="C1391" s="46">
        <v>120</v>
      </c>
      <c r="D1391" s="46">
        <v>73</v>
      </c>
      <c r="E1391" s="47">
        <v>44496</v>
      </c>
      <c r="F1391" s="48"/>
      <c r="G1391" s="46"/>
      <c r="H1391" s="50" t="str">
        <f>IFERROR(VLOOKUP(Abfalldokumentation!$B1391,Artikel!A:C,3,FALSE),Abfalldokumentation!$B1391)</f>
        <v>-</v>
      </c>
      <c r="I1391" s="73" t="str">
        <f>VLOOKUP(V1391,'Linien - BU'!A:B,2,FALSE)</f>
        <v>Rest</v>
      </c>
      <c r="J1391" s="74">
        <f t="shared" si="175"/>
        <v>120</v>
      </c>
      <c r="K1391" s="75">
        <f>Abfalldokumentation!$E1391</f>
        <v>44496</v>
      </c>
      <c r="L1391" s="74" t="str">
        <f>IFERROR(IF(VLOOKUP(W1391,'[1]Rohware 230'!$B:$C,2,FALSE)=0,"Rohware"),
IFERROR(IF(VLOOKUP(W1391,[1]Sammelnr.!$B:$C,2,FALSE)=0,"Sammelnr. ungeschält ABS"),
IFERROR(IF(VLOOKUP(W1391,[1]Sammelnr.!$E:$F,2,FALSE)=0,"Sammelnr. ungeschält VS"),
IFERROR(IF(VLOOKUP(W1391,[1]Sammelnr.!$H:$I,2,FALSE)=0,"Sammelnr. geschält"),
IFERROR(IF(VLOOKUP(W1391,[1]Offen!$B:$C,2,FALSE)=0,"Offen ungeschält ABS"),
IFERROR(IF(VLOOKUP(W1391,[1]Offen!$E:$F,2,FALSE)=0,"Offen ungeschält VOS"),
IFERROR(IF(VLOOKUP(W1391,[1]Offen!$H:$I,2,FALSE)=0,"Offen geschält RW"),
IFERROR(IF(VLOOKUP(W1391,[1]Offen!$K:$L,2,FALSE)=0,"Offen vegan"),
IFERROR(IF(VLOOKUP(W1391,[1]Offen!$N:$O,2,FALSE)=0,"Offen Zipfel"),
IFERROR(IF(VLOOKUP(W1391,[1]Offen!$Q:$R,2,FALSE)=0,"Offen Endstücke"),
IFERROR(IF(VLOOKUP(W1391,[1]Vakuumiert!$B:$C,2,FALSE)=0,"Vakuumierter VOS ungeschält"),
IFERROR(IF(VLOOKUP(W1391,[1]Vakuumiert!$E:$F,2,FALSE)=0,"Vakuumierter ABS ungeschält"),
IFERROR(IF(VLOOKUP(W1391,[1]Vakuumiert!$H:$I,2,FALSE)=0,"Vakuumierter VOS geschält"),
IFERROR(IF(VLOOKUP(W1391,[1]Vakuumiert!$K:$L,2,FALSE)=0,"Vakuumierter VOS vegan"),
IFERROR(IF(VLOOKUP(W1391,[1]Vakuumiert!$N:$O,2,FALSE)=0,"Vakuumierter VOS Zipfel"),
IFERROR(IF(VLOOKUP(W1391,[1]Vakuumiert!$Q:$R,2,FALSE)=0,"Vakuumiert geschält"),
IFERROR(IF(VLOOKUP(W1391,'[1]vakuumierte Fertigprodukte'!$B:$C,2,FALSE)=0,"Fertigprodukte"),
IFERROR(IF(VLOOKUP(W1391,'[1]vakuumierte Fertigprodukte'!$E:$FI,2,FALSE)=0,"Vakuumierte Zipfel"),
IFERROR(IF(VLOOKUP(W1391,[1]Wurste!$B:$C,2,FALSE)=0,"Räucherwürste"),
IFERROR(IF(VLOOKUP(W1391,[1]Wurste!$E:$F,2,FALSE)=0,"URW/URGW Wurst"),
IFERROR(IF(VLOOKUP(W1391,[1]Wurste!$H:$I,2,FALSE)=0,"HF-Wurst Vegan"),
IFERROR(IF(VLOOKUP(W1391,[1]Wurste!$K:$L,2,FALSE)=0,"320er ohne Würste"),
IFERROR(IF(AND(OR(Abfalldokumentation!$I1391="BU3",Abfalldokumentation!$I1391="Verkauf"),Abfalldokumentation!$N1391="Schimmel",Abfalldokumentation!$O1391="keinen Abnehmer/kein Schälpersonal"),"Div. Zipfel, ES ohne Verwendung",VLOOKUP(Abfalldokumentation!$M1391,Produktgruppen!A:B,2,FALSE)),"-")))))))))))))))))))))))</f>
        <v>Rest</v>
      </c>
      <c r="M1391" s="76" t="str">
        <f>IFERROR(VLOOKUP(Abfalldokumentation!$W1391,Artikel!A:C,3,FALSE),Abfalldokumentation!$W1391)</f>
        <v>-</v>
      </c>
      <c r="N1391" s="76" t="str">
        <f>VLOOKUP(D1391,'Liste Gründe'!A:D,2,FALSE)</f>
        <v>Qualitätssicherung</v>
      </c>
      <c r="O1391" s="75" t="str">
        <f>IF(ISBLANK(F1391),VLOOKUP(Abfalldokumentation!$X1391,'Liste Gründe'!A:D,3,FALSE),F1391)</f>
        <v>Laborproben</v>
      </c>
      <c r="P1391" s="76" t="str">
        <f>IF(ISBLANK(Abfalldokumentation!$G1391),"-",Abfalldokumentation!$G1391)</f>
        <v>-</v>
      </c>
      <c r="Q1391" s="76">
        <f t="shared" si="176"/>
        <v>43</v>
      </c>
      <c r="R1391" s="76" t="str">
        <f t="shared" si="177"/>
        <v>Produkte</v>
      </c>
      <c r="S1391" s="76" t="str">
        <f t="shared" si="178"/>
        <v>BUs</v>
      </c>
      <c r="T1391" s="76" t="str">
        <f t="shared" si="179"/>
        <v>Symptome</v>
      </c>
      <c r="U1391" s="76" t="str">
        <f>IFERROR(VLOOKUP(Abfalldokumentation!$W1391,Kennzahlen!S:U,3,FALSE)*Abfalldokumentation!$J1391,"0")</f>
        <v>0</v>
      </c>
      <c r="V1391" s="76" t="str">
        <f>IF(ISBLANK(A1391),VLOOKUP(Abfalldokumentation!$W1391,'Linien - BU'!R:S,2,FALSE),A1391)</f>
        <v>Labor</v>
      </c>
      <c r="W1391" s="77" t="str">
        <f t="shared" si="180"/>
        <v>-</v>
      </c>
      <c r="X1391" s="77">
        <f t="shared" si="181"/>
        <v>73</v>
      </c>
      <c r="Z1391"/>
      <c r="AA1391"/>
    </row>
    <row r="1392" spans="1:27" ht="30" customHeight="1" x14ac:dyDescent="0.25">
      <c r="A1392" s="39" t="s">
        <v>92</v>
      </c>
      <c r="B1392" s="40" t="s">
        <v>36</v>
      </c>
      <c r="C1392" s="40">
        <v>47.6</v>
      </c>
      <c r="D1392" s="40">
        <v>73</v>
      </c>
      <c r="E1392" s="41">
        <v>44496</v>
      </c>
      <c r="F1392" s="42"/>
      <c r="G1392" s="40"/>
      <c r="H1392" s="44" t="str">
        <f>IFERROR(VLOOKUP(Abfalldokumentation!$B1392,Artikel!A:C,3,FALSE),Abfalldokumentation!$B1392)</f>
        <v>-</v>
      </c>
      <c r="I1392" s="78" t="str">
        <f>VLOOKUP(V1392,'Linien - BU'!A:B,2,FALSE)</f>
        <v>Rest</v>
      </c>
      <c r="J1392" s="79">
        <f t="shared" si="175"/>
        <v>47.6</v>
      </c>
      <c r="K1392" s="80">
        <f>Abfalldokumentation!$E1392</f>
        <v>44496</v>
      </c>
      <c r="L1392" s="79" t="str">
        <f>IFERROR(IF(VLOOKUP(W1392,'[1]Rohware 230'!$B:$C,2,FALSE)=0,"Rohware"),
IFERROR(IF(VLOOKUP(W1392,[1]Sammelnr.!$B:$C,2,FALSE)=0,"Sammelnr. ungeschält ABS"),
IFERROR(IF(VLOOKUP(W1392,[1]Sammelnr.!$E:$F,2,FALSE)=0,"Sammelnr. ungeschält VS"),
IFERROR(IF(VLOOKUP(W1392,[1]Sammelnr.!$H:$I,2,FALSE)=0,"Sammelnr. geschält"),
IFERROR(IF(VLOOKUP(W1392,[1]Offen!$B:$C,2,FALSE)=0,"Offen ungeschält ABS"),
IFERROR(IF(VLOOKUP(W1392,[1]Offen!$E:$F,2,FALSE)=0,"Offen ungeschält VOS"),
IFERROR(IF(VLOOKUP(W1392,[1]Offen!$H:$I,2,FALSE)=0,"Offen geschält RW"),
IFERROR(IF(VLOOKUP(W1392,[1]Offen!$K:$L,2,FALSE)=0,"Offen vegan"),
IFERROR(IF(VLOOKUP(W1392,[1]Offen!$N:$O,2,FALSE)=0,"Offen Zipfel"),
IFERROR(IF(VLOOKUP(W1392,[1]Offen!$Q:$R,2,FALSE)=0,"Offen Endstücke"),
IFERROR(IF(VLOOKUP(W1392,[1]Vakuumiert!$B:$C,2,FALSE)=0,"Vakuumierter VOS ungeschält"),
IFERROR(IF(VLOOKUP(W1392,[1]Vakuumiert!$E:$F,2,FALSE)=0,"Vakuumierter ABS ungeschält"),
IFERROR(IF(VLOOKUP(W1392,[1]Vakuumiert!$H:$I,2,FALSE)=0,"Vakuumierter VOS geschält"),
IFERROR(IF(VLOOKUP(W1392,[1]Vakuumiert!$K:$L,2,FALSE)=0,"Vakuumierter VOS vegan"),
IFERROR(IF(VLOOKUP(W1392,[1]Vakuumiert!$N:$O,2,FALSE)=0,"Vakuumierter VOS Zipfel"),
IFERROR(IF(VLOOKUP(W1392,[1]Vakuumiert!$Q:$R,2,FALSE)=0,"Vakuumiert geschält"),
IFERROR(IF(VLOOKUP(W1392,'[1]vakuumierte Fertigprodukte'!$B:$C,2,FALSE)=0,"Fertigprodukte"),
IFERROR(IF(VLOOKUP(W1392,'[1]vakuumierte Fertigprodukte'!$E:$FI,2,FALSE)=0,"Vakuumierte Zipfel"),
IFERROR(IF(VLOOKUP(W1392,[1]Wurste!$B:$C,2,FALSE)=0,"Räucherwürste"),
IFERROR(IF(VLOOKUP(W1392,[1]Wurste!$E:$F,2,FALSE)=0,"URW/URGW Wurst"),
IFERROR(IF(VLOOKUP(W1392,[1]Wurste!$H:$I,2,FALSE)=0,"HF-Wurst Vegan"),
IFERROR(IF(VLOOKUP(W1392,[1]Wurste!$K:$L,2,FALSE)=0,"320er ohne Würste"),
IFERROR(IF(AND(OR(Abfalldokumentation!$I1392="BU3",Abfalldokumentation!$I1392="Verkauf"),Abfalldokumentation!$N1392="Schimmel",Abfalldokumentation!$O1392="keinen Abnehmer/kein Schälpersonal"),"Div. Zipfel, ES ohne Verwendung",VLOOKUP(Abfalldokumentation!$M1392,Produktgruppen!A:B,2,FALSE)),"-")))))))))))))))))))))))</f>
        <v>Rest</v>
      </c>
      <c r="M1392" s="81" t="str">
        <f>IFERROR(VLOOKUP(Abfalldokumentation!$W1392,Artikel!A:C,3,FALSE),Abfalldokumentation!$W1392)</f>
        <v>-</v>
      </c>
      <c r="N1392" s="81" t="str">
        <f>VLOOKUP(D1392,'Liste Gründe'!A:D,2,FALSE)</f>
        <v>Qualitätssicherung</v>
      </c>
      <c r="O1392" s="80" t="str">
        <f>IF(ISBLANK(F1392),VLOOKUP(Abfalldokumentation!$X1392,'Liste Gründe'!A:D,3,FALSE),F1392)</f>
        <v>Laborproben</v>
      </c>
      <c r="P1392" s="81" t="str">
        <f>IF(ISBLANK(Abfalldokumentation!$G1392),"-",Abfalldokumentation!$G1392)</f>
        <v>-</v>
      </c>
      <c r="Q1392" s="81">
        <f t="shared" si="176"/>
        <v>43</v>
      </c>
      <c r="R1392" s="81" t="str">
        <f t="shared" si="177"/>
        <v>Produkte</v>
      </c>
      <c r="S1392" s="81" t="str">
        <f t="shared" si="178"/>
        <v>BUs</v>
      </c>
      <c r="T1392" s="81" t="str">
        <f t="shared" si="179"/>
        <v>Symptome</v>
      </c>
      <c r="U1392" s="81" t="str">
        <f>IFERROR(VLOOKUP(Abfalldokumentation!$W1392,Kennzahlen!S:U,3,FALSE)*Abfalldokumentation!$J1392,"0")</f>
        <v>0</v>
      </c>
      <c r="V1392" s="81" t="str">
        <f>IF(ISBLANK(A1392),VLOOKUP(Abfalldokumentation!$W1392,'Linien - BU'!R:S,2,FALSE),A1392)</f>
        <v>Labor</v>
      </c>
      <c r="W1392" s="77" t="str">
        <f t="shared" si="180"/>
        <v>-</v>
      </c>
      <c r="X1392" s="77">
        <f t="shared" si="181"/>
        <v>73</v>
      </c>
      <c r="Z1392"/>
      <c r="AA1392"/>
    </row>
    <row r="1393" spans="1:27" ht="30" customHeight="1" x14ac:dyDescent="0.25">
      <c r="A1393" s="45" t="s">
        <v>89</v>
      </c>
      <c r="B1393" s="46" t="s">
        <v>36</v>
      </c>
      <c r="C1393" s="46">
        <v>17.399999999999999</v>
      </c>
      <c r="D1393" s="46">
        <v>74</v>
      </c>
      <c r="E1393" s="47">
        <v>44496</v>
      </c>
      <c r="F1393" s="48"/>
      <c r="G1393" s="46"/>
      <c r="H1393" s="50" t="str">
        <f>IFERROR(VLOOKUP(Abfalldokumentation!$B1393,Artikel!A:C,3,FALSE),Abfalldokumentation!$B1393)</f>
        <v>-</v>
      </c>
      <c r="I1393" s="73" t="str">
        <f>VLOOKUP(V1393,'Linien - BU'!A:B,2,FALSE)</f>
        <v>Rest</v>
      </c>
      <c r="J1393" s="74">
        <f t="shared" si="175"/>
        <v>17.399999999999999</v>
      </c>
      <c r="K1393" s="75">
        <f>Abfalldokumentation!$E1393</f>
        <v>44496</v>
      </c>
      <c r="L1393" s="74" t="str">
        <f>IFERROR(IF(VLOOKUP(W1393,'[1]Rohware 230'!$B:$C,2,FALSE)=0,"Rohware"),
IFERROR(IF(VLOOKUP(W1393,[1]Sammelnr.!$B:$C,2,FALSE)=0,"Sammelnr. ungeschält ABS"),
IFERROR(IF(VLOOKUP(W1393,[1]Sammelnr.!$E:$F,2,FALSE)=0,"Sammelnr. ungeschält VS"),
IFERROR(IF(VLOOKUP(W1393,[1]Sammelnr.!$H:$I,2,FALSE)=0,"Sammelnr. geschält"),
IFERROR(IF(VLOOKUP(W1393,[1]Offen!$B:$C,2,FALSE)=0,"Offen ungeschält ABS"),
IFERROR(IF(VLOOKUP(W1393,[1]Offen!$E:$F,2,FALSE)=0,"Offen ungeschält VOS"),
IFERROR(IF(VLOOKUP(W1393,[1]Offen!$H:$I,2,FALSE)=0,"Offen geschält RW"),
IFERROR(IF(VLOOKUP(W1393,[1]Offen!$K:$L,2,FALSE)=0,"Offen vegan"),
IFERROR(IF(VLOOKUP(W1393,[1]Offen!$N:$O,2,FALSE)=0,"Offen Zipfel"),
IFERROR(IF(VLOOKUP(W1393,[1]Offen!$Q:$R,2,FALSE)=0,"Offen Endstücke"),
IFERROR(IF(VLOOKUP(W1393,[1]Vakuumiert!$B:$C,2,FALSE)=0,"Vakuumierter VOS ungeschält"),
IFERROR(IF(VLOOKUP(W1393,[1]Vakuumiert!$E:$F,2,FALSE)=0,"Vakuumierter ABS ungeschält"),
IFERROR(IF(VLOOKUP(W1393,[1]Vakuumiert!$H:$I,2,FALSE)=0,"Vakuumierter VOS geschält"),
IFERROR(IF(VLOOKUP(W1393,[1]Vakuumiert!$K:$L,2,FALSE)=0,"Vakuumierter VOS vegan"),
IFERROR(IF(VLOOKUP(W1393,[1]Vakuumiert!$N:$O,2,FALSE)=0,"Vakuumierter VOS Zipfel"),
IFERROR(IF(VLOOKUP(W1393,[1]Vakuumiert!$Q:$R,2,FALSE)=0,"Vakuumiert geschält"),
IFERROR(IF(VLOOKUP(W1393,'[1]vakuumierte Fertigprodukte'!$B:$C,2,FALSE)=0,"Fertigprodukte"),
IFERROR(IF(VLOOKUP(W1393,'[1]vakuumierte Fertigprodukte'!$E:$FI,2,FALSE)=0,"Vakuumierte Zipfel"),
IFERROR(IF(VLOOKUP(W1393,[1]Wurste!$B:$C,2,FALSE)=0,"Räucherwürste"),
IFERROR(IF(VLOOKUP(W1393,[1]Wurste!$E:$F,2,FALSE)=0,"URW/URGW Wurst"),
IFERROR(IF(VLOOKUP(W1393,[1]Wurste!$H:$I,2,FALSE)=0,"HF-Wurst Vegan"),
IFERROR(IF(VLOOKUP(W1393,[1]Wurste!$K:$L,2,FALSE)=0,"320er ohne Würste"),
IFERROR(IF(AND(OR(Abfalldokumentation!$I1393="BU3",Abfalldokumentation!$I1393="Verkauf"),Abfalldokumentation!$N1393="Schimmel",Abfalldokumentation!$O1393="keinen Abnehmer/kein Schälpersonal"),"Div. Zipfel, ES ohne Verwendung",VLOOKUP(Abfalldokumentation!$M1393,Produktgruppen!A:B,2,FALSE)),"-")))))))))))))))))))))))</f>
        <v>Rest</v>
      </c>
      <c r="M1393" s="76" t="str">
        <f>IFERROR(VLOOKUP(Abfalldokumentation!$W1393,Artikel!A:C,3,FALSE),Abfalldokumentation!$W1393)</f>
        <v>-</v>
      </c>
      <c r="N1393" s="76" t="str">
        <f>VLOOKUP(D1393,'Liste Gründe'!A:D,2,FALSE)</f>
        <v>Qualitätssicherung</v>
      </c>
      <c r="O1393" s="75" t="str">
        <f>IF(ISBLANK(F1393),VLOOKUP(Abfalldokumentation!$X1393,'Liste Gründe'!A:D,3,FALSE),F1393)</f>
        <v>Sensorik</v>
      </c>
      <c r="P1393" s="76" t="str">
        <f>IF(ISBLANK(Abfalldokumentation!$G1393),"-",Abfalldokumentation!$G1393)</f>
        <v>-</v>
      </c>
      <c r="Q1393" s="76">
        <f t="shared" si="176"/>
        <v>43</v>
      </c>
      <c r="R1393" s="76" t="str">
        <f t="shared" si="177"/>
        <v>Produkte</v>
      </c>
      <c r="S1393" s="76" t="str">
        <f t="shared" si="178"/>
        <v>BUs</v>
      </c>
      <c r="T1393" s="76" t="str">
        <f t="shared" si="179"/>
        <v>Symptome</v>
      </c>
      <c r="U1393" s="76" t="str">
        <f>IFERROR(VLOOKUP(Abfalldokumentation!$W1393,Kennzahlen!S:U,3,FALSE)*Abfalldokumentation!$J1393,"0")</f>
        <v>0</v>
      </c>
      <c r="V1393" s="76" t="str">
        <f>IF(ISBLANK(A1393),VLOOKUP(Abfalldokumentation!$W1393,'Linien - BU'!R:S,2,FALSE),A1393)</f>
        <v>QM</v>
      </c>
      <c r="W1393" s="77" t="str">
        <f t="shared" si="180"/>
        <v>-</v>
      </c>
      <c r="X1393" s="77">
        <f t="shared" si="181"/>
        <v>74</v>
      </c>
      <c r="Z1393"/>
      <c r="AA1393"/>
    </row>
    <row r="1394" spans="1:27" ht="30" customHeight="1" x14ac:dyDescent="0.25">
      <c r="A1394" s="39" t="s">
        <v>92</v>
      </c>
      <c r="B1394" s="40" t="s">
        <v>36</v>
      </c>
      <c r="C1394" s="40">
        <v>110</v>
      </c>
      <c r="D1394" s="40">
        <v>74</v>
      </c>
      <c r="E1394" s="41">
        <v>44496</v>
      </c>
      <c r="F1394" s="42"/>
      <c r="G1394" s="40"/>
      <c r="H1394" s="44" t="str">
        <f>IFERROR(VLOOKUP(Abfalldokumentation!$B1394,Artikel!A:C,3,FALSE),Abfalldokumentation!$B1394)</f>
        <v>-</v>
      </c>
      <c r="I1394" s="78" t="str">
        <f>VLOOKUP(V1394,'Linien - BU'!A:B,2,FALSE)</f>
        <v>Rest</v>
      </c>
      <c r="J1394" s="79">
        <f t="shared" si="175"/>
        <v>110</v>
      </c>
      <c r="K1394" s="80">
        <f>Abfalldokumentation!$E1394</f>
        <v>44496</v>
      </c>
      <c r="L1394" s="79" t="str">
        <f>IFERROR(IF(VLOOKUP(W1394,'[1]Rohware 230'!$B:$C,2,FALSE)=0,"Rohware"),
IFERROR(IF(VLOOKUP(W1394,[1]Sammelnr.!$B:$C,2,FALSE)=0,"Sammelnr. ungeschält ABS"),
IFERROR(IF(VLOOKUP(W1394,[1]Sammelnr.!$E:$F,2,FALSE)=0,"Sammelnr. ungeschält VS"),
IFERROR(IF(VLOOKUP(W1394,[1]Sammelnr.!$H:$I,2,FALSE)=0,"Sammelnr. geschält"),
IFERROR(IF(VLOOKUP(W1394,[1]Offen!$B:$C,2,FALSE)=0,"Offen ungeschält ABS"),
IFERROR(IF(VLOOKUP(W1394,[1]Offen!$E:$F,2,FALSE)=0,"Offen ungeschält VOS"),
IFERROR(IF(VLOOKUP(W1394,[1]Offen!$H:$I,2,FALSE)=0,"Offen geschält RW"),
IFERROR(IF(VLOOKUP(W1394,[1]Offen!$K:$L,2,FALSE)=0,"Offen vegan"),
IFERROR(IF(VLOOKUP(W1394,[1]Offen!$N:$O,2,FALSE)=0,"Offen Zipfel"),
IFERROR(IF(VLOOKUP(W1394,[1]Offen!$Q:$R,2,FALSE)=0,"Offen Endstücke"),
IFERROR(IF(VLOOKUP(W1394,[1]Vakuumiert!$B:$C,2,FALSE)=0,"Vakuumierter VOS ungeschält"),
IFERROR(IF(VLOOKUP(W1394,[1]Vakuumiert!$E:$F,2,FALSE)=0,"Vakuumierter ABS ungeschält"),
IFERROR(IF(VLOOKUP(W1394,[1]Vakuumiert!$H:$I,2,FALSE)=0,"Vakuumierter VOS geschält"),
IFERROR(IF(VLOOKUP(W1394,[1]Vakuumiert!$K:$L,2,FALSE)=0,"Vakuumierter VOS vegan"),
IFERROR(IF(VLOOKUP(W1394,[1]Vakuumiert!$N:$O,2,FALSE)=0,"Vakuumierter VOS Zipfel"),
IFERROR(IF(VLOOKUP(W1394,[1]Vakuumiert!$Q:$R,2,FALSE)=0,"Vakuumiert geschält"),
IFERROR(IF(VLOOKUP(W1394,'[1]vakuumierte Fertigprodukte'!$B:$C,2,FALSE)=0,"Fertigprodukte"),
IFERROR(IF(VLOOKUP(W1394,'[1]vakuumierte Fertigprodukte'!$E:$FI,2,FALSE)=0,"Vakuumierte Zipfel"),
IFERROR(IF(VLOOKUP(W1394,[1]Wurste!$B:$C,2,FALSE)=0,"Räucherwürste"),
IFERROR(IF(VLOOKUP(W1394,[1]Wurste!$E:$F,2,FALSE)=0,"URW/URGW Wurst"),
IFERROR(IF(VLOOKUP(W1394,[1]Wurste!$H:$I,2,FALSE)=0,"HF-Wurst Vegan"),
IFERROR(IF(VLOOKUP(W1394,[1]Wurste!$K:$L,2,FALSE)=0,"320er ohne Würste"),
IFERROR(IF(AND(OR(Abfalldokumentation!$I1394="BU3",Abfalldokumentation!$I1394="Verkauf"),Abfalldokumentation!$N1394="Schimmel",Abfalldokumentation!$O1394="keinen Abnehmer/kein Schälpersonal"),"Div. Zipfel, ES ohne Verwendung",VLOOKUP(Abfalldokumentation!$M1394,Produktgruppen!A:B,2,FALSE)),"-")))))))))))))))))))))))</f>
        <v>Rest</v>
      </c>
      <c r="M1394" s="81" t="str">
        <f>IFERROR(VLOOKUP(Abfalldokumentation!$W1394,Artikel!A:C,3,FALSE),Abfalldokumentation!$W1394)</f>
        <v>-</v>
      </c>
      <c r="N1394" s="81" t="str">
        <f>VLOOKUP(D1394,'Liste Gründe'!A:D,2,FALSE)</f>
        <v>Qualitätssicherung</v>
      </c>
      <c r="O1394" s="80" t="str">
        <f>IF(ISBLANK(F1394),VLOOKUP(Abfalldokumentation!$X1394,'Liste Gründe'!A:D,3,FALSE),F1394)</f>
        <v>Sensorik</v>
      </c>
      <c r="P1394" s="81" t="str">
        <f>IF(ISBLANK(Abfalldokumentation!$G1394),"-",Abfalldokumentation!$G1394)</f>
        <v>-</v>
      </c>
      <c r="Q1394" s="81">
        <f t="shared" si="176"/>
        <v>43</v>
      </c>
      <c r="R1394" s="81" t="str">
        <f t="shared" si="177"/>
        <v>Produkte</v>
      </c>
      <c r="S1394" s="81" t="str">
        <f t="shared" si="178"/>
        <v>BUs</v>
      </c>
      <c r="T1394" s="81" t="str">
        <f t="shared" si="179"/>
        <v>Symptome</v>
      </c>
      <c r="U1394" s="81" t="str">
        <f>IFERROR(VLOOKUP(Abfalldokumentation!$W1394,Kennzahlen!S:U,3,FALSE)*Abfalldokumentation!$J1394,"0")</f>
        <v>0</v>
      </c>
      <c r="V1394" s="81" t="str">
        <f>IF(ISBLANK(A1394),VLOOKUP(Abfalldokumentation!$W1394,'Linien - BU'!R:S,2,FALSE),A1394)</f>
        <v>Labor</v>
      </c>
      <c r="W1394" s="77" t="str">
        <f t="shared" si="180"/>
        <v>-</v>
      </c>
      <c r="X1394" s="77">
        <f t="shared" si="181"/>
        <v>74</v>
      </c>
      <c r="Z1394"/>
      <c r="AA1394"/>
    </row>
    <row r="1395" spans="1:27" ht="30" customHeight="1" x14ac:dyDescent="0.25">
      <c r="A1395" s="45" t="s">
        <v>92</v>
      </c>
      <c r="B1395" s="46" t="s">
        <v>36</v>
      </c>
      <c r="C1395" s="46">
        <v>1.4</v>
      </c>
      <c r="D1395" s="46">
        <v>74</v>
      </c>
      <c r="E1395" s="47">
        <v>44496</v>
      </c>
      <c r="F1395" s="48"/>
      <c r="G1395" s="46"/>
      <c r="H1395" s="50" t="str">
        <f>IFERROR(VLOOKUP(Abfalldokumentation!$B1395,Artikel!A:C,3,FALSE),Abfalldokumentation!$B1395)</f>
        <v>-</v>
      </c>
      <c r="I1395" s="73" t="str">
        <f>VLOOKUP(V1395,'Linien - BU'!A:B,2,FALSE)</f>
        <v>Rest</v>
      </c>
      <c r="J1395" s="74">
        <f t="shared" si="175"/>
        <v>1.4</v>
      </c>
      <c r="K1395" s="75">
        <f>Abfalldokumentation!$E1395</f>
        <v>44496</v>
      </c>
      <c r="L1395" s="74" t="str">
        <f>IFERROR(IF(VLOOKUP(W1395,'[1]Rohware 230'!$B:$C,2,FALSE)=0,"Rohware"),
IFERROR(IF(VLOOKUP(W1395,[1]Sammelnr.!$B:$C,2,FALSE)=0,"Sammelnr. ungeschält ABS"),
IFERROR(IF(VLOOKUP(W1395,[1]Sammelnr.!$E:$F,2,FALSE)=0,"Sammelnr. ungeschält VS"),
IFERROR(IF(VLOOKUP(W1395,[1]Sammelnr.!$H:$I,2,FALSE)=0,"Sammelnr. geschält"),
IFERROR(IF(VLOOKUP(W1395,[1]Offen!$B:$C,2,FALSE)=0,"Offen ungeschält ABS"),
IFERROR(IF(VLOOKUP(W1395,[1]Offen!$E:$F,2,FALSE)=0,"Offen ungeschält VOS"),
IFERROR(IF(VLOOKUP(W1395,[1]Offen!$H:$I,2,FALSE)=0,"Offen geschält RW"),
IFERROR(IF(VLOOKUP(W1395,[1]Offen!$K:$L,2,FALSE)=0,"Offen vegan"),
IFERROR(IF(VLOOKUP(W1395,[1]Offen!$N:$O,2,FALSE)=0,"Offen Zipfel"),
IFERROR(IF(VLOOKUP(W1395,[1]Offen!$Q:$R,2,FALSE)=0,"Offen Endstücke"),
IFERROR(IF(VLOOKUP(W1395,[1]Vakuumiert!$B:$C,2,FALSE)=0,"Vakuumierter VOS ungeschält"),
IFERROR(IF(VLOOKUP(W1395,[1]Vakuumiert!$E:$F,2,FALSE)=0,"Vakuumierter ABS ungeschält"),
IFERROR(IF(VLOOKUP(W1395,[1]Vakuumiert!$H:$I,2,FALSE)=0,"Vakuumierter VOS geschält"),
IFERROR(IF(VLOOKUP(W1395,[1]Vakuumiert!$K:$L,2,FALSE)=0,"Vakuumierter VOS vegan"),
IFERROR(IF(VLOOKUP(W1395,[1]Vakuumiert!$N:$O,2,FALSE)=0,"Vakuumierter VOS Zipfel"),
IFERROR(IF(VLOOKUP(W1395,[1]Vakuumiert!$Q:$R,2,FALSE)=0,"Vakuumiert geschält"),
IFERROR(IF(VLOOKUP(W1395,'[1]vakuumierte Fertigprodukte'!$B:$C,2,FALSE)=0,"Fertigprodukte"),
IFERROR(IF(VLOOKUP(W1395,'[1]vakuumierte Fertigprodukte'!$E:$FI,2,FALSE)=0,"Vakuumierte Zipfel"),
IFERROR(IF(VLOOKUP(W1395,[1]Wurste!$B:$C,2,FALSE)=0,"Räucherwürste"),
IFERROR(IF(VLOOKUP(W1395,[1]Wurste!$E:$F,2,FALSE)=0,"URW/URGW Wurst"),
IFERROR(IF(VLOOKUP(W1395,[1]Wurste!$H:$I,2,FALSE)=0,"HF-Wurst Vegan"),
IFERROR(IF(VLOOKUP(W1395,[1]Wurste!$K:$L,2,FALSE)=0,"320er ohne Würste"),
IFERROR(IF(AND(OR(Abfalldokumentation!$I1395="BU3",Abfalldokumentation!$I1395="Verkauf"),Abfalldokumentation!$N1395="Schimmel",Abfalldokumentation!$O1395="keinen Abnehmer/kein Schälpersonal"),"Div. Zipfel, ES ohne Verwendung",VLOOKUP(Abfalldokumentation!$M1395,Produktgruppen!A:B,2,FALSE)),"-")))))))))))))))))))))))</f>
        <v>Rest</v>
      </c>
      <c r="M1395" s="76" t="str">
        <f>IFERROR(VLOOKUP(Abfalldokumentation!$W1395,Artikel!A:C,3,FALSE),Abfalldokumentation!$W1395)</f>
        <v>-</v>
      </c>
      <c r="N1395" s="76" t="str">
        <f>VLOOKUP(D1395,'Liste Gründe'!A:D,2,FALSE)</f>
        <v>Qualitätssicherung</v>
      </c>
      <c r="O1395" s="75" t="str">
        <f>IF(ISBLANK(F1395),VLOOKUP(Abfalldokumentation!$X1395,'Liste Gründe'!A:D,3,FALSE),F1395)</f>
        <v>Sensorik</v>
      </c>
      <c r="P1395" s="76" t="str">
        <f>IF(ISBLANK(Abfalldokumentation!$G1395),"-",Abfalldokumentation!$G1395)</f>
        <v>-</v>
      </c>
      <c r="Q1395" s="76">
        <f t="shared" si="176"/>
        <v>43</v>
      </c>
      <c r="R1395" s="76" t="str">
        <f t="shared" si="177"/>
        <v>Produkte</v>
      </c>
      <c r="S1395" s="76" t="str">
        <f t="shared" si="178"/>
        <v>BUs</v>
      </c>
      <c r="T1395" s="76" t="str">
        <f t="shared" si="179"/>
        <v>Symptome</v>
      </c>
      <c r="U1395" s="76" t="str">
        <f>IFERROR(VLOOKUP(Abfalldokumentation!$W1395,Kennzahlen!S:U,3,FALSE)*Abfalldokumentation!$J1395,"0")</f>
        <v>0</v>
      </c>
      <c r="V1395" s="76" t="str">
        <f>IF(ISBLANK(A1395),VLOOKUP(Abfalldokumentation!$W1395,'Linien - BU'!R:S,2,FALSE),A1395)</f>
        <v>Labor</v>
      </c>
      <c r="W1395" s="77" t="str">
        <f t="shared" si="180"/>
        <v>-</v>
      </c>
      <c r="X1395" s="77">
        <f t="shared" si="181"/>
        <v>74</v>
      </c>
      <c r="Z1395"/>
      <c r="AA1395"/>
    </row>
    <row r="1396" spans="1:27" ht="30" customHeight="1" x14ac:dyDescent="0.25">
      <c r="A1396" s="39" t="s">
        <v>74</v>
      </c>
      <c r="B1396" s="40" t="s">
        <v>267</v>
      </c>
      <c r="C1396" s="40">
        <v>80</v>
      </c>
      <c r="D1396" s="40">
        <v>11</v>
      </c>
      <c r="E1396" s="41">
        <v>44496</v>
      </c>
      <c r="F1396" s="42"/>
      <c r="G1396" s="40"/>
      <c r="H1396" s="44" t="str">
        <f>IFERROR(VLOOKUP(Abfalldokumentation!$B1396,Artikel!A:C,3,FALSE),Abfalldokumentation!$B1396)</f>
        <v>Kapa EMM</v>
      </c>
      <c r="I1396" s="78" t="str">
        <f>VLOOKUP(V1396,'Linien - BU'!A:B,2,FALSE)</f>
        <v>BU1</v>
      </c>
      <c r="J1396" s="79">
        <f t="shared" si="175"/>
        <v>80</v>
      </c>
      <c r="K1396" s="80">
        <f>Abfalldokumentation!$E1396</f>
        <v>44496</v>
      </c>
      <c r="L1396" s="79" t="str">
        <f>IFERROR(IF(VLOOKUP(W1396,'[1]Rohware 230'!$B:$C,2,FALSE)=0,"Rohware"),
IFERROR(IF(VLOOKUP(W1396,[1]Sammelnr.!$B:$C,2,FALSE)=0,"Sammelnr. ungeschält ABS"),
IFERROR(IF(VLOOKUP(W1396,[1]Sammelnr.!$E:$F,2,FALSE)=0,"Sammelnr. ungeschält VS"),
IFERROR(IF(VLOOKUP(W1396,[1]Sammelnr.!$H:$I,2,FALSE)=0,"Sammelnr. geschält"),
IFERROR(IF(VLOOKUP(W1396,[1]Offen!$B:$C,2,FALSE)=0,"Offen ungeschält ABS"),
IFERROR(IF(VLOOKUP(W1396,[1]Offen!$E:$F,2,FALSE)=0,"Offen ungeschält VOS"),
IFERROR(IF(VLOOKUP(W1396,[1]Offen!$H:$I,2,FALSE)=0,"Offen geschält RW"),
IFERROR(IF(VLOOKUP(W1396,[1]Offen!$K:$L,2,FALSE)=0,"Offen vegan"),
IFERROR(IF(VLOOKUP(W1396,[1]Offen!$N:$O,2,FALSE)=0,"Offen Zipfel"),
IFERROR(IF(VLOOKUP(W1396,[1]Offen!$Q:$R,2,FALSE)=0,"Offen Endstücke"),
IFERROR(IF(VLOOKUP(W1396,[1]Vakuumiert!$B:$C,2,FALSE)=0,"Vakuumierter VOS ungeschält"),
IFERROR(IF(VLOOKUP(W1396,[1]Vakuumiert!$E:$F,2,FALSE)=0,"Vakuumierter ABS ungeschält"),
IFERROR(IF(VLOOKUP(W1396,[1]Vakuumiert!$H:$I,2,FALSE)=0,"Vakuumierter VOS geschält"),
IFERROR(IF(VLOOKUP(W1396,[1]Vakuumiert!$K:$L,2,FALSE)=0,"Vakuumierter VOS vegan"),
IFERROR(IF(VLOOKUP(W1396,[1]Vakuumiert!$N:$O,2,FALSE)=0,"Vakuumierter VOS Zipfel"),
IFERROR(IF(VLOOKUP(W1396,[1]Vakuumiert!$Q:$R,2,FALSE)=0,"Vakuumiert geschält"),
IFERROR(IF(VLOOKUP(W1396,'[1]vakuumierte Fertigprodukte'!$B:$C,2,FALSE)=0,"Fertigprodukte"),
IFERROR(IF(VLOOKUP(W1396,'[1]vakuumierte Fertigprodukte'!$E:$FI,2,FALSE)=0,"Vakuumierte Zipfel"),
IFERROR(IF(VLOOKUP(W1396,[1]Wurste!$B:$C,2,FALSE)=0,"Räucherwürste"),
IFERROR(IF(VLOOKUP(W1396,[1]Wurste!$E:$F,2,FALSE)=0,"URW/URGW Wurst"),
IFERROR(IF(VLOOKUP(W1396,[1]Wurste!$H:$I,2,FALSE)=0,"HF-Wurst Vegan"),
IFERROR(IF(VLOOKUP(W1396,[1]Wurste!$K:$L,2,FALSE)=0,"320er ohne Würste"),
IFERROR(IF(AND(OR(Abfalldokumentation!$I1396="BU3",Abfalldokumentation!$I1396="Verkauf"),Abfalldokumentation!$N1396="Schimmel",Abfalldokumentation!$O1396="keinen Abnehmer/kein Schälpersonal"),"Div. Zipfel, ES ohne Verwendung",VLOOKUP(Abfalldokumentation!$M1396,Produktgruppen!A:B,2,FALSE)),"-")))))))))))))))))))))))</f>
        <v>-</v>
      </c>
      <c r="M1396" s="81" t="str">
        <f>IFERROR(VLOOKUP(Abfalldokumentation!$W1396,Artikel!A:C,3,FALSE),Abfalldokumentation!$W1396)</f>
        <v>Kapa EMM</v>
      </c>
      <c r="N1396" s="81" t="str">
        <f>VLOOKUP(D1396,'Liste Gründe'!A:D,2,FALSE)</f>
        <v>Schimmel</v>
      </c>
      <c r="O1396" s="80" t="str">
        <f>IF(ISBLANK(F1396),VLOOKUP(Abfalldokumentation!$X1396,'Liste Gründe'!A:D,3,FALSE),F1396)</f>
        <v>MHD abgelaufen</v>
      </c>
      <c r="P1396" s="81" t="str">
        <f>IF(ISBLANK(Abfalldokumentation!$G1396),"-",Abfalldokumentation!$G1396)</f>
        <v>-</v>
      </c>
      <c r="Q1396" s="81">
        <f t="shared" si="176"/>
        <v>43</v>
      </c>
      <c r="R1396" s="81" t="str">
        <f t="shared" si="177"/>
        <v>Produkte</v>
      </c>
      <c r="S1396" s="81" t="str">
        <f t="shared" si="178"/>
        <v>BUs</v>
      </c>
      <c r="T1396" s="81" t="str">
        <f t="shared" si="179"/>
        <v>Symptome</v>
      </c>
      <c r="U1396" s="81" t="str">
        <f>IFERROR(VLOOKUP(Abfalldokumentation!$W1396,Kennzahlen!S:U,3,FALSE)*Abfalldokumentation!$J1396,"0")</f>
        <v>0</v>
      </c>
      <c r="V1396" s="81" t="str">
        <f>IF(ISBLANK(A1396),VLOOKUP(Abfalldokumentation!$W1396,'Linien - BU'!R:S,2,FALSE),A1396)</f>
        <v>Schmelze</v>
      </c>
      <c r="W1396" s="77" t="str">
        <f t="shared" si="180"/>
        <v>Kapa EMM</v>
      </c>
      <c r="X1396" s="77">
        <f t="shared" si="181"/>
        <v>11</v>
      </c>
      <c r="Z1396"/>
      <c r="AA1396"/>
    </row>
    <row r="1397" spans="1:27" ht="30" customHeight="1" x14ac:dyDescent="0.25">
      <c r="A1397" s="45" t="s">
        <v>92</v>
      </c>
      <c r="B1397" s="48" t="s">
        <v>108</v>
      </c>
      <c r="C1397" s="46">
        <v>60</v>
      </c>
      <c r="D1397" s="46">
        <v>70</v>
      </c>
      <c r="E1397" s="47">
        <v>44496</v>
      </c>
      <c r="F1397" s="48"/>
      <c r="G1397" s="46"/>
      <c r="H1397" s="50" t="str">
        <f>IFERROR(VLOOKUP(Abfalldokumentation!$B1397,Artikel!A:C,3,FALSE),Abfalldokumentation!$B1397)</f>
        <v>Rückstellproben</v>
      </c>
      <c r="I1397" s="73" t="str">
        <f>VLOOKUP(V1397,'Linien - BU'!A:B,2,FALSE)</f>
        <v>Rest</v>
      </c>
      <c r="J1397" s="74">
        <f t="shared" si="175"/>
        <v>60</v>
      </c>
      <c r="K1397" s="75">
        <f>Abfalldokumentation!$E1397</f>
        <v>44496</v>
      </c>
      <c r="L1397" s="74" t="str">
        <f>IFERROR(IF(VLOOKUP(W1397,'[1]Rohware 230'!$B:$C,2,FALSE)=0,"Rohware"),
IFERROR(IF(VLOOKUP(W1397,[1]Sammelnr.!$B:$C,2,FALSE)=0,"Sammelnr. ungeschält ABS"),
IFERROR(IF(VLOOKUP(W1397,[1]Sammelnr.!$E:$F,2,FALSE)=0,"Sammelnr. ungeschält VS"),
IFERROR(IF(VLOOKUP(W1397,[1]Sammelnr.!$H:$I,2,FALSE)=0,"Sammelnr. geschält"),
IFERROR(IF(VLOOKUP(W1397,[1]Offen!$B:$C,2,FALSE)=0,"Offen ungeschält ABS"),
IFERROR(IF(VLOOKUP(W1397,[1]Offen!$E:$F,2,FALSE)=0,"Offen ungeschält VOS"),
IFERROR(IF(VLOOKUP(W1397,[1]Offen!$H:$I,2,FALSE)=0,"Offen geschält RW"),
IFERROR(IF(VLOOKUP(W1397,[1]Offen!$K:$L,2,FALSE)=0,"Offen vegan"),
IFERROR(IF(VLOOKUP(W1397,[1]Offen!$N:$O,2,FALSE)=0,"Offen Zipfel"),
IFERROR(IF(VLOOKUP(W1397,[1]Offen!$Q:$R,2,FALSE)=0,"Offen Endstücke"),
IFERROR(IF(VLOOKUP(W1397,[1]Vakuumiert!$B:$C,2,FALSE)=0,"Vakuumierter VOS ungeschält"),
IFERROR(IF(VLOOKUP(W1397,[1]Vakuumiert!$E:$F,2,FALSE)=0,"Vakuumierter ABS ungeschält"),
IFERROR(IF(VLOOKUP(W1397,[1]Vakuumiert!$H:$I,2,FALSE)=0,"Vakuumierter VOS geschält"),
IFERROR(IF(VLOOKUP(W1397,[1]Vakuumiert!$K:$L,2,FALSE)=0,"Vakuumierter VOS vegan"),
IFERROR(IF(VLOOKUP(W1397,[1]Vakuumiert!$N:$O,2,FALSE)=0,"Vakuumierter VOS Zipfel"),
IFERROR(IF(VLOOKUP(W1397,[1]Vakuumiert!$Q:$R,2,FALSE)=0,"Vakuumiert geschält"),
IFERROR(IF(VLOOKUP(W1397,'[1]vakuumierte Fertigprodukte'!$B:$C,2,FALSE)=0,"Fertigprodukte"),
IFERROR(IF(VLOOKUP(W1397,'[1]vakuumierte Fertigprodukte'!$E:$FI,2,FALSE)=0,"Vakuumierte Zipfel"),
IFERROR(IF(VLOOKUP(W1397,[1]Wurste!$B:$C,2,FALSE)=0,"Räucherwürste"),
IFERROR(IF(VLOOKUP(W1397,[1]Wurste!$E:$F,2,FALSE)=0,"URW/URGW Wurst"),
IFERROR(IF(VLOOKUP(W1397,[1]Wurste!$H:$I,2,FALSE)=0,"HF-Wurst Vegan"),
IFERROR(IF(VLOOKUP(W1397,[1]Wurste!$K:$L,2,FALSE)=0,"320er ohne Würste"),
IFERROR(IF(AND(OR(Abfalldokumentation!$I1397="BU3",Abfalldokumentation!$I1397="Verkauf"),Abfalldokumentation!$N1397="Schimmel",Abfalldokumentation!$O1397="keinen Abnehmer/kein Schälpersonal"),"Div. Zipfel, ES ohne Verwendung",VLOOKUP(Abfalldokumentation!$M1397,Produktgruppen!A:B,2,FALSE)),"-")))))))))))))))))))))))</f>
        <v>Qualitätssicherung</v>
      </c>
      <c r="M1397" s="76" t="str">
        <f>IFERROR(VLOOKUP(Abfalldokumentation!$W1397,Artikel!A:C,3,FALSE),Abfalldokumentation!$W1397)</f>
        <v>Rückstellproben</v>
      </c>
      <c r="N1397" s="76" t="str">
        <f>VLOOKUP(D1397,'Liste Gründe'!A:D,2,FALSE)</f>
        <v>Qualitätssicherung</v>
      </c>
      <c r="O1397" s="75" t="str">
        <f>IF(ISBLANK(F1397),VLOOKUP(Abfalldokumentation!$X1397,'Liste Gründe'!A:D,3,FALSE),F1397)</f>
        <v>Rückstellproben</v>
      </c>
      <c r="P1397" s="76" t="str">
        <f>IF(ISBLANK(Abfalldokumentation!$G1397),"-",Abfalldokumentation!$G1397)</f>
        <v>-</v>
      </c>
      <c r="Q1397" s="76">
        <f t="shared" si="176"/>
        <v>43</v>
      </c>
      <c r="R1397" s="76" t="str">
        <f t="shared" si="177"/>
        <v>Produkte</v>
      </c>
      <c r="S1397" s="76" t="str">
        <f t="shared" si="178"/>
        <v>BUs</v>
      </c>
      <c r="T1397" s="76" t="str">
        <f t="shared" si="179"/>
        <v>Symptome</v>
      </c>
      <c r="U1397" s="76" t="str">
        <f>IFERROR(VLOOKUP(Abfalldokumentation!$W1397,Kennzahlen!S:U,3,FALSE)*Abfalldokumentation!$J1397,"0")</f>
        <v>0</v>
      </c>
      <c r="V1397" s="76" t="str">
        <f>IF(ISBLANK(A1397),VLOOKUP(Abfalldokumentation!$W1397,'Linien - BU'!R:S,2,FALSE),A1397)</f>
        <v>Labor</v>
      </c>
      <c r="W1397" s="77" t="str">
        <f t="shared" si="180"/>
        <v>Rückstellproben</v>
      </c>
      <c r="X1397" s="77">
        <f t="shared" si="181"/>
        <v>70</v>
      </c>
      <c r="Z1397"/>
      <c r="AA1397"/>
    </row>
    <row r="1398" spans="1:27" ht="30" customHeight="1" x14ac:dyDescent="0.25">
      <c r="A1398" s="39" t="s">
        <v>102</v>
      </c>
      <c r="B1398" s="40" t="s">
        <v>268</v>
      </c>
      <c r="C1398" s="40">
        <v>432</v>
      </c>
      <c r="D1398" s="40">
        <v>82</v>
      </c>
      <c r="E1398" s="41">
        <v>44496</v>
      </c>
      <c r="F1398" s="42" t="s">
        <v>269</v>
      </c>
      <c r="G1398" s="40"/>
      <c r="H1398" s="44" t="str">
        <f>IFERROR(VLOOKUP(Abfalldokumentation!$B1398,Artikel!A:C,3,FALSE),Abfalldokumentation!$B1398)</f>
        <v>Schmelzkäsezubereitung</v>
      </c>
      <c r="I1398" s="78" t="str">
        <f>VLOOKUP(V1398,'Linien - BU'!A:B,2,FALSE)</f>
        <v>Rest</v>
      </c>
      <c r="J1398" s="79">
        <f t="shared" si="175"/>
        <v>432</v>
      </c>
      <c r="K1398" s="80">
        <f>Abfalldokumentation!$E1398</f>
        <v>44496</v>
      </c>
      <c r="L1398" s="79" t="str">
        <f>IFERROR(IF(VLOOKUP(W1398,'[1]Rohware 230'!$B:$C,2,FALSE)=0,"Rohware"),
IFERROR(IF(VLOOKUP(W1398,[1]Sammelnr.!$B:$C,2,FALSE)=0,"Sammelnr. ungeschält ABS"),
IFERROR(IF(VLOOKUP(W1398,[1]Sammelnr.!$E:$F,2,FALSE)=0,"Sammelnr. ungeschält VS"),
IFERROR(IF(VLOOKUP(W1398,[1]Sammelnr.!$H:$I,2,FALSE)=0,"Sammelnr. geschält"),
IFERROR(IF(VLOOKUP(W1398,[1]Offen!$B:$C,2,FALSE)=0,"Offen ungeschält ABS"),
IFERROR(IF(VLOOKUP(W1398,[1]Offen!$E:$F,2,FALSE)=0,"Offen ungeschält VOS"),
IFERROR(IF(VLOOKUP(W1398,[1]Offen!$H:$I,2,FALSE)=0,"Offen geschält RW"),
IFERROR(IF(VLOOKUP(W1398,[1]Offen!$K:$L,2,FALSE)=0,"Offen vegan"),
IFERROR(IF(VLOOKUP(W1398,[1]Offen!$N:$O,2,FALSE)=0,"Offen Zipfel"),
IFERROR(IF(VLOOKUP(W1398,[1]Offen!$Q:$R,2,FALSE)=0,"Offen Endstücke"),
IFERROR(IF(VLOOKUP(W1398,[1]Vakuumiert!$B:$C,2,FALSE)=0,"Vakuumierter VOS ungeschält"),
IFERROR(IF(VLOOKUP(W1398,[1]Vakuumiert!$E:$F,2,FALSE)=0,"Vakuumierter ABS ungeschält"),
IFERROR(IF(VLOOKUP(W1398,[1]Vakuumiert!$H:$I,2,FALSE)=0,"Vakuumierter VOS geschält"),
IFERROR(IF(VLOOKUP(W1398,[1]Vakuumiert!$K:$L,2,FALSE)=0,"Vakuumierter VOS vegan"),
IFERROR(IF(VLOOKUP(W1398,[1]Vakuumiert!$N:$O,2,FALSE)=0,"Vakuumierter VOS Zipfel"),
IFERROR(IF(VLOOKUP(W1398,[1]Vakuumiert!$Q:$R,2,FALSE)=0,"Vakuumiert geschält"),
IFERROR(IF(VLOOKUP(W1398,'[1]vakuumierte Fertigprodukte'!$B:$C,2,FALSE)=0,"Fertigprodukte"),
IFERROR(IF(VLOOKUP(W1398,'[1]vakuumierte Fertigprodukte'!$E:$FI,2,FALSE)=0,"Vakuumierte Zipfel"),
IFERROR(IF(VLOOKUP(W1398,[1]Wurste!$B:$C,2,FALSE)=0,"Räucherwürste"),
IFERROR(IF(VLOOKUP(W1398,[1]Wurste!$E:$F,2,FALSE)=0,"URW/URGW Wurst"),
IFERROR(IF(VLOOKUP(W1398,[1]Wurste!$H:$I,2,FALSE)=0,"HF-Wurst Vegan"),
IFERROR(IF(VLOOKUP(W1398,[1]Wurste!$K:$L,2,FALSE)=0,"320er ohne Würste"),
IFERROR(IF(AND(OR(Abfalldokumentation!$I1398="BU3",Abfalldokumentation!$I1398="Verkauf"),Abfalldokumentation!$N1398="Schimmel",Abfalldokumentation!$O1398="keinen Abnehmer/kein Schälpersonal"),"Div. Zipfel, ES ohne Verwendung",VLOOKUP(Abfalldokumentation!$M1398,Produktgruppen!A:B,2,FALSE)),"-")))))))))))))))))))))))</f>
        <v>Rest</v>
      </c>
      <c r="M1398" s="81" t="str">
        <f>IFERROR(VLOOKUP(Abfalldokumentation!$W1398,Artikel!A:C,3,FALSE),Abfalldokumentation!$W1398)</f>
        <v>Schmelzkäsezubereitung</v>
      </c>
      <c r="N1398" s="81" t="str">
        <f>VLOOKUP(D1398,'Liste Gründe'!A:D,2,FALSE)</f>
        <v>Verpackungsfehler</v>
      </c>
      <c r="O1398" s="80" t="str">
        <f>IF(ISBLANK(F1398),VLOOKUP(Abfalldokumentation!$X1398,'Liste Gründe'!A:D,3,FALSE),F1398)</f>
        <v>Alufolie reißt</v>
      </c>
      <c r="P1398" s="81" t="str">
        <f>IF(ISBLANK(Abfalldokumentation!$G1398),"-",Abfalldokumentation!$G1398)</f>
        <v>-</v>
      </c>
      <c r="Q1398" s="81">
        <f t="shared" si="176"/>
        <v>43</v>
      </c>
      <c r="R1398" s="81" t="str">
        <f t="shared" si="177"/>
        <v>Produkte</v>
      </c>
      <c r="S1398" s="81" t="str">
        <f t="shared" si="178"/>
        <v>BUs</v>
      </c>
      <c r="T1398" s="81" t="str">
        <f t="shared" si="179"/>
        <v>Symptome</v>
      </c>
      <c r="U1398" s="81" t="str">
        <f>IFERROR(VLOOKUP(Abfalldokumentation!$W1398,Kennzahlen!S:U,3,FALSE)*Abfalldokumentation!$J1398,"0")</f>
        <v>0</v>
      </c>
      <c r="V1398" s="81" t="str">
        <f>IF(ISBLANK(A1398),VLOOKUP(Abfalldokumentation!$W1398,'Linien - BU'!R:S,2,FALSE),A1398)</f>
        <v>Retoure</v>
      </c>
      <c r="W1398" s="77" t="str">
        <f t="shared" si="180"/>
        <v>Schmelzkäsezubereitung</v>
      </c>
      <c r="X1398" s="77">
        <f t="shared" si="181"/>
        <v>82</v>
      </c>
      <c r="Z1398"/>
      <c r="AA1398"/>
    </row>
    <row r="1399" spans="1:27" ht="30" customHeight="1" x14ac:dyDescent="0.25">
      <c r="A1399" s="45" t="s">
        <v>253</v>
      </c>
      <c r="B1399" s="46">
        <v>29500477</v>
      </c>
      <c r="C1399" s="46">
        <v>70</v>
      </c>
      <c r="D1399" s="46">
        <v>11</v>
      </c>
      <c r="E1399" s="47">
        <v>44497</v>
      </c>
      <c r="F1399" s="48"/>
      <c r="G1399" s="46"/>
      <c r="H1399" s="50" t="str">
        <f>IFERROR(VLOOKUP(Abfalldokumentation!$B1399,Artikel!A:C,3,FALSE),Abfalldokumentation!$B1399)</f>
        <v>VOS Bergkäse 10kg Beute</v>
      </c>
      <c r="I1399" s="73" t="str">
        <f>VLOOKUP(V1399,'Linien - BU'!A:B,2,FALSE)</f>
        <v>Rest</v>
      </c>
      <c r="J1399" s="74">
        <f t="shared" si="175"/>
        <v>70</v>
      </c>
      <c r="K1399" s="75">
        <f>Abfalldokumentation!$E1399</f>
        <v>44497</v>
      </c>
      <c r="L1399" s="74" t="str">
        <f>IFERROR(IF(VLOOKUP(W1399,'[1]Rohware 230'!$B:$C,2,FALSE)=0,"Rohware"),
IFERROR(IF(VLOOKUP(W1399,[1]Sammelnr.!$B:$C,2,FALSE)=0,"Sammelnr. ungeschält ABS"),
IFERROR(IF(VLOOKUP(W1399,[1]Sammelnr.!$E:$F,2,FALSE)=0,"Sammelnr. ungeschält VS"),
IFERROR(IF(VLOOKUP(W1399,[1]Sammelnr.!$H:$I,2,FALSE)=0,"Sammelnr. geschält"),
IFERROR(IF(VLOOKUP(W1399,[1]Offen!$B:$C,2,FALSE)=0,"Offen ungeschält ABS"),
IFERROR(IF(VLOOKUP(W1399,[1]Offen!$E:$F,2,FALSE)=0,"Offen ungeschält VOS"),
IFERROR(IF(VLOOKUP(W1399,[1]Offen!$H:$I,2,FALSE)=0,"Offen geschält RW"),
IFERROR(IF(VLOOKUP(W1399,[1]Offen!$K:$L,2,FALSE)=0,"Offen vegan"),
IFERROR(IF(VLOOKUP(W1399,[1]Offen!$N:$O,2,FALSE)=0,"Offen Zipfel"),
IFERROR(IF(VLOOKUP(W1399,[1]Offen!$Q:$R,2,FALSE)=0,"Offen Endstücke"),
IFERROR(IF(VLOOKUP(W1399,[1]Vakuumiert!$B:$C,2,FALSE)=0,"Vakuumierter VOS ungeschält"),
IFERROR(IF(VLOOKUP(W1399,[1]Vakuumiert!$E:$F,2,FALSE)=0,"Vakuumierter ABS ungeschält"),
IFERROR(IF(VLOOKUP(W1399,[1]Vakuumiert!$H:$I,2,FALSE)=0,"Vakuumierter VOS geschält"),
IFERROR(IF(VLOOKUP(W1399,[1]Vakuumiert!$K:$L,2,FALSE)=0,"Vakuumierter VOS vegan"),
IFERROR(IF(VLOOKUP(W1399,[1]Vakuumiert!$N:$O,2,FALSE)=0,"Vakuumierter VOS Zipfel"),
IFERROR(IF(VLOOKUP(W1399,[1]Vakuumiert!$Q:$R,2,FALSE)=0,"Vakuumiert geschält"),
IFERROR(IF(VLOOKUP(W1399,'[1]vakuumierte Fertigprodukte'!$B:$C,2,FALSE)=0,"Fertigprodukte"),
IFERROR(IF(VLOOKUP(W1399,'[1]vakuumierte Fertigprodukte'!$E:$FI,2,FALSE)=0,"Vakuumierte Zipfel"),
IFERROR(IF(VLOOKUP(W1399,[1]Wurste!$B:$C,2,FALSE)=0,"Räucherwürste"),
IFERROR(IF(VLOOKUP(W1399,[1]Wurste!$E:$F,2,FALSE)=0,"URW/URGW Wurst"),
IFERROR(IF(VLOOKUP(W1399,[1]Wurste!$H:$I,2,FALSE)=0,"HF-Wurst Vegan"),
IFERROR(IF(VLOOKUP(W1399,[1]Wurste!$K:$L,2,FALSE)=0,"320er ohne Würste"),
IFERROR(IF(AND(OR(Abfalldokumentation!$I1399="BU3",Abfalldokumentation!$I1399="Verkauf"),Abfalldokumentation!$N1399="Schimmel",Abfalldokumentation!$O1399="keinen Abnehmer/kein Schälpersonal"),"Div. Zipfel, ES ohne Verwendung",VLOOKUP(Abfalldokumentation!$M1399,Produktgruppen!A:B,2,FALSE)),"-")))))))))))))))))))))))</f>
        <v>Offen ungeschält VOS</v>
      </c>
      <c r="M1399" s="76" t="str">
        <f>IFERROR(VLOOKUP(Abfalldokumentation!$W1399,Artikel!A:C,3,FALSE),Abfalldokumentation!$W1399)</f>
        <v>VOS Bergkäse 10kg Beute</v>
      </c>
      <c r="N1399" s="76" t="str">
        <f>VLOOKUP(D1399,'Liste Gründe'!A:D,2,FALSE)</f>
        <v>Schimmel</v>
      </c>
      <c r="O1399" s="75" t="str">
        <f>IF(ISBLANK(F1399),VLOOKUP(Abfalldokumentation!$X1399,'Liste Gründe'!A:D,3,FALSE),F1399)</f>
        <v>MHD abgelaufen</v>
      </c>
      <c r="P1399" s="76" t="str">
        <f>IF(ISBLANK(Abfalldokumentation!$G1399),"-",Abfalldokumentation!$G1399)</f>
        <v>-</v>
      </c>
      <c r="Q1399" s="76">
        <f t="shared" si="176"/>
        <v>43</v>
      </c>
      <c r="R1399" s="76" t="str">
        <f t="shared" si="177"/>
        <v>Produkte</v>
      </c>
      <c r="S1399" s="76" t="str">
        <f t="shared" si="178"/>
        <v>BUs</v>
      </c>
      <c r="T1399" s="76" t="str">
        <f t="shared" si="179"/>
        <v>Symptome</v>
      </c>
      <c r="U1399" s="76">
        <f>IFERROR(VLOOKUP(Abfalldokumentation!$W1399,Kennzahlen!S:U,3,FALSE)*Abfalldokumentation!$J1399,"0")</f>
        <v>35</v>
      </c>
      <c r="V1399" s="76" t="str">
        <f>IF(ISBLANK(A1399),VLOOKUP(Abfalldokumentation!$W1399,'Linien - BU'!R:S,2,FALSE),A1399)</f>
        <v>Außenlager</v>
      </c>
      <c r="W1399" s="77">
        <f t="shared" si="180"/>
        <v>29500477</v>
      </c>
      <c r="X1399" s="77">
        <f t="shared" si="181"/>
        <v>11</v>
      </c>
      <c r="Z1399"/>
      <c r="AA1399"/>
    </row>
    <row r="1400" spans="1:27" ht="30" customHeight="1" x14ac:dyDescent="0.25">
      <c r="A1400" s="39" t="s">
        <v>8</v>
      </c>
      <c r="B1400" s="40">
        <v>29501070</v>
      </c>
      <c r="C1400" s="40">
        <v>331</v>
      </c>
      <c r="D1400" s="40">
        <v>12</v>
      </c>
      <c r="E1400" s="41">
        <v>44497</v>
      </c>
      <c r="F1400" s="42"/>
      <c r="G1400" s="40"/>
      <c r="H1400" s="44" t="str">
        <f>IFERROR(VLOOKUP(Abfalldokumentation!$B1400,Artikel!A:C,3,FALSE),Abfalldokumentation!$B1400)</f>
        <v>VOS GRW-SCHI-NAT ENDSTÜ</v>
      </c>
      <c r="I1400" s="78" t="str">
        <f>VLOOKUP(V1400,'Linien - BU'!A:B,2,FALSE)</f>
        <v>BU3</v>
      </c>
      <c r="J1400" s="79">
        <f t="shared" si="175"/>
        <v>331</v>
      </c>
      <c r="K1400" s="80">
        <f>Abfalldokumentation!$E1400</f>
        <v>44497</v>
      </c>
      <c r="L1400" s="79" t="str">
        <f>IFERROR(IF(VLOOKUP(W1400,'[1]Rohware 230'!$B:$C,2,FALSE)=0,"Rohware"),
IFERROR(IF(VLOOKUP(W1400,[1]Sammelnr.!$B:$C,2,FALSE)=0,"Sammelnr. ungeschält ABS"),
IFERROR(IF(VLOOKUP(W1400,[1]Sammelnr.!$E:$F,2,FALSE)=0,"Sammelnr. ungeschält VS"),
IFERROR(IF(VLOOKUP(W1400,[1]Sammelnr.!$H:$I,2,FALSE)=0,"Sammelnr. geschält"),
IFERROR(IF(VLOOKUP(W1400,[1]Offen!$B:$C,2,FALSE)=0,"Offen ungeschält ABS"),
IFERROR(IF(VLOOKUP(W1400,[1]Offen!$E:$F,2,FALSE)=0,"Offen ungeschält VOS"),
IFERROR(IF(VLOOKUP(W1400,[1]Offen!$H:$I,2,FALSE)=0,"Offen geschält RW"),
IFERROR(IF(VLOOKUP(W1400,[1]Offen!$K:$L,2,FALSE)=0,"Offen vegan"),
IFERROR(IF(VLOOKUP(W1400,[1]Offen!$N:$O,2,FALSE)=0,"Offen Zipfel"),
IFERROR(IF(VLOOKUP(W1400,[1]Offen!$Q:$R,2,FALSE)=0,"Offen Endstücke"),
IFERROR(IF(VLOOKUP(W1400,[1]Vakuumiert!$B:$C,2,FALSE)=0,"Vakuumierter VOS ungeschält"),
IFERROR(IF(VLOOKUP(W1400,[1]Vakuumiert!$E:$F,2,FALSE)=0,"Vakuumierter ABS ungeschält"),
IFERROR(IF(VLOOKUP(W1400,[1]Vakuumiert!$H:$I,2,FALSE)=0,"Vakuumierter VOS geschält"),
IFERROR(IF(VLOOKUP(W1400,[1]Vakuumiert!$K:$L,2,FALSE)=0,"Vakuumierter VOS vegan"),
IFERROR(IF(VLOOKUP(W1400,[1]Vakuumiert!$N:$O,2,FALSE)=0,"Vakuumierter VOS Zipfel"),
IFERROR(IF(VLOOKUP(W1400,[1]Vakuumiert!$Q:$R,2,FALSE)=0,"Vakuumiert geschält"),
IFERROR(IF(VLOOKUP(W1400,'[1]vakuumierte Fertigprodukte'!$B:$C,2,FALSE)=0,"Fertigprodukte"),
IFERROR(IF(VLOOKUP(W1400,'[1]vakuumierte Fertigprodukte'!$E:$FI,2,FALSE)=0,"Vakuumierte Zipfel"),
IFERROR(IF(VLOOKUP(W1400,[1]Wurste!$B:$C,2,FALSE)=0,"Räucherwürste"),
IFERROR(IF(VLOOKUP(W1400,[1]Wurste!$E:$F,2,FALSE)=0,"URW/URGW Wurst"),
IFERROR(IF(VLOOKUP(W1400,[1]Wurste!$H:$I,2,FALSE)=0,"HF-Wurst Vegan"),
IFERROR(IF(VLOOKUP(W1400,[1]Wurste!$K:$L,2,FALSE)=0,"320er ohne Würste"),
IFERROR(IF(AND(OR(Abfalldokumentation!$I1400="BU3",Abfalldokumentation!$I1400="Verkauf"),Abfalldokumentation!$N1400="Schimmel",Abfalldokumentation!$O1400="keinen Abnehmer/kein Schälpersonal"),"Div. Zipfel, ES ohne Verwendung",VLOOKUP(Abfalldokumentation!$M1400,Produktgruppen!A:B,2,FALSE)),"-")))))))))))))))))))))))</f>
        <v>Offen Endstücke</v>
      </c>
      <c r="M1400" s="81" t="str">
        <f>IFERROR(VLOOKUP(Abfalldokumentation!$W1400,Artikel!A:C,3,FALSE),Abfalldokumentation!$W1400)</f>
        <v>VOS GRW-SCHI-NAT ENDSTÜ</v>
      </c>
      <c r="N1400" s="81" t="str">
        <f>VLOOKUP(D1400,'Liste Gründe'!A:D,2,FALSE)</f>
        <v>Schimmel</v>
      </c>
      <c r="O1400" s="80" t="str">
        <f>IF(ISBLANK(F1400),VLOOKUP(Abfalldokumentation!$X1400,'Liste Gründe'!A:D,3,FALSE),F1400)</f>
        <v>Schimmel</v>
      </c>
      <c r="P1400" s="81" t="str">
        <f>IF(ISBLANK(Abfalldokumentation!$G1400),"-",Abfalldokumentation!$G1400)</f>
        <v>-</v>
      </c>
      <c r="Q1400" s="81">
        <f t="shared" si="176"/>
        <v>43</v>
      </c>
      <c r="R1400" s="81" t="str">
        <f t="shared" si="177"/>
        <v>Produkte</v>
      </c>
      <c r="S1400" s="81" t="str">
        <f t="shared" si="178"/>
        <v>BUs</v>
      </c>
      <c r="T1400" s="81" t="str">
        <f t="shared" si="179"/>
        <v>Symptome</v>
      </c>
      <c r="U1400" s="81">
        <f>IFERROR(VLOOKUP(Abfalldokumentation!$W1400,Kennzahlen!S:U,3,FALSE)*Abfalldokumentation!$J1400,"0")</f>
        <v>165.5</v>
      </c>
      <c r="V1400" s="81" t="str">
        <f>IF(ISBLANK(A1400),VLOOKUP(Abfalldokumentation!$W1400,'Linien - BU'!R:S,2,FALSE),A1400)</f>
        <v>BU3</v>
      </c>
      <c r="W1400" s="77">
        <f t="shared" si="180"/>
        <v>29501070</v>
      </c>
      <c r="X1400" s="77">
        <f t="shared" si="181"/>
        <v>12</v>
      </c>
      <c r="Z1400"/>
      <c r="AA1400"/>
    </row>
    <row r="1401" spans="1:27" ht="30" customHeight="1" x14ac:dyDescent="0.25">
      <c r="A1401" s="45" t="s">
        <v>8</v>
      </c>
      <c r="B1401" s="46">
        <v>29501083</v>
      </c>
      <c r="C1401" s="46">
        <v>175</v>
      </c>
      <c r="D1401" s="46">
        <v>12</v>
      </c>
      <c r="E1401" s="47">
        <v>44497</v>
      </c>
      <c r="F1401" s="48"/>
      <c r="G1401" s="46"/>
      <c r="H1401" s="50" t="str">
        <f>IFERROR(VLOOKUP(Abfalldokumentation!$B1401,Artikel!A:C,3,FALSE),Abfalldokumentation!$B1401)</f>
        <v>VOS RW-NATUR-EXTRA ENDS</v>
      </c>
      <c r="I1401" s="73" t="str">
        <f>VLOOKUP(V1401,'Linien - BU'!A:B,2,FALSE)</f>
        <v>BU3</v>
      </c>
      <c r="J1401" s="74">
        <f t="shared" si="175"/>
        <v>175</v>
      </c>
      <c r="K1401" s="75">
        <f>Abfalldokumentation!$E1401</f>
        <v>44497</v>
      </c>
      <c r="L1401" s="74" t="str">
        <f>IFERROR(IF(VLOOKUP(W1401,'[1]Rohware 230'!$B:$C,2,FALSE)=0,"Rohware"),
IFERROR(IF(VLOOKUP(W1401,[1]Sammelnr.!$B:$C,2,FALSE)=0,"Sammelnr. ungeschält ABS"),
IFERROR(IF(VLOOKUP(W1401,[1]Sammelnr.!$E:$F,2,FALSE)=0,"Sammelnr. ungeschält VS"),
IFERROR(IF(VLOOKUP(W1401,[1]Sammelnr.!$H:$I,2,FALSE)=0,"Sammelnr. geschält"),
IFERROR(IF(VLOOKUP(W1401,[1]Offen!$B:$C,2,FALSE)=0,"Offen ungeschält ABS"),
IFERROR(IF(VLOOKUP(W1401,[1]Offen!$E:$F,2,FALSE)=0,"Offen ungeschält VOS"),
IFERROR(IF(VLOOKUP(W1401,[1]Offen!$H:$I,2,FALSE)=0,"Offen geschält RW"),
IFERROR(IF(VLOOKUP(W1401,[1]Offen!$K:$L,2,FALSE)=0,"Offen vegan"),
IFERROR(IF(VLOOKUP(W1401,[1]Offen!$N:$O,2,FALSE)=0,"Offen Zipfel"),
IFERROR(IF(VLOOKUP(W1401,[1]Offen!$Q:$R,2,FALSE)=0,"Offen Endstücke"),
IFERROR(IF(VLOOKUP(W1401,[1]Vakuumiert!$B:$C,2,FALSE)=0,"Vakuumierter VOS ungeschält"),
IFERROR(IF(VLOOKUP(W1401,[1]Vakuumiert!$E:$F,2,FALSE)=0,"Vakuumierter ABS ungeschält"),
IFERROR(IF(VLOOKUP(W1401,[1]Vakuumiert!$H:$I,2,FALSE)=0,"Vakuumierter VOS geschält"),
IFERROR(IF(VLOOKUP(W1401,[1]Vakuumiert!$K:$L,2,FALSE)=0,"Vakuumierter VOS vegan"),
IFERROR(IF(VLOOKUP(W1401,[1]Vakuumiert!$N:$O,2,FALSE)=0,"Vakuumierter VOS Zipfel"),
IFERROR(IF(VLOOKUP(W1401,[1]Vakuumiert!$Q:$R,2,FALSE)=0,"Vakuumiert geschält"),
IFERROR(IF(VLOOKUP(W1401,'[1]vakuumierte Fertigprodukte'!$B:$C,2,FALSE)=0,"Fertigprodukte"),
IFERROR(IF(VLOOKUP(W1401,'[1]vakuumierte Fertigprodukte'!$E:$FI,2,FALSE)=0,"Vakuumierte Zipfel"),
IFERROR(IF(VLOOKUP(W1401,[1]Wurste!$B:$C,2,FALSE)=0,"Räucherwürste"),
IFERROR(IF(VLOOKUP(W1401,[1]Wurste!$E:$F,2,FALSE)=0,"URW/URGW Wurst"),
IFERROR(IF(VLOOKUP(W1401,[1]Wurste!$H:$I,2,FALSE)=0,"HF-Wurst Vegan"),
IFERROR(IF(VLOOKUP(W1401,[1]Wurste!$K:$L,2,FALSE)=0,"320er ohne Würste"),
IFERROR(IF(AND(OR(Abfalldokumentation!$I1401="BU3",Abfalldokumentation!$I1401="Verkauf"),Abfalldokumentation!$N1401="Schimmel",Abfalldokumentation!$O1401="keinen Abnehmer/kein Schälpersonal"),"Div. Zipfel, ES ohne Verwendung",VLOOKUP(Abfalldokumentation!$M1401,Produktgruppen!A:B,2,FALSE)),"-")))))))))))))))))))))))</f>
        <v>Offen Endstücke</v>
      </c>
      <c r="M1401" s="76" t="str">
        <f>IFERROR(VLOOKUP(Abfalldokumentation!$W1401,Artikel!A:C,3,FALSE),Abfalldokumentation!$W1401)</f>
        <v>VOS RW-NATUR-EXTRA ENDS</v>
      </c>
      <c r="N1401" s="76" t="str">
        <f>VLOOKUP(D1401,'Liste Gründe'!A:D,2,FALSE)</f>
        <v>Schimmel</v>
      </c>
      <c r="O1401" s="75" t="str">
        <f>IF(ISBLANK(F1401),VLOOKUP(Abfalldokumentation!$X1401,'Liste Gründe'!A:D,3,FALSE),F1401)</f>
        <v>Schimmel</v>
      </c>
      <c r="P1401" s="76" t="str">
        <f>IF(ISBLANK(Abfalldokumentation!$G1401),"-",Abfalldokumentation!$G1401)</f>
        <v>-</v>
      </c>
      <c r="Q1401" s="76">
        <f t="shared" si="176"/>
        <v>43</v>
      </c>
      <c r="R1401" s="76" t="str">
        <f t="shared" si="177"/>
        <v>Produkte</v>
      </c>
      <c r="S1401" s="76" t="str">
        <f t="shared" si="178"/>
        <v>BUs</v>
      </c>
      <c r="T1401" s="76" t="str">
        <f t="shared" si="179"/>
        <v>Symptome</v>
      </c>
      <c r="U1401" s="76">
        <f>IFERROR(VLOOKUP(Abfalldokumentation!$W1401,Kennzahlen!S:U,3,FALSE)*Abfalldokumentation!$J1401,"0")</f>
        <v>87.5</v>
      </c>
      <c r="V1401" s="76" t="str">
        <f>IF(ISBLANK(A1401),VLOOKUP(Abfalldokumentation!$W1401,'Linien - BU'!R:S,2,FALSE),A1401)</f>
        <v>BU3</v>
      </c>
      <c r="W1401" s="77">
        <f t="shared" si="180"/>
        <v>29501083</v>
      </c>
      <c r="X1401" s="77">
        <f t="shared" si="181"/>
        <v>12</v>
      </c>
      <c r="Z1401"/>
      <c r="AA1401"/>
    </row>
    <row r="1402" spans="1:27" ht="30" customHeight="1" x14ac:dyDescent="0.25">
      <c r="A1402" s="39" t="s">
        <v>102</v>
      </c>
      <c r="B1402" s="40">
        <v>49500190</v>
      </c>
      <c r="C1402" s="40">
        <v>91</v>
      </c>
      <c r="D1402" s="40">
        <v>12</v>
      </c>
      <c r="E1402" s="41">
        <v>44497</v>
      </c>
      <c r="F1402" s="42"/>
      <c r="G1402" s="40"/>
      <c r="H1402" s="44" t="str">
        <f>IFERROR(VLOOKUP(Abfalldokumentation!$B1402,Artikel!A:C,3,FALSE),Abfalldokumentation!$B1402)</f>
        <v>ABS ALL-EMM-VAKU</v>
      </c>
      <c r="I1402" s="78" t="str">
        <f>VLOOKUP(V1402,'Linien - BU'!A:B,2,FALSE)</f>
        <v>Rest</v>
      </c>
      <c r="J1402" s="79">
        <f t="shared" si="175"/>
        <v>91</v>
      </c>
      <c r="K1402" s="80">
        <f>Abfalldokumentation!$E1402</f>
        <v>44497</v>
      </c>
      <c r="L1402" s="79" t="str">
        <f>IFERROR(IF(VLOOKUP(W1402,'[1]Rohware 230'!$B:$C,2,FALSE)=0,"Rohware"),
IFERROR(IF(VLOOKUP(W1402,[1]Sammelnr.!$B:$C,2,FALSE)=0,"Sammelnr. ungeschält ABS"),
IFERROR(IF(VLOOKUP(W1402,[1]Sammelnr.!$E:$F,2,FALSE)=0,"Sammelnr. ungeschält VS"),
IFERROR(IF(VLOOKUP(W1402,[1]Sammelnr.!$H:$I,2,FALSE)=0,"Sammelnr. geschält"),
IFERROR(IF(VLOOKUP(W1402,[1]Offen!$B:$C,2,FALSE)=0,"Offen ungeschält ABS"),
IFERROR(IF(VLOOKUP(W1402,[1]Offen!$E:$F,2,FALSE)=0,"Offen ungeschält VOS"),
IFERROR(IF(VLOOKUP(W1402,[1]Offen!$H:$I,2,FALSE)=0,"Offen geschält RW"),
IFERROR(IF(VLOOKUP(W1402,[1]Offen!$K:$L,2,FALSE)=0,"Offen vegan"),
IFERROR(IF(VLOOKUP(W1402,[1]Offen!$N:$O,2,FALSE)=0,"Offen Zipfel"),
IFERROR(IF(VLOOKUP(W1402,[1]Offen!$Q:$R,2,FALSE)=0,"Offen Endstücke"),
IFERROR(IF(VLOOKUP(W1402,[1]Vakuumiert!$B:$C,2,FALSE)=0,"Vakuumierter VOS ungeschält"),
IFERROR(IF(VLOOKUP(W1402,[1]Vakuumiert!$E:$F,2,FALSE)=0,"Vakuumierter ABS ungeschält"),
IFERROR(IF(VLOOKUP(W1402,[1]Vakuumiert!$H:$I,2,FALSE)=0,"Vakuumierter VOS geschält"),
IFERROR(IF(VLOOKUP(W1402,[1]Vakuumiert!$K:$L,2,FALSE)=0,"Vakuumierter VOS vegan"),
IFERROR(IF(VLOOKUP(W1402,[1]Vakuumiert!$N:$O,2,FALSE)=0,"Vakuumierter VOS Zipfel"),
IFERROR(IF(VLOOKUP(W1402,[1]Vakuumiert!$Q:$R,2,FALSE)=0,"Vakuumiert geschält"),
IFERROR(IF(VLOOKUP(W1402,'[1]vakuumierte Fertigprodukte'!$B:$C,2,FALSE)=0,"Fertigprodukte"),
IFERROR(IF(VLOOKUP(W1402,'[1]vakuumierte Fertigprodukte'!$E:$FI,2,FALSE)=0,"Vakuumierte Zipfel"),
IFERROR(IF(VLOOKUP(W1402,[1]Wurste!$B:$C,2,FALSE)=0,"Räucherwürste"),
IFERROR(IF(VLOOKUP(W1402,[1]Wurste!$E:$F,2,FALSE)=0,"URW/URGW Wurst"),
IFERROR(IF(VLOOKUP(W1402,[1]Wurste!$H:$I,2,FALSE)=0,"HF-Wurst Vegan"),
IFERROR(IF(VLOOKUP(W1402,[1]Wurste!$K:$L,2,FALSE)=0,"320er ohne Würste"),
IFERROR(IF(AND(OR(Abfalldokumentation!$I1402="BU3",Abfalldokumentation!$I1402="Verkauf"),Abfalldokumentation!$N1402="Schimmel",Abfalldokumentation!$O1402="keinen Abnehmer/kein Schälpersonal"),"Div. Zipfel, ES ohne Verwendung",VLOOKUP(Abfalldokumentation!$M1402,Produktgruppen!A:B,2,FALSE)),"-")))))))))))))))))))))))</f>
        <v>Vakuumierter ABS ungeschält</v>
      </c>
      <c r="M1402" s="81" t="str">
        <f>IFERROR(VLOOKUP(Abfalldokumentation!$W1402,Artikel!A:C,3,FALSE),Abfalldokumentation!$W1402)</f>
        <v>ABS ALL-EMM-VAKU</v>
      </c>
      <c r="N1402" s="81" t="str">
        <f>VLOOKUP(D1402,'Liste Gründe'!A:D,2,FALSE)</f>
        <v>Schimmel</v>
      </c>
      <c r="O1402" s="80" t="str">
        <f>IF(ISBLANK(F1402),VLOOKUP(Abfalldokumentation!$X1402,'Liste Gründe'!A:D,3,FALSE),F1402)</f>
        <v>Schimmel</v>
      </c>
      <c r="P1402" s="81" t="str">
        <f>IF(ISBLANK(Abfalldokumentation!$G1402),"-",Abfalldokumentation!$G1402)</f>
        <v>-</v>
      </c>
      <c r="Q1402" s="81">
        <f t="shared" si="176"/>
        <v>43</v>
      </c>
      <c r="R1402" s="81" t="str">
        <f t="shared" si="177"/>
        <v>Produkte</v>
      </c>
      <c r="S1402" s="81" t="str">
        <f t="shared" si="178"/>
        <v>BUs</v>
      </c>
      <c r="T1402" s="81" t="str">
        <f t="shared" si="179"/>
        <v>Symptome</v>
      </c>
      <c r="U1402" s="81">
        <f>IFERROR(VLOOKUP(Abfalldokumentation!$W1402,Kennzahlen!S:U,3,FALSE)*Abfalldokumentation!$J1402,"0")</f>
        <v>228.77399999999997</v>
      </c>
      <c r="V1402" s="81" t="str">
        <f>IF(ISBLANK(A1402),VLOOKUP(Abfalldokumentation!$W1402,'Linien - BU'!R:S,2,FALSE),A1402)</f>
        <v>Retoure</v>
      </c>
      <c r="W1402" s="77">
        <f t="shared" si="180"/>
        <v>49500190</v>
      </c>
      <c r="X1402" s="77">
        <f t="shared" si="181"/>
        <v>12</v>
      </c>
      <c r="Z1402"/>
      <c r="AA1402"/>
    </row>
    <row r="1403" spans="1:27" ht="30" customHeight="1" x14ac:dyDescent="0.25">
      <c r="A1403" s="45" t="s">
        <v>9</v>
      </c>
      <c r="B1403" s="46">
        <v>49500192</v>
      </c>
      <c r="C1403" s="46">
        <v>642</v>
      </c>
      <c r="D1403" s="46">
        <v>12</v>
      </c>
      <c r="E1403" s="47">
        <v>44497</v>
      </c>
      <c r="F1403" s="48"/>
      <c r="G1403" s="46"/>
      <c r="H1403" s="50" t="str">
        <f>IFERROR(VLOOKUP(Abfalldokumentation!$B1403,Artikel!A:C,3,FALSE),Abfalldokumentation!$B1403)</f>
        <v>ABS JARLSBERG-VAKU</v>
      </c>
      <c r="I1403" s="73" t="str">
        <f>VLOOKUP(V1403,'Linien - BU'!A:B,2,FALSE)</f>
        <v>BU4</v>
      </c>
      <c r="J1403" s="74">
        <f t="shared" si="175"/>
        <v>642</v>
      </c>
      <c r="K1403" s="75">
        <f>Abfalldokumentation!$E1403</f>
        <v>44497</v>
      </c>
      <c r="L1403" s="74" t="str">
        <f>IFERROR(IF(VLOOKUP(W1403,'[1]Rohware 230'!$B:$C,2,FALSE)=0,"Rohware"),
IFERROR(IF(VLOOKUP(W1403,[1]Sammelnr.!$B:$C,2,FALSE)=0,"Sammelnr. ungeschält ABS"),
IFERROR(IF(VLOOKUP(W1403,[1]Sammelnr.!$E:$F,2,FALSE)=0,"Sammelnr. ungeschält VS"),
IFERROR(IF(VLOOKUP(W1403,[1]Sammelnr.!$H:$I,2,FALSE)=0,"Sammelnr. geschält"),
IFERROR(IF(VLOOKUP(W1403,[1]Offen!$B:$C,2,FALSE)=0,"Offen ungeschält ABS"),
IFERROR(IF(VLOOKUP(W1403,[1]Offen!$E:$F,2,FALSE)=0,"Offen ungeschält VOS"),
IFERROR(IF(VLOOKUP(W1403,[1]Offen!$H:$I,2,FALSE)=0,"Offen geschält RW"),
IFERROR(IF(VLOOKUP(W1403,[1]Offen!$K:$L,2,FALSE)=0,"Offen vegan"),
IFERROR(IF(VLOOKUP(W1403,[1]Offen!$N:$O,2,FALSE)=0,"Offen Zipfel"),
IFERROR(IF(VLOOKUP(W1403,[1]Offen!$Q:$R,2,FALSE)=0,"Offen Endstücke"),
IFERROR(IF(VLOOKUP(W1403,[1]Vakuumiert!$B:$C,2,FALSE)=0,"Vakuumierter VOS ungeschält"),
IFERROR(IF(VLOOKUP(W1403,[1]Vakuumiert!$E:$F,2,FALSE)=0,"Vakuumierter ABS ungeschält"),
IFERROR(IF(VLOOKUP(W1403,[1]Vakuumiert!$H:$I,2,FALSE)=0,"Vakuumierter VOS geschält"),
IFERROR(IF(VLOOKUP(W1403,[1]Vakuumiert!$K:$L,2,FALSE)=0,"Vakuumierter VOS vegan"),
IFERROR(IF(VLOOKUP(W1403,[1]Vakuumiert!$N:$O,2,FALSE)=0,"Vakuumierter VOS Zipfel"),
IFERROR(IF(VLOOKUP(W1403,[1]Vakuumiert!$Q:$R,2,FALSE)=0,"Vakuumiert geschält"),
IFERROR(IF(VLOOKUP(W1403,'[1]vakuumierte Fertigprodukte'!$B:$C,2,FALSE)=0,"Fertigprodukte"),
IFERROR(IF(VLOOKUP(W1403,'[1]vakuumierte Fertigprodukte'!$E:$FI,2,FALSE)=0,"Vakuumierte Zipfel"),
IFERROR(IF(VLOOKUP(W1403,[1]Wurste!$B:$C,2,FALSE)=0,"Räucherwürste"),
IFERROR(IF(VLOOKUP(W1403,[1]Wurste!$E:$F,2,FALSE)=0,"URW/URGW Wurst"),
IFERROR(IF(VLOOKUP(W1403,[1]Wurste!$H:$I,2,FALSE)=0,"HF-Wurst Vegan"),
IFERROR(IF(VLOOKUP(W1403,[1]Wurste!$K:$L,2,FALSE)=0,"320er ohne Würste"),
IFERROR(IF(AND(OR(Abfalldokumentation!$I1403="BU3",Abfalldokumentation!$I1403="Verkauf"),Abfalldokumentation!$N1403="Schimmel",Abfalldokumentation!$O1403="keinen Abnehmer/kein Schälpersonal"),"Div. Zipfel, ES ohne Verwendung",VLOOKUP(Abfalldokumentation!$M1403,Produktgruppen!A:B,2,FALSE)),"-")))))))))))))))))))))))</f>
        <v>ABS</v>
      </c>
      <c r="M1403" s="76" t="str">
        <f>IFERROR(VLOOKUP(Abfalldokumentation!$W1403,Artikel!A:C,3,FALSE),Abfalldokumentation!$W1403)</f>
        <v>ABS JARLSBERG-VAKU</v>
      </c>
      <c r="N1403" s="76" t="str">
        <f>VLOOKUP(D1403,'Liste Gründe'!A:D,2,FALSE)</f>
        <v>Schimmel</v>
      </c>
      <c r="O1403" s="75" t="str">
        <f>IF(ISBLANK(F1403),VLOOKUP(Abfalldokumentation!$X1403,'Liste Gründe'!A:D,3,FALSE),F1403)</f>
        <v>Schimmel</v>
      </c>
      <c r="P1403" s="76" t="str">
        <f>IF(ISBLANK(Abfalldokumentation!$G1403),"-",Abfalldokumentation!$G1403)</f>
        <v>-</v>
      </c>
      <c r="Q1403" s="76">
        <f t="shared" si="176"/>
        <v>43</v>
      </c>
      <c r="R1403" s="76" t="str">
        <f t="shared" si="177"/>
        <v>Produkte</v>
      </c>
      <c r="S1403" s="76" t="str">
        <f t="shared" si="178"/>
        <v>BUs</v>
      </c>
      <c r="T1403" s="76" t="str">
        <f t="shared" si="179"/>
        <v>Symptome</v>
      </c>
      <c r="U1403" s="76" t="str">
        <f>IFERROR(VLOOKUP(Abfalldokumentation!$W1403,Kennzahlen!S:U,3,FALSE)*Abfalldokumentation!$J1403,"0")</f>
        <v>0</v>
      </c>
      <c r="V1403" s="76" t="str">
        <f>IF(ISBLANK(A1403),VLOOKUP(Abfalldokumentation!$W1403,'Linien - BU'!R:S,2,FALSE),A1403)</f>
        <v>BU4</v>
      </c>
      <c r="W1403" s="77">
        <f t="shared" si="180"/>
        <v>49500192</v>
      </c>
      <c r="X1403" s="77">
        <f t="shared" si="181"/>
        <v>12</v>
      </c>
      <c r="Z1403"/>
      <c r="AA1403"/>
    </row>
    <row r="1404" spans="1:27" ht="30" customHeight="1" x14ac:dyDescent="0.25">
      <c r="A1404" s="39" t="s">
        <v>7</v>
      </c>
      <c r="B1404" s="40" t="s">
        <v>36</v>
      </c>
      <c r="C1404" s="40">
        <v>70</v>
      </c>
      <c r="D1404" s="40">
        <v>30</v>
      </c>
      <c r="E1404" s="41">
        <v>44497</v>
      </c>
      <c r="F1404" s="42"/>
      <c r="G1404" s="40"/>
      <c r="H1404" s="44" t="str">
        <f>IFERROR(VLOOKUP(Abfalldokumentation!$B1404,Artikel!A:C,3,FALSE),Abfalldokumentation!$B1404)</f>
        <v>-</v>
      </c>
      <c r="I1404" s="78" t="str">
        <f>VLOOKUP(V1404,'Linien - BU'!A:B,2,FALSE)</f>
        <v>BU2</v>
      </c>
      <c r="J1404" s="79">
        <f t="shared" si="175"/>
        <v>70</v>
      </c>
      <c r="K1404" s="80">
        <f>Abfalldokumentation!$E1404</f>
        <v>44497</v>
      </c>
      <c r="L1404" s="79" t="str">
        <f>IFERROR(IF(VLOOKUP(W1404,'[1]Rohware 230'!$B:$C,2,FALSE)=0,"Rohware"),
IFERROR(IF(VLOOKUP(W1404,[1]Sammelnr.!$B:$C,2,FALSE)=0,"Sammelnr. ungeschält ABS"),
IFERROR(IF(VLOOKUP(W1404,[1]Sammelnr.!$E:$F,2,FALSE)=0,"Sammelnr. ungeschält VS"),
IFERROR(IF(VLOOKUP(W1404,[1]Sammelnr.!$H:$I,2,FALSE)=0,"Sammelnr. geschält"),
IFERROR(IF(VLOOKUP(W1404,[1]Offen!$B:$C,2,FALSE)=0,"Offen ungeschält ABS"),
IFERROR(IF(VLOOKUP(W1404,[1]Offen!$E:$F,2,FALSE)=0,"Offen ungeschält VOS"),
IFERROR(IF(VLOOKUP(W1404,[1]Offen!$H:$I,2,FALSE)=0,"Offen geschält RW"),
IFERROR(IF(VLOOKUP(W1404,[1]Offen!$K:$L,2,FALSE)=0,"Offen vegan"),
IFERROR(IF(VLOOKUP(W1404,[1]Offen!$N:$O,2,FALSE)=0,"Offen Zipfel"),
IFERROR(IF(VLOOKUP(W1404,[1]Offen!$Q:$R,2,FALSE)=0,"Offen Endstücke"),
IFERROR(IF(VLOOKUP(W1404,[1]Vakuumiert!$B:$C,2,FALSE)=0,"Vakuumierter VOS ungeschält"),
IFERROR(IF(VLOOKUP(W1404,[1]Vakuumiert!$E:$F,2,FALSE)=0,"Vakuumierter ABS ungeschält"),
IFERROR(IF(VLOOKUP(W1404,[1]Vakuumiert!$H:$I,2,FALSE)=0,"Vakuumierter VOS geschält"),
IFERROR(IF(VLOOKUP(W1404,[1]Vakuumiert!$K:$L,2,FALSE)=0,"Vakuumierter VOS vegan"),
IFERROR(IF(VLOOKUP(W1404,[1]Vakuumiert!$N:$O,2,FALSE)=0,"Vakuumierter VOS Zipfel"),
IFERROR(IF(VLOOKUP(W1404,[1]Vakuumiert!$Q:$R,2,FALSE)=0,"Vakuumiert geschält"),
IFERROR(IF(VLOOKUP(W1404,'[1]vakuumierte Fertigprodukte'!$B:$C,2,FALSE)=0,"Fertigprodukte"),
IFERROR(IF(VLOOKUP(W1404,'[1]vakuumierte Fertigprodukte'!$E:$FI,2,FALSE)=0,"Vakuumierte Zipfel"),
IFERROR(IF(VLOOKUP(W1404,[1]Wurste!$B:$C,2,FALSE)=0,"Räucherwürste"),
IFERROR(IF(VLOOKUP(W1404,[1]Wurste!$E:$F,2,FALSE)=0,"URW/URGW Wurst"),
IFERROR(IF(VLOOKUP(W1404,[1]Wurste!$H:$I,2,FALSE)=0,"HF-Wurst Vegan"),
IFERROR(IF(VLOOKUP(W1404,[1]Wurste!$K:$L,2,FALSE)=0,"320er ohne Würste"),
IFERROR(IF(AND(OR(Abfalldokumentation!$I1404="BU3",Abfalldokumentation!$I1404="Verkauf"),Abfalldokumentation!$N1404="Schimmel",Abfalldokumentation!$O1404="keinen Abnehmer/kein Schälpersonal"),"Div. Zipfel, ES ohne Verwendung",VLOOKUP(Abfalldokumentation!$M1404,Produktgruppen!A:B,2,FALSE)),"-")))))))))))))))))))))))</f>
        <v>Rest</v>
      </c>
      <c r="M1404" s="81" t="str">
        <f>IFERROR(VLOOKUP(Abfalldokumentation!$W1404,Artikel!A:C,3,FALSE),Abfalldokumentation!$W1404)</f>
        <v>-</v>
      </c>
      <c r="N1404" s="81" t="str">
        <f>VLOOKUP(D1404,'Liste Gründe'!A:D,2,FALSE)</f>
        <v>Linienbezogen</v>
      </c>
      <c r="O1404" s="80" t="str">
        <f>IF(ISBLANK(F1404),VLOOKUP(Abfalldokumentation!$X1404,'Liste Gründe'!A:D,3,FALSE),F1404)</f>
        <v>Maschinenabfall</v>
      </c>
      <c r="P1404" s="81" t="str">
        <f>IF(ISBLANK(Abfalldokumentation!$G1404),"-",Abfalldokumentation!$G1404)</f>
        <v>-</v>
      </c>
      <c r="Q1404" s="81">
        <f t="shared" si="176"/>
        <v>43</v>
      </c>
      <c r="R1404" s="81" t="str">
        <f t="shared" si="177"/>
        <v>Produkte</v>
      </c>
      <c r="S1404" s="81" t="str">
        <f t="shared" si="178"/>
        <v>BUs</v>
      </c>
      <c r="T1404" s="81" t="str">
        <f t="shared" si="179"/>
        <v>Symptome</v>
      </c>
      <c r="U1404" s="81" t="str">
        <f>IFERROR(VLOOKUP(Abfalldokumentation!$W1404,Kennzahlen!S:U,3,FALSE)*Abfalldokumentation!$J1404,"0")</f>
        <v>0</v>
      </c>
      <c r="V1404" s="81" t="str">
        <f>IF(ISBLANK(A1404),VLOOKUP(Abfalldokumentation!$W1404,'Linien - BU'!R:S,2,FALSE),A1404)</f>
        <v>BU2</v>
      </c>
      <c r="W1404" s="77" t="str">
        <f t="shared" si="180"/>
        <v>-</v>
      </c>
      <c r="X1404" s="77">
        <f t="shared" si="181"/>
        <v>30</v>
      </c>
      <c r="Z1404"/>
      <c r="AA1404"/>
    </row>
    <row r="1405" spans="1:27" ht="30" customHeight="1" x14ac:dyDescent="0.25">
      <c r="A1405" s="45" t="s">
        <v>74</v>
      </c>
      <c r="B1405" s="46" t="s">
        <v>36</v>
      </c>
      <c r="C1405" s="46">
        <v>37</v>
      </c>
      <c r="D1405" s="46">
        <v>10</v>
      </c>
      <c r="E1405" s="47">
        <v>44497</v>
      </c>
      <c r="F1405" s="48"/>
      <c r="G1405" s="46"/>
      <c r="H1405" s="50" t="str">
        <f>IFERROR(VLOOKUP(Abfalldokumentation!$B1405,Artikel!A:C,3,FALSE),Abfalldokumentation!$B1405)</f>
        <v>-</v>
      </c>
      <c r="I1405" s="73" t="str">
        <f>VLOOKUP(V1405,'Linien - BU'!A:B,2,FALSE)</f>
        <v>BU1</v>
      </c>
      <c r="J1405" s="74">
        <f t="shared" si="175"/>
        <v>37</v>
      </c>
      <c r="K1405" s="75">
        <f>Abfalldokumentation!$E1405</f>
        <v>44497</v>
      </c>
      <c r="L1405" s="74" t="str">
        <f>IFERROR(IF(VLOOKUP(W1405,'[1]Rohware 230'!$B:$C,2,FALSE)=0,"Rohware"),
IFERROR(IF(VLOOKUP(W1405,[1]Sammelnr.!$B:$C,2,FALSE)=0,"Sammelnr. ungeschält ABS"),
IFERROR(IF(VLOOKUP(W1405,[1]Sammelnr.!$E:$F,2,FALSE)=0,"Sammelnr. ungeschält VS"),
IFERROR(IF(VLOOKUP(W1405,[1]Sammelnr.!$H:$I,2,FALSE)=0,"Sammelnr. geschält"),
IFERROR(IF(VLOOKUP(W1405,[1]Offen!$B:$C,2,FALSE)=0,"Offen ungeschält ABS"),
IFERROR(IF(VLOOKUP(W1405,[1]Offen!$E:$F,2,FALSE)=0,"Offen ungeschält VOS"),
IFERROR(IF(VLOOKUP(W1405,[1]Offen!$H:$I,2,FALSE)=0,"Offen geschält RW"),
IFERROR(IF(VLOOKUP(W1405,[1]Offen!$K:$L,2,FALSE)=0,"Offen vegan"),
IFERROR(IF(VLOOKUP(W1405,[1]Offen!$N:$O,2,FALSE)=0,"Offen Zipfel"),
IFERROR(IF(VLOOKUP(W1405,[1]Offen!$Q:$R,2,FALSE)=0,"Offen Endstücke"),
IFERROR(IF(VLOOKUP(W1405,[1]Vakuumiert!$B:$C,2,FALSE)=0,"Vakuumierter VOS ungeschält"),
IFERROR(IF(VLOOKUP(W1405,[1]Vakuumiert!$E:$F,2,FALSE)=0,"Vakuumierter ABS ungeschält"),
IFERROR(IF(VLOOKUP(W1405,[1]Vakuumiert!$H:$I,2,FALSE)=0,"Vakuumierter VOS geschält"),
IFERROR(IF(VLOOKUP(W1405,[1]Vakuumiert!$K:$L,2,FALSE)=0,"Vakuumierter VOS vegan"),
IFERROR(IF(VLOOKUP(W1405,[1]Vakuumiert!$N:$O,2,FALSE)=0,"Vakuumierter VOS Zipfel"),
IFERROR(IF(VLOOKUP(W1405,[1]Vakuumiert!$Q:$R,2,FALSE)=0,"Vakuumiert geschält"),
IFERROR(IF(VLOOKUP(W1405,'[1]vakuumierte Fertigprodukte'!$B:$C,2,FALSE)=0,"Fertigprodukte"),
IFERROR(IF(VLOOKUP(W1405,'[1]vakuumierte Fertigprodukte'!$E:$FI,2,FALSE)=0,"Vakuumierte Zipfel"),
IFERROR(IF(VLOOKUP(W1405,[1]Wurste!$B:$C,2,FALSE)=0,"Räucherwürste"),
IFERROR(IF(VLOOKUP(W1405,[1]Wurste!$E:$F,2,FALSE)=0,"URW/URGW Wurst"),
IFERROR(IF(VLOOKUP(W1405,[1]Wurste!$H:$I,2,FALSE)=0,"HF-Wurst Vegan"),
IFERROR(IF(VLOOKUP(W1405,[1]Wurste!$K:$L,2,FALSE)=0,"320er ohne Würste"),
IFERROR(IF(AND(OR(Abfalldokumentation!$I1405="BU3",Abfalldokumentation!$I1405="Verkauf"),Abfalldokumentation!$N1405="Schimmel",Abfalldokumentation!$O1405="keinen Abnehmer/kein Schälpersonal"),"Div. Zipfel, ES ohne Verwendung",VLOOKUP(Abfalldokumentation!$M1405,Produktgruppen!A:B,2,FALSE)),"-")))))))))))))))))))))))</f>
        <v>Rest</v>
      </c>
      <c r="M1405" s="76" t="str">
        <f>IFERROR(VLOOKUP(Abfalldokumentation!$W1405,Artikel!A:C,3,FALSE),Abfalldokumentation!$W1405)</f>
        <v>-</v>
      </c>
      <c r="N1405" s="76" t="str">
        <f>VLOOKUP(D1405,'Liste Gründe'!A:D,2,FALSE)</f>
        <v>Linienbezogen</v>
      </c>
      <c r="O1405" s="75" t="str">
        <f>IF(ISBLANK(F1405),VLOOKUP(Abfalldokumentation!$X1405,'Liste Gründe'!A:D,3,FALSE),F1405)</f>
        <v>Reinigung</v>
      </c>
      <c r="P1405" s="76" t="str">
        <f>IF(ISBLANK(Abfalldokumentation!$G1405),"-",Abfalldokumentation!$G1405)</f>
        <v>-</v>
      </c>
      <c r="Q1405" s="76">
        <f t="shared" si="176"/>
        <v>43</v>
      </c>
      <c r="R1405" s="76" t="str">
        <f t="shared" si="177"/>
        <v>Produkte</v>
      </c>
      <c r="S1405" s="76" t="str">
        <f t="shared" si="178"/>
        <v>BUs</v>
      </c>
      <c r="T1405" s="76" t="str">
        <f t="shared" si="179"/>
        <v>Symptome</v>
      </c>
      <c r="U1405" s="76" t="str">
        <f>IFERROR(VLOOKUP(Abfalldokumentation!$W1405,Kennzahlen!S:U,3,FALSE)*Abfalldokumentation!$J1405,"0")</f>
        <v>0</v>
      </c>
      <c r="V1405" s="76" t="str">
        <f>IF(ISBLANK(A1405),VLOOKUP(Abfalldokumentation!$W1405,'Linien - BU'!R:S,2,FALSE),A1405)</f>
        <v>Schmelze</v>
      </c>
      <c r="W1405" s="77" t="str">
        <f t="shared" si="180"/>
        <v>-</v>
      </c>
      <c r="X1405" s="77">
        <f t="shared" si="181"/>
        <v>10</v>
      </c>
      <c r="Z1405"/>
      <c r="AA1405"/>
    </row>
    <row r="1406" spans="1:27" ht="30" customHeight="1" x14ac:dyDescent="0.25">
      <c r="A1406" s="39" t="s">
        <v>74</v>
      </c>
      <c r="B1406" s="40" t="s">
        <v>36</v>
      </c>
      <c r="C1406" s="40">
        <v>107.6</v>
      </c>
      <c r="D1406" s="40">
        <v>10</v>
      </c>
      <c r="E1406" s="41">
        <v>44497</v>
      </c>
      <c r="F1406" s="42"/>
      <c r="G1406" s="40"/>
      <c r="H1406" s="44" t="str">
        <f>IFERROR(VLOOKUP(Abfalldokumentation!$B1406,Artikel!A:C,3,FALSE),Abfalldokumentation!$B1406)</f>
        <v>-</v>
      </c>
      <c r="I1406" s="78" t="str">
        <f>VLOOKUP(V1406,'Linien - BU'!A:B,2,FALSE)</f>
        <v>BU1</v>
      </c>
      <c r="J1406" s="79">
        <f t="shared" si="175"/>
        <v>107.6</v>
      </c>
      <c r="K1406" s="80">
        <f>Abfalldokumentation!$E1406</f>
        <v>44497</v>
      </c>
      <c r="L1406" s="79" t="str">
        <f>IFERROR(IF(VLOOKUP(W1406,'[1]Rohware 230'!$B:$C,2,FALSE)=0,"Rohware"),
IFERROR(IF(VLOOKUP(W1406,[1]Sammelnr.!$B:$C,2,FALSE)=0,"Sammelnr. ungeschält ABS"),
IFERROR(IF(VLOOKUP(W1406,[1]Sammelnr.!$E:$F,2,FALSE)=0,"Sammelnr. ungeschält VS"),
IFERROR(IF(VLOOKUP(W1406,[1]Sammelnr.!$H:$I,2,FALSE)=0,"Sammelnr. geschält"),
IFERROR(IF(VLOOKUP(W1406,[1]Offen!$B:$C,2,FALSE)=0,"Offen ungeschält ABS"),
IFERROR(IF(VLOOKUP(W1406,[1]Offen!$E:$F,2,FALSE)=0,"Offen ungeschält VOS"),
IFERROR(IF(VLOOKUP(W1406,[1]Offen!$H:$I,2,FALSE)=0,"Offen geschält RW"),
IFERROR(IF(VLOOKUP(W1406,[1]Offen!$K:$L,2,FALSE)=0,"Offen vegan"),
IFERROR(IF(VLOOKUP(W1406,[1]Offen!$N:$O,2,FALSE)=0,"Offen Zipfel"),
IFERROR(IF(VLOOKUP(W1406,[1]Offen!$Q:$R,2,FALSE)=0,"Offen Endstücke"),
IFERROR(IF(VLOOKUP(W1406,[1]Vakuumiert!$B:$C,2,FALSE)=0,"Vakuumierter VOS ungeschält"),
IFERROR(IF(VLOOKUP(W1406,[1]Vakuumiert!$E:$F,2,FALSE)=0,"Vakuumierter ABS ungeschält"),
IFERROR(IF(VLOOKUP(W1406,[1]Vakuumiert!$H:$I,2,FALSE)=0,"Vakuumierter VOS geschält"),
IFERROR(IF(VLOOKUP(W1406,[1]Vakuumiert!$K:$L,2,FALSE)=0,"Vakuumierter VOS vegan"),
IFERROR(IF(VLOOKUP(W1406,[1]Vakuumiert!$N:$O,2,FALSE)=0,"Vakuumierter VOS Zipfel"),
IFERROR(IF(VLOOKUP(W1406,[1]Vakuumiert!$Q:$R,2,FALSE)=0,"Vakuumiert geschält"),
IFERROR(IF(VLOOKUP(W1406,'[1]vakuumierte Fertigprodukte'!$B:$C,2,FALSE)=0,"Fertigprodukte"),
IFERROR(IF(VLOOKUP(W1406,'[1]vakuumierte Fertigprodukte'!$E:$FI,2,FALSE)=0,"Vakuumierte Zipfel"),
IFERROR(IF(VLOOKUP(W1406,[1]Wurste!$B:$C,2,FALSE)=0,"Räucherwürste"),
IFERROR(IF(VLOOKUP(W1406,[1]Wurste!$E:$F,2,FALSE)=0,"URW/URGW Wurst"),
IFERROR(IF(VLOOKUP(W1406,[1]Wurste!$H:$I,2,FALSE)=0,"HF-Wurst Vegan"),
IFERROR(IF(VLOOKUP(W1406,[1]Wurste!$K:$L,2,FALSE)=0,"320er ohne Würste"),
IFERROR(IF(AND(OR(Abfalldokumentation!$I1406="BU3",Abfalldokumentation!$I1406="Verkauf"),Abfalldokumentation!$N1406="Schimmel",Abfalldokumentation!$O1406="keinen Abnehmer/kein Schälpersonal"),"Div. Zipfel, ES ohne Verwendung",VLOOKUP(Abfalldokumentation!$M1406,Produktgruppen!A:B,2,FALSE)),"-")))))))))))))))))))))))</f>
        <v>Rest</v>
      </c>
      <c r="M1406" s="81" t="str">
        <f>IFERROR(VLOOKUP(Abfalldokumentation!$W1406,Artikel!A:C,3,FALSE),Abfalldokumentation!$W1406)</f>
        <v>-</v>
      </c>
      <c r="N1406" s="81" t="str">
        <f>VLOOKUP(D1406,'Liste Gründe'!A:D,2,FALSE)</f>
        <v>Linienbezogen</v>
      </c>
      <c r="O1406" s="80" t="str">
        <f>IF(ISBLANK(F1406),VLOOKUP(Abfalldokumentation!$X1406,'Liste Gründe'!A:D,3,FALSE),F1406)</f>
        <v>Reinigung</v>
      </c>
      <c r="P1406" s="81" t="str">
        <f>IF(ISBLANK(Abfalldokumentation!$G1406),"-",Abfalldokumentation!$G1406)</f>
        <v>-</v>
      </c>
      <c r="Q1406" s="81">
        <f t="shared" si="176"/>
        <v>43</v>
      </c>
      <c r="R1406" s="81" t="str">
        <f t="shared" si="177"/>
        <v>Produkte</v>
      </c>
      <c r="S1406" s="81" t="str">
        <f t="shared" si="178"/>
        <v>BUs</v>
      </c>
      <c r="T1406" s="81" t="str">
        <f t="shared" si="179"/>
        <v>Symptome</v>
      </c>
      <c r="U1406" s="81" t="str">
        <f>IFERROR(VLOOKUP(Abfalldokumentation!$W1406,Kennzahlen!S:U,3,FALSE)*Abfalldokumentation!$J1406,"0")</f>
        <v>0</v>
      </c>
      <c r="V1406" s="81" t="str">
        <f>IF(ISBLANK(A1406),VLOOKUP(Abfalldokumentation!$W1406,'Linien - BU'!R:S,2,FALSE),A1406)</f>
        <v>Schmelze</v>
      </c>
      <c r="W1406" s="77" t="str">
        <f t="shared" si="180"/>
        <v>-</v>
      </c>
      <c r="X1406" s="77">
        <f t="shared" si="181"/>
        <v>10</v>
      </c>
      <c r="Z1406"/>
      <c r="AA1406"/>
    </row>
    <row r="1407" spans="1:27" ht="30" customHeight="1" x14ac:dyDescent="0.25">
      <c r="A1407" s="45" t="s">
        <v>8</v>
      </c>
      <c r="B1407" s="46" t="s">
        <v>36</v>
      </c>
      <c r="C1407" s="46">
        <v>110</v>
      </c>
      <c r="D1407" s="46">
        <v>10</v>
      </c>
      <c r="E1407" s="47">
        <v>44497</v>
      </c>
      <c r="F1407" s="48"/>
      <c r="G1407" s="46"/>
      <c r="H1407" s="50" t="str">
        <f>IFERROR(VLOOKUP(Abfalldokumentation!$B1407,Artikel!A:C,3,FALSE),Abfalldokumentation!$B1407)</f>
        <v>-</v>
      </c>
      <c r="I1407" s="73" t="str">
        <f>VLOOKUP(V1407,'Linien - BU'!A:B,2,FALSE)</f>
        <v>BU3</v>
      </c>
      <c r="J1407" s="74">
        <f t="shared" si="175"/>
        <v>110</v>
      </c>
      <c r="K1407" s="75">
        <f>Abfalldokumentation!$E1407</f>
        <v>44497</v>
      </c>
      <c r="L1407" s="74" t="str">
        <f>IFERROR(IF(VLOOKUP(W1407,'[1]Rohware 230'!$B:$C,2,FALSE)=0,"Rohware"),
IFERROR(IF(VLOOKUP(W1407,[1]Sammelnr.!$B:$C,2,FALSE)=0,"Sammelnr. ungeschält ABS"),
IFERROR(IF(VLOOKUP(W1407,[1]Sammelnr.!$E:$F,2,FALSE)=0,"Sammelnr. ungeschält VS"),
IFERROR(IF(VLOOKUP(W1407,[1]Sammelnr.!$H:$I,2,FALSE)=0,"Sammelnr. geschält"),
IFERROR(IF(VLOOKUP(W1407,[1]Offen!$B:$C,2,FALSE)=0,"Offen ungeschält ABS"),
IFERROR(IF(VLOOKUP(W1407,[1]Offen!$E:$F,2,FALSE)=0,"Offen ungeschält VOS"),
IFERROR(IF(VLOOKUP(W1407,[1]Offen!$H:$I,2,FALSE)=0,"Offen geschält RW"),
IFERROR(IF(VLOOKUP(W1407,[1]Offen!$K:$L,2,FALSE)=0,"Offen vegan"),
IFERROR(IF(VLOOKUP(W1407,[1]Offen!$N:$O,2,FALSE)=0,"Offen Zipfel"),
IFERROR(IF(VLOOKUP(W1407,[1]Offen!$Q:$R,2,FALSE)=0,"Offen Endstücke"),
IFERROR(IF(VLOOKUP(W1407,[1]Vakuumiert!$B:$C,2,FALSE)=0,"Vakuumierter VOS ungeschält"),
IFERROR(IF(VLOOKUP(W1407,[1]Vakuumiert!$E:$F,2,FALSE)=0,"Vakuumierter ABS ungeschält"),
IFERROR(IF(VLOOKUP(W1407,[1]Vakuumiert!$H:$I,2,FALSE)=0,"Vakuumierter VOS geschält"),
IFERROR(IF(VLOOKUP(W1407,[1]Vakuumiert!$K:$L,2,FALSE)=0,"Vakuumierter VOS vegan"),
IFERROR(IF(VLOOKUP(W1407,[1]Vakuumiert!$N:$O,2,FALSE)=0,"Vakuumierter VOS Zipfel"),
IFERROR(IF(VLOOKUP(W1407,[1]Vakuumiert!$Q:$R,2,FALSE)=0,"Vakuumiert geschält"),
IFERROR(IF(VLOOKUP(W1407,'[1]vakuumierte Fertigprodukte'!$B:$C,2,FALSE)=0,"Fertigprodukte"),
IFERROR(IF(VLOOKUP(W1407,'[1]vakuumierte Fertigprodukte'!$E:$FI,2,FALSE)=0,"Vakuumierte Zipfel"),
IFERROR(IF(VLOOKUP(W1407,[1]Wurste!$B:$C,2,FALSE)=0,"Räucherwürste"),
IFERROR(IF(VLOOKUP(W1407,[1]Wurste!$E:$F,2,FALSE)=0,"URW/URGW Wurst"),
IFERROR(IF(VLOOKUP(W1407,[1]Wurste!$H:$I,2,FALSE)=0,"HF-Wurst Vegan"),
IFERROR(IF(VLOOKUP(W1407,[1]Wurste!$K:$L,2,FALSE)=0,"320er ohne Würste"),
IFERROR(IF(AND(OR(Abfalldokumentation!$I1407="BU3",Abfalldokumentation!$I1407="Verkauf"),Abfalldokumentation!$N1407="Schimmel",Abfalldokumentation!$O1407="keinen Abnehmer/kein Schälpersonal"),"Div. Zipfel, ES ohne Verwendung",VLOOKUP(Abfalldokumentation!$M1407,Produktgruppen!A:B,2,FALSE)),"-")))))))))))))))))))))))</f>
        <v>Rest</v>
      </c>
      <c r="M1407" s="76" t="str">
        <f>IFERROR(VLOOKUP(Abfalldokumentation!$W1407,Artikel!A:C,3,FALSE),Abfalldokumentation!$W1407)</f>
        <v>-</v>
      </c>
      <c r="N1407" s="76" t="str">
        <f>VLOOKUP(D1407,'Liste Gründe'!A:D,2,FALSE)</f>
        <v>Linienbezogen</v>
      </c>
      <c r="O1407" s="75" t="str">
        <f>IF(ISBLANK(F1407),VLOOKUP(Abfalldokumentation!$X1407,'Liste Gründe'!A:D,3,FALSE),F1407)</f>
        <v>Reinigung</v>
      </c>
      <c r="P1407" s="76" t="str">
        <f>IF(ISBLANK(Abfalldokumentation!$G1407),"-",Abfalldokumentation!$G1407)</f>
        <v>-</v>
      </c>
      <c r="Q1407" s="76">
        <f t="shared" si="176"/>
        <v>43</v>
      </c>
      <c r="R1407" s="76" t="str">
        <f t="shared" si="177"/>
        <v>Produkte</v>
      </c>
      <c r="S1407" s="76" t="str">
        <f t="shared" si="178"/>
        <v>BUs</v>
      </c>
      <c r="T1407" s="76" t="str">
        <f t="shared" si="179"/>
        <v>Symptome</v>
      </c>
      <c r="U1407" s="76" t="str">
        <f>IFERROR(VLOOKUP(Abfalldokumentation!$W1407,Kennzahlen!S:U,3,FALSE)*Abfalldokumentation!$J1407,"0")</f>
        <v>0</v>
      </c>
      <c r="V1407" s="76" t="str">
        <f>IF(ISBLANK(A1407),VLOOKUP(Abfalldokumentation!$W1407,'Linien - BU'!R:S,2,FALSE),A1407)</f>
        <v>BU3</v>
      </c>
      <c r="W1407" s="77" t="str">
        <f t="shared" si="180"/>
        <v>-</v>
      </c>
      <c r="X1407" s="77">
        <f t="shared" si="181"/>
        <v>10</v>
      </c>
      <c r="Z1407"/>
      <c r="AA1407"/>
    </row>
    <row r="1408" spans="1:27" ht="30" customHeight="1" x14ac:dyDescent="0.25">
      <c r="A1408" s="39" t="s">
        <v>7</v>
      </c>
      <c r="B1408" s="40" t="s">
        <v>104</v>
      </c>
      <c r="C1408" s="40">
        <v>15</v>
      </c>
      <c r="D1408" s="40">
        <v>12</v>
      </c>
      <c r="E1408" s="41">
        <v>44497</v>
      </c>
      <c r="F1408" s="42"/>
      <c r="G1408" s="40"/>
      <c r="H1408" s="44" t="str">
        <f>IFERROR(VLOOKUP(Abfalldokumentation!$B1408,Artikel!A:C,3,FALSE),Abfalldokumentation!$B1408)</f>
        <v>Blöcke</v>
      </c>
      <c r="I1408" s="78" t="str">
        <f>VLOOKUP(V1408,'Linien - BU'!A:B,2,FALSE)</f>
        <v>BU2</v>
      </c>
      <c r="J1408" s="79">
        <f t="shared" si="175"/>
        <v>15</v>
      </c>
      <c r="K1408" s="80">
        <f>Abfalldokumentation!$E1408</f>
        <v>44497</v>
      </c>
      <c r="L1408" s="79" t="str">
        <f>IFERROR(IF(VLOOKUP(W1408,'[1]Rohware 230'!$B:$C,2,FALSE)=0,"Rohware"),
IFERROR(IF(VLOOKUP(W1408,[1]Sammelnr.!$B:$C,2,FALSE)=0,"Sammelnr. ungeschält ABS"),
IFERROR(IF(VLOOKUP(W1408,[1]Sammelnr.!$E:$F,2,FALSE)=0,"Sammelnr. ungeschält VS"),
IFERROR(IF(VLOOKUP(W1408,[1]Sammelnr.!$H:$I,2,FALSE)=0,"Sammelnr. geschält"),
IFERROR(IF(VLOOKUP(W1408,[1]Offen!$B:$C,2,FALSE)=0,"Offen ungeschält ABS"),
IFERROR(IF(VLOOKUP(W1408,[1]Offen!$E:$F,2,FALSE)=0,"Offen ungeschält VOS"),
IFERROR(IF(VLOOKUP(W1408,[1]Offen!$H:$I,2,FALSE)=0,"Offen geschält RW"),
IFERROR(IF(VLOOKUP(W1408,[1]Offen!$K:$L,2,FALSE)=0,"Offen vegan"),
IFERROR(IF(VLOOKUP(W1408,[1]Offen!$N:$O,2,FALSE)=0,"Offen Zipfel"),
IFERROR(IF(VLOOKUP(W1408,[1]Offen!$Q:$R,2,FALSE)=0,"Offen Endstücke"),
IFERROR(IF(VLOOKUP(W1408,[1]Vakuumiert!$B:$C,2,FALSE)=0,"Vakuumierter VOS ungeschält"),
IFERROR(IF(VLOOKUP(W1408,[1]Vakuumiert!$E:$F,2,FALSE)=0,"Vakuumierter ABS ungeschält"),
IFERROR(IF(VLOOKUP(W1408,[1]Vakuumiert!$H:$I,2,FALSE)=0,"Vakuumierter VOS geschält"),
IFERROR(IF(VLOOKUP(W1408,[1]Vakuumiert!$K:$L,2,FALSE)=0,"Vakuumierter VOS vegan"),
IFERROR(IF(VLOOKUP(W1408,[1]Vakuumiert!$N:$O,2,FALSE)=0,"Vakuumierter VOS Zipfel"),
IFERROR(IF(VLOOKUP(W1408,[1]Vakuumiert!$Q:$R,2,FALSE)=0,"Vakuumiert geschält"),
IFERROR(IF(VLOOKUP(W1408,'[1]vakuumierte Fertigprodukte'!$B:$C,2,FALSE)=0,"Fertigprodukte"),
IFERROR(IF(VLOOKUP(W1408,'[1]vakuumierte Fertigprodukte'!$E:$FI,2,FALSE)=0,"Vakuumierte Zipfel"),
IFERROR(IF(VLOOKUP(W1408,[1]Wurste!$B:$C,2,FALSE)=0,"Räucherwürste"),
IFERROR(IF(VLOOKUP(W1408,[1]Wurste!$E:$F,2,FALSE)=0,"URW/URGW Wurst"),
IFERROR(IF(VLOOKUP(W1408,[1]Wurste!$H:$I,2,FALSE)=0,"HF-Wurst Vegan"),
IFERROR(IF(VLOOKUP(W1408,[1]Wurste!$K:$L,2,FALSE)=0,"320er ohne Würste"),
IFERROR(IF(AND(OR(Abfalldokumentation!$I1408="BU3",Abfalldokumentation!$I1408="Verkauf"),Abfalldokumentation!$N1408="Schimmel",Abfalldokumentation!$O1408="keinen Abnehmer/kein Schälpersonal"),"Div. Zipfel, ES ohne Verwendung",VLOOKUP(Abfalldokumentation!$M1408,Produktgruppen!A:B,2,FALSE)),"-")))))))))))))))))))))))</f>
        <v>Rohware</v>
      </c>
      <c r="M1408" s="81" t="str">
        <f>IFERROR(VLOOKUP(Abfalldokumentation!$W1408,Artikel!A:C,3,FALSE),Abfalldokumentation!$W1408)</f>
        <v>Blöcke</v>
      </c>
      <c r="N1408" s="81" t="str">
        <f>VLOOKUP(D1408,'Liste Gründe'!A:D,2,FALSE)</f>
        <v>Schimmel</v>
      </c>
      <c r="O1408" s="80" t="str">
        <f>IF(ISBLANK(F1408),VLOOKUP(Abfalldokumentation!$X1408,'Liste Gründe'!A:D,3,FALSE),F1408)</f>
        <v>Schimmel</v>
      </c>
      <c r="P1408" s="81" t="str">
        <f>IF(ISBLANK(Abfalldokumentation!$G1408),"-",Abfalldokumentation!$G1408)</f>
        <v>-</v>
      </c>
      <c r="Q1408" s="81">
        <f t="shared" si="176"/>
        <v>43</v>
      </c>
      <c r="R1408" s="81" t="str">
        <f t="shared" si="177"/>
        <v>Produkte</v>
      </c>
      <c r="S1408" s="81" t="str">
        <f t="shared" si="178"/>
        <v>BUs</v>
      </c>
      <c r="T1408" s="81" t="str">
        <f t="shared" si="179"/>
        <v>Symptome</v>
      </c>
      <c r="U1408" s="81" t="str">
        <f>IFERROR(VLOOKUP(Abfalldokumentation!$W1408,Kennzahlen!S:U,3,FALSE)*Abfalldokumentation!$J1408,"0")</f>
        <v>0</v>
      </c>
      <c r="V1408" s="81" t="str">
        <f>IF(ISBLANK(A1408),VLOOKUP(Abfalldokumentation!$W1408,'Linien - BU'!R:S,2,FALSE),A1408)</f>
        <v>BU2</v>
      </c>
      <c r="W1408" s="77" t="str">
        <f t="shared" si="180"/>
        <v>Blöcke</v>
      </c>
      <c r="X1408" s="77">
        <f t="shared" si="181"/>
        <v>12</v>
      </c>
      <c r="Z1408"/>
      <c r="AA1408"/>
    </row>
    <row r="1409" spans="1:27" ht="30" customHeight="1" x14ac:dyDescent="0.25">
      <c r="A1409" s="45" t="s">
        <v>92</v>
      </c>
      <c r="B1409" s="48" t="s">
        <v>108</v>
      </c>
      <c r="C1409" s="46">
        <v>36</v>
      </c>
      <c r="D1409" s="46">
        <v>70</v>
      </c>
      <c r="E1409" s="47">
        <v>44497</v>
      </c>
      <c r="F1409" s="48"/>
      <c r="G1409" s="46"/>
      <c r="H1409" s="50" t="str">
        <f>IFERROR(VLOOKUP(Abfalldokumentation!$B1409,Artikel!A:C,3,FALSE),Abfalldokumentation!$B1409)</f>
        <v>Rückstellproben</v>
      </c>
      <c r="I1409" s="73" t="str">
        <f>VLOOKUP(V1409,'Linien - BU'!A:B,2,FALSE)</f>
        <v>Rest</v>
      </c>
      <c r="J1409" s="74">
        <f t="shared" si="175"/>
        <v>36</v>
      </c>
      <c r="K1409" s="75">
        <f>Abfalldokumentation!$E1409</f>
        <v>44497</v>
      </c>
      <c r="L1409" s="74" t="str">
        <f>IFERROR(IF(VLOOKUP(W1409,'[1]Rohware 230'!$B:$C,2,FALSE)=0,"Rohware"),
IFERROR(IF(VLOOKUP(W1409,[1]Sammelnr.!$B:$C,2,FALSE)=0,"Sammelnr. ungeschält ABS"),
IFERROR(IF(VLOOKUP(W1409,[1]Sammelnr.!$E:$F,2,FALSE)=0,"Sammelnr. ungeschält VS"),
IFERROR(IF(VLOOKUP(W1409,[1]Sammelnr.!$H:$I,2,FALSE)=0,"Sammelnr. geschält"),
IFERROR(IF(VLOOKUP(W1409,[1]Offen!$B:$C,2,FALSE)=0,"Offen ungeschält ABS"),
IFERROR(IF(VLOOKUP(W1409,[1]Offen!$E:$F,2,FALSE)=0,"Offen ungeschält VOS"),
IFERROR(IF(VLOOKUP(W1409,[1]Offen!$H:$I,2,FALSE)=0,"Offen geschält RW"),
IFERROR(IF(VLOOKUP(W1409,[1]Offen!$K:$L,2,FALSE)=0,"Offen vegan"),
IFERROR(IF(VLOOKUP(W1409,[1]Offen!$N:$O,2,FALSE)=0,"Offen Zipfel"),
IFERROR(IF(VLOOKUP(W1409,[1]Offen!$Q:$R,2,FALSE)=0,"Offen Endstücke"),
IFERROR(IF(VLOOKUP(W1409,[1]Vakuumiert!$B:$C,2,FALSE)=0,"Vakuumierter VOS ungeschält"),
IFERROR(IF(VLOOKUP(W1409,[1]Vakuumiert!$E:$F,2,FALSE)=0,"Vakuumierter ABS ungeschält"),
IFERROR(IF(VLOOKUP(W1409,[1]Vakuumiert!$H:$I,2,FALSE)=0,"Vakuumierter VOS geschält"),
IFERROR(IF(VLOOKUP(W1409,[1]Vakuumiert!$K:$L,2,FALSE)=0,"Vakuumierter VOS vegan"),
IFERROR(IF(VLOOKUP(W1409,[1]Vakuumiert!$N:$O,2,FALSE)=0,"Vakuumierter VOS Zipfel"),
IFERROR(IF(VLOOKUP(W1409,[1]Vakuumiert!$Q:$R,2,FALSE)=0,"Vakuumiert geschält"),
IFERROR(IF(VLOOKUP(W1409,'[1]vakuumierte Fertigprodukte'!$B:$C,2,FALSE)=0,"Fertigprodukte"),
IFERROR(IF(VLOOKUP(W1409,'[1]vakuumierte Fertigprodukte'!$E:$FI,2,FALSE)=0,"Vakuumierte Zipfel"),
IFERROR(IF(VLOOKUP(W1409,[1]Wurste!$B:$C,2,FALSE)=0,"Räucherwürste"),
IFERROR(IF(VLOOKUP(W1409,[1]Wurste!$E:$F,2,FALSE)=0,"URW/URGW Wurst"),
IFERROR(IF(VLOOKUP(W1409,[1]Wurste!$H:$I,2,FALSE)=0,"HF-Wurst Vegan"),
IFERROR(IF(VLOOKUP(W1409,[1]Wurste!$K:$L,2,FALSE)=0,"320er ohne Würste"),
IFERROR(IF(AND(OR(Abfalldokumentation!$I1409="BU3",Abfalldokumentation!$I1409="Verkauf"),Abfalldokumentation!$N1409="Schimmel",Abfalldokumentation!$O1409="keinen Abnehmer/kein Schälpersonal"),"Div. Zipfel, ES ohne Verwendung",VLOOKUP(Abfalldokumentation!$M1409,Produktgruppen!A:B,2,FALSE)),"-")))))))))))))))))))))))</f>
        <v>Qualitätssicherung</v>
      </c>
      <c r="M1409" s="76" t="str">
        <f>IFERROR(VLOOKUP(Abfalldokumentation!$W1409,Artikel!A:C,3,FALSE),Abfalldokumentation!$W1409)</f>
        <v>Rückstellproben</v>
      </c>
      <c r="N1409" s="76" t="str">
        <f>VLOOKUP(D1409,'Liste Gründe'!A:D,2,FALSE)</f>
        <v>Qualitätssicherung</v>
      </c>
      <c r="O1409" s="75" t="str">
        <f>IF(ISBLANK(F1409),VLOOKUP(Abfalldokumentation!$X1409,'Liste Gründe'!A:D,3,FALSE),F1409)</f>
        <v>Rückstellproben</v>
      </c>
      <c r="P1409" s="76" t="str">
        <f>IF(ISBLANK(Abfalldokumentation!$G1409),"-",Abfalldokumentation!$G1409)</f>
        <v>-</v>
      </c>
      <c r="Q1409" s="76">
        <f t="shared" si="176"/>
        <v>43</v>
      </c>
      <c r="R1409" s="76" t="str">
        <f t="shared" si="177"/>
        <v>Produkte</v>
      </c>
      <c r="S1409" s="76" t="str">
        <f t="shared" si="178"/>
        <v>BUs</v>
      </c>
      <c r="T1409" s="76" t="str">
        <f t="shared" si="179"/>
        <v>Symptome</v>
      </c>
      <c r="U1409" s="76" t="str">
        <f>IFERROR(VLOOKUP(Abfalldokumentation!$W1409,Kennzahlen!S:U,3,FALSE)*Abfalldokumentation!$J1409,"0")</f>
        <v>0</v>
      </c>
      <c r="V1409" s="76" t="str">
        <f>IF(ISBLANK(A1409),VLOOKUP(Abfalldokumentation!$W1409,'Linien - BU'!R:S,2,FALSE),A1409)</f>
        <v>Labor</v>
      </c>
      <c r="W1409" s="77" t="str">
        <f t="shared" si="180"/>
        <v>Rückstellproben</v>
      </c>
      <c r="X1409" s="77">
        <f t="shared" si="181"/>
        <v>70</v>
      </c>
      <c r="Z1409"/>
      <c r="AA1409"/>
    </row>
    <row r="1410" spans="1:27" ht="30" customHeight="1" x14ac:dyDescent="0.25">
      <c r="A1410" s="39" t="s">
        <v>92</v>
      </c>
      <c r="B1410" s="42" t="s">
        <v>108</v>
      </c>
      <c r="C1410" s="40">
        <v>41</v>
      </c>
      <c r="D1410" s="40">
        <v>70</v>
      </c>
      <c r="E1410" s="41">
        <v>44497</v>
      </c>
      <c r="F1410" s="42"/>
      <c r="G1410" s="40"/>
      <c r="H1410" s="44" t="str">
        <f>IFERROR(VLOOKUP(Abfalldokumentation!$B1410,Artikel!A:C,3,FALSE),Abfalldokumentation!$B1410)</f>
        <v>Rückstellproben</v>
      </c>
      <c r="I1410" s="78" t="str">
        <f>VLOOKUP(V1410,'Linien - BU'!A:B,2,FALSE)</f>
        <v>Rest</v>
      </c>
      <c r="J1410" s="79">
        <f t="shared" ref="J1410:J1473" si="182">C1410</f>
        <v>41</v>
      </c>
      <c r="K1410" s="80">
        <f>Abfalldokumentation!$E1410</f>
        <v>44497</v>
      </c>
      <c r="L1410" s="79" t="str">
        <f>IFERROR(IF(VLOOKUP(W1410,'[1]Rohware 230'!$B:$C,2,FALSE)=0,"Rohware"),
IFERROR(IF(VLOOKUP(W1410,[1]Sammelnr.!$B:$C,2,FALSE)=0,"Sammelnr. ungeschält ABS"),
IFERROR(IF(VLOOKUP(W1410,[1]Sammelnr.!$E:$F,2,FALSE)=0,"Sammelnr. ungeschält VS"),
IFERROR(IF(VLOOKUP(W1410,[1]Sammelnr.!$H:$I,2,FALSE)=0,"Sammelnr. geschält"),
IFERROR(IF(VLOOKUP(W1410,[1]Offen!$B:$C,2,FALSE)=0,"Offen ungeschält ABS"),
IFERROR(IF(VLOOKUP(W1410,[1]Offen!$E:$F,2,FALSE)=0,"Offen ungeschält VOS"),
IFERROR(IF(VLOOKUP(W1410,[1]Offen!$H:$I,2,FALSE)=0,"Offen geschält RW"),
IFERROR(IF(VLOOKUP(W1410,[1]Offen!$K:$L,2,FALSE)=0,"Offen vegan"),
IFERROR(IF(VLOOKUP(W1410,[1]Offen!$N:$O,2,FALSE)=0,"Offen Zipfel"),
IFERROR(IF(VLOOKUP(W1410,[1]Offen!$Q:$R,2,FALSE)=0,"Offen Endstücke"),
IFERROR(IF(VLOOKUP(W1410,[1]Vakuumiert!$B:$C,2,FALSE)=0,"Vakuumierter VOS ungeschält"),
IFERROR(IF(VLOOKUP(W1410,[1]Vakuumiert!$E:$F,2,FALSE)=0,"Vakuumierter ABS ungeschält"),
IFERROR(IF(VLOOKUP(W1410,[1]Vakuumiert!$H:$I,2,FALSE)=0,"Vakuumierter VOS geschält"),
IFERROR(IF(VLOOKUP(W1410,[1]Vakuumiert!$K:$L,2,FALSE)=0,"Vakuumierter VOS vegan"),
IFERROR(IF(VLOOKUP(W1410,[1]Vakuumiert!$N:$O,2,FALSE)=0,"Vakuumierter VOS Zipfel"),
IFERROR(IF(VLOOKUP(W1410,[1]Vakuumiert!$Q:$R,2,FALSE)=0,"Vakuumiert geschält"),
IFERROR(IF(VLOOKUP(W1410,'[1]vakuumierte Fertigprodukte'!$B:$C,2,FALSE)=0,"Fertigprodukte"),
IFERROR(IF(VLOOKUP(W1410,'[1]vakuumierte Fertigprodukte'!$E:$FI,2,FALSE)=0,"Vakuumierte Zipfel"),
IFERROR(IF(VLOOKUP(W1410,[1]Wurste!$B:$C,2,FALSE)=0,"Räucherwürste"),
IFERROR(IF(VLOOKUP(W1410,[1]Wurste!$E:$F,2,FALSE)=0,"URW/URGW Wurst"),
IFERROR(IF(VLOOKUP(W1410,[1]Wurste!$H:$I,2,FALSE)=0,"HF-Wurst Vegan"),
IFERROR(IF(VLOOKUP(W1410,[1]Wurste!$K:$L,2,FALSE)=0,"320er ohne Würste"),
IFERROR(IF(AND(OR(Abfalldokumentation!$I1410="BU3",Abfalldokumentation!$I1410="Verkauf"),Abfalldokumentation!$N1410="Schimmel",Abfalldokumentation!$O1410="keinen Abnehmer/kein Schälpersonal"),"Div. Zipfel, ES ohne Verwendung",VLOOKUP(Abfalldokumentation!$M1410,Produktgruppen!A:B,2,FALSE)),"-")))))))))))))))))))))))</f>
        <v>Qualitätssicherung</v>
      </c>
      <c r="M1410" s="81" t="str">
        <f>IFERROR(VLOOKUP(Abfalldokumentation!$W1410,Artikel!A:C,3,FALSE),Abfalldokumentation!$W1410)</f>
        <v>Rückstellproben</v>
      </c>
      <c r="N1410" s="81" t="str">
        <f>VLOOKUP(D1410,'Liste Gründe'!A:D,2,FALSE)</f>
        <v>Qualitätssicherung</v>
      </c>
      <c r="O1410" s="80" t="str">
        <f>IF(ISBLANK(F1410),VLOOKUP(Abfalldokumentation!$X1410,'Liste Gründe'!A:D,3,FALSE),F1410)</f>
        <v>Rückstellproben</v>
      </c>
      <c r="P1410" s="81" t="str">
        <f>IF(ISBLANK(Abfalldokumentation!$G1410),"-",Abfalldokumentation!$G1410)</f>
        <v>-</v>
      </c>
      <c r="Q1410" s="81">
        <f t="shared" ref="Q1410:Q1473" si="183">_xlfn.ISOWEEKNUM(K1410)</f>
        <v>43</v>
      </c>
      <c r="R1410" s="81" t="str">
        <f t="shared" ref="R1410:R1473" si="184">"Produkte"</f>
        <v>Produkte</v>
      </c>
      <c r="S1410" s="81" t="str">
        <f t="shared" ref="S1410:S1473" si="185">"BUs"</f>
        <v>BUs</v>
      </c>
      <c r="T1410" s="81" t="str">
        <f t="shared" ref="T1410:T1473" si="186">"Symptome"</f>
        <v>Symptome</v>
      </c>
      <c r="U1410" s="81" t="str">
        <f>IFERROR(VLOOKUP(Abfalldokumentation!$W1410,Kennzahlen!S:U,3,FALSE)*Abfalldokumentation!$J1410,"0")</f>
        <v>0</v>
      </c>
      <c r="V1410" s="81" t="str">
        <f>IF(ISBLANK(A1410),VLOOKUP(Abfalldokumentation!$W1410,'Linien - BU'!R:S,2,FALSE),A1410)</f>
        <v>Labor</v>
      </c>
      <c r="W1410" s="77" t="str">
        <f t="shared" ref="W1410:W1473" si="187">B1410</f>
        <v>Rückstellproben</v>
      </c>
      <c r="X1410" s="77">
        <f t="shared" ref="X1410:X1473" si="188">D1410</f>
        <v>70</v>
      </c>
      <c r="Z1410"/>
      <c r="AA1410"/>
    </row>
    <row r="1411" spans="1:27" ht="30" customHeight="1" x14ac:dyDescent="0.25">
      <c r="A1411" s="45" t="s">
        <v>223</v>
      </c>
      <c r="B1411" s="46" t="s">
        <v>229</v>
      </c>
      <c r="C1411" s="46">
        <v>14</v>
      </c>
      <c r="D1411" s="46">
        <v>30</v>
      </c>
      <c r="E1411" s="47">
        <v>44497</v>
      </c>
      <c r="F1411" s="48"/>
      <c r="G1411" s="46"/>
      <c r="H1411" s="50" t="str">
        <f>IFERROR(VLOOKUP(Abfalldokumentation!$B1411,Artikel!A:C,3,FALSE),Abfalldokumentation!$B1411)</f>
        <v>Würfel</v>
      </c>
      <c r="I1411" s="73" t="str">
        <f>VLOOKUP(V1411,'Linien - BU'!A:B,2,FALSE)</f>
        <v>BU3</v>
      </c>
      <c r="J1411" s="74">
        <f t="shared" si="182"/>
        <v>14</v>
      </c>
      <c r="K1411" s="75">
        <f>Abfalldokumentation!$E1411</f>
        <v>44497</v>
      </c>
      <c r="L1411" s="74" t="str">
        <f>IFERROR(IF(VLOOKUP(W1411,'[1]Rohware 230'!$B:$C,2,FALSE)=0,"Rohware"),
IFERROR(IF(VLOOKUP(W1411,[1]Sammelnr.!$B:$C,2,FALSE)=0,"Sammelnr. ungeschält ABS"),
IFERROR(IF(VLOOKUP(W1411,[1]Sammelnr.!$E:$F,2,FALSE)=0,"Sammelnr. ungeschält VS"),
IFERROR(IF(VLOOKUP(W1411,[1]Sammelnr.!$H:$I,2,FALSE)=0,"Sammelnr. geschält"),
IFERROR(IF(VLOOKUP(W1411,[1]Offen!$B:$C,2,FALSE)=0,"Offen ungeschält ABS"),
IFERROR(IF(VLOOKUP(W1411,[1]Offen!$E:$F,2,FALSE)=0,"Offen ungeschält VOS"),
IFERROR(IF(VLOOKUP(W1411,[1]Offen!$H:$I,2,FALSE)=0,"Offen geschält RW"),
IFERROR(IF(VLOOKUP(W1411,[1]Offen!$K:$L,2,FALSE)=0,"Offen vegan"),
IFERROR(IF(VLOOKUP(W1411,[1]Offen!$N:$O,2,FALSE)=0,"Offen Zipfel"),
IFERROR(IF(VLOOKUP(W1411,[1]Offen!$Q:$R,2,FALSE)=0,"Offen Endstücke"),
IFERROR(IF(VLOOKUP(W1411,[1]Vakuumiert!$B:$C,2,FALSE)=0,"Vakuumierter VOS ungeschält"),
IFERROR(IF(VLOOKUP(W1411,[1]Vakuumiert!$E:$F,2,FALSE)=0,"Vakuumierter ABS ungeschält"),
IFERROR(IF(VLOOKUP(W1411,[1]Vakuumiert!$H:$I,2,FALSE)=0,"Vakuumierter VOS geschält"),
IFERROR(IF(VLOOKUP(W1411,[1]Vakuumiert!$K:$L,2,FALSE)=0,"Vakuumierter VOS vegan"),
IFERROR(IF(VLOOKUP(W1411,[1]Vakuumiert!$N:$O,2,FALSE)=0,"Vakuumierter VOS Zipfel"),
IFERROR(IF(VLOOKUP(W1411,[1]Vakuumiert!$Q:$R,2,FALSE)=0,"Vakuumiert geschält"),
IFERROR(IF(VLOOKUP(W1411,'[1]vakuumierte Fertigprodukte'!$B:$C,2,FALSE)=0,"Fertigprodukte"),
IFERROR(IF(VLOOKUP(W1411,'[1]vakuumierte Fertigprodukte'!$E:$FI,2,FALSE)=0,"Vakuumierte Zipfel"),
IFERROR(IF(VLOOKUP(W1411,[1]Wurste!$B:$C,2,FALSE)=0,"Räucherwürste"),
IFERROR(IF(VLOOKUP(W1411,[1]Wurste!$E:$F,2,FALSE)=0,"URW/URGW Wurst"),
IFERROR(IF(VLOOKUP(W1411,[1]Wurste!$H:$I,2,FALSE)=0,"HF-Wurst Vegan"),
IFERROR(IF(VLOOKUP(W1411,[1]Wurste!$K:$L,2,FALSE)=0,"320er ohne Würste"),
IFERROR(IF(AND(OR(Abfalldokumentation!$I1411="BU3",Abfalldokumentation!$I1411="Verkauf"),Abfalldokumentation!$N1411="Schimmel",Abfalldokumentation!$O1411="keinen Abnehmer/kein Schälpersonal"),"Div. Zipfel, ES ohne Verwendung",VLOOKUP(Abfalldokumentation!$M1411,Produktgruppen!A:B,2,FALSE)),"-")))))))))))))))))))))))</f>
        <v>ABS</v>
      </c>
      <c r="M1411" s="76" t="str">
        <f>IFERROR(VLOOKUP(Abfalldokumentation!$W1411,Artikel!A:C,3,FALSE),Abfalldokumentation!$W1411)</f>
        <v>Würfel</v>
      </c>
      <c r="N1411" s="76" t="str">
        <f>VLOOKUP(D1411,'Liste Gründe'!A:D,2,FALSE)</f>
        <v>Linienbezogen</v>
      </c>
      <c r="O1411" s="75" t="str">
        <f>IF(ISBLANK(F1411),VLOOKUP(Abfalldokumentation!$X1411,'Liste Gründe'!A:D,3,FALSE),F1411)</f>
        <v>Maschinenabfall</v>
      </c>
      <c r="P1411" s="76" t="str">
        <f>IF(ISBLANK(Abfalldokumentation!$G1411),"-",Abfalldokumentation!$G1411)</f>
        <v>-</v>
      </c>
      <c r="Q1411" s="76">
        <f t="shared" si="183"/>
        <v>43</v>
      </c>
      <c r="R1411" s="76" t="str">
        <f t="shared" si="184"/>
        <v>Produkte</v>
      </c>
      <c r="S1411" s="76" t="str">
        <f t="shared" si="185"/>
        <v>BUs</v>
      </c>
      <c r="T1411" s="76" t="str">
        <f t="shared" si="186"/>
        <v>Symptome</v>
      </c>
      <c r="U1411" s="76" t="str">
        <f>IFERROR(VLOOKUP(Abfalldokumentation!$W1411,Kennzahlen!S:U,3,FALSE)*Abfalldokumentation!$J1411,"0")</f>
        <v>0</v>
      </c>
      <c r="V1411" s="76" t="str">
        <f>IF(ISBLANK(A1411),VLOOKUP(Abfalldokumentation!$W1411,'Linien - BU'!R:S,2,FALSE),A1411)</f>
        <v>L35</v>
      </c>
      <c r="W1411" s="77" t="str">
        <f t="shared" si="187"/>
        <v>Würfel</v>
      </c>
      <c r="X1411" s="77">
        <f t="shared" si="188"/>
        <v>30</v>
      </c>
      <c r="Z1411"/>
      <c r="AA1411"/>
    </row>
    <row r="1412" spans="1:27" ht="30" customHeight="1" x14ac:dyDescent="0.25">
      <c r="A1412" s="39" t="s">
        <v>8</v>
      </c>
      <c r="B1412" s="40" t="s">
        <v>270</v>
      </c>
      <c r="C1412" s="40">
        <v>306</v>
      </c>
      <c r="D1412" s="40">
        <v>12</v>
      </c>
      <c r="E1412" s="41">
        <v>44497</v>
      </c>
      <c r="F1412" s="42"/>
      <c r="G1412" s="40"/>
      <c r="H1412" s="44" t="str">
        <f>IFERROR(VLOOKUP(Abfalldokumentation!$B1412,Artikel!A:C,3,FALSE),Abfalldokumentation!$B1412)</f>
        <v>Zipfel, Endstücke</v>
      </c>
      <c r="I1412" s="78" t="str">
        <f>VLOOKUP(V1412,'Linien - BU'!A:B,2,FALSE)</f>
        <v>BU3</v>
      </c>
      <c r="J1412" s="79">
        <f t="shared" si="182"/>
        <v>306</v>
      </c>
      <c r="K1412" s="80">
        <f>Abfalldokumentation!$E1412</f>
        <v>44497</v>
      </c>
      <c r="L1412" s="79" t="str">
        <f>IFERROR(IF(VLOOKUP(W1412,'[1]Rohware 230'!$B:$C,2,FALSE)=0,"Rohware"),
IFERROR(IF(VLOOKUP(W1412,[1]Sammelnr.!$B:$C,2,FALSE)=0,"Sammelnr. ungeschält ABS"),
IFERROR(IF(VLOOKUP(W1412,[1]Sammelnr.!$E:$F,2,FALSE)=0,"Sammelnr. ungeschält VS"),
IFERROR(IF(VLOOKUP(W1412,[1]Sammelnr.!$H:$I,2,FALSE)=0,"Sammelnr. geschält"),
IFERROR(IF(VLOOKUP(W1412,[1]Offen!$B:$C,2,FALSE)=0,"Offen ungeschält ABS"),
IFERROR(IF(VLOOKUP(W1412,[1]Offen!$E:$F,2,FALSE)=0,"Offen ungeschält VOS"),
IFERROR(IF(VLOOKUP(W1412,[1]Offen!$H:$I,2,FALSE)=0,"Offen geschält RW"),
IFERROR(IF(VLOOKUP(W1412,[1]Offen!$K:$L,2,FALSE)=0,"Offen vegan"),
IFERROR(IF(VLOOKUP(W1412,[1]Offen!$N:$O,2,FALSE)=0,"Offen Zipfel"),
IFERROR(IF(VLOOKUP(W1412,[1]Offen!$Q:$R,2,FALSE)=0,"Offen Endstücke"),
IFERROR(IF(VLOOKUP(W1412,[1]Vakuumiert!$B:$C,2,FALSE)=0,"Vakuumierter VOS ungeschält"),
IFERROR(IF(VLOOKUP(W1412,[1]Vakuumiert!$E:$F,2,FALSE)=0,"Vakuumierter ABS ungeschält"),
IFERROR(IF(VLOOKUP(W1412,[1]Vakuumiert!$H:$I,2,FALSE)=0,"Vakuumierter VOS geschält"),
IFERROR(IF(VLOOKUP(W1412,[1]Vakuumiert!$K:$L,2,FALSE)=0,"Vakuumierter VOS vegan"),
IFERROR(IF(VLOOKUP(W1412,[1]Vakuumiert!$N:$O,2,FALSE)=0,"Vakuumierter VOS Zipfel"),
IFERROR(IF(VLOOKUP(W1412,[1]Vakuumiert!$Q:$R,2,FALSE)=0,"Vakuumiert geschält"),
IFERROR(IF(VLOOKUP(W1412,'[1]vakuumierte Fertigprodukte'!$B:$C,2,FALSE)=0,"Fertigprodukte"),
IFERROR(IF(VLOOKUP(W1412,'[1]vakuumierte Fertigprodukte'!$E:$FI,2,FALSE)=0,"Vakuumierte Zipfel"),
IFERROR(IF(VLOOKUP(W1412,[1]Wurste!$B:$C,2,FALSE)=0,"Räucherwürste"),
IFERROR(IF(VLOOKUP(W1412,[1]Wurste!$E:$F,2,FALSE)=0,"URW/URGW Wurst"),
IFERROR(IF(VLOOKUP(W1412,[1]Wurste!$H:$I,2,FALSE)=0,"HF-Wurst Vegan"),
IFERROR(IF(VLOOKUP(W1412,[1]Wurste!$K:$L,2,FALSE)=0,"320er ohne Würste"),
IFERROR(IF(AND(OR(Abfalldokumentation!$I1412="BU3",Abfalldokumentation!$I1412="Verkauf"),Abfalldokumentation!$N1412="Schimmel",Abfalldokumentation!$O1412="keinen Abnehmer/kein Schälpersonal"),"Div. Zipfel, ES ohne Verwendung",VLOOKUP(Abfalldokumentation!$M1412,Produktgruppen!A:B,2,FALSE)),"-")))))))))))))))))))))))</f>
        <v>Zipfel, ES ohne Verwendung</v>
      </c>
      <c r="M1412" s="81" t="str">
        <f>IFERROR(VLOOKUP(Abfalldokumentation!$W1412,Artikel!A:C,3,FALSE),Abfalldokumentation!$W1412)</f>
        <v>Zipfel, Endstücke</v>
      </c>
      <c r="N1412" s="81" t="str">
        <f>VLOOKUP(D1412,'Liste Gründe'!A:D,2,FALSE)</f>
        <v>Schimmel</v>
      </c>
      <c r="O1412" s="80" t="str">
        <f>IF(ISBLANK(F1412),VLOOKUP(Abfalldokumentation!$X1412,'Liste Gründe'!A:D,3,FALSE),F1412)</f>
        <v>Schimmel</v>
      </c>
      <c r="P1412" s="81" t="str">
        <f>IF(ISBLANK(Abfalldokumentation!$G1412),"-",Abfalldokumentation!$G1412)</f>
        <v>-</v>
      </c>
      <c r="Q1412" s="81">
        <f t="shared" si="183"/>
        <v>43</v>
      </c>
      <c r="R1412" s="81" t="str">
        <f t="shared" si="184"/>
        <v>Produkte</v>
      </c>
      <c r="S1412" s="81" t="str">
        <f t="shared" si="185"/>
        <v>BUs</v>
      </c>
      <c r="T1412" s="81" t="str">
        <f t="shared" si="186"/>
        <v>Symptome</v>
      </c>
      <c r="U1412" s="81" t="str">
        <f>IFERROR(VLOOKUP(Abfalldokumentation!$W1412,Kennzahlen!S:U,3,FALSE)*Abfalldokumentation!$J1412,"0")</f>
        <v>0</v>
      </c>
      <c r="V1412" s="81" t="str">
        <f>IF(ISBLANK(A1412),VLOOKUP(Abfalldokumentation!$W1412,'Linien - BU'!R:S,2,FALSE),A1412)</f>
        <v>BU3</v>
      </c>
      <c r="W1412" s="77" t="str">
        <f t="shared" si="187"/>
        <v>Zipfel, Endstücke</v>
      </c>
      <c r="X1412" s="77">
        <f t="shared" si="188"/>
        <v>12</v>
      </c>
      <c r="Z1412"/>
      <c r="AA1412"/>
    </row>
    <row r="1413" spans="1:27" ht="30" customHeight="1" x14ac:dyDescent="0.25">
      <c r="A1413" s="45">
        <v>3020</v>
      </c>
      <c r="B1413" s="46">
        <v>29500531</v>
      </c>
      <c r="C1413" s="46">
        <v>60</v>
      </c>
      <c r="D1413" s="46">
        <v>12</v>
      </c>
      <c r="E1413" s="47">
        <v>44498</v>
      </c>
      <c r="F1413" s="48" t="s">
        <v>21</v>
      </c>
      <c r="G1413" s="46"/>
      <c r="H1413" s="50" t="str">
        <f>IFERROR(VLOOKUP(Abfalldokumentation!$B1413,Artikel!A:C,3,FALSE),Abfalldokumentation!$B1413)</f>
        <v>VOS mit Walnusskonzentr</v>
      </c>
      <c r="I1413" s="73" t="str">
        <f>VLOOKUP(V1413,'Linien - BU'!A:B,2,FALSE)</f>
        <v>BU1</v>
      </c>
      <c r="J1413" s="74">
        <f t="shared" si="182"/>
        <v>60</v>
      </c>
      <c r="K1413" s="75">
        <f>Abfalldokumentation!$E1413</f>
        <v>44498</v>
      </c>
      <c r="L1413" s="74" t="str">
        <f>IFERROR(IF(VLOOKUP(W1413,'[1]Rohware 230'!$B:$C,2,FALSE)=0,"Rohware"),
IFERROR(IF(VLOOKUP(W1413,[1]Sammelnr.!$B:$C,2,FALSE)=0,"Sammelnr. ungeschält ABS"),
IFERROR(IF(VLOOKUP(W1413,[1]Sammelnr.!$E:$F,2,FALSE)=0,"Sammelnr. ungeschält VS"),
IFERROR(IF(VLOOKUP(W1413,[1]Sammelnr.!$H:$I,2,FALSE)=0,"Sammelnr. geschält"),
IFERROR(IF(VLOOKUP(W1413,[1]Offen!$B:$C,2,FALSE)=0,"Offen ungeschält ABS"),
IFERROR(IF(VLOOKUP(W1413,[1]Offen!$E:$F,2,FALSE)=0,"Offen ungeschält VOS"),
IFERROR(IF(VLOOKUP(W1413,[1]Offen!$H:$I,2,FALSE)=0,"Offen geschält RW"),
IFERROR(IF(VLOOKUP(W1413,[1]Offen!$K:$L,2,FALSE)=0,"Offen vegan"),
IFERROR(IF(VLOOKUP(W1413,[1]Offen!$N:$O,2,FALSE)=0,"Offen Zipfel"),
IFERROR(IF(VLOOKUP(W1413,[1]Offen!$Q:$R,2,FALSE)=0,"Offen Endstücke"),
IFERROR(IF(VLOOKUP(W1413,[1]Vakuumiert!$B:$C,2,FALSE)=0,"Vakuumierter VOS ungeschält"),
IFERROR(IF(VLOOKUP(W1413,[1]Vakuumiert!$E:$F,2,FALSE)=0,"Vakuumierter ABS ungeschält"),
IFERROR(IF(VLOOKUP(W1413,[1]Vakuumiert!$H:$I,2,FALSE)=0,"Vakuumierter VOS geschält"),
IFERROR(IF(VLOOKUP(W1413,[1]Vakuumiert!$K:$L,2,FALSE)=0,"Vakuumierter VOS vegan"),
IFERROR(IF(VLOOKUP(W1413,[1]Vakuumiert!$N:$O,2,FALSE)=0,"Vakuumierter VOS Zipfel"),
IFERROR(IF(VLOOKUP(W1413,[1]Vakuumiert!$Q:$R,2,FALSE)=0,"Vakuumiert geschält"),
IFERROR(IF(VLOOKUP(W1413,'[1]vakuumierte Fertigprodukte'!$B:$C,2,FALSE)=0,"Fertigprodukte"),
IFERROR(IF(VLOOKUP(W1413,'[1]vakuumierte Fertigprodukte'!$E:$FI,2,FALSE)=0,"Vakuumierte Zipfel"),
IFERROR(IF(VLOOKUP(W1413,[1]Wurste!$B:$C,2,FALSE)=0,"Räucherwürste"),
IFERROR(IF(VLOOKUP(W1413,[1]Wurste!$E:$F,2,FALSE)=0,"URW/URGW Wurst"),
IFERROR(IF(VLOOKUP(W1413,[1]Wurste!$H:$I,2,FALSE)=0,"HF-Wurst Vegan"),
IFERROR(IF(VLOOKUP(W1413,[1]Wurste!$K:$L,2,FALSE)=0,"320er ohne Würste"),
IFERROR(IF(AND(OR(Abfalldokumentation!$I1413="BU3",Abfalldokumentation!$I1413="Verkauf"),Abfalldokumentation!$N1413="Schimmel",Abfalldokumentation!$O1413="keinen Abnehmer/kein Schälpersonal"),"Div. Zipfel, ES ohne Verwendung",VLOOKUP(Abfalldokumentation!$M1413,Produktgruppen!A:B,2,FALSE)),"-")))))))))))))))))))))))</f>
        <v>Offen ungeschält VOS</v>
      </c>
      <c r="M1413" s="76" t="str">
        <f>IFERROR(VLOOKUP(Abfalldokumentation!$W1413,Artikel!A:C,3,FALSE),Abfalldokumentation!$W1413)</f>
        <v>VOS mit Walnusskonzentr</v>
      </c>
      <c r="N1413" s="76" t="str">
        <f>VLOOKUP(D1413,'Liste Gründe'!A:D,2,FALSE)</f>
        <v>Schimmel</v>
      </c>
      <c r="O1413" s="75" t="str">
        <f>IF(ISBLANK(F1413),VLOOKUP(Abfalldokumentation!$X1413,'Liste Gründe'!A:D,3,FALSE),F1413)</f>
        <v>VOS &gt; Einsatz</v>
      </c>
      <c r="P1413" s="76" t="str">
        <f>IF(ISBLANK(Abfalldokumentation!$G1413),"-",Abfalldokumentation!$G1413)</f>
        <v>-</v>
      </c>
      <c r="Q1413" s="76">
        <f t="shared" si="183"/>
        <v>43</v>
      </c>
      <c r="R1413" s="76" t="str">
        <f t="shared" si="184"/>
        <v>Produkte</v>
      </c>
      <c r="S1413" s="76" t="str">
        <f t="shared" si="185"/>
        <v>BUs</v>
      </c>
      <c r="T1413" s="76" t="str">
        <f t="shared" si="186"/>
        <v>Symptome</v>
      </c>
      <c r="U1413" s="76" t="str">
        <f>IFERROR(VLOOKUP(Abfalldokumentation!$W1413,Kennzahlen!S:U,3,FALSE)*Abfalldokumentation!$J1413,"0")</f>
        <v>0</v>
      </c>
      <c r="V1413" s="76">
        <f>IF(ISBLANK(A1413),VLOOKUP(Abfalldokumentation!$W1413,'Linien - BU'!R:S,2,FALSE),A1413)</f>
        <v>3020</v>
      </c>
      <c r="W1413" s="77">
        <f t="shared" si="187"/>
        <v>29500531</v>
      </c>
      <c r="X1413" s="77">
        <f t="shared" si="188"/>
        <v>12</v>
      </c>
      <c r="Z1413"/>
      <c r="AA1413"/>
    </row>
    <row r="1414" spans="1:27" ht="30" customHeight="1" x14ac:dyDescent="0.25">
      <c r="A1414" s="39" t="s">
        <v>9</v>
      </c>
      <c r="B1414" s="40">
        <v>29500885</v>
      </c>
      <c r="C1414" s="40">
        <v>18</v>
      </c>
      <c r="D1414" s="40">
        <v>61</v>
      </c>
      <c r="E1414" s="41">
        <v>44498</v>
      </c>
      <c r="F1414" s="42"/>
      <c r="G1414" s="40"/>
      <c r="H1414" s="44" t="str">
        <f>IFERROR(VLOOKUP(Abfalldokumentation!$B1414,Artikel!A:C,3,FALSE),Abfalldokumentation!$B1414)</f>
        <v>ABS HEUBL</v>
      </c>
      <c r="I1414" s="78" t="str">
        <f>VLOOKUP(V1414,'Linien - BU'!A:B,2,FALSE)</f>
        <v>BU4</v>
      </c>
      <c r="J1414" s="79">
        <f t="shared" si="182"/>
        <v>18</v>
      </c>
      <c r="K1414" s="80">
        <f>Abfalldokumentation!$E1414</f>
        <v>44498</v>
      </c>
      <c r="L1414" s="79" t="str">
        <f>IFERROR(IF(VLOOKUP(W1414,'[1]Rohware 230'!$B:$C,2,FALSE)=0,"Rohware"),
IFERROR(IF(VLOOKUP(W1414,[1]Sammelnr.!$B:$C,2,FALSE)=0,"Sammelnr. ungeschält ABS"),
IFERROR(IF(VLOOKUP(W1414,[1]Sammelnr.!$E:$F,2,FALSE)=0,"Sammelnr. ungeschält VS"),
IFERROR(IF(VLOOKUP(W1414,[1]Sammelnr.!$H:$I,2,FALSE)=0,"Sammelnr. geschält"),
IFERROR(IF(VLOOKUP(W1414,[1]Offen!$B:$C,2,FALSE)=0,"Offen ungeschält ABS"),
IFERROR(IF(VLOOKUP(W1414,[1]Offen!$E:$F,2,FALSE)=0,"Offen ungeschält VOS"),
IFERROR(IF(VLOOKUP(W1414,[1]Offen!$H:$I,2,FALSE)=0,"Offen geschält RW"),
IFERROR(IF(VLOOKUP(W1414,[1]Offen!$K:$L,2,FALSE)=0,"Offen vegan"),
IFERROR(IF(VLOOKUP(W1414,[1]Offen!$N:$O,2,FALSE)=0,"Offen Zipfel"),
IFERROR(IF(VLOOKUP(W1414,[1]Offen!$Q:$R,2,FALSE)=0,"Offen Endstücke"),
IFERROR(IF(VLOOKUP(W1414,[1]Vakuumiert!$B:$C,2,FALSE)=0,"Vakuumierter VOS ungeschält"),
IFERROR(IF(VLOOKUP(W1414,[1]Vakuumiert!$E:$F,2,FALSE)=0,"Vakuumierter ABS ungeschält"),
IFERROR(IF(VLOOKUP(W1414,[1]Vakuumiert!$H:$I,2,FALSE)=0,"Vakuumierter VOS geschält"),
IFERROR(IF(VLOOKUP(W1414,[1]Vakuumiert!$K:$L,2,FALSE)=0,"Vakuumierter VOS vegan"),
IFERROR(IF(VLOOKUP(W1414,[1]Vakuumiert!$N:$O,2,FALSE)=0,"Vakuumierter VOS Zipfel"),
IFERROR(IF(VLOOKUP(W1414,[1]Vakuumiert!$Q:$R,2,FALSE)=0,"Vakuumiert geschält"),
IFERROR(IF(VLOOKUP(W1414,'[1]vakuumierte Fertigprodukte'!$B:$C,2,FALSE)=0,"Fertigprodukte"),
IFERROR(IF(VLOOKUP(W1414,'[1]vakuumierte Fertigprodukte'!$E:$FI,2,FALSE)=0,"Vakuumierte Zipfel"),
IFERROR(IF(VLOOKUP(W1414,[1]Wurste!$B:$C,2,FALSE)=0,"Räucherwürste"),
IFERROR(IF(VLOOKUP(W1414,[1]Wurste!$E:$F,2,FALSE)=0,"URW/URGW Wurst"),
IFERROR(IF(VLOOKUP(W1414,[1]Wurste!$H:$I,2,FALSE)=0,"HF-Wurst Vegan"),
IFERROR(IF(VLOOKUP(W1414,[1]Wurste!$K:$L,2,FALSE)=0,"320er ohne Würste"),
IFERROR(IF(AND(OR(Abfalldokumentation!$I1414="BU3",Abfalldokumentation!$I1414="Verkauf"),Abfalldokumentation!$N1414="Schimmel",Abfalldokumentation!$O1414="keinen Abnehmer/kein Schälpersonal"),"Div. Zipfel, ES ohne Verwendung",VLOOKUP(Abfalldokumentation!$M1414,Produktgruppen!A:B,2,FALSE)),"-")))))))))))))))))))))))</f>
        <v>Offen ungeschält ABS</v>
      </c>
      <c r="M1414" s="81" t="str">
        <f>IFERROR(VLOOKUP(Abfalldokumentation!$W1414,Artikel!A:C,3,FALSE),Abfalldokumentation!$W1414)</f>
        <v>ABS HEUBL</v>
      </c>
      <c r="N1414" s="81" t="str">
        <f>VLOOKUP(D1414,'Liste Gründe'!A:D,2,FALSE)</f>
        <v>keinen Verwendungszweck</v>
      </c>
      <c r="O1414" s="80" t="str">
        <f>IF(ISBLANK(F1414),VLOOKUP(Abfalldokumentation!$X1414,'Liste Gründe'!A:D,3,FALSE),F1414)</f>
        <v>keinen Verwendungszweck</v>
      </c>
      <c r="P1414" s="81" t="str">
        <f>IF(ISBLANK(Abfalldokumentation!$G1414),"-",Abfalldokumentation!$G1414)</f>
        <v>-</v>
      </c>
      <c r="Q1414" s="81">
        <f t="shared" si="183"/>
        <v>43</v>
      </c>
      <c r="R1414" s="81" t="str">
        <f t="shared" si="184"/>
        <v>Produkte</v>
      </c>
      <c r="S1414" s="81" t="str">
        <f t="shared" si="185"/>
        <v>BUs</v>
      </c>
      <c r="T1414" s="81" t="str">
        <f t="shared" si="186"/>
        <v>Symptome</v>
      </c>
      <c r="U1414" s="81">
        <f>IFERROR(VLOOKUP(Abfalldokumentation!$W1414,Kennzahlen!S:U,3,FALSE)*Abfalldokumentation!$J1414,"0")</f>
        <v>0.18</v>
      </c>
      <c r="V1414" s="81" t="str">
        <f>IF(ISBLANK(A1414),VLOOKUP(Abfalldokumentation!$W1414,'Linien - BU'!R:S,2,FALSE),A1414)</f>
        <v>BU4</v>
      </c>
      <c r="W1414" s="77">
        <f t="shared" si="187"/>
        <v>29500885</v>
      </c>
      <c r="X1414" s="77">
        <f t="shared" si="188"/>
        <v>61</v>
      </c>
      <c r="Z1414"/>
      <c r="AA1414"/>
    </row>
    <row r="1415" spans="1:27" ht="30" customHeight="1" x14ac:dyDescent="0.25">
      <c r="A1415" s="45" t="s">
        <v>9</v>
      </c>
      <c r="B1415" s="46">
        <v>29500886</v>
      </c>
      <c r="C1415" s="46">
        <v>20</v>
      </c>
      <c r="D1415" s="46">
        <v>61</v>
      </c>
      <c r="E1415" s="47">
        <v>44498</v>
      </c>
      <c r="F1415" s="48"/>
      <c r="G1415" s="46"/>
      <c r="H1415" s="50" t="str">
        <f>IFERROR(VLOOKUP(Abfalldokumentation!$B1415,Artikel!A:C,3,FALSE),Abfalldokumentation!$B1415)</f>
        <v>ABS MEDI-KRÄUK</v>
      </c>
      <c r="I1415" s="73" t="str">
        <f>VLOOKUP(V1415,'Linien - BU'!A:B,2,FALSE)</f>
        <v>BU4</v>
      </c>
      <c r="J1415" s="74">
        <f t="shared" si="182"/>
        <v>20</v>
      </c>
      <c r="K1415" s="75">
        <f>Abfalldokumentation!$E1415</f>
        <v>44498</v>
      </c>
      <c r="L1415" s="74" t="str">
        <f>IFERROR(IF(VLOOKUP(W1415,'[1]Rohware 230'!$B:$C,2,FALSE)=0,"Rohware"),
IFERROR(IF(VLOOKUP(W1415,[1]Sammelnr.!$B:$C,2,FALSE)=0,"Sammelnr. ungeschält ABS"),
IFERROR(IF(VLOOKUP(W1415,[1]Sammelnr.!$E:$F,2,FALSE)=0,"Sammelnr. ungeschält VS"),
IFERROR(IF(VLOOKUP(W1415,[1]Sammelnr.!$H:$I,2,FALSE)=0,"Sammelnr. geschält"),
IFERROR(IF(VLOOKUP(W1415,[1]Offen!$B:$C,2,FALSE)=0,"Offen ungeschält ABS"),
IFERROR(IF(VLOOKUP(W1415,[1]Offen!$E:$F,2,FALSE)=0,"Offen ungeschält VOS"),
IFERROR(IF(VLOOKUP(W1415,[1]Offen!$H:$I,2,FALSE)=0,"Offen geschält RW"),
IFERROR(IF(VLOOKUP(W1415,[1]Offen!$K:$L,2,FALSE)=0,"Offen vegan"),
IFERROR(IF(VLOOKUP(W1415,[1]Offen!$N:$O,2,FALSE)=0,"Offen Zipfel"),
IFERROR(IF(VLOOKUP(W1415,[1]Offen!$Q:$R,2,FALSE)=0,"Offen Endstücke"),
IFERROR(IF(VLOOKUP(W1415,[1]Vakuumiert!$B:$C,2,FALSE)=0,"Vakuumierter VOS ungeschält"),
IFERROR(IF(VLOOKUP(W1415,[1]Vakuumiert!$E:$F,2,FALSE)=0,"Vakuumierter ABS ungeschält"),
IFERROR(IF(VLOOKUP(W1415,[1]Vakuumiert!$H:$I,2,FALSE)=0,"Vakuumierter VOS geschält"),
IFERROR(IF(VLOOKUP(W1415,[1]Vakuumiert!$K:$L,2,FALSE)=0,"Vakuumierter VOS vegan"),
IFERROR(IF(VLOOKUP(W1415,[1]Vakuumiert!$N:$O,2,FALSE)=0,"Vakuumierter VOS Zipfel"),
IFERROR(IF(VLOOKUP(W1415,[1]Vakuumiert!$Q:$R,2,FALSE)=0,"Vakuumiert geschält"),
IFERROR(IF(VLOOKUP(W1415,'[1]vakuumierte Fertigprodukte'!$B:$C,2,FALSE)=0,"Fertigprodukte"),
IFERROR(IF(VLOOKUP(W1415,'[1]vakuumierte Fertigprodukte'!$E:$FI,2,FALSE)=0,"Vakuumierte Zipfel"),
IFERROR(IF(VLOOKUP(W1415,[1]Wurste!$B:$C,2,FALSE)=0,"Räucherwürste"),
IFERROR(IF(VLOOKUP(W1415,[1]Wurste!$E:$F,2,FALSE)=0,"URW/URGW Wurst"),
IFERROR(IF(VLOOKUP(W1415,[1]Wurste!$H:$I,2,FALSE)=0,"HF-Wurst Vegan"),
IFERROR(IF(VLOOKUP(W1415,[1]Wurste!$K:$L,2,FALSE)=0,"320er ohne Würste"),
IFERROR(IF(AND(OR(Abfalldokumentation!$I1415="BU3",Abfalldokumentation!$I1415="Verkauf"),Abfalldokumentation!$N1415="Schimmel",Abfalldokumentation!$O1415="keinen Abnehmer/kein Schälpersonal"),"Div. Zipfel, ES ohne Verwendung",VLOOKUP(Abfalldokumentation!$M1415,Produktgruppen!A:B,2,FALSE)),"-")))))))))))))))))))))))</f>
        <v>Offen ungeschält ABS</v>
      </c>
      <c r="M1415" s="76" t="str">
        <f>IFERROR(VLOOKUP(Abfalldokumentation!$W1415,Artikel!A:C,3,FALSE),Abfalldokumentation!$W1415)</f>
        <v>ABS MEDI-KRÄUK</v>
      </c>
      <c r="N1415" s="76" t="str">
        <f>VLOOKUP(D1415,'Liste Gründe'!A:D,2,FALSE)</f>
        <v>keinen Verwendungszweck</v>
      </c>
      <c r="O1415" s="75" t="str">
        <f>IF(ISBLANK(F1415),VLOOKUP(Abfalldokumentation!$X1415,'Liste Gründe'!A:D,3,FALSE),F1415)</f>
        <v>keinen Verwendungszweck</v>
      </c>
      <c r="P1415" s="76" t="str">
        <f>IF(ISBLANK(Abfalldokumentation!$G1415),"-",Abfalldokumentation!$G1415)</f>
        <v>-</v>
      </c>
      <c r="Q1415" s="76">
        <f t="shared" si="183"/>
        <v>43</v>
      </c>
      <c r="R1415" s="76" t="str">
        <f t="shared" si="184"/>
        <v>Produkte</v>
      </c>
      <c r="S1415" s="76" t="str">
        <f t="shared" si="185"/>
        <v>BUs</v>
      </c>
      <c r="T1415" s="76" t="str">
        <f t="shared" si="186"/>
        <v>Symptome</v>
      </c>
      <c r="U1415" s="76">
        <f>IFERROR(VLOOKUP(Abfalldokumentation!$W1415,Kennzahlen!S:U,3,FALSE)*Abfalldokumentation!$J1415,"0")</f>
        <v>30</v>
      </c>
      <c r="V1415" s="76" t="str">
        <f>IF(ISBLANK(A1415),VLOOKUP(Abfalldokumentation!$W1415,'Linien - BU'!R:S,2,FALSE),A1415)</f>
        <v>BU4</v>
      </c>
      <c r="W1415" s="77">
        <f t="shared" si="187"/>
        <v>29500886</v>
      </c>
      <c r="X1415" s="77">
        <f t="shared" si="188"/>
        <v>61</v>
      </c>
      <c r="Z1415"/>
      <c r="AA1415"/>
    </row>
    <row r="1416" spans="1:27" ht="30" customHeight="1" x14ac:dyDescent="0.25">
      <c r="A1416" s="39" t="s">
        <v>9</v>
      </c>
      <c r="B1416" s="40">
        <v>29500886</v>
      </c>
      <c r="C1416" s="40">
        <v>18</v>
      </c>
      <c r="D1416" s="40">
        <v>61</v>
      </c>
      <c r="E1416" s="41">
        <v>44498</v>
      </c>
      <c r="F1416" s="42"/>
      <c r="G1416" s="40"/>
      <c r="H1416" s="44" t="str">
        <f>IFERROR(VLOOKUP(Abfalldokumentation!$B1416,Artikel!A:C,3,FALSE),Abfalldokumentation!$B1416)</f>
        <v>ABS MEDI-KRÄUK</v>
      </c>
      <c r="I1416" s="78" t="str">
        <f>VLOOKUP(V1416,'Linien - BU'!A:B,2,FALSE)</f>
        <v>BU4</v>
      </c>
      <c r="J1416" s="79">
        <f t="shared" si="182"/>
        <v>18</v>
      </c>
      <c r="K1416" s="80">
        <f>Abfalldokumentation!$E1416</f>
        <v>44498</v>
      </c>
      <c r="L1416" s="79" t="str">
        <f>IFERROR(IF(VLOOKUP(W1416,'[1]Rohware 230'!$B:$C,2,FALSE)=0,"Rohware"),
IFERROR(IF(VLOOKUP(W1416,[1]Sammelnr.!$B:$C,2,FALSE)=0,"Sammelnr. ungeschält ABS"),
IFERROR(IF(VLOOKUP(W1416,[1]Sammelnr.!$E:$F,2,FALSE)=0,"Sammelnr. ungeschält VS"),
IFERROR(IF(VLOOKUP(W1416,[1]Sammelnr.!$H:$I,2,FALSE)=0,"Sammelnr. geschält"),
IFERROR(IF(VLOOKUP(W1416,[1]Offen!$B:$C,2,FALSE)=0,"Offen ungeschält ABS"),
IFERROR(IF(VLOOKUP(W1416,[1]Offen!$E:$F,2,FALSE)=0,"Offen ungeschält VOS"),
IFERROR(IF(VLOOKUP(W1416,[1]Offen!$H:$I,2,FALSE)=0,"Offen geschält RW"),
IFERROR(IF(VLOOKUP(W1416,[1]Offen!$K:$L,2,FALSE)=0,"Offen vegan"),
IFERROR(IF(VLOOKUP(W1416,[1]Offen!$N:$O,2,FALSE)=0,"Offen Zipfel"),
IFERROR(IF(VLOOKUP(W1416,[1]Offen!$Q:$R,2,FALSE)=0,"Offen Endstücke"),
IFERROR(IF(VLOOKUP(W1416,[1]Vakuumiert!$B:$C,2,FALSE)=0,"Vakuumierter VOS ungeschält"),
IFERROR(IF(VLOOKUP(W1416,[1]Vakuumiert!$E:$F,2,FALSE)=0,"Vakuumierter ABS ungeschält"),
IFERROR(IF(VLOOKUP(W1416,[1]Vakuumiert!$H:$I,2,FALSE)=0,"Vakuumierter VOS geschält"),
IFERROR(IF(VLOOKUP(W1416,[1]Vakuumiert!$K:$L,2,FALSE)=0,"Vakuumierter VOS vegan"),
IFERROR(IF(VLOOKUP(W1416,[1]Vakuumiert!$N:$O,2,FALSE)=0,"Vakuumierter VOS Zipfel"),
IFERROR(IF(VLOOKUP(W1416,[1]Vakuumiert!$Q:$R,2,FALSE)=0,"Vakuumiert geschält"),
IFERROR(IF(VLOOKUP(W1416,'[1]vakuumierte Fertigprodukte'!$B:$C,2,FALSE)=0,"Fertigprodukte"),
IFERROR(IF(VLOOKUP(W1416,'[1]vakuumierte Fertigprodukte'!$E:$FI,2,FALSE)=0,"Vakuumierte Zipfel"),
IFERROR(IF(VLOOKUP(W1416,[1]Wurste!$B:$C,2,FALSE)=0,"Räucherwürste"),
IFERROR(IF(VLOOKUP(W1416,[1]Wurste!$E:$F,2,FALSE)=0,"URW/URGW Wurst"),
IFERROR(IF(VLOOKUP(W1416,[1]Wurste!$H:$I,2,FALSE)=0,"HF-Wurst Vegan"),
IFERROR(IF(VLOOKUP(W1416,[1]Wurste!$K:$L,2,FALSE)=0,"320er ohne Würste"),
IFERROR(IF(AND(OR(Abfalldokumentation!$I1416="BU3",Abfalldokumentation!$I1416="Verkauf"),Abfalldokumentation!$N1416="Schimmel",Abfalldokumentation!$O1416="keinen Abnehmer/kein Schälpersonal"),"Div. Zipfel, ES ohne Verwendung",VLOOKUP(Abfalldokumentation!$M1416,Produktgruppen!A:B,2,FALSE)),"-")))))))))))))))))))))))</f>
        <v>Offen ungeschält ABS</v>
      </c>
      <c r="M1416" s="81" t="str">
        <f>IFERROR(VLOOKUP(Abfalldokumentation!$W1416,Artikel!A:C,3,FALSE),Abfalldokumentation!$W1416)</f>
        <v>ABS MEDI-KRÄUK</v>
      </c>
      <c r="N1416" s="81" t="str">
        <f>VLOOKUP(D1416,'Liste Gründe'!A:D,2,FALSE)</f>
        <v>keinen Verwendungszweck</v>
      </c>
      <c r="O1416" s="80" t="str">
        <f>IF(ISBLANK(F1416),VLOOKUP(Abfalldokumentation!$X1416,'Liste Gründe'!A:D,3,FALSE),F1416)</f>
        <v>keinen Verwendungszweck</v>
      </c>
      <c r="P1416" s="81" t="str">
        <f>IF(ISBLANK(Abfalldokumentation!$G1416),"-",Abfalldokumentation!$G1416)</f>
        <v>-</v>
      </c>
      <c r="Q1416" s="81">
        <f t="shared" si="183"/>
        <v>43</v>
      </c>
      <c r="R1416" s="81" t="str">
        <f t="shared" si="184"/>
        <v>Produkte</v>
      </c>
      <c r="S1416" s="81" t="str">
        <f t="shared" si="185"/>
        <v>BUs</v>
      </c>
      <c r="T1416" s="81" t="str">
        <f t="shared" si="186"/>
        <v>Symptome</v>
      </c>
      <c r="U1416" s="81">
        <f>IFERROR(VLOOKUP(Abfalldokumentation!$W1416,Kennzahlen!S:U,3,FALSE)*Abfalldokumentation!$J1416,"0")</f>
        <v>27</v>
      </c>
      <c r="V1416" s="81" t="str">
        <f>IF(ISBLANK(A1416),VLOOKUP(Abfalldokumentation!$W1416,'Linien - BU'!R:S,2,FALSE),A1416)</f>
        <v>BU4</v>
      </c>
      <c r="W1416" s="77">
        <f t="shared" si="187"/>
        <v>29500886</v>
      </c>
      <c r="X1416" s="77">
        <f t="shared" si="188"/>
        <v>61</v>
      </c>
      <c r="Z1416"/>
      <c r="AA1416"/>
    </row>
    <row r="1417" spans="1:27" ht="30" customHeight="1" x14ac:dyDescent="0.25">
      <c r="A1417" s="45" t="s">
        <v>9</v>
      </c>
      <c r="B1417" s="46">
        <v>29500886</v>
      </c>
      <c r="C1417" s="46">
        <v>18</v>
      </c>
      <c r="D1417" s="46">
        <v>61</v>
      </c>
      <c r="E1417" s="47">
        <v>44498</v>
      </c>
      <c r="F1417" s="48"/>
      <c r="G1417" s="46"/>
      <c r="H1417" s="50" t="str">
        <f>IFERROR(VLOOKUP(Abfalldokumentation!$B1417,Artikel!A:C,3,FALSE),Abfalldokumentation!$B1417)</f>
        <v>ABS MEDI-KRÄUK</v>
      </c>
      <c r="I1417" s="73" t="str">
        <f>VLOOKUP(V1417,'Linien - BU'!A:B,2,FALSE)</f>
        <v>BU4</v>
      </c>
      <c r="J1417" s="74">
        <f t="shared" si="182"/>
        <v>18</v>
      </c>
      <c r="K1417" s="75">
        <f>Abfalldokumentation!$E1417</f>
        <v>44498</v>
      </c>
      <c r="L1417" s="74" t="str">
        <f>IFERROR(IF(VLOOKUP(W1417,'[1]Rohware 230'!$B:$C,2,FALSE)=0,"Rohware"),
IFERROR(IF(VLOOKUP(W1417,[1]Sammelnr.!$B:$C,2,FALSE)=0,"Sammelnr. ungeschält ABS"),
IFERROR(IF(VLOOKUP(W1417,[1]Sammelnr.!$E:$F,2,FALSE)=0,"Sammelnr. ungeschält VS"),
IFERROR(IF(VLOOKUP(W1417,[1]Sammelnr.!$H:$I,2,FALSE)=0,"Sammelnr. geschält"),
IFERROR(IF(VLOOKUP(W1417,[1]Offen!$B:$C,2,FALSE)=0,"Offen ungeschält ABS"),
IFERROR(IF(VLOOKUP(W1417,[1]Offen!$E:$F,2,FALSE)=0,"Offen ungeschält VOS"),
IFERROR(IF(VLOOKUP(W1417,[1]Offen!$H:$I,2,FALSE)=0,"Offen geschält RW"),
IFERROR(IF(VLOOKUP(W1417,[1]Offen!$K:$L,2,FALSE)=0,"Offen vegan"),
IFERROR(IF(VLOOKUP(W1417,[1]Offen!$N:$O,2,FALSE)=0,"Offen Zipfel"),
IFERROR(IF(VLOOKUP(W1417,[1]Offen!$Q:$R,2,FALSE)=0,"Offen Endstücke"),
IFERROR(IF(VLOOKUP(W1417,[1]Vakuumiert!$B:$C,2,FALSE)=0,"Vakuumierter VOS ungeschält"),
IFERROR(IF(VLOOKUP(W1417,[1]Vakuumiert!$E:$F,2,FALSE)=0,"Vakuumierter ABS ungeschält"),
IFERROR(IF(VLOOKUP(W1417,[1]Vakuumiert!$H:$I,2,FALSE)=0,"Vakuumierter VOS geschält"),
IFERROR(IF(VLOOKUP(W1417,[1]Vakuumiert!$K:$L,2,FALSE)=0,"Vakuumierter VOS vegan"),
IFERROR(IF(VLOOKUP(W1417,[1]Vakuumiert!$N:$O,2,FALSE)=0,"Vakuumierter VOS Zipfel"),
IFERROR(IF(VLOOKUP(W1417,[1]Vakuumiert!$Q:$R,2,FALSE)=0,"Vakuumiert geschält"),
IFERROR(IF(VLOOKUP(W1417,'[1]vakuumierte Fertigprodukte'!$B:$C,2,FALSE)=0,"Fertigprodukte"),
IFERROR(IF(VLOOKUP(W1417,'[1]vakuumierte Fertigprodukte'!$E:$FI,2,FALSE)=0,"Vakuumierte Zipfel"),
IFERROR(IF(VLOOKUP(W1417,[1]Wurste!$B:$C,2,FALSE)=0,"Räucherwürste"),
IFERROR(IF(VLOOKUP(W1417,[1]Wurste!$E:$F,2,FALSE)=0,"URW/URGW Wurst"),
IFERROR(IF(VLOOKUP(W1417,[1]Wurste!$H:$I,2,FALSE)=0,"HF-Wurst Vegan"),
IFERROR(IF(VLOOKUP(W1417,[1]Wurste!$K:$L,2,FALSE)=0,"320er ohne Würste"),
IFERROR(IF(AND(OR(Abfalldokumentation!$I1417="BU3",Abfalldokumentation!$I1417="Verkauf"),Abfalldokumentation!$N1417="Schimmel",Abfalldokumentation!$O1417="keinen Abnehmer/kein Schälpersonal"),"Div. Zipfel, ES ohne Verwendung",VLOOKUP(Abfalldokumentation!$M1417,Produktgruppen!A:B,2,FALSE)),"-")))))))))))))))))))))))</f>
        <v>Offen ungeschält ABS</v>
      </c>
      <c r="M1417" s="76" t="str">
        <f>IFERROR(VLOOKUP(Abfalldokumentation!$W1417,Artikel!A:C,3,FALSE),Abfalldokumentation!$W1417)</f>
        <v>ABS MEDI-KRÄUK</v>
      </c>
      <c r="N1417" s="76" t="str">
        <f>VLOOKUP(D1417,'Liste Gründe'!A:D,2,FALSE)</f>
        <v>keinen Verwendungszweck</v>
      </c>
      <c r="O1417" s="75" t="str">
        <f>IF(ISBLANK(F1417),VLOOKUP(Abfalldokumentation!$X1417,'Liste Gründe'!A:D,3,FALSE),F1417)</f>
        <v>keinen Verwendungszweck</v>
      </c>
      <c r="P1417" s="76" t="str">
        <f>IF(ISBLANK(Abfalldokumentation!$G1417),"-",Abfalldokumentation!$G1417)</f>
        <v>-</v>
      </c>
      <c r="Q1417" s="76">
        <f t="shared" si="183"/>
        <v>43</v>
      </c>
      <c r="R1417" s="76" t="str">
        <f t="shared" si="184"/>
        <v>Produkte</v>
      </c>
      <c r="S1417" s="76" t="str">
        <f t="shared" si="185"/>
        <v>BUs</v>
      </c>
      <c r="T1417" s="76" t="str">
        <f t="shared" si="186"/>
        <v>Symptome</v>
      </c>
      <c r="U1417" s="76">
        <f>IFERROR(VLOOKUP(Abfalldokumentation!$W1417,Kennzahlen!S:U,3,FALSE)*Abfalldokumentation!$J1417,"0")</f>
        <v>27</v>
      </c>
      <c r="V1417" s="76" t="str">
        <f>IF(ISBLANK(A1417),VLOOKUP(Abfalldokumentation!$W1417,'Linien - BU'!R:S,2,FALSE),A1417)</f>
        <v>BU4</v>
      </c>
      <c r="W1417" s="77">
        <f t="shared" si="187"/>
        <v>29500886</v>
      </c>
      <c r="X1417" s="77">
        <f t="shared" si="188"/>
        <v>61</v>
      </c>
      <c r="Z1417"/>
      <c r="AA1417"/>
    </row>
    <row r="1418" spans="1:27" ht="30" customHeight="1" x14ac:dyDescent="0.25">
      <c r="A1418" s="39" t="s">
        <v>9</v>
      </c>
      <c r="B1418" s="40">
        <v>29500891</v>
      </c>
      <c r="C1418" s="40">
        <v>7</v>
      </c>
      <c r="D1418" s="40">
        <v>61</v>
      </c>
      <c r="E1418" s="41">
        <v>44498</v>
      </c>
      <c r="F1418" s="42"/>
      <c r="G1418" s="40"/>
      <c r="H1418" s="44" t="str">
        <f>IFERROR(VLOOKUP(Abfalldokumentation!$B1418,Artikel!A:C,3,FALSE),Abfalldokumentation!$B1418)</f>
        <v>ABS PECO</v>
      </c>
      <c r="I1418" s="78" t="str">
        <f>VLOOKUP(V1418,'Linien - BU'!A:B,2,FALSE)</f>
        <v>BU4</v>
      </c>
      <c r="J1418" s="79">
        <f t="shared" si="182"/>
        <v>7</v>
      </c>
      <c r="K1418" s="80">
        <f>Abfalldokumentation!$E1418</f>
        <v>44498</v>
      </c>
      <c r="L1418" s="79" t="str">
        <f>IFERROR(IF(VLOOKUP(W1418,'[1]Rohware 230'!$B:$C,2,FALSE)=0,"Rohware"),
IFERROR(IF(VLOOKUP(W1418,[1]Sammelnr.!$B:$C,2,FALSE)=0,"Sammelnr. ungeschält ABS"),
IFERROR(IF(VLOOKUP(W1418,[1]Sammelnr.!$E:$F,2,FALSE)=0,"Sammelnr. ungeschält VS"),
IFERROR(IF(VLOOKUP(W1418,[1]Sammelnr.!$H:$I,2,FALSE)=0,"Sammelnr. geschält"),
IFERROR(IF(VLOOKUP(W1418,[1]Offen!$B:$C,2,FALSE)=0,"Offen ungeschält ABS"),
IFERROR(IF(VLOOKUP(W1418,[1]Offen!$E:$F,2,FALSE)=0,"Offen ungeschält VOS"),
IFERROR(IF(VLOOKUP(W1418,[1]Offen!$H:$I,2,FALSE)=0,"Offen geschält RW"),
IFERROR(IF(VLOOKUP(W1418,[1]Offen!$K:$L,2,FALSE)=0,"Offen vegan"),
IFERROR(IF(VLOOKUP(W1418,[1]Offen!$N:$O,2,FALSE)=0,"Offen Zipfel"),
IFERROR(IF(VLOOKUP(W1418,[1]Offen!$Q:$R,2,FALSE)=0,"Offen Endstücke"),
IFERROR(IF(VLOOKUP(W1418,[1]Vakuumiert!$B:$C,2,FALSE)=0,"Vakuumierter VOS ungeschält"),
IFERROR(IF(VLOOKUP(W1418,[1]Vakuumiert!$E:$F,2,FALSE)=0,"Vakuumierter ABS ungeschält"),
IFERROR(IF(VLOOKUP(W1418,[1]Vakuumiert!$H:$I,2,FALSE)=0,"Vakuumierter VOS geschält"),
IFERROR(IF(VLOOKUP(W1418,[1]Vakuumiert!$K:$L,2,FALSE)=0,"Vakuumierter VOS vegan"),
IFERROR(IF(VLOOKUP(W1418,[1]Vakuumiert!$N:$O,2,FALSE)=0,"Vakuumierter VOS Zipfel"),
IFERROR(IF(VLOOKUP(W1418,[1]Vakuumiert!$Q:$R,2,FALSE)=0,"Vakuumiert geschält"),
IFERROR(IF(VLOOKUP(W1418,'[1]vakuumierte Fertigprodukte'!$B:$C,2,FALSE)=0,"Fertigprodukte"),
IFERROR(IF(VLOOKUP(W1418,'[1]vakuumierte Fertigprodukte'!$E:$FI,2,FALSE)=0,"Vakuumierte Zipfel"),
IFERROR(IF(VLOOKUP(W1418,[1]Wurste!$B:$C,2,FALSE)=0,"Räucherwürste"),
IFERROR(IF(VLOOKUP(W1418,[1]Wurste!$E:$F,2,FALSE)=0,"URW/URGW Wurst"),
IFERROR(IF(VLOOKUP(W1418,[1]Wurste!$H:$I,2,FALSE)=0,"HF-Wurst Vegan"),
IFERROR(IF(VLOOKUP(W1418,[1]Wurste!$K:$L,2,FALSE)=0,"320er ohne Würste"),
IFERROR(IF(AND(OR(Abfalldokumentation!$I1418="BU3",Abfalldokumentation!$I1418="Verkauf"),Abfalldokumentation!$N1418="Schimmel",Abfalldokumentation!$O1418="keinen Abnehmer/kein Schälpersonal"),"Div. Zipfel, ES ohne Verwendung",VLOOKUP(Abfalldokumentation!$M1418,Produktgruppen!A:B,2,FALSE)),"-")))))))))))))))))))))))</f>
        <v>Offen ungeschält ABS</v>
      </c>
      <c r="M1418" s="81" t="str">
        <f>IFERROR(VLOOKUP(Abfalldokumentation!$W1418,Artikel!A:C,3,FALSE),Abfalldokumentation!$W1418)</f>
        <v>ABS PECO</v>
      </c>
      <c r="N1418" s="81" t="str">
        <f>VLOOKUP(D1418,'Liste Gründe'!A:D,2,FALSE)</f>
        <v>keinen Verwendungszweck</v>
      </c>
      <c r="O1418" s="80" t="str">
        <f>IF(ISBLANK(F1418),VLOOKUP(Abfalldokumentation!$X1418,'Liste Gründe'!A:D,3,FALSE),F1418)</f>
        <v>keinen Verwendungszweck</v>
      </c>
      <c r="P1418" s="81" t="str">
        <f>IF(ISBLANK(Abfalldokumentation!$G1418),"-",Abfalldokumentation!$G1418)</f>
        <v>-</v>
      </c>
      <c r="Q1418" s="81">
        <f t="shared" si="183"/>
        <v>43</v>
      </c>
      <c r="R1418" s="81" t="str">
        <f t="shared" si="184"/>
        <v>Produkte</v>
      </c>
      <c r="S1418" s="81" t="str">
        <f t="shared" si="185"/>
        <v>BUs</v>
      </c>
      <c r="T1418" s="81" t="str">
        <f t="shared" si="186"/>
        <v>Symptome</v>
      </c>
      <c r="U1418" s="81">
        <f>IFERROR(VLOOKUP(Abfalldokumentation!$W1418,Kennzahlen!S:U,3,FALSE)*Abfalldokumentation!$J1418,"0")</f>
        <v>10.294117647058824</v>
      </c>
      <c r="V1418" s="81" t="str">
        <f>IF(ISBLANK(A1418),VLOOKUP(Abfalldokumentation!$W1418,'Linien - BU'!R:S,2,FALSE),A1418)</f>
        <v>BU4</v>
      </c>
      <c r="W1418" s="77">
        <f t="shared" si="187"/>
        <v>29500891</v>
      </c>
      <c r="X1418" s="77">
        <f t="shared" si="188"/>
        <v>61</v>
      </c>
      <c r="Z1418"/>
      <c r="AA1418"/>
    </row>
    <row r="1419" spans="1:27" ht="30" customHeight="1" x14ac:dyDescent="0.25">
      <c r="A1419" s="45" t="s">
        <v>9</v>
      </c>
      <c r="B1419" s="46">
        <v>29500906</v>
      </c>
      <c r="C1419" s="46">
        <v>25</v>
      </c>
      <c r="D1419" s="46">
        <v>61</v>
      </c>
      <c r="E1419" s="47">
        <v>44498</v>
      </c>
      <c r="F1419" s="48"/>
      <c r="G1419" s="46"/>
      <c r="H1419" s="50" t="str">
        <f>IFERROR(VLOOKUP(Abfalldokumentation!$B1419,Artikel!A:C,3,FALSE),Abfalldokumentation!$B1419)</f>
        <v>ABS SCH-PAUL</v>
      </c>
      <c r="I1419" s="73" t="str">
        <f>VLOOKUP(V1419,'Linien - BU'!A:B,2,FALSE)</f>
        <v>BU4</v>
      </c>
      <c r="J1419" s="74">
        <f t="shared" si="182"/>
        <v>25</v>
      </c>
      <c r="K1419" s="75">
        <f>Abfalldokumentation!$E1419</f>
        <v>44498</v>
      </c>
      <c r="L1419" s="74" t="str">
        <f>IFERROR(IF(VLOOKUP(W1419,'[1]Rohware 230'!$B:$C,2,FALSE)=0,"Rohware"),
IFERROR(IF(VLOOKUP(W1419,[1]Sammelnr.!$B:$C,2,FALSE)=0,"Sammelnr. ungeschält ABS"),
IFERROR(IF(VLOOKUP(W1419,[1]Sammelnr.!$E:$F,2,FALSE)=0,"Sammelnr. ungeschält VS"),
IFERROR(IF(VLOOKUP(W1419,[1]Sammelnr.!$H:$I,2,FALSE)=0,"Sammelnr. geschält"),
IFERROR(IF(VLOOKUP(W1419,[1]Offen!$B:$C,2,FALSE)=0,"Offen ungeschält ABS"),
IFERROR(IF(VLOOKUP(W1419,[1]Offen!$E:$F,2,FALSE)=0,"Offen ungeschält VOS"),
IFERROR(IF(VLOOKUP(W1419,[1]Offen!$H:$I,2,FALSE)=0,"Offen geschält RW"),
IFERROR(IF(VLOOKUP(W1419,[1]Offen!$K:$L,2,FALSE)=0,"Offen vegan"),
IFERROR(IF(VLOOKUP(W1419,[1]Offen!$N:$O,2,FALSE)=0,"Offen Zipfel"),
IFERROR(IF(VLOOKUP(W1419,[1]Offen!$Q:$R,2,FALSE)=0,"Offen Endstücke"),
IFERROR(IF(VLOOKUP(W1419,[1]Vakuumiert!$B:$C,2,FALSE)=0,"Vakuumierter VOS ungeschält"),
IFERROR(IF(VLOOKUP(W1419,[1]Vakuumiert!$E:$F,2,FALSE)=0,"Vakuumierter ABS ungeschält"),
IFERROR(IF(VLOOKUP(W1419,[1]Vakuumiert!$H:$I,2,FALSE)=0,"Vakuumierter VOS geschält"),
IFERROR(IF(VLOOKUP(W1419,[1]Vakuumiert!$K:$L,2,FALSE)=0,"Vakuumierter VOS vegan"),
IFERROR(IF(VLOOKUP(W1419,[1]Vakuumiert!$N:$O,2,FALSE)=0,"Vakuumierter VOS Zipfel"),
IFERROR(IF(VLOOKUP(W1419,[1]Vakuumiert!$Q:$R,2,FALSE)=0,"Vakuumiert geschält"),
IFERROR(IF(VLOOKUP(W1419,'[1]vakuumierte Fertigprodukte'!$B:$C,2,FALSE)=0,"Fertigprodukte"),
IFERROR(IF(VLOOKUP(W1419,'[1]vakuumierte Fertigprodukte'!$E:$FI,2,FALSE)=0,"Vakuumierte Zipfel"),
IFERROR(IF(VLOOKUP(W1419,[1]Wurste!$B:$C,2,FALSE)=0,"Räucherwürste"),
IFERROR(IF(VLOOKUP(W1419,[1]Wurste!$E:$F,2,FALSE)=0,"URW/URGW Wurst"),
IFERROR(IF(VLOOKUP(W1419,[1]Wurste!$H:$I,2,FALSE)=0,"HF-Wurst Vegan"),
IFERROR(IF(VLOOKUP(W1419,[1]Wurste!$K:$L,2,FALSE)=0,"320er ohne Würste"),
IFERROR(IF(AND(OR(Abfalldokumentation!$I1419="BU3",Abfalldokumentation!$I1419="Verkauf"),Abfalldokumentation!$N1419="Schimmel",Abfalldokumentation!$O1419="keinen Abnehmer/kein Schälpersonal"),"Div. Zipfel, ES ohne Verwendung",VLOOKUP(Abfalldokumentation!$M1419,Produktgruppen!A:B,2,FALSE)),"-")))))))))))))))))))))))</f>
        <v>Offen ungeschält ABS</v>
      </c>
      <c r="M1419" s="76" t="str">
        <f>IFERROR(VLOOKUP(Abfalldokumentation!$W1419,Artikel!A:C,3,FALSE),Abfalldokumentation!$W1419)</f>
        <v>ABS SCH-PAUL</v>
      </c>
      <c r="N1419" s="76" t="str">
        <f>VLOOKUP(D1419,'Liste Gründe'!A:D,2,FALSE)</f>
        <v>keinen Verwendungszweck</v>
      </c>
      <c r="O1419" s="75" t="str">
        <f>IF(ISBLANK(F1419),VLOOKUP(Abfalldokumentation!$X1419,'Liste Gründe'!A:D,3,FALSE),F1419)</f>
        <v>keinen Verwendungszweck</v>
      </c>
      <c r="P1419" s="76" t="str">
        <f>IF(ISBLANK(Abfalldokumentation!$G1419),"-",Abfalldokumentation!$G1419)</f>
        <v>-</v>
      </c>
      <c r="Q1419" s="76">
        <f t="shared" si="183"/>
        <v>43</v>
      </c>
      <c r="R1419" s="76" t="str">
        <f t="shared" si="184"/>
        <v>Produkte</v>
      </c>
      <c r="S1419" s="76" t="str">
        <f t="shared" si="185"/>
        <v>BUs</v>
      </c>
      <c r="T1419" s="76" t="str">
        <f t="shared" si="186"/>
        <v>Symptome</v>
      </c>
      <c r="U1419" s="76">
        <f>IFERROR(VLOOKUP(Abfalldokumentation!$W1419,Kennzahlen!S:U,3,FALSE)*Abfalldokumentation!$J1419,"0")</f>
        <v>0.25</v>
      </c>
      <c r="V1419" s="76" t="str">
        <f>IF(ISBLANK(A1419),VLOOKUP(Abfalldokumentation!$W1419,'Linien - BU'!R:S,2,FALSE),A1419)</f>
        <v>BU4</v>
      </c>
      <c r="W1419" s="77">
        <f t="shared" si="187"/>
        <v>29500906</v>
      </c>
      <c r="X1419" s="77">
        <f t="shared" si="188"/>
        <v>61</v>
      </c>
      <c r="Z1419"/>
      <c r="AA1419"/>
    </row>
    <row r="1420" spans="1:27" ht="30" customHeight="1" x14ac:dyDescent="0.25">
      <c r="A1420" s="39" t="s">
        <v>9</v>
      </c>
      <c r="B1420" s="40">
        <v>29500913</v>
      </c>
      <c r="C1420" s="40">
        <v>11</v>
      </c>
      <c r="D1420" s="40">
        <v>61</v>
      </c>
      <c r="E1420" s="41">
        <v>44498</v>
      </c>
      <c r="F1420" s="42"/>
      <c r="G1420" s="40"/>
      <c r="H1420" s="44" t="str">
        <f>IFERROR(VLOOKUP(Abfalldokumentation!$B1420,Artikel!A:C,3,FALSE),Abfalldokumentation!$B1420)</f>
        <v>ABS ZIEGENR</v>
      </c>
      <c r="I1420" s="78" t="str">
        <f>VLOOKUP(V1420,'Linien - BU'!A:B,2,FALSE)</f>
        <v>BU4</v>
      </c>
      <c r="J1420" s="79">
        <f t="shared" si="182"/>
        <v>11</v>
      </c>
      <c r="K1420" s="80">
        <f>Abfalldokumentation!$E1420</f>
        <v>44498</v>
      </c>
      <c r="L1420" s="79" t="str">
        <f>IFERROR(IF(VLOOKUP(W1420,'[1]Rohware 230'!$B:$C,2,FALSE)=0,"Rohware"),
IFERROR(IF(VLOOKUP(W1420,[1]Sammelnr.!$B:$C,2,FALSE)=0,"Sammelnr. ungeschält ABS"),
IFERROR(IF(VLOOKUP(W1420,[1]Sammelnr.!$E:$F,2,FALSE)=0,"Sammelnr. ungeschält VS"),
IFERROR(IF(VLOOKUP(W1420,[1]Sammelnr.!$H:$I,2,FALSE)=0,"Sammelnr. geschält"),
IFERROR(IF(VLOOKUP(W1420,[1]Offen!$B:$C,2,FALSE)=0,"Offen ungeschält ABS"),
IFERROR(IF(VLOOKUP(W1420,[1]Offen!$E:$F,2,FALSE)=0,"Offen ungeschält VOS"),
IFERROR(IF(VLOOKUP(W1420,[1]Offen!$H:$I,2,FALSE)=0,"Offen geschält RW"),
IFERROR(IF(VLOOKUP(W1420,[1]Offen!$K:$L,2,FALSE)=0,"Offen vegan"),
IFERROR(IF(VLOOKUP(W1420,[1]Offen!$N:$O,2,FALSE)=0,"Offen Zipfel"),
IFERROR(IF(VLOOKUP(W1420,[1]Offen!$Q:$R,2,FALSE)=0,"Offen Endstücke"),
IFERROR(IF(VLOOKUP(W1420,[1]Vakuumiert!$B:$C,2,FALSE)=0,"Vakuumierter VOS ungeschält"),
IFERROR(IF(VLOOKUP(W1420,[1]Vakuumiert!$E:$F,2,FALSE)=0,"Vakuumierter ABS ungeschält"),
IFERROR(IF(VLOOKUP(W1420,[1]Vakuumiert!$H:$I,2,FALSE)=0,"Vakuumierter VOS geschält"),
IFERROR(IF(VLOOKUP(W1420,[1]Vakuumiert!$K:$L,2,FALSE)=0,"Vakuumierter VOS vegan"),
IFERROR(IF(VLOOKUP(W1420,[1]Vakuumiert!$N:$O,2,FALSE)=0,"Vakuumierter VOS Zipfel"),
IFERROR(IF(VLOOKUP(W1420,[1]Vakuumiert!$Q:$R,2,FALSE)=0,"Vakuumiert geschält"),
IFERROR(IF(VLOOKUP(W1420,'[1]vakuumierte Fertigprodukte'!$B:$C,2,FALSE)=0,"Fertigprodukte"),
IFERROR(IF(VLOOKUP(W1420,'[1]vakuumierte Fertigprodukte'!$E:$FI,2,FALSE)=0,"Vakuumierte Zipfel"),
IFERROR(IF(VLOOKUP(W1420,[1]Wurste!$B:$C,2,FALSE)=0,"Räucherwürste"),
IFERROR(IF(VLOOKUP(W1420,[1]Wurste!$E:$F,2,FALSE)=0,"URW/URGW Wurst"),
IFERROR(IF(VLOOKUP(W1420,[1]Wurste!$H:$I,2,FALSE)=0,"HF-Wurst Vegan"),
IFERROR(IF(VLOOKUP(W1420,[1]Wurste!$K:$L,2,FALSE)=0,"320er ohne Würste"),
IFERROR(IF(AND(OR(Abfalldokumentation!$I1420="BU3",Abfalldokumentation!$I1420="Verkauf"),Abfalldokumentation!$N1420="Schimmel",Abfalldokumentation!$O1420="keinen Abnehmer/kein Schälpersonal"),"Div. Zipfel, ES ohne Verwendung",VLOOKUP(Abfalldokumentation!$M1420,Produktgruppen!A:B,2,FALSE)),"-")))))))))))))))))))))))</f>
        <v>Offen ungeschält ABS</v>
      </c>
      <c r="M1420" s="81" t="str">
        <f>IFERROR(VLOOKUP(Abfalldokumentation!$W1420,Artikel!A:C,3,FALSE),Abfalldokumentation!$W1420)</f>
        <v>ABS ZIEGENR</v>
      </c>
      <c r="N1420" s="81" t="str">
        <f>VLOOKUP(D1420,'Liste Gründe'!A:D,2,FALSE)</f>
        <v>keinen Verwendungszweck</v>
      </c>
      <c r="O1420" s="80" t="str">
        <f>IF(ISBLANK(F1420),VLOOKUP(Abfalldokumentation!$X1420,'Liste Gründe'!A:D,3,FALSE),F1420)</f>
        <v>keinen Verwendungszweck</v>
      </c>
      <c r="P1420" s="81" t="str">
        <f>IF(ISBLANK(Abfalldokumentation!$G1420),"-",Abfalldokumentation!$G1420)</f>
        <v>-</v>
      </c>
      <c r="Q1420" s="81">
        <f t="shared" si="183"/>
        <v>43</v>
      </c>
      <c r="R1420" s="81" t="str">
        <f t="shared" si="184"/>
        <v>Produkte</v>
      </c>
      <c r="S1420" s="81" t="str">
        <f t="shared" si="185"/>
        <v>BUs</v>
      </c>
      <c r="T1420" s="81" t="str">
        <f t="shared" si="186"/>
        <v>Symptome</v>
      </c>
      <c r="U1420" s="81">
        <f>IFERROR(VLOOKUP(Abfalldokumentation!$W1420,Kennzahlen!S:U,3,FALSE)*Abfalldokumentation!$J1420,"0")</f>
        <v>0.11</v>
      </c>
      <c r="V1420" s="81" t="str">
        <f>IF(ISBLANK(A1420),VLOOKUP(Abfalldokumentation!$W1420,'Linien - BU'!R:S,2,FALSE),A1420)</f>
        <v>BU4</v>
      </c>
      <c r="W1420" s="77">
        <f t="shared" si="187"/>
        <v>29500913</v>
      </c>
      <c r="X1420" s="77">
        <f t="shared" si="188"/>
        <v>61</v>
      </c>
      <c r="Z1420"/>
      <c r="AA1420"/>
    </row>
    <row r="1421" spans="1:27" ht="30" customHeight="1" x14ac:dyDescent="0.25">
      <c r="A1421" s="45" t="s">
        <v>95</v>
      </c>
      <c r="B1421" s="46">
        <v>29500917</v>
      </c>
      <c r="C1421" s="46">
        <v>52</v>
      </c>
      <c r="D1421" s="46">
        <v>60</v>
      </c>
      <c r="E1421" s="47">
        <v>44498</v>
      </c>
      <c r="F1421" s="48"/>
      <c r="G1421" s="46"/>
      <c r="H1421" s="50" t="str">
        <f>IFERROR(VLOOKUP(Abfalldokumentation!$B1421,Artikel!A:C,3,FALSE),Abfalldokumentation!$B1421)</f>
        <v>VOS-ABS ENTSORGUNG</v>
      </c>
      <c r="I1421" s="73" t="str">
        <f>VLOOKUP(V1421,'Linien - BU'!A:B,2,FALSE)</f>
        <v>BU1</v>
      </c>
      <c r="J1421" s="74">
        <f t="shared" si="182"/>
        <v>52</v>
      </c>
      <c r="K1421" s="75">
        <f>Abfalldokumentation!$E1421</f>
        <v>44498</v>
      </c>
      <c r="L1421" s="74" t="str">
        <f>IFERROR(IF(VLOOKUP(W1421,'[1]Rohware 230'!$B:$C,2,FALSE)=0,"Rohware"),
IFERROR(IF(VLOOKUP(W1421,[1]Sammelnr.!$B:$C,2,FALSE)=0,"Sammelnr. ungeschält ABS"),
IFERROR(IF(VLOOKUP(W1421,[1]Sammelnr.!$E:$F,2,FALSE)=0,"Sammelnr. ungeschält VS"),
IFERROR(IF(VLOOKUP(W1421,[1]Sammelnr.!$H:$I,2,FALSE)=0,"Sammelnr. geschält"),
IFERROR(IF(VLOOKUP(W1421,[1]Offen!$B:$C,2,FALSE)=0,"Offen ungeschält ABS"),
IFERROR(IF(VLOOKUP(W1421,[1]Offen!$E:$F,2,FALSE)=0,"Offen ungeschält VOS"),
IFERROR(IF(VLOOKUP(W1421,[1]Offen!$H:$I,2,FALSE)=0,"Offen geschält RW"),
IFERROR(IF(VLOOKUP(W1421,[1]Offen!$K:$L,2,FALSE)=0,"Offen vegan"),
IFERROR(IF(VLOOKUP(W1421,[1]Offen!$N:$O,2,FALSE)=0,"Offen Zipfel"),
IFERROR(IF(VLOOKUP(W1421,[1]Offen!$Q:$R,2,FALSE)=0,"Offen Endstücke"),
IFERROR(IF(VLOOKUP(W1421,[1]Vakuumiert!$B:$C,2,FALSE)=0,"Vakuumierter VOS ungeschält"),
IFERROR(IF(VLOOKUP(W1421,[1]Vakuumiert!$E:$F,2,FALSE)=0,"Vakuumierter ABS ungeschält"),
IFERROR(IF(VLOOKUP(W1421,[1]Vakuumiert!$H:$I,2,FALSE)=0,"Vakuumierter VOS geschält"),
IFERROR(IF(VLOOKUP(W1421,[1]Vakuumiert!$K:$L,2,FALSE)=0,"Vakuumierter VOS vegan"),
IFERROR(IF(VLOOKUP(W1421,[1]Vakuumiert!$N:$O,2,FALSE)=0,"Vakuumierter VOS Zipfel"),
IFERROR(IF(VLOOKUP(W1421,[1]Vakuumiert!$Q:$R,2,FALSE)=0,"Vakuumiert geschält"),
IFERROR(IF(VLOOKUP(W1421,'[1]vakuumierte Fertigprodukte'!$B:$C,2,FALSE)=0,"Fertigprodukte"),
IFERROR(IF(VLOOKUP(W1421,'[1]vakuumierte Fertigprodukte'!$E:$FI,2,FALSE)=0,"Vakuumierte Zipfel"),
IFERROR(IF(VLOOKUP(W1421,[1]Wurste!$B:$C,2,FALSE)=0,"Räucherwürste"),
IFERROR(IF(VLOOKUP(W1421,[1]Wurste!$E:$F,2,FALSE)=0,"URW/URGW Wurst"),
IFERROR(IF(VLOOKUP(W1421,[1]Wurste!$H:$I,2,FALSE)=0,"HF-Wurst Vegan"),
IFERROR(IF(VLOOKUP(W1421,[1]Wurste!$K:$L,2,FALSE)=0,"320er ohne Würste"),
IFERROR(IF(AND(OR(Abfalldokumentation!$I1421="BU3",Abfalldokumentation!$I1421="Verkauf"),Abfalldokumentation!$N1421="Schimmel",Abfalldokumentation!$O1421="keinen Abnehmer/kein Schälpersonal"),"Div. Zipfel, ES ohne Verwendung",VLOOKUP(Abfalldokumentation!$M1421,Produktgruppen!A:B,2,FALSE)),"-")))))))))))))))))))))))</f>
        <v>Vorschmelz</v>
      </c>
      <c r="M1421" s="76" t="str">
        <f>IFERROR(VLOOKUP(Abfalldokumentation!$W1421,Artikel!A:C,3,FALSE),Abfalldokumentation!$W1421)</f>
        <v>VOS-ABS ENTSORGUNG</v>
      </c>
      <c r="N1421" s="76" t="str">
        <f>VLOOKUP(D1421,'Liste Gründe'!A:D,2,FALSE)</f>
        <v>Rest</v>
      </c>
      <c r="O1421" s="75" t="str">
        <f>IF(ISBLANK(F1421),VLOOKUP(Abfalldokumentation!$X1421,'Liste Gründe'!A:D,3,FALSE),F1421)</f>
        <v>geschälte Rinde</v>
      </c>
      <c r="P1421" s="76" t="str">
        <f>IF(ISBLANK(Abfalldokumentation!$G1421),"-",Abfalldokumentation!$G1421)</f>
        <v>-</v>
      </c>
      <c r="Q1421" s="76">
        <f t="shared" si="183"/>
        <v>43</v>
      </c>
      <c r="R1421" s="76" t="str">
        <f t="shared" si="184"/>
        <v>Produkte</v>
      </c>
      <c r="S1421" s="76" t="str">
        <f t="shared" si="185"/>
        <v>BUs</v>
      </c>
      <c r="T1421" s="76" t="str">
        <f t="shared" si="186"/>
        <v>Symptome</v>
      </c>
      <c r="U1421" s="76">
        <f>IFERROR(VLOOKUP(Abfalldokumentation!$W1421,Kennzahlen!S:U,3,FALSE)*Abfalldokumentation!$J1421,"0")</f>
        <v>0.52</v>
      </c>
      <c r="V1421" s="76" t="str">
        <f>IF(ISBLANK(A1421),VLOOKUP(Abfalldokumentation!$W1421,'Linien - BU'!R:S,2,FALSE),A1421)</f>
        <v>RWV</v>
      </c>
      <c r="W1421" s="77">
        <f t="shared" si="187"/>
        <v>29500917</v>
      </c>
      <c r="X1421" s="77">
        <f t="shared" si="188"/>
        <v>60</v>
      </c>
      <c r="Z1421"/>
      <c r="AA1421"/>
    </row>
    <row r="1422" spans="1:27" ht="30" customHeight="1" x14ac:dyDescent="0.25">
      <c r="A1422" s="39" t="s">
        <v>95</v>
      </c>
      <c r="B1422" s="40">
        <v>29500917</v>
      </c>
      <c r="C1422" s="40">
        <v>52</v>
      </c>
      <c r="D1422" s="40">
        <v>60</v>
      </c>
      <c r="E1422" s="41">
        <v>44498</v>
      </c>
      <c r="F1422" s="42"/>
      <c r="G1422" s="40"/>
      <c r="H1422" s="44" t="str">
        <f>IFERROR(VLOOKUP(Abfalldokumentation!$B1422,Artikel!A:C,3,FALSE),Abfalldokumentation!$B1422)</f>
        <v>VOS-ABS ENTSORGUNG</v>
      </c>
      <c r="I1422" s="78" t="str">
        <f>VLOOKUP(V1422,'Linien - BU'!A:B,2,FALSE)</f>
        <v>BU1</v>
      </c>
      <c r="J1422" s="79">
        <f t="shared" si="182"/>
        <v>52</v>
      </c>
      <c r="K1422" s="80">
        <f>Abfalldokumentation!$E1422</f>
        <v>44498</v>
      </c>
      <c r="L1422" s="79" t="str">
        <f>IFERROR(IF(VLOOKUP(W1422,'[1]Rohware 230'!$B:$C,2,FALSE)=0,"Rohware"),
IFERROR(IF(VLOOKUP(W1422,[1]Sammelnr.!$B:$C,2,FALSE)=0,"Sammelnr. ungeschält ABS"),
IFERROR(IF(VLOOKUP(W1422,[1]Sammelnr.!$E:$F,2,FALSE)=0,"Sammelnr. ungeschält VS"),
IFERROR(IF(VLOOKUP(W1422,[1]Sammelnr.!$H:$I,2,FALSE)=0,"Sammelnr. geschält"),
IFERROR(IF(VLOOKUP(W1422,[1]Offen!$B:$C,2,FALSE)=0,"Offen ungeschält ABS"),
IFERROR(IF(VLOOKUP(W1422,[1]Offen!$E:$F,2,FALSE)=0,"Offen ungeschält VOS"),
IFERROR(IF(VLOOKUP(W1422,[1]Offen!$H:$I,2,FALSE)=0,"Offen geschält RW"),
IFERROR(IF(VLOOKUP(W1422,[1]Offen!$K:$L,2,FALSE)=0,"Offen vegan"),
IFERROR(IF(VLOOKUP(W1422,[1]Offen!$N:$O,2,FALSE)=0,"Offen Zipfel"),
IFERROR(IF(VLOOKUP(W1422,[1]Offen!$Q:$R,2,FALSE)=0,"Offen Endstücke"),
IFERROR(IF(VLOOKUP(W1422,[1]Vakuumiert!$B:$C,2,FALSE)=0,"Vakuumierter VOS ungeschält"),
IFERROR(IF(VLOOKUP(W1422,[1]Vakuumiert!$E:$F,2,FALSE)=0,"Vakuumierter ABS ungeschält"),
IFERROR(IF(VLOOKUP(W1422,[1]Vakuumiert!$H:$I,2,FALSE)=0,"Vakuumierter VOS geschält"),
IFERROR(IF(VLOOKUP(W1422,[1]Vakuumiert!$K:$L,2,FALSE)=0,"Vakuumierter VOS vegan"),
IFERROR(IF(VLOOKUP(W1422,[1]Vakuumiert!$N:$O,2,FALSE)=0,"Vakuumierter VOS Zipfel"),
IFERROR(IF(VLOOKUP(W1422,[1]Vakuumiert!$Q:$R,2,FALSE)=0,"Vakuumiert geschält"),
IFERROR(IF(VLOOKUP(W1422,'[1]vakuumierte Fertigprodukte'!$B:$C,2,FALSE)=0,"Fertigprodukte"),
IFERROR(IF(VLOOKUP(W1422,'[1]vakuumierte Fertigprodukte'!$E:$FI,2,FALSE)=0,"Vakuumierte Zipfel"),
IFERROR(IF(VLOOKUP(W1422,[1]Wurste!$B:$C,2,FALSE)=0,"Räucherwürste"),
IFERROR(IF(VLOOKUP(W1422,[1]Wurste!$E:$F,2,FALSE)=0,"URW/URGW Wurst"),
IFERROR(IF(VLOOKUP(W1422,[1]Wurste!$H:$I,2,FALSE)=0,"HF-Wurst Vegan"),
IFERROR(IF(VLOOKUP(W1422,[1]Wurste!$K:$L,2,FALSE)=0,"320er ohne Würste"),
IFERROR(IF(AND(OR(Abfalldokumentation!$I1422="BU3",Abfalldokumentation!$I1422="Verkauf"),Abfalldokumentation!$N1422="Schimmel",Abfalldokumentation!$O1422="keinen Abnehmer/kein Schälpersonal"),"Div. Zipfel, ES ohne Verwendung",VLOOKUP(Abfalldokumentation!$M1422,Produktgruppen!A:B,2,FALSE)),"-")))))))))))))))))))))))</f>
        <v>Vorschmelz</v>
      </c>
      <c r="M1422" s="81" t="str">
        <f>IFERROR(VLOOKUP(Abfalldokumentation!$W1422,Artikel!A:C,3,FALSE),Abfalldokumentation!$W1422)</f>
        <v>VOS-ABS ENTSORGUNG</v>
      </c>
      <c r="N1422" s="81" t="str">
        <f>VLOOKUP(D1422,'Liste Gründe'!A:D,2,FALSE)</f>
        <v>Rest</v>
      </c>
      <c r="O1422" s="80" t="str">
        <f>IF(ISBLANK(F1422),VLOOKUP(Abfalldokumentation!$X1422,'Liste Gründe'!A:D,3,FALSE),F1422)</f>
        <v>geschälte Rinde</v>
      </c>
      <c r="P1422" s="81" t="str">
        <f>IF(ISBLANK(Abfalldokumentation!$G1422),"-",Abfalldokumentation!$G1422)</f>
        <v>-</v>
      </c>
      <c r="Q1422" s="81">
        <f t="shared" si="183"/>
        <v>43</v>
      </c>
      <c r="R1422" s="81" t="str">
        <f t="shared" si="184"/>
        <v>Produkte</v>
      </c>
      <c r="S1422" s="81" t="str">
        <f t="shared" si="185"/>
        <v>BUs</v>
      </c>
      <c r="T1422" s="81" t="str">
        <f t="shared" si="186"/>
        <v>Symptome</v>
      </c>
      <c r="U1422" s="81">
        <f>IFERROR(VLOOKUP(Abfalldokumentation!$W1422,Kennzahlen!S:U,3,FALSE)*Abfalldokumentation!$J1422,"0")</f>
        <v>0.52</v>
      </c>
      <c r="V1422" s="81" t="str">
        <f>IF(ISBLANK(A1422),VLOOKUP(Abfalldokumentation!$W1422,'Linien - BU'!R:S,2,FALSE),A1422)</f>
        <v>RWV</v>
      </c>
      <c r="W1422" s="77">
        <f t="shared" si="187"/>
        <v>29500917</v>
      </c>
      <c r="X1422" s="77">
        <f t="shared" si="188"/>
        <v>60</v>
      </c>
      <c r="Z1422"/>
      <c r="AA1422"/>
    </row>
    <row r="1423" spans="1:27" ht="30" customHeight="1" x14ac:dyDescent="0.25">
      <c r="A1423" s="45" t="s">
        <v>95</v>
      </c>
      <c r="B1423" s="46">
        <v>29500917</v>
      </c>
      <c r="C1423" s="46">
        <v>52</v>
      </c>
      <c r="D1423" s="46">
        <v>60</v>
      </c>
      <c r="E1423" s="47">
        <v>44498</v>
      </c>
      <c r="F1423" s="48"/>
      <c r="G1423" s="46"/>
      <c r="H1423" s="50" t="str">
        <f>IFERROR(VLOOKUP(Abfalldokumentation!$B1423,Artikel!A:C,3,FALSE),Abfalldokumentation!$B1423)</f>
        <v>VOS-ABS ENTSORGUNG</v>
      </c>
      <c r="I1423" s="73" t="str">
        <f>VLOOKUP(V1423,'Linien - BU'!A:B,2,FALSE)</f>
        <v>BU1</v>
      </c>
      <c r="J1423" s="74">
        <f t="shared" si="182"/>
        <v>52</v>
      </c>
      <c r="K1423" s="75">
        <f>Abfalldokumentation!$E1423</f>
        <v>44498</v>
      </c>
      <c r="L1423" s="74" t="str">
        <f>IFERROR(IF(VLOOKUP(W1423,'[1]Rohware 230'!$B:$C,2,FALSE)=0,"Rohware"),
IFERROR(IF(VLOOKUP(W1423,[1]Sammelnr.!$B:$C,2,FALSE)=0,"Sammelnr. ungeschält ABS"),
IFERROR(IF(VLOOKUP(W1423,[1]Sammelnr.!$E:$F,2,FALSE)=0,"Sammelnr. ungeschält VS"),
IFERROR(IF(VLOOKUP(W1423,[1]Sammelnr.!$H:$I,2,FALSE)=0,"Sammelnr. geschält"),
IFERROR(IF(VLOOKUP(W1423,[1]Offen!$B:$C,2,FALSE)=0,"Offen ungeschält ABS"),
IFERROR(IF(VLOOKUP(W1423,[1]Offen!$E:$F,2,FALSE)=0,"Offen ungeschält VOS"),
IFERROR(IF(VLOOKUP(W1423,[1]Offen!$H:$I,2,FALSE)=0,"Offen geschält RW"),
IFERROR(IF(VLOOKUP(W1423,[1]Offen!$K:$L,2,FALSE)=0,"Offen vegan"),
IFERROR(IF(VLOOKUP(W1423,[1]Offen!$N:$O,2,FALSE)=0,"Offen Zipfel"),
IFERROR(IF(VLOOKUP(W1423,[1]Offen!$Q:$R,2,FALSE)=0,"Offen Endstücke"),
IFERROR(IF(VLOOKUP(W1423,[1]Vakuumiert!$B:$C,2,FALSE)=0,"Vakuumierter VOS ungeschält"),
IFERROR(IF(VLOOKUP(W1423,[1]Vakuumiert!$E:$F,2,FALSE)=0,"Vakuumierter ABS ungeschält"),
IFERROR(IF(VLOOKUP(W1423,[1]Vakuumiert!$H:$I,2,FALSE)=0,"Vakuumierter VOS geschält"),
IFERROR(IF(VLOOKUP(W1423,[1]Vakuumiert!$K:$L,2,FALSE)=0,"Vakuumierter VOS vegan"),
IFERROR(IF(VLOOKUP(W1423,[1]Vakuumiert!$N:$O,2,FALSE)=0,"Vakuumierter VOS Zipfel"),
IFERROR(IF(VLOOKUP(W1423,[1]Vakuumiert!$Q:$R,2,FALSE)=0,"Vakuumiert geschält"),
IFERROR(IF(VLOOKUP(W1423,'[1]vakuumierte Fertigprodukte'!$B:$C,2,FALSE)=0,"Fertigprodukte"),
IFERROR(IF(VLOOKUP(W1423,'[1]vakuumierte Fertigprodukte'!$E:$FI,2,FALSE)=0,"Vakuumierte Zipfel"),
IFERROR(IF(VLOOKUP(W1423,[1]Wurste!$B:$C,2,FALSE)=0,"Räucherwürste"),
IFERROR(IF(VLOOKUP(W1423,[1]Wurste!$E:$F,2,FALSE)=0,"URW/URGW Wurst"),
IFERROR(IF(VLOOKUP(W1423,[1]Wurste!$H:$I,2,FALSE)=0,"HF-Wurst Vegan"),
IFERROR(IF(VLOOKUP(W1423,[1]Wurste!$K:$L,2,FALSE)=0,"320er ohne Würste"),
IFERROR(IF(AND(OR(Abfalldokumentation!$I1423="BU3",Abfalldokumentation!$I1423="Verkauf"),Abfalldokumentation!$N1423="Schimmel",Abfalldokumentation!$O1423="keinen Abnehmer/kein Schälpersonal"),"Div. Zipfel, ES ohne Verwendung",VLOOKUP(Abfalldokumentation!$M1423,Produktgruppen!A:B,2,FALSE)),"-")))))))))))))))))))))))</f>
        <v>Vorschmelz</v>
      </c>
      <c r="M1423" s="76" t="str">
        <f>IFERROR(VLOOKUP(Abfalldokumentation!$W1423,Artikel!A:C,3,FALSE),Abfalldokumentation!$W1423)</f>
        <v>VOS-ABS ENTSORGUNG</v>
      </c>
      <c r="N1423" s="76" t="str">
        <f>VLOOKUP(D1423,'Liste Gründe'!A:D,2,FALSE)</f>
        <v>Rest</v>
      </c>
      <c r="O1423" s="75" t="str">
        <f>IF(ISBLANK(F1423),VLOOKUP(Abfalldokumentation!$X1423,'Liste Gründe'!A:D,3,FALSE),F1423)</f>
        <v>geschälte Rinde</v>
      </c>
      <c r="P1423" s="76" t="str">
        <f>IF(ISBLANK(Abfalldokumentation!$G1423),"-",Abfalldokumentation!$G1423)</f>
        <v>-</v>
      </c>
      <c r="Q1423" s="76">
        <f t="shared" si="183"/>
        <v>43</v>
      </c>
      <c r="R1423" s="76" t="str">
        <f t="shared" si="184"/>
        <v>Produkte</v>
      </c>
      <c r="S1423" s="76" t="str">
        <f t="shared" si="185"/>
        <v>BUs</v>
      </c>
      <c r="T1423" s="76" t="str">
        <f t="shared" si="186"/>
        <v>Symptome</v>
      </c>
      <c r="U1423" s="76">
        <f>IFERROR(VLOOKUP(Abfalldokumentation!$W1423,Kennzahlen!S:U,3,FALSE)*Abfalldokumentation!$J1423,"0")</f>
        <v>0.52</v>
      </c>
      <c r="V1423" s="76" t="str">
        <f>IF(ISBLANK(A1423),VLOOKUP(Abfalldokumentation!$W1423,'Linien - BU'!R:S,2,FALSE),A1423)</f>
        <v>RWV</v>
      </c>
      <c r="W1423" s="77">
        <f t="shared" si="187"/>
        <v>29500917</v>
      </c>
      <c r="X1423" s="77">
        <f t="shared" si="188"/>
        <v>60</v>
      </c>
      <c r="Z1423"/>
      <c r="AA1423"/>
    </row>
    <row r="1424" spans="1:27" ht="30" customHeight="1" x14ac:dyDescent="0.25">
      <c r="A1424" s="39" t="s">
        <v>8</v>
      </c>
      <c r="B1424" s="40">
        <v>29501003</v>
      </c>
      <c r="C1424" s="40">
        <v>158</v>
      </c>
      <c r="D1424" s="40">
        <v>61</v>
      </c>
      <c r="E1424" s="41">
        <v>44498</v>
      </c>
      <c r="F1424" s="42"/>
      <c r="G1424" s="40"/>
      <c r="H1424" s="44" t="str">
        <f>IFERROR(VLOOKUP(Abfalldokumentation!$B1424,Artikel!A:C,3,FALSE),Abfalldokumentation!$B1424)</f>
        <v>ABS CHED-PF-KRÄUK gemis</v>
      </c>
      <c r="I1424" s="78" t="str">
        <f>VLOOKUP(V1424,'Linien - BU'!A:B,2,FALSE)</f>
        <v>BU3</v>
      </c>
      <c r="J1424" s="79">
        <f t="shared" si="182"/>
        <v>158</v>
      </c>
      <c r="K1424" s="80">
        <f>Abfalldokumentation!$E1424</f>
        <v>44498</v>
      </c>
      <c r="L1424" s="79" t="str">
        <f>IFERROR(IF(VLOOKUP(W1424,'[1]Rohware 230'!$B:$C,2,FALSE)=0,"Rohware"),
IFERROR(IF(VLOOKUP(W1424,[1]Sammelnr.!$B:$C,2,FALSE)=0,"Sammelnr. ungeschält ABS"),
IFERROR(IF(VLOOKUP(W1424,[1]Sammelnr.!$E:$F,2,FALSE)=0,"Sammelnr. ungeschält VS"),
IFERROR(IF(VLOOKUP(W1424,[1]Sammelnr.!$H:$I,2,FALSE)=0,"Sammelnr. geschält"),
IFERROR(IF(VLOOKUP(W1424,[1]Offen!$B:$C,2,FALSE)=0,"Offen ungeschält ABS"),
IFERROR(IF(VLOOKUP(W1424,[1]Offen!$E:$F,2,FALSE)=0,"Offen ungeschält VOS"),
IFERROR(IF(VLOOKUP(W1424,[1]Offen!$H:$I,2,FALSE)=0,"Offen geschält RW"),
IFERROR(IF(VLOOKUP(W1424,[1]Offen!$K:$L,2,FALSE)=0,"Offen vegan"),
IFERROR(IF(VLOOKUP(W1424,[1]Offen!$N:$O,2,FALSE)=0,"Offen Zipfel"),
IFERROR(IF(VLOOKUP(W1424,[1]Offen!$Q:$R,2,FALSE)=0,"Offen Endstücke"),
IFERROR(IF(VLOOKUP(W1424,[1]Vakuumiert!$B:$C,2,FALSE)=0,"Vakuumierter VOS ungeschält"),
IFERROR(IF(VLOOKUP(W1424,[1]Vakuumiert!$E:$F,2,FALSE)=0,"Vakuumierter ABS ungeschält"),
IFERROR(IF(VLOOKUP(W1424,[1]Vakuumiert!$H:$I,2,FALSE)=0,"Vakuumierter VOS geschält"),
IFERROR(IF(VLOOKUP(W1424,[1]Vakuumiert!$K:$L,2,FALSE)=0,"Vakuumierter VOS vegan"),
IFERROR(IF(VLOOKUP(W1424,[1]Vakuumiert!$N:$O,2,FALSE)=0,"Vakuumierter VOS Zipfel"),
IFERROR(IF(VLOOKUP(W1424,[1]Vakuumiert!$Q:$R,2,FALSE)=0,"Vakuumiert geschält"),
IFERROR(IF(VLOOKUP(W1424,'[1]vakuumierte Fertigprodukte'!$B:$C,2,FALSE)=0,"Fertigprodukte"),
IFERROR(IF(VLOOKUP(W1424,'[1]vakuumierte Fertigprodukte'!$E:$FI,2,FALSE)=0,"Vakuumierte Zipfel"),
IFERROR(IF(VLOOKUP(W1424,[1]Wurste!$B:$C,2,FALSE)=0,"Räucherwürste"),
IFERROR(IF(VLOOKUP(W1424,[1]Wurste!$E:$F,2,FALSE)=0,"URW/URGW Wurst"),
IFERROR(IF(VLOOKUP(W1424,[1]Wurste!$H:$I,2,FALSE)=0,"HF-Wurst Vegan"),
IFERROR(IF(VLOOKUP(W1424,[1]Wurste!$K:$L,2,FALSE)=0,"320er ohne Würste"),
IFERROR(IF(AND(OR(Abfalldokumentation!$I1424="BU3",Abfalldokumentation!$I1424="Verkauf"),Abfalldokumentation!$N1424="Schimmel",Abfalldokumentation!$O1424="keinen Abnehmer/kein Schälpersonal"),"Div. Zipfel, ES ohne Verwendung",VLOOKUP(Abfalldokumentation!$M1424,Produktgruppen!A:B,2,FALSE)),"-")))))))))))))))))))))))</f>
        <v>Offen ungeschält ABS</v>
      </c>
      <c r="M1424" s="81" t="str">
        <f>IFERROR(VLOOKUP(Abfalldokumentation!$W1424,Artikel!A:C,3,FALSE),Abfalldokumentation!$W1424)</f>
        <v>ABS CHED-PF-KRÄUK gemis</v>
      </c>
      <c r="N1424" s="81" t="str">
        <f>VLOOKUP(D1424,'Liste Gründe'!A:D,2,FALSE)</f>
        <v>keinen Verwendungszweck</v>
      </c>
      <c r="O1424" s="80" t="str">
        <f>IF(ISBLANK(F1424),VLOOKUP(Abfalldokumentation!$X1424,'Liste Gründe'!A:D,3,FALSE),F1424)</f>
        <v>keinen Verwendungszweck</v>
      </c>
      <c r="P1424" s="81" t="str">
        <f>IF(ISBLANK(Abfalldokumentation!$G1424),"-",Abfalldokumentation!$G1424)</f>
        <v>-</v>
      </c>
      <c r="Q1424" s="81">
        <f t="shared" si="183"/>
        <v>43</v>
      </c>
      <c r="R1424" s="81" t="str">
        <f t="shared" si="184"/>
        <v>Produkte</v>
      </c>
      <c r="S1424" s="81" t="str">
        <f t="shared" si="185"/>
        <v>BUs</v>
      </c>
      <c r="T1424" s="81" t="str">
        <f t="shared" si="186"/>
        <v>Symptome</v>
      </c>
      <c r="U1424" s="81">
        <f>IFERROR(VLOOKUP(Abfalldokumentation!$W1424,Kennzahlen!S:U,3,FALSE)*Abfalldokumentation!$J1424,"0")</f>
        <v>158</v>
      </c>
      <c r="V1424" s="81" t="str">
        <f>IF(ISBLANK(A1424),VLOOKUP(Abfalldokumentation!$W1424,'Linien - BU'!R:S,2,FALSE),A1424)</f>
        <v>BU3</v>
      </c>
      <c r="W1424" s="77">
        <f t="shared" si="187"/>
        <v>29501003</v>
      </c>
      <c r="X1424" s="77">
        <f t="shared" si="188"/>
        <v>61</v>
      </c>
      <c r="Z1424"/>
      <c r="AA1424"/>
    </row>
    <row r="1425" spans="1:27" ht="30" customHeight="1" x14ac:dyDescent="0.25">
      <c r="A1425" s="45" t="s">
        <v>8</v>
      </c>
      <c r="B1425" s="46">
        <v>29501003</v>
      </c>
      <c r="C1425" s="46">
        <v>158</v>
      </c>
      <c r="D1425" s="46">
        <v>81</v>
      </c>
      <c r="E1425" s="47">
        <v>44498</v>
      </c>
      <c r="F1425" s="48"/>
      <c r="G1425" s="46"/>
      <c r="H1425" s="50" t="str">
        <f>IFERROR(VLOOKUP(Abfalldokumentation!$B1425,Artikel!A:C,3,FALSE),Abfalldokumentation!$B1425)</f>
        <v>ABS CHED-PF-KRÄUK gemis</v>
      </c>
      <c r="I1425" s="73" t="str">
        <f>VLOOKUP(V1425,'Linien - BU'!A:B,2,FALSE)</f>
        <v>BU3</v>
      </c>
      <c r="J1425" s="74">
        <f t="shared" si="182"/>
        <v>158</v>
      </c>
      <c r="K1425" s="75">
        <f>Abfalldokumentation!$E1425</f>
        <v>44498</v>
      </c>
      <c r="L1425" s="74" t="str">
        <f>IFERROR(IF(VLOOKUP(W1425,'[1]Rohware 230'!$B:$C,2,FALSE)=0,"Rohware"),
IFERROR(IF(VLOOKUP(W1425,[1]Sammelnr.!$B:$C,2,FALSE)=0,"Sammelnr. ungeschält ABS"),
IFERROR(IF(VLOOKUP(W1425,[1]Sammelnr.!$E:$F,2,FALSE)=0,"Sammelnr. ungeschält VS"),
IFERROR(IF(VLOOKUP(W1425,[1]Sammelnr.!$H:$I,2,FALSE)=0,"Sammelnr. geschält"),
IFERROR(IF(VLOOKUP(W1425,[1]Offen!$B:$C,2,FALSE)=0,"Offen ungeschält ABS"),
IFERROR(IF(VLOOKUP(W1425,[1]Offen!$E:$F,2,FALSE)=0,"Offen ungeschält VOS"),
IFERROR(IF(VLOOKUP(W1425,[1]Offen!$H:$I,2,FALSE)=0,"Offen geschält RW"),
IFERROR(IF(VLOOKUP(W1425,[1]Offen!$K:$L,2,FALSE)=0,"Offen vegan"),
IFERROR(IF(VLOOKUP(W1425,[1]Offen!$N:$O,2,FALSE)=0,"Offen Zipfel"),
IFERROR(IF(VLOOKUP(W1425,[1]Offen!$Q:$R,2,FALSE)=0,"Offen Endstücke"),
IFERROR(IF(VLOOKUP(W1425,[1]Vakuumiert!$B:$C,2,FALSE)=0,"Vakuumierter VOS ungeschält"),
IFERROR(IF(VLOOKUP(W1425,[1]Vakuumiert!$E:$F,2,FALSE)=0,"Vakuumierter ABS ungeschält"),
IFERROR(IF(VLOOKUP(W1425,[1]Vakuumiert!$H:$I,2,FALSE)=0,"Vakuumierter VOS geschält"),
IFERROR(IF(VLOOKUP(W1425,[1]Vakuumiert!$K:$L,2,FALSE)=0,"Vakuumierter VOS vegan"),
IFERROR(IF(VLOOKUP(W1425,[1]Vakuumiert!$N:$O,2,FALSE)=0,"Vakuumierter VOS Zipfel"),
IFERROR(IF(VLOOKUP(W1425,[1]Vakuumiert!$Q:$R,2,FALSE)=0,"Vakuumiert geschält"),
IFERROR(IF(VLOOKUP(W1425,'[1]vakuumierte Fertigprodukte'!$B:$C,2,FALSE)=0,"Fertigprodukte"),
IFERROR(IF(VLOOKUP(W1425,'[1]vakuumierte Fertigprodukte'!$E:$FI,2,FALSE)=0,"Vakuumierte Zipfel"),
IFERROR(IF(VLOOKUP(W1425,[1]Wurste!$B:$C,2,FALSE)=0,"Räucherwürste"),
IFERROR(IF(VLOOKUP(W1425,[1]Wurste!$E:$F,2,FALSE)=0,"URW/URGW Wurst"),
IFERROR(IF(VLOOKUP(W1425,[1]Wurste!$H:$I,2,FALSE)=0,"HF-Wurst Vegan"),
IFERROR(IF(VLOOKUP(W1425,[1]Wurste!$K:$L,2,FALSE)=0,"320er ohne Würste"),
IFERROR(IF(AND(OR(Abfalldokumentation!$I1425="BU3",Abfalldokumentation!$I1425="Verkauf"),Abfalldokumentation!$N1425="Schimmel",Abfalldokumentation!$O1425="keinen Abnehmer/kein Schälpersonal"),"Div. Zipfel, ES ohne Verwendung",VLOOKUP(Abfalldokumentation!$M1425,Produktgruppen!A:B,2,FALSE)),"-")))))))))))))))))))))))</f>
        <v>Offen ungeschält ABS</v>
      </c>
      <c r="M1425" s="76" t="str">
        <f>IFERROR(VLOOKUP(Abfalldokumentation!$W1425,Artikel!A:C,3,FALSE),Abfalldokumentation!$W1425)</f>
        <v>ABS CHED-PF-KRÄUK gemis</v>
      </c>
      <c r="N1425" s="76" t="str">
        <f>VLOOKUP(D1425,'Liste Gründe'!A:D,2,FALSE)</f>
        <v>Linienbezogen</v>
      </c>
      <c r="O1425" s="75" t="str">
        <f>IF(ISBLANK(F1425),VLOOKUP(Abfalldokumentation!$X1425,'Liste Gründe'!A:D,3,FALSE),F1425)</f>
        <v>gemischtes Produkt</v>
      </c>
      <c r="P1425" s="76" t="str">
        <f>IF(ISBLANK(Abfalldokumentation!$G1425),"-",Abfalldokumentation!$G1425)</f>
        <v>-</v>
      </c>
      <c r="Q1425" s="76">
        <f t="shared" si="183"/>
        <v>43</v>
      </c>
      <c r="R1425" s="76" t="str">
        <f t="shared" si="184"/>
        <v>Produkte</v>
      </c>
      <c r="S1425" s="76" t="str">
        <f t="shared" si="185"/>
        <v>BUs</v>
      </c>
      <c r="T1425" s="76" t="str">
        <f t="shared" si="186"/>
        <v>Symptome</v>
      </c>
      <c r="U1425" s="76">
        <f>IFERROR(VLOOKUP(Abfalldokumentation!$W1425,Kennzahlen!S:U,3,FALSE)*Abfalldokumentation!$J1425,"0")</f>
        <v>158</v>
      </c>
      <c r="V1425" s="76" t="str">
        <f>IF(ISBLANK(A1425),VLOOKUP(Abfalldokumentation!$W1425,'Linien - BU'!R:S,2,FALSE),A1425)</f>
        <v>BU3</v>
      </c>
      <c r="W1425" s="77">
        <f t="shared" si="187"/>
        <v>29501003</v>
      </c>
      <c r="X1425" s="77">
        <f t="shared" si="188"/>
        <v>81</v>
      </c>
      <c r="Z1425"/>
      <c r="AA1425"/>
    </row>
    <row r="1426" spans="1:27" ht="30" customHeight="1" x14ac:dyDescent="0.25">
      <c r="A1426" s="39" t="s">
        <v>9</v>
      </c>
      <c r="B1426" s="40">
        <v>29501029</v>
      </c>
      <c r="C1426" s="40">
        <v>20</v>
      </c>
      <c r="D1426" s="40">
        <v>61</v>
      </c>
      <c r="E1426" s="41">
        <v>44498</v>
      </c>
      <c r="F1426" s="42"/>
      <c r="G1426" s="40"/>
      <c r="H1426" s="44" t="str">
        <f>IFERROR(VLOOKUP(Abfalldokumentation!$B1426,Artikel!A:C,3,FALSE),Abfalldokumentation!$B1426)</f>
        <v>ABS BRUSCHETTA</v>
      </c>
      <c r="I1426" s="78" t="str">
        <f>VLOOKUP(V1426,'Linien - BU'!A:B,2,FALSE)</f>
        <v>BU4</v>
      </c>
      <c r="J1426" s="79">
        <f t="shared" si="182"/>
        <v>20</v>
      </c>
      <c r="K1426" s="80">
        <f>Abfalldokumentation!$E1426</f>
        <v>44498</v>
      </c>
      <c r="L1426" s="79" t="str">
        <f>IFERROR(IF(VLOOKUP(W1426,'[1]Rohware 230'!$B:$C,2,FALSE)=0,"Rohware"),
IFERROR(IF(VLOOKUP(W1426,[1]Sammelnr.!$B:$C,2,FALSE)=0,"Sammelnr. ungeschält ABS"),
IFERROR(IF(VLOOKUP(W1426,[1]Sammelnr.!$E:$F,2,FALSE)=0,"Sammelnr. ungeschält VS"),
IFERROR(IF(VLOOKUP(W1426,[1]Sammelnr.!$H:$I,2,FALSE)=0,"Sammelnr. geschält"),
IFERROR(IF(VLOOKUP(W1426,[1]Offen!$B:$C,2,FALSE)=0,"Offen ungeschält ABS"),
IFERROR(IF(VLOOKUP(W1426,[1]Offen!$E:$F,2,FALSE)=0,"Offen ungeschält VOS"),
IFERROR(IF(VLOOKUP(W1426,[1]Offen!$H:$I,2,FALSE)=0,"Offen geschält RW"),
IFERROR(IF(VLOOKUP(W1426,[1]Offen!$K:$L,2,FALSE)=0,"Offen vegan"),
IFERROR(IF(VLOOKUP(W1426,[1]Offen!$N:$O,2,FALSE)=0,"Offen Zipfel"),
IFERROR(IF(VLOOKUP(W1426,[1]Offen!$Q:$R,2,FALSE)=0,"Offen Endstücke"),
IFERROR(IF(VLOOKUP(W1426,[1]Vakuumiert!$B:$C,2,FALSE)=0,"Vakuumierter VOS ungeschält"),
IFERROR(IF(VLOOKUP(W1426,[1]Vakuumiert!$E:$F,2,FALSE)=0,"Vakuumierter ABS ungeschält"),
IFERROR(IF(VLOOKUP(W1426,[1]Vakuumiert!$H:$I,2,FALSE)=0,"Vakuumierter VOS geschält"),
IFERROR(IF(VLOOKUP(W1426,[1]Vakuumiert!$K:$L,2,FALSE)=0,"Vakuumierter VOS vegan"),
IFERROR(IF(VLOOKUP(W1426,[1]Vakuumiert!$N:$O,2,FALSE)=0,"Vakuumierter VOS Zipfel"),
IFERROR(IF(VLOOKUP(W1426,[1]Vakuumiert!$Q:$R,2,FALSE)=0,"Vakuumiert geschält"),
IFERROR(IF(VLOOKUP(W1426,'[1]vakuumierte Fertigprodukte'!$B:$C,2,FALSE)=0,"Fertigprodukte"),
IFERROR(IF(VLOOKUP(W1426,'[1]vakuumierte Fertigprodukte'!$E:$FI,2,FALSE)=0,"Vakuumierte Zipfel"),
IFERROR(IF(VLOOKUP(W1426,[1]Wurste!$B:$C,2,FALSE)=0,"Räucherwürste"),
IFERROR(IF(VLOOKUP(W1426,[1]Wurste!$E:$F,2,FALSE)=0,"URW/URGW Wurst"),
IFERROR(IF(VLOOKUP(W1426,[1]Wurste!$H:$I,2,FALSE)=0,"HF-Wurst Vegan"),
IFERROR(IF(VLOOKUP(W1426,[1]Wurste!$K:$L,2,FALSE)=0,"320er ohne Würste"),
IFERROR(IF(AND(OR(Abfalldokumentation!$I1426="BU3",Abfalldokumentation!$I1426="Verkauf"),Abfalldokumentation!$N1426="Schimmel",Abfalldokumentation!$O1426="keinen Abnehmer/kein Schälpersonal"),"Div. Zipfel, ES ohne Verwendung",VLOOKUP(Abfalldokumentation!$M1426,Produktgruppen!A:B,2,FALSE)),"-")))))))))))))))))))))))</f>
        <v>Offen ungeschält ABS</v>
      </c>
      <c r="M1426" s="81" t="str">
        <f>IFERROR(VLOOKUP(Abfalldokumentation!$W1426,Artikel!A:C,3,FALSE),Abfalldokumentation!$W1426)</f>
        <v>ABS BRUSCHETTA</v>
      </c>
      <c r="N1426" s="81" t="str">
        <f>VLOOKUP(D1426,'Liste Gründe'!A:D,2,FALSE)</f>
        <v>keinen Verwendungszweck</v>
      </c>
      <c r="O1426" s="80" t="str">
        <f>IF(ISBLANK(F1426),VLOOKUP(Abfalldokumentation!$X1426,'Liste Gründe'!A:D,3,FALSE),F1426)</f>
        <v>keinen Verwendungszweck</v>
      </c>
      <c r="P1426" s="81" t="str">
        <f>IF(ISBLANK(Abfalldokumentation!$G1426),"-",Abfalldokumentation!$G1426)</f>
        <v>-</v>
      </c>
      <c r="Q1426" s="81">
        <f t="shared" si="183"/>
        <v>43</v>
      </c>
      <c r="R1426" s="81" t="str">
        <f t="shared" si="184"/>
        <v>Produkte</v>
      </c>
      <c r="S1426" s="81" t="str">
        <f t="shared" si="185"/>
        <v>BUs</v>
      </c>
      <c r="T1426" s="81" t="str">
        <f t="shared" si="186"/>
        <v>Symptome</v>
      </c>
      <c r="U1426" s="81">
        <f>IFERROR(VLOOKUP(Abfalldokumentation!$W1426,Kennzahlen!S:U,3,FALSE)*Abfalldokumentation!$J1426,"0")</f>
        <v>30</v>
      </c>
      <c r="V1426" s="81" t="str">
        <f>IF(ISBLANK(A1426),VLOOKUP(Abfalldokumentation!$W1426,'Linien - BU'!R:S,2,FALSE),A1426)</f>
        <v>BU4</v>
      </c>
      <c r="W1426" s="77">
        <f t="shared" si="187"/>
        <v>29501029</v>
      </c>
      <c r="X1426" s="77">
        <f t="shared" si="188"/>
        <v>61</v>
      </c>
      <c r="Z1426"/>
      <c r="AA1426"/>
    </row>
    <row r="1427" spans="1:27" ht="30" customHeight="1" x14ac:dyDescent="0.25">
      <c r="A1427" s="45" t="s">
        <v>106</v>
      </c>
      <c r="B1427" s="46">
        <v>29501032</v>
      </c>
      <c r="C1427" s="46">
        <v>38</v>
      </c>
      <c r="D1427" s="46">
        <v>61</v>
      </c>
      <c r="E1427" s="47">
        <v>44498</v>
      </c>
      <c r="F1427" s="48"/>
      <c r="G1427" s="46"/>
      <c r="H1427" s="50" t="str">
        <f>IFERROR(VLOOKUP(Abfalldokumentation!$B1427,Artikel!A:C,3,FALSE),Abfalldokumentation!$B1427)</f>
        <v>ABS CHED-ROT MIT ß-CARO</v>
      </c>
      <c r="I1427" s="73" t="str">
        <f>VLOOKUP(V1427,'Linien - BU'!A:B,2,FALSE)</f>
        <v>BU3</v>
      </c>
      <c r="J1427" s="74">
        <f t="shared" si="182"/>
        <v>38</v>
      </c>
      <c r="K1427" s="75">
        <f>Abfalldokumentation!$E1427</f>
        <v>44498</v>
      </c>
      <c r="L1427" s="74" t="str">
        <f>IFERROR(IF(VLOOKUP(W1427,'[1]Rohware 230'!$B:$C,2,FALSE)=0,"Rohware"),
IFERROR(IF(VLOOKUP(W1427,[1]Sammelnr.!$B:$C,2,FALSE)=0,"Sammelnr. ungeschält ABS"),
IFERROR(IF(VLOOKUP(W1427,[1]Sammelnr.!$E:$F,2,FALSE)=0,"Sammelnr. ungeschält VS"),
IFERROR(IF(VLOOKUP(W1427,[1]Sammelnr.!$H:$I,2,FALSE)=0,"Sammelnr. geschält"),
IFERROR(IF(VLOOKUP(W1427,[1]Offen!$B:$C,2,FALSE)=0,"Offen ungeschält ABS"),
IFERROR(IF(VLOOKUP(W1427,[1]Offen!$E:$F,2,FALSE)=0,"Offen ungeschält VOS"),
IFERROR(IF(VLOOKUP(W1427,[1]Offen!$H:$I,2,FALSE)=0,"Offen geschält RW"),
IFERROR(IF(VLOOKUP(W1427,[1]Offen!$K:$L,2,FALSE)=0,"Offen vegan"),
IFERROR(IF(VLOOKUP(W1427,[1]Offen!$N:$O,2,FALSE)=0,"Offen Zipfel"),
IFERROR(IF(VLOOKUP(W1427,[1]Offen!$Q:$R,2,FALSE)=0,"Offen Endstücke"),
IFERROR(IF(VLOOKUP(W1427,[1]Vakuumiert!$B:$C,2,FALSE)=0,"Vakuumierter VOS ungeschält"),
IFERROR(IF(VLOOKUP(W1427,[1]Vakuumiert!$E:$F,2,FALSE)=0,"Vakuumierter ABS ungeschält"),
IFERROR(IF(VLOOKUP(W1427,[1]Vakuumiert!$H:$I,2,FALSE)=0,"Vakuumierter VOS geschält"),
IFERROR(IF(VLOOKUP(W1427,[1]Vakuumiert!$K:$L,2,FALSE)=0,"Vakuumierter VOS vegan"),
IFERROR(IF(VLOOKUP(W1427,[1]Vakuumiert!$N:$O,2,FALSE)=0,"Vakuumierter VOS Zipfel"),
IFERROR(IF(VLOOKUP(W1427,[1]Vakuumiert!$Q:$R,2,FALSE)=0,"Vakuumiert geschält"),
IFERROR(IF(VLOOKUP(W1427,'[1]vakuumierte Fertigprodukte'!$B:$C,2,FALSE)=0,"Fertigprodukte"),
IFERROR(IF(VLOOKUP(W1427,'[1]vakuumierte Fertigprodukte'!$E:$FI,2,FALSE)=0,"Vakuumierte Zipfel"),
IFERROR(IF(VLOOKUP(W1427,[1]Wurste!$B:$C,2,FALSE)=0,"Räucherwürste"),
IFERROR(IF(VLOOKUP(W1427,[1]Wurste!$E:$F,2,FALSE)=0,"URW/URGW Wurst"),
IFERROR(IF(VLOOKUP(W1427,[1]Wurste!$H:$I,2,FALSE)=0,"HF-Wurst Vegan"),
IFERROR(IF(VLOOKUP(W1427,[1]Wurste!$K:$L,2,FALSE)=0,"320er ohne Würste"),
IFERROR(IF(AND(OR(Abfalldokumentation!$I1427="BU3",Abfalldokumentation!$I1427="Verkauf"),Abfalldokumentation!$N1427="Schimmel",Abfalldokumentation!$O1427="keinen Abnehmer/kein Schälpersonal"),"Div. Zipfel, ES ohne Verwendung",VLOOKUP(Abfalldokumentation!$M1427,Produktgruppen!A:B,2,FALSE)),"-")))))))))))))))))))))))</f>
        <v>Offen ungeschält ABS</v>
      </c>
      <c r="M1427" s="76" t="str">
        <f>IFERROR(VLOOKUP(Abfalldokumentation!$W1427,Artikel!A:C,3,FALSE),Abfalldokumentation!$W1427)</f>
        <v>ABS CHED-ROT MIT ß-CARO</v>
      </c>
      <c r="N1427" s="76" t="str">
        <f>VLOOKUP(D1427,'Liste Gründe'!A:D,2,FALSE)</f>
        <v>keinen Verwendungszweck</v>
      </c>
      <c r="O1427" s="75" t="str">
        <f>IF(ISBLANK(F1427),VLOOKUP(Abfalldokumentation!$X1427,'Liste Gründe'!A:D,3,FALSE),F1427)</f>
        <v>keinen Verwendungszweck</v>
      </c>
      <c r="P1427" s="76" t="str">
        <f>IF(ISBLANK(Abfalldokumentation!$G1427),"-",Abfalldokumentation!$G1427)</f>
        <v>-</v>
      </c>
      <c r="Q1427" s="76">
        <f t="shared" si="183"/>
        <v>43</v>
      </c>
      <c r="R1427" s="76" t="str">
        <f t="shared" si="184"/>
        <v>Produkte</v>
      </c>
      <c r="S1427" s="76" t="str">
        <f t="shared" si="185"/>
        <v>BUs</v>
      </c>
      <c r="T1427" s="76" t="str">
        <f t="shared" si="186"/>
        <v>Symptome</v>
      </c>
      <c r="U1427" s="76">
        <f>IFERROR(VLOOKUP(Abfalldokumentation!$W1427,Kennzahlen!S:U,3,FALSE)*Abfalldokumentation!$J1427,"0")</f>
        <v>38</v>
      </c>
      <c r="V1427" s="76" t="str">
        <f>IF(ISBLANK(A1427),VLOOKUP(Abfalldokumentation!$W1427,'Linien - BU'!R:S,2,FALSE),A1427)</f>
        <v>Bu3</v>
      </c>
      <c r="W1427" s="77">
        <f t="shared" si="187"/>
        <v>29501032</v>
      </c>
      <c r="X1427" s="77">
        <f t="shared" si="188"/>
        <v>61</v>
      </c>
      <c r="Z1427"/>
      <c r="AA1427"/>
    </row>
    <row r="1428" spans="1:27" ht="30" customHeight="1" x14ac:dyDescent="0.25">
      <c r="A1428" s="39" t="s">
        <v>99</v>
      </c>
      <c r="B1428" s="40">
        <v>29501032</v>
      </c>
      <c r="C1428" s="40">
        <v>38</v>
      </c>
      <c r="D1428" s="40">
        <v>42</v>
      </c>
      <c r="E1428" s="41">
        <v>44498</v>
      </c>
      <c r="F1428" s="42"/>
      <c r="G1428" s="40"/>
      <c r="H1428" s="44" t="str">
        <f>IFERROR(VLOOKUP(Abfalldokumentation!$B1428,Artikel!A:C,3,FALSE),Abfalldokumentation!$B1428)</f>
        <v>ABS CHED-ROT MIT ß-CARO</v>
      </c>
      <c r="I1428" s="78" t="str">
        <f>VLOOKUP(V1428,'Linien - BU'!A:B,2,FALSE)</f>
        <v>BU3</v>
      </c>
      <c r="J1428" s="79">
        <f t="shared" si="182"/>
        <v>38</v>
      </c>
      <c r="K1428" s="80">
        <f>Abfalldokumentation!$E1428</f>
        <v>44498</v>
      </c>
      <c r="L1428" s="79" t="str">
        <f>IFERROR(IF(VLOOKUP(W1428,'[1]Rohware 230'!$B:$C,2,FALSE)=0,"Rohware"),
IFERROR(IF(VLOOKUP(W1428,[1]Sammelnr.!$B:$C,2,FALSE)=0,"Sammelnr. ungeschält ABS"),
IFERROR(IF(VLOOKUP(W1428,[1]Sammelnr.!$E:$F,2,FALSE)=0,"Sammelnr. ungeschält VS"),
IFERROR(IF(VLOOKUP(W1428,[1]Sammelnr.!$H:$I,2,FALSE)=0,"Sammelnr. geschält"),
IFERROR(IF(VLOOKUP(W1428,[1]Offen!$B:$C,2,FALSE)=0,"Offen ungeschält ABS"),
IFERROR(IF(VLOOKUP(W1428,[1]Offen!$E:$F,2,FALSE)=0,"Offen ungeschält VOS"),
IFERROR(IF(VLOOKUP(W1428,[1]Offen!$H:$I,2,FALSE)=0,"Offen geschält RW"),
IFERROR(IF(VLOOKUP(W1428,[1]Offen!$K:$L,2,FALSE)=0,"Offen vegan"),
IFERROR(IF(VLOOKUP(W1428,[1]Offen!$N:$O,2,FALSE)=0,"Offen Zipfel"),
IFERROR(IF(VLOOKUP(W1428,[1]Offen!$Q:$R,2,FALSE)=0,"Offen Endstücke"),
IFERROR(IF(VLOOKUP(W1428,[1]Vakuumiert!$B:$C,2,FALSE)=0,"Vakuumierter VOS ungeschält"),
IFERROR(IF(VLOOKUP(W1428,[1]Vakuumiert!$E:$F,2,FALSE)=0,"Vakuumierter ABS ungeschält"),
IFERROR(IF(VLOOKUP(W1428,[1]Vakuumiert!$H:$I,2,FALSE)=0,"Vakuumierter VOS geschält"),
IFERROR(IF(VLOOKUP(W1428,[1]Vakuumiert!$K:$L,2,FALSE)=0,"Vakuumierter VOS vegan"),
IFERROR(IF(VLOOKUP(W1428,[1]Vakuumiert!$N:$O,2,FALSE)=0,"Vakuumierter VOS Zipfel"),
IFERROR(IF(VLOOKUP(W1428,[1]Vakuumiert!$Q:$R,2,FALSE)=0,"Vakuumiert geschält"),
IFERROR(IF(VLOOKUP(W1428,'[1]vakuumierte Fertigprodukte'!$B:$C,2,FALSE)=0,"Fertigprodukte"),
IFERROR(IF(VLOOKUP(W1428,'[1]vakuumierte Fertigprodukte'!$E:$FI,2,FALSE)=0,"Vakuumierte Zipfel"),
IFERROR(IF(VLOOKUP(W1428,[1]Wurste!$B:$C,2,FALSE)=0,"Räucherwürste"),
IFERROR(IF(VLOOKUP(W1428,[1]Wurste!$E:$F,2,FALSE)=0,"URW/URGW Wurst"),
IFERROR(IF(VLOOKUP(W1428,[1]Wurste!$H:$I,2,FALSE)=0,"HF-Wurst Vegan"),
IFERROR(IF(VLOOKUP(W1428,[1]Wurste!$K:$L,2,FALSE)=0,"320er ohne Würste"),
IFERROR(IF(AND(OR(Abfalldokumentation!$I1428="BU3",Abfalldokumentation!$I1428="Verkauf"),Abfalldokumentation!$N1428="Schimmel",Abfalldokumentation!$O1428="keinen Abnehmer/kein Schälpersonal"),"Div. Zipfel, ES ohne Verwendung",VLOOKUP(Abfalldokumentation!$M1428,Produktgruppen!A:B,2,FALSE)),"-")))))))))))))))))))))))</f>
        <v>Offen ungeschält ABS</v>
      </c>
      <c r="M1428" s="81" t="str">
        <f>IFERROR(VLOOKUP(Abfalldokumentation!$W1428,Artikel!A:C,3,FALSE),Abfalldokumentation!$W1428)</f>
        <v>ABS CHED-ROT MIT ß-CARO</v>
      </c>
      <c r="N1428" s="81" t="str">
        <f>VLOOKUP(D1428,'Liste Gründe'!A:D,2,FALSE)</f>
        <v>Rest</v>
      </c>
      <c r="O1428" s="80" t="str">
        <f>IF(ISBLANK(F1428),VLOOKUP(Abfalldokumentation!$X1428,'Liste Gründe'!A:D,3,FALSE),F1428)</f>
        <v>Schmutz</v>
      </c>
      <c r="P1428" s="81" t="str">
        <f>IF(ISBLANK(Abfalldokumentation!$G1428),"-",Abfalldokumentation!$G1428)</f>
        <v>-</v>
      </c>
      <c r="Q1428" s="81">
        <f t="shared" si="183"/>
        <v>43</v>
      </c>
      <c r="R1428" s="81" t="str">
        <f t="shared" si="184"/>
        <v>Produkte</v>
      </c>
      <c r="S1428" s="81" t="str">
        <f t="shared" si="185"/>
        <v>BUs</v>
      </c>
      <c r="T1428" s="81" t="str">
        <f t="shared" si="186"/>
        <v>Symptome</v>
      </c>
      <c r="U1428" s="81">
        <f>IFERROR(VLOOKUP(Abfalldokumentation!$W1428,Kennzahlen!S:U,3,FALSE)*Abfalldokumentation!$J1428,"0")</f>
        <v>38</v>
      </c>
      <c r="V1428" s="81" t="str">
        <f>IF(ISBLANK(A1428),VLOOKUP(Abfalldokumentation!$W1428,'Linien - BU'!R:S,2,FALSE),A1428)</f>
        <v>L33</v>
      </c>
      <c r="W1428" s="77">
        <f t="shared" si="187"/>
        <v>29501032</v>
      </c>
      <c r="X1428" s="77">
        <f t="shared" si="188"/>
        <v>42</v>
      </c>
      <c r="Z1428"/>
      <c r="AA1428"/>
    </row>
    <row r="1429" spans="1:27" ht="30" customHeight="1" x14ac:dyDescent="0.25">
      <c r="A1429" s="45" t="s">
        <v>8</v>
      </c>
      <c r="B1429" s="46">
        <v>29900003</v>
      </c>
      <c r="C1429" s="46">
        <v>14</v>
      </c>
      <c r="D1429" s="46">
        <v>61</v>
      </c>
      <c r="E1429" s="47">
        <v>44498</v>
      </c>
      <c r="F1429" s="48"/>
      <c r="G1429" s="46"/>
      <c r="H1429" s="50" t="str">
        <f>IFERROR(VLOOKUP(Abfalldokumentation!$B1429,Artikel!A:C,3,FALSE),Abfalldokumentation!$B1429)</f>
        <v>VOS VEG-SCH WÜRZIG</v>
      </c>
      <c r="I1429" s="73" t="str">
        <f>VLOOKUP(V1429,'Linien - BU'!A:B,2,FALSE)</f>
        <v>BU3</v>
      </c>
      <c r="J1429" s="74">
        <f t="shared" si="182"/>
        <v>14</v>
      </c>
      <c r="K1429" s="75">
        <f>Abfalldokumentation!$E1429</f>
        <v>44498</v>
      </c>
      <c r="L1429" s="74" t="str">
        <f>IFERROR(IF(VLOOKUP(W1429,'[1]Rohware 230'!$B:$C,2,FALSE)=0,"Rohware"),
IFERROR(IF(VLOOKUP(W1429,[1]Sammelnr.!$B:$C,2,FALSE)=0,"Sammelnr. ungeschält ABS"),
IFERROR(IF(VLOOKUP(W1429,[1]Sammelnr.!$E:$F,2,FALSE)=0,"Sammelnr. ungeschält VS"),
IFERROR(IF(VLOOKUP(W1429,[1]Sammelnr.!$H:$I,2,FALSE)=0,"Sammelnr. geschält"),
IFERROR(IF(VLOOKUP(W1429,[1]Offen!$B:$C,2,FALSE)=0,"Offen ungeschält ABS"),
IFERROR(IF(VLOOKUP(W1429,[1]Offen!$E:$F,2,FALSE)=0,"Offen ungeschält VOS"),
IFERROR(IF(VLOOKUP(W1429,[1]Offen!$H:$I,2,FALSE)=0,"Offen geschält RW"),
IFERROR(IF(VLOOKUP(W1429,[1]Offen!$K:$L,2,FALSE)=0,"Offen vegan"),
IFERROR(IF(VLOOKUP(W1429,[1]Offen!$N:$O,2,FALSE)=0,"Offen Zipfel"),
IFERROR(IF(VLOOKUP(W1429,[1]Offen!$Q:$R,2,FALSE)=0,"Offen Endstücke"),
IFERROR(IF(VLOOKUP(W1429,[1]Vakuumiert!$B:$C,2,FALSE)=0,"Vakuumierter VOS ungeschält"),
IFERROR(IF(VLOOKUP(W1429,[1]Vakuumiert!$E:$F,2,FALSE)=0,"Vakuumierter ABS ungeschält"),
IFERROR(IF(VLOOKUP(W1429,[1]Vakuumiert!$H:$I,2,FALSE)=0,"Vakuumierter VOS geschält"),
IFERROR(IF(VLOOKUP(W1429,[1]Vakuumiert!$K:$L,2,FALSE)=0,"Vakuumierter VOS vegan"),
IFERROR(IF(VLOOKUP(W1429,[1]Vakuumiert!$N:$O,2,FALSE)=0,"Vakuumierter VOS Zipfel"),
IFERROR(IF(VLOOKUP(W1429,[1]Vakuumiert!$Q:$R,2,FALSE)=0,"Vakuumiert geschält"),
IFERROR(IF(VLOOKUP(W1429,'[1]vakuumierte Fertigprodukte'!$B:$C,2,FALSE)=0,"Fertigprodukte"),
IFERROR(IF(VLOOKUP(W1429,'[1]vakuumierte Fertigprodukte'!$E:$FI,2,FALSE)=0,"Vakuumierte Zipfel"),
IFERROR(IF(VLOOKUP(W1429,[1]Wurste!$B:$C,2,FALSE)=0,"Räucherwürste"),
IFERROR(IF(VLOOKUP(W1429,[1]Wurste!$E:$F,2,FALSE)=0,"URW/URGW Wurst"),
IFERROR(IF(VLOOKUP(W1429,[1]Wurste!$H:$I,2,FALSE)=0,"HF-Wurst Vegan"),
IFERROR(IF(VLOOKUP(W1429,[1]Wurste!$K:$L,2,FALSE)=0,"320er ohne Würste"),
IFERROR(IF(AND(OR(Abfalldokumentation!$I1429="BU3",Abfalldokumentation!$I1429="Verkauf"),Abfalldokumentation!$N1429="Schimmel",Abfalldokumentation!$O1429="keinen Abnehmer/kein Schälpersonal"),"Div. Zipfel, ES ohne Verwendung",VLOOKUP(Abfalldokumentation!$M1429,Produktgruppen!A:B,2,FALSE)),"-")))))))))))))))))))))))</f>
        <v>Offen vegan</v>
      </c>
      <c r="M1429" s="76" t="str">
        <f>IFERROR(VLOOKUP(Abfalldokumentation!$W1429,Artikel!A:C,3,FALSE),Abfalldokumentation!$W1429)</f>
        <v>VOS VEG-SCH WÜRZIG</v>
      </c>
      <c r="N1429" s="76" t="str">
        <f>VLOOKUP(D1429,'Liste Gründe'!A:D,2,FALSE)</f>
        <v>keinen Verwendungszweck</v>
      </c>
      <c r="O1429" s="75" t="str">
        <f>IF(ISBLANK(F1429),VLOOKUP(Abfalldokumentation!$X1429,'Liste Gründe'!A:D,3,FALSE),F1429)</f>
        <v>keinen Verwendungszweck</v>
      </c>
      <c r="P1429" s="76" t="str">
        <f>IF(ISBLANK(Abfalldokumentation!$G1429),"-",Abfalldokumentation!$G1429)</f>
        <v>-</v>
      </c>
      <c r="Q1429" s="76">
        <f t="shared" si="183"/>
        <v>43</v>
      </c>
      <c r="R1429" s="76" t="str">
        <f t="shared" si="184"/>
        <v>Produkte</v>
      </c>
      <c r="S1429" s="76" t="str">
        <f t="shared" si="185"/>
        <v>BUs</v>
      </c>
      <c r="T1429" s="76" t="str">
        <f t="shared" si="186"/>
        <v>Symptome</v>
      </c>
      <c r="U1429" s="76">
        <f>IFERROR(VLOOKUP(Abfalldokumentation!$W1429,Kennzahlen!S:U,3,FALSE)*Abfalldokumentation!$J1429,"0")</f>
        <v>7</v>
      </c>
      <c r="V1429" s="76" t="str">
        <f>IF(ISBLANK(A1429),VLOOKUP(Abfalldokumentation!$W1429,'Linien - BU'!R:S,2,FALSE),A1429)</f>
        <v>BU3</v>
      </c>
      <c r="W1429" s="77">
        <f t="shared" si="187"/>
        <v>29900003</v>
      </c>
      <c r="X1429" s="77">
        <f t="shared" si="188"/>
        <v>61</v>
      </c>
      <c r="Z1429"/>
      <c r="AA1429"/>
    </row>
    <row r="1430" spans="1:27" ht="30" customHeight="1" x14ac:dyDescent="0.25">
      <c r="A1430" s="39">
        <v>3020</v>
      </c>
      <c r="B1430" s="40">
        <v>31000022</v>
      </c>
      <c r="C1430" s="56">
        <v>20.399999999999999</v>
      </c>
      <c r="D1430" s="40">
        <v>40</v>
      </c>
      <c r="E1430" s="41">
        <v>44498</v>
      </c>
      <c r="F1430" s="42"/>
      <c r="G1430" s="40"/>
      <c r="H1430" s="44">
        <f>IFERROR(VLOOKUP(Abfalldokumentation!$B1430,Artikel!A:C,3,FALSE),Abfalldokumentation!$B1430)</f>
        <v>31000022</v>
      </c>
      <c r="I1430" s="78" t="str">
        <f>VLOOKUP(V1430,'Linien - BU'!A:B,2,FALSE)</f>
        <v>BU1</v>
      </c>
      <c r="J1430" s="79">
        <f t="shared" si="182"/>
        <v>20.399999999999999</v>
      </c>
      <c r="K1430" s="80">
        <f>Abfalldokumentation!$E1430</f>
        <v>44498</v>
      </c>
      <c r="L1430" s="79" t="str">
        <f>IFERROR(IF(VLOOKUP(W1430,'[1]Rohware 230'!$B:$C,2,FALSE)=0,"Rohware"),
IFERROR(IF(VLOOKUP(W1430,[1]Sammelnr.!$B:$C,2,FALSE)=0,"Sammelnr. ungeschält ABS"),
IFERROR(IF(VLOOKUP(W1430,[1]Sammelnr.!$E:$F,2,FALSE)=0,"Sammelnr. ungeschält VS"),
IFERROR(IF(VLOOKUP(W1430,[1]Sammelnr.!$H:$I,2,FALSE)=0,"Sammelnr. geschält"),
IFERROR(IF(VLOOKUP(W1430,[1]Offen!$B:$C,2,FALSE)=0,"Offen ungeschält ABS"),
IFERROR(IF(VLOOKUP(W1430,[1]Offen!$E:$F,2,FALSE)=0,"Offen ungeschält VOS"),
IFERROR(IF(VLOOKUP(W1430,[1]Offen!$H:$I,2,FALSE)=0,"Offen geschält RW"),
IFERROR(IF(VLOOKUP(W1430,[1]Offen!$K:$L,2,FALSE)=0,"Offen vegan"),
IFERROR(IF(VLOOKUP(W1430,[1]Offen!$N:$O,2,FALSE)=0,"Offen Zipfel"),
IFERROR(IF(VLOOKUP(W1430,[1]Offen!$Q:$R,2,FALSE)=0,"Offen Endstücke"),
IFERROR(IF(VLOOKUP(W1430,[1]Vakuumiert!$B:$C,2,FALSE)=0,"Vakuumierter VOS ungeschält"),
IFERROR(IF(VLOOKUP(W1430,[1]Vakuumiert!$E:$F,2,FALSE)=0,"Vakuumierter ABS ungeschält"),
IFERROR(IF(VLOOKUP(W1430,[1]Vakuumiert!$H:$I,2,FALSE)=0,"Vakuumierter VOS geschält"),
IFERROR(IF(VLOOKUP(W1430,[1]Vakuumiert!$K:$L,2,FALSE)=0,"Vakuumierter VOS vegan"),
IFERROR(IF(VLOOKUP(W1430,[1]Vakuumiert!$N:$O,2,FALSE)=0,"Vakuumierter VOS Zipfel"),
IFERROR(IF(VLOOKUP(W1430,[1]Vakuumiert!$Q:$R,2,FALSE)=0,"Vakuumiert geschält"),
IFERROR(IF(VLOOKUP(W1430,'[1]vakuumierte Fertigprodukte'!$B:$C,2,FALSE)=0,"Fertigprodukte"),
IFERROR(IF(VLOOKUP(W1430,'[1]vakuumierte Fertigprodukte'!$E:$FI,2,FALSE)=0,"Vakuumierte Zipfel"),
IFERROR(IF(VLOOKUP(W1430,[1]Wurste!$B:$C,2,FALSE)=0,"Räucherwürste"),
IFERROR(IF(VLOOKUP(W1430,[1]Wurste!$E:$F,2,FALSE)=0,"URW/URGW Wurst"),
IFERROR(IF(VLOOKUP(W1430,[1]Wurste!$H:$I,2,FALSE)=0,"HF-Wurst Vegan"),
IFERROR(IF(VLOOKUP(W1430,[1]Wurste!$K:$L,2,FALSE)=0,"320er ohne Würste"),
IFERROR(IF(AND(OR(Abfalldokumentation!$I1430="BU3",Abfalldokumentation!$I1430="Verkauf"),Abfalldokumentation!$N1430="Schimmel",Abfalldokumentation!$O1430="keinen Abnehmer/kein Schälpersonal"),"Div. Zipfel, ES ohne Verwendung",VLOOKUP(Abfalldokumentation!$M1430,Produktgruppen!A:B,2,FALSE)),"-")))))))))))))))))))))))</f>
        <v>-</v>
      </c>
      <c r="M1430" s="81">
        <f>IFERROR(VLOOKUP(Abfalldokumentation!$W1430,Artikel!A:C,3,FALSE),Abfalldokumentation!$W1430)</f>
        <v>31000022</v>
      </c>
      <c r="N1430" s="81" t="str">
        <f>VLOOKUP(D1430,'Liste Gründe'!A:D,2,FALSE)</f>
        <v>Rest</v>
      </c>
      <c r="O1430" s="80" t="str">
        <f>IF(ISBLANK(F1430),VLOOKUP(Abfalldokumentation!$X1430,'Liste Gründe'!A:D,3,FALSE),F1430)</f>
        <v>Metall</v>
      </c>
      <c r="P1430" s="81" t="str">
        <f>IF(ISBLANK(Abfalldokumentation!$G1430),"-",Abfalldokumentation!$G1430)</f>
        <v>-</v>
      </c>
      <c r="Q1430" s="81">
        <f t="shared" si="183"/>
        <v>43</v>
      </c>
      <c r="R1430" s="81" t="str">
        <f t="shared" si="184"/>
        <v>Produkte</v>
      </c>
      <c r="S1430" s="81" t="str">
        <f t="shared" si="185"/>
        <v>BUs</v>
      </c>
      <c r="T1430" s="81" t="str">
        <f t="shared" si="186"/>
        <v>Symptome</v>
      </c>
      <c r="U1430" s="81" t="str">
        <f>IFERROR(VLOOKUP(Abfalldokumentation!$W1430,Kennzahlen!S:U,3,FALSE)*Abfalldokumentation!$J1430,"0")</f>
        <v>0</v>
      </c>
      <c r="V1430" s="81">
        <f>IF(ISBLANK(A1430),VLOOKUP(Abfalldokumentation!$W1430,'Linien - BU'!R:S,2,FALSE),A1430)</f>
        <v>3020</v>
      </c>
      <c r="W1430" s="77">
        <f t="shared" si="187"/>
        <v>31000022</v>
      </c>
      <c r="X1430" s="77">
        <f t="shared" si="188"/>
        <v>40</v>
      </c>
      <c r="Z1430"/>
      <c r="AA1430"/>
    </row>
    <row r="1431" spans="1:27" ht="30" customHeight="1" x14ac:dyDescent="0.25">
      <c r="A1431" s="45">
        <v>3010</v>
      </c>
      <c r="B1431" s="46">
        <v>31900002</v>
      </c>
      <c r="C1431" s="57">
        <v>20.399999999999999</v>
      </c>
      <c r="D1431" s="46">
        <v>20</v>
      </c>
      <c r="E1431" s="47">
        <v>44498</v>
      </c>
      <c r="F1431" s="48"/>
      <c r="G1431" s="46"/>
      <c r="H1431" s="50" t="str">
        <f>IFERROR(VLOOKUP(Abfalldokumentation!$B1431,Artikel!A:C,3,FALSE),Abfalldokumentation!$B1431)</f>
        <v>VEG-SCH WÜRZIG  7,2KG</v>
      </c>
      <c r="I1431" s="73" t="str">
        <f>VLOOKUP(V1431,'Linien - BU'!A:B,2,FALSE)</f>
        <v>BU1</v>
      </c>
      <c r="J1431" s="74">
        <f t="shared" si="182"/>
        <v>20.399999999999999</v>
      </c>
      <c r="K1431" s="75">
        <f>Abfalldokumentation!$E1431</f>
        <v>44498</v>
      </c>
      <c r="L1431" s="74" t="str">
        <f>IFERROR(IF(VLOOKUP(W1431,'[1]Rohware 230'!$B:$C,2,FALSE)=0,"Rohware"),
IFERROR(IF(VLOOKUP(W1431,[1]Sammelnr.!$B:$C,2,FALSE)=0,"Sammelnr. ungeschält ABS"),
IFERROR(IF(VLOOKUP(W1431,[1]Sammelnr.!$E:$F,2,FALSE)=0,"Sammelnr. ungeschält VS"),
IFERROR(IF(VLOOKUP(W1431,[1]Sammelnr.!$H:$I,2,FALSE)=0,"Sammelnr. geschält"),
IFERROR(IF(VLOOKUP(W1431,[1]Offen!$B:$C,2,FALSE)=0,"Offen ungeschält ABS"),
IFERROR(IF(VLOOKUP(W1431,[1]Offen!$E:$F,2,FALSE)=0,"Offen ungeschält VOS"),
IFERROR(IF(VLOOKUP(W1431,[1]Offen!$H:$I,2,FALSE)=0,"Offen geschält RW"),
IFERROR(IF(VLOOKUP(W1431,[1]Offen!$K:$L,2,FALSE)=0,"Offen vegan"),
IFERROR(IF(VLOOKUP(W1431,[1]Offen!$N:$O,2,FALSE)=0,"Offen Zipfel"),
IFERROR(IF(VLOOKUP(W1431,[1]Offen!$Q:$R,2,FALSE)=0,"Offen Endstücke"),
IFERROR(IF(VLOOKUP(W1431,[1]Vakuumiert!$B:$C,2,FALSE)=0,"Vakuumierter VOS ungeschält"),
IFERROR(IF(VLOOKUP(W1431,[1]Vakuumiert!$E:$F,2,FALSE)=0,"Vakuumierter ABS ungeschält"),
IFERROR(IF(VLOOKUP(W1431,[1]Vakuumiert!$H:$I,2,FALSE)=0,"Vakuumierter VOS geschält"),
IFERROR(IF(VLOOKUP(W1431,[1]Vakuumiert!$K:$L,2,FALSE)=0,"Vakuumierter VOS vegan"),
IFERROR(IF(VLOOKUP(W1431,[1]Vakuumiert!$N:$O,2,FALSE)=0,"Vakuumierter VOS Zipfel"),
IFERROR(IF(VLOOKUP(W1431,[1]Vakuumiert!$Q:$R,2,FALSE)=0,"Vakuumiert geschält"),
IFERROR(IF(VLOOKUP(W1431,'[1]vakuumierte Fertigprodukte'!$B:$C,2,FALSE)=0,"Fertigprodukte"),
IFERROR(IF(VLOOKUP(W1431,'[1]vakuumierte Fertigprodukte'!$E:$FI,2,FALSE)=0,"Vakuumierte Zipfel"),
IFERROR(IF(VLOOKUP(W1431,[1]Wurste!$B:$C,2,FALSE)=0,"Räucherwürste"),
IFERROR(IF(VLOOKUP(W1431,[1]Wurste!$E:$F,2,FALSE)=0,"URW/URGW Wurst"),
IFERROR(IF(VLOOKUP(W1431,[1]Wurste!$H:$I,2,FALSE)=0,"HF-Wurst Vegan"),
IFERROR(IF(VLOOKUP(W1431,[1]Wurste!$K:$L,2,FALSE)=0,"320er ohne Würste"),
IFERROR(IF(AND(OR(Abfalldokumentation!$I1431="BU3",Abfalldokumentation!$I1431="Verkauf"),Abfalldokumentation!$N1431="Schimmel",Abfalldokumentation!$O1431="keinen Abnehmer/kein Schälpersonal"),"Div. Zipfel, ES ohne Verwendung",VLOOKUP(Abfalldokumentation!$M1431,Produktgruppen!A:B,2,FALSE)),"-")))))))))))))))))))))))</f>
        <v>HF-Wurst Vegan</v>
      </c>
      <c r="M1431" s="76" t="str">
        <f>IFERROR(VLOOKUP(Abfalldokumentation!$W1431,Artikel!A:C,3,FALSE),Abfalldokumentation!$W1431)</f>
        <v>VEG-SCH WÜRZIG  7,2KG</v>
      </c>
      <c r="N1431" s="76" t="str">
        <f>VLOOKUP(D1431,'Liste Gründe'!A:D,2,FALSE)</f>
        <v>Linienbezogen</v>
      </c>
      <c r="O1431" s="75" t="str">
        <f>IF(ISBLANK(F1431),VLOOKUP(Abfalldokumentation!$X1431,'Liste Gründe'!A:D,3,FALSE),F1431)</f>
        <v>Füllkopf tropft (vegan)</v>
      </c>
      <c r="P1431" s="76" t="str">
        <f>IF(ISBLANK(Abfalldokumentation!$G1431),"-",Abfalldokumentation!$G1431)</f>
        <v>-</v>
      </c>
      <c r="Q1431" s="76">
        <f t="shared" si="183"/>
        <v>43</v>
      </c>
      <c r="R1431" s="76" t="str">
        <f t="shared" si="184"/>
        <v>Produkte</v>
      </c>
      <c r="S1431" s="76" t="str">
        <f t="shared" si="185"/>
        <v>BUs</v>
      </c>
      <c r="T1431" s="76" t="str">
        <f t="shared" si="186"/>
        <v>Symptome</v>
      </c>
      <c r="U1431" s="76">
        <f>IFERROR(VLOOKUP(Abfalldokumentation!$W1431,Kennzahlen!S:U,3,FALSE)*Abfalldokumentation!$J1431,"0")</f>
        <v>366.99191999999994</v>
      </c>
      <c r="V1431" s="76">
        <f>IF(ISBLANK(A1431),VLOOKUP(Abfalldokumentation!$W1431,'Linien - BU'!R:S,2,FALSE),A1431)</f>
        <v>3010</v>
      </c>
      <c r="W1431" s="77">
        <f t="shared" si="187"/>
        <v>31900002</v>
      </c>
      <c r="X1431" s="77">
        <f t="shared" si="188"/>
        <v>20</v>
      </c>
      <c r="Z1431"/>
      <c r="AA1431"/>
    </row>
    <row r="1432" spans="1:27" ht="30" customHeight="1" x14ac:dyDescent="0.25">
      <c r="A1432" s="39">
        <v>3020</v>
      </c>
      <c r="B1432" s="40">
        <v>32000106</v>
      </c>
      <c r="C1432" s="56">
        <v>61.3</v>
      </c>
      <c r="D1432" s="40">
        <v>31</v>
      </c>
      <c r="E1432" s="41">
        <v>44498</v>
      </c>
      <c r="F1432" s="42"/>
      <c r="G1432" s="40"/>
      <c r="H1432" s="44" t="str">
        <f>IFERROR(VLOOKUP(Abfalldokumentation!$B1432,Artikel!A:C,3,FALSE),Abfalldokumentation!$B1432)</f>
        <v>GRW SCHI-NAT 7,2GK NEUE</v>
      </c>
      <c r="I1432" s="78" t="str">
        <f>VLOOKUP(V1432,'Linien - BU'!A:B,2,FALSE)</f>
        <v>BU1</v>
      </c>
      <c r="J1432" s="79">
        <f t="shared" si="182"/>
        <v>61.3</v>
      </c>
      <c r="K1432" s="80">
        <f>Abfalldokumentation!$E1432</f>
        <v>44498</v>
      </c>
      <c r="L1432" s="79" t="str">
        <f>IFERROR(IF(VLOOKUP(W1432,'[1]Rohware 230'!$B:$C,2,FALSE)=0,"Rohware"),
IFERROR(IF(VLOOKUP(W1432,[1]Sammelnr.!$B:$C,2,FALSE)=0,"Sammelnr. ungeschält ABS"),
IFERROR(IF(VLOOKUP(W1432,[1]Sammelnr.!$E:$F,2,FALSE)=0,"Sammelnr. ungeschält VS"),
IFERROR(IF(VLOOKUP(W1432,[1]Sammelnr.!$H:$I,2,FALSE)=0,"Sammelnr. geschält"),
IFERROR(IF(VLOOKUP(W1432,[1]Offen!$B:$C,2,FALSE)=0,"Offen ungeschält ABS"),
IFERROR(IF(VLOOKUP(W1432,[1]Offen!$E:$F,2,FALSE)=0,"Offen ungeschält VOS"),
IFERROR(IF(VLOOKUP(W1432,[1]Offen!$H:$I,2,FALSE)=0,"Offen geschält RW"),
IFERROR(IF(VLOOKUP(W1432,[1]Offen!$K:$L,2,FALSE)=0,"Offen vegan"),
IFERROR(IF(VLOOKUP(W1432,[1]Offen!$N:$O,2,FALSE)=0,"Offen Zipfel"),
IFERROR(IF(VLOOKUP(W1432,[1]Offen!$Q:$R,2,FALSE)=0,"Offen Endstücke"),
IFERROR(IF(VLOOKUP(W1432,[1]Vakuumiert!$B:$C,2,FALSE)=0,"Vakuumierter VOS ungeschält"),
IFERROR(IF(VLOOKUP(W1432,[1]Vakuumiert!$E:$F,2,FALSE)=0,"Vakuumierter ABS ungeschält"),
IFERROR(IF(VLOOKUP(W1432,[1]Vakuumiert!$H:$I,2,FALSE)=0,"Vakuumierter VOS geschält"),
IFERROR(IF(VLOOKUP(W1432,[1]Vakuumiert!$K:$L,2,FALSE)=0,"Vakuumierter VOS vegan"),
IFERROR(IF(VLOOKUP(W1432,[1]Vakuumiert!$N:$O,2,FALSE)=0,"Vakuumierter VOS Zipfel"),
IFERROR(IF(VLOOKUP(W1432,[1]Vakuumiert!$Q:$R,2,FALSE)=0,"Vakuumiert geschält"),
IFERROR(IF(VLOOKUP(W1432,'[1]vakuumierte Fertigprodukte'!$B:$C,2,FALSE)=0,"Fertigprodukte"),
IFERROR(IF(VLOOKUP(W1432,'[1]vakuumierte Fertigprodukte'!$E:$FI,2,FALSE)=0,"Vakuumierte Zipfel"),
IFERROR(IF(VLOOKUP(W1432,[1]Wurste!$B:$C,2,FALSE)=0,"Räucherwürste"),
IFERROR(IF(VLOOKUP(W1432,[1]Wurste!$E:$F,2,FALSE)=0,"URW/URGW Wurst"),
IFERROR(IF(VLOOKUP(W1432,[1]Wurste!$H:$I,2,FALSE)=0,"HF-Wurst Vegan"),
IFERROR(IF(VLOOKUP(W1432,[1]Wurste!$K:$L,2,FALSE)=0,"320er ohne Würste"),
IFERROR(IF(AND(OR(Abfalldokumentation!$I1432="BU3",Abfalldokumentation!$I1432="Verkauf"),Abfalldokumentation!$N1432="Schimmel",Abfalldokumentation!$O1432="keinen Abnehmer/kein Schälpersonal"),"Div. Zipfel, ES ohne Verwendung",VLOOKUP(Abfalldokumentation!$M1432,Produktgruppen!A:B,2,FALSE)),"-")))))))))))))))))))))))</f>
        <v>Räucherwürste</v>
      </c>
      <c r="M1432" s="81" t="str">
        <f>IFERROR(VLOOKUP(Abfalldokumentation!$W1432,Artikel!A:C,3,FALSE),Abfalldokumentation!$W1432)</f>
        <v>GRW SCHI-NAT 7,2GK NEUE</v>
      </c>
      <c r="N1432" s="81" t="str">
        <f>VLOOKUP(D1432,'Liste Gründe'!A:D,2,FALSE)</f>
        <v>Linienbezogen</v>
      </c>
      <c r="O1432" s="80" t="str">
        <f>IF(ISBLANK(F1432),VLOOKUP(Abfalldokumentation!$X1432,'Liste Gründe'!A:D,3,FALSE),F1432)</f>
        <v>Clip gerissen</v>
      </c>
      <c r="P1432" s="81" t="str">
        <f>IF(ISBLANK(Abfalldokumentation!$G1432),"-",Abfalldokumentation!$G1432)</f>
        <v>-</v>
      </c>
      <c r="Q1432" s="81">
        <f t="shared" si="183"/>
        <v>43</v>
      </c>
      <c r="R1432" s="81" t="str">
        <f t="shared" si="184"/>
        <v>Produkte</v>
      </c>
      <c r="S1432" s="81" t="str">
        <f t="shared" si="185"/>
        <v>BUs</v>
      </c>
      <c r="T1432" s="81" t="str">
        <f t="shared" si="186"/>
        <v>Symptome</v>
      </c>
      <c r="U1432" s="81" t="str">
        <f>IFERROR(VLOOKUP(Abfalldokumentation!$W1432,Kennzahlen!S:U,3,FALSE)*Abfalldokumentation!$J1432,"0")</f>
        <v>0</v>
      </c>
      <c r="V1432" s="81">
        <f>IF(ISBLANK(A1432),VLOOKUP(Abfalldokumentation!$W1432,'Linien - BU'!R:S,2,FALSE),A1432)</f>
        <v>3020</v>
      </c>
      <c r="W1432" s="77">
        <f t="shared" si="187"/>
        <v>32000106</v>
      </c>
      <c r="X1432" s="77">
        <f t="shared" si="188"/>
        <v>31</v>
      </c>
      <c r="Z1432"/>
      <c r="AA1432"/>
    </row>
    <row r="1433" spans="1:27" ht="30" customHeight="1" x14ac:dyDescent="0.25">
      <c r="A1433" s="45" t="s">
        <v>8</v>
      </c>
      <c r="B1433" s="46">
        <v>49900002</v>
      </c>
      <c r="C1433" s="46">
        <f>258+298</f>
        <v>556</v>
      </c>
      <c r="D1433" s="46">
        <v>12</v>
      </c>
      <c r="E1433" s="47">
        <v>44498</v>
      </c>
      <c r="F1433" s="48" t="s">
        <v>21</v>
      </c>
      <c r="G1433" s="46"/>
      <c r="H1433" s="50" t="str">
        <f>IFERROR(VLOOKUP(Abfalldokumentation!$B1433,Artikel!A:C,3,FALSE),Abfalldokumentation!$B1433)</f>
        <v>VOS VEG-SCH-WÜRZIG-VAKU</v>
      </c>
      <c r="I1433" s="73" t="str">
        <f>VLOOKUP(V1433,'Linien - BU'!A:B,2,FALSE)</f>
        <v>BU3</v>
      </c>
      <c r="J1433" s="74">
        <f t="shared" si="182"/>
        <v>556</v>
      </c>
      <c r="K1433" s="75">
        <f>Abfalldokumentation!$E1433</f>
        <v>44498</v>
      </c>
      <c r="L1433" s="74" t="str">
        <f>IFERROR(IF(VLOOKUP(W1433,'[1]Rohware 230'!$B:$C,2,FALSE)=0,"Rohware"),
IFERROR(IF(VLOOKUP(W1433,[1]Sammelnr.!$B:$C,2,FALSE)=0,"Sammelnr. ungeschält ABS"),
IFERROR(IF(VLOOKUP(W1433,[1]Sammelnr.!$E:$F,2,FALSE)=0,"Sammelnr. ungeschält VS"),
IFERROR(IF(VLOOKUP(W1433,[1]Sammelnr.!$H:$I,2,FALSE)=0,"Sammelnr. geschält"),
IFERROR(IF(VLOOKUP(W1433,[1]Offen!$B:$C,2,FALSE)=0,"Offen ungeschält ABS"),
IFERROR(IF(VLOOKUP(W1433,[1]Offen!$E:$F,2,FALSE)=0,"Offen ungeschält VOS"),
IFERROR(IF(VLOOKUP(W1433,[1]Offen!$H:$I,2,FALSE)=0,"Offen geschält RW"),
IFERROR(IF(VLOOKUP(W1433,[1]Offen!$K:$L,2,FALSE)=0,"Offen vegan"),
IFERROR(IF(VLOOKUP(W1433,[1]Offen!$N:$O,2,FALSE)=0,"Offen Zipfel"),
IFERROR(IF(VLOOKUP(W1433,[1]Offen!$Q:$R,2,FALSE)=0,"Offen Endstücke"),
IFERROR(IF(VLOOKUP(W1433,[1]Vakuumiert!$B:$C,2,FALSE)=0,"Vakuumierter VOS ungeschält"),
IFERROR(IF(VLOOKUP(W1433,[1]Vakuumiert!$E:$F,2,FALSE)=0,"Vakuumierter ABS ungeschält"),
IFERROR(IF(VLOOKUP(W1433,[1]Vakuumiert!$H:$I,2,FALSE)=0,"Vakuumierter VOS geschält"),
IFERROR(IF(VLOOKUP(W1433,[1]Vakuumiert!$K:$L,2,FALSE)=0,"Vakuumierter VOS vegan"),
IFERROR(IF(VLOOKUP(W1433,[1]Vakuumiert!$N:$O,2,FALSE)=0,"Vakuumierter VOS Zipfel"),
IFERROR(IF(VLOOKUP(W1433,[1]Vakuumiert!$Q:$R,2,FALSE)=0,"Vakuumiert geschält"),
IFERROR(IF(VLOOKUP(W1433,'[1]vakuumierte Fertigprodukte'!$B:$C,2,FALSE)=0,"Fertigprodukte"),
IFERROR(IF(VLOOKUP(W1433,'[1]vakuumierte Fertigprodukte'!$E:$FI,2,FALSE)=0,"Vakuumierte Zipfel"),
IFERROR(IF(VLOOKUP(W1433,[1]Wurste!$B:$C,2,FALSE)=0,"Räucherwürste"),
IFERROR(IF(VLOOKUP(W1433,[1]Wurste!$E:$F,2,FALSE)=0,"URW/URGW Wurst"),
IFERROR(IF(VLOOKUP(W1433,[1]Wurste!$H:$I,2,FALSE)=0,"HF-Wurst Vegan"),
IFERROR(IF(VLOOKUP(W1433,[1]Wurste!$K:$L,2,FALSE)=0,"320er ohne Würste"),
IFERROR(IF(AND(OR(Abfalldokumentation!$I1433="BU3",Abfalldokumentation!$I1433="Verkauf"),Abfalldokumentation!$N1433="Schimmel",Abfalldokumentation!$O1433="keinen Abnehmer/kein Schälpersonal"),"Div. Zipfel, ES ohne Verwendung",VLOOKUP(Abfalldokumentation!$M1433,Produktgruppen!A:B,2,FALSE)),"-")))))))))))))))))))))))</f>
        <v>Vakuumierter VOS vegan</v>
      </c>
      <c r="M1433" s="76" t="str">
        <f>IFERROR(VLOOKUP(Abfalldokumentation!$W1433,Artikel!A:C,3,FALSE),Abfalldokumentation!$W1433)</f>
        <v>VOS VEG-SCH-WÜRZIG-VAKU</v>
      </c>
      <c r="N1433" s="76" t="str">
        <f>VLOOKUP(D1433,'Liste Gründe'!A:D,2,FALSE)</f>
        <v>Schimmel</v>
      </c>
      <c r="O1433" s="75" t="str">
        <f>IF(ISBLANK(F1433),VLOOKUP(Abfalldokumentation!$X1433,'Liste Gründe'!A:D,3,FALSE),F1433)</f>
        <v>VOS &gt; Einsatz</v>
      </c>
      <c r="P1433" s="76" t="str">
        <f>IF(ISBLANK(Abfalldokumentation!$G1433),"-",Abfalldokumentation!$G1433)</f>
        <v>-</v>
      </c>
      <c r="Q1433" s="76">
        <f t="shared" si="183"/>
        <v>43</v>
      </c>
      <c r="R1433" s="76" t="str">
        <f t="shared" si="184"/>
        <v>Produkte</v>
      </c>
      <c r="S1433" s="76" t="str">
        <f t="shared" si="185"/>
        <v>BUs</v>
      </c>
      <c r="T1433" s="76" t="str">
        <f t="shared" si="186"/>
        <v>Symptome</v>
      </c>
      <c r="U1433" s="76">
        <f>IFERROR(VLOOKUP(Abfalldokumentation!$W1433,Kennzahlen!S:U,3,FALSE)*Abfalldokumentation!$J1433,"0")</f>
        <v>285.78399999999999</v>
      </c>
      <c r="V1433" s="76" t="str">
        <f>IF(ISBLANK(A1433),VLOOKUP(Abfalldokumentation!$W1433,'Linien - BU'!R:S,2,FALSE),A1433)</f>
        <v>BU3</v>
      </c>
      <c r="W1433" s="77">
        <f t="shared" si="187"/>
        <v>49900002</v>
      </c>
      <c r="X1433" s="77">
        <f t="shared" si="188"/>
        <v>12</v>
      </c>
      <c r="Z1433"/>
      <c r="AA1433"/>
    </row>
    <row r="1434" spans="1:27" ht="30" customHeight="1" x14ac:dyDescent="0.25">
      <c r="A1434" s="39" t="s">
        <v>8</v>
      </c>
      <c r="B1434" s="40">
        <v>49900002</v>
      </c>
      <c r="C1434" s="40">
        <v>284</v>
      </c>
      <c r="D1434" s="40">
        <v>42</v>
      </c>
      <c r="E1434" s="41">
        <v>44498</v>
      </c>
      <c r="F1434" s="42"/>
      <c r="G1434" s="40"/>
      <c r="H1434" s="44" t="str">
        <f>IFERROR(VLOOKUP(Abfalldokumentation!$B1434,Artikel!A:C,3,FALSE),Abfalldokumentation!$B1434)</f>
        <v>VOS VEG-SCH-WÜRZIG-VAKU</v>
      </c>
      <c r="I1434" s="78" t="str">
        <f>VLOOKUP(V1434,'Linien - BU'!A:B,2,FALSE)</f>
        <v>BU3</v>
      </c>
      <c r="J1434" s="79">
        <f t="shared" si="182"/>
        <v>284</v>
      </c>
      <c r="K1434" s="80">
        <f>Abfalldokumentation!$E1434</f>
        <v>44498</v>
      </c>
      <c r="L1434" s="79" t="str">
        <f>IFERROR(IF(VLOOKUP(W1434,'[1]Rohware 230'!$B:$C,2,FALSE)=0,"Rohware"),
IFERROR(IF(VLOOKUP(W1434,[1]Sammelnr.!$B:$C,2,FALSE)=0,"Sammelnr. ungeschält ABS"),
IFERROR(IF(VLOOKUP(W1434,[1]Sammelnr.!$E:$F,2,FALSE)=0,"Sammelnr. ungeschält VS"),
IFERROR(IF(VLOOKUP(W1434,[1]Sammelnr.!$H:$I,2,FALSE)=0,"Sammelnr. geschält"),
IFERROR(IF(VLOOKUP(W1434,[1]Offen!$B:$C,2,FALSE)=0,"Offen ungeschält ABS"),
IFERROR(IF(VLOOKUP(W1434,[1]Offen!$E:$F,2,FALSE)=0,"Offen ungeschält VOS"),
IFERROR(IF(VLOOKUP(W1434,[1]Offen!$H:$I,2,FALSE)=0,"Offen geschält RW"),
IFERROR(IF(VLOOKUP(W1434,[1]Offen!$K:$L,2,FALSE)=0,"Offen vegan"),
IFERROR(IF(VLOOKUP(W1434,[1]Offen!$N:$O,2,FALSE)=0,"Offen Zipfel"),
IFERROR(IF(VLOOKUP(W1434,[1]Offen!$Q:$R,2,FALSE)=0,"Offen Endstücke"),
IFERROR(IF(VLOOKUP(W1434,[1]Vakuumiert!$B:$C,2,FALSE)=0,"Vakuumierter VOS ungeschält"),
IFERROR(IF(VLOOKUP(W1434,[1]Vakuumiert!$E:$F,2,FALSE)=0,"Vakuumierter ABS ungeschält"),
IFERROR(IF(VLOOKUP(W1434,[1]Vakuumiert!$H:$I,2,FALSE)=0,"Vakuumierter VOS geschält"),
IFERROR(IF(VLOOKUP(W1434,[1]Vakuumiert!$K:$L,2,FALSE)=0,"Vakuumierter VOS vegan"),
IFERROR(IF(VLOOKUP(W1434,[1]Vakuumiert!$N:$O,2,FALSE)=0,"Vakuumierter VOS Zipfel"),
IFERROR(IF(VLOOKUP(W1434,[1]Vakuumiert!$Q:$R,2,FALSE)=0,"Vakuumiert geschält"),
IFERROR(IF(VLOOKUP(W1434,'[1]vakuumierte Fertigprodukte'!$B:$C,2,FALSE)=0,"Fertigprodukte"),
IFERROR(IF(VLOOKUP(W1434,'[1]vakuumierte Fertigprodukte'!$E:$FI,2,FALSE)=0,"Vakuumierte Zipfel"),
IFERROR(IF(VLOOKUP(W1434,[1]Wurste!$B:$C,2,FALSE)=0,"Räucherwürste"),
IFERROR(IF(VLOOKUP(W1434,[1]Wurste!$E:$F,2,FALSE)=0,"URW/URGW Wurst"),
IFERROR(IF(VLOOKUP(W1434,[1]Wurste!$H:$I,2,FALSE)=0,"HF-Wurst Vegan"),
IFERROR(IF(VLOOKUP(W1434,[1]Wurste!$K:$L,2,FALSE)=0,"320er ohne Würste"),
IFERROR(IF(AND(OR(Abfalldokumentation!$I1434="BU3",Abfalldokumentation!$I1434="Verkauf"),Abfalldokumentation!$N1434="Schimmel",Abfalldokumentation!$O1434="keinen Abnehmer/kein Schälpersonal"),"Div. Zipfel, ES ohne Verwendung",VLOOKUP(Abfalldokumentation!$M1434,Produktgruppen!A:B,2,FALSE)),"-")))))))))))))))))))))))</f>
        <v>Vakuumierter VOS vegan</v>
      </c>
      <c r="M1434" s="81" t="str">
        <f>IFERROR(VLOOKUP(Abfalldokumentation!$W1434,Artikel!A:C,3,FALSE),Abfalldokumentation!$W1434)</f>
        <v>VOS VEG-SCH-WÜRZIG-VAKU</v>
      </c>
      <c r="N1434" s="81" t="str">
        <f>VLOOKUP(D1434,'Liste Gründe'!A:D,2,FALSE)</f>
        <v>Rest</v>
      </c>
      <c r="O1434" s="80" t="str">
        <f>IF(ISBLANK(F1434),VLOOKUP(Abfalldokumentation!$X1434,'Liste Gründe'!A:D,3,FALSE),F1434)</f>
        <v>Schmutz</v>
      </c>
      <c r="P1434" s="81" t="str">
        <f>IF(ISBLANK(Abfalldokumentation!$G1434),"-",Abfalldokumentation!$G1434)</f>
        <v>-</v>
      </c>
      <c r="Q1434" s="81">
        <f t="shared" si="183"/>
        <v>43</v>
      </c>
      <c r="R1434" s="81" t="str">
        <f t="shared" si="184"/>
        <v>Produkte</v>
      </c>
      <c r="S1434" s="81" t="str">
        <f t="shared" si="185"/>
        <v>BUs</v>
      </c>
      <c r="T1434" s="81" t="str">
        <f t="shared" si="186"/>
        <v>Symptome</v>
      </c>
      <c r="U1434" s="81">
        <f>IFERROR(VLOOKUP(Abfalldokumentation!$W1434,Kennzahlen!S:U,3,FALSE)*Abfalldokumentation!$J1434,"0")</f>
        <v>145.976</v>
      </c>
      <c r="V1434" s="81" t="str">
        <f>IF(ISBLANK(A1434),VLOOKUP(Abfalldokumentation!$W1434,'Linien - BU'!R:S,2,FALSE),A1434)</f>
        <v>BU3</v>
      </c>
      <c r="W1434" s="77">
        <f t="shared" si="187"/>
        <v>49900002</v>
      </c>
      <c r="X1434" s="77">
        <f t="shared" si="188"/>
        <v>42</v>
      </c>
      <c r="Z1434"/>
      <c r="AA1434"/>
    </row>
    <row r="1435" spans="1:27" ht="30" customHeight="1" x14ac:dyDescent="0.25">
      <c r="A1435" s="45" t="s">
        <v>89</v>
      </c>
      <c r="B1435" s="46" t="s">
        <v>36</v>
      </c>
      <c r="C1435" s="46">
        <v>9.8000000000000007</v>
      </c>
      <c r="D1435" s="46">
        <v>74</v>
      </c>
      <c r="E1435" s="47">
        <v>44498</v>
      </c>
      <c r="F1435" s="48"/>
      <c r="G1435" s="46"/>
      <c r="H1435" s="50" t="str">
        <f>IFERROR(VLOOKUP(Abfalldokumentation!$B1435,Artikel!A:C,3,FALSE),Abfalldokumentation!$B1435)</f>
        <v>-</v>
      </c>
      <c r="I1435" s="73" t="str">
        <f>VLOOKUP(V1435,'Linien - BU'!A:B,2,FALSE)</f>
        <v>Rest</v>
      </c>
      <c r="J1435" s="74">
        <f t="shared" si="182"/>
        <v>9.8000000000000007</v>
      </c>
      <c r="K1435" s="75">
        <f>Abfalldokumentation!$E1435</f>
        <v>44498</v>
      </c>
      <c r="L1435" s="74" t="str">
        <f>IFERROR(IF(VLOOKUP(W1435,'[1]Rohware 230'!$B:$C,2,FALSE)=0,"Rohware"),
IFERROR(IF(VLOOKUP(W1435,[1]Sammelnr.!$B:$C,2,FALSE)=0,"Sammelnr. ungeschält ABS"),
IFERROR(IF(VLOOKUP(W1435,[1]Sammelnr.!$E:$F,2,FALSE)=0,"Sammelnr. ungeschält VS"),
IFERROR(IF(VLOOKUP(W1435,[1]Sammelnr.!$H:$I,2,FALSE)=0,"Sammelnr. geschält"),
IFERROR(IF(VLOOKUP(W1435,[1]Offen!$B:$C,2,FALSE)=0,"Offen ungeschält ABS"),
IFERROR(IF(VLOOKUP(W1435,[1]Offen!$E:$F,2,FALSE)=0,"Offen ungeschält VOS"),
IFERROR(IF(VLOOKUP(W1435,[1]Offen!$H:$I,2,FALSE)=0,"Offen geschält RW"),
IFERROR(IF(VLOOKUP(W1435,[1]Offen!$K:$L,2,FALSE)=0,"Offen vegan"),
IFERROR(IF(VLOOKUP(W1435,[1]Offen!$N:$O,2,FALSE)=0,"Offen Zipfel"),
IFERROR(IF(VLOOKUP(W1435,[1]Offen!$Q:$R,2,FALSE)=0,"Offen Endstücke"),
IFERROR(IF(VLOOKUP(W1435,[1]Vakuumiert!$B:$C,2,FALSE)=0,"Vakuumierter VOS ungeschält"),
IFERROR(IF(VLOOKUP(W1435,[1]Vakuumiert!$E:$F,2,FALSE)=0,"Vakuumierter ABS ungeschält"),
IFERROR(IF(VLOOKUP(W1435,[1]Vakuumiert!$H:$I,2,FALSE)=0,"Vakuumierter VOS geschält"),
IFERROR(IF(VLOOKUP(W1435,[1]Vakuumiert!$K:$L,2,FALSE)=0,"Vakuumierter VOS vegan"),
IFERROR(IF(VLOOKUP(W1435,[1]Vakuumiert!$N:$O,2,FALSE)=0,"Vakuumierter VOS Zipfel"),
IFERROR(IF(VLOOKUP(W1435,[1]Vakuumiert!$Q:$R,2,FALSE)=0,"Vakuumiert geschält"),
IFERROR(IF(VLOOKUP(W1435,'[1]vakuumierte Fertigprodukte'!$B:$C,2,FALSE)=0,"Fertigprodukte"),
IFERROR(IF(VLOOKUP(W1435,'[1]vakuumierte Fertigprodukte'!$E:$FI,2,FALSE)=0,"Vakuumierte Zipfel"),
IFERROR(IF(VLOOKUP(W1435,[1]Wurste!$B:$C,2,FALSE)=0,"Räucherwürste"),
IFERROR(IF(VLOOKUP(W1435,[1]Wurste!$E:$F,2,FALSE)=0,"URW/URGW Wurst"),
IFERROR(IF(VLOOKUP(W1435,[1]Wurste!$H:$I,2,FALSE)=0,"HF-Wurst Vegan"),
IFERROR(IF(VLOOKUP(W1435,[1]Wurste!$K:$L,2,FALSE)=0,"320er ohne Würste"),
IFERROR(IF(AND(OR(Abfalldokumentation!$I1435="BU3",Abfalldokumentation!$I1435="Verkauf"),Abfalldokumentation!$N1435="Schimmel",Abfalldokumentation!$O1435="keinen Abnehmer/kein Schälpersonal"),"Div. Zipfel, ES ohne Verwendung",VLOOKUP(Abfalldokumentation!$M1435,Produktgruppen!A:B,2,FALSE)),"-")))))))))))))))))))))))</f>
        <v>Rest</v>
      </c>
      <c r="M1435" s="76" t="str">
        <f>IFERROR(VLOOKUP(Abfalldokumentation!$W1435,Artikel!A:C,3,FALSE),Abfalldokumentation!$W1435)</f>
        <v>-</v>
      </c>
      <c r="N1435" s="76" t="str">
        <f>VLOOKUP(D1435,'Liste Gründe'!A:D,2,FALSE)</f>
        <v>Qualitätssicherung</v>
      </c>
      <c r="O1435" s="75" t="str">
        <f>IF(ISBLANK(F1435),VLOOKUP(Abfalldokumentation!$X1435,'Liste Gründe'!A:D,3,FALSE),F1435)</f>
        <v>Sensorik</v>
      </c>
      <c r="P1435" s="76" t="str">
        <f>IF(ISBLANK(Abfalldokumentation!$G1435),"-",Abfalldokumentation!$G1435)</f>
        <v>-</v>
      </c>
      <c r="Q1435" s="76">
        <f t="shared" si="183"/>
        <v>43</v>
      </c>
      <c r="R1435" s="76" t="str">
        <f t="shared" si="184"/>
        <v>Produkte</v>
      </c>
      <c r="S1435" s="76" t="str">
        <f t="shared" si="185"/>
        <v>BUs</v>
      </c>
      <c r="T1435" s="76" t="str">
        <f t="shared" si="186"/>
        <v>Symptome</v>
      </c>
      <c r="U1435" s="76" t="str">
        <f>IFERROR(VLOOKUP(Abfalldokumentation!$W1435,Kennzahlen!S:U,3,FALSE)*Abfalldokumentation!$J1435,"0")</f>
        <v>0</v>
      </c>
      <c r="V1435" s="76" t="str">
        <f>IF(ISBLANK(A1435),VLOOKUP(Abfalldokumentation!$W1435,'Linien - BU'!R:S,2,FALSE),A1435)</f>
        <v>QM</v>
      </c>
      <c r="W1435" s="77" t="str">
        <f t="shared" si="187"/>
        <v>-</v>
      </c>
      <c r="X1435" s="77">
        <f t="shared" si="188"/>
        <v>74</v>
      </c>
      <c r="Z1435"/>
      <c r="AA1435"/>
    </row>
    <row r="1436" spans="1:27" ht="30" customHeight="1" x14ac:dyDescent="0.25">
      <c r="A1436" s="39" t="s">
        <v>92</v>
      </c>
      <c r="B1436" s="40" t="s">
        <v>36</v>
      </c>
      <c r="C1436" s="40">
        <v>20</v>
      </c>
      <c r="D1436" s="40">
        <v>72</v>
      </c>
      <c r="E1436" s="41">
        <v>44498</v>
      </c>
      <c r="F1436" s="42"/>
      <c r="G1436" s="40"/>
      <c r="H1436" s="44" t="str">
        <f>IFERROR(VLOOKUP(Abfalldokumentation!$B1436,Artikel!A:C,3,FALSE),Abfalldokumentation!$B1436)</f>
        <v>-</v>
      </c>
      <c r="I1436" s="78" t="str">
        <f>VLOOKUP(V1436,'Linien - BU'!A:B,2,FALSE)</f>
        <v>Rest</v>
      </c>
      <c r="J1436" s="79">
        <f t="shared" si="182"/>
        <v>20</v>
      </c>
      <c r="K1436" s="80">
        <f>Abfalldokumentation!$E1436</f>
        <v>44498</v>
      </c>
      <c r="L1436" s="79" t="str">
        <f>IFERROR(IF(VLOOKUP(W1436,'[1]Rohware 230'!$B:$C,2,FALSE)=0,"Rohware"),
IFERROR(IF(VLOOKUP(W1436,[1]Sammelnr.!$B:$C,2,FALSE)=0,"Sammelnr. ungeschält ABS"),
IFERROR(IF(VLOOKUP(W1436,[1]Sammelnr.!$E:$F,2,FALSE)=0,"Sammelnr. ungeschält VS"),
IFERROR(IF(VLOOKUP(W1436,[1]Sammelnr.!$H:$I,2,FALSE)=0,"Sammelnr. geschält"),
IFERROR(IF(VLOOKUP(W1436,[1]Offen!$B:$C,2,FALSE)=0,"Offen ungeschält ABS"),
IFERROR(IF(VLOOKUP(W1436,[1]Offen!$E:$F,2,FALSE)=0,"Offen ungeschält VOS"),
IFERROR(IF(VLOOKUP(W1436,[1]Offen!$H:$I,2,FALSE)=0,"Offen geschält RW"),
IFERROR(IF(VLOOKUP(W1436,[1]Offen!$K:$L,2,FALSE)=0,"Offen vegan"),
IFERROR(IF(VLOOKUP(W1436,[1]Offen!$N:$O,2,FALSE)=0,"Offen Zipfel"),
IFERROR(IF(VLOOKUP(W1436,[1]Offen!$Q:$R,2,FALSE)=0,"Offen Endstücke"),
IFERROR(IF(VLOOKUP(W1436,[1]Vakuumiert!$B:$C,2,FALSE)=0,"Vakuumierter VOS ungeschält"),
IFERROR(IF(VLOOKUP(W1436,[1]Vakuumiert!$E:$F,2,FALSE)=0,"Vakuumierter ABS ungeschält"),
IFERROR(IF(VLOOKUP(W1436,[1]Vakuumiert!$H:$I,2,FALSE)=0,"Vakuumierter VOS geschält"),
IFERROR(IF(VLOOKUP(W1436,[1]Vakuumiert!$K:$L,2,FALSE)=0,"Vakuumierter VOS vegan"),
IFERROR(IF(VLOOKUP(W1436,[1]Vakuumiert!$N:$O,2,FALSE)=0,"Vakuumierter VOS Zipfel"),
IFERROR(IF(VLOOKUP(W1436,[1]Vakuumiert!$Q:$R,2,FALSE)=0,"Vakuumiert geschält"),
IFERROR(IF(VLOOKUP(W1436,'[1]vakuumierte Fertigprodukte'!$B:$C,2,FALSE)=0,"Fertigprodukte"),
IFERROR(IF(VLOOKUP(W1436,'[1]vakuumierte Fertigprodukte'!$E:$FI,2,FALSE)=0,"Vakuumierte Zipfel"),
IFERROR(IF(VLOOKUP(W1436,[1]Wurste!$B:$C,2,FALSE)=0,"Räucherwürste"),
IFERROR(IF(VLOOKUP(W1436,[1]Wurste!$E:$F,2,FALSE)=0,"URW/URGW Wurst"),
IFERROR(IF(VLOOKUP(W1436,[1]Wurste!$H:$I,2,FALSE)=0,"HF-Wurst Vegan"),
IFERROR(IF(VLOOKUP(W1436,[1]Wurste!$K:$L,2,FALSE)=0,"320er ohne Würste"),
IFERROR(IF(AND(OR(Abfalldokumentation!$I1436="BU3",Abfalldokumentation!$I1436="Verkauf"),Abfalldokumentation!$N1436="Schimmel",Abfalldokumentation!$O1436="keinen Abnehmer/kein Schälpersonal"),"Div. Zipfel, ES ohne Verwendung",VLOOKUP(Abfalldokumentation!$M1436,Produktgruppen!A:B,2,FALSE)),"-")))))))))))))))))))))))</f>
        <v>Rest</v>
      </c>
      <c r="M1436" s="81" t="str">
        <f>IFERROR(VLOOKUP(Abfalldokumentation!$W1436,Artikel!A:C,3,FALSE),Abfalldokumentation!$W1436)</f>
        <v>-</v>
      </c>
      <c r="N1436" s="81" t="str">
        <f>VLOOKUP(D1436,'Liste Gründe'!A:D,2,FALSE)</f>
        <v>Qualitätssicherung</v>
      </c>
      <c r="O1436" s="80" t="str">
        <f>IF(ISBLANK(F1436),VLOOKUP(Abfalldokumentation!$X1436,'Liste Gründe'!A:D,3,FALSE),F1436)</f>
        <v>Muster</v>
      </c>
      <c r="P1436" s="81" t="str">
        <f>IF(ISBLANK(Abfalldokumentation!$G1436),"-",Abfalldokumentation!$G1436)</f>
        <v>-</v>
      </c>
      <c r="Q1436" s="81">
        <f t="shared" si="183"/>
        <v>43</v>
      </c>
      <c r="R1436" s="81" t="str">
        <f t="shared" si="184"/>
        <v>Produkte</v>
      </c>
      <c r="S1436" s="81" t="str">
        <f t="shared" si="185"/>
        <v>BUs</v>
      </c>
      <c r="T1436" s="81" t="str">
        <f t="shared" si="186"/>
        <v>Symptome</v>
      </c>
      <c r="U1436" s="81" t="str">
        <f>IFERROR(VLOOKUP(Abfalldokumentation!$W1436,Kennzahlen!S:U,3,FALSE)*Abfalldokumentation!$J1436,"0")</f>
        <v>0</v>
      </c>
      <c r="V1436" s="81" t="str">
        <f>IF(ISBLANK(A1436),VLOOKUP(Abfalldokumentation!$W1436,'Linien - BU'!R:S,2,FALSE),A1436)</f>
        <v>Labor</v>
      </c>
      <c r="W1436" s="77" t="str">
        <f t="shared" si="187"/>
        <v>-</v>
      </c>
      <c r="X1436" s="77">
        <f t="shared" si="188"/>
        <v>72</v>
      </c>
      <c r="Z1436"/>
      <c r="AA1436"/>
    </row>
    <row r="1437" spans="1:27" ht="30" customHeight="1" x14ac:dyDescent="0.25">
      <c r="A1437" s="45" t="s">
        <v>70</v>
      </c>
      <c r="B1437" s="46" t="s">
        <v>36</v>
      </c>
      <c r="C1437" s="57">
        <v>81.8</v>
      </c>
      <c r="D1437" s="46">
        <v>30</v>
      </c>
      <c r="E1437" s="47">
        <v>44498</v>
      </c>
      <c r="F1437" s="48"/>
      <c r="G1437" s="46"/>
      <c r="H1437" s="50" t="str">
        <f>IFERROR(VLOOKUP(Abfalldokumentation!$B1437,Artikel!A:C,3,FALSE),Abfalldokumentation!$B1437)</f>
        <v>-</v>
      </c>
      <c r="I1437" s="73" t="str">
        <f>VLOOKUP(V1437,'Linien - BU'!A:B,2,FALSE)</f>
        <v>BU1</v>
      </c>
      <c r="J1437" s="74">
        <f t="shared" si="182"/>
        <v>81.8</v>
      </c>
      <c r="K1437" s="75">
        <f>Abfalldokumentation!$E1437</f>
        <v>44498</v>
      </c>
      <c r="L1437" s="74" t="str">
        <f>IFERROR(IF(VLOOKUP(W1437,'[1]Rohware 230'!$B:$C,2,FALSE)=0,"Rohware"),
IFERROR(IF(VLOOKUP(W1437,[1]Sammelnr.!$B:$C,2,FALSE)=0,"Sammelnr. ungeschält ABS"),
IFERROR(IF(VLOOKUP(W1437,[1]Sammelnr.!$E:$F,2,FALSE)=0,"Sammelnr. ungeschält VS"),
IFERROR(IF(VLOOKUP(W1437,[1]Sammelnr.!$H:$I,2,FALSE)=0,"Sammelnr. geschält"),
IFERROR(IF(VLOOKUP(W1437,[1]Offen!$B:$C,2,FALSE)=0,"Offen ungeschält ABS"),
IFERROR(IF(VLOOKUP(W1437,[1]Offen!$E:$F,2,FALSE)=0,"Offen ungeschält VOS"),
IFERROR(IF(VLOOKUP(W1437,[1]Offen!$H:$I,2,FALSE)=0,"Offen geschält RW"),
IFERROR(IF(VLOOKUP(W1437,[1]Offen!$K:$L,2,FALSE)=0,"Offen vegan"),
IFERROR(IF(VLOOKUP(W1437,[1]Offen!$N:$O,2,FALSE)=0,"Offen Zipfel"),
IFERROR(IF(VLOOKUP(W1437,[1]Offen!$Q:$R,2,FALSE)=0,"Offen Endstücke"),
IFERROR(IF(VLOOKUP(W1437,[1]Vakuumiert!$B:$C,2,FALSE)=0,"Vakuumierter VOS ungeschält"),
IFERROR(IF(VLOOKUP(W1437,[1]Vakuumiert!$E:$F,2,FALSE)=0,"Vakuumierter ABS ungeschält"),
IFERROR(IF(VLOOKUP(W1437,[1]Vakuumiert!$H:$I,2,FALSE)=0,"Vakuumierter VOS geschält"),
IFERROR(IF(VLOOKUP(W1437,[1]Vakuumiert!$K:$L,2,FALSE)=0,"Vakuumierter VOS vegan"),
IFERROR(IF(VLOOKUP(W1437,[1]Vakuumiert!$N:$O,2,FALSE)=0,"Vakuumierter VOS Zipfel"),
IFERROR(IF(VLOOKUP(W1437,[1]Vakuumiert!$Q:$R,2,FALSE)=0,"Vakuumiert geschält"),
IFERROR(IF(VLOOKUP(W1437,'[1]vakuumierte Fertigprodukte'!$B:$C,2,FALSE)=0,"Fertigprodukte"),
IFERROR(IF(VLOOKUP(W1437,'[1]vakuumierte Fertigprodukte'!$E:$FI,2,FALSE)=0,"Vakuumierte Zipfel"),
IFERROR(IF(VLOOKUP(W1437,[1]Wurste!$B:$C,2,FALSE)=0,"Räucherwürste"),
IFERROR(IF(VLOOKUP(W1437,[1]Wurste!$E:$F,2,FALSE)=0,"URW/URGW Wurst"),
IFERROR(IF(VLOOKUP(W1437,[1]Wurste!$H:$I,2,FALSE)=0,"HF-Wurst Vegan"),
IFERROR(IF(VLOOKUP(W1437,[1]Wurste!$K:$L,2,FALSE)=0,"320er ohne Würste"),
IFERROR(IF(AND(OR(Abfalldokumentation!$I1437="BU3",Abfalldokumentation!$I1437="Verkauf"),Abfalldokumentation!$N1437="Schimmel",Abfalldokumentation!$O1437="keinen Abnehmer/kein Schälpersonal"),"Div. Zipfel, ES ohne Verwendung",VLOOKUP(Abfalldokumentation!$M1437,Produktgruppen!A:B,2,FALSE)),"-")))))))))))))))))))))))</f>
        <v>Rest</v>
      </c>
      <c r="M1437" s="76" t="str">
        <f>IFERROR(VLOOKUP(Abfalldokumentation!$W1437,Artikel!A:C,3,FALSE),Abfalldokumentation!$W1437)</f>
        <v>-</v>
      </c>
      <c r="N1437" s="76" t="str">
        <f>VLOOKUP(D1437,'Liste Gründe'!A:D,2,FALSE)</f>
        <v>Linienbezogen</v>
      </c>
      <c r="O1437" s="75" t="str">
        <f>IF(ISBLANK(F1437),VLOOKUP(Abfalldokumentation!$X1437,'Liste Gründe'!A:D,3,FALSE),F1437)</f>
        <v>Maschinenabfall</v>
      </c>
      <c r="P1437" s="76" t="str">
        <f>IF(ISBLANK(Abfalldokumentation!$G1437),"-",Abfalldokumentation!$G1437)</f>
        <v>-</v>
      </c>
      <c r="Q1437" s="76">
        <f t="shared" si="183"/>
        <v>43</v>
      </c>
      <c r="R1437" s="76" t="str">
        <f t="shared" si="184"/>
        <v>Produkte</v>
      </c>
      <c r="S1437" s="76" t="str">
        <f t="shared" si="185"/>
        <v>BUs</v>
      </c>
      <c r="T1437" s="76" t="str">
        <f t="shared" si="186"/>
        <v>Symptome</v>
      </c>
      <c r="U1437" s="76" t="str">
        <f>IFERROR(VLOOKUP(Abfalldokumentation!$W1437,Kennzahlen!S:U,3,FALSE)*Abfalldokumentation!$J1437,"0")</f>
        <v>0</v>
      </c>
      <c r="V1437" s="76" t="str">
        <f>IF(ISBLANK(A1437),VLOOKUP(Abfalldokumentation!$W1437,'Linien - BU'!R:S,2,FALSE),A1437)</f>
        <v>Abfüllung</v>
      </c>
      <c r="W1437" s="77" t="str">
        <f t="shared" si="187"/>
        <v>-</v>
      </c>
      <c r="X1437" s="77">
        <f t="shared" si="188"/>
        <v>30</v>
      </c>
      <c r="Z1437"/>
      <c r="AA1437"/>
    </row>
    <row r="1438" spans="1:27" ht="30" customHeight="1" x14ac:dyDescent="0.25">
      <c r="A1438" s="39" t="s">
        <v>99</v>
      </c>
      <c r="B1438" s="40" t="s">
        <v>36</v>
      </c>
      <c r="C1438" s="40">
        <v>51.2</v>
      </c>
      <c r="D1438" s="40">
        <v>30</v>
      </c>
      <c r="E1438" s="41">
        <v>44498</v>
      </c>
      <c r="F1438" s="42"/>
      <c r="G1438" s="40"/>
      <c r="H1438" s="44" t="str">
        <f>IFERROR(VLOOKUP(Abfalldokumentation!$B1438,Artikel!A:C,3,FALSE),Abfalldokumentation!$B1438)</f>
        <v>-</v>
      </c>
      <c r="I1438" s="78" t="str">
        <f>VLOOKUP(V1438,'Linien - BU'!A:B,2,FALSE)</f>
        <v>BU3</v>
      </c>
      <c r="J1438" s="79">
        <f t="shared" si="182"/>
        <v>51.2</v>
      </c>
      <c r="K1438" s="80">
        <f>Abfalldokumentation!$E1438</f>
        <v>44498</v>
      </c>
      <c r="L1438" s="79" t="str">
        <f>IFERROR(IF(VLOOKUP(W1438,'[1]Rohware 230'!$B:$C,2,FALSE)=0,"Rohware"),
IFERROR(IF(VLOOKUP(W1438,[1]Sammelnr.!$B:$C,2,FALSE)=0,"Sammelnr. ungeschält ABS"),
IFERROR(IF(VLOOKUP(W1438,[1]Sammelnr.!$E:$F,2,FALSE)=0,"Sammelnr. ungeschält VS"),
IFERROR(IF(VLOOKUP(W1438,[1]Sammelnr.!$H:$I,2,FALSE)=0,"Sammelnr. geschält"),
IFERROR(IF(VLOOKUP(W1438,[1]Offen!$B:$C,2,FALSE)=0,"Offen ungeschält ABS"),
IFERROR(IF(VLOOKUP(W1438,[1]Offen!$E:$F,2,FALSE)=0,"Offen ungeschält VOS"),
IFERROR(IF(VLOOKUP(W1438,[1]Offen!$H:$I,2,FALSE)=0,"Offen geschält RW"),
IFERROR(IF(VLOOKUP(W1438,[1]Offen!$K:$L,2,FALSE)=0,"Offen vegan"),
IFERROR(IF(VLOOKUP(W1438,[1]Offen!$N:$O,2,FALSE)=0,"Offen Zipfel"),
IFERROR(IF(VLOOKUP(W1438,[1]Offen!$Q:$R,2,FALSE)=0,"Offen Endstücke"),
IFERROR(IF(VLOOKUP(W1438,[1]Vakuumiert!$B:$C,2,FALSE)=0,"Vakuumierter VOS ungeschält"),
IFERROR(IF(VLOOKUP(W1438,[1]Vakuumiert!$E:$F,2,FALSE)=0,"Vakuumierter ABS ungeschält"),
IFERROR(IF(VLOOKUP(W1438,[1]Vakuumiert!$H:$I,2,FALSE)=0,"Vakuumierter VOS geschält"),
IFERROR(IF(VLOOKUP(W1438,[1]Vakuumiert!$K:$L,2,FALSE)=0,"Vakuumierter VOS vegan"),
IFERROR(IF(VLOOKUP(W1438,[1]Vakuumiert!$N:$O,2,FALSE)=0,"Vakuumierter VOS Zipfel"),
IFERROR(IF(VLOOKUP(W1438,[1]Vakuumiert!$Q:$R,2,FALSE)=0,"Vakuumiert geschält"),
IFERROR(IF(VLOOKUP(W1438,'[1]vakuumierte Fertigprodukte'!$B:$C,2,FALSE)=0,"Fertigprodukte"),
IFERROR(IF(VLOOKUP(W1438,'[1]vakuumierte Fertigprodukte'!$E:$FI,2,FALSE)=0,"Vakuumierte Zipfel"),
IFERROR(IF(VLOOKUP(W1438,[1]Wurste!$B:$C,2,FALSE)=0,"Räucherwürste"),
IFERROR(IF(VLOOKUP(W1438,[1]Wurste!$E:$F,2,FALSE)=0,"URW/URGW Wurst"),
IFERROR(IF(VLOOKUP(W1438,[1]Wurste!$H:$I,2,FALSE)=0,"HF-Wurst Vegan"),
IFERROR(IF(VLOOKUP(W1438,[1]Wurste!$K:$L,2,FALSE)=0,"320er ohne Würste"),
IFERROR(IF(AND(OR(Abfalldokumentation!$I1438="BU3",Abfalldokumentation!$I1438="Verkauf"),Abfalldokumentation!$N1438="Schimmel",Abfalldokumentation!$O1438="keinen Abnehmer/kein Schälpersonal"),"Div. Zipfel, ES ohne Verwendung",VLOOKUP(Abfalldokumentation!$M1438,Produktgruppen!A:B,2,FALSE)),"-")))))))))))))))))))))))</f>
        <v>Rest</v>
      </c>
      <c r="M1438" s="81" t="str">
        <f>IFERROR(VLOOKUP(Abfalldokumentation!$W1438,Artikel!A:C,3,FALSE),Abfalldokumentation!$W1438)</f>
        <v>-</v>
      </c>
      <c r="N1438" s="81" t="str">
        <f>VLOOKUP(D1438,'Liste Gründe'!A:D,2,FALSE)</f>
        <v>Linienbezogen</v>
      </c>
      <c r="O1438" s="80" t="str">
        <f>IF(ISBLANK(F1438),VLOOKUP(Abfalldokumentation!$X1438,'Liste Gründe'!A:D,3,FALSE),F1438)</f>
        <v>Maschinenabfall</v>
      </c>
      <c r="P1438" s="81" t="str">
        <f>IF(ISBLANK(Abfalldokumentation!$G1438),"-",Abfalldokumentation!$G1438)</f>
        <v>-</v>
      </c>
      <c r="Q1438" s="81">
        <f t="shared" si="183"/>
        <v>43</v>
      </c>
      <c r="R1438" s="81" t="str">
        <f t="shared" si="184"/>
        <v>Produkte</v>
      </c>
      <c r="S1438" s="81" t="str">
        <f t="shared" si="185"/>
        <v>BUs</v>
      </c>
      <c r="T1438" s="81" t="str">
        <f t="shared" si="186"/>
        <v>Symptome</v>
      </c>
      <c r="U1438" s="81" t="str">
        <f>IFERROR(VLOOKUP(Abfalldokumentation!$W1438,Kennzahlen!S:U,3,FALSE)*Abfalldokumentation!$J1438,"0")</f>
        <v>0</v>
      </c>
      <c r="V1438" s="81" t="str">
        <f>IF(ISBLANK(A1438),VLOOKUP(Abfalldokumentation!$W1438,'Linien - BU'!R:S,2,FALSE),A1438)</f>
        <v>L33</v>
      </c>
      <c r="W1438" s="77" t="str">
        <f t="shared" si="187"/>
        <v>-</v>
      </c>
      <c r="X1438" s="77">
        <f t="shared" si="188"/>
        <v>30</v>
      </c>
      <c r="Z1438"/>
      <c r="AA1438"/>
    </row>
    <row r="1439" spans="1:27" ht="30" customHeight="1" x14ac:dyDescent="0.25">
      <c r="A1439" s="45" t="s">
        <v>92</v>
      </c>
      <c r="B1439" s="46" t="s">
        <v>36</v>
      </c>
      <c r="C1439" s="46">
        <v>2.4</v>
      </c>
      <c r="D1439" s="46">
        <v>74</v>
      </c>
      <c r="E1439" s="47">
        <v>44498</v>
      </c>
      <c r="F1439" s="48"/>
      <c r="G1439" s="46"/>
      <c r="H1439" s="50" t="str">
        <f>IFERROR(VLOOKUP(Abfalldokumentation!$B1439,Artikel!A:C,3,FALSE),Abfalldokumentation!$B1439)</f>
        <v>-</v>
      </c>
      <c r="I1439" s="73" t="str">
        <f>VLOOKUP(V1439,'Linien - BU'!A:B,2,FALSE)</f>
        <v>Rest</v>
      </c>
      <c r="J1439" s="74">
        <f t="shared" si="182"/>
        <v>2.4</v>
      </c>
      <c r="K1439" s="75">
        <f>Abfalldokumentation!$E1439</f>
        <v>44498</v>
      </c>
      <c r="L1439" s="74" t="str">
        <f>IFERROR(IF(VLOOKUP(W1439,'[1]Rohware 230'!$B:$C,2,FALSE)=0,"Rohware"),
IFERROR(IF(VLOOKUP(W1439,[1]Sammelnr.!$B:$C,2,FALSE)=0,"Sammelnr. ungeschält ABS"),
IFERROR(IF(VLOOKUP(W1439,[1]Sammelnr.!$E:$F,2,FALSE)=0,"Sammelnr. ungeschält VS"),
IFERROR(IF(VLOOKUP(W1439,[1]Sammelnr.!$H:$I,2,FALSE)=0,"Sammelnr. geschält"),
IFERROR(IF(VLOOKUP(W1439,[1]Offen!$B:$C,2,FALSE)=0,"Offen ungeschält ABS"),
IFERROR(IF(VLOOKUP(W1439,[1]Offen!$E:$F,2,FALSE)=0,"Offen ungeschält VOS"),
IFERROR(IF(VLOOKUP(W1439,[1]Offen!$H:$I,2,FALSE)=0,"Offen geschält RW"),
IFERROR(IF(VLOOKUP(W1439,[1]Offen!$K:$L,2,FALSE)=0,"Offen vegan"),
IFERROR(IF(VLOOKUP(W1439,[1]Offen!$N:$O,2,FALSE)=0,"Offen Zipfel"),
IFERROR(IF(VLOOKUP(W1439,[1]Offen!$Q:$R,2,FALSE)=0,"Offen Endstücke"),
IFERROR(IF(VLOOKUP(W1439,[1]Vakuumiert!$B:$C,2,FALSE)=0,"Vakuumierter VOS ungeschält"),
IFERROR(IF(VLOOKUP(W1439,[1]Vakuumiert!$E:$F,2,FALSE)=0,"Vakuumierter ABS ungeschält"),
IFERROR(IF(VLOOKUP(W1439,[1]Vakuumiert!$H:$I,2,FALSE)=0,"Vakuumierter VOS geschält"),
IFERROR(IF(VLOOKUP(W1439,[1]Vakuumiert!$K:$L,2,FALSE)=0,"Vakuumierter VOS vegan"),
IFERROR(IF(VLOOKUP(W1439,[1]Vakuumiert!$N:$O,2,FALSE)=0,"Vakuumierter VOS Zipfel"),
IFERROR(IF(VLOOKUP(W1439,[1]Vakuumiert!$Q:$R,2,FALSE)=0,"Vakuumiert geschält"),
IFERROR(IF(VLOOKUP(W1439,'[1]vakuumierte Fertigprodukte'!$B:$C,2,FALSE)=0,"Fertigprodukte"),
IFERROR(IF(VLOOKUP(W1439,'[1]vakuumierte Fertigprodukte'!$E:$FI,2,FALSE)=0,"Vakuumierte Zipfel"),
IFERROR(IF(VLOOKUP(W1439,[1]Wurste!$B:$C,2,FALSE)=0,"Räucherwürste"),
IFERROR(IF(VLOOKUP(W1439,[1]Wurste!$E:$F,2,FALSE)=0,"URW/URGW Wurst"),
IFERROR(IF(VLOOKUP(W1439,[1]Wurste!$H:$I,2,FALSE)=0,"HF-Wurst Vegan"),
IFERROR(IF(VLOOKUP(W1439,[1]Wurste!$K:$L,2,FALSE)=0,"320er ohne Würste"),
IFERROR(IF(AND(OR(Abfalldokumentation!$I1439="BU3",Abfalldokumentation!$I1439="Verkauf"),Abfalldokumentation!$N1439="Schimmel",Abfalldokumentation!$O1439="keinen Abnehmer/kein Schälpersonal"),"Div. Zipfel, ES ohne Verwendung",VLOOKUP(Abfalldokumentation!$M1439,Produktgruppen!A:B,2,FALSE)),"-")))))))))))))))))))))))</f>
        <v>Rest</v>
      </c>
      <c r="M1439" s="76" t="str">
        <f>IFERROR(VLOOKUP(Abfalldokumentation!$W1439,Artikel!A:C,3,FALSE),Abfalldokumentation!$W1439)</f>
        <v>-</v>
      </c>
      <c r="N1439" s="76" t="str">
        <f>VLOOKUP(D1439,'Liste Gründe'!A:D,2,FALSE)</f>
        <v>Qualitätssicherung</v>
      </c>
      <c r="O1439" s="75" t="str">
        <f>IF(ISBLANK(F1439),VLOOKUP(Abfalldokumentation!$X1439,'Liste Gründe'!A:D,3,FALSE),F1439)</f>
        <v>Sensorik</v>
      </c>
      <c r="P1439" s="76" t="str">
        <f>IF(ISBLANK(Abfalldokumentation!$G1439),"-",Abfalldokumentation!$G1439)</f>
        <v>-</v>
      </c>
      <c r="Q1439" s="76">
        <f t="shared" si="183"/>
        <v>43</v>
      </c>
      <c r="R1439" s="76" t="str">
        <f t="shared" si="184"/>
        <v>Produkte</v>
      </c>
      <c r="S1439" s="76" t="str">
        <f t="shared" si="185"/>
        <v>BUs</v>
      </c>
      <c r="T1439" s="76" t="str">
        <f t="shared" si="186"/>
        <v>Symptome</v>
      </c>
      <c r="U1439" s="76" t="str">
        <f>IFERROR(VLOOKUP(Abfalldokumentation!$W1439,Kennzahlen!S:U,3,FALSE)*Abfalldokumentation!$J1439,"0")</f>
        <v>0</v>
      </c>
      <c r="V1439" s="76" t="str">
        <f>IF(ISBLANK(A1439),VLOOKUP(Abfalldokumentation!$W1439,'Linien - BU'!R:S,2,FALSE),A1439)</f>
        <v>Labor</v>
      </c>
      <c r="W1439" s="77" t="str">
        <f t="shared" si="187"/>
        <v>-</v>
      </c>
      <c r="X1439" s="77">
        <f t="shared" si="188"/>
        <v>74</v>
      </c>
      <c r="Z1439"/>
      <c r="AA1439"/>
    </row>
    <row r="1440" spans="1:27" ht="30" customHeight="1" x14ac:dyDescent="0.25">
      <c r="A1440" s="39" t="s">
        <v>89</v>
      </c>
      <c r="B1440" s="40" t="s">
        <v>36</v>
      </c>
      <c r="C1440" s="40">
        <v>16</v>
      </c>
      <c r="D1440" s="40">
        <v>74</v>
      </c>
      <c r="E1440" s="41">
        <v>44498</v>
      </c>
      <c r="F1440" s="42"/>
      <c r="G1440" s="40"/>
      <c r="H1440" s="44" t="str">
        <f>IFERROR(VLOOKUP(Abfalldokumentation!$B1440,Artikel!A:C,3,FALSE),Abfalldokumentation!$B1440)</f>
        <v>-</v>
      </c>
      <c r="I1440" s="78" t="str">
        <f>VLOOKUP(V1440,'Linien - BU'!A:B,2,FALSE)</f>
        <v>Rest</v>
      </c>
      <c r="J1440" s="79">
        <f t="shared" si="182"/>
        <v>16</v>
      </c>
      <c r="K1440" s="80">
        <f>Abfalldokumentation!$E1440</f>
        <v>44498</v>
      </c>
      <c r="L1440" s="79" t="str">
        <f>IFERROR(IF(VLOOKUP(W1440,'[1]Rohware 230'!$B:$C,2,FALSE)=0,"Rohware"),
IFERROR(IF(VLOOKUP(W1440,[1]Sammelnr.!$B:$C,2,FALSE)=0,"Sammelnr. ungeschält ABS"),
IFERROR(IF(VLOOKUP(W1440,[1]Sammelnr.!$E:$F,2,FALSE)=0,"Sammelnr. ungeschält VS"),
IFERROR(IF(VLOOKUP(W1440,[1]Sammelnr.!$H:$I,2,FALSE)=0,"Sammelnr. geschält"),
IFERROR(IF(VLOOKUP(W1440,[1]Offen!$B:$C,2,FALSE)=0,"Offen ungeschält ABS"),
IFERROR(IF(VLOOKUP(W1440,[1]Offen!$E:$F,2,FALSE)=0,"Offen ungeschält VOS"),
IFERROR(IF(VLOOKUP(W1440,[1]Offen!$H:$I,2,FALSE)=0,"Offen geschält RW"),
IFERROR(IF(VLOOKUP(W1440,[1]Offen!$K:$L,2,FALSE)=0,"Offen vegan"),
IFERROR(IF(VLOOKUP(W1440,[1]Offen!$N:$O,2,FALSE)=0,"Offen Zipfel"),
IFERROR(IF(VLOOKUP(W1440,[1]Offen!$Q:$R,2,FALSE)=0,"Offen Endstücke"),
IFERROR(IF(VLOOKUP(W1440,[1]Vakuumiert!$B:$C,2,FALSE)=0,"Vakuumierter VOS ungeschält"),
IFERROR(IF(VLOOKUP(W1440,[1]Vakuumiert!$E:$F,2,FALSE)=0,"Vakuumierter ABS ungeschält"),
IFERROR(IF(VLOOKUP(W1440,[1]Vakuumiert!$H:$I,2,FALSE)=0,"Vakuumierter VOS geschält"),
IFERROR(IF(VLOOKUP(W1440,[1]Vakuumiert!$K:$L,2,FALSE)=0,"Vakuumierter VOS vegan"),
IFERROR(IF(VLOOKUP(W1440,[1]Vakuumiert!$N:$O,2,FALSE)=0,"Vakuumierter VOS Zipfel"),
IFERROR(IF(VLOOKUP(W1440,[1]Vakuumiert!$Q:$R,2,FALSE)=0,"Vakuumiert geschält"),
IFERROR(IF(VLOOKUP(W1440,'[1]vakuumierte Fertigprodukte'!$B:$C,2,FALSE)=0,"Fertigprodukte"),
IFERROR(IF(VLOOKUP(W1440,'[1]vakuumierte Fertigprodukte'!$E:$FI,2,FALSE)=0,"Vakuumierte Zipfel"),
IFERROR(IF(VLOOKUP(W1440,[1]Wurste!$B:$C,2,FALSE)=0,"Räucherwürste"),
IFERROR(IF(VLOOKUP(W1440,[1]Wurste!$E:$F,2,FALSE)=0,"URW/URGW Wurst"),
IFERROR(IF(VLOOKUP(W1440,[1]Wurste!$H:$I,2,FALSE)=0,"HF-Wurst Vegan"),
IFERROR(IF(VLOOKUP(W1440,[1]Wurste!$K:$L,2,FALSE)=0,"320er ohne Würste"),
IFERROR(IF(AND(OR(Abfalldokumentation!$I1440="BU3",Abfalldokumentation!$I1440="Verkauf"),Abfalldokumentation!$N1440="Schimmel",Abfalldokumentation!$O1440="keinen Abnehmer/kein Schälpersonal"),"Div. Zipfel, ES ohne Verwendung",VLOOKUP(Abfalldokumentation!$M1440,Produktgruppen!A:B,2,FALSE)),"-")))))))))))))))))))))))</f>
        <v>Rest</v>
      </c>
      <c r="M1440" s="81" t="str">
        <f>IFERROR(VLOOKUP(Abfalldokumentation!$W1440,Artikel!A:C,3,FALSE),Abfalldokumentation!$W1440)</f>
        <v>-</v>
      </c>
      <c r="N1440" s="81" t="str">
        <f>VLOOKUP(D1440,'Liste Gründe'!A:D,2,FALSE)</f>
        <v>Qualitätssicherung</v>
      </c>
      <c r="O1440" s="80" t="str">
        <f>IF(ISBLANK(F1440),VLOOKUP(Abfalldokumentation!$X1440,'Liste Gründe'!A:D,3,FALSE),F1440)</f>
        <v>Sensorik</v>
      </c>
      <c r="P1440" s="81" t="str">
        <f>IF(ISBLANK(Abfalldokumentation!$G1440),"-",Abfalldokumentation!$G1440)</f>
        <v>-</v>
      </c>
      <c r="Q1440" s="81">
        <f t="shared" si="183"/>
        <v>43</v>
      </c>
      <c r="R1440" s="81" t="str">
        <f t="shared" si="184"/>
        <v>Produkte</v>
      </c>
      <c r="S1440" s="81" t="str">
        <f t="shared" si="185"/>
        <v>BUs</v>
      </c>
      <c r="T1440" s="81" t="str">
        <f t="shared" si="186"/>
        <v>Symptome</v>
      </c>
      <c r="U1440" s="81" t="str">
        <f>IFERROR(VLOOKUP(Abfalldokumentation!$W1440,Kennzahlen!S:U,3,FALSE)*Abfalldokumentation!$J1440,"0")</f>
        <v>0</v>
      </c>
      <c r="V1440" s="81" t="str">
        <f>IF(ISBLANK(A1440),VLOOKUP(Abfalldokumentation!$W1440,'Linien - BU'!R:S,2,FALSE),A1440)</f>
        <v>QM</v>
      </c>
      <c r="W1440" s="77" t="str">
        <f t="shared" si="187"/>
        <v>-</v>
      </c>
      <c r="X1440" s="77">
        <f t="shared" si="188"/>
        <v>74</v>
      </c>
      <c r="Z1440"/>
      <c r="AA1440"/>
    </row>
    <row r="1441" spans="1:27" ht="30" customHeight="1" x14ac:dyDescent="0.25">
      <c r="A1441" s="45" t="s">
        <v>92</v>
      </c>
      <c r="B1441" s="46" t="s">
        <v>36</v>
      </c>
      <c r="C1441" s="46">
        <v>66</v>
      </c>
      <c r="D1441" s="46">
        <v>73</v>
      </c>
      <c r="E1441" s="47">
        <v>44498</v>
      </c>
      <c r="F1441" s="48"/>
      <c r="G1441" s="46"/>
      <c r="H1441" s="50" t="str">
        <f>IFERROR(VLOOKUP(Abfalldokumentation!$B1441,Artikel!A:C,3,FALSE),Abfalldokumentation!$B1441)</f>
        <v>-</v>
      </c>
      <c r="I1441" s="73" t="str">
        <f>VLOOKUP(V1441,'Linien - BU'!A:B,2,FALSE)</f>
        <v>Rest</v>
      </c>
      <c r="J1441" s="74">
        <f t="shared" si="182"/>
        <v>66</v>
      </c>
      <c r="K1441" s="75">
        <f>Abfalldokumentation!$E1441</f>
        <v>44498</v>
      </c>
      <c r="L1441" s="74" t="str">
        <f>IFERROR(IF(VLOOKUP(W1441,'[1]Rohware 230'!$B:$C,2,FALSE)=0,"Rohware"),
IFERROR(IF(VLOOKUP(W1441,[1]Sammelnr.!$B:$C,2,FALSE)=0,"Sammelnr. ungeschält ABS"),
IFERROR(IF(VLOOKUP(W1441,[1]Sammelnr.!$E:$F,2,FALSE)=0,"Sammelnr. ungeschält VS"),
IFERROR(IF(VLOOKUP(W1441,[1]Sammelnr.!$H:$I,2,FALSE)=0,"Sammelnr. geschält"),
IFERROR(IF(VLOOKUP(W1441,[1]Offen!$B:$C,2,FALSE)=0,"Offen ungeschält ABS"),
IFERROR(IF(VLOOKUP(W1441,[1]Offen!$E:$F,2,FALSE)=0,"Offen ungeschält VOS"),
IFERROR(IF(VLOOKUP(W1441,[1]Offen!$H:$I,2,FALSE)=0,"Offen geschält RW"),
IFERROR(IF(VLOOKUP(W1441,[1]Offen!$K:$L,2,FALSE)=0,"Offen vegan"),
IFERROR(IF(VLOOKUP(W1441,[1]Offen!$N:$O,2,FALSE)=0,"Offen Zipfel"),
IFERROR(IF(VLOOKUP(W1441,[1]Offen!$Q:$R,2,FALSE)=0,"Offen Endstücke"),
IFERROR(IF(VLOOKUP(W1441,[1]Vakuumiert!$B:$C,2,FALSE)=0,"Vakuumierter VOS ungeschält"),
IFERROR(IF(VLOOKUP(W1441,[1]Vakuumiert!$E:$F,2,FALSE)=0,"Vakuumierter ABS ungeschält"),
IFERROR(IF(VLOOKUP(W1441,[1]Vakuumiert!$H:$I,2,FALSE)=0,"Vakuumierter VOS geschält"),
IFERROR(IF(VLOOKUP(W1441,[1]Vakuumiert!$K:$L,2,FALSE)=0,"Vakuumierter VOS vegan"),
IFERROR(IF(VLOOKUP(W1441,[1]Vakuumiert!$N:$O,2,FALSE)=0,"Vakuumierter VOS Zipfel"),
IFERROR(IF(VLOOKUP(W1441,[1]Vakuumiert!$Q:$R,2,FALSE)=0,"Vakuumiert geschält"),
IFERROR(IF(VLOOKUP(W1441,'[1]vakuumierte Fertigprodukte'!$B:$C,2,FALSE)=0,"Fertigprodukte"),
IFERROR(IF(VLOOKUP(W1441,'[1]vakuumierte Fertigprodukte'!$E:$FI,2,FALSE)=0,"Vakuumierte Zipfel"),
IFERROR(IF(VLOOKUP(W1441,[1]Wurste!$B:$C,2,FALSE)=0,"Räucherwürste"),
IFERROR(IF(VLOOKUP(W1441,[1]Wurste!$E:$F,2,FALSE)=0,"URW/URGW Wurst"),
IFERROR(IF(VLOOKUP(W1441,[1]Wurste!$H:$I,2,FALSE)=0,"HF-Wurst Vegan"),
IFERROR(IF(VLOOKUP(W1441,[1]Wurste!$K:$L,2,FALSE)=0,"320er ohne Würste"),
IFERROR(IF(AND(OR(Abfalldokumentation!$I1441="BU3",Abfalldokumentation!$I1441="Verkauf"),Abfalldokumentation!$N1441="Schimmel",Abfalldokumentation!$O1441="keinen Abnehmer/kein Schälpersonal"),"Div. Zipfel, ES ohne Verwendung",VLOOKUP(Abfalldokumentation!$M1441,Produktgruppen!A:B,2,FALSE)),"-")))))))))))))))))))))))</f>
        <v>Rest</v>
      </c>
      <c r="M1441" s="76" t="str">
        <f>IFERROR(VLOOKUP(Abfalldokumentation!$W1441,Artikel!A:C,3,FALSE),Abfalldokumentation!$W1441)</f>
        <v>-</v>
      </c>
      <c r="N1441" s="76" t="str">
        <f>VLOOKUP(D1441,'Liste Gründe'!A:D,2,FALSE)</f>
        <v>Qualitätssicherung</v>
      </c>
      <c r="O1441" s="75" t="str">
        <f>IF(ISBLANK(F1441),VLOOKUP(Abfalldokumentation!$X1441,'Liste Gründe'!A:D,3,FALSE),F1441)</f>
        <v>Laborproben</v>
      </c>
      <c r="P1441" s="76" t="str">
        <f>IF(ISBLANK(Abfalldokumentation!$G1441),"-",Abfalldokumentation!$G1441)</f>
        <v>-</v>
      </c>
      <c r="Q1441" s="76">
        <f t="shared" si="183"/>
        <v>43</v>
      </c>
      <c r="R1441" s="76" t="str">
        <f t="shared" si="184"/>
        <v>Produkte</v>
      </c>
      <c r="S1441" s="76" t="str">
        <f t="shared" si="185"/>
        <v>BUs</v>
      </c>
      <c r="T1441" s="76" t="str">
        <f t="shared" si="186"/>
        <v>Symptome</v>
      </c>
      <c r="U1441" s="76" t="str">
        <f>IFERROR(VLOOKUP(Abfalldokumentation!$W1441,Kennzahlen!S:U,3,FALSE)*Abfalldokumentation!$J1441,"0")</f>
        <v>0</v>
      </c>
      <c r="V1441" s="76" t="str">
        <f>IF(ISBLANK(A1441),VLOOKUP(Abfalldokumentation!$W1441,'Linien - BU'!R:S,2,FALSE),A1441)</f>
        <v>Labor</v>
      </c>
      <c r="W1441" s="77" t="str">
        <f t="shared" si="187"/>
        <v>-</v>
      </c>
      <c r="X1441" s="77">
        <f t="shared" si="188"/>
        <v>73</v>
      </c>
      <c r="Z1441"/>
      <c r="AA1441"/>
    </row>
    <row r="1442" spans="1:27" ht="30" customHeight="1" x14ac:dyDescent="0.25">
      <c r="A1442" s="39" t="s">
        <v>8</v>
      </c>
      <c r="B1442" s="40" t="s">
        <v>36</v>
      </c>
      <c r="C1442" s="40">
        <v>285</v>
      </c>
      <c r="D1442" s="40">
        <v>30</v>
      </c>
      <c r="E1442" s="41">
        <v>44498</v>
      </c>
      <c r="F1442" s="42"/>
      <c r="G1442" s="40"/>
      <c r="H1442" s="44" t="str">
        <f>IFERROR(VLOOKUP(Abfalldokumentation!$B1442,Artikel!A:C,3,FALSE),Abfalldokumentation!$B1442)</f>
        <v>-</v>
      </c>
      <c r="I1442" s="78" t="str">
        <f>VLOOKUP(V1442,'Linien - BU'!A:B,2,FALSE)</f>
        <v>BU3</v>
      </c>
      <c r="J1442" s="79">
        <f t="shared" si="182"/>
        <v>285</v>
      </c>
      <c r="K1442" s="80">
        <f>Abfalldokumentation!$E1442</f>
        <v>44498</v>
      </c>
      <c r="L1442" s="79" t="str">
        <f>IFERROR(IF(VLOOKUP(W1442,'[1]Rohware 230'!$B:$C,2,FALSE)=0,"Rohware"),
IFERROR(IF(VLOOKUP(W1442,[1]Sammelnr.!$B:$C,2,FALSE)=0,"Sammelnr. ungeschält ABS"),
IFERROR(IF(VLOOKUP(W1442,[1]Sammelnr.!$E:$F,2,FALSE)=0,"Sammelnr. ungeschält VS"),
IFERROR(IF(VLOOKUP(W1442,[1]Sammelnr.!$H:$I,2,FALSE)=0,"Sammelnr. geschält"),
IFERROR(IF(VLOOKUP(W1442,[1]Offen!$B:$C,2,FALSE)=0,"Offen ungeschält ABS"),
IFERROR(IF(VLOOKUP(W1442,[1]Offen!$E:$F,2,FALSE)=0,"Offen ungeschält VOS"),
IFERROR(IF(VLOOKUP(W1442,[1]Offen!$H:$I,2,FALSE)=0,"Offen geschält RW"),
IFERROR(IF(VLOOKUP(W1442,[1]Offen!$K:$L,2,FALSE)=0,"Offen vegan"),
IFERROR(IF(VLOOKUP(W1442,[1]Offen!$N:$O,2,FALSE)=0,"Offen Zipfel"),
IFERROR(IF(VLOOKUP(W1442,[1]Offen!$Q:$R,2,FALSE)=0,"Offen Endstücke"),
IFERROR(IF(VLOOKUP(W1442,[1]Vakuumiert!$B:$C,2,FALSE)=0,"Vakuumierter VOS ungeschält"),
IFERROR(IF(VLOOKUP(W1442,[1]Vakuumiert!$E:$F,2,FALSE)=0,"Vakuumierter ABS ungeschält"),
IFERROR(IF(VLOOKUP(W1442,[1]Vakuumiert!$H:$I,2,FALSE)=0,"Vakuumierter VOS geschält"),
IFERROR(IF(VLOOKUP(W1442,[1]Vakuumiert!$K:$L,2,FALSE)=0,"Vakuumierter VOS vegan"),
IFERROR(IF(VLOOKUP(W1442,[1]Vakuumiert!$N:$O,2,FALSE)=0,"Vakuumierter VOS Zipfel"),
IFERROR(IF(VLOOKUP(W1442,[1]Vakuumiert!$Q:$R,2,FALSE)=0,"Vakuumiert geschält"),
IFERROR(IF(VLOOKUP(W1442,'[1]vakuumierte Fertigprodukte'!$B:$C,2,FALSE)=0,"Fertigprodukte"),
IFERROR(IF(VLOOKUP(W1442,'[1]vakuumierte Fertigprodukte'!$E:$FI,2,FALSE)=0,"Vakuumierte Zipfel"),
IFERROR(IF(VLOOKUP(W1442,[1]Wurste!$B:$C,2,FALSE)=0,"Räucherwürste"),
IFERROR(IF(VLOOKUP(W1442,[1]Wurste!$E:$F,2,FALSE)=0,"URW/URGW Wurst"),
IFERROR(IF(VLOOKUP(W1442,[1]Wurste!$H:$I,2,FALSE)=0,"HF-Wurst Vegan"),
IFERROR(IF(VLOOKUP(W1442,[1]Wurste!$K:$L,2,FALSE)=0,"320er ohne Würste"),
IFERROR(IF(AND(OR(Abfalldokumentation!$I1442="BU3",Abfalldokumentation!$I1442="Verkauf"),Abfalldokumentation!$N1442="Schimmel",Abfalldokumentation!$O1442="keinen Abnehmer/kein Schälpersonal"),"Div. Zipfel, ES ohne Verwendung",VLOOKUP(Abfalldokumentation!$M1442,Produktgruppen!A:B,2,FALSE)),"-")))))))))))))))))))))))</f>
        <v>Rest</v>
      </c>
      <c r="M1442" s="81" t="str">
        <f>IFERROR(VLOOKUP(Abfalldokumentation!$W1442,Artikel!A:C,3,FALSE),Abfalldokumentation!$W1442)</f>
        <v>-</v>
      </c>
      <c r="N1442" s="81" t="str">
        <f>VLOOKUP(D1442,'Liste Gründe'!A:D,2,FALSE)</f>
        <v>Linienbezogen</v>
      </c>
      <c r="O1442" s="80" t="str">
        <f>IF(ISBLANK(F1442),VLOOKUP(Abfalldokumentation!$X1442,'Liste Gründe'!A:D,3,FALSE),F1442)</f>
        <v>Maschinenabfall</v>
      </c>
      <c r="P1442" s="81" t="str">
        <f>IF(ISBLANK(Abfalldokumentation!$G1442),"-",Abfalldokumentation!$G1442)</f>
        <v>-</v>
      </c>
      <c r="Q1442" s="81">
        <f t="shared" si="183"/>
        <v>43</v>
      </c>
      <c r="R1442" s="81" t="str">
        <f t="shared" si="184"/>
        <v>Produkte</v>
      </c>
      <c r="S1442" s="81" t="str">
        <f t="shared" si="185"/>
        <v>BUs</v>
      </c>
      <c r="T1442" s="81" t="str">
        <f t="shared" si="186"/>
        <v>Symptome</v>
      </c>
      <c r="U1442" s="81" t="str">
        <f>IFERROR(VLOOKUP(Abfalldokumentation!$W1442,Kennzahlen!S:U,3,FALSE)*Abfalldokumentation!$J1442,"0")</f>
        <v>0</v>
      </c>
      <c r="V1442" s="81" t="str">
        <f>IF(ISBLANK(A1442),VLOOKUP(Abfalldokumentation!$W1442,'Linien - BU'!R:S,2,FALSE),A1442)</f>
        <v>BU3</v>
      </c>
      <c r="W1442" s="77" t="str">
        <f t="shared" si="187"/>
        <v>-</v>
      </c>
      <c r="X1442" s="77">
        <f t="shared" si="188"/>
        <v>30</v>
      </c>
      <c r="Z1442"/>
      <c r="AA1442"/>
    </row>
    <row r="1443" spans="1:27" ht="30" customHeight="1" x14ac:dyDescent="0.25">
      <c r="A1443" s="45" t="s">
        <v>92</v>
      </c>
      <c r="B1443" s="46" t="s">
        <v>36</v>
      </c>
      <c r="C1443" s="46">
        <v>3.8</v>
      </c>
      <c r="D1443" s="46">
        <v>74</v>
      </c>
      <c r="E1443" s="47">
        <v>44498</v>
      </c>
      <c r="F1443" s="48"/>
      <c r="G1443" s="46"/>
      <c r="H1443" s="50" t="str">
        <f>IFERROR(VLOOKUP(Abfalldokumentation!$B1443,Artikel!A:C,3,FALSE),Abfalldokumentation!$B1443)</f>
        <v>-</v>
      </c>
      <c r="I1443" s="73" t="str">
        <f>VLOOKUP(V1443,'Linien - BU'!A:B,2,FALSE)</f>
        <v>Rest</v>
      </c>
      <c r="J1443" s="74">
        <f t="shared" si="182"/>
        <v>3.8</v>
      </c>
      <c r="K1443" s="75">
        <f>Abfalldokumentation!$E1443</f>
        <v>44498</v>
      </c>
      <c r="L1443" s="74" t="str">
        <f>IFERROR(IF(VLOOKUP(W1443,'[1]Rohware 230'!$B:$C,2,FALSE)=0,"Rohware"),
IFERROR(IF(VLOOKUP(W1443,[1]Sammelnr.!$B:$C,2,FALSE)=0,"Sammelnr. ungeschält ABS"),
IFERROR(IF(VLOOKUP(W1443,[1]Sammelnr.!$E:$F,2,FALSE)=0,"Sammelnr. ungeschält VS"),
IFERROR(IF(VLOOKUP(W1443,[1]Sammelnr.!$H:$I,2,FALSE)=0,"Sammelnr. geschält"),
IFERROR(IF(VLOOKUP(W1443,[1]Offen!$B:$C,2,FALSE)=0,"Offen ungeschält ABS"),
IFERROR(IF(VLOOKUP(W1443,[1]Offen!$E:$F,2,FALSE)=0,"Offen ungeschält VOS"),
IFERROR(IF(VLOOKUP(W1443,[1]Offen!$H:$I,2,FALSE)=0,"Offen geschält RW"),
IFERROR(IF(VLOOKUP(W1443,[1]Offen!$K:$L,2,FALSE)=0,"Offen vegan"),
IFERROR(IF(VLOOKUP(W1443,[1]Offen!$N:$O,2,FALSE)=0,"Offen Zipfel"),
IFERROR(IF(VLOOKUP(W1443,[1]Offen!$Q:$R,2,FALSE)=0,"Offen Endstücke"),
IFERROR(IF(VLOOKUP(W1443,[1]Vakuumiert!$B:$C,2,FALSE)=0,"Vakuumierter VOS ungeschält"),
IFERROR(IF(VLOOKUP(W1443,[1]Vakuumiert!$E:$F,2,FALSE)=0,"Vakuumierter ABS ungeschält"),
IFERROR(IF(VLOOKUP(W1443,[1]Vakuumiert!$H:$I,2,FALSE)=0,"Vakuumierter VOS geschält"),
IFERROR(IF(VLOOKUP(W1443,[1]Vakuumiert!$K:$L,2,FALSE)=0,"Vakuumierter VOS vegan"),
IFERROR(IF(VLOOKUP(W1443,[1]Vakuumiert!$N:$O,2,FALSE)=0,"Vakuumierter VOS Zipfel"),
IFERROR(IF(VLOOKUP(W1443,[1]Vakuumiert!$Q:$R,2,FALSE)=0,"Vakuumiert geschält"),
IFERROR(IF(VLOOKUP(W1443,'[1]vakuumierte Fertigprodukte'!$B:$C,2,FALSE)=0,"Fertigprodukte"),
IFERROR(IF(VLOOKUP(W1443,'[1]vakuumierte Fertigprodukte'!$E:$FI,2,FALSE)=0,"Vakuumierte Zipfel"),
IFERROR(IF(VLOOKUP(W1443,[1]Wurste!$B:$C,2,FALSE)=0,"Räucherwürste"),
IFERROR(IF(VLOOKUP(W1443,[1]Wurste!$E:$F,2,FALSE)=0,"URW/URGW Wurst"),
IFERROR(IF(VLOOKUP(W1443,[1]Wurste!$H:$I,2,FALSE)=0,"HF-Wurst Vegan"),
IFERROR(IF(VLOOKUP(W1443,[1]Wurste!$K:$L,2,FALSE)=0,"320er ohne Würste"),
IFERROR(IF(AND(OR(Abfalldokumentation!$I1443="BU3",Abfalldokumentation!$I1443="Verkauf"),Abfalldokumentation!$N1443="Schimmel",Abfalldokumentation!$O1443="keinen Abnehmer/kein Schälpersonal"),"Div. Zipfel, ES ohne Verwendung",VLOOKUP(Abfalldokumentation!$M1443,Produktgruppen!A:B,2,FALSE)),"-")))))))))))))))))))))))</f>
        <v>Rest</v>
      </c>
      <c r="M1443" s="76" t="str">
        <f>IFERROR(VLOOKUP(Abfalldokumentation!$W1443,Artikel!A:C,3,FALSE),Abfalldokumentation!$W1443)</f>
        <v>-</v>
      </c>
      <c r="N1443" s="76" t="str">
        <f>VLOOKUP(D1443,'Liste Gründe'!A:D,2,FALSE)</f>
        <v>Qualitätssicherung</v>
      </c>
      <c r="O1443" s="75" t="str">
        <f>IF(ISBLANK(F1443),VLOOKUP(Abfalldokumentation!$X1443,'Liste Gründe'!A:D,3,FALSE),F1443)</f>
        <v>Sensorik</v>
      </c>
      <c r="P1443" s="76" t="str">
        <f>IF(ISBLANK(Abfalldokumentation!$G1443),"-",Abfalldokumentation!$G1443)</f>
        <v>-</v>
      </c>
      <c r="Q1443" s="76">
        <f t="shared" si="183"/>
        <v>43</v>
      </c>
      <c r="R1443" s="76" t="str">
        <f t="shared" si="184"/>
        <v>Produkte</v>
      </c>
      <c r="S1443" s="76" t="str">
        <f t="shared" si="185"/>
        <v>BUs</v>
      </c>
      <c r="T1443" s="76" t="str">
        <f t="shared" si="186"/>
        <v>Symptome</v>
      </c>
      <c r="U1443" s="76" t="str">
        <f>IFERROR(VLOOKUP(Abfalldokumentation!$W1443,Kennzahlen!S:U,3,FALSE)*Abfalldokumentation!$J1443,"0")</f>
        <v>0</v>
      </c>
      <c r="V1443" s="76" t="str">
        <f>IF(ISBLANK(A1443),VLOOKUP(Abfalldokumentation!$W1443,'Linien - BU'!R:S,2,FALSE),A1443)</f>
        <v>Labor</v>
      </c>
      <c r="W1443" s="77" t="str">
        <f t="shared" si="187"/>
        <v>-</v>
      </c>
      <c r="X1443" s="77">
        <f t="shared" si="188"/>
        <v>74</v>
      </c>
      <c r="Z1443"/>
      <c r="AA1443"/>
    </row>
    <row r="1444" spans="1:27" ht="30" customHeight="1" x14ac:dyDescent="0.25">
      <c r="A1444" s="39" t="s">
        <v>123</v>
      </c>
      <c r="B1444" s="40" t="s">
        <v>212</v>
      </c>
      <c r="C1444" s="40">
        <v>22</v>
      </c>
      <c r="D1444" s="40">
        <v>30</v>
      </c>
      <c r="E1444" s="41">
        <v>44498</v>
      </c>
      <c r="F1444" s="42"/>
      <c r="G1444" s="40"/>
      <c r="H1444" s="44" t="str">
        <f>IFERROR(VLOOKUP(Abfalldokumentation!$B1444,Artikel!A:C,3,FALSE),Abfalldokumentation!$B1444)</f>
        <v>RW natur</v>
      </c>
      <c r="I1444" s="78" t="str">
        <f>VLOOKUP(V1444,'Linien - BU'!A:B,2,FALSE)</f>
        <v>BU3</v>
      </c>
      <c r="J1444" s="79">
        <f t="shared" si="182"/>
        <v>22</v>
      </c>
      <c r="K1444" s="80">
        <f>Abfalldokumentation!$E1444</f>
        <v>44498</v>
      </c>
      <c r="L1444" s="79" t="str">
        <f>IFERROR(IF(VLOOKUP(W1444,'[1]Rohware 230'!$B:$C,2,FALSE)=0,"Rohware"),
IFERROR(IF(VLOOKUP(W1444,[1]Sammelnr.!$B:$C,2,FALSE)=0,"Sammelnr. ungeschält ABS"),
IFERROR(IF(VLOOKUP(W1444,[1]Sammelnr.!$E:$F,2,FALSE)=0,"Sammelnr. ungeschält VS"),
IFERROR(IF(VLOOKUP(W1444,[1]Sammelnr.!$H:$I,2,FALSE)=0,"Sammelnr. geschält"),
IFERROR(IF(VLOOKUP(W1444,[1]Offen!$B:$C,2,FALSE)=0,"Offen ungeschält ABS"),
IFERROR(IF(VLOOKUP(W1444,[1]Offen!$E:$F,2,FALSE)=0,"Offen ungeschält VOS"),
IFERROR(IF(VLOOKUP(W1444,[1]Offen!$H:$I,2,FALSE)=0,"Offen geschält RW"),
IFERROR(IF(VLOOKUP(W1444,[1]Offen!$K:$L,2,FALSE)=0,"Offen vegan"),
IFERROR(IF(VLOOKUP(W1444,[1]Offen!$N:$O,2,FALSE)=0,"Offen Zipfel"),
IFERROR(IF(VLOOKUP(W1444,[1]Offen!$Q:$R,2,FALSE)=0,"Offen Endstücke"),
IFERROR(IF(VLOOKUP(W1444,[1]Vakuumiert!$B:$C,2,FALSE)=0,"Vakuumierter VOS ungeschält"),
IFERROR(IF(VLOOKUP(W1444,[1]Vakuumiert!$E:$F,2,FALSE)=0,"Vakuumierter ABS ungeschält"),
IFERROR(IF(VLOOKUP(W1444,[1]Vakuumiert!$H:$I,2,FALSE)=0,"Vakuumierter VOS geschält"),
IFERROR(IF(VLOOKUP(W1444,[1]Vakuumiert!$K:$L,2,FALSE)=0,"Vakuumierter VOS vegan"),
IFERROR(IF(VLOOKUP(W1444,[1]Vakuumiert!$N:$O,2,FALSE)=0,"Vakuumierter VOS Zipfel"),
IFERROR(IF(VLOOKUP(W1444,[1]Vakuumiert!$Q:$R,2,FALSE)=0,"Vakuumiert geschält"),
IFERROR(IF(VLOOKUP(W1444,'[1]vakuumierte Fertigprodukte'!$B:$C,2,FALSE)=0,"Fertigprodukte"),
IFERROR(IF(VLOOKUP(W1444,'[1]vakuumierte Fertigprodukte'!$E:$FI,2,FALSE)=0,"Vakuumierte Zipfel"),
IFERROR(IF(VLOOKUP(W1444,[1]Wurste!$B:$C,2,FALSE)=0,"Räucherwürste"),
IFERROR(IF(VLOOKUP(W1444,[1]Wurste!$E:$F,2,FALSE)=0,"URW/URGW Wurst"),
IFERROR(IF(VLOOKUP(W1444,[1]Wurste!$H:$I,2,FALSE)=0,"HF-Wurst Vegan"),
IFERROR(IF(VLOOKUP(W1444,[1]Wurste!$K:$L,2,FALSE)=0,"320er ohne Würste"),
IFERROR(IF(AND(OR(Abfalldokumentation!$I1444="BU3",Abfalldokumentation!$I1444="Verkauf"),Abfalldokumentation!$N1444="Schimmel",Abfalldokumentation!$O1444="keinen Abnehmer/kein Schälpersonal"),"Div. Zipfel, ES ohne Verwendung",VLOOKUP(Abfalldokumentation!$M1444,Produktgruppen!A:B,2,FALSE)),"-")))))))))))))))))))))))</f>
        <v>RW</v>
      </c>
      <c r="M1444" s="81" t="str">
        <f>IFERROR(VLOOKUP(Abfalldokumentation!$W1444,Artikel!A:C,3,FALSE),Abfalldokumentation!$W1444)</f>
        <v>RW natur</v>
      </c>
      <c r="N1444" s="81" t="str">
        <f>VLOOKUP(D1444,'Liste Gründe'!A:D,2,FALSE)</f>
        <v>Linienbezogen</v>
      </c>
      <c r="O1444" s="80" t="str">
        <f>IF(ISBLANK(F1444),VLOOKUP(Abfalldokumentation!$X1444,'Liste Gründe'!A:D,3,FALSE),F1444)</f>
        <v>Maschinenabfall</v>
      </c>
      <c r="P1444" s="81" t="str">
        <f>IF(ISBLANK(Abfalldokumentation!$G1444),"-",Abfalldokumentation!$G1444)</f>
        <v>-</v>
      </c>
      <c r="Q1444" s="81">
        <f t="shared" si="183"/>
        <v>43</v>
      </c>
      <c r="R1444" s="81" t="str">
        <f t="shared" si="184"/>
        <v>Produkte</v>
      </c>
      <c r="S1444" s="81" t="str">
        <f t="shared" si="185"/>
        <v>BUs</v>
      </c>
      <c r="T1444" s="81" t="str">
        <f t="shared" si="186"/>
        <v>Symptome</v>
      </c>
      <c r="U1444" s="81" t="str">
        <f>IFERROR(VLOOKUP(Abfalldokumentation!$W1444,Kennzahlen!S:U,3,FALSE)*Abfalldokumentation!$J1444,"0")</f>
        <v>0</v>
      </c>
      <c r="V1444" s="81" t="str">
        <f>IF(ISBLANK(A1444),VLOOKUP(Abfalldokumentation!$W1444,'Linien - BU'!R:S,2,FALSE),A1444)</f>
        <v>L9</v>
      </c>
      <c r="W1444" s="77" t="str">
        <f t="shared" si="187"/>
        <v>RW natur</v>
      </c>
      <c r="X1444" s="77">
        <f t="shared" si="188"/>
        <v>30</v>
      </c>
      <c r="Z1444"/>
      <c r="AA1444"/>
    </row>
    <row r="1445" spans="1:27" ht="30" customHeight="1" x14ac:dyDescent="0.25">
      <c r="A1445" s="45" t="s">
        <v>79</v>
      </c>
      <c r="B1445" s="46" t="s">
        <v>271</v>
      </c>
      <c r="C1445" s="46">
        <v>18</v>
      </c>
      <c r="D1445" s="46">
        <v>30</v>
      </c>
      <c r="E1445" s="47">
        <v>44498</v>
      </c>
      <c r="F1445" s="48"/>
      <c r="G1445" s="46"/>
      <c r="H1445" s="50" t="str">
        <f>IFERROR(VLOOKUP(Abfalldokumentation!$B1445,Artikel!A:C,3,FALSE),Abfalldokumentation!$B1445)</f>
        <v>RW naur</v>
      </c>
      <c r="I1445" s="73" t="str">
        <f>VLOOKUP(V1445,'Linien - BU'!A:B,2,FALSE)</f>
        <v>BU3</v>
      </c>
      <c r="J1445" s="74">
        <f t="shared" si="182"/>
        <v>18</v>
      </c>
      <c r="K1445" s="75">
        <f>Abfalldokumentation!$E1445</f>
        <v>44498</v>
      </c>
      <c r="L1445" s="74" t="str">
        <f>IFERROR(IF(VLOOKUP(W1445,'[1]Rohware 230'!$B:$C,2,FALSE)=0,"Rohware"),
IFERROR(IF(VLOOKUP(W1445,[1]Sammelnr.!$B:$C,2,FALSE)=0,"Sammelnr. ungeschält ABS"),
IFERROR(IF(VLOOKUP(W1445,[1]Sammelnr.!$E:$F,2,FALSE)=0,"Sammelnr. ungeschält VS"),
IFERROR(IF(VLOOKUP(W1445,[1]Sammelnr.!$H:$I,2,FALSE)=0,"Sammelnr. geschält"),
IFERROR(IF(VLOOKUP(W1445,[1]Offen!$B:$C,2,FALSE)=0,"Offen ungeschält ABS"),
IFERROR(IF(VLOOKUP(W1445,[1]Offen!$E:$F,2,FALSE)=0,"Offen ungeschält VOS"),
IFERROR(IF(VLOOKUP(W1445,[1]Offen!$H:$I,2,FALSE)=0,"Offen geschält RW"),
IFERROR(IF(VLOOKUP(W1445,[1]Offen!$K:$L,2,FALSE)=0,"Offen vegan"),
IFERROR(IF(VLOOKUP(W1445,[1]Offen!$N:$O,2,FALSE)=0,"Offen Zipfel"),
IFERROR(IF(VLOOKUP(W1445,[1]Offen!$Q:$R,2,FALSE)=0,"Offen Endstücke"),
IFERROR(IF(VLOOKUP(W1445,[1]Vakuumiert!$B:$C,2,FALSE)=0,"Vakuumierter VOS ungeschält"),
IFERROR(IF(VLOOKUP(W1445,[1]Vakuumiert!$E:$F,2,FALSE)=0,"Vakuumierter ABS ungeschält"),
IFERROR(IF(VLOOKUP(W1445,[1]Vakuumiert!$H:$I,2,FALSE)=0,"Vakuumierter VOS geschält"),
IFERROR(IF(VLOOKUP(W1445,[1]Vakuumiert!$K:$L,2,FALSE)=0,"Vakuumierter VOS vegan"),
IFERROR(IF(VLOOKUP(W1445,[1]Vakuumiert!$N:$O,2,FALSE)=0,"Vakuumierter VOS Zipfel"),
IFERROR(IF(VLOOKUP(W1445,[1]Vakuumiert!$Q:$R,2,FALSE)=0,"Vakuumiert geschält"),
IFERROR(IF(VLOOKUP(W1445,'[1]vakuumierte Fertigprodukte'!$B:$C,2,FALSE)=0,"Fertigprodukte"),
IFERROR(IF(VLOOKUP(W1445,'[1]vakuumierte Fertigprodukte'!$E:$FI,2,FALSE)=0,"Vakuumierte Zipfel"),
IFERROR(IF(VLOOKUP(W1445,[1]Wurste!$B:$C,2,FALSE)=0,"Räucherwürste"),
IFERROR(IF(VLOOKUP(W1445,[1]Wurste!$E:$F,2,FALSE)=0,"URW/URGW Wurst"),
IFERROR(IF(VLOOKUP(W1445,[1]Wurste!$H:$I,2,FALSE)=0,"HF-Wurst Vegan"),
IFERROR(IF(VLOOKUP(W1445,[1]Wurste!$K:$L,2,FALSE)=0,"320er ohne Würste"),
IFERROR(IF(AND(OR(Abfalldokumentation!$I1445="BU3",Abfalldokumentation!$I1445="Verkauf"),Abfalldokumentation!$N1445="Schimmel",Abfalldokumentation!$O1445="keinen Abnehmer/kein Schälpersonal"),"Div. Zipfel, ES ohne Verwendung",VLOOKUP(Abfalldokumentation!$M1445,Produktgruppen!A:B,2,FALSE)),"-")))))))))))))))))))))))</f>
        <v>-</v>
      </c>
      <c r="M1445" s="76" t="str">
        <f>IFERROR(VLOOKUP(Abfalldokumentation!$W1445,Artikel!A:C,3,FALSE),Abfalldokumentation!$W1445)</f>
        <v>RW naur</v>
      </c>
      <c r="N1445" s="76" t="str">
        <f>VLOOKUP(D1445,'Liste Gründe'!A:D,2,FALSE)</f>
        <v>Linienbezogen</v>
      </c>
      <c r="O1445" s="75" t="str">
        <f>IF(ISBLANK(F1445),VLOOKUP(Abfalldokumentation!$X1445,'Liste Gründe'!A:D,3,FALSE),F1445)</f>
        <v>Maschinenabfall</v>
      </c>
      <c r="P1445" s="76" t="str">
        <f>IF(ISBLANK(Abfalldokumentation!$G1445),"-",Abfalldokumentation!$G1445)</f>
        <v>-</v>
      </c>
      <c r="Q1445" s="76">
        <f t="shared" si="183"/>
        <v>43</v>
      </c>
      <c r="R1445" s="76" t="str">
        <f t="shared" si="184"/>
        <v>Produkte</v>
      </c>
      <c r="S1445" s="76" t="str">
        <f t="shared" si="185"/>
        <v>BUs</v>
      </c>
      <c r="T1445" s="76" t="str">
        <f t="shared" si="186"/>
        <v>Symptome</v>
      </c>
      <c r="U1445" s="76" t="str">
        <f>IFERROR(VLOOKUP(Abfalldokumentation!$W1445,Kennzahlen!S:U,3,FALSE)*Abfalldokumentation!$J1445,"0")</f>
        <v>0</v>
      </c>
      <c r="V1445" s="76" t="str">
        <f>IF(ISBLANK(A1445),VLOOKUP(Abfalldokumentation!$W1445,'Linien - BU'!R:S,2,FALSE),A1445)</f>
        <v>L1</v>
      </c>
      <c r="W1445" s="77" t="str">
        <f t="shared" si="187"/>
        <v>RW naur</v>
      </c>
      <c r="X1445" s="77">
        <f t="shared" si="188"/>
        <v>30</v>
      </c>
      <c r="Z1445"/>
      <c r="AA1445"/>
    </row>
    <row r="1446" spans="1:27" ht="30" customHeight="1" x14ac:dyDescent="0.25">
      <c r="A1446" s="39" t="s">
        <v>223</v>
      </c>
      <c r="B1446" s="40" t="s">
        <v>229</v>
      </c>
      <c r="C1446" s="40">
        <v>24.5</v>
      </c>
      <c r="D1446" s="40">
        <v>30</v>
      </c>
      <c r="E1446" s="41">
        <v>44498</v>
      </c>
      <c r="F1446" s="42"/>
      <c r="G1446" s="40"/>
      <c r="H1446" s="44" t="str">
        <f>IFERROR(VLOOKUP(Abfalldokumentation!$B1446,Artikel!A:C,3,FALSE),Abfalldokumentation!$B1446)</f>
        <v>Würfel</v>
      </c>
      <c r="I1446" s="78" t="str">
        <f>VLOOKUP(V1446,'Linien - BU'!A:B,2,FALSE)</f>
        <v>BU3</v>
      </c>
      <c r="J1446" s="79">
        <f t="shared" si="182"/>
        <v>24.5</v>
      </c>
      <c r="K1446" s="80">
        <f>Abfalldokumentation!$E1446</f>
        <v>44498</v>
      </c>
      <c r="L1446" s="79" t="str">
        <f>IFERROR(IF(VLOOKUP(W1446,'[1]Rohware 230'!$B:$C,2,FALSE)=0,"Rohware"),
IFERROR(IF(VLOOKUP(W1446,[1]Sammelnr.!$B:$C,2,FALSE)=0,"Sammelnr. ungeschält ABS"),
IFERROR(IF(VLOOKUP(W1446,[1]Sammelnr.!$E:$F,2,FALSE)=0,"Sammelnr. ungeschält VS"),
IFERROR(IF(VLOOKUP(W1446,[1]Sammelnr.!$H:$I,2,FALSE)=0,"Sammelnr. geschält"),
IFERROR(IF(VLOOKUP(W1446,[1]Offen!$B:$C,2,FALSE)=0,"Offen ungeschält ABS"),
IFERROR(IF(VLOOKUP(W1446,[1]Offen!$E:$F,2,FALSE)=0,"Offen ungeschält VOS"),
IFERROR(IF(VLOOKUP(W1446,[1]Offen!$H:$I,2,FALSE)=0,"Offen geschält RW"),
IFERROR(IF(VLOOKUP(W1446,[1]Offen!$K:$L,2,FALSE)=0,"Offen vegan"),
IFERROR(IF(VLOOKUP(W1446,[1]Offen!$N:$O,2,FALSE)=0,"Offen Zipfel"),
IFERROR(IF(VLOOKUP(W1446,[1]Offen!$Q:$R,2,FALSE)=0,"Offen Endstücke"),
IFERROR(IF(VLOOKUP(W1446,[1]Vakuumiert!$B:$C,2,FALSE)=0,"Vakuumierter VOS ungeschält"),
IFERROR(IF(VLOOKUP(W1446,[1]Vakuumiert!$E:$F,2,FALSE)=0,"Vakuumierter ABS ungeschält"),
IFERROR(IF(VLOOKUP(W1446,[1]Vakuumiert!$H:$I,2,FALSE)=0,"Vakuumierter VOS geschält"),
IFERROR(IF(VLOOKUP(W1446,[1]Vakuumiert!$K:$L,2,FALSE)=0,"Vakuumierter VOS vegan"),
IFERROR(IF(VLOOKUP(W1446,[1]Vakuumiert!$N:$O,2,FALSE)=0,"Vakuumierter VOS Zipfel"),
IFERROR(IF(VLOOKUP(W1446,[1]Vakuumiert!$Q:$R,2,FALSE)=0,"Vakuumiert geschält"),
IFERROR(IF(VLOOKUP(W1446,'[1]vakuumierte Fertigprodukte'!$B:$C,2,FALSE)=0,"Fertigprodukte"),
IFERROR(IF(VLOOKUP(W1446,'[1]vakuumierte Fertigprodukte'!$E:$FI,2,FALSE)=0,"Vakuumierte Zipfel"),
IFERROR(IF(VLOOKUP(W1446,[1]Wurste!$B:$C,2,FALSE)=0,"Räucherwürste"),
IFERROR(IF(VLOOKUP(W1446,[1]Wurste!$E:$F,2,FALSE)=0,"URW/URGW Wurst"),
IFERROR(IF(VLOOKUP(W1446,[1]Wurste!$H:$I,2,FALSE)=0,"HF-Wurst Vegan"),
IFERROR(IF(VLOOKUP(W1446,[1]Wurste!$K:$L,2,FALSE)=0,"320er ohne Würste"),
IFERROR(IF(AND(OR(Abfalldokumentation!$I1446="BU3",Abfalldokumentation!$I1446="Verkauf"),Abfalldokumentation!$N1446="Schimmel",Abfalldokumentation!$O1446="keinen Abnehmer/kein Schälpersonal"),"Div. Zipfel, ES ohne Verwendung",VLOOKUP(Abfalldokumentation!$M1446,Produktgruppen!A:B,2,FALSE)),"-")))))))))))))))))))))))</f>
        <v>ABS</v>
      </c>
      <c r="M1446" s="81" t="str">
        <f>IFERROR(VLOOKUP(Abfalldokumentation!$W1446,Artikel!A:C,3,FALSE),Abfalldokumentation!$W1446)</f>
        <v>Würfel</v>
      </c>
      <c r="N1446" s="81" t="str">
        <f>VLOOKUP(D1446,'Liste Gründe'!A:D,2,FALSE)</f>
        <v>Linienbezogen</v>
      </c>
      <c r="O1446" s="80" t="str">
        <f>IF(ISBLANK(F1446),VLOOKUP(Abfalldokumentation!$X1446,'Liste Gründe'!A:D,3,FALSE),F1446)</f>
        <v>Maschinenabfall</v>
      </c>
      <c r="P1446" s="81" t="str">
        <f>IF(ISBLANK(Abfalldokumentation!$G1446),"-",Abfalldokumentation!$G1446)</f>
        <v>-</v>
      </c>
      <c r="Q1446" s="81">
        <f t="shared" si="183"/>
        <v>43</v>
      </c>
      <c r="R1446" s="81" t="str">
        <f t="shared" si="184"/>
        <v>Produkte</v>
      </c>
      <c r="S1446" s="81" t="str">
        <f t="shared" si="185"/>
        <v>BUs</v>
      </c>
      <c r="T1446" s="81" t="str">
        <f t="shared" si="186"/>
        <v>Symptome</v>
      </c>
      <c r="U1446" s="81" t="str">
        <f>IFERROR(VLOOKUP(Abfalldokumentation!$W1446,Kennzahlen!S:U,3,FALSE)*Abfalldokumentation!$J1446,"0")</f>
        <v>0</v>
      </c>
      <c r="V1446" s="81" t="str">
        <f>IF(ISBLANK(A1446),VLOOKUP(Abfalldokumentation!$W1446,'Linien - BU'!R:S,2,FALSE),A1446)</f>
        <v>L35</v>
      </c>
      <c r="W1446" s="77" t="str">
        <f t="shared" si="187"/>
        <v>Würfel</v>
      </c>
      <c r="X1446" s="77">
        <f t="shared" si="188"/>
        <v>30</v>
      </c>
      <c r="Z1446"/>
      <c r="AA1446"/>
    </row>
    <row r="1447" spans="1:27" ht="30" customHeight="1" x14ac:dyDescent="0.25">
      <c r="A1447" s="45" t="s">
        <v>95</v>
      </c>
      <c r="B1447" s="46" t="s">
        <v>36</v>
      </c>
      <c r="C1447" s="46">
        <v>30</v>
      </c>
      <c r="D1447" s="46">
        <v>30</v>
      </c>
      <c r="E1447" s="47">
        <v>44499</v>
      </c>
      <c r="F1447" s="48"/>
      <c r="G1447" s="46"/>
      <c r="H1447" s="50" t="str">
        <f>IFERROR(VLOOKUP(Abfalldokumentation!$B1447,Artikel!A:C,3,FALSE),Abfalldokumentation!$B1447)</f>
        <v>-</v>
      </c>
      <c r="I1447" s="73" t="str">
        <f>VLOOKUP(V1447,'Linien - BU'!A:B,2,FALSE)</f>
        <v>BU1</v>
      </c>
      <c r="J1447" s="74">
        <f t="shared" si="182"/>
        <v>30</v>
      </c>
      <c r="K1447" s="75">
        <f>Abfalldokumentation!$E1447</f>
        <v>44499</v>
      </c>
      <c r="L1447" s="74" t="str">
        <f>IFERROR(IF(VLOOKUP(W1447,'[1]Rohware 230'!$B:$C,2,FALSE)=0,"Rohware"),
IFERROR(IF(VLOOKUP(W1447,[1]Sammelnr.!$B:$C,2,FALSE)=0,"Sammelnr. ungeschält ABS"),
IFERROR(IF(VLOOKUP(W1447,[1]Sammelnr.!$E:$F,2,FALSE)=0,"Sammelnr. ungeschält VS"),
IFERROR(IF(VLOOKUP(W1447,[1]Sammelnr.!$H:$I,2,FALSE)=0,"Sammelnr. geschält"),
IFERROR(IF(VLOOKUP(W1447,[1]Offen!$B:$C,2,FALSE)=0,"Offen ungeschält ABS"),
IFERROR(IF(VLOOKUP(W1447,[1]Offen!$E:$F,2,FALSE)=0,"Offen ungeschält VOS"),
IFERROR(IF(VLOOKUP(W1447,[1]Offen!$H:$I,2,FALSE)=0,"Offen geschält RW"),
IFERROR(IF(VLOOKUP(W1447,[1]Offen!$K:$L,2,FALSE)=0,"Offen vegan"),
IFERROR(IF(VLOOKUP(W1447,[1]Offen!$N:$O,2,FALSE)=0,"Offen Zipfel"),
IFERROR(IF(VLOOKUP(W1447,[1]Offen!$Q:$R,2,FALSE)=0,"Offen Endstücke"),
IFERROR(IF(VLOOKUP(W1447,[1]Vakuumiert!$B:$C,2,FALSE)=0,"Vakuumierter VOS ungeschält"),
IFERROR(IF(VLOOKUP(W1447,[1]Vakuumiert!$E:$F,2,FALSE)=0,"Vakuumierter ABS ungeschält"),
IFERROR(IF(VLOOKUP(W1447,[1]Vakuumiert!$H:$I,2,FALSE)=0,"Vakuumierter VOS geschält"),
IFERROR(IF(VLOOKUP(W1447,[1]Vakuumiert!$K:$L,2,FALSE)=0,"Vakuumierter VOS vegan"),
IFERROR(IF(VLOOKUP(W1447,[1]Vakuumiert!$N:$O,2,FALSE)=0,"Vakuumierter VOS Zipfel"),
IFERROR(IF(VLOOKUP(W1447,[1]Vakuumiert!$Q:$R,2,FALSE)=0,"Vakuumiert geschält"),
IFERROR(IF(VLOOKUP(W1447,'[1]vakuumierte Fertigprodukte'!$B:$C,2,FALSE)=0,"Fertigprodukte"),
IFERROR(IF(VLOOKUP(W1447,'[1]vakuumierte Fertigprodukte'!$E:$FI,2,FALSE)=0,"Vakuumierte Zipfel"),
IFERROR(IF(VLOOKUP(W1447,[1]Wurste!$B:$C,2,FALSE)=0,"Räucherwürste"),
IFERROR(IF(VLOOKUP(W1447,[1]Wurste!$E:$F,2,FALSE)=0,"URW/URGW Wurst"),
IFERROR(IF(VLOOKUP(W1447,[1]Wurste!$H:$I,2,FALSE)=0,"HF-Wurst Vegan"),
IFERROR(IF(VLOOKUP(W1447,[1]Wurste!$K:$L,2,FALSE)=0,"320er ohne Würste"),
IFERROR(IF(AND(OR(Abfalldokumentation!$I1447="BU3",Abfalldokumentation!$I1447="Verkauf"),Abfalldokumentation!$N1447="Schimmel",Abfalldokumentation!$O1447="keinen Abnehmer/kein Schälpersonal"),"Div. Zipfel, ES ohne Verwendung",VLOOKUP(Abfalldokumentation!$M1447,Produktgruppen!A:B,2,FALSE)),"-")))))))))))))))))))))))</f>
        <v>Rest</v>
      </c>
      <c r="M1447" s="76" t="str">
        <f>IFERROR(VLOOKUP(Abfalldokumentation!$W1447,Artikel!A:C,3,FALSE),Abfalldokumentation!$W1447)</f>
        <v>-</v>
      </c>
      <c r="N1447" s="76" t="str">
        <f>VLOOKUP(D1447,'Liste Gründe'!A:D,2,FALSE)</f>
        <v>Linienbezogen</v>
      </c>
      <c r="O1447" s="75" t="str">
        <f>IF(ISBLANK(F1447),VLOOKUP(Abfalldokumentation!$X1447,'Liste Gründe'!A:D,3,FALSE),F1447)</f>
        <v>Maschinenabfall</v>
      </c>
      <c r="P1447" s="76" t="str">
        <f>IF(ISBLANK(Abfalldokumentation!$G1447),"-",Abfalldokumentation!$G1447)</f>
        <v>-</v>
      </c>
      <c r="Q1447" s="76">
        <f t="shared" si="183"/>
        <v>43</v>
      </c>
      <c r="R1447" s="76" t="str">
        <f t="shared" si="184"/>
        <v>Produkte</v>
      </c>
      <c r="S1447" s="76" t="str">
        <f t="shared" si="185"/>
        <v>BUs</v>
      </c>
      <c r="T1447" s="76" t="str">
        <f t="shared" si="186"/>
        <v>Symptome</v>
      </c>
      <c r="U1447" s="76" t="str">
        <f>IFERROR(VLOOKUP(Abfalldokumentation!$W1447,Kennzahlen!S:U,3,FALSE)*Abfalldokumentation!$J1447,"0")</f>
        <v>0</v>
      </c>
      <c r="V1447" s="76" t="str">
        <f>IF(ISBLANK(A1447),VLOOKUP(Abfalldokumentation!$W1447,'Linien - BU'!R:S,2,FALSE),A1447)</f>
        <v>RWV</v>
      </c>
      <c r="W1447" s="77" t="str">
        <f t="shared" si="187"/>
        <v>-</v>
      </c>
      <c r="X1447" s="77">
        <f t="shared" si="188"/>
        <v>30</v>
      </c>
      <c r="Z1447"/>
      <c r="AA1447"/>
    </row>
    <row r="1448" spans="1:27" ht="30" customHeight="1" x14ac:dyDescent="0.25">
      <c r="A1448" s="39" t="s">
        <v>95</v>
      </c>
      <c r="B1448" s="40">
        <v>23500368</v>
      </c>
      <c r="C1448" s="40">
        <v>25</v>
      </c>
      <c r="D1448" s="40">
        <v>60</v>
      </c>
      <c r="E1448" s="41">
        <v>44502</v>
      </c>
      <c r="F1448" s="42"/>
      <c r="G1448" s="40"/>
      <c r="H1448" s="44" t="str">
        <f>IFERROR(VLOOKUP(Abfalldokumentation!$B1448,Artikel!A:C,3,FALSE),Abfalldokumentation!$B1448)</f>
        <v>RW NATUR-ALD-SCHÄLEN</v>
      </c>
      <c r="I1448" s="78" t="str">
        <f>VLOOKUP(V1448,'Linien - BU'!A:B,2,FALSE)</f>
        <v>BU1</v>
      </c>
      <c r="J1448" s="79">
        <f t="shared" si="182"/>
        <v>25</v>
      </c>
      <c r="K1448" s="80">
        <f>Abfalldokumentation!$E1448</f>
        <v>44502</v>
      </c>
      <c r="L1448" s="79" t="str">
        <f>IFERROR(IF(VLOOKUP(W1448,'[1]Rohware 230'!$B:$C,2,FALSE)=0,"Rohware"),
IFERROR(IF(VLOOKUP(W1448,[1]Sammelnr.!$B:$C,2,FALSE)=0,"Sammelnr. ungeschält ABS"),
IFERROR(IF(VLOOKUP(W1448,[1]Sammelnr.!$E:$F,2,FALSE)=0,"Sammelnr. ungeschält VS"),
IFERROR(IF(VLOOKUP(W1448,[1]Sammelnr.!$H:$I,2,FALSE)=0,"Sammelnr. geschält"),
IFERROR(IF(VLOOKUP(W1448,[1]Offen!$B:$C,2,FALSE)=0,"Offen ungeschält ABS"),
IFERROR(IF(VLOOKUP(W1448,[1]Offen!$E:$F,2,FALSE)=0,"Offen ungeschält VOS"),
IFERROR(IF(VLOOKUP(W1448,[1]Offen!$H:$I,2,FALSE)=0,"Offen geschält RW"),
IFERROR(IF(VLOOKUP(W1448,[1]Offen!$K:$L,2,FALSE)=0,"Offen vegan"),
IFERROR(IF(VLOOKUP(W1448,[1]Offen!$N:$O,2,FALSE)=0,"Offen Zipfel"),
IFERROR(IF(VLOOKUP(W1448,[1]Offen!$Q:$R,2,FALSE)=0,"Offen Endstücke"),
IFERROR(IF(VLOOKUP(W1448,[1]Vakuumiert!$B:$C,2,FALSE)=0,"Vakuumierter VOS ungeschält"),
IFERROR(IF(VLOOKUP(W1448,[1]Vakuumiert!$E:$F,2,FALSE)=0,"Vakuumierter ABS ungeschält"),
IFERROR(IF(VLOOKUP(W1448,[1]Vakuumiert!$H:$I,2,FALSE)=0,"Vakuumierter VOS geschält"),
IFERROR(IF(VLOOKUP(W1448,[1]Vakuumiert!$K:$L,2,FALSE)=0,"Vakuumierter VOS vegan"),
IFERROR(IF(VLOOKUP(W1448,[1]Vakuumiert!$N:$O,2,FALSE)=0,"Vakuumierter VOS Zipfel"),
IFERROR(IF(VLOOKUP(W1448,[1]Vakuumiert!$Q:$R,2,FALSE)=0,"Vakuumiert geschält"),
IFERROR(IF(VLOOKUP(W1448,'[1]vakuumierte Fertigprodukte'!$B:$C,2,FALSE)=0,"Fertigprodukte"),
IFERROR(IF(VLOOKUP(W1448,'[1]vakuumierte Fertigprodukte'!$E:$FI,2,FALSE)=0,"Vakuumierte Zipfel"),
IFERROR(IF(VLOOKUP(W1448,[1]Wurste!$B:$C,2,FALSE)=0,"Räucherwürste"),
IFERROR(IF(VLOOKUP(W1448,[1]Wurste!$E:$F,2,FALSE)=0,"URW/URGW Wurst"),
IFERROR(IF(VLOOKUP(W1448,[1]Wurste!$H:$I,2,FALSE)=0,"HF-Wurst Vegan"),
IFERROR(IF(VLOOKUP(W1448,[1]Wurste!$K:$L,2,FALSE)=0,"320er ohne Würste"),
IFERROR(IF(AND(OR(Abfalldokumentation!$I1448="BU3",Abfalldokumentation!$I1448="Verkauf"),Abfalldokumentation!$N1448="Schimmel",Abfalldokumentation!$O1448="keinen Abnehmer/kein Schälpersonal"),"Div. Zipfel, ES ohne Verwendung",VLOOKUP(Abfalldokumentation!$M1448,Produktgruppen!A:B,2,FALSE)),"-")))))))))))))))))))))))</f>
        <v>Offen geschält RW</v>
      </c>
      <c r="M1448" s="81" t="str">
        <f>IFERROR(VLOOKUP(Abfalldokumentation!$W1448,Artikel!A:C,3,FALSE),Abfalldokumentation!$W1448)</f>
        <v>RW NATUR-ALD-SCHÄLEN</v>
      </c>
      <c r="N1448" s="81" t="str">
        <f>VLOOKUP(D1448,'Liste Gründe'!A:D,2,FALSE)</f>
        <v>Rest</v>
      </c>
      <c r="O1448" s="80" t="str">
        <f>IF(ISBLANK(F1448),VLOOKUP(Abfalldokumentation!$X1448,'Liste Gründe'!A:D,3,FALSE),F1448)</f>
        <v>geschälte Rinde</v>
      </c>
      <c r="P1448" s="81" t="str">
        <f>IF(ISBLANK(Abfalldokumentation!$G1448),"-",Abfalldokumentation!$G1448)</f>
        <v>-</v>
      </c>
      <c r="Q1448" s="81">
        <f t="shared" si="183"/>
        <v>44</v>
      </c>
      <c r="R1448" s="81" t="str">
        <f t="shared" si="184"/>
        <v>Produkte</v>
      </c>
      <c r="S1448" s="81" t="str">
        <f t="shared" si="185"/>
        <v>BUs</v>
      </c>
      <c r="T1448" s="81" t="str">
        <f t="shared" si="186"/>
        <v>Symptome</v>
      </c>
      <c r="U1448" s="81" t="str">
        <f>IFERROR(VLOOKUP(Abfalldokumentation!$W1448,Kennzahlen!S:U,3,FALSE)*Abfalldokumentation!$J1448,"0")</f>
        <v>0</v>
      </c>
      <c r="V1448" s="81" t="str">
        <f>IF(ISBLANK(A1448),VLOOKUP(Abfalldokumentation!$W1448,'Linien - BU'!R:S,2,FALSE),A1448)</f>
        <v>RWV</v>
      </c>
      <c r="W1448" s="77">
        <f t="shared" si="187"/>
        <v>23500368</v>
      </c>
      <c r="X1448" s="77">
        <f t="shared" si="188"/>
        <v>60</v>
      </c>
      <c r="Z1448"/>
      <c r="AA1448"/>
    </row>
    <row r="1449" spans="1:27" ht="30" customHeight="1" x14ac:dyDescent="0.25">
      <c r="A1449" s="45" t="s">
        <v>95</v>
      </c>
      <c r="B1449" s="46">
        <v>23500374</v>
      </c>
      <c r="C1449" s="46">
        <v>10</v>
      </c>
      <c r="D1449" s="46">
        <v>60</v>
      </c>
      <c r="E1449" s="47">
        <v>44502</v>
      </c>
      <c r="F1449" s="48"/>
      <c r="G1449" s="46"/>
      <c r="H1449" s="50" t="str">
        <f>IFERROR(VLOOKUP(Abfalldokumentation!$B1449,Artikel!A:C,3,FALSE),Abfalldokumentation!$B1449)</f>
        <v>RW CHILI-ALD SCHÄLEN</v>
      </c>
      <c r="I1449" s="73" t="str">
        <f>VLOOKUP(V1449,'Linien - BU'!A:B,2,FALSE)</f>
        <v>BU1</v>
      </c>
      <c r="J1449" s="74">
        <f t="shared" si="182"/>
        <v>10</v>
      </c>
      <c r="K1449" s="75">
        <f>Abfalldokumentation!$E1449</f>
        <v>44502</v>
      </c>
      <c r="L1449" s="74" t="str">
        <f>IFERROR(IF(VLOOKUP(W1449,'[1]Rohware 230'!$B:$C,2,FALSE)=0,"Rohware"),
IFERROR(IF(VLOOKUP(W1449,[1]Sammelnr.!$B:$C,2,FALSE)=0,"Sammelnr. ungeschält ABS"),
IFERROR(IF(VLOOKUP(W1449,[1]Sammelnr.!$E:$F,2,FALSE)=0,"Sammelnr. ungeschält VS"),
IFERROR(IF(VLOOKUP(W1449,[1]Sammelnr.!$H:$I,2,FALSE)=0,"Sammelnr. geschält"),
IFERROR(IF(VLOOKUP(W1449,[1]Offen!$B:$C,2,FALSE)=0,"Offen ungeschält ABS"),
IFERROR(IF(VLOOKUP(W1449,[1]Offen!$E:$F,2,FALSE)=0,"Offen ungeschält VOS"),
IFERROR(IF(VLOOKUP(W1449,[1]Offen!$H:$I,2,FALSE)=0,"Offen geschält RW"),
IFERROR(IF(VLOOKUP(W1449,[1]Offen!$K:$L,2,FALSE)=0,"Offen vegan"),
IFERROR(IF(VLOOKUP(W1449,[1]Offen!$N:$O,2,FALSE)=0,"Offen Zipfel"),
IFERROR(IF(VLOOKUP(W1449,[1]Offen!$Q:$R,2,FALSE)=0,"Offen Endstücke"),
IFERROR(IF(VLOOKUP(W1449,[1]Vakuumiert!$B:$C,2,FALSE)=0,"Vakuumierter VOS ungeschält"),
IFERROR(IF(VLOOKUP(W1449,[1]Vakuumiert!$E:$F,2,FALSE)=0,"Vakuumierter ABS ungeschält"),
IFERROR(IF(VLOOKUP(W1449,[1]Vakuumiert!$H:$I,2,FALSE)=0,"Vakuumierter VOS geschält"),
IFERROR(IF(VLOOKUP(W1449,[1]Vakuumiert!$K:$L,2,FALSE)=0,"Vakuumierter VOS vegan"),
IFERROR(IF(VLOOKUP(W1449,[1]Vakuumiert!$N:$O,2,FALSE)=0,"Vakuumierter VOS Zipfel"),
IFERROR(IF(VLOOKUP(W1449,[1]Vakuumiert!$Q:$R,2,FALSE)=0,"Vakuumiert geschält"),
IFERROR(IF(VLOOKUP(W1449,'[1]vakuumierte Fertigprodukte'!$B:$C,2,FALSE)=0,"Fertigprodukte"),
IFERROR(IF(VLOOKUP(W1449,'[1]vakuumierte Fertigprodukte'!$E:$FI,2,FALSE)=0,"Vakuumierte Zipfel"),
IFERROR(IF(VLOOKUP(W1449,[1]Wurste!$B:$C,2,FALSE)=0,"Räucherwürste"),
IFERROR(IF(VLOOKUP(W1449,[1]Wurste!$E:$F,2,FALSE)=0,"URW/URGW Wurst"),
IFERROR(IF(VLOOKUP(W1449,[1]Wurste!$H:$I,2,FALSE)=0,"HF-Wurst Vegan"),
IFERROR(IF(VLOOKUP(W1449,[1]Wurste!$K:$L,2,FALSE)=0,"320er ohne Würste"),
IFERROR(IF(AND(OR(Abfalldokumentation!$I1449="BU3",Abfalldokumentation!$I1449="Verkauf"),Abfalldokumentation!$N1449="Schimmel",Abfalldokumentation!$O1449="keinen Abnehmer/kein Schälpersonal"),"Div. Zipfel, ES ohne Verwendung",VLOOKUP(Abfalldokumentation!$M1449,Produktgruppen!A:B,2,FALSE)),"-")))))))))))))))))))))))</f>
        <v>Offen geschält RW</v>
      </c>
      <c r="M1449" s="76" t="str">
        <f>IFERROR(VLOOKUP(Abfalldokumentation!$W1449,Artikel!A:C,3,FALSE),Abfalldokumentation!$W1449)</f>
        <v>RW CHILI-ALD SCHÄLEN</v>
      </c>
      <c r="N1449" s="76" t="str">
        <f>VLOOKUP(D1449,'Liste Gründe'!A:D,2,FALSE)</f>
        <v>Rest</v>
      </c>
      <c r="O1449" s="75" t="str">
        <f>IF(ISBLANK(F1449),VLOOKUP(Abfalldokumentation!$X1449,'Liste Gründe'!A:D,3,FALSE),F1449)</f>
        <v>geschälte Rinde</v>
      </c>
      <c r="P1449" s="76" t="str">
        <f>IF(ISBLANK(Abfalldokumentation!$G1449),"-",Abfalldokumentation!$G1449)</f>
        <v>-</v>
      </c>
      <c r="Q1449" s="76">
        <f t="shared" si="183"/>
        <v>44</v>
      </c>
      <c r="R1449" s="76" t="str">
        <f t="shared" si="184"/>
        <v>Produkte</v>
      </c>
      <c r="S1449" s="76" t="str">
        <f t="shared" si="185"/>
        <v>BUs</v>
      </c>
      <c r="T1449" s="76" t="str">
        <f t="shared" si="186"/>
        <v>Symptome</v>
      </c>
      <c r="U1449" s="76" t="str">
        <f>IFERROR(VLOOKUP(Abfalldokumentation!$W1449,Kennzahlen!S:U,3,FALSE)*Abfalldokumentation!$J1449,"0")</f>
        <v>0</v>
      </c>
      <c r="V1449" s="76" t="str">
        <f>IF(ISBLANK(A1449),VLOOKUP(Abfalldokumentation!$W1449,'Linien - BU'!R:S,2,FALSE),A1449)</f>
        <v>RWV</v>
      </c>
      <c r="W1449" s="77">
        <f t="shared" si="187"/>
        <v>23500374</v>
      </c>
      <c r="X1449" s="77">
        <f t="shared" si="188"/>
        <v>60</v>
      </c>
      <c r="Z1449"/>
      <c r="AA1449"/>
    </row>
    <row r="1450" spans="1:27" ht="30" customHeight="1" x14ac:dyDescent="0.25">
      <c r="A1450" s="39" t="s">
        <v>106</v>
      </c>
      <c r="B1450" s="40">
        <v>29500613</v>
      </c>
      <c r="C1450" s="40">
        <v>276</v>
      </c>
      <c r="D1450" s="40">
        <v>12</v>
      </c>
      <c r="E1450" s="41">
        <v>44502</v>
      </c>
      <c r="F1450" s="42" t="s">
        <v>21</v>
      </c>
      <c r="G1450" s="40"/>
      <c r="H1450" s="44" t="str">
        <f>IFERROR(VLOOKUP(Abfalldokumentation!$B1450,Artikel!A:C,3,FALSE),Abfalldokumentation!$B1450)</f>
        <v>VOS Räucher extra natri</v>
      </c>
      <c r="I1450" s="78" t="str">
        <f>VLOOKUP(V1450,'Linien - BU'!A:B,2,FALSE)</f>
        <v>BU3</v>
      </c>
      <c r="J1450" s="79">
        <f t="shared" si="182"/>
        <v>276</v>
      </c>
      <c r="K1450" s="80">
        <f>Abfalldokumentation!$E1450</f>
        <v>44502</v>
      </c>
      <c r="L1450" s="79" t="str">
        <f>IFERROR(IF(VLOOKUP(W1450,'[1]Rohware 230'!$B:$C,2,FALSE)=0,"Rohware"),
IFERROR(IF(VLOOKUP(W1450,[1]Sammelnr.!$B:$C,2,FALSE)=0,"Sammelnr. ungeschält ABS"),
IFERROR(IF(VLOOKUP(W1450,[1]Sammelnr.!$E:$F,2,FALSE)=0,"Sammelnr. ungeschält VS"),
IFERROR(IF(VLOOKUP(W1450,[1]Sammelnr.!$H:$I,2,FALSE)=0,"Sammelnr. geschält"),
IFERROR(IF(VLOOKUP(W1450,[1]Offen!$B:$C,2,FALSE)=0,"Offen ungeschält ABS"),
IFERROR(IF(VLOOKUP(W1450,[1]Offen!$E:$F,2,FALSE)=0,"Offen ungeschält VOS"),
IFERROR(IF(VLOOKUP(W1450,[1]Offen!$H:$I,2,FALSE)=0,"Offen geschält RW"),
IFERROR(IF(VLOOKUP(W1450,[1]Offen!$K:$L,2,FALSE)=0,"Offen vegan"),
IFERROR(IF(VLOOKUP(W1450,[1]Offen!$N:$O,2,FALSE)=0,"Offen Zipfel"),
IFERROR(IF(VLOOKUP(W1450,[1]Offen!$Q:$R,2,FALSE)=0,"Offen Endstücke"),
IFERROR(IF(VLOOKUP(W1450,[1]Vakuumiert!$B:$C,2,FALSE)=0,"Vakuumierter VOS ungeschält"),
IFERROR(IF(VLOOKUP(W1450,[1]Vakuumiert!$E:$F,2,FALSE)=0,"Vakuumierter ABS ungeschält"),
IFERROR(IF(VLOOKUP(W1450,[1]Vakuumiert!$H:$I,2,FALSE)=0,"Vakuumierter VOS geschält"),
IFERROR(IF(VLOOKUP(W1450,[1]Vakuumiert!$K:$L,2,FALSE)=0,"Vakuumierter VOS vegan"),
IFERROR(IF(VLOOKUP(W1450,[1]Vakuumiert!$N:$O,2,FALSE)=0,"Vakuumierter VOS Zipfel"),
IFERROR(IF(VLOOKUP(W1450,[1]Vakuumiert!$Q:$R,2,FALSE)=0,"Vakuumiert geschält"),
IFERROR(IF(VLOOKUP(W1450,'[1]vakuumierte Fertigprodukte'!$B:$C,2,FALSE)=0,"Fertigprodukte"),
IFERROR(IF(VLOOKUP(W1450,'[1]vakuumierte Fertigprodukte'!$E:$FI,2,FALSE)=0,"Vakuumierte Zipfel"),
IFERROR(IF(VLOOKUP(W1450,[1]Wurste!$B:$C,2,FALSE)=0,"Räucherwürste"),
IFERROR(IF(VLOOKUP(W1450,[1]Wurste!$E:$F,2,FALSE)=0,"URW/URGW Wurst"),
IFERROR(IF(VLOOKUP(W1450,[1]Wurste!$H:$I,2,FALSE)=0,"HF-Wurst Vegan"),
IFERROR(IF(VLOOKUP(W1450,[1]Wurste!$K:$L,2,FALSE)=0,"320er ohne Würste"),
IFERROR(IF(AND(OR(Abfalldokumentation!$I1450="BU3",Abfalldokumentation!$I1450="Verkauf"),Abfalldokumentation!$N1450="Schimmel",Abfalldokumentation!$O1450="keinen Abnehmer/kein Schälpersonal"),"Div. Zipfel, ES ohne Verwendung",VLOOKUP(Abfalldokumentation!$M1450,Produktgruppen!A:B,2,FALSE)),"-")))))))))))))))))))))))</f>
        <v>Offen ungeschält VOS</v>
      </c>
      <c r="M1450" s="81" t="str">
        <f>IFERROR(VLOOKUP(Abfalldokumentation!$W1450,Artikel!A:C,3,FALSE),Abfalldokumentation!$W1450)</f>
        <v>VOS Räucher extra natri</v>
      </c>
      <c r="N1450" s="81" t="str">
        <f>VLOOKUP(D1450,'Liste Gründe'!A:D,2,FALSE)</f>
        <v>Schimmel</v>
      </c>
      <c r="O1450" s="80" t="str">
        <f>IF(ISBLANK(F1450),VLOOKUP(Abfalldokumentation!$X1450,'Liste Gründe'!A:D,3,FALSE),F1450)</f>
        <v>VOS &gt; Einsatz</v>
      </c>
      <c r="P1450" s="81" t="str">
        <f>IF(ISBLANK(Abfalldokumentation!$G1450),"-",Abfalldokumentation!$G1450)</f>
        <v>-</v>
      </c>
      <c r="Q1450" s="81">
        <f t="shared" si="183"/>
        <v>44</v>
      </c>
      <c r="R1450" s="81" t="str">
        <f t="shared" si="184"/>
        <v>Produkte</v>
      </c>
      <c r="S1450" s="81" t="str">
        <f t="shared" si="185"/>
        <v>BUs</v>
      </c>
      <c r="T1450" s="81" t="str">
        <f t="shared" si="186"/>
        <v>Symptome</v>
      </c>
      <c r="U1450" s="81">
        <f>IFERROR(VLOOKUP(Abfalldokumentation!$W1450,Kennzahlen!S:U,3,FALSE)*Abfalldokumentation!$J1450,"0")</f>
        <v>138</v>
      </c>
      <c r="V1450" s="81" t="str">
        <f>IF(ISBLANK(A1450),VLOOKUP(Abfalldokumentation!$W1450,'Linien - BU'!R:S,2,FALSE),A1450)</f>
        <v>Bu3</v>
      </c>
      <c r="W1450" s="77">
        <f t="shared" si="187"/>
        <v>29500613</v>
      </c>
      <c r="X1450" s="77">
        <f t="shared" si="188"/>
        <v>12</v>
      </c>
      <c r="Z1450"/>
      <c r="AA1450"/>
    </row>
    <row r="1451" spans="1:27" ht="30" customHeight="1" x14ac:dyDescent="0.25">
      <c r="A1451" s="45" t="s">
        <v>8</v>
      </c>
      <c r="B1451" s="46">
        <v>29500622</v>
      </c>
      <c r="C1451" s="46">
        <v>453</v>
      </c>
      <c r="D1451" s="46">
        <v>12</v>
      </c>
      <c r="E1451" s="47">
        <v>44502</v>
      </c>
      <c r="F1451" s="48" t="s">
        <v>21</v>
      </c>
      <c r="G1451" s="46"/>
      <c r="H1451" s="50" t="str">
        <f>IFERROR(VLOOKUP(Abfalldokumentation!$B1451,Artikel!A:C,3,FALSE),Abfalldokumentation!$B1451)</f>
        <v>VOS GRW Natur 45% OGT</v>
      </c>
      <c r="I1451" s="73" t="str">
        <f>VLOOKUP(V1451,'Linien - BU'!A:B,2,FALSE)</f>
        <v>BU3</v>
      </c>
      <c r="J1451" s="74">
        <f t="shared" si="182"/>
        <v>453</v>
      </c>
      <c r="K1451" s="75">
        <f>Abfalldokumentation!$E1451</f>
        <v>44502</v>
      </c>
      <c r="L1451" s="74" t="str">
        <f>IFERROR(IF(VLOOKUP(W1451,'[1]Rohware 230'!$B:$C,2,FALSE)=0,"Rohware"),
IFERROR(IF(VLOOKUP(W1451,[1]Sammelnr.!$B:$C,2,FALSE)=0,"Sammelnr. ungeschält ABS"),
IFERROR(IF(VLOOKUP(W1451,[1]Sammelnr.!$E:$F,2,FALSE)=0,"Sammelnr. ungeschält VS"),
IFERROR(IF(VLOOKUP(W1451,[1]Sammelnr.!$H:$I,2,FALSE)=0,"Sammelnr. geschält"),
IFERROR(IF(VLOOKUP(W1451,[1]Offen!$B:$C,2,FALSE)=0,"Offen ungeschält ABS"),
IFERROR(IF(VLOOKUP(W1451,[1]Offen!$E:$F,2,FALSE)=0,"Offen ungeschält VOS"),
IFERROR(IF(VLOOKUP(W1451,[1]Offen!$H:$I,2,FALSE)=0,"Offen geschält RW"),
IFERROR(IF(VLOOKUP(W1451,[1]Offen!$K:$L,2,FALSE)=0,"Offen vegan"),
IFERROR(IF(VLOOKUP(W1451,[1]Offen!$N:$O,2,FALSE)=0,"Offen Zipfel"),
IFERROR(IF(VLOOKUP(W1451,[1]Offen!$Q:$R,2,FALSE)=0,"Offen Endstücke"),
IFERROR(IF(VLOOKUP(W1451,[1]Vakuumiert!$B:$C,2,FALSE)=0,"Vakuumierter VOS ungeschält"),
IFERROR(IF(VLOOKUP(W1451,[1]Vakuumiert!$E:$F,2,FALSE)=0,"Vakuumierter ABS ungeschält"),
IFERROR(IF(VLOOKUP(W1451,[1]Vakuumiert!$H:$I,2,FALSE)=0,"Vakuumierter VOS geschält"),
IFERROR(IF(VLOOKUP(W1451,[1]Vakuumiert!$K:$L,2,FALSE)=0,"Vakuumierter VOS vegan"),
IFERROR(IF(VLOOKUP(W1451,[1]Vakuumiert!$N:$O,2,FALSE)=0,"Vakuumierter VOS Zipfel"),
IFERROR(IF(VLOOKUP(W1451,[1]Vakuumiert!$Q:$R,2,FALSE)=0,"Vakuumiert geschält"),
IFERROR(IF(VLOOKUP(W1451,'[1]vakuumierte Fertigprodukte'!$B:$C,2,FALSE)=0,"Fertigprodukte"),
IFERROR(IF(VLOOKUP(W1451,'[1]vakuumierte Fertigprodukte'!$E:$FI,2,FALSE)=0,"Vakuumierte Zipfel"),
IFERROR(IF(VLOOKUP(W1451,[1]Wurste!$B:$C,2,FALSE)=0,"Räucherwürste"),
IFERROR(IF(VLOOKUP(W1451,[1]Wurste!$E:$F,2,FALSE)=0,"URW/URGW Wurst"),
IFERROR(IF(VLOOKUP(W1451,[1]Wurste!$H:$I,2,FALSE)=0,"HF-Wurst Vegan"),
IFERROR(IF(VLOOKUP(W1451,[1]Wurste!$K:$L,2,FALSE)=0,"320er ohne Würste"),
IFERROR(IF(AND(OR(Abfalldokumentation!$I1451="BU3",Abfalldokumentation!$I1451="Verkauf"),Abfalldokumentation!$N1451="Schimmel",Abfalldokumentation!$O1451="keinen Abnehmer/kein Schälpersonal"),"Div. Zipfel, ES ohne Verwendung",VLOOKUP(Abfalldokumentation!$M1451,Produktgruppen!A:B,2,FALSE)),"-")))))))))))))))))))))))</f>
        <v>Offen ungeschält VOS</v>
      </c>
      <c r="M1451" s="76" t="str">
        <f>IFERROR(VLOOKUP(Abfalldokumentation!$W1451,Artikel!A:C,3,FALSE),Abfalldokumentation!$W1451)</f>
        <v>VOS GRW Natur 45% OGT</v>
      </c>
      <c r="N1451" s="76" t="str">
        <f>VLOOKUP(D1451,'Liste Gründe'!A:D,2,FALSE)</f>
        <v>Schimmel</v>
      </c>
      <c r="O1451" s="75" t="str">
        <f>IF(ISBLANK(F1451),VLOOKUP(Abfalldokumentation!$X1451,'Liste Gründe'!A:D,3,FALSE),F1451)</f>
        <v>VOS &gt; Einsatz</v>
      </c>
      <c r="P1451" s="76" t="str">
        <f>IF(ISBLANK(Abfalldokumentation!$G1451),"-",Abfalldokumentation!$G1451)</f>
        <v>-</v>
      </c>
      <c r="Q1451" s="76">
        <f t="shared" si="183"/>
        <v>44</v>
      </c>
      <c r="R1451" s="76" t="str">
        <f t="shared" si="184"/>
        <v>Produkte</v>
      </c>
      <c r="S1451" s="76" t="str">
        <f t="shared" si="185"/>
        <v>BUs</v>
      </c>
      <c r="T1451" s="76" t="str">
        <f t="shared" si="186"/>
        <v>Symptome</v>
      </c>
      <c r="U1451" s="76">
        <f>IFERROR(VLOOKUP(Abfalldokumentation!$W1451,Kennzahlen!S:U,3,FALSE)*Abfalldokumentation!$J1451,"0")</f>
        <v>226.5</v>
      </c>
      <c r="V1451" s="76" t="str">
        <f>IF(ISBLANK(A1451),VLOOKUP(Abfalldokumentation!$W1451,'Linien - BU'!R:S,2,FALSE),A1451)</f>
        <v>BU3</v>
      </c>
      <c r="W1451" s="77">
        <f t="shared" si="187"/>
        <v>29500622</v>
      </c>
      <c r="X1451" s="77">
        <f t="shared" si="188"/>
        <v>12</v>
      </c>
      <c r="Z1451"/>
      <c r="AA1451"/>
    </row>
    <row r="1452" spans="1:27" ht="30" customHeight="1" x14ac:dyDescent="0.25">
      <c r="A1452" s="39" t="s">
        <v>8</v>
      </c>
      <c r="B1452" s="40">
        <v>29501003</v>
      </c>
      <c r="C1452" s="40">
        <v>90</v>
      </c>
      <c r="D1452" s="40">
        <v>81</v>
      </c>
      <c r="E1452" s="41">
        <v>44502</v>
      </c>
      <c r="F1452" s="42"/>
      <c r="G1452" s="40"/>
      <c r="H1452" s="44" t="str">
        <f>IFERROR(VLOOKUP(Abfalldokumentation!$B1452,Artikel!A:C,3,FALSE),Abfalldokumentation!$B1452)</f>
        <v>ABS CHED-PF-KRÄUK gemis</v>
      </c>
      <c r="I1452" s="78" t="str">
        <f>VLOOKUP(V1452,'Linien - BU'!A:B,2,FALSE)</f>
        <v>BU3</v>
      </c>
      <c r="J1452" s="79">
        <f t="shared" si="182"/>
        <v>90</v>
      </c>
      <c r="K1452" s="80">
        <f>Abfalldokumentation!$E1452</f>
        <v>44502</v>
      </c>
      <c r="L1452" s="79" t="str">
        <f>IFERROR(IF(VLOOKUP(W1452,'[1]Rohware 230'!$B:$C,2,FALSE)=0,"Rohware"),
IFERROR(IF(VLOOKUP(W1452,[1]Sammelnr.!$B:$C,2,FALSE)=0,"Sammelnr. ungeschält ABS"),
IFERROR(IF(VLOOKUP(W1452,[1]Sammelnr.!$E:$F,2,FALSE)=0,"Sammelnr. ungeschält VS"),
IFERROR(IF(VLOOKUP(W1452,[1]Sammelnr.!$H:$I,2,FALSE)=0,"Sammelnr. geschält"),
IFERROR(IF(VLOOKUP(W1452,[1]Offen!$B:$C,2,FALSE)=0,"Offen ungeschält ABS"),
IFERROR(IF(VLOOKUP(W1452,[1]Offen!$E:$F,2,FALSE)=0,"Offen ungeschält VOS"),
IFERROR(IF(VLOOKUP(W1452,[1]Offen!$H:$I,2,FALSE)=0,"Offen geschält RW"),
IFERROR(IF(VLOOKUP(W1452,[1]Offen!$K:$L,2,FALSE)=0,"Offen vegan"),
IFERROR(IF(VLOOKUP(W1452,[1]Offen!$N:$O,2,FALSE)=0,"Offen Zipfel"),
IFERROR(IF(VLOOKUP(W1452,[1]Offen!$Q:$R,2,FALSE)=0,"Offen Endstücke"),
IFERROR(IF(VLOOKUP(W1452,[1]Vakuumiert!$B:$C,2,FALSE)=0,"Vakuumierter VOS ungeschält"),
IFERROR(IF(VLOOKUP(W1452,[1]Vakuumiert!$E:$F,2,FALSE)=0,"Vakuumierter ABS ungeschält"),
IFERROR(IF(VLOOKUP(W1452,[1]Vakuumiert!$H:$I,2,FALSE)=0,"Vakuumierter VOS geschält"),
IFERROR(IF(VLOOKUP(W1452,[1]Vakuumiert!$K:$L,2,FALSE)=0,"Vakuumierter VOS vegan"),
IFERROR(IF(VLOOKUP(W1452,[1]Vakuumiert!$N:$O,2,FALSE)=0,"Vakuumierter VOS Zipfel"),
IFERROR(IF(VLOOKUP(W1452,[1]Vakuumiert!$Q:$R,2,FALSE)=0,"Vakuumiert geschält"),
IFERROR(IF(VLOOKUP(W1452,'[1]vakuumierte Fertigprodukte'!$B:$C,2,FALSE)=0,"Fertigprodukte"),
IFERROR(IF(VLOOKUP(W1452,'[1]vakuumierte Fertigprodukte'!$E:$FI,2,FALSE)=0,"Vakuumierte Zipfel"),
IFERROR(IF(VLOOKUP(W1452,[1]Wurste!$B:$C,2,FALSE)=0,"Räucherwürste"),
IFERROR(IF(VLOOKUP(W1452,[1]Wurste!$E:$F,2,FALSE)=0,"URW/URGW Wurst"),
IFERROR(IF(VLOOKUP(W1452,[1]Wurste!$H:$I,2,FALSE)=0,"HF-Wurst Vegan"),
IFERROR(IF(VLOOKUP(W1452,[1]Wurste!$K:$L,2,FALSE)=0,"320er ohne Würste"),
IFERROR(IF(AND(OR(Abfalldokumentation!$I1452="BU3",Abfalldokumentation!$I1452="Verkauf"),Abfalldokumentation!$N1452="Schimmel",Abfalldokumentation!$O1452="keinen Abnehmer/kein Schälpersonal"),"Div. Zipfel, ES ohne Verwendung",VLOOKUP(Abfalldokumentation!$M1452,Produktgruppen!A:B,2,FALSE)),"-")))))))))))))))))))))))</f>
        <v>Offen ungeschält ABS</v>
      </c>
      <c r="M1452" s="81" t="str">
        <f>IFERROR(VLOOKUP(Abfalldokumentation!$W1452,Artikel!A:C,3,FALSE),Abfalldokumentation!$W1452)</f>
        <v>ABS CHED-PF-KRÄUK gemis</v>
      </c>
      <c r="N1452" s="81" t="str">
        <f>VLOOKUP(D1452,'Liste Gründe'!A:D,2,FALSE)</f>
        <v>Linienbezogen</v>
      </c>
      <c r="O1452" s="80" t="str">
        <f>IF(ISBLANK(F1452),VLOOKUP(Abfalldokumentation!$X1452,'Liste Gründe'!A:D,3,FALSE),F1452)</f>
        <v>gemischtes Produkt</v>
      </c>
      <c r="P1452" s="81" t="str">
        <f>IF(ISBLANK(Abfalldokumentation!$G1452),"-",Abfalldokumentation!$G1452)</f>
        <v>-</v>
      </c>
      <c r="Q1452" s="81">
        <f t="shared" si="183"/>
        <v>44</v>
      </c>
      <c r="R1452" s="81" t="str">
        <f t="shared" si="184"/>
        <v>Produkte</v>
      </c>
      <c r="S1452" s="81" t="str">
        <f t="shared" si="185"/>
        <v>BUs</v>
      </c>
      <c r="T1452" s="81" t="str">
        <f t="shared" si="186"/>
        <v>Symptome</v>
      </c>
      <c r="U1452" s="81">
        <f>IFERROR(VLOOKUP(Abfalldokumentation!$W1452,Kennzahlen!S:U,3,FALSE)*Abfalldokumentation!$J1452,"0")</f>
        <v>90</v>
      </c>
      <c r="V1452" s="81" t="str">
        <f>IF(ISBLANK(A1452),VLOOKUP(Abfalldokumentation!$W1452,'Linien - BU'!R:S,2,FALSE),A1452)</f>
        <v>BU3</v>
      </c>
      <c r="W1452" s="77">
        <f t="shared" si="187"/>
        <v>29501003</v>
      </c>
      <c r="X1452" s="77">
        <f t="shared" si="188"/>
        <v>81</v>
      </c>
      <c r="Z1452"/>
      <c r="AA1452"/>
    </row>
    <row r="1453" spans="1:27" ht="30" customHeight="1" x14ac:dyDescent="0.25">
      <c r="A1453" s="45" t="s">
        <v>8</v>
      </c>
      <c r="B1453" s="46">
        <v>29501032</v>
      </c>
      <c r="C1453" s="46">
        <v>150</v>
      </c>
      <c r="D1453" s="46">
        <v>42</v>
      </c>
      <c r="E1453" s="47">
        <v>44502</v>
      </c>
      <c r="F1453" s="48"/>
      <c r="G1453" s="46"/>
      <c r="H1453" s="50" t="str">
        <f>IFERROR(VLOOKUP(Abfalldokumentation!$B1453,Artikel!A:C,3,FALSE),Abfalldokumentation!$B1453)</f>
        <v>ABS CHED-ROT MIT ß-CARO</v>
      </c>
      <c r="I1453" s="73" t="str">
        <f>VLOOKUP(V1453,'Linien - BU'!A:B,2,FALSE)</f>
        <v>BU3</v>
      </c>
      <c r="J1453" s="74">
        <f t="shared" si="182"/>
        <v>150</v>
      </c>
      <c r="K1453" s="75">
        <f>Abfalldokumentation!$E1453</f>
        <v>44502</v>
      </c>
      <c r="L1453" s="74" t="str">
        <f>IFERROR(IF(VLOOKUP(W1453,'[1]Rohware 230'!$B:$C,2,FALSE)=0,"Rohware"),
IFERROR(IF(VLOOKUP(W1453,[1]Sammelnr.!$B:$C,2,FALSE)=0,"Sammelnr. ungeschält ABS"),
IFERROR(IF(VLOOKUP(W1453,[1]Sammelnr.!$E:$F,2,FALSE)=0,"Sammelnr. ungeschält VS"),
IFERROR(IF(VLOOKUP(W1453,[1]Sammelnr.!$H:$I,2,FALSE)=0,"Sammelnr. geschält"),
IFERROR(IF(VLOOKUP(W1453,[1]Offen!$B:$C,2,FALSE)=0,"Offen ungeschält ABS"),
IFERROR(IF(VLOOKUP(W1453,[1]Offen!$E:$F,2,FALSE)=0,"Offen ungeschält VOS"),
IFERROR(IF(VLOOKUP(W1453,[1]Offen!$H:$I,2,FALSE)=0,"Offen geschält RW"),
IFERROR(IF(VLOOKUP(W1453,[1]Offen!$K:$L,2,FALSE)=0,"Offen vegan"),
IFERROR(IF(VLOOKUP(W1453,[1]Offen!$N:$O,2,FALSE)=0,"Offen Zipfel"),
IFERROR(IF(VLOOKUP(W1453,[1]Offen!$Q:$R,2,FALSE)=0,"Offen Endstücke"),
IFERROR(IF(VLOOKUP(W1453,[1]Vakuumiert!$B:$C,2,FALSE)=0,"Vakuumierter VOS ungeschält"),
IFERROR(IF(VLOOKUP(W1453,[1]Vakuumiert!$E:$F,2,FALSE)=0,"Vakuumierter ABS ungeschält"),
IFERROR(IF(VLOOKUP(W1453,[1]Vakuumiert!$H:$I,2,FALSE)=0,"Vakuumierter VOS geschält"),
IFERROR(IF(VLOOKUP(W1453,[1]Vakuumiert!$K:$L,2,FALSE)=0,"Vakuumierter VOS vegan"),
IFERROR(IF(VLOOKUP(W1453,[1]Vakuumiert!$N:$O,2,FALSE)=0,"Vakuumierter VOS Zipfel"),
IFERROR(IF(VLOOKUP(W1453,[1]Vakuumiert!$Q:$R,2,FALSE)=0,"Vakuumiert geschält"),
IFERROR(IF(VLOOKUP(W1453,'[1]vakuumierte Fertigprodukte'!$B:$C,2,FALSE)=0,"Fertigprodukte"),
IFERROR(IF(VLOOKUP(W1453,'[1]vakuumierte Fertigprodukte'!$E:$FI,2,FALSE)=0,"Vakuumierte Zipfel"),
IFERROR(IF(VLOOKUP(W1453,[1]Wurste!$B:$C,2,FALSE)=0,"Räucherwürste"),
IFERROR(IF(VLOOKUP(W1453,[1]Wurste!$E:$F,2,FALSE)=0,"URW/URGW Wurst"),
IFERROR(IF(VLOOKUP(W1453,[1]Wurste!$H:$I,2,FALSE)=0,"HF-Wurst Vegan"),
IFERROR(IF(VLOOKUP(W1453,[1]Wurste!$K:$L,2,FALSE)=0,"320er ohne Würste"),
IFERROR(IF(AND(OR(Abfalldokumentation!$I1453="BU3",Abfalldokumentation!$I1453="Verkauf"),Abfalldokumentation!$N1453="Schimmel",Abfalldokumentation!$O1453="keinen Abnehmer/kein Schälpersonal"),"Div. Zipfel, ES ohne Verwendung",VLOOKUP(Abfalldokumentation!$M1453,Produktgruppen!A:B,2,FALSE)),"-")))))))))))))))))))))))</f>
        <v>Offen ungeschält ABS</v>
      </c>
      <c r="M1453" s="76" t="str">
        <f>IFERROR(VLOOKUP(Abfalldokumentation!$W1453,Artikel!A:C,3,FALSE),Abfalldokumentation!$W1453)</f>
        <v>ABS CHED-ROT MIT ß-CARO</v>
      </c>
      <c r="N1453" s="76" t="str">
        <f>VLOOKUP(D1453,'Liste Gründe'!A:D,2,FALSE)</f>
        <v>Rest</v>
      </c>
      <c r="O1453" s="75" t="str">
        <f>IF(ISBLANK(F1453),VLOOKUP(Abfalldokumentation!$X1453,'Liste Gründe'!A:D,3,FALSE),F1453)</f>
        <v>Schmutz</v>
      </c>
      <c r="P1453" s="76" t="str">
        <f>IF(ISBLANK(Abfalldokumentation!$G1453),"-",Abfalldokumentation!$G1453)</f>
        <v>-</v>
      </c>
      <c r="Q1453" s="76">
        <f t="shared" si="183"/>
        <v>44</v>
      </c>
      <c r="R1453" s="76" t="str">
        <f t="shared" si="184"/>
        <v>Produkte</v>
      </c>
      <c r="S1453" s="76" t="str">
        <f t="shared" si="185"/>
        <v>BUs</v>
      </c>
      <c r="T1453" s="76" t="str">
        <f t="shared" si="186"/>
        <v>Symptome</v>
      </c>
      <c r="U1453" s="76">
        <f>IFERROR(VLOOKUP(Abfalldokumentation!$W1453,Kennzahlen!S:U,3,FALSE)*Abfalldokumentation!$J1453,"0")</f>
        <v>150</v>
      </c>
      <c r="V1453" s="76" t="str">
        <f>IF(ISBLANK(A1453),VLOOKUP(Abfalldokumentation!$W1453,'Linien - BU'!R:S,2,FALSE),A1453)</f>
        <v>BU3</v>
      </c>
      <c r="W1453" s="77">
        <f t="shared" si="187"/>
        <v>29501032</v>
      </c>
      <c r="X1453" s="77">
        <f t="shared" si="188"/>
        <v>42</v>
      </c>
      <c r="Z1453"/>
      <c r="AA1453"/>
    </row>
    <row r="1454" spans="1:27" ht="30" customHeight="1" x14ac:dyDescent="0.25">
      <c r="A1454" s="39" t="s">
        <v>8</v>
      </c>
      <c r="B1454" s="40">
        <v>29501055</v>
      </c>
      <c r="C1454" s="40">
        <v>308</v>
      </c>
      <c r="D1454" s="40">
        <v>12</v>
      </c>
      <c r="E1454" s="41">
        <v>44502</v>
      </c>
      <c r="F1454" s="42" t="s">
        <v>21</v>
      </c>
      <c r="G1454" s="40"/>
      <c r="H1454" s="44" t="str">
        <f>IFERROR(VLOOKUP(Abfalldokumentation!$B1454,Artikel!A:C,3,FALSE),Abfalldokumentation!$B1454)</f>
        <v>VOS RW BUN-PF</v>
      </c>
      <c r="I1454" s="78" t="str">
        <f>VLOOKUP(V1454,'Linien - BU'!A:B,2,FALSE)</f>
        <v>BU3</v>
      </c>
      <c r="J1454" s="79">
        <f t="shared" si="182"/>
        <v>308</v>
      </c>
      <c r="K1454" s="80">
        <f>Abfalldokumentation!$E1454</f>
        <v>44502</v>
      </c>
      <c r="L1454" s="79" t="str">
        <f>IFERROR(IF(VLOOKUP(W1454,'[1]Rohware 230'!$B:$C,2,FALSE)=0,"Rohware"),
IFERROR(IF(VLOOKUP(W1454,[1]Sammelnr.!$B:$C,2,FALSE)=0,"Sammelnr. ungeschält ABS"),
IFERROR(IF(VLOOKUP(W1454,[1]Sammelnr.!$E:$F,2,FALSE)=0,"Sammelnr. ungeschält VS"),
IFERROR(IF(VLOOKUP(W1454,[1]Sammelnr.!$H:$I,2,FALSE)=0,"Sammelnr. geschält"),
IFERROR(IF(VLOOKUP(W1454,[1]Offen!$B:$C,2,FALSE)=0,"Offen ungeschält ABS"),
IFERROR(IF(VLOOKUP(W1454,[1]Offen!$E:$F,2,FALSE)=0,"Offen ungeschält VOS"),
IFERROR(IF(VLOOKUP(W1454,[1]Offen!$H:$I,2,FALSE)=0,"Offen geschält RW"),
IFERROR(IF(VLOOKUP(W1454,[1]Offen!$K:$L,2,FALSE)=0,"Offen vegan"),
IFERROR(IF(VLOOKUP(W1454,[1]Offen!$N:$O,2,FALSE)=0,"Offen Zipfel"),
IFERROR(IF(VLOOKUP(W1454,[1]Offen!$Q:$R,2,FALSE)=0,"Offen Endstücke"),
IFERROR(IF(VLOOKUP(W1454,[1]Vakuumiert!$B:$C,2,FALSE)=0,"Vakuumierter VOS ungeschält"),
IFERROR(IF(VLOOKUP(W1454,[1]Vakuumiert!$E:$F,2,FALSE)=0,"Vakuumierter ABS ungeschält"),
IFERROR(IF(VLOOKUP(W1454,[1]Vakuumiert!$H:$I,2,FALSE)=0,"Vakuumierter VOS geschält"),
IFERROR(IF(VLOOKUP(W1454,[1]Vakuumiert!$K:$L,2,FALSE)=0,"Vakuumierter VOS vegan"),
IFERROR(IF(VLOOKUP(W1454,[1]Vakuumiert!$N:$O,2,FALSE)=0,"Vakuumierter VOS Zipfel"),
IFERROR(IF(VLOOKUP(W1454,[1]Vakuumiert!$Q:$R,2,FALSE)=0,"Vakuumiert geschält"),
IFERROR(IF(VLOOKUP(W1454,'[1]vakuumierte Fertigprodukte'!$B:$C,2,FALSE)=0,"Fertigprodukte"),
IFERROR(IF(VLOOKUP(W1454,'[1]vakuumierte Fertigprodukte'!$E:$FI,2,FALSE)=0,"Vakuumierte Zipfel"),
IFERROR(IF(VLOOKUP(W1454,[1]Wurste!$B:$C,2,FALSE)=0,"Räucherwürste"),
IFERROR(IF(VLOOKUP(W1454,[1]Wurste!$E:$F,2,FALSE)=0,"URW/URGW Wurst"),
IFERROR(IF(VLOOKUP(W1454,[1]Wurste!$H:$I,2,FALSE)=0,"HF-Wurst Vegan"),
IFERROR(IF(VLOOKUP(W1454,[1]Wurste!$K:$L,2,FALSE)=0,"320er ohne Würste"),
IFERROR(IF(AND(OR(Abfalldokumentation!$I1454="BU3",Abfalldokumentation!$I1454="Verkauf"),Abfalldokumentation!$N1454="Schimmel",Abfalldokumentation!$O1454="keinen Abnehmer/kein Schälpersonal"),"Div. Zipfel, ES ohne Verwendung",VLOOKUP(Abfalldokumentation!$M1454,Produktgruppen!A:B,2,FALSE)),"-")))))))))))))))))))))))</f>
        <v>Offen ungeschält VOS</v>
      </c>
      <c r="M1454" s="81" t="str">
        <f>IFERROR(VLOOKUP(Abfalldokumentation!$W1454,Artikel!A:C,3,FALSE),Abfalldokumentation!$W1454)</f>
        <v>VOS RW BUN-PF</v>
      </c>
      <c r="N1454" s="81" t="str">
        <f>VLOOKUP(D1454,'Liste Gründe'!A:D,2,FALSE)</f>
        <v>Schimmel</v>
      </c>
      <c r="O1454" s="80" t="str">
        <f>IF(ISBLANK(F1454),VLOOKUP(Abfalldokumentation!$X1454,'Liste Gründe'!A:D,3,FALSE),F1454)</f>
        <v>VOS &gt; Einsatz</v>
      </c>
      <c r="P1454" s="81" t="str">
        <f>IF(ISBLANK(Abfalldokumentation!$G1454),"-",Abfalldokumentation!$G1454)</f>
        <v>-</v>
      </c>
      <c r="Q1454" s="81">
        <f t="shared" si="183"/>
        <v>44</v>
      </c>
      <c r="R1454" s="81" t="str">
        <f t="shared" si="184"/>
        <v>Produkte</v>
      </c>
      <c r="S1454" s="81" t="str">
        <f t="shared" si="185"/>
        <v>BUs</v>
      </c>
      <c r="T1454" s="81" t="str">
        <f t="shared" si="186"/>
        <v>Symptome</v>
      </c>
      <c r="U1454" s="81">
        <f>IFERROR(VLOOKUP(Abfalldokumentation!$W1454,Kennzahlen!S:U,3,FALSE)*Abfalldokumentation!$J1454,"0")</f>
        <v>154</v>
      </c>
      <c r="V1454" s="81" t="str">
        <f>IF(ISBLANK(A1454),VLOOKUP(Abfalldokumentation!$W1454,'Linien - BU'!R:S,2,FALSE),A1454)</f>
        <v>BU3</v>
      </c>
      <c r="W1454" s="77">
        <f t="shared" si="187"/>
        <v>29501055</v>
      </c>
      <c r="X1454" s="77">
        <f t="shared" si="188"/>
        <v>12</v>
      </c>
      <c r="Z1454"/>
      <c r="AA1454"/>
    </row>
    <row r="1455" spans="1:27" ht="30" customHeight="1" x14ac:dyDescent="0.25">
      <c r="A1455" s="45" t="s">
        <v>8</v>
      </c>
      <c r="B1455" s="46">
        <v>29501058</v>
      </c>
      <c r="C1455" s="46">
        <v>334</v>
      </c>
      <c r="D1455" s="46">
        <v>12</v>
      </c>
      <c r="E1455" s="47">
        <v>44502</v>
      </c>
      <c r="F1455" s="48" t="s">
        <v>21</v>
      </c>
      <c r="G1455" s="46"/>
      <c r="H1455" s="50" t="str">
        <f>IFERROR(VLOOKUP(Abfalldokumentation!$B1455,Artikel!A:C,3,FALSE),Abfalldokumentation!$B1455)</f>
        <v>VOS GRW SCHI-NATRIUMARM</v>
      </c>
      <c r="I1455" s="73" t="str">
        <f>VLOOKUP(V1455,'Linien - BU'!A:B,2,FALSE)</f>
        <v>BU3</v>
      </c>
      <c r="J1455" s="74">
        <f t="shared" si="182"/>
        <v>334</v>
      </c>
      <c r="K1455" s="75">
        <f>Abfalldokumentation!$E1455</f>
        <v>44502</v>
      </c>
      <c r="L1455" s="74" t="str">
        <f>IFERROR(IF(VLOOKUP(W1455,'[1]Rohware 230'!$B:$C,2,FALSE)=0,"Rohware"),
IFERROR(IF(VLOOKUP(W1455,[1]Sammelnr.!$B:$C,2,FALSE)=0,"Sammelnr. ungeschält ABS"),
IFERROR(IF(VLOOKUP(W1455,[1]Sammelnr.!$E:$F,2,FALSE)=0,"Sammelnr. ungeschält VS"),
IFERROR(IF(VLOOKUP(W1455,[1]Sammelnr.!$H:$I,2,FALSE)=0,"Sammelnr. geschält"),
IFERROR(IF(VLOOKUP(W1455,[1]Offen!$B:$C,2,FALSE)=0,"Offen ungeschält ABS"),
IFERROR(IF(VLOOKUP(W1455,[1]Offen!$E:$F,2,FALSE)=0,"Offen ungeschält VOS"),
IFERROR(IF(VLOOKUP(W1455,[1]Offen!$H:$I,2,FALSE)=0,"Offen geschält RW"),
IFERROR(IF(VLOOKUP(W1455,[1]Offen!$K:$L,2,FALSE)=0,"Offen vegan"),
IFERROR(IF(VLOOKUP(W1455,[1]Offen!$N:$O,2,FALSE)=0,"Offen Zipfel"),
IFERROR(IF(VLOOKUP(W1455,[1]Offen!$Q:$R,2,FALSE)=0,"Offen Endstücke"),
IFERROR(IF(VLOOKUP(W1455,[1]Vakuumiert!$B:$C,2,FALSE)=0,"Vakuumierter VOS ungeschält"),
IFERROR(IF(VLOOKUP(W1455,[1]Vakuumiert!$E:$F,2,FALSE)=0,"Vakuumierter ABS ungeschält"),
IFERROR(IF(VLOOKUP(W1455,[1]Vakuumiert!$H:$I,2,FALSE)=0,"Vakuumierter VOS geschält"),
IFERROR(IF(VLOOKUP(W1455,[1]Vakuumiert!$K:$L,2,FALSE)=0,"Vakuumierter VOS vegan"),
IFERROR(IF(VLOOKUP(W1455,[1]Vakuumiert!$N:$O,2,FALSE)=0,"Vakuumierter VOS Zipfel"),
IFERROR(IF(VLOOKUP(W1455,[1]Vakuumiert!$Q:$R,2,FALSE)=0,"Vakuumiert geschält"),
IFERROR(IF(VLOOKUP(W1455,'[1]vakuumierte Fertigprodukte'!$B:$C,2,FALSE)=0,"Fertigprodukte"),
IFERROR(IF(VLOOKUP(W1455,'[1]vakuumierte Fertigprodukte'!$E:$FI,2,FALSE)=0,"Vakuumierte Zipfel"),
IFERROR(IF(VLOOKUP(W1455,[1]Wurste!$B:$C,2,FALSE)=0,"Räucherwürste"),
IFERROR(IF(VLOOKUP(W1455,[1]Wurste!$E:$F,2,FALSE)=0,"URW/URGW Wurst"),
IFERROR(IF(VLOOKUP(W1455,[1]Wurste!$H:$I,2,FALSE)=0,"HF-Wurst Vegan"),
IFERROR(IF(VLOOKUP(W1455,[1]Wurste!$K:$L,2,FALSE)=0,"320er ohne Würste"),
IFERROR(IF(AND(OR(Abfalldokumentation!$I1455="BU3",Abfalldokumentation!$I1455="Verkauf"),Abfalldokumentation!$N1455="Schimmel",Abfalldokumentation!$O1455="keinen Abnehmer/kein Schälpersonal"),"Div. Zipfel, ES ohne Verwendung",VLOOKUP(Abfalldokumentation!$M1455,Produktgruppen!A:B,2,FALSE)),"-")))))))))))))))))))))))</f>
        <v>Offen ungeschält VOS</v>
      </c>
      <c r="M1455" s="76" t="str">
        <f>IFERROR(VLOOKUP(Abfalldokumentation!$W1455,Artikel!A:C,3,FALSE),Abfalldokumentation!$W1455)</f>
        <v>VOS GRW SCHI-NATRIUMARM</v>
      </c>
      <c r="N1455" s="76" t="str">
        <f>VLOOKUP(D1455,'Liste Gründe'!A:D,2,FALSE)</f>
        <v>Schimmel</v>
      </c>
      <c r="O1455" s="75" t="str">
        <f>IF(ISBLANK(F1455),VLOOKUP(Abfalldokumentation!$X1455,'Liste Gründe'!A:D,3,FALSE),F1455)</f>
        <v>VOS &gt; Einsatz</v>
      </c>
      <c r="P1455" s="76" t="str">
        <f>IF(ISBLANK(Abfalldokumentation!$G1455),"-",Abfalldokumentation!$G1455)</f>
        <v>-</v>
      </c>
      <c r="Q1455" s="76">
        <f t="shared" si="183"/>
        <v>44</v>
      </c>
      <c r="R1455" s="76" t="str">
        <f t="shared" si="184"/>
        <v>Produkte</v>
      </c>
      <c r="S1455" s="76" t="str">
        <f t="shared" si="185"/>
        <v>BUs</v>
      </c>
      <c r="T1455" s="76" t="str">
        <f t="shared" si="186"/>
        <v>Symptome</v>
      </c>
      <c r="U1455" s="76">
        <f>IFERROR(VLOOKUP(Abfalldokumentation!$W1455,Kennzahlen!S:U,3,FALSE)*Abfalldokumentation!$J1455,"0")</f>
        <v>167</v>
      </c>
      <c r="V1455" s="76" t="str">
        <f>IF(ISBLANK(A1455),VLOOKUP(Abfalldokumentation!$W1455,'Linien - BU'!R:S,2,FALSE),A1455)</f>
        <v>BU3</v>
      </c>
      <c r="W1455" s="77">
        <f t="shared" si="187"/>
        <v>29501058</v>
      </c>
      <c r="X1455" s="77">
        <f t="shared" si="188"/>
        <v>12</v>
      </c>
      <c r="Z1455"/>
      <c r="AA1455"/>
    </row>
    <row r="1456" spans="1:27" ht="30" customHeight="1" x14ac:dyDescent="0.25">
      <c r="A1456" s="39" t="s">
        <v>8</v>
      </c>
      <c r="B1456" s="40">
        <v>29501070</v>
      </c>
      <c r="C1456" s="40">
        <v>258</v>
      </c>
      <c r="D1456" s="40">
        <v>12</v>
      </c>
      <c r="E1456" s="41">
        <v>44502</v>
      </c>
      <c r="F1456" s="42" t="s">
        <v>21</v>
      </c>
      <c r="G1456" s="40"/>
      <c r="H1456" s="44" t="str">
        <f>IFERROR(VLOOKUP(Abfalldokumentation!$B1456,Artikel!A:C,3,FALSE),Abfalldokumentation!$B1456)</f>
        <v>VOS GRW-SCHI-NAT ENDSTÜ</v>
      </c>
      <c r="I1456" s="78" t="str">
        <f>VLOOKUP(V1456,'Linien - BU'!A:B,2,FALSE)</f>
        <v>BU3</v>
      </c>
      <c r="J1456" s="79">
        <f t="shared" si="182"/>
        <v>258</v>
      </c>
      <c r="K1456" s="80">
        <f>Abfalldokumentation!$E1456</f>
        <v>44502</v>
      </c>
      <c r="L1456" s="79" t="str">
        <f>IFERROR(IF(VLOOKUP(W1456,'[1]Rohware 230'!$B:$C,2,FALSE)=0,"Rohware"),
IFERROR(IF(VLOOKUP(W1456,[1]Sammelnr.!$B:$C,2,FALSE)=0,"Sammelnr. ungeschält ABS"),
IFERROR(IF(VLOOKUP(W1456,[1]Sammelnr.!$E:$F,2,FALSE)=0,"Sammelnr. ungeschält VS"),
IFERROR(IF(VLOOKUP(W1456,[1]Sammelnr.!$H:$I,2,FALSE)=0,"Sammelnr. geschält"),
IFERROR(IF(VLOOKUP(W1456,[1]Offen!$B:$C,2,FALSE)=0,"Offen ungeschält ABS"),
IFERROR(IF(VLOOKUP(W1456,[1]Offen!$E:$F,2,FALSE)=0,"Offen ungeschält VOS"),
IFERROR(IF(VLOOKUP(W1456,[1]Offen!$H:$I,2,FALSE)=0,"Offen geschält RW"),
IFERROR(IF(VLOOKUP(W1456,[1]Offen!$K:$L,2,FALSE)=0,"Offen vegan"),
IFERROR(IF(VLOOKUP(W1456,[1]Offen!$N:$O,2,FALSE)=0,"Offen Zipfel"),
IFERROR(IF(VLOOKUP(W1456,[1]Offen!$Q:$R,2,FALSE)=0,"Offen Endstücke"),
IFERROR(IF(VLOOKUP(W1456,[1]Vakuumiert!$B:$C,2,FALSE)=0,"Vakuumierter VOS ungeschält"),
IFERROR(IF(VLOOKUP(W1456,[1]Vakuumiert!$E:$F,2,FALSE)=0,"Vakuumierter ABS ungeschält"),
IFERROR(IF(VLOOKUP(W1456,[1]Vakuumiert!$H:$I,2,FALSE)=0,"Vakuumierter VOS geschält"),
IFERROR(IF(VLOOKUP(W1456,[1]Vakuumiert!$K:$L,2,FALSE)=0,"Vakuumierter VOS vegan"),
IFERROR(IF(VLOOKUP(W1456,[1]Vakuumiert!$N:$O,2,FALSE)=0,"Vakuumierter VOS Zipfel"),
IFERROR(IF(VLOOKUP(W1456,[1]Vakuumiert!$Q:$R,2,FALSE)=0,"Vakuumiert geschält"),
IFERROR(IF(VLOOKUP(W1456,'[1]vakuumierte Fertigprodukte'!$B:$C,2,FALSE)=0,"Fertigprodukte"),
IFERROR(IF(VLOOKUP(W1456,'[1]vakuumierte Fertigprodukte'!$E:$FI,2,FALSE)=0,"Vakuumierte Zipfel"),
IFERROR(IF(VLOOKUP(W1456,[1]Wurste!$B:$C,2,FALSE)=0,"Räucherwürste"),
IFERROR(IF(VLOOKUP(W1456,[1]Wurste!$E:$F,2,FALSE)=0,"URW/URGW Wurst"),
IFERROR(IF(VLOOKUP(W1456,[1]Wurste!$H:$I,2,FALSE)=0,"HF-Wurst Vegan"),
IFERROR(IF(VLOOKUP(W1456,[1]Wurste!$K:$L,2,FALSE)=0,"320er ohne Würste"),
IFERROR(IF(AND(OR(Abfalldokumentation!$I1456="BU3",Abfalldokumentation!$I1456="Verkauf"),Abfalldokumentation!$N1456="Schimmel",Abfalldokumentation!$O1456="keinen Abnehmer/kein Schälpersonal"),"Div. Zipfel, ES ohne Verwendung",VLOOKUP(Abfalldokumentation!$M1456,Produktgruppen!A:B,2,FALSE)),"-")))))))))))))))))))))))</f>
        <v>Offen Endstücke</v>
      </c>
      <c r="M1456" s="81" t="str">
        <f>IFERROR(VLOOKUP(Abfalldokumentation!$W1456,Artikel!A:C,3,FALSE),Abfalldokumentation!$W1456)</f>
        <v>VOS GRW-SCHI-NAT ENDSTÜ</v>
      </c>
      <c r="N1456" s="81" t="str">
        <f>VLOOKUP(D1456,'Liste Gründe'!A:D,2,FALSE)</f>
        <v>Schimmel</v>
      </c>
      <c r="O1456" s="80" t="str">
        <f>IF(ISBLANK(F1456),VLOOKUP(Abfalldokumentation!$X1456,'Liste Gründe'!A:D,3,FALSE),F1456)</f>
        <v>VOS &gt; Einsatz</v>
      </c>
      <c r="P1456" s="81" t="str">
        <f>IF(ISBLANK(Abfalldokumentation!$G1456),"-",Abfalldokumentation!$G1456)</f>
        <v>-</v>
      </c>
      <c r="Q1456" s="81">
        <f t="shared" si="183"/>
        <v>44</v>
      </c>
      <c r="R1456" s="81" t="str">
        <f t="shared" si="184"/>
        <v>Produkte</v>
      </c>
      <c r="S1456" s="81" t="str">
        <f t="shared" si="185"/>
        <v>BUs</v>
      </c>
      <c r="T1456" s="81" t="str">
        <f t="shared" si="186"/>
        <v>Symptome</v>
      </c>
      <c r="U1456" s="81">
        <f>IFERROR(VLOOKUP(Abfalldokumentation!$W1456,Kennzahlen!S:U,3,FALSE)*Abfalldokumentation!$J1456,"0")</f>
        <v>129</v>
      </c>
      <c r="V1456" s="81" t="str">
        <f>IF(ISBLANK(A1456),VLOOKUP(Abfalldokumentation!$W1456,'Linien - BU'!R:S,2,FALSE),A1456)</f>
        <v>BU3</v>
      </c>
      <c r="W1456" s="77">
        <f t="shared" si="187"/>
        <v>29501070</v>
      </c>
      <c r="X1456" s="77">
        <f t="shared" si="188"/>
        <v>12</v>
      </c>
      <c r="Z1456"/>
      <c r="AA1456"/>
    </row>
    <row r="1457" spans="1:27" ht="30" customHeight="1" x14ac:dyDescent="0.25">
      <c r="A1457" s="45" t="s">
        <v>8</v>
      </c>
      <c r="B1457" s="46">
        <v>29501074</v>
      </c>
      <c r="C1457" s="46">
        <v>198</v>
      </c>
      <c r="D1457" s="46">
        <v>12</v>
      </c>
      <c r="E1457" s="47">
        <v>44502</v>
      </c>
      <c r="F1457" s="48" t="s">
        <v>21</v>
      </c>
      <c r="G1457" s="46"/>
      <c r="H1457" s="50" t="str">
        <f>IFERROR(VLOOKUP(Abfalldokumentation!$B1457,Artikel!A:C,3,FALSE),Abfalldokumentation!$B1457)</f>
        <v>VOS GRW-KRÄU-ZIPFEL</v>
      </c>
      <c r="I1457" s="73" t="str">
        <f>VLOOKUP(V1457,'Linien - BU'!A:B,2,FALSE)</f>
        <v>BU3</v>
      </c>
      <c r="J1457" s="74">
        <f t="shared" si="182"/>
        <v>198</v>
      </c>
      <c r="K1457" s="75">
        <f>Abfalldokumentation!$E1457</f>
        <v>44502</v>
      </c>
      <c r="L1457" s="74" t="str">
        <f>IFERROR(IF(VLOOKUP(W1457,'[1]Rohware 230'!$B:$C,2,FALSE)=0,"Rohware"),
IFERROR(IF(VLOOKUP(W1457,[1]Sammelnr.!$B:$C,2,FALSE)=0,"Sammelnr. ungeschält ABS"),
IFERROR(IF(VLOOKUP(W1457,[1]Sammelnr.!$E:$F,2,FALSE)=0,"Sammelnr. ungeschält VS"),
IFERROR(IF(VLOOKUP(W1457,[1]Sammelnr.!$H:$I,2,FALSE)=0,"Sammelnr. geschält"),
IFERROR(IF(VLOOKUP(W1457,[1]Offen!$B:$C,2,FALSE)=0,"Offen ungeschält ABS"),
IFERROR(IF(VLOOKUP(W1457,[1]Offen!$E:$F,2,FALSE)=0,"Offen ungeschält VOS"),
IFERROR(IF(VLOOKUP(W1457,[1]Offen!$H:$I,2,FALSE)=0,"Offen geschält RW"),
IFERROR(IF(VLOOKUP(W1457,[1]Offen!$K:$L,2,FALSE)=0,"Offen vegan"),
IFERROR(IF(VLOOKUP(W1457,[1]Offen!$N:$O,2,FALSE)=0,"Offen Zipfel"),
IFERROR(IF(VLOOKUP(W1457,[1]Offen!$Q:$R,2,FALSE)=0,"Offen Endstücke"),
IFERROR(IF(VLOOKUP(W1457,[1]Vakuumiert!$B:$C,2,FALSE)=0,"Vakuumierter VOS ungeschält"),
IFERROR(IF(VLOOKUP(W1457,[1]Vakuumiert!$E:$F,2,FALSE)=0,"Vakuumierter ABS ungeschält"),
IFERROR(IF(VLOOKUP(W1457,[1]Vakuumiert!$H:$I,2,FALSE)=0,"Vakuumierter VOS geschält"),
IFERROR(IF(VLOOKUP(W1457,[1]Vakuumiert!$K:$L,2,FALSE)=0,"Vakuumierter VOS vegan"),
IFERROR(IF(VLOOKUP(W1457,[1]Vakuumiert!$N:$O,2,FALSE)=0,"Vakuumierter VOS Zipfel"),
IFERROR(IF(VLOOKUP(W1457,[1]Vakuumiert!$Q:$R,2,FALSE)=0,"Vakuumiert geschält"),
IFERROR(IF(VLOOKUP(W1457,'[1]vakuumierte Fertigprodukte'!$B:$C,2,FALSE)=0,"Fertigprodukte"),
IFERROR(IF(VLOOKUP(W1457,'[1]vakuumierte Fertigprodukte'!$E:$FI,2,FALSE)=0,"Vakuumierte Zipfel"),
IFERROR(IF(VLOOKUP(W1457,[1]Wurste!$B:$C,2,FALSE)=0,"Räucherwürste"),
IFERROR(IF(VLOOKUP(W1457,[1]Wurste!$E:$F,2,FALSE)=0,"URW/URGW Wurst"),
IFERROR(IF(VLOOKUP(W1457,[1]Wurste!$H:$I,2,FALSE)=0,"HF-Wurst Vegan"),
IFERROR(IF(VLOOKUP(W1457,[1]Wurste!$K:$L,2,FALSE)=0,"320er ohne Würste"),
IFERROR(IF(AND(OR(Abfalldokumentation!$I1457="BU3",Abfalldokumentation!$I1457="Verkauf"),Abfalldokumentation!$N1457="Schimmel",Abfalldokumentation!$O1457="keinen Abnehmer/kein Schälpersonal"),"Div. Zipfel, ES ohne Verwendung",VLOOKUP(Abfalldokumentation!$M1457,Produktgruppen!A:B,2,FALSE)),"-")))))))))))))))))))))))</f>
        <v>Offen Zipfel</v>
      </c>
      <c r="M1457" s="76" t="str">
        <f>IFERROR(VLOOKUP(Abfalldokumentation!$W1457,Artikel!A:C,3,FALSE),Abfalldokumentation!$W1457)</f>
        <v>VOS GRW-KRÄU-ZIPFEL</v>
      </c>
      <c r="N1457" s="76" t="str">
        <f>VLOOKUP(D1457,'Liste Gründe'!A:D,2,FALSE)</f>
        <v>Schimmel</v>
      </c>
      <c r="O1457" s="75" t="str">
        <f>IF(ISBLANK(F1457),VLOOKUP(Abfalldokumentation!$X1457,'Liste Gründe'!A:D,3,FALSE),F1457)</f>
        <v>VOS &gt; Einsatz</v>
      </c>
      <c r="P1457" s="76" t="str">
        <f>IF(ISBLANK(Abfalldokumentation!$G1457),"-",Abfalldokumentation!$G1457)</f>
        <v>-</v>
      </c>
      <c r="Q1457" s="76">
        <f t="shared" si="183"/>
        <v>44</v>
      </c>
      <c r="R1457" s="76" t="str">
        <f t="shared" si="184"/>
        <v>Produkte</v>
      </c>
      <c r="S1457" s="76" t="str">
        <f t="shared" si="185"/>
        <v>BUs</v>
      </c>
      <c r="T1457" s="76" t="str">
        <f t="shared" si="186"/>
        <v>Symptome</v>
      </c>
      <c r="U1457" s="76">
        <f>IFERROR(VLOOKUP(Abfalldokumentation!$W1457,Kennzahlen!S:U,3,FALSE)*Abfalldokumentation!$J1457,"0")</f>
        <v>99</v>
      </c>
      <c r="V1457" s="76" t="str">
        <f>IF(ISBLANK(A1457),VLOOKUP(Abfalldokumentation!$W1457,'Linien - BU'!R:S,2,FALSE),A1457)</f>
        <v>BU3</v>
      </c>
      <c r="W1457" s="77">
        <f t="shared" si="187"/>
        <v>29501074</v>
      </c>
      <c r="X1457" s="77">
        <f t="shared" si="188"/>
        <v>12</v>
      </c>
      <c r="Z1457"/>
      <c r="AA1457"/>
    </row>
    <row r="1458" spans="1:27" ht="30" customHeight="1" x14ac:dyDescent="0.25">
      <c r="A1458" s="39">
        <v>3100</v>
      </c>
      <c r="B1458" s="40">
        <v>31900001</v>
      </c>
      <c r="C1458" s="40">
        <v>20</v>
      </c>
      <c r="D1458" s="40">
        <v>20</v>
      </c>
      <c r="E1458" s="41">
        <v>44502</v>
      </c>
      <c r="F1458" s="42"/>
      <c r="G1458" s="40"/>
      <c r="H1458" s="44" t="str">
        <f>IFERROR(VLOOKUP(Abfalldokumentation!$B1458,Artikel!A:C,3,FALSE),Abfalldokumentation!$B1458)</f>
        <v>VEG-SCH MILD 7,2KG</v>
      </c>
      <c r="I1458" s="78" t="str">
        <f>VLOOKUP(V1458,'Linien - BU'!A:B,2,FALSE)</f>
        <v>BU1</v>
      </c>
      <c r="J1458" s="79">
        <f t="shared" si="182"/>
        <v>20</v>
      </c>
      <c r="K1458" s="80">
        <f>Abfalldokumentation!$E1458</f>
        <v>44502</v>
      </c>
      <c r="L1458" s="79" t="str">
        <f>IFERROR(IF(VLOOKUP(W1458,'[1]Rohware 230'!$B:$C,2,FALSE)=0,"Rohware"),
IFERROR(IF(VLOOKUP(W1458,[1]Sammelnr.!$B:$C,2,FALSE)=0,"Sammelnr. ungeschält ABS"),
IFERROR(IF(VLOOKUP(W1458,[1]Sammelnr.!$E:$F,2,FALSE)=0,"Sammelnr. ungeschält VS"),
IFERROR(IF(VLOOKUP(W1458,[1]Sammelnr.!$H:$I,2,FALSE)=0,"Sammelnr. geschält"),
IFERROR(IF(VLOOKUP(W1458,[1]Offen!$B:$C,2,FALSE)=0,"Offen ungeschält ABS"),
IFERROR(IF(VLOOKUP(W1458,[1]Offen!$E:$F,2,FALSE)=0,"Offen ungeschält VOS"),
IFERROR(IF(VLOOKUP(W1458,[1]Offen!$H:$I,2,FALSE)=0,"Offen geschält RW"),
IFERROR(IF(VLOOKUP(W1458,[1]Offen!$K:$L,2,FALSE)=0,"Offen vegan"),
IFERROR(IF(VLOOKUP(W1458,[1]Offen!$N:$O,2,FALSE)=0,"Offen Zipfel"),
IFERROR(IF(VLOOKUP(W1458,[1]Offen!$Q:$R,2,FALSE)=0,"Offen Endstücke"),
IFERROR(IF(VLOOKUP(W1458,[1]Vakuumiert!$B:$C,2,FALSE)=0,"Vakuumierter VOS ungeschält"),
IFERROR(IF(VLOOKUP(W1458,[1]Vakuumiert!$E:$F,2,FALSE)=0,"Vakuumierter ABS ungeschält"),
IFERROR(IF(VLOOKUP(W1458,[1]Vakuumiert!$H:$I,2,FALSE)=0,"Vakuumierter VOS geschält"),
IFERROR(IF(VLOOKUP(W1458,[1]Vakuumiert!$K:$L,2,FALSE)=0,"Vakuumierter VOS vegan"),
IFERROR(IF(VLOOKUP(W1458,[1]Vakuumiert!$N:$O,2,FALSE)=0,"Vakuumierter VOS Zipfel"),
IFERROR(IF(VLOOKUP(W1458,[1]Vakuumiert!$Q:$R,2,FALSE)=0,"Vakuumiert geschält"),
IFERROR(IF(VLOOKUP(W1458,'[1]vakuumierte Fertigprodukte'!$B:$C,2,FALSE)=0,"Fertigprodukte"),
IFERROR(IF(VLOOKUP(W1458,'[1]vakuumierte Fertigprodukte'!$E:$FI,2,FALSE)=0,"Vakuumierte Zipfel"),
IFERROR(IF(VLOOKUP(W1458,[1]Wurste!$B:$C,2,FALSE)=0,"Räucherwürste"),
IFERROR(IF(VLOOKUP(W1458,[1]Wurste!$E:$F,2,FALSE)=0,"URW/URGW Wurst"),
IFERROR(IF(VLOOKUP(W1458,[1]Wurste!$H:$I,2,FALSE)=0,"HF-Wurst Vegan"),
IFERROR(IF(VLOOKUP(W1458,[1]Wurste!$K:$L,2,FALSE)=0,"320er ohne Würste"),
IFERROR(IF(AND(OR(Abfalldokumentation!$I1458="BU3",Abfalldokumentation!$I1458="Verkauf"),Abfalldokumentation!$N1458="Schimmel",Abfalldokumentation!$O1458="keinen Abnehmer/kein Schälpersonal"),"Div. Zipfel, ES ohne Verwendung",VLOOKUP(Abfalldokumentation!$M1458,Produktgruppen!A:B,2,FALSE)),"-")))))))))))))))))))))))</f>
        <v>HF-Wurst Vegan</v>
      </c>
      <c r="M1458" s="81" t="str">
        <f>IFERROR(VLOOKUP(Abfalldokumentation!$W1458,Artikel!A:C,3,FALSE),Abfalldokumentation!$W1458)</f>
        <v>VEG-SCH MILD 7,2KG</v>
      </c>
      <c r="N1458" s="81" t="str">
        <f>VLOOKUP(D1458,'Liste Gründe'!A:D,2,FALSE)</f>
        <v>Linienbezogen</v>
      </c>
      <c r="O1458" s="80" t="str">
        <f>IF(ISBLANK(F1458),VLOOKUP(Abfalldokumentation!$X1458,'Liste Gründe'!A:D,3,FALSE),F1458)</f>
        <v>Füllkopf tropft (vegan)</v>
      </c>
      <c r="P1458" s="81" t="str">
        <f>IF(ISBLANK(Abfalldokumentation!$G1458),"-",Abfalldokumentation!$G1458)</f>
        <v>-</v>
      </c>
      <c r="Q1458" s="81">
        <f t="shared" si="183"/>
        <v>44</v>
      </c>
      <c r="R1458" s="81" t="str">
        <f t="shared" si="184"/>
        <v>Produkte</v>
      </c>
      <c r="S1458" s="81" t="str">
        <f t="shared" si="185"/>
        <v>BUs</v>
      </c>
      <c r="T1458" s="81" t="str">
        <f t="shared" si="186"/>
        <v>Symptome</v>
      </c>
      <c r="U1458" s="81" t="str">
        <f>IFERROR(VLOOKUP(Abfalldokumentation!$W1458,Kennzahlen!S:U,3,FALSE)*Abfalldokumentation!$J1458,"0")</f>
        <v>0</v>
      </c>
      <c r="V1458" s="81">
        <f>IF(ISBLANK(A1458),VLOOKUP(Abfalldokumentation!$W1458,'Linien - BU'!R:S,2,FALSE),A1458)</f>
        <v>3100</v>
      </c>
      <c r="W1458" s="77">
        <f t="shared" si="187"/>
        <v>31900001</v>
      </c>
      <c r="X1458" s="77">
        <f t="shared" si="188"/>
        <v>20</v>
      </c>
      <c r="Z1458"/>
      <c r="AA1458"/>
    </row>
    <row r="1459" spans="1:27" ht="30" customHeight="1" x14ac:dyDescent="0.25">
      <c r="A1459" s="45" t="s">
        <v>272</v>
      </c>
      <c r="B1459" s="46">
        <v>32000053</v>
      </c>
      <c r="C1459" s="46">
        <v>20</v>
      </c>
      <c r="D1459" s="46">
        <v>34</v>
      </c>
      <c r="E1459" s="47">
        <v>44502</v>
      </c>
      <c r="F1459" s="48"/>
      <c r="G1459" s="46"/>
      <c r="H1459" s="50" t="str">
        <f>IFERROR(VLOOKUP(Abfalldokumentation!$B1459,Artikel!A:C,3,FALSE),Abfalldokumentation!$B1459)</f>
        <v>RW EX-NAT-FUTURA 6,1KG</v>
      </c>
      <c r="I1459" s="73" t="str">
        <f>VLOOKUP(V1459,'Linien - BU'!A:B,2,FALSE)</f>
        <v>BU1</v>
      </c>
      <c r="J1459" s="74">
        <f t="shared" si="182"/>
        <v>20</v>
      </c>
      <c r="K1459" s="75">
        <f>Abfalldokumentation!$E1459</f>
        <v>44502</v>
      </c>
      <c r="L1459" s="74" t="str">
        <f>IFERROR(IF(VLOOKUP(W1459,'[1]Rohware 230'!$B:$C,2,FALSE)=0,"Rohware"),
IFERROR(IF(VLOOKUP(W1459,[1]Sammelnr.!$B:$C,2,FALSE)=0,"Sammelnr. ungeschält ABS"),
IFERROR(IF(VLOOKUP(W1459,[1]Sammelnr.!$E:$F,2,FALSE)=0,"Sammelnr. ungeschält VS"),
IFERROR(IF(VLOOKUP(W1459,[1]Sammelnr.!$H:$I,2,FALSE)=0,"Sammelnr. geschält"),
IFERROR(IF(VLOOKUP(W1459,[1]Offen!$B:$C,2,FALSE)=0,"Offen ungeschält ABS"),
IFERROR(IF(VLOOKUP(W1459,[1]Offen!$E:$F,2,FALSE)=0,"Offen ungeschält VOS"),
IFERROR(IF(VLOOKUP(W1459,[1]Offen!$H:$I,2,FALSE)=0,"Offen geschält RW"),
IFERROR(IF(VLOOKUP(W1459,[1]Offen!$K:$L,2,FALSE)=0,"Offen vegan"),
IFERROR(IF(VLOOKUP(W1459,[1]Offen!$N:$O,2,FALSE)=0,"Offen Zipfel"),
IFERROR(IF(VLOOKUP(W1459,[1]Offen!$Q:$R,2,FALSE)=0,"Offen Endstücke"),
IFERROR(IF(VLOOKUP(W1459,[1]Vakuumiert!$B:$C,2,FALSE)=0,"Vakuumierter VOS ungeschält"),
IFERROR(IF(VLOOKUP(W1459,[1]Vakuumiert!$E:$F,2,FALSE)=0,"Vakuumierter ABS ungeschält"),
IFERROR(IF(VLOOKUP(W1459,[1]Vakuumiert!$H:$I,2,FALSE)=0,"Vakuumierter VOS geschält"),
IFERROR(IF(VLOOKUP(W1459,[1]Vakuumiert!$K:$L,2,FALSE)=0,"Vakuumierter VOS vegan"),
IFERROR(IF(VLOOKUP(W1459,[1]Vakuumiert!$N:$O,2,FALSE)=0,"Vakuumierter VOS Zipfel"),
IFERROR(IF(VLOOKUP(W1459,[1]Vakuumiert!$Q:$R,2,FALSE)=0,"Vakuumiert geschält"),
IFERROR(IF(VLOOKUP(W1459,'[1]vakuumierte Fertigprodukte'!$B:$C,2,FALSE)=0,"Fertigprodukte"),
IFERROR(IF(VLOOKUP(W1459,'[1]vakuumierte Fertigprodukte'!$E:$FI,2,FALSE)=0,"Vakuumierte Zipfel"),
IFERROR(IF(VLOOKUP(W1459,[1]Wurste!$B:$C,2,FALSE)=0,"Räucherwürste"),
IFERROR(IF(VLOOKUP(W1459,[1]Wurste!$E:$F,2,FALSE)=0,"URW/URGW Wurst"),
IFERROR(IF(VLOOKUP(W1459,[1]Wurste!$H:$I,2,FALSE)=0,"HF-Wurst Vegan"),
IFERROR(IF(VLOOKUP(W1459,[1]Wurste!$K:$L,2,FALSE)=0,"320er ohne Würste"),
IFERROR(IF(AND(OR(Abfalldokumentation!$I1459="BU3",Abfalldokumentation!$I1459="Verkauf"),Abfalldokumentation!$N1459="Schimmel",Abfalldokumentation!$O1459="keinen Abnehmer/kein Schälpersonal"),"Div. Zipfel, ES ohne Verwendung",VLOOKUP(Abfalldokumentation!$M1459,Produktgruppen!A:B,2,FALSE)),"-")))))))))))))))))))))))</f>
        <v>Räucherwürste</v>
      </c>
      <c r="M1459" s="76" t="str">
        <f>IFERROR(VLOOKUP(Abfalldokumentation!$W1459,Artikel!A:C,3,FALSE),Abfalldokumentation!$W1459)</f>
        <v>RW EX-NAT-FUTURA 6,1KG</v>
      </c>
      <c r="N1459" s="76" t="str">
        <f>VLOOKUP(D1459,'Liste Gründe'!A:D,2,FALSE)</f>
        <v>Linienbezogen</v>
      </c>
      <c r="O1459" s="75" t="str">
        <f>IF(ISBLANK(F1459),VLOOKUP(Abfalldokumentation!$X1459,'Liste Gründe'!A:D,3,FALSE),F1459)</f>
        <v>Darm geplatzt</v>
      </c>
      <c r="P1459" s="76" t="str">
        <f>IF(ISBLANK(Abfalldokumentation!$G1459),"-",Abfalldokumentation!$G1459)</f>
        <v>-</v>
      </c>
      <c r="Q1459" s="76">
        <f t="shared" si="183"/>
        <v>44</v>
      </c>
      <c r="R1459" s="76" t="str">
        <f t="shared" si="184"/>
        <v>Produkte</v>
      </c>
      <c r="S1459" s="76" t="str">
        <f t="shared" si="185"/>
        <v>BUs</v>
      </c>
      <c r="T1459" s="76" t="str">
        <f t="shared" si="186"/>
        <v>Symptome</v>
      </c>
      <c r="U1459" s="76" t="str">
        <f>IFERROR(VLOOKUP(Abfalldokumentation!$W1459,Kennzahlen!S:U,3,FALSE)*Abfalldokumentation!$J1459,"0")</f>
        <v>0</v>
      </c>
      <c r="V1459" s="76" t="str">
        <f>IF(ISBLANK(A1459),VLOOKUP(Abfalldokumentation!$W1459,'Linien - BU'!R:S,2,FALSE),A1459)</f>
        <v>HN848</v>
      </c>
      <c r="W1459" s="77">
        <f t="shared" si="187"/>
        <v>32000053</v>
      </c>
      <c r="X1459" s="77">
        <f t="shared" si="188"/>
        <v>34</v>
      </c>
      <c r="Z1459"/>
      <c r="AA1459"/>
    </row>
    <row r="1460" spans="1:27" ht="30" customHeight="1" x14ac:dyDescent="0.25">
      <c r="A1460" s="39" t="s">
        <v>74</v>
      </c>
      <c r="B1460" s="40" t="s">
        <v>36</v>
      </c>
      <c r="C1460" s="40">
        <v>90</v>
      </c>
      <c r="D1460" s="40">
        <v>12</v>
      </c>
      <c r="E1460" s="41">
        <v>44502</v>
      </c>
      <c r="F1460" s="42"/>
      <c r="G1460" s="40"/>
      <c r="H1460" s="44" t="str">
        <f>IFERROR(VLOOKUP(Abfalldokumentation!$B1460,Artikel!A:C,3,FALSE),Abfalldokumentation!$B1460)</f>
        <v>-</v>
      </c>
      <c r="I1460" s="78" t="str">
        <f>VLOOKUP(V1460,'Linien - BU'!A:B,2,FALSE)</f>
        <v>BU1</v>
      </c>
      <c r="J1460" s="79">
        <f t="shared" si="182"/>
        <v>90</v>
      </c>
      <c r="K1460" s="80">
        <f>Abfalldokumentation!$E1460</f>
        <v>44502</v>
      </c>
      <c r="L1460" s="79" t="str">
        <f>IFERROR(IF(VLOOKUP(W1460,'[1]Rohware 230'!$B:$C,2,FALSE)=0,"Rohware"),
IFERROR(IF(VLOOKUP(W1460,[1]Sammelnr.!$B:$C,2,FALSE)=0,"Sammelnr. ungeschält ABS"),
IFERROR(IF(VLOOKUP(W1460,[1]Sammelnr.!$E:$F,2,FALSE)=0,"Sammelnr. ungeschält VS"),
IFERROR(IF(VLOOKUP(W1460,[1]Sammelnr.!$H:$I,2,FALSE)=0,"Sammelnr. geschält"),
IFERROR(IF(VLOOKUP(W1460,[1]Offen!$B:$C,2,FALSE)=0,"Offen ungeschält ABS"),
IFERROR(IF(VLOOKUP(W1460,[1]Offen!$E:$F,2,FALSE)=0,"Offen ungeschält VOS"),
IFERROR(IF(VLOOKUP(W1460,[1]Offen!$H:$I,2,FALSE)=0,"Offen geschält RW"),
IFERROR(IF(VLOOKUP(W1460,[1]Offen!$K:$L,2,FALSE)=0,"Offen vegan"),
IFERROR(IF(VLOOKUP(W1460,[1]Offen!$N:$O,2,FALSE)=0,"Offen Zipfel"),
IFERROR(IF(VLOOKUP(W1460,[1]Offen!$Q:$R,2,FALSE)=0,"Offen Endstücke"),
IFERROR(IF(VLOOKUP(W1460,[1]Vakuumiert!$B:$C,2,FALSE)=0,"Vakuumierter VOS ungeschält"),
IFERROR(IF(VLOOKUP(W1460,[1]Vakuumiert!$E:$F,2,FALSE)=0,"Vakuumierter ABS ungeschält"),
IFERROR(IF(VLOOKUP(W1460,[1]Vakuumiert!$H:$I,2,FALSE)=0,"Vakuumierter VOS geschält"),
IFERROR(IF(VLOOKUP(W1460,[1]Vakuumiert!$K:$L,2,FALSE)=0,"Vakuumierter VOS vegan"),
IFERROR(IF(VLOOKUP(W1460,[1]Vakuumiert!$N:$O,2,FALSE)=0,"Vakuumierter VOS Zipfel"),
IFERROR(IF(VLOOKUP(W1460,[1]Vakuumiert!$Q:$R,2,FALSE)=0,"Vakuumiert geschält"),
IFERROR(IF(VLOOKUP(W1460,'[1]vakuumierte Fertigprodukte'!$B:$C,2,FALSE)=0,"Fertigprodukte"),
IFERROR(IF(VLOOKUP(W1460,'[1]vakuumierte Fertigprodukte'!$E:$FI,2,FALSE)=0,"Vakuumierte Zipfel"),
IFERROR(IF(VLOOKUP(W1460,[1]Wurste!$B:$C,2,FALSE)=0,"Räucherwürste"),
IFERROR(IF(VLOOKUP(W1460,[1]Wurste!$E:$F,2,FALSE)=0,"URW/URGW Wurst"),
IFERROR(IF(VLOOKUP(W1460,[1]Wurste!$H:$I,2,FALSE)=0,"HF-Wurst Vegan"),
IFERROR(IF(VLOOKUP(W1460,[1]Wurste!$K:$L,2,FALSE)=0,"320er ohne Würste"),
IFERROR(IF(AND(OR(Abfalldokumentation!$I1460="BU3",Abfalldokumentation!$I1460="Verkauf"),Abfalldokumentation!$N1460="Schimmel",Abfalldokumentation!$O1460="keinen Abnehmer/kein Schälpersonal"),"Div. Zipfel, ES ohne Verwendung",VLOOKUP(Abfalldokumentation!$M1460,Produktgruppen!A:B,2,FALSE)),"-")))))))))))))))))))))))</f>
        <v>Rest</v>
      </c>
      <c r="M1460" s="81" t="str">
        <f>IFERROR(VLOOKUP(Abfalldokumentation!$W1460,Artikel!A:C,3,FALSE),Abfalldokumentation!$W1460)</f>
        <v>-</v>
      </c>
      <c r="N1460" s="81" t="str">
        <f>VLOOKUP(D1460,'Liste Gründe'!A:D,2,FALSE)</f>
        <v>Schimmel</v>
      </c>
      <c r="O1460" s="80" t="str">
        <f>IF(ISBLANK(F1460),VLOOKUP(Abfalldokumentation!$X1460,'Liste Gründe'!A:D,3,FALSE),F1460)</f>
        <v>Schimmel</v>
      </c>
      <c r="P1460" s="81" t="str">
        <f>IF(ISBLANK(Abfalldokumentation!$G1460),"-",Abfalldokumentation!$G1460)</f>
        <v>-</v>
      </c>
      <c r="Q1460" s="81">
        <f t="shared" si="183"/>
        <v>44</v>
      </c>
      <c r="R1460" s="81" t="str">
        <f t="shared" si="184"/>
        <v>Produkte</v>
      </c>
      <c r="S1460" s="81" t="str">
        <f t="shared" si="185"/>
        <v>BUs</v>
      </c>
      <c r="T1460" s="81" t="str">
        <f t="shared" si="186"/>
        <v>Symptome</v>
      </c>
      <c r="U1460" s="81" t="str">
        <f>IFERROR(VLOOKUP(Abfalldokumentation!$W1460,Kennzahlen!S:U,3,FALSE)*Abfalldokumentation!$J1460,"0")</f>
        <v>0</v>
      </c>
      <c r="V1460" s="81" t="str">
        <f>IF(ISBLANK(A1460),VLOOKUP(Abfalldokumentation!$W1460,'Linien - BU'!R:S,2,FALSE),A1460)</f>
        <v>Schmelze</v>
      </c>
      <c r="W1460" s="77" t="str">
        <f t="shared" si="187"/>
        <v>-</v>
      </c>
      <c r="X1460" s="77">
        <f t="shared" si="188"/>
        <v>12</v>
      </c>
      <c r="Z1460"/>
      <c r="AA1460"/>
    </row>
    <row r="1461" spans="1:27" ht="30" customHeight="1" x14ac:dyDescent="0.25">
      <c r="A1461" s="45" t="s">
        <v>74</v>
      </c>
      <c r="B1461" s="46" t="s">
        <v>36</v>
      </c>
      <c r="C1461" s="46">
        <v>156</v>
      </c>
      <c r="D1461" s="46">
        <v>12</v>
      </c>
      <c r="E1461" s="47">
        <v>44502</v>
      </c>
      <c r="F1461" s="48"/>
      <c r="G1461" s="46"/>
      <c r="H1461" s="50" t="str">
        <f>IFERROR(VLOOKUP(Abfalldokumentation!$B1461,Artikel!A:C,3,FALSE),Abfalldokumentation!$B1461)</f>
        <v>-</v>
      </c>
      <c r="I1461" s="73" t="str">
        <f>VLOOKUP(V1461,'Linien - BU'!A:B,2,FALSE)</f>
        <v>BU1</v>
      </c>
      <c r="J1461" s="74">
        <f t="shared" si="182"/>
        <v>156</v>
      </c>
      <c r="K1461" s="75">
        <f>Abfalldokumentation!$E1461</f>
        <v>44502</v>
      </c>
      <c r="L1461" s="74" t="str">
        <f>IFERROR(IF(VLOOKUP(W1461,'[1]Rohware 230'!$B:$C,2,FALSE)=0,"Rohware"),
IFERROR(IF(VLOOKUP(W1461,[1]Sammelnr.!$B:$C,2,FALSE)=0,"Sammelnr. ungeschält ABS"),
IFERROR(IF(VLOOKUP(W1461,[1]Sammelnr.!$E:$F,2,FALSE)=0,"Sammelnr. ungeschält VS"),
IFERROR(IF(VLOOKUP(W1461,[1]Sammelnr.!$H:$I,2,FALSE)=0,"Sammelnr. geschält"),
IFERROR(IF(VLOOKUP(W1461,[1]Offen!$B:$C,2,FALSE)=0,"Offen ungeschält ABS"),
IFERROR(IF(VLOOKUP(W1461,[1]Offen!$E:$F,2,FALSE)=0,"Offen ungeschält VOS"),
IFERROR(IF(VLOOKUP(W1461,[1]Offen!$H:$I,2,FALSE)=0,"Offen geschält RW"),
IFERROR(IF(VLOOKUP(W1461,[1]Offen!$K:$L,2,FALSE)=0,"Offen vegan"),
IFERROR(IF(VLOOKUP(W1461,[1]Offen!$N:$O,2,FALSE)=0,"Offen Zipfel"),
IFERROR(IF(VLOOKUP(W1461,[1]Offen!$Q:$R,2,FALSE)=0,"Offen Endstücke"),
IFERROR(IF(VLOOKUP(W1461,[1]Vakuumiert!$B:$C,2,FALSE)=0,"Vakuumierter VOS ungeschält"),
IFERROR(IF(VLOOKUP(W1461,[1]Vakuumiert!$E:$F,2,FALSE)=0,"Vakuumierter ABS ungeschält"),
IFERROR(IF(VLOOKUP(W1461,[1]Vakuumiert!$H:$I,2,FALSE)=0,"Vakuumierter VOS geschält"),
IFERROR(IF(VLOOKUP(W1461,[1]Vakuumiert!$K:$L,2,FALSE)=0,"Vakuumierter VOS vegan"),
IFERROR(IF(VLOOKUP(W1461,[1]Vakuumiert!$N:$O,2,FALSE)=0,"Vakuumierter VOS Zipfel"),
IFERROR(IF(VLOOKUP(W1461,[1]Vakuumiert!$Q:$R,2,FALSE)=0,"Vakuumiert geschält"),
IFERROR(IF(VLOOKUP(W1461,'[1]vakuumierte Fertigprodukte'!$B:$C,2,FALSE)=0,"Fertigprodukte"),
IFERROR(IF(VLOOKUP(W1461,'[1]vakuumierte Fertigprodukte'!$E:$FI,2,FALSE)=0,"Vakuumierte Zipfel"),
IFERROR(IF(VLOOKUP(W1461,[1]Wurste!$B:$C,2,FALSE)=0,"Räucherwürste"),
IFERROR(IF(VLOOKUP(W1461,[1]Wurste!$E:$F,2,FALSE)=0,"URW/URGW Wurst"),
IFERROR(IF(VLOOKUP(W1461,[1]Wurste!$H:$I,2,FALSE)=0,"HF-Wurst Vegan"),
IFERROR(IF(VLOOKUP(W1461,[1]Wurste!$K:$L,2,FALSE)=0,"320er ohne Würste"),
IFERROR(IF(AND(OR(Abfalldokumentation!$I1461="BU3",Abfalldokumentation!$I1461="Verkauf"),Abfalldokumentation!$N1461="Schimmel",Abfalldokumentation!$O1461="keinen Abnehmer/kein Schälpersonal"),"Div. Zipfel, ES ohne Verwendung",VLOOKUP(Abfalldokumentation!$M1461,Produktgruppen!A:B,2,FALSE)),"-")))))))))))))))))))))))</f>
        <v>Rest</v>
      </c>
      <c r="M1461" s="76" t="str">
        <f>IFERROR(VLOOKUP(Abfalldokumentation!$W1461,Artikel!A:C,3,FALSE),Abfalldokumentation!$W1461)</f>
        <v>-</v>
      </c>
      <c r="N1461" s="76" t="str">
        <f>VLOOKUP(D1461,'Liste Gründe'!A:D,2,FALSE)</f>
        <v>Schimmel</v>
      </c>
      <c r="O1461" s="75" t="str">
        <f>IF(ISBLANK(F1461),VLOOKUP(Abfalldokumentation!$X1461,'Liste Gründe'!A:D,3,FALSE),F1461)</f>
        <v>Schimmel</v>
      </c>
      <c r="P1461" s="76" t="str">
        <f>IF(ISBLANK(Abfalldokumentation!$G1461),"-",Abfalldokumentation!$G1461)</f>
        <v>-</v>
      </c>
      <c r="Q1461" s="76">
        <f t="shared" si="183"/>
        <v>44</v>
      </c>
      <c r="R1461" s="76" t="str">
        <f t="shared" si="184"/>
        <v>Produkte</v>
      </c>
      <c r="S1461" s="76" t="str">
        <f t="shared" si="185"/>
        <v>BUs</v>
      </c>
      <c r="T1461" s="76" t="str">
        <f t="shared" si="186"/>
        <v>Symptome</v>
      </c>
      <c r="U1461" s="76" t="str">
        <f>IFERROR(VLOOKUP(Abfalldokumentation!$W1461,Kennzahlen!S:U,3,FALSE)*Abfalldokumentation!$J1461,"0")</f>
        <v>0</v>
      </c>
      <c r="V1461" s="76" t="str">
        <f>IF(ISBLANK(A1461),VLOOKUP(Abfalldokumentation!$W1461,'Linien - BU'!R:S,2,FALSE),A1461)</f>
        <v>Schmelze</v>
      </c>
      <c r="W1461" s="77" t="str">
        <f t="shared" si="187"/>
        <v>-</v>
      </c>
      <c r="X1461" s="77">
        <f t="shared" si="188"/>
        <v>12</v>
      </c>
      <c r="Z1461"/>
      <c r="AA1461"/>
    </row>
    <row r="1462" spans="1:27" ht="30" customHeight="1" x14ac:dyDescent="0.25">
      <c r="A1462" s="39">
        <v>3020</v>
      </c>
      <c r="B1462" s="40" t="s">
        <v>36</v>
      </c>
      <c r="C1462" s="40">
        <v>40</v>
      </c>
      <c r="D1462" s="40">
        <v>10</v>
      </c>
      <c r="E1462" s="41">
        <v>44502</v>
      </c>
      <c r="F1462" s="42"/>
      <c r="G1462" s="40"/>
      <c r="H1462" s="44" t="str">
        <f>IFERROR(VLOOKUP(Abfalldokumentation!$B1462,Artikel!A:C,3,FALSE),Abfalldokumentation!$B1462)</f>
        <v>-</v>
      </c>
      <c r="I1462" s="78" t="str">
        <f>VLOOKUP(V1462,'Linien - BU'!A:B,2,FALSE)</f>
        <v>BU1</v>
      </c>
      <c r="J1462" s="79">
        <f t="shared" si="182"/>
        <v>40</v>
      </c>
      <c r="K1462" s="80">
        <f>Abfalldokumentation!$E1462</f>
        <v>44502</v>
      </c>
      <c r="L1462" s="79" t="str">
        <f>IFERROR(IF(VLOOKUP(W1462,'[1]Rohware 230'!$B:$C,2,FALSE)=0,"Rohware"),
IFERROR(IF(VLOOKUP(W1462,[1]Sammelnr.!$B:$C,2,FALSE)=0,"Sammelnr. ungeschält ABS"),
IFERROR(IF(VLOOKUP(W1462,[1]Sammelnr.!$E:$F,2,FALSE)=0,"Sammelnr. ungeschält VS"),
IFERROR(IF(VLOOKUP(W1462,[1]Sammelnr.!$H:$I,2,FALSE)=0,"Sammelnr. geschält"),
IFERROR(IF(VLOOKUP(W1462,[1]Offen!$B:$C,2,FALSE)=0,"Offen ungeschält ABS"),
IFERROR(IF(VLOOKUP(W1462,[1]Offen!$E:$F,2,FALSE)=0,"Offen ungeschält VOS"),
IFERROR(IF(VLOOKUP(W1462,[1]Offen!$H:$I,2,FALSE)=0,"Offen geschält RW"),
IFERROR(IF(VLOOKUP(W1462,[1]Offen!$K:$L,2,FALSE)=0,"Offen vegan"),
IFERROR(IF(VLOOKUP(W1462,[1]Offen!$N:$O,2,FALSE)=0,"Offen Zipfel"),
IFERROR(IF(VLOOKUP(W1462,[1]Offen!$Q:$R,2,FALSE)=0,"Offen Endstücke"),
IFERROR(IF(VLOOKUP(W1462,[1]Vakuumiert!$B:$C,2,FALSE)=0,"Vakuumierter VOS ungeschält"),
IFERROR(IF(VLOOKUP(W1462,[1]Vakuumiert!$E:$F,2,FALSE)=0,"Vakuumierter ABS ungeschält"),
IFERROR(IF(VLOOKUP(W1462,[1]Vakuumiert!$H:$I,2,FALSE)=0,"Vakuumierter VOS geschält"),
IFERROR(IF(VLOOKUP(W1462,[1]Vakuumiert!$K:$L,2,FALSE)=0,"Vakuumierter VOS vegan"),
IFERROR(IF(VLOOKUP(W1462,[1]Vakuumiert!$N:$O,2,FALSE)=0,"Vakuumierter VOS Zipfel"),
IFERROR(IF(VLOOKUP(W1462,[1]Vakuumiert!$Q:$R,2,FALSE)=0,"Vakuumiert geschält"),
IFERROR(IF(VLOOKUP(W1462,'[1]vakuumierte Fertigprodukte'!$B:$C,2,FALSE)=0,"Fertigprodukte"),
IFERROR(IF(VLOOKUP(W1462,'[1]vakuumierte Fertigprodukte'!$E:$FI,2,FALSE)=0,"Vakuumierte Zipfel"),
IFERROR(IF(VLOOKUP(W1462,[1]Wurste!$B:$C,2,FALSE)=0,"Räucherwürste"),
IFERROR(IF(VLOOKUP(W1462,[1]Wurste!$E:$F,2,FALSE)=0,"URW/URGW Wurst"),
IFERROR(IF(VLOOKUP(W1462,[1]Wurste!$H:$I,2,FALSE)=0,"HF-Wurst Vegan"),
IFERROR(IF(VLOOKUP(W1462,[1]Wurste!$K:$L,2,FALSE)=0,"320er ohne Würste"),
IFERROR(IF(AND(OR(Abfalldokumentation!$I1462="BU3",Abfalldokumentation!$I1462="Verkauf"),Abfalldokumentation!$N1462="Schimmel",Abfalldokumentation!$O1462="keinen Abnehmer/kein Schälpersonal"),"Div. Zipfel, ES ohne Verwendung",VLOOKUP(Abfalldokumentation!$M1462,Produktgruppen!A:B,2,FALSE)),"-")))))))))))))))))))))))</f>
        <v>Rest</v>
      </c>
      <c r="M1462" s="81" t="str">
        <f>IFERROR(VLOOKUP(Abfalldokumentation!$W1462,Artikel!A:C,3,FALSE),Abfalldokumentation!$W1462)</f>
        <v>-</v>
      </c>
      <c r="N1462" s="81" t="str">
        <f>VLOOKUP(D1462,'Liste Gründe'!A:D,2,FALSE)</f>
        <v>Linienbezogen</v>
      </c>
      <c r="O1462" s="80" t="str">
        <f>IF(ISBLANK(F1462),VLOOKUP(Abfalldokumentation!$X1462,'Liste Gründe'!A:D,3,FALSE),F1462)</f>
        <v>Reinigung</v>
      </c>
      <c r="P1462" s="81" t="str">
        <f>IF(ISBLANK(Abfalldokumentation!$G1462),"-",Abfalldokumentation!$G1462)</f>
        <v>-</v>
      </c>
      <c r="Q1462" s="81">
        <f t="shared" si="183"/>
        <v>44</v>
      </c>
      <c r="R1462" s="81" t="str">
        <f t="shared" si="184"/>
        <v>Produkte</v>
      </c>
      <c r="S1462" s="81" t="str">
        <f t="shared" si="185"/>
        <v>BUs</v>
      </c>
      <c r="T1462" s="81" t="str">
        <f t="shared" si="186"/>
        <v>Symptome</v>
      </c>
      <c r="U1462" s="81" t="str">
        <f>IFERROR(VLOOKUP(Abfalldokumentation!$W1462,Kennzahlen!S:U,3,FALSE)*Abfalldokumentation!$J1462,"0")</f>
        <v>0</v>
      </c>
      <c r="V1462" s="81">
        <f>IF(ISBLANK(A1462),VLOOKUP(Abfalldokumentation!$W1462,'Linien - BU'!R:S,2,FALSE),A1462)</f>
        <v>3020</v>
      </c>
      <c r="W1462" s="77" t="str">
        <f t="shared" si="187"/>
        <v>-</v>
      </c>
      <c r="X1462" s="77">
        <f t="shared" si="188"/>
        <v>10</v>
      </c>
      <c r="Z1462"/>
      <c r="AA1462"/>
    </row>
    <row r="1463" spans="1:27" ht="30" customHeight="1" x14ac:dyDescent="0.25">
      <c r="A1463" s="45" t="s">
        <v>7</v>
      </c>
      <c r="B1463" s="46" t="s">
        <v>36</v>
      </c>
      <c r="C1463" s="46">
        <v>70</v>
      </c>
      <c r="D1463" s="46">
        <v>30</v>
      </c>
      <c r="E1463" s="47">
        <v>44502</v>
      </c>
      <c r="F1463" s="48"/>
      <c r="G1463" s="46"/>
      <c r="H1463" s="50" t="str">
        <f>IFERROR(VLOOKUP(Abfalldokumentation!$B1463,Artikel!A:C,3,FALSE),Abfalldokumentation!$B1463)</f>
        <v>-</v>
      </c>
      <c r="I1463" s="73" t="str">
        <f>VLOOKUP(V1463,'Linien - BU'!A:B,2,FALSE)</f>
        <v>BU2</v>
      </c>
      <c r="J1463" s="74">
        <f t="shared" si="182"/>
        <v>70</v>
      </c>
      <c r="K1463" s="75">
        <f>Abfalldokumentation!$E1463</f>
        <v>44502</v>
      </c>
      <c r="L1463" s="74" t="str">
        <f>IFERROR(IF(VLOOKUP(W1463,'[1]Rohware 230'!$B:$C,2,FALSE)=0,"Rohware"),
IFERROR(IF(VLOOKUP(W1463,[1]Sammelnr.!$B:$C,2,FALSE)=0,"Sammelnr. ungeschält ABS"),
IFERROR(IF(VLOOKUP(W1463,[1]Sammelnr.!$E:$F,2,FALSE)=0,"Sammelnr. ungeschält VS"),
IFERROR(IF(VLOOKUP(W1463,[1]Sammelnr.!$H:$I,2,FALSE)=0,"Sammelnr. geschält"),
IFERROR(IF(VLOOKUP(W1463,[1]Offen!$B:$C,2,FALSE)=0,"Offen ungeschält ABS"),
IFERROR(IF(VLOOKUP(W1463,[1]Offen!$E:$F,2,FALSE)=0,"Offen ungeschält VOS"),
IFERROR(IF(VLOOKUP(W1463,[1]Offen!$H:$I,2,FALSE)=0,"Offen geschält RW"),
IFERROR(IF(VLOOKUP(W1463,[1]Offen!$K:$L,2,FALSE)=0,"Offen vegan"),
IFERROR(IF(VLOOKUP(W1463,[1]Offen!$N:$O,2,FALSE)=0,"Offen Zipfel"),
IFERROR(IF(VLOOKUP(W1463,[1]Offen!$Q:$R,2,FALSE)=0,"Offen Endstücke"),
IFERROR(IF(VLOOKUP(W1463,[1]Vakuumiert!$B:$C,2,FALSE)=0,"Vakuumierter VOS ungeschält"),
IFERROR(IF(VLOOKUP(W1463,[1]Vakuumiert!$E:$F,2,FALSE)=0,"Vakuumierter ABS ungeschält"),
IFERROR(IF(VLOOKUP(W1463,[1]Vakuumiert!$H:$I,2,FALSE)=0,"Vakuumierter VOS geschält"),
IFERROR(IF(VLOOKUP(W1463,[1]Vakuumiert!$K:$L,2,FALSE)=0,"Vakuumierter VOS vegan"),
IFERROR(IF(VLOOKUP(W1463,[1]Vakuumiert!$N:$O,2,FALSE)=0,"Vakuumierter VOS Zipfel"),
IFERROR(IF(VLOOKUP(W1463,[1]Vakuumiert!$Q:$R,2,FALSE)=0,"Vakuumiert geschält"),
IFERROR(IF(VLOOKUP(W1463,'[1]vakuumierte Fertigprodukte'!$B:$C,2,FALSE)=0,"Fertigprodukte"),
IFERROR(IF(VLOOKUP(W1463,'[1]vakuumierte Fertigprodukte'!$E:$FI,2,FALSE)=0,"Vakuumierte Zipfel"),
IFERROR(IF(VLOOKUP(W1463,[1]Wurste!$B:$C,2,FALSE)=0,"Räucherwürste"),
IFERROR(IF(VLOOKUP(W1463,[1]Wurste!$E:$F,2,FALSE)=0,"URW/URGW Wurst"),
IFERROR(IF(VLOOKUP(W1463,[1]Wurste!$H:$I,2,FALSE)=0,"HF-Wurst Vegan"),
IFERROR(IF(VLOOKUP(W1463,[1]Wurste!$K:$L,2,FALSE)=0,"320er ohne Würste"),
IFERROR(IF(AND(OR(Abfalldokumentation!$I1463="BU3",Abfalldokumentation!$I1463="Verkauf"),Abfalldokumentation!$N1463="Schimmel",Abfalldokumentation!$O1463="keinen Abnehmer/kein Schälpersonal"),"Div. Zipfel, ES ohne Verwendung",VLOOKUP(Abfalldokumentation!$M1463,Produktgruppen!A:B,2,FALSE)),"-")))))))))))))))))))))))</f>
        <v>Rest</v>
      </c>
      <c r="M1463" s="76" t="str">
        <f>IFERROR(VLOOKUP(Abfalldokumentation!$W1463,Artikel!A:C,3,FALSE),Abfalldokumentation!$W1463)</f>
        <v>-</v>
      </c>
      <c r="N1463" s="76" t="str">
        <f>VLOOKUP(D1463,'Liste Gründe'!A:D,2,FALSE)</f>
        <v>Linienbezogen</v>
      </c>
      <c r="O1463" s="75" t="str">
        <f>IF(ISBLANK(F1463),VLOOKUP(Abfalldokumentation!$X1463,'Liste Gründe'!A:D,3,FALSE),F1463)</f>
        <v>Maschinenabfall</v>
      </c>
      <c r="P1463" s="76" t="str">
        <f>IF(ISBLANK(Abfalldokumentation!$G1463),"-",Abfalldokumentation!$G1463)</f>
        <v>-</v>
      </c>
      <c r="Q1463" s="76">
        <f t="shared" si="183"/>
        <v>44</v>
      </c>
      <c r="R1463" s="76" t="str">
        <f t="shared" si="184"/>
        <v>Produkte</v>
      </c>
      <c r="S1463" s="76" t="str">
        <f t="shared" si="185"/>
        <v>BUs</v>
      </c>
      <c r="T1463" s="76" t="str">
        <f t="shared" si="186"/>
        <v>Symptome</v>
      </c>
      <c r="U1463" s="76" t="str">
        <f>IFERROR(VLOOKUP(Abfalldokumentation!$W1463,Kennzahlen!S:U,3,FALSE)*Abfalldokumentation!$J1463,"0")</f>
        <v>0</v>
      </c>
      <c r="V1463" s="76" t="str">
        <f>IF(ISBLANK(A1463),VLOOKUP(Abfalldokumentation!$W1463,'Linien - BU'!R:S,2,FALSE),A1463)</f>
        <v>BU2</v>
      </c>
      <c r="W1463" s="77" t="str">
        <f t="shared" si="187"/>
        <v>-</v>
      </c>
      <c r="X1463" s="77">
        <f t="shared" si="188"/>
        <v>30</v>
      </c>
      <c r="Z1463"/>
      <c r="AA1463"/>
    </row>
    <row r="1464" spans="1:27" ht="30" customHeight="1" x14ac:dyDescent="0.25">
      <c r="A1464" s="39" t="s">
        <v>9</v>
      </c>
      <c r="B1464" s="40" t="s">
        <v>36</v>
      </c>
      <c r="C1464" s="40">
        <v>17</v>
      </c>
      <c r="D1464" s="40">
        <v>30</v>
      </c>
      <c r="E1464" s="41">
        <v>44502</v>
      </c>
      <c r="F1464" s="42"/>
      <c r="G1464" s="40"/>
      <c r="H1464" s="44" t="str">
        <f>IFERROR(VLOOKUP(Abfalldokumentation!$B1464,Artikel!A:C,3,FALSE),Abfalldokumentation!$B1464)</f>
        <v>-</v>
      </c>
      <c r="I1464" s="78" t="str">
        <f>VLOOKUP(V1464,'Linien - BU'!A:B,2,FALSE)</f>
        <v>BU4</v>
      </c>
      <c r="J1464" s="79">
        <f t="shared" si="182"/>
        <v>17</v>
      </c>
      <c r="K1464" s="80">
        <f>Abfalldokumentation!$E1464</f>
        <v>44502</v>
      </c>
      <c r="L1464" s="79" t="str">
        <f>IFERROR(IF(VLOOKUP(W1464,'[1]Rohware 230'!$B:$C,2,FALSE)=0,"Rohware"),
IFERROR(IF(VLOOKUP(W1464,[1]Sammelnr.!$B:$C,2,FALSE)=0,"Sammelnr. ungeschält ABS"),
IFERROR(IF(VLOOKUP(W1464,[1]Sammelnr.!$E:$F,2,FALSE)=0,"Sammelnr. ungeschält VS"),
IFERROR(IF(VLOOKUP(W1464,[1]Sammelnr.!$H:$I,2,FALSE)=0,"Sammelnr. geschält"),
IFERROR(IF(VLOOKUP(W1464,[1]Offen!$B:$C,2,FALSE)=0,"Offen ungeschält ABS"),
IFERROR(IF(VLOOKUP(W1464,[1]Offen!$E:$F,2,FALSE)=0,"Offen ungeschält VOS"),
IFERROR(IF(VLOOKUP(W1464,[1]Offen!$H:$I,2,FALSE)=0,"Offen geschält RW"),
IFERROR(IF(VLOOKUP(W1464,[1]Offen!$K:$L,2,FALSE)=0,"Offen vegan"),
IFERROR(IF(VLOOKUP(W1464,[1]Offen!$N:$O,2,FALSE)=0,"Offen Zipfel"),
IFERROR(IF(VLOOKUP(W1464,[1]Offen!$Q:$R,2,FALSE)=0,"Offen Endstücke"),
IFERROR(IF(VLOOKUP(W1464,[1]Vakuumiert!$B:$C,2,FALSE)=0,"Vakuumierter VOS ungeschält"),
IFERROR(IF(VLOOKUP(W1464,[1]Vakuumiert!$E:$F,2,FALSE)=0,"Vakuumierter ABS ungeschält"),
IFERROR(IF(VLOOKUP(W1464,[1]Vakuumiert!$H:$I,2,FALSE)=0,"Vakuumierter VOS geschält"),
IFERROR(IF(VLOOKUP(W1464,[1]Vakuumiert!$K:$L,2,FALSE)=0,"Vakuumierter VOS vegan"),
IFERROR(IF(VLOOKUP(W1464,[1]Vakuumiert!$N:$O,2,FALSE)=0,"Vakuumierter VOS Zipfel"),
IFERROR(IF(VLOOKUP(W1464,[1]Vakuumiert!$Q:$R,2,FALSE)=0,"Vakuumiert geschält"),
IFERROR(IF(VLOOKUP(W1464,'[1]vakuumierte Fertigprodukte'!$B:$C,2,FALSE)=0,"Fertigprodukte"),
IFERROR(IF(VLOOKUP(W1464,'[1]vakuumierte Fertigprodukte'!$E:$FI,2,FALSE)=0,"Vakuumierte Zipfel"),
IFERROR(IF(VLOOKUP(W1464,[1]Wurste!$B:$C,2,FALSE)=0,"Räucherwürste"),
IFERROR(IF(VLOOKUP(W1464,[1]Wurste!$E:$F,2,FALSE)=0,"URW/URGW Wurst"),
IFERROR(IF(VLOOKUP(W1464,[1]Wurste!$H:$I,2,FALSE)=0,"HF-Wurst Vegan"),
IFERROR(IF(VLOOKUP(W1464,[1]Wurste!$K:$L,2,FALSE)=0,"320er ohne Würste"),
IFERROR(IF(AND(OR(Abfalldokumentation!$I1464="BU3",Abfalldokumentation!$I1464="Verkauf"),Abfalldokumentation!$N1464="Schimmel",Abfalldokumentation!$O1464="keinen Abnehmer/kein Schälpersonal"),"Div. Zipfel, ES ohne Verwendung",VLOOKUP(Abfalldokumentation!$M1464,Produktgruppen!A:B,2,FALSE)),"-")))))))))))))))))))))))</f>
        <v>Rest</v>
      </c>
      <c r="M1464" s="81" t="str">
        <f>IFERROR(VLOOKUP(Abfalldokumentation!$W1464,Artikel!A:C,3,FALSE),Abfalldokumentation!$W1464)</f>
        <v>-</v>
      </c>
      <c r="N1464" s="81" t="str">
        <f>VLOOKUP(D1464,'Liste Gründe'!A:D,2,FALSE)</f>
        <v>Linienbezogen</v>
      </c>
      <c r="O1464" s="80" t="str">
        <f>IF(ISBLANK(F1464),VLOOKUP(Abfalldokumentation!$X1464,'Liste Gründe'!A:D,3,FALSE),F1464)</f>
        <v>Maschinenabfall</v>
      </c>
      <c r="P1464" s="81" t="str">
        <f>IF(ISBLANK(Abfalldokumentation!$G1464),"-",Abfalldokumentation!$G1464)</f>
        <v>-</v>
      </c>
      <c r="Q1464" s="81">
        <f t="shared" si="183"/>
        <v>44</v>
      </c>
      <c r="R1464" s="81" t="str">
        <f t="shared" si="184"/>
        <v>Produkte</v>
      </c>
      <c r="S1464" s="81" t="str">
        <f t="shared" si="185"/>
        <v>BUs</v>
      </c>
      <c r="T1464" s="81" t="str">
        <f t="shared" si="186"/>
        <v>Symptome</v>
      </c>
      <c r="U1464" s="81" t="str">
        <f>IFERROR(VLOOKUP(Abfalldokumentation!$W1464,Kennzahlen!S:U,3,FALSE)*Abfalldokumentation!$J1464,"0")</f>
        <v>0</v>
      </c>
      <c r="V1464" s="81" t="str">
        <f>IF(ISBLANK(A1464),VLOOKUP(Abfalldokumentation!$W1464,'Linien - BU'!R:S,2,FALSE),A1464)</f>
        <v>BU4</v>
      </c>
      <c r="W1464" s="77" t="str">
        <f t="shared" si="187"/>
        <v>-</v>
      </c>
      <c r="X1464" s="77">
        <f t="shared" si="188"/>
        <v>30</v>
      </c>
      <c r="Z1464"/>
      <c r="AA1464"/>
    </row>
    <row r="1465" spans="1:27" ht="30" customHeight="1" x14ac:dyDescent="0.25">
      <c r="A1465" s="45">
        <v>3020</v>
      </c>
      <c r="B1465" s="46" t="s">
        <v>36</v>
      </c>
      <c r="C1465" s="46">
        <v>20</v>
      </c>
      <c r="D1465" s="46">
        <v>31</v>
      </c>
      <c r="E1465" s="47">
        <v>44502</v>
      </c>
      <c r="F1465" s="48"/>
      <c r="G1465" s="46"/>
      <c r="H1465" s="50" t="str">
        <f>IFERROR(VLOOKUP(Abfalldokumentation!$B1465,Artikel!A:C,3,FALSE),Abfalldokumentation!$B1465)</f>
        <v>-</v>
      </c>
      <c r="I1465" s="73" t="str">
        <f>VLOOKUP(V1465,'Linien - BU'!A:B,2,FALSE)</f>
        <v>BU1</v>
      </c>
      <c r="J1465" s="74">
        <f t="shared" si="182"/>
        <v>20</v>
      </c>
      <c r="K1465" s="75">
        <f>Abfalldokumentation!$E1465</f>
        <v>44502</v>
      </c>
      <c r="L1465" s="74" t="str">
        <f>IFERROR(IF(VLOOKUP(W1465,'[1]Rohware 230'!$B:$C,2,FALSE)=0,"Rohware"),
IFERROR(IF(VLOOKUP(W1465,[1]Sammelnr.!$B:$C,2,FALSE)=0,"Sammelnr. ungeschält ABS"),
IFERROR(IF(VLOOKUP(W1465,[1]Sammelnr.!$E:$F,2,FALSE)=0,"Sammelnr. ungeschält VS"),
IFERROR(IF(VLOOKUP(W1465,[1]Sammelnr.!$H:$I,2,FALSE)=0,"Sammelnr. geschält"),
IFERROR(IF(VLOOKUP(W1465,[1]Offen!$B:$C,2,FALSE)=0,"Offen ungeschält ABS"),
IFERROR(IF(VLOOKUP(W1465,[1]Offen!$E:$F,2,FALSE)=0,"Offen ungeschält VOS"),
IFERROR(IF(VLOOKUP(W1465,[1]Offen!$H:$I,2,FALSE)=0,"Offen geschält RW"),
IFERROR(IF(VLOOKUP(W1465,[1]Offen!$K:$L,2,FALSE)=0,"Offen vegan"),
IFERROR(IF(VLOOKUP(W1465,[1]Offen!$N:$O,2,FALSE)=0,"Offen Zipfel"),
IFERROR(IF(VLOOKUP(W1465,[1]Offen!$Q:$R,2,FALSE)=0,"Offen Endstücke"),
IFERROR(IF(VLOOKUP(W1465,[1]Vakuumiert!$B:$C,2,FALSE)=0,"Vakuumierter VOS ungeschält"),
IFERROR(IF(VLOOKUP(W1465,[1]Vakuumiert!$E:$F,2,FALSE)=0,"Vakuumierter ABS ungeschält"),
IFERROR(IF(VLOOKUP(W1465,[1]Vakuumiert!$H:$I,2,FALSE)=0,"Vakuumierter VOS geschält"),
IFERROR(IF(VLOOKUP(W1465,[1]Vakuumiert!$K:$L,2,FALSE)=0,"Vakuumierter VOS vegan"),
IFERROR(IF(VLOOKUP(W1465,[1]Vakuumiert!$N:$O,2,FALSE)=0,"Vakuumierter VOS Zipfel"),
IFERROR(IF(VLOOKUP(W1465,[1]Vakuumiert!$Q:$R,2,FALSE)=0,"Vakuumiert geschält"),
IFERROR(IF(VLOOKUP(W1465,'[1]vakuumierte Fertigprodukte'!$B:$C,2,FALSE)=0,"Fertigprodukte"),
IFERROR(IF(VLOOKUP(W1465,'[1]vakuumierte Fertigprodukte'!$E:$FI,2,FALSE)=0,"Vakuumierte Zipfel"),
IFERROR(IF(VLOOKUP(W1465,[1]Wurste!$B:$C,2,FALSE)=0,"Räucherwürste"),
IFERROR(IF(VLOOKUP(W1465,[1]Wurste!$E:$F,2,FALSE)=0,"URW/URGW Wurst"),
IFERROR(IF(VLOOKUP(W1465,[1]Wurste!$H:$I,2,FALSE)=0,"HF-Wurst Vegan"),
IFERROR(IF(VLOOKUP(W1465,[1]Wurste!$K:$L,2,FALSE)=0,"320er ohne Würste"),
IFERROR(IF(AND(OR(Abfalldokumentation!$I1465="BU3",Abfalldokumentation!$I1465="Verkauf"),Abfalldokumentation!$N1465="Schimmel",Abfalldokumentation!$O1465="keinen Abnehmer/kein Schälpersonal"),"Div. Zipfel, ES ohne Verwendung",VLOOKUP(Abfalldokumentation!$M1465,Produktgruppen!A:B,2,FALSE)),"-")))))))))))))))))))))))</f>
        <v>Rest</v>
      </c>
      <c r="M1465" s="76" t="str">
        <f>IFERROR(VLOOKUP(Abfalldokumentation!$W1465,Artikel!A:C,3,FALSE),Abfalldokumentation!$W1465)</f>
        <v>-</v>
      </c>
      <c r="N1465" s="76" t="str">
        <f>VLOOKUP(D1465,'Liste Gründe'!A:D,2,FALSE)</f>
        <v>Linienbezogen</v>
      </c>
      <c r="O1465" s="75" t="str">
        <f>IF(ISBLANK(F1465),VLOOKUP(Abfalldokumentation!$X1465,'Liste Gründe'!A:D,3,FALSE),F1465)</f>
        <v>Clip gerissen</v>
      </c>
      <c r="P1465" s="76" t="str">
        <f>IF(ISBLANK(Abfalldokumentation!$G1465),"-",Abfalldokumentation!$G1465)</f>
        <v>-</v>
      </c>
      <c r="Q1465" s="76">
        <f t="shared" si="183"/>
        <v>44</v>
      </c>
      <c r="R1465" s="76" t="str">
        <f t="shared" si="184"/>
        <v>Produkte</v>
      </c>
      <c r="S1465" s="76" t="str">
        <f t="shared" si="185"/>
        <v>BUs</v>
      </c>
      <c r="T1465" s="76" t="str">
        <f t="shared" si="186"/>
        <v>Symptome</v>
      </c>
      <c r="U1465" s="76" t="str">
        <f>IFERROR(VLOOKUP(Abfalldokumentation!$W1465,Kennzahlen!S:U,3,FALSE)*Abfalldokumentation!$J1465,"0")</f>
        <v>0</v>
      </c>
      <c r="V1465" s="76">
        <f>IF(ISBLANK(A1465),VLOOKUP(Abfalldokumentation!$W1465,'Linien - BU'!R:S,2,FALSE),A1465)</f>
        <v>3020</v>
      </c>
      <c r="W1465" s="77" t="str">
        <f t="shared" si="187"/>
        <v>-</v>
      </c>
      <c r="X1465" s="77">
        <f t="shared" si="188"/>
        <v>31</v>
      </c>
      <c r="Z1465"/>
      <c r="AA1465"/>
    </row>
    <row r="1466" spans="1:27" ht="30" customHeight="1" x14ac:dyDescent="0.25">
      <c r="A1466" s="39">
        <v>3020</v>
      </c>
      <c r="B1466" s="40" t="s">
        <v>36</v>
      </c>
      <c r="C1466" s="40">
        <v>20</v>
      </c>
      <c r="D1466" s="40">
        <v>40</v>
      </c>
      <c r="E1466" s="41">
        <v>44502</v>
      </c>
      <c r="F1466" s="42"/>
      <c r="G1466" s="40"/>
      <c r="H1466" s="44" t="str">
        <f>IFERROR(VLOOKUP(Abfalldokumentation!$B1466,Artikel!A:C,3,FALSE),Abfalldokumentation!$B1466)</f>
        <v>-</v>
      </c>
      <c r="I1466" s="78" t="str">
        <f>VLOOKUP(V1466,'Linien - BU'!A:B,2,FALSE)</f>
        <v>BU1</v>
      </c>
      <c r="J1466" s="79">
        <f t="shared" si="182"/>
        <v>20</v>
      </c>
      <c r="K1466" s="80">
        <f>Abfalldokumentation!$E1466</f>
        <v>44502</v>
      </c>
      <c r="L1466" s="79" t="str">
        <f>IFERROR(IF(VLOOKUP(W1466,'[1]Rohware 230'!$B:$C,2,FALSE)=0,"Rohware"),
IFERROR(IF(VLOOKUP(W1466,[1]Sammelnr.!$B:$C,2,FALSE)=0,"Sammelnr. ungeschält ABS"),
IFERROR(IF(VLOOKUP(W1466,[1]Sammelnr.!$E:$F,2,FALSE)=0,"Sammelnr. ungeschält VS"),
IFERROR(IF(VLOOKUP(W1466,[1]Sammelnr.!$H:$I,2,FALSE)=0,"Sammelnr. geschält"),
IFERROR(IF(VLOOKUP(W1466,[1]Offen!$B:$C,2,FALSE)=0,"Offen ungeschält ABS"),
IFERROR(IF(VLOOKUP(W1466,[1]Offen!$E:$F,2,FALSE)=0,"Offen ungeschält VOS"),
IFERROR(IF(VLOOKUP(W1466,[1]Offen!$H:$I,2,FALSE)=0,"Offen geschält RW"),
IFERROR(IF(VLOOKUP(W1466,[1]Offen!$K:$L,2,FALSE)=0,"Offen vegan"),
IFERROR(IF(VLOOKUP(W1466,[1]Offen!$N:$O,2,FALSE)=0,"Offen Zipfel"),
IFERROR(IF(VLOOKUP(W1466,[1]Offen!$Q:$R,2,FALSE)=0,"Offen Endstücke"),
IFERROR(IF(VLOOKUP(W1466,[1]Vakuumiert!$B:$C,2,FALSE)=0,"Vakuumierter VOS ungeschält"),
IFERROR(IF(VLOOKUP(W1466,[1]Vakuumiert!$E:$F,2,FALSE)=0,"Vakuumierter ABS ungeschält"),
IFERROR(IF(VLOOKUP(W1466,[1]Vakuumiert!$H:$I,2,FALSE)=0,"Vakuumierter VOS geschält"),
IFERROR(IF(VLOOKUP(W1466,[1]Vakuumiert!$K:$L,2,FALSE)=0,"Vakuumierter VOS vegan"),
IFERROR(IF(VLOOKUP(W1466,[1]Vakuumiert!$N:$O,2,FALSE)=0,"Vakuumierter VOS Zipfel"),
IFERROR(IF(VLOOKUP(W1466,[1]Vakuumiert!$Q:$R,2,FALSE)=0,"Vakuumiert geschält"),
IFERROR(IF(VLOOKUP(W1466,'[1]vakuumierte Fertigprodukte'!$B:$C,2,FALSE)=0,"Fertigprodukte"),
IFERROR(IF(VLOOKUP(W1466,'[1]vakuumierte Fertigprodukte'!$E:$FI,2,FALSE)=0,"Vakuumierte Zipfel"),
IFERROR(IF(VLOOKUP(W1466,[1]Wurste!$B:$C,2,FALSE)=0,"Räucherwürste"),
IFERROR(IF(VLOOKUP(W1466,[1]Wurste!$E:$F,2,FALSE)=0,"URW/URGW Wurst"),
IFERROR(IF(VLOOKUP(W1466,[1]Wurste!$H:$I,2,FALSE)=0,"HF-Wurst Vegan"),
IFERROR(IF(VLOOKUP(W1466,[1]Wurste!$K:$L,2,FALSE)=0,"320er ohne Würste"),
IFERROR(IF(AND(OR(Abfalldokumentation!$I1466="BU3",Abfalldokumentation!$I1466="Verkauf"),Abfalldokumentation!$N1466="Schimmel",Abfalldokumentation!$O1466="keinen Abnehmer/kein Schälpersonal"),"Div. Zipfel, ES ohne Verwendung",VLOOKUP(Abfalldokumentation!$M1466,Produktgruppen!A:B,2,FALSE)),"-")))))))))))))))))))))))</f>
        <v>Rest</v>
      </c>
      <c r="M1466" s="81" t="str">
        <f>IFERROR(VLOOKUP(Abfalldokumentation!$W1466,Artikel!A:C,3,FALSE),Abfalldokumentation!$W1466)</f>
        <v>-</v>
      </c>
      <c r="N1466" s="81" t="str">
        <f>VLOOKUP(D1466,'Liste Gründe'!A:D,2,FALSE)</f>
        <v>Rest</v>
      </c>
      <c r="O1466" s="80" t="str">
        <f>IF(ISBLANK(F1466),VLOOKUP(Abfalldokumentation!$X1466,'Liste Gründe'!A:D,3,FALSE),F1466)</f>
        <v>Metall</v>
      </c>
      <c r="P1466" s="81" t="str">
        <f>IF(ISBLANK(Abfalldokumentation!$G1466),"-",Abfalldokumentation!$G1466)</f>
        <v>-</v>
      </c>
      <c r="Q1466" s="81">
        <f t="shared" si="183"/>
        <v>44</v>
      </c>
      <c r="R1466" s="81" t="str">
        <f t="shared" si="184"/>
        <v>Produkte</v>
      </c>
      <c r="S1466" s="81" t="str">
        <f t="shared" si="185"/>
        <v>BUs</v>
      </c>
      <c r="T1466" s="81" t="str">
        <f t="shared" si="186"/>
        <v>Symptome</v>
      </c>
      <c r="U1466" s="81" t="str">
        <f>IFERROR(VLOOKUP(Abfalldokumentation!$W1466,Kennzahlen!S:U,3,FALSE)*Abfalldokumentation!$J1466,"0")</f>
        <v>0</v>
      </c>
      <c r="V1466" s="81">
        <f>IF(ISBLANK(A1466),VLOOKUP(Abfalldokumentation!$W1466,'Linien - BU'!R:S,2,FALSE),A1466)</f>
        <v>3020</v>
      </c>
      <c r="W1466" s="77" t="str">
        <f t="shared" si="187"/>
        <v>-</v>
      </c>
      <c r="X1466" s="77">
        <f t="shared" si="188"/>
        <v>40</v>
      </c>
      <c r="Z1466"/>
      <c r="AA1466"/>
    </row>
    <row r="1467" spans="1:27" ht="30" customHeight="1" x14ac:dyDescent="0.25">
      <c r="A1467" s="45" t="s">
        <v>70</v>
      </c>
      <c r="B1467" s="46" t="s">
        <v>36</v>
      </c>
      <c r="C1467" s="46">
        <v>80</v>
      </c>
      <c r="D1467" s="46">
        <v>30</v>
      </c>
      <c r="E1467" s="47">
        <v>44502</v>
      </c>
      <c r="F1467" s="48"/>
      <c r="G1467" s="46"/>
      <c r="H1467" s="50" t="str">
        <f>IFERROR(VLOOKUP(Abfalldokumentation!$B1467,Artikel!A:C,3,FALSE),Abfalldokumentation!$B1467)</f>
        <v>-</v>
      </c>
      <c r="I1467" s="73" t="str">
        <f>VLOOKUP(V1467,'Linien - BU'!A:B,2,FALSE)</f>
        <v>BU1</v>
      </c>
      <c r="J1467" s="74">
        <f t="shared" si="182"/>
        <v>80</v>
      </c>
      <c r="K1467" s="75">
        <f>Abfalldokumentation!$E1467</f>
        <v>44502</v>
      </c>
      <c r="L1467" s="74" t="str">
        <f>IFERROR(IF(VLOOKUP(W1467,'[1]Rohware 230'!$B:$C,2,FALSE)=0,"Rohware"),
IFERROR(IF(VLOOKUP(W1467,[1]Sammelnr.!$B:$C,2,FALSE)=0,"Sammelnr. ungeschält ABS"),
IFERROR(IF(VLOOKUP(W1467,[1]Sammelnr.!$E:$F,2,FALSE)=0,"Sammelnr. ungeschält VS"),
IFERROR(IF(VLOOKUP(W1467,[1]Sammelnr.!$H:$I,2,FALSE)=0,"Sammelnr. geschält"),
IFERROR(IF(VLOOKUP(W1467,[1]Offen!$B:$C,2,FALSE)=0,"Offen ungeschält ABS"),
IFERROR(IF(VLOOKUP(W1467,[1]Offen!$E:$F,2,FALSE)=0,"Offen ungeschält VOS"),
IFERROR(IF(VLOOKUP(W1467,[1]Offen!$H:$I,2,FALSE)=0,"Offen geschält RW"),
IFERROR(IF(VLOOKUP(W1467,[1]Offen!$K:$L,2,FALSE)=0,"Offen vegan"),
IFERROR(IF(VLOOKUP(W1467,[1]Offen!$N:$O,2,FALSE)=0,"Offen Zipfel"),
IFERROR(IF(VLOOKUP(W1467,[1]Offen!$Q:$R,2,FALSE)=0,"Offen Endstücke"),
IFERROR(IF(VLOOKUP(W1467,[1]Vakuumiert!$B:$C,2,FALSE)=0,"Vakuumierter VOS ungeschält"),
IFERROR(IF(VLOOKUP(W1467,[1]Vakuumiert!$E:$F,2,FALSE)=0,"Vakuumierter ABS ungeschält"),
IFERROR(IF(VLOOKUP(W1467,[1]Vakuumiert!$H:$I,2,FALSE)=0,"Vakuumierter VOS geschält"),
IFERROR(IF(VLOOKUP(W1467,[1]Vakuumiert!$K:$L,2,FALSE)=0,"Vakuumierter VOS vegan"),
IFERROR(IF(VLOOKUP(W1467,[1]Vakuumiert!$N:$O,2,FALSE)=0,"Vakuumierter VOS Zipfel"),
IFERROR(IF(VLOOKUP(W1467,[1]Vakuumiert!$Q:$R,2,FALSE)=0,"Vakuumiert geschält"),
IFERROR(IF(VLOOKUP(W1467,'[1]vakuumierte Fertigprodukte'!$B:$C,2,FALSE)=0,"Fertigprodukte"),
IFERROR(IF(VLOOKUP(W1467,'[1]vakuumierte Fertigprodukte'!$E:$FI,2,FALSE)=0,"Vakuumierte Zipfel"),
IFERROR(IF(VLOOKUP(W1467,[1]Wurste!$B:$C,2,FALSE)=0,"Räucherwürste"),
IFERROR(IF(VLOOKUP(W1467,[1]Wurste!$E:$F,2,FALSE)=0,"URW/URGW Wurst"),
IFERROR(IF(VLOOKUP(W1467,[1]Wurste!$H:$I,2,FALSE)=0,"HF-Wurst Vegan"),
IFERROR(IF(VLOOKUP(W1467,[1]Wurste!$K:$L,2,FALSE)=0,"320er ohne Würste"),
IFERROR(IF(AND(OR(Abfalldokumentation!$I1467="BU3",Abfalldokumentation!$I1467="Verkauf"),Abfalldokumentation!$N1467="Schimmel",Abfalldokumentation!$O1467="keinen Abnehmer/kein Schälpersonal"),"Div. Zipfel, ES ohne Verwendung",VLOOKUP(Abfalldokumentation!$M1467,Produktgruppen!A:B,2,FALSE)),"-")))))))))))))))))))))))</f>
        <v>Rest</v>
      </c>
      <c r="M1467" s="76" t="str">
        <f>IFERROR(VLOOKUP(Abfalldokumentation!$W1467,Artikel!A:C,3,FALSE),Abfalldokumentation!$W1467)</f>
        <v>-</v>
      </c>
      <c r="N1467" s="76" t="str">
        <f>VLOOKUP(D1467,'Liste Gründe'!A:D,2,FALSE)</f>
        <v>Linienbezogen</v>
      </c>
      <c r="O1467" s="75" t="str">
        <f>IF(ISBLANK(F1467),VLOOKUP(Abfalldokumentation!$X1467,'Liste Gründe'!A:D,3,FALSE),F1467)</f>
        <v>Maschinenabfall</v>
      </c>
      <c r="P1467" s="76" t="str">
        <f>IF(ISBLANK(Abfalldokumentation!$G1467),"-",Abfalldokumentation!$G1467)</f>
        <v>-</v>
      </c>
      <c r="Q1467" s="76">
        <f t="shared" si="183"/>
        <v>44</v>
      </c>
      <c r="R1467" s="76" t="str">
        <f t="shared" si="184"/>
        <v>Produkte</v>
      </c>
      <c r="S1467" s="76" t="str">
        <f t="shared" si="185"/>
        <v>BUs</v>
      </c>
      <c r="T1467" s="76" t="str">
        <f t="shared" si="186"/>
        <v>Symptome</v>
      </c>
      <c r="U1467" s="76" t="str">
        <f>IFERROR(VLOOKUP(Abfalldokumentation!$W1467,Kennzahlen!S:U,3,FALSE)*Abfalldokumentation!$J1467,"0")</f>
        <v>0</v>
      </c>
      <c r="V1467" s="76" t="str">
        <f>IF(ISBLANK(A1467),VLOOKUP(Abfalldokumentation!$W1467,'Linien - BU'!R:S,2,FALSE),A1467)</f>
        <v>Abfüllung</v>
      </c>
      <c r="W1467" s="77" t="str">
        <f t="shared" si="187"/>
        <v>-</v>
      </c>
      <c r="X1467" s="77">
        <f t="shared" si="188"/>
        <v>30</v>
      </c>
      <c r="Z1467"/>
      <c r="AA1467"/>
    </row>
    <row r="1468" spans="1:27" ht="30" customHeight="1" x14ac:dyDescent="0.25">
      <c r="A1468" s="39" t="s">
        <v>92</v>
      </c>
      <c r="B1468" s="40" t="s">
        <v>36</v>
      </c>
      <c r="C1468" s="40">
        <v>7.4</v>
      </c>
      <c r="D1468" s="40">
        <v>74</v>
      </c>
      <c r="E1468" s="41">
        <v>44502</v>
      </c>
      <c r="F1468" s="42"/>
      <c r="G1468" s="40"/>
      <c r="H1468" s="44" t="str">
        <f>IFERROR(VLOOKUP(Abfalldokumentation!$B1468,Artikel!A:C,3,FALSE),Abfalldokumentation!$B1468)</f>
        <v>-</v>
      </c>
      <c r="I1468" s="78" t="str">
        <f>VLOOKUP(V1468,'Linien - BU'!A:B,2,FALSE)</f>
        <v>Rest</v>
      </c>
      <c r="J1468" s="79">
        <f t="shared" si="182"/>
        <v>7.4</v>
      </c>
      <c r="K1468" s="80">
        <f>Abfalldokumentation!$E1468</f>
        <v>44502</v>
      </c>
      <c r="L1468" s="79" t="str">
        <f>IFERROR(IF(VLOOKUP(W1468,'[1]Rohware 230'!$B:$C,2,FALSE)=0,"Rohware"),
IFERROR(IF(VLOOKUP(W1468,[1]Sammelnr.!$B:$C,2,FALSE)=0,"Sammelnr. ungeschält ABS"),
IFERROR(IF(VLOOKUP(W1468,[1]Sammelnr.!$E:$F,2,FALSE)=0,"Sammelnr. ungeschält VS"),
IFERROR(IF(VLOOKUP(W1468,[1]Sammelnr.!$H:$I,2,FALSE)=0,"Sammelnr. geschält"),
IFERROR(IF(VLOOKUP(W1468,[1]Offen!$B:$C,2,FALSE)=0,"Offen ungeschält ABS"),
IFERROR(IF(VLOOKUP(W1468,[1]Offen!$E:$F,2,FALSE)=0,"Offen ungeschält VOS"),
IFERROR(IF(VLOOKUP(W1468,[1]Offen!$H:$I,2,FALSE)=0,"Offen geschält RW"),
IFERROR(IF(VLOOKUP(W1468,[1]Offen!$K:$L,2,FALSE)=0,"Offen vegan"),
IFERROR(IF(VLOOKUP(W1468,[1]Offen!$N:$O,2,FALSE)=0,"Offen Zipfel"),
IFERROR(IF(VLOOKUP(W1468,[1]Offen!$Q:$R,2,FALSE)=0,"Offen Endstücke"),
IFERROR(IF(VLOOKUP(W1468,[1]Vakuumiert!$B:$C,2,FALSE)=0,"Vakuumierter VOS ungeschält"),
IFERROR(IF(VLOOKUP(W1468,[1]Vakuumiert!$E:$F,2,FALSE)=0,"Vakuumierter ABS ungeschält"),
IFERROR(IF(VLOOKUP(W1468,[1]Vakuumiert!$H:$I,2,FALSE)=0,"Vakuumierter VOS geschält"),
IFERROR(IF(VLOOKUP(W1468,[1]Vakuumiert!$K:$L,2,FALSE)=0,"Vakuumierter VOS vegan"),
IFERROR(IF(VLOOKUP(W1468,[1]Vakuumiert!$N:$O,2,FALSE)=0,"Vakuumierter VOS Zipfel"),
IFERROR(IF(VLOOKUP(W1468,[1]Vakuumiert!$Q:$R,2,FALSE)=0,"Vakuumiert geschält"),
IFERROR(IF(VLOOKUP(W1468,'[1]vakuumierte Fertigprodukte'!$B:$C,2,FALSE)=0,"Fertigprodukte"),
IFERROR(IF(VLOOKUP(W1468,'[1]vakuumierte Fertigprodukte'!$E:$FI,2,FALSE)=0,"Vakuumierte Zipfel"),
IFERROR(IF(VLOOKUP(W1468,[1]Wurste!$B:$C,2,FALSE)=0,"Räucherwürste"),
IFERROR(IF(VLOOKUP(W1468,[1]Wurste!$E:$F,2,FALSE)=0,"URW/URGW Wurst"),
IFERROR(IF(VLOOKUP(W1468,[1]Wurste!$H:$I,2,FALSE)=0,"HF-Wurst Vegan"),
IFERROR(IF(VLOOKUP(W1468,[1]Wurste!$K:$L,2,FALSE)=0,"320er ohne Würste"),
IFERROR(IF(AND(OR(Abfalldokumentation!$I1468="BU3",Abfalldokumentation!$I1468="Verkauf"),Abfalldokumentation!$N1468="Schimmel",Abfalldokumentation!$O1468="keinen Abnehmer/kein Schälpersonal"),"Div. Zipfel, ES ohne Verwendung",VLOOKUP(Abfalldokumentation!$M1468,Produktgruppen!A:B,2,FALSE)),"-")))))))))))))))))))))))</f>
        <v>Rest</v>
      </c>
      <c r="M1468" s="81" t="str">
        <f>IFERROR(VLOOKUP(Abfalldokumentation!$W1468,Artikel!A:C,3,FALSE),Abfalldokumentation!$W1468)</f>
        <v>-</v>
      </c>
      <c r="N1468" s="81" t="str">
        <f>VLOOKUP(D1468,'Liste Gründe'!A:D,2,FALSE)</f>
        <v>Qualitätssicherung</v>
      </c>
      <c r="O1468" s="80" t="str">
        <f>IF(ISBLANK(F1468),VLOOKUP(Abfalldokumentation!$X1468,'Liste Gründe'!A:D,3,FALSE),F1468)</f>
        <v>Sensorik</v>
      </c>
      <c r="P1468" s="81" t="str">
        <f>IF(ISBLANK(Abfalldokumentation!$G1468),"-",Abfalldokumentation!$G1468)</f>
        <v>-</v>
      </c>
      <c r="Q1468" s="81">
        <f t="shared" si="183"/>
        <v>44</v>
      </c>
      <c r="R1468" s="81" t="str">
        <f t="shared" si="184"/>
        <v>Produkte</v>
      </c>
      <c r="S1468" s="81" t="str">
        <f t="shared" si="185"/>
        <v>BUs</v>
      </c>
      <c r="T1468" s="81" t="str">
        <f t="shared" si="186"/>
        <v>Symptome</v>
      </c>
      <c r="U1468" s="81" t="str">
        <f>IFERROR(VLOOKUP(Abfalldokumentation!$W1468,Kennzahlen!S:U,3,FALSE)*Abfalldokumentation!$J1468,"0")</f>
        <v>0</v>
      </c>
      <c r="V1468" s="81" t="str">
        <f>IF(ISBLANK(A1468),VLOOKUP(Abfalldokumentation!$W1468,'Linien - BU'!R:S,2,FALSE),A1468)</f>
        <v>Labor</v>
      </c>
      <c r="W1468" s="77" t="str">
        <f t="shared" si="187"/>
        <v>-</v>
      </c>
      <c r="X1468" s="77">
        <f t="shared" si="188"/>
        <v>74</v>
      </c>
      <c r="Z1468"/>
      <c r="AA1468"/>
    </row>
    <row r="1469" spans="1:27" ht="30" customHeight="1" x14ac:dyDescent="0.25">
      <c r="A1469" s="45" t="s">
        <v>8</v>
      </c>
      <c r="B1469" s="46" t="s">
        <v>36</v>
      </c>
      <c r="C1469" s="46">
        <v>18</v>
      </c>
      <c r="D1469" s="46">
        <v>30</v>
      </c>
      <c r="E1469" s="47">
        <v>44502</v>
      </c>
      <c r="F1469" s="48"/>
      <c r="G1469" s="46"/>
      <c r="H1469" s="50" t="str">
        <f>IFERROR(VLOOKUP(Abfalldokumentation!$B1469,Artikel!A:C,3,FALSE),Abfalldokumentation!$B1469)</f>
        <v>-</v>
      </c>
      <c r="I1469" s="73" t="str">
        <f>VLOOKUP(V1469,'Linien - BU'!A:B,2,FALSE)</f>
        <v>BU3</v>
      </c>
      <c r="J1469" s="74">
        <f t="shared" si="182"/>
        <v>18</v>
      </c>
      <c r="K1469" s="75">
        <f>Abfalldokumentation!$E1469</f>
        <v>44502</v>
      </c>
      <c r="L1469" s="74" t="str">
        <f>IFERROR(IF(VLOOKUP(W1469,'[1]Rohware 230'!$B:$C,2,FALSE)=0,"Rohware"),
IFERROR(IF(VLOOKUP(W1469,[1]Sammelnr.!$B:$C,2,FALSE)=0,"Sammelnr. ungeschält ABS"),
IFERROR(IF(VLOOKUP(W1469,[1]Sammelnr.!$E:$F,2,FALSE)=0,"Sammelnr. ungeschält VS"),
IFERROR(IF(VLOOKUP(W1469,[1]Sammelnr.!$H:$I,2,FALSE)=0,"Sammelnr. geschält"),
IFERROR(IF(VLOOKUP(W1469,[1]Offen!$B:$C,2,FALSE)=0,"Offen ungeschält ABS"),
IFERROR(IF(VLOOKUP(W1469,[1]Offen!$E:$F,2,FALSE)=0,"Offen ungeschält VOS"),
IFERROR(IF(VLOOKUP(W1469,[1]Offen!$H:$I,2,FALSE)=0,"Offen geschält RW"),
IFERROR(IF(VLOOKUP(W1469,[1]Offen!$K:$L,2,FALSE)=0,"Offen vegan"),
IFERROR(IF(VLOOKUP(W1469,[1]Offen!$N:$O,2,FALSE)=0,"Offen Zipfel"),
IFERROR(IF(VLOOKUP(W1469,[1]Offen!$Q:$R,2,FALSE)=0,"Offen Endstücke"),
IFERROR(IF(VLOOKUP(W1469,[1]Vakuumiert!$B:$C,2,FALSE)=0,"Vakuumierter VOS ungeschält"),
IFERROR(IF(VLOOKUP(W1469,[1]Vakuumiert!$E:$F,2,FALSE)=0,"Vakuumierter ABS ungeschält"),
IFERROR(IF(VLOOKUP(W1469,[1]Vakuumiert!$H:$I,2,FALSE)=0,"Vakuumierter VOS geschält"),
IFERROR(IF(VLOOKUP(W1469,[1]Vakuumiert!$K:$L,2,FALSE)=0,"Vakuumierter VOS vegan"),
IFERROR(IF(VLOOKUP(W1469,[1]Vakuumiert!$N:$O,2,FALSE)=0,"Vakuumierter VOS Zipfel"),
IFERROR(IF(VLOOKUP(W1469,[1]Vakuumiert!$Q:$R,2,FALSE)=0,"Vakuumiert geschält"),
IFERROR(IF(VLOOKUP(W1469,'[1]vakuumierte Fertigprodukte'!$B:$C,2,FALSE)=0,"Fertigprodukte"),
IFERROR(IF(VLOOKUP(W1469,'[1]vakuumierte Fertigprodukte'!$E:$FI,2,FALSE)=0,"Vakuumierte Zipfel"),
IFERROR(IF(VLOOKUP(W1469,[1]Wurste!$B:$C,2,FALSE)=0,"Räucherwürste"),
IFERROR(IF(VLOOKUP(W1469,[1]Wurste!$E:$F,2,FALSE)=0,"URW/URGW Wurst"),
IFERROR(IF(VLOOKUP(W1469,[1]Wurste!$H:$I,2,FALSE)=0,"HF-Wurst Vegan"),
IFERROR(IF(VLOOKUP(W1469,[1]Wurste!$K:$L,2,FALSE)=0,"320er ohne Würste"),
IFERROR(IF(AND(OR(Abfalldokumentation!$I1469="BU3",Abfalldokumentation!$I1469="Verkauf"),Abfalldokumentation!$N1469="Schimmel",Abfalldokumentation!$O1469="keinen Abnehmer/kein Schälpersonal"),"Div. Zipfel, ES ohne Verwendung",VLOOKUP(Abfalldokumentation!$M1469,Produktgruppen!A:B,2,FALSE)),"-")))))))))))))))))))))))</f>
        <v>Rest</v>
      </c>
      <c r="M1469" s="76" t="str">
        <f>IFERROR(VLOOKUP(Abfalldokumentation!$W1469,Artikel!A:C,3,FALSE),Abfalldokumentation!$W1469)</f>
        <v>-</v>
      </c>
      <c r="N1469" s="76" t="str">
        <f>VLOOKUP(D1469,'Liste Gründe'!A:D,2,FALSE)</f>
        <v>Linienbezogen</v>
      </c>
      <c r="O1469" s="75" t="str">
        <f>IF(ISBLANK(F1469),VLOOKUP(Abfalldokumentation!$X1469,'Liste Gründe'!A:D,3,FALSE),F1469)</f>
        <v>Maschinenabfall</v>
      </c>
      <c r="P1469" s="76" t="str">
        <f>IF(ISBLANK(Abfalldokumentation!$G1469),"-",Abfalldokumentation!$G1469)</f>
        <v>-</v>
      </c>
      <c r="Q1469" s="76">
        <f t="shared" si="183"/>
        <v>44</v>
      </c>
      <c r="R1469" s="76" t="str">
        <f t="shared" si="184"/>
        <v>Produkte</v>
      </c>
      <c r="S1469" s="76" t="str">
        <f t="shared" si="185"/>
        <v>BUs</v>
      </c>
      <c r="T1469" s="76" t="str">
        <f t="shared" si="186"/>
        <v>Symptome</v>
      </c>
      <c r="U1469" s="76" t="str">
        <f>IFERROR(VLOOKUP(Abfalldokumentation!$W1469,Kennzahlen!S:U,3,FALSE)*Abfalldokumentation!$J1469,"0")</f>
        <v>0</v>
      </c>
      <c r="V1469" s="76" t="str">
        <f>IF(ISBLANK(A1469),VLOOKUP(Abfalldokumentation!$W1469,'Linien - BU'!R:S,2,FALSE),A1469)</f>
        <v>BU3</v>
      </c>
      <c r="W1469" s="77" t="str">
        <f t="shared" si="187"/>
        <v>-</v>
      </c>
      <c r="X1469" s="77">
        <f t="shared" si="188"/>
        <v>30</v>
      </c>
      <c r="Z1469"/>
      <c r="AA1469"/>
    </row>
    <row r="1470" spans="1:27" ht="30" customHeight="1" x14ac:dyDescent="0.25">
      <c r="A1470" s="39" t="s">
        <v>92</v>
      </c>
      <c r="B1470" s="40" t="s">
        <v>36</v>
      </c>
      <c r="C1470" s="40">
        <v>7</v>
      </c>
      <c r="D1470" s="40">
        <v>74</v>
      </c>
      <c r="E1470" s="41">
        <v>44502</v>
      </c>
      <c r="F1470" s="42"/>
      <c r="G1470" s="40"/>
      <c r="H1470" s="44" t="str">
        <f>IFERROR(VLOOKUP(Abfalldokumentation!$B1470,Artikel!A:C,3,FALSE),Abfalldokumentation!$B1470)</f>
        <v>-</v>
      </c>
      <c r="I1470" s="78" t="str">
        <f>VLOOKUP(V1470,'Linien - BU'!A:B,2,FALSE)</f>
        <v>Rest</v>
      </c>
      <c r="J1470" s="79">
        <f t="shared" si="182"/>
        <v>7</v>
      </c>
      <c r="K1470" s="80">
        <f>Abfalldokumentation!$E1470</f>
        <v>44502</v>
      </c>
      <c r="L1470" s="79" t="str">
        <f>IFERROR(IF(VLOOKUP(W1470,'[1]Rohware 230'!$B:$C,2,FALSE)=0,"Rohware"),
IFERROR(IF(VLOOKUP(W1470,[1]Sammelnr.!$B:$C,2,FALSE)=0,"Sammelnr. ungeschält ABS"),
IFERROR(IF(VLOOKUP(W1470,[1]Sammelnr.!$E:$F,2,FALSE)=0,"Sammelnr. ungeschält VS"),
IFERROR(IF(VLOOKUP(W1470,[1]Sammelnr.!$H:$I,2,FALSE)=0,"Sammelnr. geschält"),
IFERROR(IF(VLOOKUP(W1470,[1]Offen!$B:$C,2,FALSE)=0,"Offen ungeschält ABS"),
IFERROR(IF(VLOOKUP(W1470,[1]Offen!$E:$F,2,FALSE)=0,"Offen ungeschält VOS"),
IFERROR(IF(VLOOKUP(W1470,[1]Offen!$H:$I,2,FALSE)=0,"Offen geschält RW"),
IFERROR(IF(VLOOKUP(W1470,[1]Offen!$K:$L,2,FALSE)=0,"Offen vegan"),
IFERROR(IF(VLOOKUP(W1470,[1]Offen!$N:$O,2,FALSE)=0,"Offen Zipfel"),
IFERROR(IF(VLOOKUP(W1470,[1]Offen!$Q:$R,2,FALSE)=0,"Offen Endstücke"),
IFERROR(IF(VLOOKUP(W1470,[1]Vakuumiert!$B:$C,2,FALSE)=0,"Vakuumierter VOS ungeschält"),
IFERROR(IF(VLOOKUP(W1470,[1]Vakuumiert!$E:$F,2,FALSE)=0,"Vakuumierter ABS ungeschält"),
IFERROR(IF(VLOOKUP(W1470,[1]Vakuumiert!$H:$I,2,FALSE)=0,"Vakuumierter VOS geschält"),
IFERROR(IF(VLOOKUP(W1470,[1]Vakuumiert!$K:$L,2,FALSE)=0,"Vakuumierter VOS vegan"),
IFERROR(IF(VLOOKUP(W1470,[1]Vakuumiert!$N:$O,2,FALSE)=0,"Vakuumierter VOS Zipfel"),
IFERROR(IF(VLOOKUP(W1470,[1]Vakuumiert!$Q:$R,2,FALSE)=0,"Vakuumiert geschält"),
IFERROR(IF(VLOOKUP(W1470,'[1]vakuumierte Fertigprodukte'!$B:$C,2,FALSE)=0,"Fertigprodukte"),
IFERROR(IF(VLOOKUP(W1470,'[1]vakuumierte Fertigprodukte'!$E:$FI,2,FALSE)=0,"Vakuumierte Zipfel"),
IFERROR(IF(VLOOKUP(W1470,[1]Wurste!$B:$C,2,FALSE)=0,"Räucherwürste"),
IFERROR(IF(VLOOKUP(W1470,[1]Wurste!$E:$F,2,FALSE)=0,"URW/URGW Wurst"),
IFERROR(IF(VLOOKUP(W1470,[1]Wurste!$H:$I,2,FALSE)=0,"HF-Wurst Vegan"),
IFERROR(IF(VLOOKUP(W1470,[1]Wurste!$K:$L,2,FALSE)=0,"320er ohne Würste"),
IFERROR(IF(AND(OR(Abfalldokumentation!$I1470="BU3",Abfalldokumentation!$I1470="Verkauf"),Abfalldokumentation!$N1470="Schimmel",Abfalldokumentation!$O1470="keinen Abnehmer/kein Schälpersonal"),"Div. Zipfel, ES ohne Verwendung",VLOOKUP(Abfalldokumentation!$M1470,Produktgruppen!A:B,2,FALSE)),"-")))))))))))))))))))))))</f>
        <v>Rest</v>
      </c>
      <c r="M1470" s="81" t="str">
        <f>IFERROR(VLOOKUP(Abfalldokumentation!$W1470,Artikel!A:C,3,FALSE),Abfalldokumentation!$W1470)</f>
        <v>-</v>
      </c>
      <c r="N1470" s="81" t="str">
        <f>VLOOKUP(D1470,'Liste Gründe'!A:D,2,FALSE)</f>
        <v>Qualitätssicherung</v>
      </c>
      <c r="O1470" s="80" t="str">
        <f>IF(ISBLANK(F1470),VLOOKUP(Abfalldokumentation!$X1470,'Liste Gründe'!A:D,3,FALSE),F1470)</f>
        <v>Sensorik</v>
      </c>
      <c r="P1470" s="81" t="str">
        <f>IF(ISBLANK(Abfalldokumentation!$G1470),"-",Abfalldokumentation!$G1470)</f>
        <v>-</v>
      </c>
      <c r="Q1470" s="81">
        <f t="shared" si="183"/>
        <v>44</v>
      </c>
      <c r="R1470" s="81" t="str">
        <f t="shared" si="184"/>
        <v>Produkte</v>
      </c>
      <c r="S1470" s="81" t="str">
        <f t="shared" si="185"/>
        <v>BUs</v>
      </c>
      <c r="T1470" s="81" t="str">
        <f t="shared" si="186"/>
        <v>Symptome</v>
      </c>
      <c r="U1470" s="81" t="str">
        <f>IFERROR(VLOOKUP(Abfalldokumentation!$W1470,Kennzahlen!S:U,3,FALSE)*Abfalldokumentation!$J1470,"0")</f>
        <v>0</v>
      </c>
      <c r="V1470" s="81" t="str">
        <f>IF(ISBLANK(A1470),VLOOKUP(Abfalldokumentation!$W1470,'Linien - BU'!R:S,2,FALSE),A1470)</f>
        <v>Labor</v>
      </c>
      <c r="W1470" s="77" t="str">
        <f t="shared" si="187"/>
        <v>-</v>
      </c>
      <c r="X1470" s="77">
        <f t="shared" si="188"/>
        <v>74</v>
      </c>
      <c r="Z1470"/>
      <c r="AA1470"/>
    </row>
    <row r="1471" spans="1:27" ht="30" customHeight="1" x14ac:dyDescent="0.25">
      <c r="A1471" s="45" t="s">
        <v>70</v>
      </c>
      <c r="B1471" s="46" t="s">
        <v>263</v>
      </c>
      <c r="C1471" s="46">
        <v>40</v>
      </c>
      <c r="D1471" s="46">
        <v>40</v>
      </c>
      <c r="E1471" s="47">
        <v>44502</v>
      </c>
      <c r="F1471" s="48"/>
      <c r="G1471" s="46"/>
      <c r="H1471" s="50" t="str">
        <f>IFERROR(VLOOKUP(Abfalldokumentation!$B1471,Artikel!A:C,3,FALSE),Abfalldokumentation!$B1471)</f>
        <v>Becher</v>
      </c>
      <c r="I1471" s="73" t="str">
        <f>VLOOKUP(V1471,'Linien - BU'!A:B,2,FALSE)</f>
        <v>BU1</v>
      </c>
      <c r="J1471" s="74">
        <f t="shared" si="182"/>
        <v>40</v>
      </c>
      <c r="K1471" s="75">
        <f>Abfalldokumentation!$E1471</f>
        <v>44502</v>
      </c>
      <c r="L1471" s="74" t="str">
        <f>IFERROR(IF(VLOOKUP(W1471,'[1]Rohware 230'!$B:$C,2,FALSE)=0,"Rohware"),
IFERROR(IF(VLOOKUP(W1471,[1]Sammelnr.!$B:$C,2,FALSE)=0,"Sammelnr. ungeschält ABS"),
IFERROR(IF(VLOOKUP(W1471,[1]Sammelnr.!$E:$F,2,FALSE)=0,"Sammelnr. ungeschält VS"),
IFERROR(IF(VLOOKUP(W1471,[1]Sammelnr.!$H:$I,2,FALSE)=0,"Sammelnr. geschält"),
IFERROR(IF(VLOOKUP(W1471,[1]Offen!$B:$C,2,FALSE)=0,"Offen ungeschält ABS"),
IFERROR(IF(VLOOKUP(W1471,[1]Offen!$E:$F,2,FALSE)=0,"Offen ungeschält VOS"),
IFERROR(IF(VLOOKUP(W1471,[1]Offen!$H:$I,2,FALSE)=0,"Offen geschält RW"),
IFERROR(IF(VLOOKUP(W1471,[1]Offen!$K:$L,2,FALSE)=0,"Offen vegan"),
IFERROR(IF(VLOOKUP(W1471,[1]Offen!$N:$O,2,FALSE)=0,"Offen Zipfel"),
IFERROR(IF(VLOOKUP(W1471,[1]Offen!$Q:$R,2,FALSE)=0,"Offen Endstücke"),
IFERROR(IF(VLOOKUP(W1471,[1]Vakuumiert!$B:$C,2,FALSE)=0,"Vakuumierter VOS ungeschält"),
IFERROR(IF(VLOOKUP(W1471,[1]Vakuumiert!$E:$F,2,FALSE)=0,"Vakuumierter ABS ungeschält"),
IFERROR(IF(VLOOKUP(W1471,[1]Vakuumiert!$H:$I,2,FALSE)=0,"Vakuumierter VOS geschält"),
IFERROR(IF(VLOOKUP(W1471,[1]Vakuumiert!$K:$L,2,FALSE)=0,"Vakuumierter VOS vegan"),
IFERROR(IF(VLOOKUP(W1471,[1]Vakuumiert!$N:$O,2,FALSE)=0,"Vakuumierter VOS Zipfel"),
IFERROR(IF(VLOOKUP(W1471,[1]Vakuumiert!$Q:$R,2,FALSE)=0,"Vakuumiert geschält"),
IFERROR(IF(VLOOKUP(W1471,'[1]vakuumierte Fertigprodukte'!$B:$C,2,FALSE)=0,"Fertigprodukte"),
IFERROR(IF(VLOOKUP(W1471,'[1]vakuumierte Fertigprodukte'!$E:$FI,2,FALSE)=0,"Vakuumierte Zipfel"),
IFERROR(IF(VLOOKUP(W1471,[1]Wurste!$B:$C,2,FALSE)=0,"Räucherwürste"),
IFERROR(IF(VLOOKUP(W1471,[1]Wurste!$E:$F,2,FALSE)=0,"URW/URGW Wurst"),
IFERROR(IF(VLOOKUP(W1471,[1]Wurste!$H:$I,2,FALSE)=0,"HF-Wurst Vegan"),
IFERROR(IF(VLOOKUP(W1471,[1]Wurste!$K:$L,2,FALSE)=0,"320er ohne Würste"),
IFERROR(IF(AND(OR(Abfalldokumentation!$I1471="BU3",Abfalldokumentation!$I1471="Verkauf"),Abfalldokumentation!$N1471="Schimmel",Abfalldokumentation!$O1471="keinen Abnehmer/kein Schälpersonal"),"Div. Zipfel, ES ohne Verwendung",VLOOKUP(Abfalldokumentation!$M1471,Produktgruppen!A:B,2,FALSE)),"-")))))))))))))))))))))))</f>
        <v>-</v>
      </c>
      <c r="M1471" s="76" t="str">
        <f>IFERROR(VLOOKUP(Abfalldokumentation!$W1471,Artikel!A:C,3,FALSE),Abfalldokumentation!$W1471)</f>
        <v>Becher</v>
      </c>
      <c r="N1471" s="76" t="str">
        <f>VLOOKUP(D1471,'Liste Gründe'!A:D,2,FALSE)</f>
        <v>Rest</v>
      </c>
      <c r="O1471" s="75" t="str">
        <f>IF(ISBLANK(F1471),VLOOKUP(Abfalldokumentation!$X1471,'Liste Gründe'!A:D,3,FALSE),F1471)</f>
        <v>Metall</v>
      </c>
      <c r="P1471" s="76" t="str">
        <f>IF(ISBLANK(Abfalldokumentation!$G1471),"-",Abfalldokumentation!$G1471)</f>
        <v>-</v>
      </c>
      <c r="Q1471" s="76">
        <f t="shared" si="183"/>
        <v>44</v>
      </c>
      <c r="R1471" s="76" t="str">
        <f t="shared" si="184"/>
        <v>Produkte</v>
      </c>
      <c r="S1471" s="76" t="str">
        <f t="shared" si="185"/>
        <v>BUs</v>
      </c>
      <c r="T1471" s="76" t="str">
        <f t="shared" si="186"/>
        <v>Symptome</v>
      </c>
      <c r="U1471" s="76" t="str">
        <f>IFERROR(VLOOKUP(Abfalldokumentation!$W1471,Kennzahlen!S:U,3,FALSE)*Abfalldokumentation!$J1471,"0")</f>
        <v>0</v>
      </c>
      <c r="V1471" s="76" t="str">
        <f>IF(ISBLANK(A1471),VLOOKUP(Abfalldokumentation!$W1471,'Linien - BU'!R:S,2,FALSE),A1471)</f>
        <v>Abfüllung</v>
      </c>
      <c r="W1471" s="77" t="str">
        <f t="shared" si="187"/>
        <v>Becher</v>
      </c>
      <c r="X1471" s="77">
        <f t="shared" si="188"/>
        <v>40</v>
      </c>
      <c r="Z1471"/>
      <c r="AA1471"/>
    </row>
    <row r="1472" spans="1:27" ht="30" customHeight="1" x14ac:dyDescent="0.25">
      <c r="A1472" s="39" t="s">
        <v>272</v>
      </c>
      <c r="B1472" s="40">
        <v>24000493</v>
      </c>
      <c r="C1472" s="40">
        <v>40</v>
      </c>
      <c r="D1472" s="40">
        <v>34</v>
      </c>
      <c r="E1472" s="41">
        <v>44503</v>
      </c>
      <c r="F1472" s="42"/>
      <c r="G1472" s="40"/>
      <c r="H1472" s="44" t="str">
        <f>IFERROR(VLOOKUP(Abfalldokumentation!$B1472,Artikel!A:C,3,FALSE),Abfalldokumentation!$B1472)</f>
        <v>Konzentrat in Würsten 1</v>
      </c>
      <c r="I1472" s="78" t="str">
        <f>VLOOKUP(V1472,'Linien - BU'!A:B,2,FALSE)</f>
        <v>BU1</v>
      </c>
      <c r="J1472" s="79">
        <f t="shared" si="182"/>
        <v>40</v>
      </c>
      <c r="K1472" s="80">
        <f>Abfalldokumentation!$E1472</f>
        <v>44503</v>
      </c>
      <c r="L1472" s="79" t="str">
        <f>IFERROR(IF(VLOOKUP(W1472,'[1]Rohware 230'!$B:$C,2,FALSE)=0,"Rohware"),
IFERROR(IF(VLOOKUP(W1472,[1]Sammelnr.!$B:$C,2,FALSE)=0,"Sammelnr. ungeschält ABS"),
IFERROR(IF(VLOOKUP(W1472,[1]Sammelnr.!$E:$F,2,FALSE)=0,"Sammelnr. ungeschält VS"),
IFERROR(IF(VLOOKUP(W1472,[1]Sammelnr.!$H:$I,2,FALSE)=0,"Sammelnr. geschält"),
IFERROR(IF(VLOOKUP(W1472,[1]Offen!$B:$C,2,FALSE)=0,"Offen ungeschält ABS"),
IFERROR(IF(VLOOKUP(W1472,[1]Offen!$E:$F,2,FALSE)=0,"Offen ungeschält VOS"),
IFERROR(IF(VLOOKUP(W1472,[1]Offen!$H:$I,2,FALSE)=0,"Offen geschält RW"),
IFERROR(IF(VLOOKUP(W1472,[1]Offen!$K:$L,2,FALSE)=0,"Offen vegan"),
IFERROR(IF(VLOOKUP(W1472,[1]Offen!$N:$O,2,FALSE)=0,"Offen Zipfel"),
IFERROR(IF(VLOOKUP(W1472,[1]Offen!$Q:$R,2,FALSE)=0,"Offen Endstücke"),
IFERROR(IF(VLOOKUP(W1472,[1]Vakuumiert!$B:$C,2,FALSE)=0,"Vakuumierter VOS ungeschält"),
IFERROR(IF(VLOOKUP(W1472,[1]Vakuumiert!$E:$F,2,FALSE)=0,"Vakuumierter ABS ungeschält"),
IFERROR(IF(VLOOKUP(W1472,[1]Vakuumiert!$H:$I,2,FALSE)=0,"Vakuumierter VOS geschält"),
IFERROR(IF(VLOOKUP(W1472,[1]Vakuumiert!$K:$L,2,FALSE)=0,"Vakuumierter VOS vegan"),
IFERROR(IF(VLOOKUP(W1472,[1]Vakuumiert!$N:$O,2,FALSE)=0,"Vakuumierter VOS Zipfel"),
IFERROR(IF(VLOOKUP(W1472,[1]Vakuumiert!$Q:$R,2,FALSE)=0,"Vakuumiert geschält"),
IFERROR(IF(VLOOKUP(W1472,'[1]vakuumierte Fertigprodukte'!$B:$C,2,FALSE)=0,"Fertigprodukte"),
IFERROR(IF(VLOOKUP(W1472,'[1]vakuumierte Fertigprodukte'!$E:$FI,2,FALSE)=0,"Vakuumierte Zipfel"),
IFERROR(IF(VLOOKUP(W1472,[1]Wurste!$B:$C,2,FALSE)=0,"Räucherwürste"),
IFERROR(IF(VLOOKUP(W1472,[1]Wurste!$E:$F,2,FALSE)=0,"URW/URGW Wurst"),
IFERROR(IF(VLOOKUP(W1472,[1]Wurste!$H:$I,2,FALSE)=0,"HF-Wurst Vegan"),
IFERROR(IF(VLOOKUP(W1472,[1]Wurste!$K:$L,2,FALSE)=0,"320er ohne Würste"),
IFERROR(IF(AND(OR(Abfalldokumentation!$I1472="BU3",Abfalldokumentation!$I1472="Verkauf"),Abfalldokumentation!$N1472="Schimmel",Abfalldokumentation!$O1472="keinen Abnehmer/kein Schälpersonal"),"Div. Zipfel, ES ohne Verwendung",VLOOKUP(Abfalldokumentation!$M1472,Produktgruppen!A:B,2,FALSE)),"-")))))))))))))))))))))))</f>
        <v>Rohware</v>
      </c>
      <c r="M1472" s="81" t="str">
        <f>IFERROR(VLOOKUP(Abfalldokumentation!$W1472,Artikel!A:C,3,FALSE),Abfalldokumentation!$W1472)</f>
        <v>Konzentrat in Würsten 1</v>
      </c>
      <c r="N1472" s="81" t="str">
        <f>VLOOKUP(D1472,'Liste Gründe'!A:D,2,FALSE)</f>
        <v>Linienbezogen</v>
      </c>
      <c r="O1472" s="80" t="str">
        <f>IF(ISBLANK(F1472),VLOOKUP(Abfalldokumentation!$X1472,'Liste Gründe'!A:D,3,FALSE),F1472)</f>
        <v>Darm geplatzt</v>
      </c>
      <c r="P1472" s="81" t="str">
        <f>IF(ISBLANK(Abfalldokumentation!$G1472),"-",Abfalldokumentation!$G1472)</f>
        <v>-</v>
      </c>
      <c r="Q1472" s="81">
        <f t="shared" si="183"/>
        <v>44</v>
      </c>
      <c r="R1472" s="81" t="str">
        <f t="shared" si="184"/>
        <v>Produkte</v>
      </c>
      <c r="S1472" s="81" t="str">
        <f t="shared" si="185"/>
        <v>BUs</v>
      </c>
      <c r="T1472" s="81" t="str">
        <f t="shared" si="186"/>
        <v>Symptome</v>
      </c>
      <c r="U1472" s="81" t="str">
        <f>IFERROR(VLOOKUP(Abfalldokumentation!$W1472,Kennzahlen!S:U,3,FALSE)*Abfalldokumentation!$J1472,"0")</f>
        <v>0</v>
      </c>
      <c r="V1472" s="81" t="str">
        <f>IF(ISBLANK(A1472),VLOOKUP(Abfalldokumentation!$W1472,'Linien - BU'!R:S,2,FALSE),A1472)</f>
        <v>HN848</v>
      </c>
      <c r="W1472" s="77">
        <f t="shared" si="187"/>
        <v>24000493</v>
      </c>
      <c r="X1472" s="77">
        <f t="shared" si="188"/>
        <v>34</v>
      </c>
      <c r="Z1472"/>
      <c r="AA1472"/>
    </row>
    <row r="1473" spans="1:27" ht="30" customHeight="1" x14ac:dyDescent="0.25">
      <c r="A1473" s="45" t="s">
        <v>9</v>
      </c>
      <c r="B1473" s="46">
        <v>29500482</v>
      </c>
      <c r="C1473" s="46">
        <v>3</v>
      </c>
      <c r="D1473" s="46">
        <v>61</v>
      </c>
      <c r="E1473" s="47">
        <v>44503</v>
      </c>
      <c r="F1473" s="48"/>
      <c r="G1473" s="46"/>
      <c r="H1473" s="50" t="str">
        <f>IFERROR(VLOOKUP(Abfalldokumentation!$B1473,Artikel!A:C,3,FALSE),Abfalldokumentation!$B1473)</f>
        <v>VOS Schwarzer Pfeffer R</v>
      </c>
      <c r="I1473" s="73" t="str">
        <f>VLOOKUP(V1473,'Linien - BU'!A:B,2,FALSE)</f>
        <v>BU4</v>
      </c>
      <c r="J1473" s="74">
        <f t="shared" si="182"/>
        <v>3</v>
      </c>
      <c r="K1473" s="75">
        <f>Abfalldokumentation!$E1473</f>
        <v>44503</v>
      </c>
      <c r="L1473" s="74" t="str">
        <f>IFERROR(IF(VLOOKUP(W1473,'[1]Rohware 230'!$B:$C,2,FALSE)=0,"Rohware"),
IFERROR(IF(VLOOKUP(W1473,[1]Sammelnr.!$B:$C,2,FALSE)=0,"Sammelnr. ungeschält ABS"),
IFERROR(IF(VLOOKUP(W1473,[1]Sammelnr.!$E:$F,2,FALSE)=0,"Sammelnr. ungeschält VS"),
IFERROR(IF(VLOOKUP(W1473,[1]Sammelnr.!$H:$I,2,FALSE)=0,"Sammelnr. geschält"),
IFERROR(IF(VLOOKUP(W1473,[1]Offen!$B:$C,2,FALSE)=0,"Offen ungeschält ABS"),
IFERROR(IF(VLOOKUP(W1473,[1]Offen!$E:$F,2,FALSE)=0,"Offen ungeschält VOS"),
IFERROR(IF(VLOOKUP(W1473,[1]Offen!$H:$I,2,FALSE)=0,"Offen geschält RW"),
IFERROR(IF(VLOOKUP(W1473,[1]Offen!$K:$L,2,FALSE)=0,"Offen vegan"),
IFERROR(IF(VLOOKUP(W1473,[1]Offen!$N:$O,2,FALSE)=0,"Offen Zipfel"),
IFERROR(IF(VLOOKUP(W1473,[1]Offen!$Q:$R,2,FALSE)=0,"Offen Endstücke"),
IFERROR(IF(VLOOKUP(W1473,[1]Vakuumiert!$B:$C,2,FALSE)=0,"Vakuumierter VOS ungeschält"),
IFERROR(IF(VLOOKUP(W1473,[1]Vakuumiert!$E:$F,2,FALSE)=0,"Vakuumierter ABS ungeschält"),
IFERROR(IF(VLOOKUP(W1473,[1]Vakuumiert!$H:$I,2,FALSE)=0,"Vakuumierter VOS geschält"),
IFERROR(IF(VLOOKUP(W1473,[1]Vakuumiert!$K:$L,2,FALSE)=0,"Vakuumierter VOS vegan"),
IFERROR(IF(VLOOKUP(W1473,[1]Vakuumiert!$N:$O,2,FALSE)=0,"Vakuumierter VOS Zipfel"),
IFERROR(IF(VLOOKUP(W1473,[1]Vakuumiert!$Q:$R,2,FALSE)=0,"Vakuumiert geschält"),
IFERROR(IF(VLOOKUP(W1473,'[1]vakuumierte Fertigprodukte'!$B:$C,2,FALSE)=0,"Fertigprodukte"),
IFERROR(IF(VLOOKUP(W1473,'[1]vakuumierte Fertigprodukte'!$E:$FI,2,FALSE)=0,"Vakuumierte Zipfel"),
IFERROR(IF(VLOOKUP(W1473,[1]Wurste!$B:$C,2,FALSE)=0,"Räucherwürste"),
IFERROR(IF(VLOOKUP(W1473,[1]Wurste!$E:$F,2,FALSE)=0,"URW/URGW Wurst"),
IFERROR(IF(VLOOKUP(W1473,[1]Wurste!$H:$I,2,FALSE)=0,"HF-Wurst Vegan"),
IFERROR(IF(VLOOKUP(W1473,[1]Wurste!$K:$L,2,FALSE)=0,"320er ohne Würste"),
IFERROR(IF(AND(OR(Abfalldokumentation!$I1473="BU3",Abfalldokumentation!$I1473="Verkauf"),Abfalldokumentation!$N1473="Schimmel",Abfalldokumentation!$O1473="keinen Abnehmer/kein Schälpersonal"),"Div. Zipfel, ES ohne Verwendung",VLOOKUP(Abfalldokumentation!$M1473,Produktgruppen!A:B,2,FALSE)),"-")))))))))))))))))))))))</f>
        <v>Offen ungeschält VOS</v>
      </c>
      <c r="M1473" s="76" t="str">
        <f>IFERROR(VLOOKUP(Abfalldokumentation!$W1473,Artikel!A:C,3,FALSE),Abfalldokumentation!$W1473)</f>
        <v>VOS Schwarzer Pfeffer R</v>
      </c>
      <c r="N1473" s="76" t="str">
        <f>VLOOKUP(D1473,'Liste Gründe'!A:D,2,FALSE)</f>
        <v>keinen Verwendungszweck</v>
      </c>
      <c r="O1473" s="75" t="str">
        <f>IF(ISBLANK(F1473),VLOOKUP(Abfalldokumentation!$X1473,'Liste Gründe'!A:D,3,FALSE),F1473)</f>
        <v>keinen Verwendungszweck</v>
      </c>
      <c r="P1473" s="76" t="str">
        <f>IF(ISBLANK(Abfalldokumentation!$G1473),"-",Abfalldokumentation!$G1473)</f>
        <v>-</v>
      </c>
      <c r="Q1473" s="76">
        <f t="shared" si="183"/>
        <v>44</v>
      </c>
      <c r="R1473" s="76" t="str">
        <f t="shared" si="184"/>
        <v>Produkte</v>
      </c>
      <c r="S1473" s="76" t="str">
        <f t="shared" si="185"/>
        <v>BUs</v>
      </c>
      <c r="T1473" s="76" t="str">
        <f t="shared" si="186"/>
        <v>Symptome</v>
      </c>
      <c r="U1473" s="76">
        <f>IFERROR(VLOOKUP(Abfalldokumentation!$W1473,Kennzahlen!S:U,3,FALSE)*Abfalldokumentation!$J1473,"0")</f>
        <v>1.5</v>
      </c>
      <c r="V1473" s="76" t="str">
        <f>IF(ISBLANK(A1473),VLOOKUP(Abfalldokumentation!$W1473,'Linien - BU'!R:S,2,FALSE),A1473)</f>
        <v>BU4</v>
      </c>
      <c r="W1473" s="77">
        <f t="shared" si="187"/>
        <v>29500482</v>
      </c>
      <c r="X1473" s="77">
        <f t="shared" si="188"/>
        <v>61</v>
      </c>
      <c r="Z1473"/>
      <c r="AA1473"/>
    </row>
    <row r="1474" spans="1:27" ht="30" customHeight="1" x14ac:dyDescent="0.25">
      <c r="A1474" s="39" t="s">
        <v>9</v>
      </c>
      <c r="B1474" s="40">
        <v>29500482</v>
      </c>
      <c r="C1474" s="40">
        <v>25</v>
      </c>
      <c r="D1474" s="40">
        <v>61</v>
      </c>
      <c r="E1474" s="41">
        <v>44503</v>
      </c>
      <c r="F1474" s="42"/>
      <c r="G1474" s="40"/>
      <c r="H1474" s="44" t="str">
        <f>IFERROR(VLOOKUP(Abfalldokumentation!$B1474,Artikel!A:C,3,FALSE),Abfalldokumentation!$B1474)</f>
        <v>VOS Schwarzer Pfeffer R</v>
      </c>
      <c r="I1474" s="78" t="str">
        <f>VLOOKUP(V1474,'Linien - BU'!A:B,2,FALSE)</f>
        <v>BU4</v>
      </c>
      <c r="J1474" s="79">
        <f t="shared" ref="J1474:J1537" si="189">C1474</f>
        <v>25</v>
      </c>
      <c r="K1474" s="80">
        <f>Abfalldokumentation!$E1474</f>
        <v>44503</v>
      </c>
      <c r="L1474" s="79" t="str">
        <f>IFERROR(IF(VLOOKUP(W1474,'[1]Rohware 230'!$B:$C,2,FALSE)=0,"Rohware"),
IFERROR(IF(VLOOKUP(W1474,[1]Sammelnr.!$B:$C,2,FALSE)=0,"Sammelnr. ungeschält ABS"),
IFERROR(IF(VLOOKUP(W1474,[1]Sammelnr.!$E:$F,2,FALSE)=0,"Sammelnr. ungeschält VS"),
IFERROR(IF(VLOOKUP(W1474,[1]Sammelnr.!$H:$I,2,FALSE)=0,"Sammelnr. geschält"),
IFERROR(IF(VLOOKUP(W1474,[1]Offen!$B:$C,2,FALSE)=0,"Offen ungeschält ABS"),
IFERROR(IF(VLOOKUP(W1474,[1]Offen!$E:$F,2,FALSE)=0,"Offen ungeschält VOS"),
IFERROR(IF(VLOOKUP(W1474,[1]Offen!$H:$I,2,FALSE)=0,"Offen geschält RW"),
IFERROR(IF(VLOOKUP(W1474,[1]Offen!$K:$L,2,FALSE)=0,"Offen vegan"),
IFERROR(IF(VLOOKUP(W1474,[1]Offen!$N:$O,2,FALSE)=0,"Offen Zipfel"),
IFERROR(IF(VLOOKUP(W1474,[1]Offen!$Q:$R,2,FALSE)=0,"Offen Endstücke"),
IFERROR(IF(VLOOKUP(W1474,[1]Vakuumiert!$B:$C,2,FALSE)=0,"Vakuumierter VOS ungeschält"),
IFERROR(IF(VLOOKUP(W1474,[1]Vakuumiert!$E:$F,2,FALSE)=0,"Vakuumierter ABS ungeschält"),
IFERROR(IF(VLOOKUP(W1474,[1]Vakuumiert!$H:$I,2,FALSE)=0,"Vakuumierter VOS geschält"),
IFERROR(IF(VLOOKUP(W1474,[1]Vakuumiert!$K:$L,2,FALSE)=0,"Vakuumierter VOS vegan"),
IFERROR(IF(VLOOKUP(W1474,[1]Vakuumiert!$N:$O,2,FALSE)=0,"Vakuumierter VOS Zipfel"),
IFERROR(IF(VLOOKUP(W1474,[1]Vakuumiert!$Q:$R,2,FALSE)=0,"Vakuumiert geschält"),
IFERROR(IF(VLOOKUP(W1474,'[1]vakuumierte Fertigprodukte'!$B:$C,2,FALSE)=0,"Fertigprodukte"),
IFERROR(IF(VLOOKUP(W1474,'[1]vakuumierte Fertigprodukte'!$E:$FI,2,FALSE)=0,"Vakuumierte Zipfel"),
IFERROR(IF(VLOOKUP(W1474,[1]Wurste!$B:$C,2,FALSE)=0,"Räucherwürste"),
IFERROR(IF(VLOOKUP(W1474,[1]Wurste!$E:$F,2,FALSE)=0,"URW/URGW Wurst"),
IFERROR(IF(VLOOKUP(W1474,[1]Wurste!$H:$I,2,FALSE)=0,"HF-Wurst Vegan"),
IFERROR(IF(VLOOKUP(W1474,[1]Wurste!$K:$L,2,FALSE)=0,"320er ohne Würste"),
IFERROR(IF(AND(OR(Abfalldokumentation!$I1474="BU3",Abfalldokumentation!$I1474="Verkauf"),Abfalldokumentation!$N1474="Schimmel",Abfalldokumentation!$O1474="keinen Abnehmer/kein Schälpersonal"),"Div. Zipfel, ES ohne Verwendung",VLOOKUP(Abfalldokumentation!$M1474,Produktgruppen!A:B,2,FALSE)),"-")))))))))))))))))))))))</f>
        <v>Offen ungeschält VOS</v>
      </c>
      <c r="M1474" s="81" t="str">
        <f>IFERROR(VLOOKUP(Abfalldokumentation!$W1474,Artikel!A:C,3,FALSE),Abfalldokumentation!$W1474)</f>
        <v>VOS Schwarzer Pfeffer R</v>
      </c>
      <c r="N1474" s="81" t="str">
        <f>VLOOKUP(D1474,'Liste Gründe'!A:D,2,FALSE)</f>
        <v>keinen Verwendungszweck</v>
      </c>
      <c r="O1474" s="80" t="str">
        <f>IF(ISBLANK(F1474),VLOOKUP(Abfalldokumentation!$X1474,'Liste Gründe'!A:D,3,FALSE),F1474)</f>
        <v>keinen Verwendungszweck</v>
      </c>
      <c r="P1474" s="81" t="str">
        <f>IF(ISBLANK(Abfalldokumentation!$G1474),"-",Abfalldokumentation!$G1474)</f>
        <v>-</v>
      </c>
      <c r="Q1474" s="81">
        <f t="shared" ref="Q1474:Q1537" si="190">_xlfn.ISOWEEKNUM(K1474)</f>
        <v>44</v>
      </c>
      <c r="R1474" s="81" t="str">
        <f t="shared" ref="R1474:R1537" si="191">"Produkte"</f>
        <v>Produkte</v>
      </c>
      <c r="S1474" s="81" t="str">
        <f t="shared" ref="S1474:S1537" si="192">"BUs"</f>
        <v>BUs</v>
      </c>
      <c r="T1474" s="81" t="str">
        <f t="shared" ref="T1474:T1537" si="193">"Symptome"</f>
        <v>Symptome</v>
      </c>
      <c r="U1474" s="81">
        <f>IFERROR(VLOOKUP(Abfalldokumentation!$W1474,Kennzahlen!S:U,3,FALSE)*Abfalldokumentation!$J1474,"0")</f>
        <v>12.5</v>
      </c>
      <c r="V1474" s="81" t="str">
        <f>IF(ISBLANK(A1474),VLOOKUP(Abfalldokumentation!$W1474,'Linien - BU'!R:S,2,FALSE),A1474)</f>
        <v>BU4</v>
      </c>
      <c r="W1474" s="77">
        <f t="shared" ref="W1474:W1537" si="194">B1474</f>
        <v>29500482</v>
      </c>
      <c r="X1474" s="77">
        <f t="shared" ref="X1474:X1537" si="195">D1474</f>
        <v>61</v>
      </c>
      <c r="Z1474"/>
      <c r="AA1474"/>
    </row>
    <row r="1475" spans="1:27" ht="30" customHeight="1" x14ac:dyDescent="0.25">
      <c r="A1475" s="45" t="s">
        <v>9</v>
      </c>
      <c r="B1475" s="46">
        <v>29500482</v>
      </c>
      <c r="C1475" s="46">
        <v>20</v>
      </c>
      <c r="D1475" s="46">
        <v>61</v>
      </c>
      <c r="E1475" s="47">
        <v>44503</v>
      </c>
      <c r="F1475" s="48"/>
      <c r="G1475" s="46"/>
      <c r="H1475" s="50" t="str">
        <f>IFERROR(VLOOKUP(Abfalldokumentation!$B1475,Artikel!A:C,3,FALSE),Abfalldokumentation!$B1475)</f>
        <v>VOS Schwarzer Pfeffer R</v>
      </c>
      <c r="I1475" s="73" t="str">
        <f>VLOOKUP(V1475,'Linien - BU'!A:B,2,FALSE)</f>
        <v>BU4</v>
      </c>
      <c r="J1475" s="74">
        <f t="shared" si="189"/>
        <v>20</v>
      </c>
      <c r="K1475" s="75">
        <f>Abfalldokumentation!$E1475</f>
        <v>44503</v>
      </c>
      <c r="L1475" s="74" t="str">
        <f>IFERROR(IF(VLOOKUP(W1475,'[1]Rohware 230'!$B:$C,2,FALSE)=0,"Rohware"),
IFERROR(IF(VLOOKUP(W1475,[1]Sammelnr.!$B:$C,2,FALSE)=0,"Sammelnr. ungeschält ABS"),
IFERROR(IF(VLOOKUP(W1475,[1]Sammelnr.!$E:$F,2,FALSE)=0,"Sammelnr. ungeschält VS"),
IFERROR(IF(VLOOKUP(W1475,[1]Sammelnr.!$H:$I,2,FALSE)=0,"Sammelnr. geschält"),
IFERROR(IF(VLOOKUP(W1475,[1]Offen!$B:$C,2,FALSE)=0,"Offen ungeschält ABS"),
IFERROR(IF(VLOOKUP(W1475,[1]Offen!$E:$F,2,FALSE)=0,"Offen ungeschält VOS"),
IFERROR(IF(VLOOKUP(W1475,[1]Offen!$H:$I,2,FALSE)=0,"Offen geschält RW"),
IFERROR(IF(VLOOKUP(W1475,[1]Offen!$K:$L,2,FALSE)=0,"Offen vegan"),
IFERROR(IF(VLOOKUP(W1475,[1]Offen!$N:$O,2,FALSE)=0,"Offen Zipfel"),
IFERROR(IF(VLOOKUP(W1475,[1]Offen!$Q:$R,2,FALSE)=0,"Offen Endstücke"),
IFERROR(IF(VLOOKUP(W1475,[1]Vakuumiert!$B:$C,2,FALSE)=0,"Vakuumierter VOS ungeschält"),
IFERROR(IF(VLOOKUP(W1475,[1]Vakuumiert!$E:$F,2,FALSE)=0,"Vakuumierter ABS ungeschält"),
IFERROR(IF(VLOOKUP(W1475,[1]Vakuumiert!$H:$I,2,FALSE)=0,"Vakuumierter VOS geschält"),
IFERROR(IF(VLOOKUP(W1475,[1]Vakuumiert!$K:$L,2,FALSE)=0,"Vakuumierter VOS vegan"),
IFERROR(IF(VLOOKUP(W1475,[1]Vakuumiert!$N:$O,2,FALSE)=0,"Vakuumierter VOS Zipfel"),
IFERROR(IF(VLOOKUP(W1475,[1]Vakuumiert!$Q:$R,2,FALSE)=0,"Vakuumiert geschält"),
IFERROR(IF(VLOOKUP(W1475,'[1]vakuumierte Fertigprodukte'!$B:$C,2,FALSE)=0,"Fertigprodukte"),
IFERROR(IF(VLOOKUP(W1475,'[1]vakuumierte Fertigprodukte'!$E:$FI,2,FALSE)=0,"Vakuumierte Zipfel"),
IFERROR(IF(VLOOKUP(W1475,[1]Wurste!$B:$C,2,FALSE)=0,"Räucherwürste"),
IFERROR(IF(VLOOKUP(W1475,[1]Wurste!$E:$F,2,FALSE)=0,"URW/URGW Wurst"),
IFERROR(IF(VLOOKUP(W1475,[1]Wurste!$H:$I,2,FALSE)=0,"HF-Wurst Vegan"),
IFERROR(IF(VLOOKUP(W1475,[1]Wurste!$K:$L,2,FALSE)=0,"320er ohne Würste"),
IFERROR(IF(AND(OR(Abfalldokumentation!$I1475="BU3",Abfalldokumentation!$I1475="Verkauf"),Abfalldokumentation!$N1475="Schimmel",Abfalldokumentation!$O1475="keinen Abnehmer/kein Schälpersonal"),"Div. Zipfel, ES ohne Verwendung",VLOOKUP(Abfalldokumentation!$M1475,Produktgruppen!A:B,2,FALSE)),"-")))))))))))))))))))))))</f>
        <v>Offen ungeschält VOS</v>
      </c>
      <c r="M1475" s="76" t="str">
        <f>IFERROR(VLOOKUP(Abfalldokumentation!$W1475,Artikel!A:C,3,FALSE),Abfalldokumentation!$W1475)</f>
        <v>VOS Schwarzer Pfeffer R</v>
      </c>
      <c r="N1475" s="76" t="str">
        <f>VLOOKUP(D1475,'Liste Gründe'!A:D,2,FALSE)</f>
        <v>keinen Verwendungszweck</v>
      </c>
      <c r="O1475" s="75" t="str">
        <f>IF(ISBLANK(F1475),VLOOKUP(Abfalldokumentation!$X1475,'Liste Gründe'!A:D,3,FALSE),F1475)</f>
        <v>keinen Verwendungszweck</v>
      </c>
      <c r="P1475" s="76" t="str">
        <f>IF(ISBLANK(Abfalldokumentation!$G1475),"-",Abfalldokumentation!$G1475)</f>
        <v>-</v>
      </c>
      <c r="Q1475" s="76">
        <f t="shared" si="190"/>
        <v>44</v>
      </c>
      <c r="R1475" s="76" t="str">
        <f t="shared" si="191"/>
        <v>Produkte</v>
      </c>
      <c r="S1475" s="76" t="str">
        <f t="shared" si="192"/>
        <v>BUs</v>
      </c>
      <c r="T1475" s="76" t="str">
        <f t="shared" si="193"/>
        <v>Symptome</v>
      </c>
      <c r="U1475" s="76">
        <f>IFERROR(VLOOKUP(Abfalldokumentation!$W1475,Kennzahlen!S:U,3,FALSE)*Abfalldokumentation!$J1475,"0")</f>
        <v>10</v>
      </c>
      <c r="V1475" s="76" t="str">
        <f>IF(ISBLANK(A1475),VLOOKUP(Abfalldokumentation!$W1475,'Linien - BU'!R:S,2,FALSE),A1475)</f>
        <v>BU4</v>
      </c>
      <c r="W1475" s="77">
        <f t="shared" si="194"/>
        <v>29500482</v>
      </c>
      <c r="X1475" s="77">
        <f t="shared" si="195"/>
        <v>61</v>
      </c>
      <c r="Z1475"/>
      <c r="AA1475"/>
    </row>
    <row r="1476" spans="1:27" ht="30" customHeight="1" x14ac:dyDescent="0.25">
      <c r="A1476" s="39" t="s">
        <v>8</v>
      </c>
      <c r="B1476" s="40">
        <v>29500498</v>
      </c>
      <c r="C1476" s="40">
        <v>9</v>
      </c>
      <c r="D1476" s="40">
        <v>30</v>
      </c>
      <c r="E1476" s="41">
        <v>44503</v>
      </c>
      <c r="F1476" s="42"/>
      <c r="G1476" s="40"/>
      <c r="H1476" s="44" t="str">
        <f>IFERROR(VLOOKUP(Abfalldokumentation!$B1476,Artikel!A:C,3,FALSE),Abfalldokumentation!$B1476)</f>
        <v>VOS Räucher Natur Natri</v>
      </c>
      <c r="I1476" s="78" t="str">
        <f>VLOOKUP(V1476,'Linien - BU'!A:B,2,FALSE)</f>
        <v>BU3</v>
      </c>
      <c r="J1476" s="79">
        <f t="shared" si="189"/>
        <v>9</v>
      </c>
      <c r="K1476" s="80">
        <f>Abfalldokumentation!$E1476</f>
        <v>44503</v>
      </c>
      <c r="L1476" s="79" t="str">
        <f>IFERROR(IF(VLOOKUP(W1476,'[1]Rohware 230'!$B:$C,2,FALSE)=0,"Rohware"),
IFERROR(IF(VLOOKUP(W1476,[1]Sammelnr.!$B:$C,2,FALSE)=0,"Sammelnr. ungeschält ABS"),
IFERROR(IF(VLOOKUP(W1476,[1]Sammelnr.!$E:$F,2,FALSE)=0,"Sammelnr. ungeschält VS"),
IFERROR(IF(VLOOKUP(W1476,[1]Sammelnr.!$H:$I,2,FALSE)=0,"Sammelnr. geschält"),
IFERROR(IF(VLOOKUP(W1476,[1]Offen!$B:$C,2,FALSE)=0,"Offen ungeschält ABS"),
IFERROR(IF(VLOOKUP(W1476,[1]Offen!$E:$F,2,FALSE)=0,"Offen ungeschält VOS"),
IFERROR(IF(VLOOKUP(W1476,[1]Offen!$H:$I,2,FALSE)=0,"Offen geschält RW"),
IFERROR(IF(VLOOKUP(W1476,[1]Offen!$K:$L,2,FALSE)=0,"Offen vegan"),
IFERROR(IF(VLOOKUP(W1476,[1]Offen!$N:$O,2,FALSE)=0,"Offen Zipfel"),
IFERROR(IF(VLOOKUP(W1476,[1]Offen!$Q:$R,2,FALSE)=0,"Offen Endstücke"),
IFERROR(IF(VLOOKUP(W1476,[1]Vakuumiert!$B:$C,2,FALSE)=0,"Vakuumierter VOS ungeschält"),
IFERROR(IF(VLOOKUP(W1476,[1]Vakuumiert!$E:$F,2,FALSE)=0,"Vakuumierter ABS ungeschält"),
IFERROR(IF(VLOOKUP(W1476,[1]Vakuumiert!$H:$I,2,FALSE)=0,"Vakuumierter VOS geschält"),
IFERROR(IF(VLOOKUP(W1476,[1]Vakuumiert!$K:$L,2,FALSE)=0,"Vakuumierter VOS vegan"),
IFERROR(IF(VLOOKUP(W1476,[1]Vakuumiert!$N:$O,2,FALSE)=0,"Vakuumierter VOS Zipfel"),
IFERROR(IF(VLOOKUP(W1476,[1]Vakuumiert!$Q:$R,2,FALSE)=0,"Vakuumiert geschält"),
IFERROR(IF(VLOOKUP(W1476,'[1]vakuumierte Fertigprodukte'!$B:$C,2,FALSE)=0,"Fertigprodukte"),
IFERROR(IF(VLOOKUP(W1476,'[1]vakuumierte Fertigprodukte'!$E:$FI,2,FALSE)=0,"Vakuumierte Zipfel"),
IFERROR(IF(VLOOKUP(W1476,[1]Wurste!$B:$C,2,FALSE)=0,"Räucherwürste"),
IFERROR(IF(VLOOKUP(W1476,[1]Wurste!$E:$F,2,FALSE)=0,"URW/URGW Wurst"),
IFERROR(IF(VLOOKUP(W1476,[1]Wurste!$H:$I,2,FALSE)=0,"HF-Wurst Vegan"),
IFERROR(IF(VLOOKUP(W1476,[1]Wurste!$K:$L,2,FALSE)=0,"320er ohne Würste"),
IFERROR(IF(AND(OR(Abfalldokumentation!$I1476="BU3",Abfalldokumentation!$I1476="Verkauf"),Abfalldokumentation!$N1476="Schimmel",Abfalldokumentation!$O1476="keinen Abnehmer/kein Schälpersonal"),"Div. Zipfel, ES ohne Verwendung",VLOOKUP(Abfalldokumentation!$M1476,Produktgruppen!A:B,2,FALSE)),"-")))))))))))))))))))))))</f>
        <v>Offen ungeschält VOS</v>
      </c>
      <c r="M1476" s="81" t="str">
        <f>IFERROR(VLOOKUP(Abfalldokumentation!$W1476,Artikel!A:C,3,FALSE),Abfalldokumentation!$W1476)</f>
        <v>VOS Räucher Natur Natri</v>
      </c>
      <c r="N1476" s="81" t="str">
        <f>VLOOKUP(D1476,'Liste Gründe'!A:D,2,FALSE)</f>
        <v>Linienbezogen</v>
      </c>
      <c r="O1476" s="80" t="str">
        <f>IF(ISBLANK(F1476),VLOOKUP(Abfalldokumentation!$X1476,'Liste Gründe'!A:D,3,FALSE),F1476)</f>
        <v>Maschinenabfall</v>
      </c>
      <c r="P1476" s="81" t="str">
        <f>IF(ISBLANK(Abfalldokumentation!$G1476),"-",Abfalldokumentation!$G1476)</f>
        <v>-</v>
      </c>
      <c r="Q1476" s="81">
        <f t="shared" si="190"/>
        <v>44</v>
      </c>
      <c r="R1476" s="81" t="str">
        <f t="shared" si="191"/>
        <v>Produkte</v>
      </c>
      <c r="S1476" s="81" t="str">
        <f t="shared" si="192"/>
        <v>BUs</v>
      </c>
      <c r="T1476" s="81" t="str">
        <f t="shared" si="193"/>
        <v>Symptome</v>
      </c>
      <c r="U1476" s="81">
        <f>IFERROR(VLOOKUP(Abfalldokumentation!$W1476,Kennzahlen!S:U,3,FALSE)*Abfalldokumentation!$J1476,"0")</f>
        <v>4.5</v>
      </c>
      <c r="V1476" s="81" t="str">
        <f>IF(ISBLANK(A1476),VLOOKUP(Abfalldokumentation!$W1476,'Linien - BU'!R:S,2,FALSE),A1476)</f>
        <v>BU3</v>
      </c>
      <c r="W1476" s="77">
        <f t="shared" si="194"/>
        <v>29500498</v>
      </c>
      <c r="X1476" s="77">
        <f t="shared" si="195"/>
        <v>30</v>
      </c>
      <c r="Z1476"/>
      <c r="AA1476"/>
    </row>
    <row r="1477" spans="1:27" ht="30" customHeight="1" x14ac:dyDescent="0.25">
      <c r="A1477" s="45" t="s">
        <v>74</v>
      </c>
      <c r="B1477" s="46">
        <v>29500531</v>
      </c>
      <c r="C1477" s="46">
        <v>18</v>
      </c>
      <c r="D1477" s="46">
        <v>10</v>
      </c>
      <c r="E1477" s="47">
        <v>44503</v>
      </c>
      <c r="F1477" s="48"/>
      <c r="G1477" s="46"/>
      <c r="H1477" s="50" t="str">
        <f>IFERROR(VLOOKUP(Abfalldokumentation!$B1477,Artikel!A:C,3,FALSE),Abfalldokumentation!$B1477)</f>
        <v>VOS mit Walnusskonzentr</v>
      </c>
      <c r="I1477" s="73" t="str">
        <f>VLOOKUP(V1477,'Linien - BU'!A:B,2,FALSE)</f>
        <v>BU1</v>
      </c>
      <c r="J1477" s="74">
        <f t="shared" si="189"/>
        <v>18</v>
      </c>
      <c r="K1477" s="75">
        <f>Abfalldokumentation!$E1477</f>
        <v>44503</v>
      </c>
      <c r="L1477" s="74" t="str">
        <f>IFERROR(IF(VLOOKUP(W1477,'[1]Rohware 230'!$B:$C,2,FALSE)=0,"Rohware"),
IFERROR(IF(VLOOKUP(W1477,[1]Sammelnr.!$B:$C,2,FALSE)=0,"Sammelnr. ungeschält ABS"),
IFERROR(IF(VLOOKUP(W1477,[1]Sammelnr.!$E:$F,2,FALSE)=0,"Sammelnr. ungeschält VS"),
IFERROR(IF(VLOOKUP(W1477,[1]Sammelnr.!$H:$I,2,FALSE)=0,"Sammelnr. geschält"),
IFERROR(IF(VLOOKUP(W1477,[1]Offen!$B:$C,2,FALSE)=0,"Offen ungeschält ABS"),
IFERROR(IF(VLOOKUP(W1477,[1]Offen!$E:$F,2,FALSE)=0,"Offen ungeschält VOS"),
IFERROR(IF(VLOOKUP(W1477,[1]Offen!$H:$I,2,FALSE)=0,"Offen geschält RW"),
IFERROR(IF(VLOOKUP(W1477,[1]Offen!$K:$L,2,FALSE)=0,"Offen vegan"),
IFERROR(IF(VLOOKUP(W1477,[1]Offen!$N:$O,2,FALSE)=0,"Offen Zipfel"),
IFERROR(IF(VLOOKUP(W1477,[1]Offen!$Q:$R,2,FALSE)=0,"Offen Endstücke"),
IFERROR(IF(VLOOKUP(W1477,[1]Vakuumiert!$B:$C,2,FALSE)=0,"Vakuumierter VOS ungeschält"),
IFERROR(IF(VLOOKUP(W1477,[1]Vakuumiert!$E:$F,2,FALSE)=0,"Vakuumierter ABS ungeschält"),
IFERROR(IF(VLOOKUP(W1477,[1]Vakuumiert!$H:$I,2,FALSE)=0,"Vakuumierter VOS geschält"),
IFERROR(IF(VLOOKUP(W1477,[1]Vakuumiert!$K:$L,2,FALSE)=0,"Vakuumierter VOS vegan"),
IFERROR(IF(VLOOKUP(W1477,[1]Vakuumiert!$N:$O,2,FALSE)=0,"Vakuumierter VOS Zipfel"),
IFERROR(IF(VLOOKUP(W1477,[1]Vakuumiert!$Q:$R,2,FALSE)=0,"Vakuumiert geschält"),
IFERROR(IF(VLOOKUP(W1477,'[1]vakuumierte Fertigprodukte'!$B:$C,2,FALSE)=0,"Fertigprodukte"),
IFERROR(IF(VLOOKUP(W1477,'[1]vakuumierte Fertigprodukte'!$E:$FI,2,FALSE)=0,"Vakuumierte Zipfel"),
IFERROR(IF(VLOOKUP(W1477,[1]Wurste!$B:$C,2,FALSE)=0,"Räucherwürste"),
IFERROR(IF(VLOOKUP(W1477,[1]Wurste!$E:$F,2,FALSE)=0,"URW/URGW Wurst"),
IFERROR(IF(VLOOKUP(W1477,[1]Wurste!$H:$I,2,FALSE)=0,"HF-Wurst Vegan"),
IFERROR(IF(VLOOKUP(W1477,[1]Wurste!$K:$L,2,FALSE)=0,"320er ohne Würste"),
IFERROR(IF(AND(OR(Abfalldokumentation!$I1477="BU3",Abfalldokumentation!$I1477="Verkauf"),Abfalldokumentation!$N1477="Schimmel",Abfalldokumentation!$O1477="keinen Abnehmer/kein Schälpersonal"),"Div. Zipfel, ES ohne Verwendung",VLOOKUP(Abfalldokumentation!$M1477,Produktgruppen!A:B,2,FALSE)),"-")))))))))))))))))))))))</f>
        <v>Offen ungeschält VOS</v>
      </c>
      <c r="M1477" s="76" t="str">
        <f>IFERROR(VLOOKUP(Abfalldokumentation!$W1477,Artikel!A:C,3,FALSE),Abfalldokumentation!$W1477)</f>
        <v>VOS mit Walnusskonzentr</v>
      </c>
      <c r="N1477" s="76" t="str">
        <f>VLOOKUP(D1477,'Liste Gründe'!A:D,2,FALSE)</f>
        <v>Linienbezogen</v>
      </c>
      <c r="O1477" s="75" t="str">
        <f>IF(ISBLANK(F1477),VLOOKUP(Abfalldokumentation!$X1477,'Liste Gründe'!A:D,3,FALSE),F1477)</f>
        <v>Reinigung</v>
      </c>
      <c r="P1477" s="76" t="str">
        <f>IF(ISBLANK(Abfalldokumentation!$G1477),"-",Abfalldokumentation!$G1477)</f>
        <v>-</v>
      </c>
      <c r="Q1477" s="76">
        <f t="shared" si="190"/>
        <v>44</v>
      </c>
      <c r="R1477" s="76" t="str">
        <f t="shared" si="191"/>
        <v>Produkte</v>
      </c>
      <c r="S1477" s="76" t="str">
        <f t="shared" si="192"/>
        <v>BUs</v>
      </c>
      <c r="T1477" s="76" t="str">
        <f t="shared" si="193"/>
        <v>Symptome</v>
      </c>
      <c r="U1477" s="76" t="str">
        <f>IFERROR(VLOOKUP(Abfalldokumentation!$W1477,Kennzahlen!S:U,3,FALSE)*Abfalldokumentation!$J1477,"0")</f>
        <v>0</v>
      </c>
      <c r="V1477" s="76" t="str">
        <f>IF(ISBLANK(A1477),VLOOKUP(Abfalldokumentation!$W1477,'Linien - BU'!R:S,2,FALSE),A1477)</f>
        <v>Schmelze</v>
      </c>
      <c r="W1477" s="77">
        <f t="shared" si="194"/>
        <v>29500531</v>
      </c>
      <c r="X1477" s="77">
        <f t="shared" si="195"/>
        <v>10</v>
      </c>
      <c r="Z1477"/>
      <c r="AA1477"/>
    </row>
    <row r="1478" spans="1:27" ht="30" customHeight="1" x14ac:dyDescent="0.25">
      <c r="A1478" s="39" t="s">
        <v>95</v>
      </c>
      <c r="B1478" s="40">
        <v>29500531</v>
      </c>
      <c r="C1478" s="40">
        <v>33</v>
      </c>
      <c r="D1478" s="40">
        <v>12</v>
      </c>
      <c r="E1478" s="41">
        <v>44503</v>
      </c>
      <c r="F1478" s="42"/>
      <c r="G1478" s="40"/>
      <c r="H1478" s="44" t="str">
        <f>IFERROR(VLOOKUP(Abfalldokumentation!$B1478,Artikel!A:C,3,FALSE),Abfalldokumentation!$B1478)</f>
        <v>VOS mit Walnusskonzentr</v>
      </c>
      <c r="I1478" s="78" t="str">
        <f>VLOOKUP(V1478,'Linien - BU'!A:B,2,FALSE)</f>
        <v>BU1</v>
      </c>
      <c r="J1478" s="79">
        <f t="shared" si="189"/>
        <v>33</v>
      </c>
      <c r="K1478" s="80">
        <f>Abfalldokumentation!$E1478</f>
        <v>44503</v>
      </c>
      <c r="L1478" s="79" t="str">
        <f>IFERROR(IF(VLOOKUP(W1478,'[1]Rohware 230'!$B:$C,2,FALSE)=0,"Rohware"),
IFERROR(IF(VLOOKUP(W1478,[1]Sammelnr.!$B:$C,2,FALSE)=0,"Sammelnr. ungeschält ABS"),
IFERROR(IF(VLOOKUP(W1478,[1]Sammelnr.!$E:$F,2,FALSE)=0,"Sammelnr. ungeschält VS"),
IFERROR(IF(VLOOKUP(W1478,[1]Sammelnr.!$H:$I,2,FALSE)=0,"Sammelnr. geschält"),
IFERROR(IF(VLOOKUP(W1478,[1]Offen!$B:$C,2,FALSE)=0,"Offen ungeschält ABS"),
IFERROR(IF(VLOOKUP(W1478,[1]Offen!$E:$F,2,FALSE)=0,"Offen ungeschält VOS"),
IFERROR(IF(VLOOKUP(W1478,[1]Offen!$H:$I,2,FALSE)=0,"Offen geschält RW"),
IFERROR(IF(VLOOKUP(W1478,[1]Offen!$K:$L,2,FALSE)=0,"Offen vegan"),
IFERROR(IF(VLOOKUP(W1478,[1]Offen!$N:$O,2,FALSE)=0,"Offen Zipfel"),
IFERROR(IF(VLOOKUP(W1478,[1]Offen!$Q:$R,2,FALSE)=0,"Offen Endstücke"),
IFERROR(IF(VLOOKUP(W1478,[1]Vakuumiert!$B:$C,2,FALSE)=0,"Vakuumierter VOS ungeschält"),
IFERROR(IF(VLOOKUP(W1478,[1]Vakuumiert!$E:$F,2,FALSE)=0,"Vakuumierter ABS ungeschält"),
IFERROR(IF(VLOOKUP(W1478,[1]Vakuumiert!$H:$I,2,FALSE)=0,"Vakuumierter VOS geschält"),
IFERROR(IF(VLOOKUP(W1478,[1]Vakuumiert!$K:$L,2,FALSE)=0,"Vakuumierter VOS vegan"),
IFERROR(IF(VLOOKUP(W1478,[1]Vakuumiert!$N:$O,2,FALSE)=0,"Vakuumierter VOS Zipfel"),
IFERROR(IF(VLOOKUP(W1478,[1]Vakuumiert!$Q:$R,2,FALSE)=0,"Vakuumiert geschält"),
IFERROR(IF(VLOOKUP(W1478,'[1]vakuumierte Fertigprodukte'!$B:$C,2,FALSE)=0,"Fertigprodukte"),
IFERROR(IF(VLOOKUP(W1478,'[1]vakuumierte Fertigprodukte'!$E:$FI,2,FALSE)=0,"Vakuumierte Zipfel"),
IFERROR(IF(VLOOKUP(W1478,[1]Wurste!$B:$C,2,FALSE)=0,"Räucherwürste"),
IFERROR(IF(VLOOKUP(W1478,[1]Wurste!$E:$F,2,FALSE)=0,"URW/URGW Wurst"),
IFERROR(IF(VLOOKUP(W1478,[1]Wurste!$H:$I,2,FALSE)=0,"HF-Wurst Vegan"),
IFERROR(IF(VLOOKUP(W1478,[1]Wurste!$K:$L,2,FALSE)=0,"320er ohne Würste"),
IFERROR(IF(AND(OR(Abfalldokumentation!$I1478="BU3",Abfalldokumentation!$I1478="Verkauf"),Abfalldokumentation!$N1478="Schimmel",Abfalldokumentation!$O1478="keinen Abnehmer/kein Schälpersonal"),"Div. Zipfel, ES ohne Verwendung",VLOOKUP(Abfalldokumentation!$M1478,Produktgruppen!A:B,2,FALSE)),"-")))))))))))))))))))))))</f>
        <v>Offen ungeschält VOS</v>
      </c>
      <c r="M1478" s="81" t="str">
        <f>IFERROR(VLOOKUP(Abfalldokumentation!$W1478,Artikel!A:C,3,FALSE),Abfalldokumentation!$W1478)</f>
        <v>VOS mit Walnusskonzentr</v>
      </c>
      <c r="N1478" s="81" t="str">
        <f>VLOOKUP(D1478,'Liste Gründe'!A:D,2,FALSE)</f>
        <v>Schimmel</v>
      </c>
      <c r="O1478" s="80" t="str">
        <f>IF(ISBLANK(F1478),VLOOKUP(Abfalldokumentation!$X1478,'Liste Gründe'!A:D,3,FALSE),F1478)</f>
        <v>Schimmel</v>
      </c>
      <c r="P1478" s="81" t="str">
        <f>IF(ISBLANK(Abfalldokumentation!$G1478),"-",Abfalldokumentation!$G1478)</f>
        <v>-</v>
      </c>
      <c r="Q1478" s="81">
        <f t="shared" si="190"/>
        <v>44</v>
      </c>
      <c r="R1478" s="81" t="str">
        <f t="shared" si="191"/>
        <v>Produkte</v>
      </c>
      <c r="S1478" s="81" t="str">
        <f t="shared" si="192"/>
        <v>BUs</v>
      </c>
      <c r="T1478" s="81" t="str">
        <f t="shared" si="193"/>
        <v>Symptome</v>
      </c>
      <c r="U1478" s="81" t="str">
        <f>IFERROR(VLOOKUP(Abfalldokumentation!$W1478,Kennzahlen!S:U,3,FALSE)*Abfalldokumentation!$J1478,"0")</f>
        <v>0</v>
      </c>
      <c r="V1478" s="81" t="str">
        <f>IF(ISBLANK(A1478),VLOOKUP(Abfalldokumentation!$W1478,'Linien - BU'!R:S,2,FALSE),A1478)</f>
        <v>RWV</v>
      </c>
      <c r="W1478" s="77">
        <f t="shared" si="194"/>
        <v>29500531</v>
      </c>
      <c r="X1478" s="77">
        <f t="shared" si="195"/>
        <v>12</v>
      </c>
      <c r="Z1478"/>
      <c r="AA1478"/>
    </row>
    <row r="1479" spans="1:27" ht="30" customHeight="1" x14ac:dyDescent="0.25">
      <c r="A1479" s="45" t="s">
        <v>70</v>
      </c>
      <c r="B1479" s="46">
        <v>29500548</v>
      </c>
      <c r="C1479" s="46">
        <v>13</v>
      </c>
      <c r="D1479" s="46">
        <v>30</v>
      </c>
      <c r="E1479" s="47">
        <v>44503</v>
      </c>
      <c r="F1479" s="48"/>
      <c r="G1479" s="46"/>
      <c r="H1479" s="50" t="str">
        <f>IFERROR(VLOOKUP(Abfalldokumentation!$B1479,Artikel!A:C,3,FALSE),Abfalldokumentation!$B1479)</f>
        <v>VOS Cheddar Paste CL oh</v>
      </c>
      <c r="I1479" s="73" t="str">
        <f>VLOOKUP(V1479,'Linien - BU'!A:B,2,FALSE)</f>
        <v>BU1</v>
      </c>
      <c r="J1479" s="74">
        <f t="shared" si="189"/>
        <v>13</v>
      </c>
      <c r="K1479" s="75">
        <f>Abfalldokumentation!$E1479</f>
        <v>44503</v>
      </c>
      <c r="L1479" s="74" t="str">
        <f>IFERROR(IF(VLOOKUP(W1479,'[1]Rohware 230'!$B:$C,2,FALSE)=0,"Rohware"),
IFERROR(IF(VLOOKUP(W1479,[1]Sammelnr.!$B:$C,2,FALSE)=0,"Sammelnr. ungeschält ABS"),
IFERROR(IF(VLOOKUP(W1479,[1]Sammelnr.!$E:$F,2,FALSE)=0,"Sammelnr. ungeschält VS"),
IFERROR(IF(VLOOKUP(W1479,[1]Sammelnr.!$H:$I,2,FALSE)=0,"Sammelnr. geschält"),
IFERROR(IF(VLOOKUP(W1479,[1]Offen!$B:$C,2,FALSE)=0,"Offen ungeschält ABS"),
IFERROR(IF(VLOOKUP(W1479,[1]Offen!$E:$F,2,FALSE)=0,"Offen ungeschält VOS"),
IFERROR(IF(VLOOKUP(W1479,[1]Offen!$H:$I,2,FALSE)=0,"Offen geschält RW"),
IFERROR(IF(VLOOKUP(W1479,[1]Offen!$K:$L,2,FALSE)=0,"Offen vegan"),
IFERROR(IF(VLOOKUP(W1479,[1]Offen!$N:$O,2,FALSE)=0,"Offen Zipfel"),
IFERROR(IF(VLOOKUP(W1479,[1]Offen!$Q:$R,2,FALSE)=0,"Offen Endstücke"),
IFERROR(IF(VLOOKUP(W1479,[1]Vakuumiert!$B:$C,2,FALSE)=0,"Vakuumierter VOS ungeschält"),
IFERROR(IF(VLOOKUP(W1479,[1]Vakuumiert!$E:$F,2,FALSE)=0,"Vakuumierter ABS ungeschält"),
IFERROR(IF(VLOOKUP(W1479,[1]Vakuumiert!$H:$I,2,FALSE)=0,"Vakuumierter VOS geschält"),
IFERROR(IF(VLOOKUP(W1479,[1]Vakuumiert!$K:$L,2,FALSE)=0,"Vakuumierter VOS vegan"),
IFERROR(IF(VLOOKUP(W1479,[1]Vakuumiert!$N:$O,2,FALSE)=0,"Vakuumierter VOS Zipfel"),
IFERROR(IF(VLOOKUP(W1479,[1]Vakuumiert!$Q:$R,2,FALSE)=0,"Vakuumiert geschält"),
IFERROR(IF(VLOOKUP(W1479,'[1]vakuumierte Fertigprodukte'!$B:$C,2,FALSE)=0,"Fertigprodukte"),
IFERROR(IF(VLOOKUP(W1479,'[1]vakuumierte Fertigprodukte'!$E:$FI,2,FALSE)=0,"Vakuumierte Zipfel"),
IFERROR(IF(VLOOKUP(W1479,[1]Wurste!$B:$C,2,FALSE)=0,"Räucherwürste"),
IFERROR(IF(VLOOKUP(W1479,[1]Wurste!$E:$F,2,FALSE)=0,"URW/URGW Wurst"),
IFERROR(IF(VLOOKUP(W1479,[1]Wurste!$H:$I,2,FALSE)=0,"HF-Wurst Vegan"),
IFERROR(IF(VLOOKUP(W1479,[1]Wurste!$K:$L,2,FALSE)=0,"320er ohne Würste"),
IFERROR(IF(AND(OR(Abfalldokumentation!$I1479="BU3",Abfalldokumentation!$I1479="Verkauf"),Abfalldokumentation!$N1479="Schimmel",Abfalldokumentation!$O1479="keinen Abnehmer/kein Schälpersonal"),"Div. Zipfel, ES ohne Verwendung",VLOOKUP(Abfalldokumentation!$M1479,Produktgruppen!A:B,2,FALSE)),"-")))))))))))))))))))))))</f>
        <v>Offen ungeschält VOS</v>
      </c>
      <c r="M1479" s="76" t="str">
        <f>IFERROR(VLOOKUP(Abfalldokumentation!$W1479,Artikel!A:C,3,FALSE),Abfalldokumentation!$W1479)</f>
        <v>VOS Cheddar Paste CL oh</v>
      </c>
      <c r="N1479" s="76" t="str">
        <f>VLOOKUP(D1479,'Liste Gründe'!A:D,2,FALSE)</f>
        <v>Linienbezogen</v>
      </c>
      <c r="O1479" s="75" t="str">
        <f>IF(ISBLANK(F1479),VLOOKUP(Abfalldokumentation!$X1479,'Liste Gründe'!A:D,3,FALSE),F1479)</f>
        <v>Maschinenabfall</v>
      </c>
      <c r="P1479" s="76" t="str">
        <f>IF(ISBLANK(Abfalldokumentation!$G1479),"-",Abfalldokumentation!$G1479)</f>
        <v>-</v>
      </c>
      <c r="Q1479" s="76">
        <f t="shared" si="190"/>
        <v>44</v>
      </c>
      <c r="R1479" s="76" t="str">
        <f t="shared" si="191"/>
        <v>Produkte</v>
      </c>
      <c r="S1479" s="76" t="str">
        <f t="shared" si="192"/>
        <v>BUs</v>
      </c>
      <c r="T1479" s="76" t="str">
        <f t="shared" si="193"/>
        <v>Symptome</v>
      </c>
      <c r="U1479" s="76" t="str">
        <f>IFERROR(VLOOKUP(Abfalldokumentation!$W1479,Kennzahlen!S:U,3,FALSE)*Abfalldokumentation!$J1479,"0")</f>
        <v>0</v>
      </c>
      <c r="V1479" s="76" t="str">
        <f>IF(ISBLANK(A1479),VLOOKUP(Abfalldokumentation!$W1479,'Linien - BU'!R:S,2,FALSE),A1479)</f>
        <v>Abfüllung</v>
      </c>
      <c r="W1479" s="77">
        <f t="shared" si="194"/>
        <v>29500548</v>
      </c>
      <c r="X1479" s="77">
        <f t="shared" si="195"/>
        <v>30</v>
      </c>
      <c r="Z1479"/>
      <c r="AA1479"/>
    </row>
    <row r="1480" spans="1:27" ht="30" customHeight="1" x14ac:dyDescent="0.25">
      <c r="A1480" s="39" t="s">
        <v>70</v>
      </c>
      <c r="B1480" s="40">
        <v>29500599</v>
      </c>
      <c r="C1480" s="40">
        <v>17</v>
      </c>
      <c r="D1480" s="40">
        <v>30</v>
      </c>
      <c r="E1480" s="41">
        <v>44503</v>
      </c>
      <c r="F1480" s="42"/>
      <c r="G1480" s="40"/>
      <c r="H1480" s="44" t="str">
        <f>IFERROR(VLOOKUP(Abfalldokumentation!$B1480,Artikel!A:C,3,FALSE),Abfalldokumentation!$B1480)</f>
        <v>VOS SKZ Emmentaler Prem</v>
      </c>
      <c r="I1480" s="78" t="str">
        <f>VLOOKUP(V1480,'Linien - BU'!A:B,2,FALSE)</f>
        <v>BU1</v>
      </c>
      <c r="J1480" s="79">
        <f t="shared" si="189"/>
        <v>17</v>
      </c>
      <c r="K1480" s="80">
        <f>Abfalldokumentation!$E1480</f>
        <v>44503</v>
      </c>
      <c r="L1480" s="79" t="str">
        <f>IFERROR(IF(VLOOKUP(W1480,'[1]Rohware 230'!$B:$C,2,FALSE)=0,"Rohware"),
IFERROR(IF(VLOOKUP(W1480,[1]Sammelnr.!$B:$C,2,FALSE)=0,"Sammelnr. ungeschält ABS"),
IFERROR(IF(VLOOKUP(W1480,[1]Sammelnr.!$E:$F,2,FALSE)=0,"Sammelnr. ungeschält VS"),
IFERROR(IF(VLOOKUP(W1480,[1]Sammelnr.!$H:$I,2,FALSE)=0,"Sammelnr. geschält"),
IFERROR(IF(VLOOKUP(W1480,[1]Offen!$B:$C,2,FALSE)=0,"Offen ungeschält ABS"),
IFERROR(IF(VLOOKUP(W1480,[1]Offen!$E:$F,2,FALSE)=0,"Offen ungeschält VOS"),
IFERROR(IF(VLOOKUP(W1480,[1]Offen!$H:$I,2,FALSE)=0,"Offen geschält RW"),
IFERROR(IF(VLOOKUP(W1480,[1]Offen!$K:$L,2,FALSE)=0,"Offen vegan"),
IFERROR(IF(VLOOKUP(W1480,[1]Offen!$N:$O,2,FALSE)=0,"Offen Zipfel"),
IFERROR(IF(VLOOKUP(W1480,[1]Offen!$Q:$R,2,FALSE)=0,"Offen Endstücke"),
IFERROR(IF(VLOOKUP(W1480,[1]Vakuumiert!$B:$C,2,FALSE)=0,"Vakuumierter VOS ungeschält"),
IFERROR(IF(VLOOKUP(W1480,[1]Vakuumiert!$E:$F,2,FALSE)=0,"Vakuumierter ABS ungeschält"),
IFERROR(IF(VLOOKUP(W1480,[1]Vakuumiert!$H:$I,2,FALSE)=0,"Vakuumierter VOS geschält"),
IFERROR(IF(VLOOKUP(W1480,[1]Vakuumiert!$K:$L,2,FALSE)=0,"Vakuumierter VOS vegan"),
IFERROR(IF(VLOOKUP(W1480,[1]Vakuumiert!$N:$O,2,FALSE)=0,"Vakuumierter VOS Zipfel"),
IFERROR(IF(VLOOKUP(W1480,[1]Vakuumiert!$Q:$R,2,FALSE)=0,"Vakuumiert geschält"),
IFERROR(IF(VLOOKUP(W1480,'[1]vakuumierte Fertigprodukte'!$B:$C,2,FALSE)=0,"Fertigprodukte"),
IFERROR(IF(VLOOKUP(W1480,'[1]vakuumierte Fertigprodukte'!$E:$FI,2,FALSE)=0,"Vakuumierte Zipfel"),
IFERROR(IF(VLOOKUP(W1480,[1]Wurste!$B:$C,2,FALSE)=0,"Räucherwürste"),
IFERROR(IF(VLOOKUP(W1480,[1]Wurste!$E:$F,2,FALSE)=0,"URW/URGW Wurst"),
IFERROR(IF(VLOOKUP(W1480,[1]Wurste!$H:$I,2,FALSE)=0,"HF-Wurst Vegan"),
IFERROR(IF(VLOOKUP(W1480,[1]Wurste!$K:$L,2,FALSE)=0,"320er ohne Würste"),
IFERROR(IF(AND(OR(Abfalldokumentation!$I1480="BU3",Abfalldokumentation!$I1480="Verkauf"),Abfalldokumentation!$N1480="Schimmel",Abfalldokumentation!$O1480="keinen Abnehmer/kein Schälpersonal"),"Div. Zipfel, ES ohne Verwendung",VLOOKUP(Abfalldokumentation!$M1480,Produktgruppen!A:B,2,FALSE)),"-")))))))))))))))))))))))</f>
        <v>Offen ungeschält VOS</v>
      </c>
      <c r="M1480" s="81" t="str">
        <f>IFERROR(VLOOKUP(Abfalldokumentation!$W1480,Artikel!A:C,3,FALSE),Abfalldokumentation!$W1480)</f>
        <v>VOS SKZ Emmentaler Prem</v>
      </c>
      <c r="N1480" s="81" t="str">
        <f>VLOOKUP(D1480,'Liste Gründe'!A:D,2,FALSE)</f>
        <v>Linienbezogen</v>
      </c>
      <c r="O1480" s="80" t="str">
        <f>IF(ISBLANK(F1480),VLOOKUP(Abfalldokumentation!$X1480,'Liste Gründe'!A:D,3,FALSE),F1480)</f>
        <v>Maschinenabfall</v>
      </c>
      <c r="P1480" s="81" t="str">
        <f>IF(ISBLANK(Abfalldokumentation!$G1480),"-",Abfalldokumentation!$G1480)</f>
        <v>-</v>
      </c>
      <c r="Q1480" s="81">
        <f t="shared" si="190"/>
        <v>44</v>
      </c>
      <c r="R1480" s="81" t="str">
        <f t="shared" si="191"/>
        <v>Produkte</v>
      </c>
      <c r="S1480" s="81" t="str">
        <f t="shared" si="192"/>
        <v>BUs</v>
      </c>
      <c r="T1480" s="81" t="str">
        <f t="shared" si="193"/>
        <v>Symptome</v>
      </c>
      <c r="U1480" s="81" t="str">
        <f>IFERROR(VLOOKUP(Abfalldokumentation!$W1480,Kennzahlen!S:U,3,FALSE)*Abfalldokumentation!$J1480,"0")</f>
        <v>0</v>
      </c>
      <c r="V1480" s="81" t="str">
        <f>IF(ISBLANK(A1480),VLOOKUP(Abfalldokumentation!$W1480,'Linien - BU'!R:S,2,FALSE),A1480)</f>
        <v>Abfüllung</v>
      </c>
      <c r="W1480" s="77">
        <f t="shared" si="194"/>
        <v>29500599</v>
      </c>
      <c r="X1480" s="77">
        <f t="shared" si="195"/>
        <v>30</v>
      </c>
      <c r="Z1480"/>
      <c r="AA1480"/>
    </row>
    <row r="1481" spans="1:27" ht="30" customHeight="1" x14ac:dyDescent="0.25">
      <c r="A1481" s="45" t="s">
        <v>70</v>
      </c>
      <c r="B1481" s="46">
        <v>29500602</v>
      </c>
      <c r="C1481" s="46">
        <v>16</v>
      </c>
      <c r="D1481" s="46">
        <v>30</v>
      </c>
      <c r="E1481" s="47">
        <v>44503</v>
      </c>
      <c r="F1481" s="48"/>
      <c r="G1481" s="46"/>
      <c r="H1481" s="50" t="str">
        <f>IFERROR(VLOOKUP(Abfalldokumentation!$B1481,Artikel!A:C,3,FALSE),Abfalldokumentation!$B1481)</f>
        <v>VOS SKZ Cheddar Premium</v>
      </c>
      <c r="I1481" s="73" t="str">
        <f>VLOOKUP(V1481,'Linien - BU'!A:B,2,FALSE)</f>
        <v>BU1</v>
      </c>
      <c r="J1481" s="74">
        <f t="shared" si="189"/>
        <v>16</v>
      </c>
      <c r="K1481" s="75">
        <f>Abfalldokumentation!$E1481</f>
        <v>44503</v>
      </c>
      <c r="L1481" s="74" t="str">
        <f>IFERROR(IF(VLOOKUP(W1481,'[1]Rohware 230'!$B:$C,2,FALSE)=0,"Rohware"),
IFERROR(IF(VLOOKUP(W1481,[1]Sammelnr.!$B:$C,2,FALSE)=0,"Sammelnr. ungeschält ABS"),
IFERROR(IF(VLOOKUP(W1481,[1]Sammelnr.!$E:$F,2,FALSE)=0,"Sammelnr. ungeschält VS"),
IFERROR(IF(VLOOKUP(W1481,[1]Sammelnr.!$H:$I,2,FALSE)=0,"Sammelnr. geschält"),
IFERROR(IF(VLOOKUP(W1481,[1]Offen!$B:$C,2,FALSE)=0,"Offen ungeschält ABS"),
IFERROR(IF(VLOOKUP(W1481,[1]Offen!$E:$F,2,FALSE)=0,"Offen ungeschält VOS"),
IFERROR(IF(VLOOKUP(W1481,[1]Offen!$H:$I,2,FALSE)=0,"Offen geschält RW"),
IFERROR(IF(VLOOKUP(W1481,[1]Offen!$K:$L,2,FALSE)=0,"Offen vegan"),
IFERROR(IF(VLOOKUP(W1481,[1]Offen!$N:$O,2,FALSE)=0,"Offen Zipfel"),
IFERROR(IF(VLOOKUP(W1481,[1]Offen!$Q:$R,2,FALSE)=0,"Offen Endstücke"),
IFERROR(IF(VLOOKUP(W1481,[1]Vakuumiert!$B:$C,2,FALSE)=0,"Vakuumierter VOS ungeschält"),
IFERROR(IF(VLOOKUP(W1481,[1]Vakuumiert!$E:$F,2,FALSE)=0,"Vakuumierter ABS ungeschält"),
IFERROR(IF(VLOOKUP(W1481,[1]Vakuumiert!$H:$I,2,FALSE)=0,"Vakuumierter VOS geschält"),
IFERROR(IF(VLOOKUP(W1481,[1]Vakuumiert!$K:$L,2,FALSE)=0,"Vakuumierter VOS vegan"),
IFERROR(IF(VLOOKUP(W1481,[1]Vakuumiert!$N:$O,2,FALSE)=0,"Vakuumierter VOS Zipfel"),
IFERROR(IF(VLOOKUP(W1481,[1]Vakuumiert!$Q:$R,2,FALSE)=0,"Vakuumiert geschält"),
IFERROR(IF(VLOOKUP(W1481,'[1]vakuumierte Fertigprodukte'!$B:$C,2,FALSE)=0,"Fertigprodukte"),
IFERROR(IF(VLOOKUP(W1481,'[1]vakuumierte Fertigprodukte'!$E:$FI,2,FALSE)=0,"Vakuumierte Zipfel"),
IFERROR(IF(VLOOKUP(W1481,[1]Wurste!$B:$C,2,FALSE)=0,"Räucherwürste"),
IFERROR(IF(VLOOKUP(W1481,[1]Wurste!$E:$F,2,FALSE)=0,"URW/URGW Wurst"),
IFERROR(IF(VLOOKUP(W1481,[1]Wurste!$H:$I,2,FALSE)=0,"HF-Wurst Vegan"),
IFERROR(IF(VLOOKUP(W1481,[1]Wurste!$K:$L,2,FALSE)=0,"320er ohne Würste"),
IFERROR(IF(AND(OR(Abfalldokumentation!$I1481="BU3",Abfalldokumentation!$I1481="Verkauf"),Abfalldokumentation!$N1481="Schimmel",Abfalldokumentation!$O1481="keinen Abnehmer/kein Schälpersonal"),"Div. Zipfel, ES ohne Verwendung",VLOOKUP(Abfalldokumentation!$M1481,Produktgruppen!A:B,2,FALSE)),"-")))))))))))))))))))))))</f>
        <v>Offen ungeschält VOS</v>
      </c>
      <c r="M1481" s="76" t="str">
        <f>IFERROR(VLOOKUP(Abfalldokumentation!$W1481,Artikel!A:C,3,FALSE),Abfalldokumentation!$W1481)</f>
        <v>VOS SKZ Cheddar Premium</v>
      </c>
      <c r="N1481" s="76" t="str">
        <f>VLOOKUP(D1481,'Liste Gründe'!A:D,2,FALSE)</f>
        <v>Linienbezogen</v>
      </c>
      <c r="O1481" s="75" t="str">
        <f>IF(ISBLANK(F1481),VLOOKUP(Abfalldokumentation!$X1481,'Liste Gründe'!A:D,3,FALSE),F1481)</f>
        <v>Maschinenabfall</v>
      </c>
      <c r="P1481" s="76" t="str">
        <f>IF(ISBLANK(Abfalldokumentation!$G1481),"-",Abfalldokumentation!$G1481)</f>
        <v>-</v>
      </c>
      <c r="Q1481" s="76">
        <f t="shared" si="190"/>
        <v>44</v>
      </c>
      <c r="R1481" s="76" t="str">
        <f t="shared" si="191"/>
        <v>Produkte</v>
      </c>
      <c r="S1481" s="76" t="str">
        <f t="shared" si="192"/>
        <v>BUs</v>
      </c>
      <c r="T1481" s="76" t="str">
        <f t="shared" si="193"/>
        <v>Symptome</v>
      </c>
      <c r="U1481" s="76" t="str">
        <f>IFERROR(VLOOKUP(Abfalldokumentation!$W1481,Kennzahlen!S:U,3,FALSE)*Abfalldokumentation!$J1481,"0")</f>
        <v>0</v>
      </c>
      <c r="V1481" s="76" t="str">
        <f>IF(ISBLANK(A1481),VLOOKUP(Abfalldokumentation!$W1481,'Linien - BU'!R:S,2,FALSE),A1481)</f>
        <v>Abfüllung</v>
      </c>
      <c r="W1481" s="77">
        <f t="shared" si="194"/>
        <v>29500602</v>
      </c>
      <c r="X1481" s="77">
        <f t="shared" si="195"/>
        <v>30</v>
      </c>
      <c r="Z1481"/>
      <c r="AA1481"/>
    </row>
    <row r="1482" spans="1:27" ht="30" customHeight="1" x14ac:dyDescent="0.25">
      <c r="A1482" s="39" t="s">
        <v>70</v>
      </c>
      <c r="B1482" s="40">
        <v>29500605</v>
      </c>
      <c r="C1482" s="40">
        <v>15</v>
      </c>
      <c r="D1482" s="40">
        <v>30</v>
      </c>
      <c r="E1482" s="41">
        <v>44503</v>
      </c>
      <c r="F1482" s="42"/>
      <c r="G1482" s="40"/>
      <c r="H1482" s="44" t="str">
        <f>IFERROR(VLOOKUP(Abfalldokumentation!$B1482,Artikel!A:C,3,FALSE),Abfalldokumentation!$B1482)</f>
        <v>VOS SKZ Camembert für W</v>
      </c>
      <c r="I1482" s="78" t="str">
        <f>VLOOKUP(V1482,'Linien - BU'!A:B,2,FALSE)</f>
        <v>BU1</v>
      </c>
      <c r="J1482" s="79">
        <f t="shared" si="189"/>
        <v>15</v>
      </c>
      <c r="K1482" s="80">
        <f>Abfalldokumentation!$E1482</f>
        <v>44503</v>
      </c>
      <c r="L1482" s="79" t="str">
        <f>IFERROR(IF(VLOOKUP(W1482,'[1]Rohware 230'!$B:$C,2,FALSE)=0,"Rohware"),
IFERROR(IF(VLOOKUP(W1482,[1]Sammelnr.!$B:$C,2,FALSE)=0,"Sammelnr. ungeschält ABS"),
IFERROR(IF(VLOOKUP(W1482,[1]Sammelnr.!$E:$F,2,FALSE)=0,"Sammelnr. ungeschält VS"),
IFERROR(IF(VLOOKUP(W1482,[1]Sammelnr.!$H:$I,2,FALSE)=0,"Sammelnr. geschält"),
IFERROR(IF(VLOOKUP(W1482,[1]Offen!$B:$C,2,FALSE)=0,"Offen ungeschält ABS"),
IFERROR(IF(VLOOKUP(W1482,[1]Offen!$E:$F,2,FALSE)=0,"Offen ungeschält VOS"),
IFERROR(IF(VLOOKUP(W1482,[1]Offen!$H:$I,2,FALSE)=0,"Offen geschält RW"),
IFERROR(IF(VLOOKUP(W1482,[1]Offen!$K:$L,2,FALSE)=0,"Offen vegan"),
IFERROR(IF(VLOOKUP(W1482,[1]Offen!$N:$O,2,FALSE)=0,"Offen Zipfel"),
IFERROR(IF(VLOOKUP(W1482,[1]Offen!$Q:$R,2,FALSE)=0,"Offen Endstücke"),
IFERROR(IF(VLOOKUP(W1482,[1]Vakuumiert!$B:$C,2,FALSE)=0,"Vakuumierter VOS ungeschält"),
IFERROR(IF(VLOOKUP(W1482,[1]Vakuumiert!$E:$F,2,FALSE)=0,"Vakuumierter ABS ungeschält"),
IFERROR(IF(VLOOKUP(W1482,[1]Vakuumiert!$H:$I,2,FALSE)=0,"Vakuumierter VOS geschält"),
IFERROR(IF(VLOOKUP(W1482,[1]Vakuumiert!$K:$L,2,FALSE)=0,"Vakuumierter VOS vegan"),
IFERROR(IF(VLOOKUP(W1482,[1]Vakuumiert!$N:$O,2,FALSE)=0,"Vakuumierter VOS Zipfel"),
IFERROR(IF(VLOOKUP(W1482,[1]Vakuumiert!$Q:$R,2,FALSE)=0,"Vakuumiert geschält"),
IFERROR(IF(VLOOKUP(W1482,'[1]vakuumierte Fertigprodukte'!$B:$C,2,FALSE)=0,"Fertigprodukte"),
IFERROR(IF(VLOOKUP(W1482,'[1]vakuumierte Fertigprodukte'!$E:$FI,2,FALSE)=0,"Vakuumierte Zipfel"),
IFERROR(IF(VLOOKUP(W1482,[1]Wurste!$B:$C,2,FALSE)=0,"Räucherwürste"),
IFERROR(IF(VLOOKUP(W1482,[1]Wurste!$E:$F,2,FALSE)=0,"URW/URGW Wurst"),
IFERROR(IF(VLOOKUP(W1482,[1]Wurste!$H:$I,2,FALSE)=0,"HF-Wurst Vegan"),
IFERROR(IF(VLOOKUP(W1482,[1]Wurste!$K:$L,2,FALSE)=0,"320er ohne Würste"),
IFERROR(IF(AND(OR(Abfalldokumentation!$I1482="BU3",Abfalldokumentation!$I1482="Verkauf"),Abfalldokumentation!$N1482="Schimmel",Abfalldokumentation!$O1482="keinen Abnehmer/kein Schälpersonal"),"Div. Zipfel, ES ohne Verwendung",VLOOKUP(Abfalldokumentation!$M1482,Produktgruppen!A:B,2,FALSE)),"-")))))))))))))))))))))))</f>
        <v>Offen ungeschält VOS</v>
      </c>
      <c r="M1482" s="81" t="str">
        <f>IFERROR(VLOOKUP(Abfalldokumentation!$W1482,Artikel!A:C,3,FALSE),Abfalldokumentation!$W1482)</f>
        <v>VOS SKZ Camembert für W</v>
      </c>
      <c r="N1482" s="81" t="str">
        <f>VLOOKUP(D1482,'Liste Gründe'!A:D,2,FALSE)</f>
        <v>Linienbezogen</v>
      </c>
      <c r="O1482" s="80" t="str">
        <f>IF(ISBLANK(F1482),VLOOKUP(Abfalldokumentation!$X1482,'Liste Gründe'!A:D,3,FALSE),F1482)</f>
        <v>Maschinenabfall</v>
      </c>
      <c r="P1482" s="81" t="str">
        <f>IF(ISBLANK(Abfalldokumentation!$G1482),"-",Abfalldokumentation!$G1482)</f>
        <v>-</v>
      </c>
      <c r="Q1482" s="81">
        <f t="shared" si="190"/>
        <v>44</v>
      </c>
      <c r="R1482" s="81" t="str">
        <f t="shared" si="191"/>
        <v>Produkte</v>
      </c>
      <c r="S1482" s="81" t="str">
        <f t="shared" si="192"/>
        <v>BUs</v>
      </c>
      <c r="T1482" s="81" t="str">
        <f t="shared" si="193"/>
        <v>Symptome</v>
      </c>
      <c r="U1482" s="81">
        <f>IFERROR(VLOOKUP(Abfalldokumentation!$W1482,Kennzahlen!S:U,3,FALSE)*Abfalldokumentation!$J1482,"0")</f>
        <v>7.5</v>
      </c>
      <c r="V1482" s="81" t="str">
        <f>IF(ISBLANK(A1482),VLOOKUP(Abfalldokumentation!$W1482,'Linien - BU'!R:S,2,FALSE),A1482)</f>
        <v>Abfüllung</v>
      </c>
      <c r="W1482" s="77">
        <f t="shared" si="194"/>
        <v>29500605</v>
      </c>
      <c r="X1482" s="77">
        <f t="shared" si="195"/>
        <v>30</v>
      </c>
      <c r="Z1482"/>
      <c r="AA1482"/>
    </row>
    <row r="1483" spans="1:27" ht="30" customHeight="1" x14ac:dyDescent="0.25">
      <c r="A1483" s="45" t="s">
        <v>8</v>
      </c>
      <c r="B1483" s="46">
        <v>29500861</v>
      </c>
      <c r="C1483" s="46">
        <v>21</v>
      </c>
      <c r="D1483" s="46">
        <v>30</v>
      </c>
      <c r="E1483" s="47">
        <v>44503</v>
      </c>
      <c r="F1483" s="48"/>
      <c r="G1483" s="46"/>
      <c r="H1483" s="50" t="str">
        <f>IFERROR(VLOOKUP(Abfalldokumentation!$B1483,Artikel!A:C,3,FALSE),Abfalldokumentation!$B1483)</f>
        <v>VOS RW-NUSS OGT</v>
      </c>
      <c r="I1483" s="73" t="str">
        <f>VLOOKUP(V1483,'Linien - BU'!A:B,2,FALSE)</f>
        <v>BU3</v>
      </c>
      <c r="J1483" s="74">
        <f t="shared" si="189"/>
        <v>21</v>
      </c>
      <c r="K1483" s="75">
        <f>Abfalldokumentation!$E1483</f>
        <v>44503</v>
      </c>
      <c r="L1483" s="74" t="str">
        <f>IFERROR(IF(VLOOKUP(W1483,'[1]Rohware 230'!$B:$C,2,FALSE)=0,"Rohware"),
IFERROR(IF(VLOOKUP(W1483,[1]Sammelnr.!$B:$C,2,FALSE)=0,"Sammelnr. ungeschält ABS"),
IFERROR(IF(VLOOKUP(W1483,[1]Sammelnr.!$E:$F,2,FALSE)=0,"Sammelnr. ungeschält VS"),
IFERROR(IF(VLOOKUP(W1483,[1]Sammelnr.!$H:$I,2,FALSE)=0,"Sammelnr. geschält"),
IFERROR(IF(VLOOKUP(W1483,[1]Offen!$B:$C,2,FALSE)=0,"Offen ungeschält ABS"),
IFERROR(IF(VLOOKUP(W1483,[1]Offen!$E:$F,2,FALSE)=0,"Offen ungeschält VOS"),
IFERROR(IF(VLOOKUP(W1483,[1]Offen!$H:$I,2,FALSE)=0,"Offen geschält RW"),
IFERROR(IF(VLOOKUP(W1483,[1]Offen!$K:$L,2,FALSE)=0,"Offen vegan"),
IFERROR(IF(VLOOKUP(W1483,[1]Offen!$N:$O,2,FALSE)=0,"Offen Zipfel"),
IFERROR(IF(VLOOKUP(W1483,[1]Offen!$Q:$R,2,FALSE)=0,"Offen Endstücke"),
IFERROR(IF(VLOOKUP(W1483,[1]Vakuumiert!$B:$C,2,FALSE)=0,"Vakuumierter VOS ungeschält"),
IFERROR(IF(VLOOKUP(W1483,[1]Vakuumiert!$E:$F,2,FALSE)=0,"Vakuumierter ABS ungeschält"),
IFERROR(IF(VLOOKUP(W1483,[1]Vakuumiert!$H:$I,2,FALSE)=0,"Vakuumierter VOS geschält"),
IFERROR(IF(VLOOKUP(W1483,[1]Vakuumiert!$K:$L,2,FALSE)=0,"Vakuumierter VOS vegan"),
IFERROR(IF(VLOOKUP(W1483,[1]Vakuumiert!$N:$O,2,FALSE)=0,"Vakuumierter VOS Zipfel"),
IFERROR(IF(VLOOKUP(W1483,[1]Vakuumiert!$Q:$R,2,FALSE)=0,"Vakuumiert geschält"),
IFERROR(IF(VLOOKUP(W1483,'[1]vakuumierte Fertigprodukte'!$B:$C,2,FALSE)=0,"Fertigprodukte"),
IFERROR(IF(VLOOKUP(W1483,'[1]vakuumierte Fertigprodukte'!$E:$FI,2,FALSE)=0,"Vakuumierte Zipfel"),
IFERROR(IF(VLOOKUP(W1483,[1]Wurste!$B:$C,2,FALSE)=0,"Räucherwürste"),
IFERROR(IF(VLOOKUP(W1483,[1]Wurste!$E:$F,2,FALSE)=0,"URW/URGW Wurst"),
IFERROR(IF(VLOOKUP(W1483,[1]Wurste!$H:$I,2,FALSE)=0,"HF-Wurst Vegan"),
IFERROR(IF(VLOOKUP(W1483,[1]Wurste!$K:$L,2,FALSE)=0,"320er ohne Würste"),
IFERROR(IF(AND(OR(Abfalldokumentation!$I1483="BU3",Abfalldokumentation!$I1483="Verkauf"),Abfalldokumentation!$N1483="Schimmel",Abfalldokumentation!$O1483="keinen Abnehmer/kein Schälpersonal"),"Div. Zipfel, ES ohne Verwendung",VLOOKUP(Abfalldokumentation!$M1483,Produktgruppen!A:B,2,FALSE)),"-")))))))))))))))))))))))</f>
        <v>Offen ungeschält VOS</v>
      </c>
      <c r="M1483" s="76" t="str">
        <f>IFERROR(VLOOKUP(Abfalldokumentation!$W1483,Artikel!A:C,3,FALSE),Abfalldokumentation!$W1483)</f>
        <v>VOS RW-NUSS OGT</v>
      </c>
      <c r="N1483" s="76" t="str">
        <f>VLOOKUP(D1483,'Liste Gründe'!A:D,2,FALSE)</f>
        <v>Linienbezogen</v>
      </c>
      <c r="O1483" s="75" t="str">
        <f>IF(ISBLANK(F1483),VLOOKUP(Abfalldokumentation!$X1483,'Liste Gründe'!A:D,3,FALSE),F1483)</f>
        <v>Maschinenabfall</v>
      </c>
      <c r="P1483" s="76" t="str">
        <f>IF(ISBLANK(Abfalldokumentation!$G1483),"-",Abfalldokumentation!$G1483)</f>
        <v>-</v>
      </c>
      <c r="Q1483" s="76">
        <f t="shared" si="190"/>
        <v>44</v>
      </c>
      <c r="R1483" s="76" t="str">
        <f t="shared" si="191"/>
        <v>Produkte</v>
      </c>
      <c r="S1483" s="76" t="str">
        <f t="shared" si="192"/>
        <v>BUs</v>
      </c>
      <c r="T1483" s="76" t="str">
        <f t="shared" si="193"/>
        <v>Symptome</v>
      </c>
      <c r="U1483" s="76">
        <f>IFERROR(VLOOKUP(Abfalldokumentation!$W1483,Kennzahlen!S:U,3,FALSE)*Abfalldokumentation!$J1483,"0")</f>
        <v>10.5</v>
      </c>
      <c r="V1483" s="76" t="str">
        <f>IF(ISBLANK(A1483),VLOOKUP(Abfalldokumentation!$W1483,'Linien - BU'!R:S,2,FALSE),A1483)</f>
        <v>BU3</v>
      </c>
      <c r="W1483" s="77">
        <f t="shared" si="194"/>
        <v>29500861</v>
      </c>
      <c r="X1483" s="77">
        <f t="shared" si="195"/>
        <v>30</v>
      </c>
      <c r="Z1483"/>
      <c r="AA1483"/>
    </row>
    <row r="1484" spans="1:27" ht="30" customHeight="1" x14ac:dyDescent="0.25">
      <c r="A1484" s="39" t="s">
        <v>106</v>
      </c>
      <c r="B1484" s="40">
        <v>29500861</v>
      </c>
      <c r="C1484" s="40">
        <v>21</v>
      </c>
      <c r="D1484" s="40">
        <v>61</v>
      </c>
      <c r="E1484" s="41">
        <v>44503</v>
      </c>
      <c r="F1484" s="42"/>
      <c r="G1484" s="40"/>
      <c r="H1484" s="44" t="str">
        <f>IFERROR(VLOOKUP(Abfalldokumentation!$B1484,Artikel!A:C,3,FALSE),Abfalldokumentation!$B1484)</f>
        <v>VOS RW-NUSS OGT</v>
      </c>
      <c r="I1484" s="78" t="str">
        <f>VLOOKUP(V1484,'Linien - BU'!A:B,2,FALSE)</f>
        <v>BU3</v>
      </c>
      <c r="J1484" s="79">
        <f t="shared" si="189"/>
        <v>21</v>
      </c>
      <c r="K1484" s="80">
        <f>Abfalldokumentation!$E1484</f>
        <v>44503</v>
      </c>
      <c r="L1484" s="79" t="str">
        <f>IFERROR(IF(VLOOKUP(W1484,'[1]Rohware 230'!$B:$C,2,FALSE)=0,"Rohware"),
IFERROR(IF(VLOOKUP(W1484,[1]Sammelnr.!$B:$C,2,FALSE)=0,"Sammelnr. ungeschält ABS"),
IFERROR(IF(VLOOKUP(W1484,[1]Sammelnr.!$E:$F,2,FALSE)=0,"Sammelnr. ungeschält VS"),
IFERROR(IF(VLOOKUP(W1484,[1]Sammelnr.!$H:$I,2,FALSE)=0,"Sammelnr. geschält"),
IFERROR(IF(VLOOKUP(W1484,[1]Offen!$B:$C,2,FALSE)=0,"Offen ungeschält ABS"),
IFERROR(IF(VLOOKUP(W1484,[1]Offen!$E:$F,2,FALSE)=0,"Offen ungeschält VOS"),
IFERROR(IF(VLOOKUP(W1484,[1]Offen!$H:$I,2,FALSE)=0,"Offen geschält RW"),
IFERROR(IF(VLOOKUP(W1484,[1]Offen!$K:$L,2,FALSE)=0,"Offen vegan"),
IFERROR(IF(VLOOKUP(W1484,[1]Offen!$N:$O,2,FALSE)=0,"Offen Zipfel"),
IFERROR(IF(VLOOKUP(W1484,[1]Offen!$Q:$R,2,FALSE)=0,"Offen Endstücke"),
IFERROR(IF(VLOOKUP(W1484,[1]Vakuumiert!$B:$C,2,FALSE)=0,"Vakuumierter VOS ungeschält"),
IFERROR(IF(VLOOKUP(W1484,[1]Vakuumiert!$E:$F,2,FALSE)=0,"Vakuumierter ABS ungeschält"),
IFERROR(IF(VLOOKUP(W1484,[1]Vakuumiert!$H:$I,2,FALSE)=0,"Vakuumierter VOS geschält"),
IFERROR(IF(VLOOKUP(W1484,[1]Vakuumiert!$K:$L,2,FALSE)=0,"Vakuumierter VOS vegan"),
IFERROR(IF(VLOOKUP(W1484,[1]Vakuumiert!$N:$O,2,FALSE)=0,"Vakuumierter VOS Zipfel"),
IFERROR(IF(VLOOKUP(W1484,[1]Vakuumiert!$Q:$R,2,FALSE)=0,"Vakuumiert geschält"),
IFERROR(IF(VLOOKUP(W1484,'[1]vakuumierte Fertigprodukte'!$B:$C,2,FALSE)=0,"Fertigprodukte"),
IFERROR(IF(VLOOKUP(W1484,'[1]vakuumierte Fertigprodukte'!$E:$FI,2,FALSE)=0,"Vakuumierte Zipfel"),
IFERROR(IF(VLOOKUP(W1484,[1]Wurste!$B:$C,2,FALSE)=0,"Räucherwürste"),
IFERROR(IF(VLOOKUP(W1484,[1]Wurste!$E:$F,2,FALSE)=0,"URW/URGW Wurst"),
IFERROR(IF(VLOOKUP(W1484,[1]Wurste!$H:$I,2,FALSE)=0,"HF-Wurst Vegan"),
IFERROR(IF(VLOOKUP(W1484,[1]Wurste!$K:$L,2,FALSE)=0,"320er ohne Würste"),
IFERROR(IF(AND(OR(Abfalldokumentation!$I1484="BU3",Abfalldokumentation!$I1484="Verkauf"),Abfalldokumentation!$N1484="Schimmel",Abfalldokumentation!$O1484="keinen Abnehmer/kein Schälpersonal"),"Div. Zipfel, ES ohne Verwendung",VLOOKUP(Abfalldokumentation!$M1484,Produktgruppen!A:B,2,FALSE)),"-")))))))))))))))))))))))</f>
        <v>Offen ungeschält VOS</v>
      </c>
      <c r="M1484" s="81" t="str">
        <f>IFERROR(VLOOKUP(Abfalldokumentation!$W1484,Artikel!A:C,3,FALSE),Abfalldokumentation!$W1484)</f>
        <v>VOS RW-NUSS OGT</v>
      </c>
      <c r="N1484" s="81" t="str">
        <f>VLOOKUP(D1484,'Liste Gründe'!A:D,2,FALSE)</f>
        <v>keinen Verwendungszweck</v>
      </c>
      <c r="O1484" s="80" t="str">
        <f>IF(ISBLANK(F1484),VLOOKUP(Abfalldokumentation!$X1484,'Liste Gründe'!A:D,3,FALSE),F1484)</f>
        <v>keinen Verwendungszweck</v>
      </c>
      <c r="P1484" s="81" t="str">
        <f>IF(ISBLANK(Abfalldokumentation!$G1484),"-",Abfalldokumentation!$G1484)</f>
        <v>-</v>
      </c>
      <c r="Q1484" s="81">
        <f t="shared" si="190"/>
        <v>44</v>
      </c>
      <c r="R1484" s="81" t="str">
        <f t="shared" si="191"/>
        <v>Produkte</v>
      </c>
      <c r="S1484" s="81" t="str">
        <f t="shared" si="192"/>
        <v>BUs</v>
      </c>
      <c r="T1484" s="81" t="str">
        <f t="shared" si="193"/>
        <v>Symptome</v>
      </c>
      <c r="U1484" s="81">
        <f>IFERROR(VLOOKUP(Abfalldokumentation!$W1484,Kennzahlen!S:U,3,FALSE)*Abfalldokumentation!$J1484,"0")</f>
        <v>10.5</v>
      </c>
      <c r="V1484" s="81" t="str">
        <f>IF(ISBLANK(A1484),VLOOKUP(Abfalldokumentation!$W1484,'Linien - BU'!R:S,2,FALSE),A1484)</f>
        <v>Bu3</v>
      </c>
      <c r="W1484" s="77">
        <f t="shared" si="194"/>
        <v>29500861</v>
      </c>
      <c r="X1484" s="77">
        <f t="shared" si="195"/>
        <v>61</v>
      </c>
      <c r="Z1484"/>
      <c r="AA1484"/>
    </row>
    <row r="1485" spans="1:27" ht="30" customHeight="1" x14ac:dyDescent="0.25">
      <c r="A1485" s="45" t="s">
        <v>9</v>
      </c>
      <c r="B1485" s="46">
        <v>29500885</v>
      </c>
      <c r="C1485" s="46">
        <v>4</v>
      </c>
      <c r="D1485" s="46">
        <v>61</v>
      </c>
      <c r="E1485" s="47">
        <v>44503</v>
      </c>
      <c r="F1485" s="48"/>
      <c r="G1485" s="46"/>
      <c r="H1485" s="50" t="str">
        <f>IFERROR(VLOOKUP(Abfalldokumentation!$B1485,Artikel!A:C,3,FALSE),Abfalldokumentation!$B1485)</f>
        <v>ABS HEUBL</v>
      </c>
      <c r="I1485" s="73" t="str">
        <f>VLOOKUP(V1485,'Linien - BU'!A:B,2,FALSE)</f>
        <v>BU4</v>
      </c>
      <c r="J1485" s="74">
        <f t="shared" si="189"/>
        <v>4</v>
      </c>
      <c r="K1485" s="75">
        <f>Abfalldokumentation!$E1485</f>
        <v>44503</v>
      </c>
      <c r="L1485" s="74" t="str">
        <f>IFERROR(IF(VLOOKUP(W1485,'[1]Rohware 230'!$B:$C,2,FALSE)=0,"Rohware"),
IFERROR(IF(VLOOKUP(W1485,[1]Sammelnr.!$B:$C,2,FALSE)=0,"Sammelnr. ungeschält ABS"),
IFERROR(IF(VLOOKUP(W1485,[1]Sammelnr.!$E:$F,2,FALSE)=0,"Sammelnr. ungeschält VS"),
IFERROR(IF(VLOOKUP(W1485,[1]Sammelnr.!$H:$I,2,FALSE)=0,"Sammelnr. geschält"),
IFERROR(IF(VLOOKUP(W1485,[1]Offen!$B:$C,2,FALSE)=0,"Offen ungeschält ABS"),
IFERROR(IF(VLOOKUP(W1485,[1]Offen!$E:$F,2,FALSE)=0,"Offen ungeschält VOS"),
IFERROR(IF(VLOOKUP(W1485,[1]Offen!$H:$I,2,FALSE)=0,"Offen geschält RW"),
IFERROR(IF(VLOOKUP(W1485,[1]Offen!$K:$L,2,FALSE)=0,"Offen vegan"),
IFERROR(IF(VLOOKUP(W1485,[1]Offen!$N:$O,2,FALSE)=0,"Offen Zipfel"),
IFERROR(IF(VLOOKUP(W1485,[1]Offen!$Q:$R,2,FALSE)=0,"Offen Endstücke"),
IFERROR(IF(VLOOKUP(W1485,[1]Vakuumiert!$B:$C,2,FALSE)=0,"Vakuumierter VOS ungeschält"),
IFERROR(IF(VLOOKUP(W1485,[1]Vakuumiert!$E:$F,2,FALSE)=0,"Vakuumierter ABS ungeschält"),
IFERROR(IF(VLOOKUP(W1485,[1]Vakuumiert!$H:$I,2,FALSE)=0,"Vakuumierter VOS geschält"),
IFERROR(IF(VLOOKUP(W1485,[1]Vakuumiert!$K:$L,2,FALSE)=0,"Vakuumierter VOS vegan"),
IFERROR(IF(VLOOKUP(W1485,[1]Vakuumiert!$N:$O,2,FALSE)=0,"Vakuumierter VOS Zipfel"),
IFERROR(IF(VLOOKUP(W1485,[1]Vakuumiert!$Q:$R,2,FALSE)=0,"Vakuumiert geschält"),
IFERROR(IF(VLOOKUP(W1485,'[1]vakuumierte Fertigprodukte'!$B:$C,2,FALSE)=0,"Fertigprodukte"),
IFERROR(IF(VLOOKUP(W1485,'[1]vakuumierte Fertigprodukte'!$E:$FI,2,FALSE)=0,"Vakuumierte Zipfel"),
IFERROR(IF(VLOOKUP(W1485,[1]Wurste!$B:$C,2,FALSE)=0,"Räucherwürste"),
IFERROR(IF(VLOOKUP(W1485,[1]Wurste!$E:$F,2,FALSE)=0,"URW/URGW Wurst"),
IFERROR(IF(VLOOKUP(W1485,[1]Wurste!$H:$I,2,FALSE)=0,"HF-Wurst Vegan"),
IFERROR(IF(VLOOKUP(W1485,[1]Wurste!$K:$L,2,FALSE)=0,"320er ohne Würste"),
IFERROR(IF(AND(OR(Abfalldokumentation!$I1485="BU3",Abfalldokumentation!$I1485="Verkauf"),Abfalldokumentation!$N1485="Schimmel",Abfalldokumentation!$O1485="keinen Abnehmer/kein Schälpersonal"),"Div. Zipfel, ES ohne Verwendung",VLOOKUP(Abfalldokumentation!$M1485,Produktgruppen!A:B,2,FALSE)),"-")))))))))))))))))))))))</f>
        <v>Offen ungeschält ABS</v>
      </c>
      <c r="M1485" s="76" t="str">
        <f>IFERROR(VLOOKUP(Abfalldokumentation!$W1485,Artikel!A:C,3,FALSE),Abfalldokumentation!$W1485)</f>
        <v>ABS HEUBL</v>
      </c>
      <c r="N1485" s="76" t="str">
        <f>VLOOKUP(D1485,'Liste Gründe'!A:D,2,FALSE)</f>
        <v>keinen Verwendungszweck</v>
      </c>
      <c r="O1485" s="75" t="str">
        <f>IF(ISBLANK(F1485),VLOOKUP(Abfalldokumentation!$X1485,'Liste Gründe'!A:D,3,FALSE),F1485)</f>
        <v>keinen Verwendungszweck</v>
      </c>
      <c r="P1485" s="76" t="str">
        <f>IF(ISBLANK(Abfalldokumentation!$G1485),"-",Abfalldokumentation!$G1485)</f>
        <v>-</v>
      </c>
      <c r="Q1485" s="76">
        <f t="shared" si="190"/>
        <v>44</v>
      </c>
      <c r="R1485" s="76" t="str">
        <f t="shared" si="191"/>
        <v>Produkte</v>
      </c>
      <c r="S1485" s="76" t="str">
        <f t="shared" si="192"/>
        <v>BUs</v>
      </c>
      <c r="T1485" s="76" t="str">
        <f t="shared" si="193"/>
        <v>Symptome</v>
      </c>
      <c r="U1485" s="76">
        <f>IFERROR(VLOOKUP(Abfalldokumentation!$W1485,Kennzahlen!S:U,3,FALSE)*Abfalldokumentation!$J1485,"0")</f>
        <v>0.04</v>
      </c>
      <c r="V1485" s="76" t="str">
        <f>IF(ISBLANK(A1485),VLOOKUP(Abfalldokumentation!$W1485,'Linien - BU'!R:S,2,FALSE),A1485)</f>
        <v>BU4</v>
      </c>
      <c r="W1485" s="77">
        <f t="shared" si="194"/>
        <v>29500885</v>
      </c>
      <c r="X1485" s="77">
        <f t="shared" si="195"/>
        <v>61</v>
      </c>
      <c r="Z1485"/>
      <c r="AA1485"/>
    </row>
    <row r="1486" spans="1:27" ht="30" customHeight="1" x14ac:dyDescent="0.25">
      <c r="A1486" s="39" t="s">
        <v>9</v>
      </c>
      <c r="B1486" s="40">
        <v>29500885</v>
      </c>
      <c r="C1486" s="40">
        <v>13</v>
      </c>
      <c r="D1486" s="40">
        <v>61</v>
      </c>
      <c r="E1486" s="41">
        <v>44503</v>
      </c>
      <c r="F1486" s="42"/>
      <c r="G1486" s="40"/>
      <c r="H1486" s="44" t="str">
        <f>IFERROR(VLOOKUP(Abfalldokumentation!$B1486,Artikel!A:C,3,FALSE),Abfalldokumentation!$B1486)</f>
        <v>ABS HEUBL</v>
      </c>
      <c r="I1486" s="78" t="str">
        <f>VLOOKUP(V1486,'Linien - BU'!A:B,2,FALSE)</f>
        <v>BU4</v>
      </c>
      <c r="J1486" s="79">
        <f t="shared" si="189"/>
        <v>13</v>
      </c>
      <c r="K1486" s="80">
        <f>Abfalldokumentation!$E1486</f>
        <v>44503</v>
      </c>
      <c r="L1486" s="79" t="str">
        <f>IFERROR(IF(VLOOKUP(W1486,'[1]Rohware 230'!$B:$C,2,FALSE)=0,"Rohware"),
IFERROR(IF(VLOOKUP(W1486,[1]Sammelnr.!$B:$C,2,FALSE)=0,"Sammelnr. ungeschält ABS"),
IFERROR(IF(VLOOKUP(W1486,[1]Sammelnr.!$E:$F,2,FALSE)=0,"Sammelnr. ungeschält VS"),
IFERROR(IF(VLOOKUP(W1486,[1]Sammelnr.!$H:$I,2,FALSE)=0,"Sammelnr. geschält"),
IFERROR(IF(VLOOKUP(W1486,[1]Offen!$B:$C,2,FALSE)=0,"Offen ungeschält ABS"),
IFERROR(IF(VLOOKUP(W1486,[1]Offen!$E:$F,2,FALSE)=0,"Offen ungeschält VOS"),
IFERROR(IF(VLOOKUP(W1486,[1]Offen!$H:$I,2,FALSE)=0,"Offen geschält RW"),
IFERROR(IF(VLOOKUP(W1486,[1]Offen!$K:$L,2,FALSE)=0,"Offen vegan"),
IFERROR(IF(VLOOKUP(W1486,[1]Offen!$N:$O,2,FALSE)=0,"Offen Zipfel"),
IFERROR(IF(VLOOKUP(W1486,[1]Offen!$Q:$R,2,FALSE)=0,"Offen Endstücke"),
IFERROR(IF(VLOOKUP(W1486,[1]Vakuumiert!$B:$C,2,FALSE)=0,"Vakuumierter VOS ungeschält"),
IFERROR(IF(VLOOKUP(W1486,[1]Vakuumiert!$E:$F,2,FALSE)=0,"Vakuumierter ABS ungeschält"),
IFERROR(IF(VLOOKUP(W1486,[1]Vakuumiert!$H:$I,2,FALSE)=0,"Vakuumierter VOS geschält"),
IFERROR(IF(VLOOKUP(W1486,[1]Vakuumiert!$K:$L,2,FALSE)=0,"Vakuumierter VOS vegan"),
IFERROR(IF(VLOOKUP(W1486,[1]Vakuumiert!$N:$O,2,FALSE)=0,"Vakuumierter VOS Zipfel"),
IFERROR(IF(VLOOKUP(W1486,[1]Vakuumiert!$Q:$R,2,FALSE)=0,"Vakuumiert geschält"),
IFERROR(IF(VLOOKUP(W1486,'[1]vakuumierte Fertigprodukte'!$B:$C,2,FALSE)=0,"Fertigprodukte"),
IFERROR(IF(VLOOKUP(W1486,'[1]vakuumierte Fertigprodukte'!$E:$FI,2,FALSE)=0,"Vakuumierte Zipfel"),
IFERROR(IF(VLOOKUP(W1486,[1]Wurste!$B:$C,2,FALSE)=0,"Räucherwürste"),
IFERROR(IF(VLOOKUP(W1486,[1]Wurste!$E:$F,2,FALSE)=0,"URW/URGW Wurst"),
IFERROR(IF(VLOOKUP(W1486,[1]Wurste!$H:$I,2,FALSE)=0,"HF-Wurst Vegan"),
IFERROR(IF(VLOOKUP(W1486,[1]Wurste!$K:$L,2,FALSE)=0,"320er ohne Würste"),
IFERROR(IF(AND(OR(Abfalldokumentation!$I1486="BU3",Abfalldokumentation!$I1486="Verkauf"),Abfalldokumentation!$N1486="Schimmel",Abfalldokumentation!$O1486="keinen Abnehmer/kein Schälpersonal"),"Div. Zipfel, ES ohne Verwendung",VLOOKUP(Abfalldokumentation!$M1486,Produktgruppen!A:B,2,FALSE)),"-")))))))))))))))))))))))</f>
        <v>Offen ungeschält ABS</v>
      </c>
      <c r="M1486" s="81" t="str">
        <f>IFERROR(VLOOKUP(Abfalldokumentation!$W1486,Artikel!A:C,3,FALSE),Abfalldokumentation!$W1486)</f>
        <v>ABS HEUBL</v>
      </c>
      <c r="N1486" s="81" t="str">
        <f>VLOOKUP(D1486,'Liste Gründe'!A:D,2,FALSE)</f>
        <v>keinen Verwendungszweck</v>
      </c>
      <c r="O1486" s="80" t="str">
        <f>IF(ISBLANK(F1486),VLOOKUP(Abfalldokumentation!$X1486,'Liste Gründe'!A:D,3,FALSE),F1486)</f>
        <v>keinen Verwendungszweck</v>
      </c>
      <c r="P1486" s="81" t="str">
        <f>IF(ISBLANK(Abfalldokumentation!$G1486),"-",Abfalldokumentation!$G1486)</f>
        <v>-</v>
      </c>
      <c r="Q1486" s="81">
        <f t="shared" si="190"/>
        <v>44</v>
      </c>
      <c r="R1486" s="81" t="str">
        <f t="shared" si="191"/>
        <v>Produkte</v>
      </c>
      <c r="S1486" s="81" t="str">
        <f t="shared" si="192"/>
        <v>BUs</v>
      </c>
      <c r="T1486" s="81" t="str">
        <f t="shared" si="193"/>
        <v>Symptome</v>
      </c>
      <c r="U1486" s="81">
        <f>IFERROR(VLOOKUP(Abfalldokumentation!$W1486,Kennzahlen!S:U,3,FALSE)*Abfalldokumentation!$J1486,"0")</f>
        <v>0.13</v>
      </c>
      <c r="V1486" s="81" t="str">
        <f>IF(ISBLANK(A1486),VLOOKUP(Abfalldokumentation!$W1486,'Linien - BU'!R:S,2,FALSE),A1486)</f>
        <v>BU4</v>
      </c>
      <c r="W1486" s="77">
        <f t="shared" si="194"/>
        <v>29500885</v>
      </c>
      <c r="X1486" s="77">
        <f t="shared" si="195"/>
        <v>61</v>
      </c>
      <c r="Z1486"/>
      <c r="AA1486"/>
    </row>
    <row r="1487" spans="1:27" ht="30" customHeight="1" x14ac:dyDescent="0.25">
      <c r="A1487" s="45" t="s">
        <v>149</v>
      </c>
      <c r="B1487" s="46">
        <v>29500885</v>
      </c>
      <c r="C1487" s="46">
        <v>4</v>
      </c>
      <c r="D1487" s="46">
        <v>61</v>
      </c>
      <c r="E1487" s="47">
        <v>44503</v>
      </c>
      <c r="F1487" s="48"/>
      <c r="G1487" s="46"/>
      <c r="H1487" s="50" t="str">
        <f>IFERROR(VLOOKUP(Abfalldokumentation!$B1487,Artikel!A:C,3,FALSE),Abfalldokumentation!$B1487)</f>
        <v>ABS HEUBL</v>
      </c>
      <c r="I1487" s="73" t="str">
        <f>VLOOKUP(V1487,'Linien - BU'!A:B,2,FALSE)</f>
        <v>BU4</v>
      </c>
      <c r="J1487" s="74">
        <f t="shared" si="189"/>
        <v>4</v>
      </c>
      <c r="K1487" s="75">
        <f>Abfalldokumentation!$E1487</f>
        <v>44503</v>
      </c>
      <c r="L1487" s="74" t="str">
        <f>IFERROR(IF(VLOOKUP(W1487,'[1]Rohware 230'!$B:$C,2,FALSE)=0,"Rohware"),
IFERROR(IF(VLOOKUP(W1487,[1]Sammelnr.!$B:$C,2,FALSE)=0,"Sammelnr. ungeschält ABS"),
IFERROR(IF(VLOOKUP(W1487,[1]Sammelnr.!$E:$F,2,FALSE)=0,"Sammelnr. ungeschält VS"),
IFERROR(IF(VLOOKUP(W1487,[1]Sammelnr.!$H:$I,2,FALSE)=0,"Sammelnr. geschält"),
IFERROR(IF(VLOOKUP(W1487,[1]Offen!$B:$C,2,FALSE)=0,"Offen ungeschält ABS"),
IFERROR(IF(VLOOKUP(W1487,[1]Offen!$E:$F,2,FALSE)=0,"Offen ungeschält VOS"),
IFERROR(IF(VLOOKUP(W1487,[1]Offen!$H:$I,2,FALSE)=0,"Offen geschält RW"),
IFERROR(IF(VLOOKUP(W1487,[1]Offen!$K:$L,2,FALSE)=0,"Offen vegan"),
IFERROR(IF(VLOOKUP(W1487,[1]Offen!$N:$O,2,FALSE)=0,"Offen Zipfel"),
IFERROR(IF(VLOOKUP(W1487,[1]Offen!$Q:$R,2,FALSE)=0,"Offen Endstücke"),
IFERROR(IF(VLOOKUP(W1487,[1]Vakuumiert!$B:$C,2,FALSE)=0,"Vakuumierter VOS ungeschält"),
IFERROR(IF(VLOOKUP(W1487,[1]Vakuumiert!$E:$F,2,FALSE)=0,"Vakuumierter ABS ungeschält"),
IFERROR(IF(VLOOKUP(W1487,[1]Vakuumiert!$H:$I,2,FALSE)=0,"Vakuumierter VOS geschält"),
IFERROR(IF(VLOOKUP(W1487,[1]Vakuumiert!$K:$L,2,FALSE)=0,"Vakuumierter VOS vegan"),
IFERROR(IF(VLOOKUP(W1487,[1]Vakuumiert!$N:$O,2,FALSE)=0,"Vakuumierter VOS Zipfel"),
IFERROR(IF(VLOOKUP(W1487,[1]Vakuumiert!$Q:$R,2,FALSE)=0,"Vakuumiert geschält"),
IFERROR(IF(VLOOKUP(W1487,'[1]vakuumierte Fertigprodukte'!$B:$C,2,FALSE)=0,"Fertigprodukte"),
IFERROR(IF(VLOOKUP(W1487,'[1]vakuumierte Fertigprodukte'!$E:$FI,2,FALSE)=0,"Vakuumierte Zipfel"),
IFERROR(IF(VLOOKUP(W1487,[1]Wurste!$B:$C,2,FALSE)=0,"Räucherwürste"),
IFERROR(IF(VLOOKUP(W1487,[1]Wurste!$E:$F,2,FALSE)=0,"URW/URGW Wurst"),
IFERROR(IF(VLOOKUP(W1487,[1]Wurste!$H:$I,2,FALSE)=0,"HF-Wurst Vegan"),
IFERROR(IF(VLOOKUP(W1487,[1]Wurste!$K:$L,2,FALSE)=0,"320er ohne Würste"),
IFERROR(IF(AND(OR(Abfalldokumentation!$I1487="BU3",Abfalldokumentation!$I1487="Verkauf"),Abfalldokumentation!$N1487="Schimmel",Abfalldokumentation!$O1487="keinen Abnehmer/kein Schälpersonal"),"Div. Zipfel, ES ohne Verwendung",VLOOKUP(Abfalldokumentation!$M1487,Produktgruppen!A:B,2,FALSE)),"-")))))))))))))))))))))))</f>
        <v>Offen ungeschält ABS</v>
      </c>
      <c r="M1487" s="76" t="str">
        <f>IFERROR(VLOOKUP(Abfalldokumentation!$W1487,Artikel!A:C,3,FALSE),Abfalldokumentation!$W1487)</f>
        <v>ABS HEUBL</v>
      </c>
      <c r="N1487" s="76" t="str">
        <f>VLOOKUP(D1487,'Liste Gründe'!A:D,2,FALSE)</f>
        <v>keinen Verwendungszweck</v>
      </c>
      <c r="O1487" s="75" t="str">
        <f>IF(ISBLANK(F1487),VLOOKUP(Abfalldokumentation!$X1487,'Liste Gründe'!A:D,3,FALSE),F1487)</f>
        <v>keinen Verwendungszweck</v>
      </c>
      <c r="P1487" s="76" t="str">
        <f>IF(ISBLANK(Abfalldokumentation!$G1487),"-",Abfalldokumentation!$G1487)</f>
        <v>-</v>
      </c>
      <c r="Q1487" s="76">
        <f t="shared" si="190"/>
        <v>44</v>
      </c>
      <c r="R1487" s="76" t="str">
        <f t="shared" si="191"/>
        <v>Produkte</v>
      </c>
      <c r="S1487" s="76" t="str">
        <f t="shared" si="192"/>
        <v>BUs</v>
      </c>
      <c r="T1487" s="76" t="str">
        <f t="shared" si="193"/>
        <v>Symptome</v>
      </c>
      <c r="U1487" s="76">
        <f>IFERROR(VLOOKUP(Abfalldokumentation!$W1487,Kennzahlen!S:U,3,FALSE)*Abfalldokumentation!$J1487,"0")</f>
        <v>0.04</v>
      </c>
      <c r="V1487" s="76" t="str">
        <f>IF(ISBLANK(A1487),VLOOKUP(Abfalldokumentation!$W1487,'Linien - BU'!R:S,2,FALSE),A1487)</f>
        <v>Bu4</v>
      </c>
      <c r="W1487" s="77">
        <f t="shared" si="194"/>
        <v>29500885</v>
      </c>
      <c r="X1487" s="77">
        <f t="shared" si="195"/>
        <v>61</v>
      </c>
      <c r="Z1487"/>
      <c r="AA1487"/>
    </row>
    <row r="1488" spans="1:27" ht="30" customHeight="1" x14ac:dyDescent="0.25">
      <c r="A1488" s="39" t="s">
        <v>9</v>
      </c>
      <c r="B1488" s="40">
        <v>29500886</v>
      </c>
      <c r="C1488" s="40">
        <v>18</v>
      </c>
      <c r="D1488" s="40">
        <v>61</v>
      </c>
      <c r="E1488" s="41">
        <v>44503</v>
      </c>
      <c r="F1488" s="42"/>
      <c r="G1488" s="40"/>
      <c r="H1488" s="44" t="str">
        <f>IFERROR(VLOOKUP(Abfalldokumentation!$B1488,Artikel!A:C,3,FALSE),Abfalldokumentation!$B1488)</f>
        <v>ABS MEDI-KRÄUK</v>
      </c>
      <c r="I1488" s="78" t="str">
        <f>VLOOKUP(V1488,'Linien - BU'!A:B,2,FALSE)</f>
        <v>BU4</v>
      </c>
      <c r="J1488" s="79">
        <f t="shared" si="189"/>
        <v>18</v>
      </c>
      <c r="K1488" s="80">
        <f>Abfalldokumentation!$E1488</f>
        <v>44503</v>
      </c>
      <c r="L1488" s="79" t="str">
        <f>IFERROR(IF(VLOOKUP(W1488,'[1]Rohware 230'!$B:$C,2,FALSE)=0,"Rohware"),
IFERROR(IF(VLOOKUP(W1488,[1]Sammelnr.!$B:$C,2,FALSE)=0,"Sammelnr. ungeschält ABS"),
IFERROR(IF(VLOOKUP(W1488,[1]Sammelnr.!$E:$F,2,FALSE)=0,"Sammelnr. ungeschält VS"),
IFERROR(IF(VLOOKUP(W1488,[1]Sammelnr.!$H:$I,2,FALSE)=0,"Sammelnr. geschält"),
IFERROR(IF(VLOOKUP(W1488,[1]Offen!$B:$C,2,FALSE)=0,"Offen ungeschält ABS"),
IFERROR(IF(VLOOKUP(W1488,[1]Offen!$E:$F,2,FALSE)=0,"Offen ungeschält VOS"),
IFERROR(IF(VLOOKUP(W1488,[1]Offen!$H:$I,2,FALSE)=0,"Offen geschält RW"),
IFERROR(IF(VLOOKUP(W1488,[1]Offen!$K:$L,2,FALSE)=0,"Offen vegan"),
IFERROR(IF(VLOOKUP(W1488,[1]Offen!$N:$O,2,FALSE)=0,"Offen Zipfel"),
IFERROR(IF(VLOOKUP(W1488,[1]Offen!$Q:$R,2,FALSE)=0,"Offen Endstücke"),
IFERROR(IF(VLOOKUP(W1488,[1]Vakuumiert!$B:$C,2,FALSE)=0,"Vakuumierter VOS ungeschält"),
IFERROR(IF(VLOOKUP(W1488,[1]Vakuumiert!$E:$F,2,FALSE)=0,"Vakuumierter ABS ungeschält"),
IFERROR(IF(VLOOKUP(W1488,[1]Vakuumiert!$H:$I,2,FALSE)=0,"Vakuumierter VOS geschält"),
IFERROR(IF(VLOOKUP(W1488,[1]Vakuumiert!$K:$L,2,FALSE)=0,"Vakuumierter VOS vegan"),
IFERROR(IF(VLOOKUP(W1488,[1]Vakuumiert!$N:$O,2,FALSE)=0,"Vakuumierter VOS Zipfel"),
IFERROR(IF(VLOOKUP(W1488,[1]Vakuumiert!$Q:$R,2,FALSE)=0,"Vakuumiert geschält"),
IFERROR(IF(VLOOKUP(W1488,'[1]vakuumierte Fertigprodukte'!$B:$C,2,FALSE)=0,"Fertigprodukte"),
IFERROR(IF(VLOOKUP(W1488,'[1]vakuumierte Fertigprodukte'!$E:$FI,2,FALSE)=0,"Vakuumierte Zipfel"),
IFERROR(IF(VLOOKUP(W1488,[1]Wurste!$B:$C,2,FALSE)=0,"Räucherwürste"),
IFERROR(IF(VLOOKUP(W1488,[1]Wurste!$E:$F,2,FALSE)=0,"URW/URGW Wurst"),
IFERROR(IF(VLOOKUP(W1488,[1]Wurste!$H:$I,2,FALSE)=0,"HF-Wurst Vegan"),
IFERROR(IF(VLOOKUP(W1488,[1]Wurste!$K:$L,2,FALSE)=0,"320er ohne Würste"),
IFERROR(IF(AND(OR(Abfalldokumentation!$I1488="BU3",Abfalldokumentation!$I1488="Verkauf"),Abfalldokumentation!$N1488="Schimmel",Abfalldokumentation!$O1488="keinen Abnehmer/kein Schälpersonal"),"Div. Zipfel, ES ohne Verwendung",VLOOKUP(Abfalldokumentation!$M1488,Produktgruppen!A:B,2,FALSE)),"-")))))))))))))))))))))))</f>
        <v>Offen ungeschält ABS</v>
      </c>
      <c r="M1488" s="81" t="str">
        <f>IFERROR(VLOOKUP(Abfalldokumentation!$W1488,Artikel!A:C,3,FALSE),Abfalldokumentation!$W1488)</f>
        <v>ABS MEDI-KRÄUK</v>
      </c>
      <c r="N1488" s="81" t="str">
        <f>VLOOKUP(D1488,'Liste Gründe'!A:D,2,FALSE)</f>
        <v>keinen Verwendungszweck</v>
      </c>
      <c r="O1488" s="80" t="str">
        <f>IF(ISBLANK(F1488),VLOOKUP(Abfalldokumentation!$X1488,'Liste Gründe'!A:D,3,FALSE),F1488)</f>
        <v>keinen Verwendungszweck</v>
      </c>
      <c r="P1488" s="81" t="str">
        <f>IF(ISBLANK(Abfalldokumentation!$G1488),"-",Abfalldokumentation!$G1488)</f>
        <v>-</v>
      </c>
      <c r="Q1488" s="81">
        <f t="shared" si="190"/>
        <v>44</v>
      </c>
      <c r="R1488" s="81" t="str">
        <f t="shared" si="191"/>
        <v>Produkte</v>
      </c>
      <c r="S1488" s="81" t="str">
        <f t="shared" si="192"/>
        <v>BUs</v>
      </c>
      <c r="T1488" s="81" t="str">
        <f t="shared" si="193"/>
        <v>Symptome</v>
      </c>
      <c r="U1488" s="81">
        <f>IFERROR(VLOOKUP(Abfalldokumentation!$W1488,Kennzahlen!S:U,3,FALSE)*Abfalldokumentation!$J1488,"0")</f>
        <v>27</v>
      </c>
      <c r="V1488" s="81" t="str">
        <f>IF(ISBLANK(A1488),VLOOKUP(Abfalldokumentation!$W1488,'Linien - BU'!R:S,2,FALSE),A1488)</f>
        <v>BU4</v>
      </c>
      <c r="W1488" s="77">
        <f t="shared" si="194"/>
        <v>29500886</v>
      </c>
      <c r="X1488" s="77">
        <f t="shared" si="195"/>
        <v>61</v>
      </c>
      <c r="Z1488"/>
      <c r="AA1488"/>
    </row>
    <row r="1489" spans="1:27" ht="30" customHeight="1" x14ac:dyDescent="0.25">
      <c r="A1489" s="45" t="s">
        <v>9</v>
      </c>
      <c r="B1489" s="46">
        <v>29500886</v>
      </c>
      <c r="C1489" s="46">
        <v>12</v>
      </c>
      <c r="D1489" s="46">
        <v>61</v>
      </c>
      <c r="E1489" s="47">
        <v>44503</v>
      </c>
      <c r="F1489" s="48"/>
      <c r="G1489" s="46"/>
      <c r="H1489" s="50" t="str">
        <f>IFERROR(VLOOKUP(Abfalldokumentation!$B1489,Artikel!A:C,3,FALSE),Abfalldokumentation!$B1489)</f>
        <v>ABS MEDI-KRÄUK</v>
      </c>
      <c r="I1489" s="73" t="str">
        <f>VLOOKUP(V1489,'Linien - BU'!A:B,2,FALSE)</f>
        <v>BU4</v>
      </c>
      <c r="J1489" s="74">
        <f t="shared" si="189"/>
        <v>12</v>
      </c>
      <c r="K1489" s="75">
        <f>Abfalldokumentation!$E1489</f>
        <v>44503</v>
      </c>
      <c r="L1489" s="74" t="str">
        <f>IFERROR(IF(VLOOKUP(W1489,'[1]Rohware 230'!$B:$C,2,FALSE)=0,"Rohware"),
IFERROR(IF(VLOOKUP(W1489,[1]Sammelnr.!$B:$C,2,FALSE)=0,"Sammelnr. ungeschält ABS"),
IFERROR(IF(VLOOKUP(W1489,[1]Sammelnr.!$E:$F,2,FALSE)=0,"Sammelnr. ungeschält VS"),
IFERROR(IF(VLOOKUP(W1489,[1]Sammelnr.!$H:$I,2,FALSE)=0,"Sammelnr. geschält"),
IFERROR(IF(VLOOKUP(W1489,[1]Offen!$B:$C,2,FALSE)=0,"Offen ungeschält ABS"),
IFERROR(IF(VLOOKUP(W1489,[1]Offen!$E:$F,2,FALSE)=0,"Offen ungeschält VOS"),
IFERROR(IF(VLOOKUP(W1489,[1]Offen!$H:$I,2,FALSE)=0,"Offen geschält RW"),
IFERROR(IF(VLOOKUP(W1489,[1]Offen!$K:$L,2,FALSE)=0,"Offen vegan"),
IFERROR(IF(VLOOKUP(W1489,[1]Offen!$N:$O,2,FALSE)=0,"Offen Zipfel"),
IFERROR(IF(VLOOKUP(W1489,[1]Offen!$Q:$R,2,FALSE)=0,"Offen Endstücke"),
IFERROR(IF(VLOOKUP(W1489,[1]Vakuumiert!$B:$C,2,FALSE)=0,"Vakuumierter VOS ungeschält"),
IFERROR(IF(VLOOKUP(W1489,[1]Vakuumiert!$E:$F,2,FALSE)=0,"Vakuumierter ABS ungeschält"),
IFERROR(IF(VLOOKUP(W1489,[1]Vakuumiert!$H:$I,2,FALSE)=0,"Vakuumierter VOS geschält"),
IFERROR(IF(VLOOKUP(W1489,[1]Vakuumiert!$K:$L,2,FALSE)=0,"Vakuumierter VOS vegan"),
IFERROR(IF(VLOOKUP(W1489,[1]Vakuumiert!$N:$O,2,FALSE)=0,"Vakuumierter VOS Zipfel"),
IFERROR(IF(VLOOKUP(W1489,[1]Vakuumiert!$Q:$R,2,FALSE)=0,"Vakuumiert geschält"),
IFERROR(IF(VLOOKUP(W1489,'[1]vakuumierte Fertigprodukte'!$B:$C,2,FALSE)=0,"Fertigprodukte"),
IFERROR(IF(VLOOKUP(W1489,'[1]vakuumierte Fertigprodukte'!$E:$FI,2,FALSE)=0,"Vakuumierte Zipfel"),
IFERROR(IF(VLOOKUP(W1489,[1]Wurste!$B:$C,2,FALSE)=0,"Räucherwürste"),
IFERROR(IF(VLOOKUP(W1489,[1]Wurste!$E:$F,2,FALSE)=0,"URW/URGW Wurst"),
IFERROR(IF(VLOOKUP(W1489,[1]Wurste!$H:$I,2,FALSE)=0,"HF-Wurst Vegan"),
IFERROR(IF(VLOOKUP(W1489,[1]Wurste!$K:$L,2,FALSE)=0,"320er ohne Würste"),
IFERROR(IF(AND(OR(Abfalldokumentation!$I1489="BU3",Abfalldokumentation!$I1489="Verkauf"),Abfalldokumentation!$N1489="Schimmel",Abfalldokumentation!$O1489="keinen Abnehmer/kein Schälpersonal"),"Div. Zipfel, ES ohne Verwendung",VLOOKUP(Abfalldokumentation!$M1489,Produktgruppen!A:B,2,FALSE)),"-")))))))))))))))))))))))</f>
        <v>Offen ungeschält ABS</v>
      </c>
      <c r="M1489" s="76" t="str">
        <f>IFERROR(VLOOKUP(Abfalldokumentation!$W1489,Artikel!A:C,3,FALSE),Abfalldokumentation!$W1489)</f>
        <v>ABS MEDI-KRÄUK</v>
      </c>
      <c r="N1489" s="76" t="str">
        <f>VLOOKUP(D1489,'Liste Gründe'!A:D,2,FALSE)</f>
        <v>keinen Verwendungszweck</v>
      </c>
      <c r="O1489" s="75" t="str">
        <f>IF(ISBLANK(F1489),VLOOKUP(Abfalldokumentation!$X1489,'Liste Gründe'!A:D,3,FALSE),F1489)</f>
        <v>keinen Verwendungszweck</v>
      </c>
      <c r="P1489" s="76" t="str">
        <f>IF(ISBLANK(Abfalldokumentation!$G1489),"-",Abfalldokumentation!$G1489)</f>
        <v>-</v>
      </c>
      <c r="Q1489" s="76">
        <f t="shared" si="190"/>
        <v>44</v>
      </c>
      <c r="R1489" s="76" t="str">
        <f t="shared" si="191"/>
        <v>Produkte</v>
      </c>
      <c r="S1489" s="76" t="str">
        <f t="shared" si="192"/>
        <v>BUs</v>
      </c>
      <c r="T1489" s="76" t="str">
        <f t="shared" si="193"/>
        <v>Symptome</v>
      </c>
      <c r="U1489" s="76">
        <f>IFERROR(VLOOKUP(Abfalldokumentation!$W1489,Kennzahlen!S:U,3,FALSE)*Abfalldokumentation!$J1489,"0")</f>
        <v>18</v>
      </c>
      <c r="V1489" s="76" t="str">
        <f>IF(ISBLANK(A1489),VLOOKUP(Abfalldokumentation!$W1489,'Linien - BU'!R:S,2,FALSE),A1489)</f>
        <v>BU4</v>
      </c>
      <c r="W1489" s="77">
        <f t="shared" si="194"/>
        <v>29500886</v>
      </c>
      <c r="X1489" s="77">
        <f t="shared" si="195"/>
        <v>61</v>
      </c>
      <c r="Z1489"/>
      <c r="AA1489"/>
    </row>
    <row r="1490" spans="1:27" ht="30" customHeight="1" x14ac:dyDescent="0.25">
      <c r="A1490" s="39" t="s">
        <v>149</v>
      </c>
      <c r="B1490" s="40">
        <v>29500886</v>
      </c>
      <c r="C1490" s="40">
        <v>6</v>
      </c>
      <c r="D1490" s="40">
        <v>61</v>
      </c>
      <c r="E1490" s="41">
        <v>44503</v>
      </c>
      <c r="F1490" s="42"/>
      <c r="G1490" s="40"/>
      <c r="H1490" s="44" t="str">
        <f>IFERROR(VLOOKUP(Abfalldokumentation!$B1490,Artikel!A:C,3,FALSE),Abfalldokumentation!$B1490)</f>
        <v>ABS MEDI-KRÄUK</v>
      </c>
      <c r="I1490" s="78" t="str">
        <f>VLOOKUP(V1490,'Linien - BU'!A:B,2,FALSE)</f>
        <v>BU4</v>
      </c>
      <c r="J1490" s="79">
        <f t="shared" si="189"/>
        <v>6</v>
      </c>
      <c r="K1490" s="80">
        <f>Abfalldokumentation!$E1490</f>
        <v>44503</v>
      </c>
      <c r="L1490" s="79" t="str">
        <f>IFERROR(IF(VLOOKUP(W1490,'[1]Rohware 230'!$B:$C,2,FALSE)=0,"Rohware"),
IFERROR(IF(VLOOKUP(W1490,[1]Sammelnr.!$B:$C,2,FALSE)=0,"Sammelnr. ungeschält ABS"),
IFERROR(IF(VLOOKUP(W1490,[1]Sammelnr.!$E:$F,2,FALSE)=0,"Sammelnr. ungeschält VS"),
IFERROR(IF(VLOOKUP(W1490,[1]Sammelnr.!$H:$I,2,FALSE)=0,"Sammelnr. geschält"),
IFERROR(IF(VLOOKUP(W1490,[1]Offen!$B:$C,2,FALSE)=0,"Offen ungeschält ABS"),
IFERROR(IF(VLOOKUP(W1490,[1]Offen!$E:$F,2,FALSE)=0,"Offen ungeschält VOS"),
IFERROR(IF(VLOOKUP(W1490,[1]Offen!$H:$I,2,FALSE)=0,"Offen geschält RW"),
IFERROR(IF(VLOOKUP(W1490,[1]Offen!$K:$L,2,FALSE)=0,"Offen vegan"),
IFERROR(IF(VLOOKUP(W1490,[1]Offen!$N:$O,2,FALSE)=0,"Offen Zipfel"),
IFERROR(IF(VLOOKUP(W1490,[1]Offen!$Q:$R,2,FALSE)=0,"Offen Endstücke"),
IFERROR(IF(VLOOKUP(W1490,[1]Vakuumiert!$B:$C,2,FALSE)=0,"Vakuumierter VOS ungeschält"),
IFERROR(IF(VLOOKUP(W1490,[1]Vakuumiert!$E:$F,2,FALSE)=0,"Vakuumierter ABS ungeschält"),
IFERROR(IF(VLOOKUP(W1490,[1]Vakuumiert!$H:$I,2,FALSE)=0,"Vakuumierter VOS geschält"),
IFERROR(IF(VLOOKUP(W1490,[1]Vakuumiert!$K:$L,2,FALSE)=0,"Vakuumierter VOS vegan"),
IFERROR(IF(VLOOKUP(W1490,[1]Vakuumiert!$N:$O,2,FALSE)=0,"Vakuumierter VOS Zipfel"),
IFERROR(IF(VLOOKUP(W1490,[1]Vakuumiert!$Q:$R,2,FALSE)=0,"Vakuumiert geschält"),
IFERROR(IF(VLOOKUP(W1490,'[1]vakuumierte Fertigprodukte'!$B:$C,2,FALSE)=0,"Fertigprodukte"),
IFERROR(IF(VLOOKUP(W1490,'[1]vakuumierte Fertigprodukte'!$E:$FI,2,FALSE)=0,"Vakuumierte Zipfel"),
IFERROR(IF(VLOOKUP(W1490,[1]Wurste!$B:$C,2,FALSE)=0,"Räucherwürste"),
IFERROR(IF(VLOOKUP(W1490,[1]Wurste!$E:$F,2,FALSE)=0,"URW/URGW Wurst"),
IFERROR(IF(VLOOKUP(W1490,[1]Wurste!$H:$I,2,FALSE)=0,"HF-Wurst Vegan"),
IFERROR(IF(VLOOKUP(W1490,[1]Wurste!$K:$L,2,FALSE)=0,"320er ohne Würste"),
IFERROR(IF(AND(OR(Abfalldokumentation!$I1490="BU3",Abfalldokumentation!$I1490="Verkauf"),Abfalldokumentation!$N1490="Schimmel",Abfalldokumentation!$O1490="keinen Abnehmer/kein Schälpersonal"),"Div. Zipfel, ES ohne Verwendung",VLOOKUP(Abfalldokumentation!$M1490,Produktgruppen!A:B,2,FALSE)),"-")))))))))))))))))))))))</f>
        <v>Offen ungeschält ABS</v>
      </c>
      <c r="M1490" s="81" t="str">
        <f>IFERROR(VLOOKUP(Abfalldokumentation!$W1490,Artikel!A:C,3,FALSE),Abfalldokumentation!$W1490)</f>
        <v>ABS MEDI-KRÄUK</v>
      </c>
      <c r="N1490" s="81" t="str">
        <f>VLOOKUP(D1490,'Liste Gründe'!A:D,2,FALSE)</f>
        <v>keinen Verwendungszweck</v>
      </c>
      <c r="O1490" s="80" t="str">
        <f>IF(ISBLANK(F1490),VLOOKUP(Abfalldokumentation!$X1490,'Liste Gründe'!A:D,3,FALSE),F1490)</f>
        <v>keinen Verwendungszweck</v>
      </c>
      <c r="P1490" s="81" t="str">
        <f>IF(ISBLANK(Abfalldokumentation!$G1490),"-",Abfalldokumentation!$G1490)</f>
        <v>-</v>
      </c>
      <c r="Q1490" s="81">
        <f t="shared" si="190"/>
        <v>44</v>
      </c>
      <c r="R1490" s="81" t="str">
        <f t="shared" si="191"/>
        <v>Produkte</v>
      </c>
      <c r="S1490" s="81" t="str">
        <f t="shared" si="192"/>
        <v>BUs</v>
      </c>
      <c r="T1490" s="81" t="str">
        <f t="shared" si="193"/>
        <v>Symptome</v>
      </c>
      <c r="U1490" s="81">
        <f>IFERROR(VLOOKUP(Abfalldokumentation!$W1490,Kennzahlen!S:U,3,FALSE)*Abfalldokumentation!$J1490,"0")</f>
        <v>9</v>
      </c>
      <c r="V1490" s="81" t="str">
        <f>IF(ISBLANK(A1490),VLOOKUP(Abfalldokumentation!$W1490,'Linien - BU'!R:S,2,FALSE),A1490)</f>
        <v>Bu4</v>
      </c>
      <c r="W1490" s="77">
        <f t="shared" si="194"/>
        <v>29500886</v>
      </c>
      <c r="X1490" s="77">
        <f t="shared" si="195"/>
        <v>61</v>
      </c>
      <c r="Z1490"/>
      <c r="AA1490"/>
    </row>
    <row r="1491" spans="1:27" ht="30" customHeight="1" x14ac:dyDescent="0.25">
      <c r="A1491" s="45" t="s">
        <v>149</v>
      </c>
      <c r="B1491" s="46">
        <v>29500886</v>
      </c>
      <c r="C1491" s="46">
        <v>26</v>
      </c>
      <c r="D1491" s="46">
        <v>61</v>
      </c>
      <c r="E1491" s="47">
        <v>44503</v>
      </c>
      <c r="F1491" s="48"/>
      <c r="G1491" s="46"/>
      <c r="H1491" s="50" t="str">
        <f>IFERROR(VLOOKUP(Abfalldokumentation!$B1491,Artikel!A:C,3,FALSE),Abfalldokumentation!$B1491)</f>
        <v>ABS MEDI-KRÄUK</v>
      </c>
      <c r="I1491" s="73" t="str">
        <f>VLOOKUP(V1491,'Linien - BU'!A:B,2,FALSE)</f>
        <v>BU4</v>
      </c>
      <c r="J1491" s="74">
        <f t="shared" si="189"/>
        <v>26</v>
      </c>
      <c r="K1491" s="75">
        <f>Abfalldokumentation!$E1491</f>
        <v>44503</v>
      </c>
      <c r="L1491" s="74" t="str">
        <f>IFERROR(IF(VLOOKUP(W1491,'[1]Rohware 230'!$B:$C,2,FALSE)=0,"Rohware"),
IFERROR(IF(VLOOKUP(W1491,[1]Sammelnr.!$B:$C,2,FALSE)=0,"Sammelnr. ungeschält ABS"),
IFERROR(IF(VLOOKUP(W1491,[1]Sammelnr.!$E:$F,2,FALSE)=0,"Sammelnr. ungeschält VS"),
IFERROR(IF(VLOOKUP(W1491,[1]Sammelnr.!$H:$I,2,FALSE)=0,"Sammelnr. geschält"),
IFERROR(IF(VLOOKUP(W1491,[1]Offen!$B:$C,2,FALSE)=0,"Offen ungeschält ABS"),
IFERROR(IF(VLOOKUP(W1491,[1]Offen!$E:$F,2,FALSE)=0,"Offen ungeschält VOS"),
IFERROR(IF(VLOOKUP(W1491,[1]Offen!$H:$I,2,FALSE)=0,"Offen geschält RW"),
IFERROR(IF(VLOOKUP(W1491,[1]Offen!$K:$L,2,FALSE)=0,"Offen vegan"),
IFERROR(IF(VLOOKUP(W1491,[1]Offen!$N:$O,2,FALSE)=0,"Offen Zipfel"),
IFERROR(IF(VLOOKUP(W1491,[1]Offen!$Q:$R,2,FALSE)=0,"Offen Endstücke"),
IFERROR(IF(VLOOKUP(W1491,[1]Vakuumiert!$B:$C,2,FALSE)=0,"Vakuumierter VOS ungeschält"),
IFERROR(IF(VLOOKUP(W1491,[1]Vakuumiert!$E:$F,2,FALSE)=0,"Vakuumierter ABS ungeschält"),
IFERROR(IF(VLOOKUP(W1491,[1]Vakuumiert!$H:$I,2,FALSE)=0,"Vakuumierter VOS geschält"),
IFERROR(IF(VLOOKUP(W1491,[1]Vakuumiert!$K:$L,2,FALSE)=0,"Vakuumierter VOS vegan"),
IFERROR(IF(VLOOKUP(W1491,[1]Vakuumiert!$N:$O,2,FALSE)=0,"Vakuumierter VOS Zipfel"),
IFERROR(IF(VLOOKUP(W1491,[1]Vakuumiert!$Q:$R,2,FALSE)=0,"Vakuumiert geschält"),
IFERROR(IF(VLOOKUP(W1491,'[1]vakuumierte Fertigprodukte'!$B:$C,2,FALSE)=0,"Fertigprodukte"),
IFERROR(IF(VLOOKUP(W1491,'[1]vakuumierte Fertigprodukte'!$E:$FI,2,FALSE)=0,"Vakuumierte Zipfel"),
IFERROR(IF(VLOOKUP(W1491,[1]Wurste!$B:$C,2,FALSE)=0,"Räucherwürste"),
IFERROR(IF(VLOOKUP(W1491,[1]Wurste!$E:$F,2,FALSE)=0,"URW/URGW Wurst"),
IFERROR(IF(VLOOKUP(W1491,[1]Wurste!$H:$I,2,FALSE)=0,"HF-Wurst Vegan"),
IFERROR(IF(VLOOKUP(W1491,[1]Wurste!$K:$L,2,FALSE)=0,"320er ohne Würste"),
IFERROR(IF(AND(OR(Abfalldokumentation!$I1491="BU3",Abfalldokumentation!$I1491="Verkauf"),Abfalldokumentation!$N1491="Schimmel",Abfalldokumentation!$O1491="keinen Abnehmer/kein Schälpersonal"),"Div. Zipfel, ES ohne Verwendung",VLOOKUP(Abfalldokumentation!$M1491,Produktgruppen!A:B,2,FALSE)),"-")))))))))))))))))))))))</f>
        <v>Offen ungeschält ABS</v>
      </c>
      <c r="M1491" s="76" t="str">
        <f>IFERROR(VLOOKUP(Abfalldokumentation!$W1491,Artikel!A:C,3,FALSE),Abfalldokumentation!$W1491)</f>
        <v>ABS MEDI-KRÄUK</v>
      </c>
      <c r="N1491" s="76" t="str">
        <f>VLOOKUP(D1491,'Liste Gründe'!A:D,2,FALSE)</f>
        <v>keinen Verwendungszweck</v>
      </c>
      <c r="O1491" s="75" t="str">
        <f>IF(ISBLANK(F1491),VLOOKUP(Abfalldokumentation!$X1491,'Liste Gründe'!A:D,3,FALSE),F1491)</f>
        <v>keinen Verwendungszweck</v>
      </c>
      <c r="P1491" s="76" t="str">
        <f>IF(ISBLANK(Abfalldokumentation!$G1491),"-",Abfalldokumentation!$G1491)</f>
        <v>-</v>
      </c>
      <c r="Q1491" s="76">
        <f t="shared" si="190"/>
        <v>44</v>
      </c>
      <c r="R1491" s="76" t="str">
        <f t="shared" si="191"/>
        <v>Produkte</v>
      </c>
      <c r="S1491" s="76" t="str">
        <f t="shared" si="192"/>
        <v>BUs</v>
      </c>
      <c r="T1491" s="76" t="str">
        <f t="shared" si="193"/>
        <v>Symptome</v>
      </c>
      <c r="U1491" s="76">
        <f>IFERROR(VLOOKUP(Abfalldokumentation!$W1491,Kennzahlen!S:U,3,FALSE)*Abfalldokumentation!$J1491,"0")</f>
        <v>39</v>
      </c>
      <c r="V1491" s="76" t="str">
        <f>IF(ISBLANK(A1491),VLOOKUP(Abfalldokumentation!$W1491,'Linien - BU'!R:S,2,FALSE),A1491)</f>
        <v>Bu4</v>
      </c>
      <c r="W1491" s="77">
        <f t="shared" si="194"/>
        <v>29500886</v>
      </c>
      <c r="X1491" s="77">
        <f t="shared" si="195"/>
        <v>61</v>
      </c>
      <c r="Z1491"/>
      <c r="AA1491"/>
    </row>
    <row r="1492" spans="1:27" ht="30" customHeight="1" x14ac:dyDescent="0.25">
      <c r="A1492" s="39" t="s">
        <v>149</v>
      </c>
      <c r="B1492" s="40">
        <v>29500891</v>
      </c>
      <c r="C1492" s="40">
        <v>3</v>
      </c>
      <c r="D1492" s="40">
        <v>61</v>
      </c>
      <c r="E1492" s="41">
        <v>44503</v>
      </c>
      <c r="F1492" s="42"/>
      <c r="G1492" s="40"/>
      <c r="H1492" s="44" t="str">
        <f>IFERROR(VLOOKUP(Abfalldokumentation!$B1492,Artikel!A:C,3,FALSE),Abfalldokumentation!$B1492)</f>
        <v>ABS PECO</v>
      </c>
      <c r="I1492" s="78" t="str">
        <f>VLOOKUP(V1492,'Linien - BU'!A:B,2,FALSE)</f>
        <v>BU4</v>
      </c>
      <c r="J1492" s="79">
        <f t="shared" si="189"/>
        <v>3</v>
      </c>
      <c r="K1492" s="80">
        <f>Abfalldokumentation!$E1492</f>
        <v>44503</v>
      </c>
      <c r="L1492" s="79" t="str">
        <f>IFERROR(IF(VLOOKUP(W1492,'[1]Rohware 230'!$B:$C,2,FALSE)=0,"Rohware"),
IFERROR(IF(VLOOKUP(W1492,[1]Sammelnr.!$B:$C,2,FALSE)=0,"Sammelnr. ungeschält ABS"),
IFERROR(IF(VLOOKUP(W1492,[1]Sammelnr.!$E:$F,2,FALSE)=0,"Sammelnr. ungeschält VS"),
IFERROR(IF(VLOOKUP(W1492,[1]Sammelnr.!$H:$I,2,FALSE)=0,"Sammelnr. geschält"),
IFERROR(IF(VLOOKUP(W1492,[1]Offen!$B:$C,2,FALSE)=0,"Offen ungeschält ABS"),
IFERROR(IF(VLOOKUP(W1492,[1]Offen!$E:$F,2,FALSE)=0,"Offen ungeschält VOS"),
IFERROR(IF(VLOOKUP(W1492,[1]Offen!$H:$I,2,FALSE)=0,"Offen geschält RW"),
IFERROR(IF(VLOOKUP(W1492,[1]Offen!$K:$L,2,FALSE)=0,"Offen vegan"),
IFERROR(IF(VLOOKUP(W1492,[1]Offen!$N:$O,2,FALSE)=0,"Offen Zipfel"),
IFERROR(IF(VLOOKUP(W1492,[1]Offen!$Q:$R,2,FALSE)=0,"Offen Endstücke"),
IFERROR(IF(VLOOKUP(W1492,[1]Vakuumiert!$B:$C,2,FALSE)=0,"Vakuumierter VOS ungeschält"),
IFERROR(IF(VLOOKUP(W1492,[1]Vakuumiert!$E:$F,2,FALSE)=0,"Vakuumierter ABS ungeschält"),
IFERROR(IF(VLOOKUP(W1492,[1]Vakuumiert!$H:$I,2,FALSE)=0,"Vakuumierter VOS geschält"),
IFERROR(IF(VLOOKUP(W1492,[1]Vakuumiert!$K:$L,2,FALSE)=0,"Vakuumierter VOS vegan"),
IFERROR(IF(VLOOKUP(W1492,[1]Vakuumiert!$N:$O,2,FALSE)=0,"Vakuumierter VOS Zipfel"),
IFERROR(IF(VLOOKUP(W1492,[1]Vakuumiert!$Q:$R,2,FALSE)=0,"Vakuumiert geschält"),
IFERROR(IF(VLOOKUP(W1492,'[1]vakuumierte Fertigprodukte'!$B:$C,2,FALSE)=0,"Fertigprodukte"),
IFERROR(IF(VLOOKUP(W1492,'[1]vakuumierte Fertigprodukte'!$E:$FI,2,FALSE)=0,"Vakuumierte Zipfel"),
IFERROR(IF(VLOOKUP(W1492,[1]Wurste!$B:$C,2,FALSE)=0,"Räucherwürste"),
IFERROR(IF(VLOOKUP(W1492,[1]Wurste!$E:$F,2,FALSE)=0,"URW/URGW Wurst"),
IFERROR(IF(VLOOKUP(W1492,[1]Wurste!$H:$I,2,FALSE)=0,"HF-Wurst Vegan"),
IFERROR(IF(VLOOKUP(W1492,[1]Wurste!$K:$L,2,FALSE)=0,"320er ohne Würste"),
IFERROR(IF(AND(OR(Abfalldokumentation!$I1492="BU3",Abfalldokumentation!$I1492="Verkauf"),Abfalldokumentation!$N1492="Schimmel",Abfalldokumentation!$O1492="keinen Abnehmer/kein Schälpersonal"),"Div. Zipfel, ES ohne Verwendung",VLOOKUP(Abfalldokumentation!$M1492,Produktgruppen!A:B,2,FALSE)),"-")))))))))))))))))))))))</f>
        <v>Offen ungeschält ABS</v>
      </c>
      <c r="M1492" s="81" t="str">
        <f>IFERROR(VLOOKUP(Abfalldokumentation!$W1492,Artikel!A:C,3,FALSE),Abfalldokumentation!$W1492)</f>
        <v>ABS PECO</v>
      </c>
      <c r="N1492" s="81" t="str">
        <f>VLOOKUP(D1492,'Liste Gründe'!A:D,2,FALSE)</f>
        <v>keinen Verwendungszweck</v>
      </c>
      <c r="O1492" s="80" t="str">
        <f>IF(ISBLANK(F1492),VLOOKUP(Abfalldokumentation!$X1492,'Liste Gründe'!A:D,3,FALSE),F1492)</f>
        <v>keinen Verwendungszweck</v>
      </c>
      <c r="P1492" s="81" t="str">
        <f>IF(ISBLANK(Abfalldokumentation!$G1492),"-",Abfalldokumentation!$G1492)</f>
        <v>-</v>
      </c>
      <c r="Q1492" s="81">
        <f t="shared" si="190"/>
        <v>44</v>
      </c>
      <c r="R1492" s="81" t="str">
        <f t="shared" si="191"/>
        <v>Produkte</v>
      </c>
      <c r="S1492" s="81" t="str">
        <f t="shared" si="192"/>
        <v>BUs</v>
      </c>
      <c r="T1492" s="81" t="str">
        <f t="shared" si="193"/>
        <v>Symptome</v>
      </c>
      <c r="U1492" s="81">
        <f>IFERROR(VLOOKUP(Abfalldokumentation!$W1492,Kennzahlen!S:U,3,FALSE)*Abfalldokumentation!$J1492,"0")</f>
        <v>4.4117647058823533</v>
      </c>
      <c r="V1492" s="81" t="str">
        <f>IF(ISBLANK(A1492),VLOOKUP(Abfalldokumentation!$W1492,'Linien - BU'!R:S,2,FALSE),A1492)</f>
        <v>Bu4</v>
      </c>
      <c r="W1492" s="77">
        <f t="shared" si="194"/>
        <v>29500891</v>
      </c>
      <c r="X1492" s="77">
        <f t="shared" si="195"/>
        <v>61</v>
      </c>
      <c r="Z1492"/>
      <c r="AA1492"/>
    </row>
    <row r="1493" spans="1:27" ht="30" customHeight="1" x14ac:dyDescent="0.25">
      <c r="A1493" s="45" t="s">
        <v>149</v>
      </c>
      <c r="B1493" s="46">
        <v>29500904</v>
      </c>
      <c r="C1493" s="46">
        <v>13</v>
      </c>
      <c r="D1493" s="46">
        <v>61</v>
      </c>
      <c r="E1493" s="47">
        <v>44503</v>
      </c>
      <c r="F1493" s="48"/>
      <c r="G1493" s="46"/>
      <c r="H1493" s="50" t="str">
        <f>IFERROR(VLOOKUP(Abfalldokumentation!$B1493,Artikel!A:C,3,FALSE),Abfalldokumentation!$B1493)</f>
        <v>ABS TI-AD</v>
      </c>
      <c r="I1493" s="73" t="str">
        <f>VLOOKUP(V1493,'Linien - BU'!A:B,2,FALSE)</f>
        <v>BU4</v>
      </c>
      <c r="J1493" s="74">
        <f t="shared" si="189"/>
        <v>13</v>
      </c>
      <c r="K1493" s="75">
        <f>Abfalldokumentation!$E1493</f>
        <v>44503</v>
      </c>
      <c r="L1493" s="74" t="str">
        <f>IFERROR(IF(VLOOKUP(W1493,'[1]Rohware 230'!$B:$C,2,FALSE)=0,"Rohware"),
IFERROR(IF(VLOOKUP(W1493,[1]Sammelnr.!$B:$C,2,FALSE)=0,"Sammelnr. ungeschält ABS"),
IFERROR(IF(VLOOKUP(W1493,[1]Sammelnr.!$E:$F,2,FALSE)=0,"Sammelnr. ungeschält VS"),
IFERROR(IF(VLOOKUP(W1493,[1]Sammelnr.!$H:$I,2,FALSE)=0,"Sammelnr. geschält"),
IFERROR(IF(VLOOKUP(W1493,[1]Offen!$B:$C,2,FALSE)=0,"Offen ungeschält ABS"),
IFERROR(IF(VLOOKUP(W1493,[1]Offen!$E:$F,2,FALSE)=0,"Offen ungeschält VOS"),
IFERROR(IF(VLOOKUP(W1493,[1]Offen!$H:$I,2,FALSE)=0,"Offen geschält RW"),
IFERROR(IF(VLOOKUP(W1493,[1]Offen!$K:$L,2,FALSE)=0,"Offen vegan"),
IFERROR(IF(VLOOKUP(W1493,[1]Offen!$N:$O,2,FALSE)=0,"Offen Zipfel"),
IFERROR(IF(VLOOKUP(W1493,[1]Offen!$Q:$R,2,FALSE)=0,"Offen Endstücke"),
IFERROR(IF(VLOOKUP(W1493,[1]Vakuumiert!$B:$C,2,FALSE)=0,"Vakuumierter VOS ungeschält"),
IFERROR(IF(VLOOKUP(W1493,[1]Vakuumiert!$E:$F,2,FALSE)=0,"Vakuumierter ABS ungeschält"),
IFERROR(IF(VLOOKUP(W1493,[1]Vakuumiert!$H:$I,2,FALSE)=0,"Vakuumierter VOS geschält"),
IFERROR(IF(VLOOKUP(W1493,[1]Vakuumiert!$K:$L,2,FALSE)=0,"Vakuumierter VOS vegan"),
IFERROR(IF(VLOOKUP(W1493,[1]Vakuumiert!$N:$O,2,FALSE)=0,"Vakuumierter VOS Zipfel"),
IFERROR(IF(VLOOKUP(W1493,[1]Vakuumiert!$Q:$R,2,FALSE)=0,"Vakuumiert geschält"),
IFERROR(IF(VLOOKUP(W1493,'[1]vakuumierte Fertigprodukte'!$B:$C,2,FALSE)=0,"Fertigprodukte"),
IFERROR(IF(VLOOKUP(W1493,'[1]vakuumierte Fertigprodukte'!$E:$FI,2,FALSE)=0,"Vakuumierte Zipfel"),
IFERROR(IF(VLOOKUP(W1493,[1]Wurste!$B:$C,2,FALSE)=0,"Räucherwürste"),
IFERROR(IF(VLOOKUP(W1493,[1]Wurste!$E:$F,2,FALSE)=0,"URW/URGW Wurst"),
IFERROR(IF(VLOOKUP(W1493,[1]Wurste!$H:$I,2,FALSE)=0,"HF-Wurst Vegan"),
IFERROR(IF(VLOOKUP(W1493,[1]Wurste!$K:$L,2,FALSE)=0,"320er ohne Würste"),
IFERROR(IF(AND(OR(Abfalldokumentation!$I1493="BU3",Abfalldokumentation!$I1493="Verkauf"),Abfalldokumentation!$N1493="Schimmel",Abfalldokumentation!$O1493="keinen Abnehmer/kein Schälpersonal"),"Div. Zipfel, ES ohne Verwendung",VLOOKUP(Abfalldokumentation!$M1493,Produktgruppen!A:B,2,FALSE)),"-")))))))))))))))))))))))</f>
        <v>Offen ungeschält ABS</v>
      </c>
      <c r="M1493" s="76" t="str">
        <f>IFERROR(VLOOKUP(Abfalldokumentation!$W1493,Artikel!A:C,3,FALSE),Abfalldokumentation!$W1493)</f>
        <v>ABS TI-AD</v>
      </c>
      <c r="N1493" s="76" t="str">
        <f>VLOOKUP(D1493,'Liste Gründe'!A:D,2,FALSE)</f>
        <v>keinen Verwendungszweck</v>
      </c>
      <c r="O1493" s="75" t="str">
        <f>IF(ISBLANK(F1493),VLOOKUP(Abfalldokumentation!$X1493,'Liste Gründe'!A:D,3,FALSE),F1493)</f>
        <v>keinen Verwendungszweck</v>
      </c>
      <c r="P1493" s="76" t="str">
        <f>IF(ISBLANK(Abfalldokumentation!$G1493),"-",Abfalldokumentation!$G1493)</f>
        <v>-</v>
      </c>
      <c r="Q1493" s="76">
        <f t="shared" si="190"/>
        <v>44</v>
      </c>
      <c r="R1493" s="76" t="str">
        <f t="shared" si="191"/>
        <v>Produkte</v>
      </c>
      <c r="S1493" s="76" t="str">
        <f t="shared" si="192"/>
        <v>BUs</v>
      </c>
      <c r="T1493" s="76" t="str">
        <f t="shared" si="193"/>
        <v>Symptome</v>
      </c>
      <c r="U1493" s="76">
        <f>IFERROR(VLOOKUP(Abfalldokumentation!$W1493,Kennzahlen!S:U,3,FALSE)*Abfalldokumentation!$J1493,"0")</f>
        <v>0.13</v>
      </c>
      <c r="V1493" s="76" t="str">
        <f>IF(ISBLANK(A1493),VLOOKUP(Abfalldokumentation!$W1493,'Linien - BU'!R:S,2,FALSE),A1493)</f>
        <v>Bu4</v>
      </c>
      <c r="W1493" s="77">
        <f t="shared" si="194"/>
        <v>29500904</v>
      </c>
      <c r="X1493" s="77">
        <f t="shared" si="195"/>
        <v>61</v>
      </c>
      <c r="Z1493"/>
      <c r="AA1493"/>
    </row>
    <row r="1494" spans="1:27" ht="30" customHeight="1" x14ac:dyDescent="0.25">
      <c r="A1494" s="39" t="s">
        <v>149</v>
      </c>
      <c r="B1494" s="40">
        <v>29500910</v>
      </c>
      <c r="C1494" s="40">
        <v>7</v>
      </c>
      <c r="D1494" s="40">
        <v>61</v>
      </c>
      <c r="E1494" s="41">
        <v>44503</v>
      </c>
      <c r="F1494" s="42"/>
      <c r="G1494" s="40"/>
      <c r="H1494" s="44" t="str">
        <f>IFERROR(VLOOKUP(Abfalldokumentation!$B1494,Artikel!A:C,3,FALSE),Abfalldokumentation!$B1494)</f>
        <v>ABS Unser Blütenkäse</v>
      </c>
      <c r="I1494" s="78" t="str">
        <f>VLOOKUP(V1494,'Linien - BU'!A:B,2,FALSE)</f>
        <v>BU4</v>
      </c>
      <c r="J1494" s="79">
        <f t="shared" si="189"/>
        <v>7</v>
      </c>
      <c r="K1494" s="80">
        <f>Abfalldokumentation!$E1494</f>
        <v>44503</v>
      </c>
      <c r="L1494" s="79" t="str">
        <f>IFERROR(IF(VLOOKUP(W1494,'[1]Rohware 230'!$B:$C,2,FALSE)=0,"Rohware"),
IFERROR(IF(VLOOKUP(W1494,[1]Sammelnr.!$B:$C,2,FALSE)=0,"Sammelnr. ungeschält ABS"),
IFERROR(IF(VLOOKUP(W1494,[1]Sammelnr.!$E:$F,2,FALSE)=0,"Sammelnr. ungeschält VS"),
IFERROR(IF(VLOOKUP(W1494,[1]Sammelnr.!$H:$I,2,FALSE)=0,"Sammelnr. geschält"),
IFERROR(IF(VLOOKUP(W1494,[1]Offen!$B:$C,2,FALSE)=0,"Offen ungeschält ABS"),
IFERROR(IF(VLOOKUP(W1494,[1]Offen!$E:$F,2,FALSE)=0,"Offen ungeschält VOS"),
IFERROR(IF(VLOOKUP(W1494,[1]Offen!$H:$I,2,FALSE)=0,"Offen geschält RW"),
IFERROR(IF(VLOOKUP(W1494,[1]Offen!$K:$L,2,FALSE)=0,"Offen vegan"),
IFERROR(IF(VLOOKUP(W1494,[1]Offen!$N:$O,2,FALSE)=0,"Offen Zipfel"),
IFERROR(IF(VLOOKUP(W1494,[1]Offen!$Q:$R,2,FALSE)=0,"Offen Endstücke"),
IFERROR(IF(VLOOKUP(W1494,[1]Vakuumiert!$B:$C,2,FALSE)=0,"Vakuumierter VOS ungeschält"),
IFERROR(IF(VLOOKUP(W1494,[1]Vakuumiert!$E:$F,2,FALSE)=0,"Vakuumierter ABS ungeschält"),
IFERROR(IF(VLOOKUP(W1494,[1]Vakuumiert!$H:$I,2,FALSE)=0,"Vakuumierter VOS geschält"),
IFERROR(IF(VLOOKUP(W1494,[1]Vakuumiert!$K:$L,2,FALSE)=0,"Vakuumierter VOS vegan"),
IFERROR(IF(VLOOKUP(W1494,[1]Vakuumiert!$N:$O,2,FALSE)=0,"Vakuumierter VOS Zipfel"),
IFERROR(IF(VLOOKUP(W1494,[1]Vakuumiert!$Q:$R,2,FALSE)=0,"Vakuumiert geschält"),
IFERROR(IF(VLOOKUP(W1494,'[1]vakuumierte Fertigprodukte'!$B:$C,2,FALSE)=0,"Fertigprodukte"),
IFERROR(IF(VLOOKUP(W1494,'[1]vakuumierte Fertigprodukte'!$E:$FI,2,FALSE)=0,"Vakuumierte Zipfel"),
IFERROR(IF(VLOOKUP(W1494,[1]Wurste!$B:$C,2,FALSE)=0,"Räucherwürste"),
IFERROR(IF(VLOOKUP(W1494,[1]Wurste!$E:$F,2,FALSE)=0,"URW/URGW Wurst"),
IFERROR(IF(VLOOKUP(W1494,[1]Wurste!$H:$I,2,FALSE)=0,"HF-Wurst Vegan"),
IFERROR(IF(VLOOKUP(W1494,[1]Wurste!$K:$L,2,FALSE)=0,"320er ohne Würste"),
IFERROR(IF(AND(OR(Abfalldokumentation!$I1494="BU3",Abfalldokumentation!$I1494="Verkauf"),Abfalldokumentation!$N1494="Schimmel",Abfalldokumentation!$O1494="keinen Abnehmer/kein Schälpersonal"),"Div. Zipfel, ES ohne Verwendung",VLOOKUP(Abfalldokumentation!$M1494,Produktgruppen!A:B,2,FALSE)),"-")))))))))))))))))))))))</f>
        <v>Offen ungeschält ABS</v>
      </c>
      <c r="M1494" s="81" t="str">
        <f>IFERROR(VLOOKUP(Abfalldokumentation!$W1494,Artikel!A:C,3,FALSE),Abfalldokumentation!$W1494)</f>
        <v>ABS Unser Blütenkäse</v>
      </c>
      <c r="N1494" s="81" t="str">
        <f>VLOOKUP(D1494,'Liste Gründe'!A:D,2,FALSE)</f>
        <v>keinen Verwendungszweck</v>
      </c>
      <c r="O1494" s="80" t="str">
        <f>IF(ISBLANK(F1494),VLOOKUP(Abfalldokumentation!$X1494,'Liste Gründe'!A:D,3,FALSE),F1494)</f>
        <v>keinen Verwendungszweck</v>
      </c>
      <c r="P1494" s="81" t="str">
        <f>IF(ISBLANK(Abfalldokumentation!$G1494),"-",Abfalldokumentation!$G1494)</f>
        <v>-</v>
      </c>
      <c r="Q1494" s="81">
        <f t="shared" si="190"/>
        <v>44</v>
      </c>
      <c r="R1494" s="81" t="str">
        <f t="shared" si="191"/>
        <v>Produkte</v>
      </c>
      <c r="S1494" s="81" t="str">
        <f t="shared" si="192"/>
        <v>BUs</v>
      </c>
      <c r="T1494" s="81" t="str">
        <f t="shared" si="193"/>
        <v>Symptome</v>
      </c>
      <c r="U1494" s="81">
        <f>IFERROR(VLOOKUP(Abfalldokumentation!$W1494,Kennzahlen!S:U,3,FALSE)*Abfalldokumentation!$J1494,"0")</f>
        <v>7.0000000000000007E-2</v>
      </c>
      <c r="V1494" s="81" t="str">
        <f>IF(ISBLANK(A1494),VLOOKUP(Abfalldokumentation!$W1494,'Linien - BU'!R:S,2,FALSE),A1494)</f>
        <v>Bu4</v>
      </c>
      <c r="W1494" s="77">
        <f t="shared" si="194"/>
        <v>29500910</v>
      </c>
      <c r="X1494" s="77">
        <f t="shared" si="195"/>
        <v>61</v>
      </c>
      <c r="Z1494"/>
      <c r="AA1494"/>
    </row>
    <row r="1495" spans="1:27" ht="30" customHeight="1" x14ac:dyDescent="0.25">
      <c r="A1495" s="45" t="s">
        <v>149</v>
      </c>
      <c r="B1495" s="46">
        <v>29500910</v>
      </c>
      <c r="C1495" s="46">
        <v>14</v>
      </c>
      <c r="D1495" s="46">
        <v>61</v>
      </c>
      <c r="E1495" s="47">
        <v>44503</v>
      </c>
      <c r="F1495" s="48"/>
      <c r="G1495" s="46"/>
      <c r="H1495" s="50" t="str">
        <f>IFERROR(VLOOKUP(Abfalldokumentation!$B1495,Artikel!A:C,3,FALSE),Abfalldokumentation!$B1495)</f>
        <v>ABS Unser Blütenkäse</v>
      </c>
      <c r="I1495" s="73" t="str">
        <f>VLOOKUP(V1495,'Linien - BU'!A:B,2,FALSE)</f>
        <v>BU4</v>
      </c>
      <c r="J1495" s="74">
        <f t="shared" si="189"/>
        <v>14</v>
      </c>
      <c r="K1495" s="75">
        <f>Abfalldokumentation!$E1495</f>
        <v>44503</v>
      </c>
      <c r="L1495" s="74" t="str">
        <f>IFERROR(IF(VLOOKUP(W1495,'[1]Rohware 230'!$B:$C,2,FALSE)=0,"Rohware"),
IFERROR(IF(VLOOKUP(W1495,[1]Sammelnr.!$B:$C,2,FALSE)=0,"Sammelnr. ungeschält ABS"),
IFERROR(IF(VLOOKUP(W1495,[1]Sammelnr.!$E:$F,2,FALSE)=0,"Sammelnr. ungeschält VS"),
IFERROR(IF(VLOOKUP(W1495,[1]Sammelnr.!$H:$I,2,FALSE)=0,"Sammelnr. geschält"),
IFERROR(IF(VLOOKUP(W1495,[1]Offen!$B:$C,2,FALSE)=0,"Offen ungeschält ABS"),
IFERROR(IF(VLOOKUP(W1495,[1]Offen!$E:$F,2,FALSE)=0,"Offen ungeschält VOS"),
IFERROR(IF(VLOOKUP(W1495,[1]Offen!$H:$I,2,FALSE)=0,"Offen geschält RW"),
IFERROR(IF(VLOOKUP(W1495,[1]Offen!$K:$L,2,FALSE)=0,"Offen vegan"),
IFERROR(IF(VLOOKUP(W1495,[1]Offen!$N:$O,2,FALSE)=0,"Offen Zipfel"),
IFERROR(IF(VLOOKUP(W1495,[1]Offen!$Q:$R,2,FALSE)=0,"Offen Endstücke"),
IFERROR(IF(VLOOKUP(W1495,[1]Vakuumiert!$B:$C,2,FALSE)=0,"Vakuumierter VOS ungeschält"),
IFERROR(IF(VLOOKUP(W1495,[1]Vakuumiert!$E:$F,2,FALSE)=0,"Vakuumierter ABS ungeschält"),
IFERROR(IF(VLOOKUP(W1495,[1]Vakuumiert!$H:$I,2,FALSE)=0,"Vakuumierter VOS geschält"),
IFERROR(IF(VLOOKUP(W1495,[1]Vakuumiert!$K:$L,2,FALSE)=0,"Vakuumierter VOS vegan"),
IFERROR(IF(VLOOKUP(W1495,[1]Vakuumiert!$N:$O,2,FALSE)=0,"Vakuumierter VOS Zipfel"),
IFERROR(IF(VLOOKUP(W1495,[1]Vakuumiert!$Q:$R,2,FALSE)=0,"Vakuumiert geschält"),
IFERROR(IF(VLOOKUP(W1495,'[1]vakuumierte Fertigprodukte'!$B:$C,2,FALSE)=0,"Fertigprodukte"),
IFERROR(IF(VLOOKUP(W1495,'[1]vakuumierte Fertigprodukte'!$E:$FI,2,FALSE)=0,"Vakuumierte Zipfel"),
IFERROR(IF(VLOOKUP(W1495,[1]Wurste!$B:$C,2,FALSE)=0,"Räucherwürste"),
IFERROR(IF(VLOOKUP(W1495,[1]Wurste!$E:$F,2,FALSE)=0,"URW/URGW Wurst"),
IFERROR(IF(VLOOKUP(W1495,[1]Wurste!$H:$I,2,FALSE)=0,"HF-Wurst Vegan"),
IFERROR(IF(VLOOKUP(W1495,[1]Wurste!$K:$L,2,FALSE)=0,"320er ohne Würste"),
IFERROR(IF(AND(OR(Abfalldokumentation!$I1495="BU3",Abfalldokumentation!$I1495="Verkauf"),Abfalldokumentation!$N1495="Schimmel",Abfalldokumentation!$O1495="keinen Abnehmer/kein Schälpersonal"),"Div. Zipfel, ES ohne Verwendung",VLOOKUP(Abfalldokumentation!$M1495,Produktgruppen!A:B,2,FALSE)),"-")))))))))))))))))))))))</f>
        <v>Offen ungeschält ABS</v>
      </c>
      <c r="M1495" s="76" t="str">
        <f>IFERROR(VLOOKUP(Abfalldokumentation!$W1495,Artikel!A:C,3,FALSE),Abfalldokumentation!$W1495)</f>
        <v>ABS Unser Blütenkäse</v>
      </c>
      <c r="N1495" s="76" t="str">
        <f>VLOOKUP(D1495,'Liste Gründe'!A:D,2,FALSE)</f>
        <v>keinen Verwendungszweck</v>
      </c>
      <c r="O1495" s="75" t="str">
        <f>IF(ISBLANK(F1495),VLOOKUP(Abfalldokumentation!$X1495,'Liste Gründe'!A:D,3,FALSE),F1495)</f>
        <v>keinen Verwendungszweck</v>
      </c>
      <c r="P1495" s="76" t="str">
        <f>IF(ISBLANK(Abfalldokumentation!$G1495),"-",Abfalldokumentation!$G1495)</f>
        <v>-</v>
      </c>
      <c r="Q1495" s="76">
        <f t="shared" si="190"/>
        <v>44</v>
      </c>
      <c r="R1495" s="76" t="str">
        <f t="shared" si="191"/>
        <v>Produkte</v>
      </c>
      <c r="S1495" s="76" t="str">
        <f t="shared" si="192"/>
        <v>BUs</v>
      </c>
      <c r="T1495" s="76" t="str">
        <f t="shared" si="193"/>
        <v>Symptome</v>
      </c>
      <c r="U1495" s="76">
        <f>IFERROR(VLOOKUP(Abfalldokumentation!$W1495,Kennzahlen!S:U,3,FALSE)*Abfalldokumentation!$J1495,"0")</f>
        <v>0.14000000000000001</v>
      </c>
      <c r="V1495" s="76" t="str">
        <f>IF(ISBLANK(A1495),VLOOKUP(Abfalldokumentation!$W1495,'Linien - BU'!R:S,2,FALSE),A1495)</f>
        <v>Bu4</v>
      </c>
      <c r="W1495" s="77">
        <f t="shared" si="194"/>
        <v>29500910</v>
      </c>
      <c r="X1495" s="77">
        <f t="shared" si="195"/>
        <v>61</v>
      </c>
      <c r="Z1495"/>
      <c r="AA1495"/>
    </row>
    <row r="1496" spans="1:27" ht="30" customHeight="1" x14ac:dyDescent="0.25">
      <c r="A1496" s="39" t="s">
        <v>149</v>
      </c>
      <c r="B1496" s="40">
        <v>29500910</v>
      </c>
      <c r="C1496" s="40">
        <v>2</v>
      </c>
      <c r="D1496" s="40">
        <v>61</v>
      </c>
      <c r="E1496" s="41">
        <v>44503</v>
      </c>
      <c r="F1496" s="42"/>
      <c r="G1496" s="40"/>
      <c r="H1496" s="44" t="str">
        <f>IFERROR(VLOOKUP(Abfalldokumentation!$B1496,Artikel!A:C,3,FALSE),Abfalldokumentation!$B1496)</f>
        <v>ABS Unser Blütenkäse</v>
      </c>
      <c r="I1496" s="78" t="str">
        <f>VLOOKUP(V1496,'Linien - BU'!A:B,2,FALSE)</f>
        <v>BU4</v>
      </c>
      <c r="J1496" s="79">
        <f t="shared" si="189"/>
        <v>2</v>
      </c>
      <c r="K1496" s="80">
        <f>Abfalldokumentation!$E1496</f>
        <v>44503</v>
      </c>
      <c r="L1496" s="79" t="str">
        <f>IFERROR(IF(VLOOKUP(W1496,'[1]Rohware 230'!$B:$C,2,FALSE)=0,"Rohware"),
IFERROR(IF(VLOOKUP(W1496,[1]Sammelnr.!$B:$C,2,FALSE)=0,"Sammelnr. ungeschält ABS"),
IFERROR(IF(VLOOKUP(W1496,[1]Sammelnr.!$E:$F,2,FALSE)=0,"Sammelnr. ungeschält VS"),
IFERROR(IF(VLOOKUP(W1496,[1]Sammelnr.!$H:$I,2,FALSE)=0,"Sammelnr. geschält"),
IFERROR(IF(VLOOKUP(W1496,[1]Offen!$B:$C,2,FALSE)=0,"Offen ungeschält ABS"),
IFERROR(IF(VLOOKUP(W1496,[1]Offen!$E:$F,2,FALSE)=0,"Offen ungeschält VOS"),
IFERROR(IF(VLOOKUP(W1496,[1]Offen!$H:$I,2,FALSE)=0,"Offen geschält RW"),
IFERROR(IF(VLOOKUP(W1496,[1]Offen!$K:$L,2,FALSE)=0,"Offen vegan"),
IFERROR(IF(VLOOKUP(W1496,[1]Offen!$N:$O,2,FALSE)=0,"Offen Zipfel"),
IFERROR(IF(VLOOKUP(W1496,[1]Offen!$Q:$R,2,FALSE)=0,"Offen Endstücke"),
IFERROR(IF(VLOOKUP(W1496,[1]Vakuumiert!$B:$C,2,FALSE)=0,"Vakuumierter VOS ungeschält"),
IFERROR(IF(VLOOKUP(W1496,[1]Vakuumiert!$E:$F,2,FALSE)=0,"Vakuumierter ABS ungeschält"),
IFERROR(IF(VLOOKUP(W1496,[1]Vakuumiert!$H:$I,2,FALSE)=0,"Vakuumierter VOS geschält"),
IFERROR(IF(VLOOKUP(W1496,[1]Vakuumiert!$K:$L,2,FALSE)=0,"Vakuumierter VOS vegan"),
IFERROR(IF(VLOOKUP(W1496,[1]Vakuumiert!$N:$O,2,FALSE)=0,"Vakuumierter VOS Zipfel"),
IFERROR(IF(VLOOKUP(W1496,[1]Vakuumiert!$Q:$R,2,FALSE)=0,"Vakuumiert geschält"),
IFERROR(IF(VLOOKUP(W1496,'[1]vakuumierte Fertigprodukte'!$B:$C,2,FALSE)=0,"Fertigprodukte"),
IFERROR(IF(VLOOKUP(W1496,'[1]vakuumierte Fertigprodukte'!$E:$FI,2,FALSE)=0,"Vakuumierte Zipfel"),
IFERROR(IF(VLOOKUP(W1496,[1]Wurste!$B:$C,2,FALSE)=0,"Räucherwürste"),
IFERROR(IF(VLOOKUP(W1496,[1]Wurste!$E:$F,2,FALSE)=0,"URW/URGW Wurst"),
IFERROR(IF(VLOOKUP(W1496,[1]Wurste!$H:$I,2,FALSE)=0,"HF-Wurst Vegan"),
IFERROR(IF(VLOOKUP(W1496,[1]Wurste!$K:$L,2,FALSE)=0,"320er ohne Würste"),
IFERROR(IF(AND(OR(Abfalldokumentation!$I1496="BU3",Abfalldokumentation!$I1496="Verkauf"),Abfalldokumentation!$N1496="Schimmel",Abfalldokumentation!$O1496="keinen Abnehmer/kein Schälpersonal"),"Div. Zipfel, ES ohne Verwendung",VLOOKUP(Abfalldokumentation!$M1496,Produktgruppen!A:B,2,FALSE)),"-")))))))))))))))))))))))</f>
        <v>Offen ungeschält ABS</v>
      </c>
      <c r="M1496" s="81" t="str">
        <f>IFERROR(VLOOKUP(Abfalldokumentation!$W1496,Artikel!A:C,3,FALSE),Abfalldokumentation!$W1496)</f>
        <v>ABS Unser Blütenkäse</v>
      </c>
      <c r="N1496" s="81" t="str">
        <f>VLOOKUP(D1496,'Liste Gründe'!A:D,2,FALSE)</f>
        <v>keinen Verwendungszweck</v>
      </c>
      <c r="O1496" s="80" t="str">
        <f>IF(ISBLANK(F1496),VLOOKUP(Abfalldokumentation!$X1496,'Liste Gründe'!A:D,3,FALSE),F1496)</f>
        <v>keinen Verwendungszweck</v>
      </c>
      <c r="P1496" s="81" t="str">
        <f>IF(ISBLANK(Abfalldokumentation!$G1496),"-",Abfalldokumentation!$G1496)</f>
        <v>-</v>
      </c>
      <c r="Q1496" s="81">
        <f t="shared" si="190"/>
        <v>44</v>
      </c>
      <c r="R1496" s="81" t="str">
        <f t="shared" si="191"/>
        <v>Produkte</v>
      </c>
      <c r="S1496" s="81" t="str">
        <f t="shared" si="192"/>
        <v>BUs</v>
      </c>
      <c r="T1496" s="81" t="str">
        <f t="shared" si="193"/>
        <v>Symptome</v>
      </c>
      <c r="U1496" s="81">
        <f>IFERROR(VLOOKUP(Abfalldokumentation!$W1496,Kennzahlen!S:U,3,FALSE)*Abfalldokumentation!$J1496,"0")</f>
        <v>0.02</v>
      </c>
      <c r="V1496" s="81" t="str">
        <f>IF(ISBLANK(A1496),VLOOKUP(Abfalldokumentation!$W1496,'Linien - BU'!R:S,2,FALSE),A1496)</f>
        <v>Bu4</v>
      </c>
      <c r="W1496" s="77">
        <f t="shared" si="194"/>
        <v>29500910</v>
      </c>
      <c r="X1496" s="77">
        <f t="shared" si="195"/>
        <v>61</v>
      </c>
      <c r="Z1496"/>
      <c r="AA1496"/>
    </row>
    <row r="1497" spans="1:27" ht="30" customHeight="1" x14ac:dyDescent="0.25">
      <c r="A1497" s="45" t="s">
        <v>149</v>
      </c>
      <c r="B1497" s="46">
        <v>29500910</v>
      </c>
      <c r="C1497" s="46">
        <v>9</v>
      </c>
      <c r="D1497" s="46">
        <v>61</v>
      </c>
      <c r="E1497" s="47">
        <v>44503</v>
      </c>
      <c r="F1497" s="48"/>
      <c r="G1497" s="46"/>
      <c r="H1497" s="50" t="str">
        <f>IFERROR(VLOOKUP(Abfalldokumentation!$B1497,Artikel!A:C,3,FALSE),Abfalldokumentation!$B1497)</f>
        <v>ABS Unser Blütenkäse</v>
      </c>
      <c r="I1497" s="73" t="str">
        <f>VLOOKUP(V1497,'Linien - BU'!A:B,2,FALSE)</f>
        <v>BU4</v>
      </c>
      <c r="J1497" s="74">
        <f t="shared" si="189"/>
        <v>9</v>
      </c>
      <c r="K1497" s="75">
        <f>Abfalldokumentation!$E1497</f>
        <v>44503</v>
      </c>
      <c r="L1497" s="74" t="str">
        <f>IFERROR(IF(VLOOKUP(W1497,'[1]Rohware 230'!$B:$C,2,FALSE)=0,"Rohware"),
IFERROR(IF(VLOOKUP(W1497,[1]Sammelnr.!$B:$C,2,FALSE)=0,"Sammelnr. ungeschält ABS"),
IFERROR(IF(VLOOKUP(W1497,[1]Sammelnr.!$E:$F,2,FALSE)=0,"Sammelnr. ungeschält VS"),
IFERROR(IF(VLOOKUP(W1497,[1]Sammelnr.!$H:$I,2,FALSE)=0,"Sammelnr. geschält"),
IFERROR(IF(VLOOKUP(W1497,[1]Offen!$B:$C,2,FALSE)=0,"Offen ungeschält ABS"),
IFERROR(IF(VLOOKUP(W1497,[1]Offen!$E:$F,2,FALSE)=0,"Offen ungeschält VOS"),
IFERROR(IF(VLOOKUP(W1497,[1]Offen!$H:$I,2,FALSE)=0,"Offen geschält RW"),
IFERROR(IF(VLOOKUP(W1497,[1]Offen!$K:$L,2,FALSE)=0,"Offen vegan"),
IFERROR(IF(VLOOKUP(W1497,[1]Offen!$N:$O,2,FALSE)=0,"Offen Zipfel"),
IFERROR(IF(VLOOKUP(W1497,[1]Offen!$Q:$R,2,FALSE)=0,"Offen Endstücke"),
IFERROR(IF(VLOOKUP(W1497,[1]Vakuumiert!$B:$C,2,FALSE)=0,"Vakuumierter VOS ungeschält"),
IFERROR(IF(VLOOKUP(W1497,[1]Vakuumiert!$E:$F,2,FALSE)=0,"Vakuumierter ABS ungeschält"),
IFERROR(IF(VLOOKUP(W1497,[1]Vakuumiert!$H:$I,2,FALSE)=0,"Vakuumierter VOS geschält"),
IFERROR(IF(VLOOKUP(W1497,[1]Vakuumiert!$K:$L,2,FALSE)=0,"Vakuumierter VOS vegan"),
IFERROR(IF(VLOOKUP(W1497,[1]Vakuumiert!$N:$O,2,FALSE)=0,"Vakuumierter VOS Zipfel"),
IFERROR(IF(VLOOKUP(W1497,[1]Vakuumiert!$Q:$R,2,FALSE)=0,"Vakuumiert geschält"),
IFERROR(IF(VLOOKUP(W1497,'[1]vakuumierte Fertigprodukte'!$B:$C,2,FALSE)=0,"Fertigprodukte"),
IFERROR(IF(VLOOKUP(W1497,'[1]vakuumierte Fertigprodukte'!$E:$FI,2,FALSE)=0,"Vakuumierte Zipfel"),
IFERROR(IF(VLOOKUP(W1497,[1]Wurste!$B:$C,2,FALSE)=0,"Räucherwürste"),
IFERROR(IF(VLOOKUP(W1497,[1]Wurste!$E:$F,2,FALSE)=0,"URW/URGW Wurst"),
IFERROR(IF(VLOOKUP(W1497,[1]Wurste!$H:$I,2,FALSE)=0,"HF-Wurst Vegan"),
IFERROR(IF(VLOOKUP(W1497,[1]Wurste!$K:$L,2,FALSE)=0,"320er ohne Würste"),
IFERROR(IF(AND(OR(Abfalldokumentation!$I1497="BU3",Abfalldokumentation!$I1497="Verkauf"),Abfalldokumentation!$N1497="Schimmel",Abfalldokumentation!$O1497="keinen Abnehmer/kein Schälpersonal"),"Div. Zipfel, ES ohne Verwendung",VLOOKUP(Abfalldokumentation!$M1497,Produktgruppen!A:B,2,FALSE)),"-")))))))))))))))))))))))</f>
        <v>Offen ungeschält ABS</v>
      </c>
      <c r="M1497" s="76" t="str">
        <f>IFERROR(VLOOKUP(Abfalldokumentation!$W1497,Artikel!A:C,3,FALSE),Abfalldokumentation!$W1497)</f>
        <v>ABS Unser Blütenkäse</v>
      </c>
      <c r="N1497" s="76" t="str">
        <f>VLOOKUP(D1497,'Liste Gründe'!A:D,2,FALSE)</f>
        <v>keinen Verwendungszweck</v>
      </c>
      <c r="O1497" s="75" t="str">
        <f>IF(ISBLANK(F1497),VLOOKUP(Abfalldokumentation!$X1497,'Liste Gründe'!A:D,3,FALSE),F1497)</f>
        <v>keinen Verwendungszweck</v>
      </c>
      <c r="P1497" s="76" t="str">
        <f>IF(ISBLANK(Abfalldokumentation!$G1497),"-",Abfalldokumentation!$G1497)</f>
        <v>-</v>
      </c>
      <c r="Q1497" s="76">
        <f t="shared" si="190"/>
        <v>44</v>
      </c>
      <c r="R1497" s="76" t="str">
        <f t="shared" si="191"/>
        <v>Produkte</v>
      </c>
      <c r="S1497" s="76" t="str">
        <f t="shared" si="192"/>
        <v>BUs</v>
      </c>
      <c r="T1497" s="76" t="str">
        <f t="shared" si="193"/>
        <v>Symptome</v>
      </c>
      <c r="U1497" s="76">
        <f>IFERROR(VLOOKUP(Abfalldokumentation!$W1497,Kennzahlen!S:U,3,FALSE)*Abfalldokumentation!$J1497,"0")</f>
        <v>0.09</v>
      </c>
      <c r="V1497" s="76" t="str">
        <f>IF(ISBLANK(A1497),VLOOKUP(Abfalldokumentation!$W1497,'Linien - BU'!R:S,2,FALSE),A1497)</f>
        <v>Bu4</v>
      </c>
      <c r="W1497" s="77">
        <f t="shared" si="194"/>
        <v>29500910</v>
      </c>
      <c r="X1497" s="77">
        <f t="shared" si="195"/>
        <v>61</v>
      </c>
      <c r="Z1497"/>
      <c r="AA1497"/>
    </row>
    <row r="1498" spans="1:27" ht="30" customHeight="1" x14ac:dyDescent="0.25">
      <c r="A1498" s="39" t="s">
        <v>149</v>
      </c>
      <c r="B1498" s="40">
        <v>29500910</v>
      </c>
      <c r="C1498" s="40">
        <v>6</v>
      </c>
      <c r="D1498" s="40">
        <v>61</v>
      </c>
      <c r="E1498" s="41">
        <v>44503</v>
      </c>
      <c r="F1498" s="42"/>
      <c r="G1498" s="40"/>
      <c r="H1498" s="44" t="str">
        <f>IFERROR(VLOOKUP(Abfalldokumentation!$B1498,Artikel!A:C,3,FALSE),Abfalldokumentation!$B1498)</f>
        <v>ABS Unser Blütenkäse</v>
      </c>
      <c r="I1498" s="78" t="str">
        <f>VLOOKUP(V1498,'Linien - BU'!A:B,2,FALSE)</f>
        <v>BU4</v>
      </c>
      <c r="J1498" s="79">
        <f t="shared" si="189"/>
        <v>6</v>
      </c>
      <c r="K1498" s="80">
        <f>Abfalldokumentation!$E1498</f>
        <v>44503</v>
      </c>
      <c r="L1498" s="79" t="str">
        <f>IFERROR(IF(VLOOKUP(W1498,'[1]Rohware 230'!$B:$C,2,FALSE)=0,"Rohware"),
IFERROR(IF(VLOOKUP(W1498,[1]Sammelnr.!$B:$C,2,FALSE)=0,"Sammelnr. ungeschält ABS"),
IFERROR(IF(VLOOKUP(W1498,[1]Sammelnr.!$E:$F,2,FALSE)=0,"Sammelnr. ungeschält VS"),
IFERROR(IF(VLOOKUP(W1498,[1]Sammelnr.!$H:$I,2,FALSE)=0,"Sammelnr. geschält"),
IFERROR(IF(VLOOKUP(W1498,[1]Offen!$B:$C,2,FALSE)=0,"Offen ungeschält ABS"),
IFERROR(IF(VLOOKUP(W1498,[1]Offen!$E:$F,2,FALSE)=0,"Offen ungeschält VOS"),
IFERROR(IF(VLOOKUP(W1498,[1]Offen!$H:$I,2,FALSE)=0,"Offen geschält RW"),
IFERROR(IF(VLOOKUP(W1498,[1]Offen!$K:$L,2,FALSE)=0,"Offen vegan"),
IFERROR(IF(VLOOKUP(W1498,[1]Offen!$N:$O,2,FALSE)=0,"Offen Zipfel"),
IFERROR(IF(VLOOKUP(W1498,[1]Offen!$Q:$R,2,FALSE)=0,"Offen Endstücke"),
IFERROR(IF(VLOOKUP(W1498,[1]Vakuumiert!$B:$C,2,FALSE)=0,"Vakuumierter VOS ungeschält"),
IFERROR(IF(VLOOKUP(W1498,[1]Vakuumiert!$E:$F,2,FALSE)=0,"Vakuumierter ABS ungeschält"),
IFERROR(IF(VLOOKUP(W1498,[1]Vakuumiert!$H:$I,2,FALSE)=0,"Vakuumierter VOS geschält"),
IFERROR(IF(VLOOKUP(W1498,[1]Vakuumiert!$K:$L,2,FALSE)=0,"Vakuumierter VOS vegan"),
IFERROR(IF(VLOOKUP(W1498,[1]Vakuumiert!$N:$O,2,FALSE)=0,"Vakuumierter VOS Zipfel"),
IFERROR(IF(VLOOKUP(W1498,[1]Vakuumiert!$Q:$R,2,FALSE)=0,"Vakuumiert geschält"),
IFERROR(IF(VLOOKUP(W1498,'[1]vakuumierte Fertigprodukte'!$B:$C,2,FALSE)=0,"Fertigprodukte"),
IFERROR(IF(VLOOKUP(W1498,'[1]vakuumierte Fertigprodukte'!$E:$FI,2,FALSE)=0,"Vakuumierte Zipfel"),
IFERROR(IF(VLOOKUP(W1498,[1]Wurste!$B:$C,2,FALSE)=0,"Räucherwürste"),
IFERROR(IF(VLOOKUP(W1498,[1]Wurste!$E:$F,2,FALSE)=0,"URW/URGW Wurst"),
IFERROR(IF(VLOOKUP(W1498,[1]Wurste!$H:$I,2,FALSE)=0,"HF-Wurst Vegan"),
IFERROR(IF(VLOOKUP(W1498,[1]Wurste!$K:$L,2,FALSE)=0,"320er ohne Würste"),
IFERROR(IF(AND(OR(Abfalldokumentation!$I1498="BU3",Abfalldokumentation!$I1498="Verkauf"),Abfalldokumentation!$N1498="Schimmel",Abfalldokumentation!$O1498="keinen Abnehmer/kein Schälpersonal"),"Div. Zipfel, ES ohne Verwendung",VLOOKUP(Abfalldokumentation!$M1498,Produktgruppen!A:B,2,FALSE)),"-")))))))))))))))))))))))</f>
        <v>Offen ungeschält ABS</v>
      </c>
      <c r="M1498" s="81" t="str">
        <f>IFERROR(VLOOKUP(Abfalldokumentation!$W1498,Artikel!A:C,3,FALSE),Abfalldokumentation!$W1498)</f>
        <v>ABS Unser Blütenkäse</v>
      </c>
      <c r="N1498" s="81" t="str">
        <f>VLOOKUP(D1498,'Liste Gründe'!A:D,2,FALSE)</f>
        <v>keinen Verwendungszweck</v>
      </c>
      <c r="O1498" s="80" t="str">
        <f>IF(ISBLANK(F1498),VLOOKUP(Abfalldokumentation!$X1498,'Liste Gründe'!A:D,3,FALSE),F1498)</f>
        <v>keinen Verwendungszweck</v>
      </c>
      <c r="P1498" s="81" t="str">
        <f>IF(ISBLANK(Abfalldokumentation!$G1498),"-",Abfalldokumentation!$G1498)</f>
        <v>-</v>
      </c>
      <c r="Q1498" s="81">
        <f t="shared" si="190"/>
        <v>44</v>
      </c>
      <c r="R1498" s="81" t="str">
        <f t="shared" si="191"/>
        <v>Produkte</v>
      </c>
      <c r="S1498" s="81" t="str">
        <f t="shared" si="192"/>
        <v>BUs</v>
      </c>
      <c r="T1498" s="81" t="str">
        <f t="shared" si="193"/>
        <v>Symptome</v>
      </c>
      <c r="U1498" s="81">
        <f>IFERROR(VLOOKUP(Abfalldokumentation!$W1498,Kennzahlen!S:U,3,FALSE)*Abfalldokumentation!$J1498,"0")</f>
        <v>0.06</v>
      </c>
      <c r="V1498" s="81" t="str">
        <f>IF(ISBLANK(A1498),VLOOKUP(Abfalldokumentation!$W1498,'Linien - BU'!R:S,2,FALSE),A1498)</f>
        <v>Bu4</v>
      </c>
      <c r="W1498" s="77">
        <f t="shared" si="194"/>
        <v>29500910</v>
      </c>
      <c r="X1498" s="77">
        <f t="shared" si="195"/>
        <v>61</v>
      </c>
      <c r="Z1498"/>
      <c r="AA1498"/>
    </row>
    <row r="1499" spans="1:27" ht="30" customHeight="1" x14ac:dyDescent="0.25">
      <c r="A1499" s="45" t="s">
        <v>70</v>
      </c>
      <c r="B1499" s="46">
        <v>29500917</v>
      </c>
      <c r="C1499" s="46">
        <v>25</v>
      </c>
      <c r="D1499" s="46">
        <v>12</v>
      </c>
      <c r="E1499" s="47">
        <v>44503</v>
      </c>
      <c r="F1499" s="48"/>
      <c r="G1499" s="46"/>
      <c r="H1499" s="50" t="str">
        <f>IFERROR(VLOOKUP(Abfalldokumentation!$B1499,Artikel!A:C,3,FALSE),Abfalldokumentation!$B1499)</f>
        <v>VOS-ABS ENTSORGUNG</v>
      </c>
      <c r="I1499" s="73" t="str">
        <f>VLOOKUP(V1499,'Linien - BU'!A:B,2,FALSE)</f>
        <v>BU1</v>
      </c>
      <c r="J1499" s="74">
        <f t="shared" si="189"/>
        <v>25</v>
      </c>
      <c r="K1499" s="75">
        <f>Abfalldokumentation!$E1499</f>
        <v>44503</v>
      </c>
      <c r="L1499" s="74" t="str">
        <f>IFERROR(IF(VLOOKUP(W1499,'[1]Rohware 230'!$B:$C,2,FALSE)=0,"Rohware"),
IFERROR(IF(VLOOKUP(W1499,[1]Sammelnr.!$B:$C,2,FALSE)=0,"Sammelnr. ungeschält ABS"),
IFERROR(IF(VLOOKUP(W1499,[1]Sammelnr.!$E:$F,2,FALSE)=0,"Sammelnr. ungeschält VS"),
IFERROR(IF(VLOOKUP(W1499,[1]Sammelnr.!$H:$I,2,FALSE)=0,"Sammelnr. geschält"),
IFERROR(IF(VLOOKUP(W1499,[1]Offen!$B:$C,2,FALSE)=0,"Offen ungeschält ABS"),
IFERROR(IF(VLOOKUP(W1499,[1]Offen!$E:$F,2,FALSE)=0,"Offen ungeschält VOS"),
IFERROR(IF(VLOOKUP(W1499,[1]Offen!$H:$I,2,FALSE)=0,"Offen geschält RW"),
IFERROR(IF(VLOOKUP(W1499,[1]Offen!$K:$L,2,FALSE)=0,"Offen vegan"),
IFERROR(IF(VLOOKUP(W1499,[1]Offen!$N:$O,2,FALSE)=0,"Offen Zipfel"),
IFERROR(IF(VLOOKUP(W1499,[1]Offen!$Q:$R,2,FALSE)=0,"Offen Endstücke"),
IFERROR(IF(VLOOKUP(W1499,[1]Vakuumiert!$B:$C,2,FALSE)=0,"Vakuumierter VOS ungeschält"),
IFERROR(IF(VLOOKUP(W1499,[1]Vakuumiert!$E:$F,2,FALSE)=0,"Vakuumierter ABS ungeschält"),
IFERROR(IF(VLOOKUP(W1499,[1]Vakuumiert!$H:$I,2,FALSE)=0,"Vakuumierter VOS geschält"),
IFERROR(IF(VLOOKUP(W1499,[1]Vakuumiert!$K:$L,2,FALSE)=0,"Vakuumierter VOS vegan"),
IFERROR(IF(VLOOKUP(W1499,[1]Vakuumiert!$N:$O,2,FALSE)=0,"Vakuumierter VOS Zipfel"),
IFERROR(IF(VLOOKUP(W1499,[1]Vakuumiert!$Q:$R,2,FALSE)=0,"Vakuumiert geschält"),
IFERROR(IF(VLOOKUP(W1499,'[1]vakuumierte Fertigprodukte'!$B:$C,2,FALSE)=0,"Fertigprodukte"),
IFERROR(IF(VLOOKUP(W1499,'[1]vakuumierte Fertigprodukte'!$E:$FI,2,FALSE)=0,"Vakuumierte Zipfel"),
IFERROR(IF(VLOOKUP(W1499,[1]Wurste!$B:$C,2,FALSE)=0,"Räucherwürste"),
IFERROR(IF(VLOOKUP(W1499,[1]Wurste!$E:$F,2,FALSE)=0,"URW/URGW Wurst"),
IFERROR(IF(VLOOKUP(W1499,[1]Wurste!$H:$I,2,FALSE)=0,"HF-Wurst Vegan"),
IFERROR(IF(VLOOKUP(W1499,[1]Wurste!$K:$L,2,FALSE)=0,"320er ohne Würste"),
IFERROR(IF(AND(OR(Abfalldokumentation!$I1499="BU3",Abfalldokumentation!$I1499="Verkauf"),Abfalldokumentation!$N1499="Schimmel",Abfalldokumentation!$O1499="keinen Abnehmer/kein Schälpersonal"),"Div. Zipfel, ES ohne Verwendung",VLOOKUP(Abfalldokumentation!$M1499,Produktgruppen!A:B,2,FALSE)),"-")))))))))))))))))))))))</f>
        <v>Vorschmelz</v>
      </c>
      <c r="M1499" s="76" t="str">
        <f>IFERROR(VLOOKUP(Abfalldokumentation!$W1499,Artikel!A:C,3,FALSE),Abfalldokumentation!$W1499)</f>
        <v>VOS-ABS ENTSORGUNG</v>
      </c>
      <c r="N1499" s="76" t="str">
        <f>VLOOKUP(D1499,'Liste Gründe'!A:D,2,FALSE)</f>
        <v>Schimmel</v>
      </c>
      <c r="O1499" s="75" t="str">
        <f>IF(ISBLANK(F1499),VLOOKUP(Abfalldokumentation!$X1499,'Liste Gründe'!A:D,3,FALSE),F1499)</f>
        <v>Schimmel</v>
      </c>
      <c r="P1499" s="76" t="str">
        <f>IF(ISBLANK(Abfalldokumentation!$G1499),"-",Abfalldokumentation!$G1499)</f>
        <v>-</v>
      </c>
      <c r="Q1499" s="76">
        <f t="shared" si="190"/>
        <v>44</v>
      </c>
      <c r="R1499" s="76" t="str">
        <f t="shared" si="191"/>
        <v>Produkte</v>
      </c>
      <c r="S1499" s="76" t="str">
        <f t="shared" si="192"/>
        <v>BUs</v>
      </c>
      <c r="T1499" s="76" t="str">
        <f t="shared" si="193"/>
        <v>Symptome</v>
      </c>
      <c r="U1499" s="76">
        <f>IFERROR(VLOOKUP(Abfalldokumentation!$W1499,Kennzahlen!S:U,3,FALSE)*Abfalldokumentation!$J1499,"0")</f>
        <v>0.25</v>
      </c>
      <c r="V1499" s="76" t="str">
        <f>IF(ISBLANK(A1499),VLOOKUP(Abfalldokumentation!$W1499,'Linien - BU'!R:S,2,FALSE),A1499)</f>
        <v>Abfüllung</v>
      </c>
      <c r="W1499" s="77">
        <f t="shared" si="194"/>
        <v>29500917</v>
      </c>
      <c r="X1499" s="77">
        <f t="shared" si="195"/>
        <v>12</v>
      </c>
      <c r="Z1499"/>
      <c r="AA1499"/>
    </row>
    <row r="1500" spans="1:27" ht="30" customHeight="1" x14ac:dyDescent="0.25">
      <c r="A1500" s="39" t="s">
        <v>70</v>
      </c>
      <c r="B1500" s="40">
        <v>29500917</v>
      </c>
      <c r="C1500" s="40">
        <v>10</v>
      </c>
      <c r="D1500" s="40">
        <v>12</v>
      </c>
      <c r="E1500" s="41">
        <v>44503</v>
      </c>
      <c r="F1500" s="42"/>
      <c r="G1500" s="40"/>
      <c r="H1500" s="44" t="str">
        <f>IFERROR(VLOOKUP(Abfalldokumentation!$B1500,Artikel!A:C,3,FALSE),Abfalldokumentation!$B1500)</f>
        <v>VOS-ABS ENTSORGUNG</v>
      </c>
      <c r="I1500" s="78" t="str">
        <f>VLOOKUP(V1500,'Linien - BU'!A:B,2,FALSE)</f>
        <v>BU1</v>
      </c>
      <c r="J1500" s="79">
        <f t="shared" si="189"/>
        <v>10</v>
      </c>
      <c r="K1500" s="80">
        <f>Abfalldokumentation!$E1500</f>
        <v>44503</v>
      </c>
      <c r="L1500" s="79" t="str">
        <f>IFERROR(IF(VLOOKUP(W1500,'[1]Rohware 230'!$B:$C,2,FALSE)=0,"Rohware"),
IFERROR(IF(VLOOKUP(W1500,[1]Sammelnr.!$B:$C,2,FALSE)=0,"Sammelnr. ungeschält ABS"),
IFERROR(IF(VLOOKUP(W1500,[1]Sammelnr.!$E:$F,2,FALSE)=0,"Sammelnr. ungeschält VS"),
IFERROR(IF(VLOOKUP(W1500,[1]Sammelnr.!$H:$I,2,FALSE)=0,"Sammelnr. geschält"),
IFERROR(IF(VLOOKUP(W1500,[1]Offen!$B:$C,2,FALSE)=0,"Offen ungeschält ABS"),
IFERROR(IF(VLOOKUP(W1500,[1]Offen!$E:$F,2,FALSE)=0,"Offen ungeschält VOS"),
IFERROR(IF(VLOOKUP(W1500,[1]Offen!$H:$I,2,FALSE)=0,"Offen geschält RW"),
IFERROR(IF(VLOOKUP(W1500,[1]Offen!$K:$L,2,FALSE)=0,"Offen vegan"),
IFERROR(IF(VLOOKUP(W1500,[1]Offen!$N:$O,2,FALSE)=0,"Offen Zipfel"),
IFERROR(IF(VLOOKUP(W1500,[1]Offen!$Q:$R,2,FALSE)=0,"Offen Endstücke"),
IFERROR(IF(VLOOKUP(W1500,[1]Vakuumiert!$B:$C,2,FALSE)=0,"Vakuumierter VOS ungeschält"),
IFERROR(IF(VLOOKUP(W1500,[1]Vakuumiert!$E:$F,2,FALSE)=0,"Vakuumierter ABS ungeschält"),
IFERROR(IF(VLOOKUP(W1500,[1]Vakuumiert!$H:$I,2,FALSE)=0,"Vakuumierter VOS geschält"),
IFERROR(IF(VLOOKUP(W1500,[1]Vakuumiert!$K:$L,2,FALSE)=0,"Vakuumierter VOS vegan"),
IFERROR(IF(VLOOKUP(W1500,[1]Vakuumiert!$N:$O,2,FALSE)=0,"Vakuumierter VOS Zipfel"),
IFERROR(IF(VLOOKUP(W1500,[1]Vakuumiert!$Q:$R,2,FALSE)=0,"Vakuumiert geschält"),
IFERROR(IF(VLOOKUP(W1500,'[1]vakuumierte Fertigprodukte'!$B:$C,2,FALSE)=0,"Fertigprodukte"),
IFERROR(IF(VLOOKUP(W1500,'[1]vakuumierte Fertigprodukte'!$E:$FI,2,FALSE)=0,"Vakuumierte Zipfel"),
IFERROR(IF(VLOOKUP(W1500,[1]Wurste!$B:$C,2,FALSE)=0,"Räucherwürste"),
IFERROR(IF(VLOOKUP(W1500,[1]Wurste!$E:$F,2,FALSE)=0,"URW/URGW Wurst"),
IFERROR(IF(VLOOKUP(W1500,[1]Wurste!$H:$I,2,FALSE)=0,"HF-Wurst Vegan"),
IFERROR(IF(VLOOKUP(W1500,[1]Wurste!$K:$L,2,FALSE)=0,"320er ohne Würste"),
IFERROR(IF(AND(OR(Abfalldokumentation!$I1500="BU3",Abfalldokumentation!$I1500="Verkauf"),Abfalldokumentation!$N1500="Schimmel",Abfalldokumentation!$O1500="keinen Abnehmer/kein Schälpersonal"),"Div. Zipfel, ES ohne Verwendung",VLOOKUP(Abfalldokumentation!$M1500,Produktgruppen!A:B,2,FALSE)),"-")))))))))))))))))))))))</f>
        <v>Vorschmelz</v>
      </c>
      <c r="M1500" s="81" t="str">
        <f>IFERROR(VLOOKUP(Abfalldokumentation!$W1500,Artikel!A:C,3,FALSE),Abfalldokumentation!$W1500)</f>
        <v>VOS-ABS ENTSORGUNG</v>
      </c>
      <c r="N1500" s="81" t="str">
        <f>VLOOKUP(D1500,'Liste Gründe'!A:D,2,FALSE)</f>
        <v>Schimmel</v>
      </c>
      <c r="O1500" s="80" t="str">
        <f>IF(ISBLANK(F1500),VLOOKUP(Abfalldokumentation!$X1500,'Liste Gründe'!A:D,3,FALSE),F1500)</f>
        <v>Schimmel</v>
      </c>
      <c r="P1500" s="81" t="str">
        <f>IF(ISBLANK(Abfalldokumentation!$G1500),"-",Abfalldokumentation!$G1500)</f>
        <v>-</v>
      </c>
      <c r="Q1500" s="81">
        <f t="shared" si="190"/>
        <v>44</v>
      </c>
      <c r="R1500" s="81" t="str">
        <f t="shared" si="191"/>
        <v>Produkte</v>
      </c>
      <c r="S1500" s="81" t="str">
        <f t="shared" si="192"/>
        <v>BUs</v>
      </c>
      <c r="T1500" s="81" t="str">
        <f t="shared" si="193"/>
        <v>Symptome</v>
      </c>
      <c r="U1500" s="81">
        <f>IFERROR(VLOOKUP(Abfalldokumentation!$W1500,Kennzahlen!S:U,3,FALSE)*Abfalldokumentation!$J1500,"0")</f>
        <v>0.1</v>
      </c>
      <c r="V1500" s="81" t="str">
        <f>IF(ISBLANK(A1500),VLOOKUP(Abfalldokumentation!$W1500,'Linien - BU'!R:S,2,FALSE),A1500)</f>
        <v>Abfüllung</v>
      </c>
      <c r="W1500" s="77">
        <f t="shared" si="194"/>
        <v>29500917</v>
      </c>
      <c r="X1500" s="77">
        <f t="shared" si="195"/>
        <v>12</v>
      </c>
      <c r="Z1500"/>
      <c r="AA1500"/>
    </row>
    <row r="1501" spans="1:27" ht="30" customHeight="1" x14ac:dyDescent="0.25">
      <c r="A1501" s="45" t="s">
        <v>70</v>
      </c>
      <c r="B1501" s="46">
        <v>29500917</v>
      </c>
      <c r="C1501" s="46">
        <v>33</v>
      </c>
      <c r="D1501" s="46">
        <v>12</v>
      </c>
      <c r="E1501" s="47">
        <v>44503</v>
      </c>
      <c r="F1501" s="48"/>
      <c r="G1501" s="46"/>
      <c r="H1501" s="50" t="str">
        <f>IFERROR(VLOOKUP(Abfalldokumentation!$B1501,Artikel!A:C,3,FALSE),Abfalldokumentation!$B1501)</f>
        <v>VOS-ABS ENTSORGUNG</v>
      </c>
      <c r="I1501" s="73" t="str">
        <f>VLOOKUP(V1501,'Linien - BU'!A:B,2,FALSE)</f>
        <v>BU1</v>
      </c>
      <c r="J1501" s="74">
        <f t="shared" si="189"/>
        <v>33</v>
      </c>
      <c r="K1501" s="75">
        <f>Abfalldokumentation!$E1501</f>
        <v>44503</v>
      </c>
      <c r="L1501" s="74" t="str">
        <f>IFERROR(IF(VLOOKUP(W1501,'[1]Rohware 230'!$B:$C,2,FALSE)=0,"Rohware"),
IFERROR(IF(VLOOKUP(W1501,[1]Sammelnr.!$B:$C,2,FALSE)=0,"Sammelnr. ungeschält ABS"),
IFERROR(IF(VLOOKUP(W1501,[1]Sammelnr.!$E:$F,2,FALSE)=0,"Sammelnr. ungeschält VS"),
IFERROR(IF(VLOOKUP(W1501,[1]Sammelnr.!$H:$I,2,FALSE)=0,"Sammelnr. geschält"),
IFERROR(IF(VLOOKUP(W1501,[1]Offen!$B:$C,2,FALSE)=0,"Offen ungeschält ABS"),
IFERROR(IF(VLOOKUP(W1501,[1]Offen!$E:$F,2,FALSE)=0,"Offen ungeschält VOS"),
IFERROR(IF(VLOOKUP(W1501,[1]Offen!$H:$I,2,FALSE)=0,"Offen geschält RW"),
IFERROR(IF(VLOOKUP(W1501,[1]Offen!$K:$L,2,FALSE)=0,"Offen vegan"),
IFERROR(IF(VLOOKUP(W1501,[1]Offen!$N:$O,2,FALSE)=0,"Offen Zipfel"),
IFERROR(IF(VLOOKUP(W1501,[1]Offen!$Q:$R,2,FALSE)=0,"Offen Endstücke"),
IFERROR(IF(VLOOKUP(W1501,[1]Vakuumiert!$B:$C,2,FALSE)=0,"Vakuumierter VOS ungeschält"),
IFERROR(IF(VLOOKUP(W1501,[1]Vakuumiert!$E:$F,2,FALSE)=0,"Vakuumierter ABS ungeschält"),
IFERROR(IF(VLOOKUP(W1501,[1]Vakuumiert!$H:$I,2,FALSE)=0,"Vakuumierter VOS geschält"),
IFERROR(IF(VLOOKUP(W1501,[1]Vakuumiert!$K:$L,2,FALSE)=0,"Vakuumierter VOS vegan"),
IFERROR(IF(VLOOKUP(W1501,[1]Vakuumiert!$N:$O,2,FALSE)=0,"Vakuumierter VOS Zipfel"),
IFERROR(IF(VLOOKUP(W1501,[1]Vakuumiert!$Q:$R,2,FALSE)=0,"Vakuumiert geschält"),
IFERROR(IF(VLOOKUP(W1501,'[1]vakuumierte Fertigprodukte'!$B:$C,2,FALSE)=0,"Fertigprodukte"),
IFERROR(IF(VLOOKUP(W1501,'[1]vakuumierte Fertigprodukte'!$E:$FI,2,FALSE)=0,"Vakuumierte Zipfel"),
IFERROR(IF(VLOOKUP(W1501,[1]Wurste!$B:$C,2,FALSE)=0,"Räucherwürste"),
IFERROR(IF(VLOOKUP(W1501,[1]Wurste!$E:$F,2,FALSE)=0,"URW/URGW Wurst"),
IFERROR(IF(VLOOKUP(W1501,[1]Wurste!$H:$I,2,FALSE)=0,"HF-Wurst Vegan"),
IFERROR(IF(VLOOKUP(W1501,[1]Wurste!$K:$L,2,FALSE)=0,"320er ohne Würste"),
IFERROR(IF(AND(OR(Abfalldokumentation!$I1501="BU3",Abfalldokumentation!$I1501="Verkauf"),Abfalldokumentation!$N1501="Schimmel",Abfalldokumentation!$O1501="keinen Abnehmer/kein Schälpersonal"),"Div. Zipfel, ES ohne Verwendung",VLOOKUP(Abfalldokumentation!$M1501,Produktgruppen!A:B,2,FALSE)),"-")))))))))))))))))))))))</f>
        <v>Vorschmelz</v>
      </c>
      <c r="M1501" s="76" t="str">
        <f>IFERROR(VLOOKUP(Abfalldokumentation!$W1501,Artikel!A:C,3,FALSE),Abfalldokumentation!$W1501)</f>
        <v>VOS-ABS ENTSORGUNG</v>
      </c>
      <c r="N1501" s="76" t="str">
        <f>VLOOKUP(D1501,'Liste Gründe'!A:D,2,FALSE)</f>
        <v>Schimmel</v>
      </c>
      <c r="O1501" s="75" t="str">
        <f>IF(ISBLANK(F1501),VLOOKUP(Abfalldokumentation!$X1501,'Liste Gründe'!A:D,3,FALSE),F1501)</f>
        <v>Schimmel</v>
      </c>
      <c r="P1501" s="76" t="str">
        <f>IF(ISBLANK(Abfalldokumentation!$G1501),"-",Abfalldokumentation!$G1501)</f>
        <v>-</v>
      </c>
      <c r="Q1501" s="76">
        <f t="shared" si="190"/>
        <v>44</v>
      </c>
      <c r="R1501" s="76" t="str">
        <f t="shared" si="191"/>
        <v>Produkte</v>
      </c>
      <c r="S1501" s="76" t="str">
        <f t="shared" si="192"/>
        <v>BUs</v>
      </c>
      <c r="T1501" s="76" t="str">
        <f t="shared" si="193"/>
        <v>Symptome</v>
      </c>
      <c r="U1501" s="76">
        <f>IFERROR(VLOOKUP(Abfalldokumentation!$W1501,Kennzahlen!S:U,3,FALSE)*Abfalldokumentation!$J1501,"0")</f>
        <v>0.33</v>
      </c>
      <c r="V1501" s="76" t="str">
        <f>IF(ISBLANK(A1501),VLOOKUP(Abfalldokumentation!$W1501,'Linien - BU'!R:S,2,FALSE),A1501)</f>
        <v>Abfüllung</v>
      </c>
      <c r="W1501" s="77">
        <f t="shared" si="194"/>
        <v>29500917</v>
      </c>
      <c r="X1501" s="77">
        <f t="shared" si="195"/>
        <v>12</v>
      </c>
      <c r="Z1501"/>
      <c r="AA1501"/>
    </row>
    <row r="1502" spans="1:27" ht="30" customHeight="1" x14ac:dyDescent="0.25">
      <c r="A1502" s="39" t="s">
        <v>95</v>
      </c>
      <c r="B1502" s="40">
        <v>29500917</v>
      </c>
      <c r="C1502" s="40">
        <v>33</v>
      </c>
      <c r="D1502" s="40">
        <v>60</v>
      </c>
      <c r="E1502" s="41">
        <v>44503</v>
      </c>
      <c r="F1502" s="42"/>
      <c r="G1502" s="40"/>
      <c r="H1502" s="44" t="str">
        <f>IFERROR(VLOOKUP(Abfalldokumentation!$B1502,Artikel!A:C,3,FALSE),Abfalldokumentation!$B1502)</f>
        <v>VOS-ABS ENTSORGUNG</v>
      </c>
      <c r="I1502" s="78" t="str">
        <f>VLOOKUP(V1502,'Linien - BU'!A:B,2,FALSE)</f>
        <v>BU1</v>
      </c>
      <c r="J1502" s="79">
        <f t="shared" si="189"/>
        <v>33</v>
      </c>
      <c r="K1502" s="80">
        <f>Abfalldokumentation!$E1502</f>
        <v>44503</v>
      </c>
      <c r="L1502" s="79" t="str">
        <f>IFERROR(IF(VLOOKUP(W1502,'[1]Rohware 230'!$B:$C,2,FALSE)=0,"Rohware"),
IFERROR(IF(VLOOKUP(W1502,[1]Sammelnr.!$B:$C,2,FALSE)=0,"Sammelnr. ungeschält ABS"),
IFERROR(IF(VLOOKUP(W1502,[1]Sammelnr.!$E:$F,2,FALSE)=0,"Sammelnr. ungeschält VS"),
IFERROR(IF(VLOOKUP(W1502,[1]Sammelnr.!$H:$I,2,FALSE)=0,"Sammelnr. geschält"),
IFERROR(IF(VLOOKUP(W1502,[1]Offen!$B:$C,2,FALSE)=0,"Offen ungeschält ABS"),
IFERROR(IF(VLOOKUP(W1502,[1]Offen!$E:$F,2,FALSE)=0,"Offen ungeschält VOS"),
IFERROR(IF(VLOOKUP(W1502,[1]Offen!$H:$I,2,FALSE)=0,"Offen geschält RW"),
IFERROR(IF(VLOOKUP(W1502,[1]Offen!$K:$L,2,FALSE)=0,"Offen vegan"),
IFERROR(IF(VLOOKUP(W1502,[1]Offen!$N:$O,2,FALSE)=0,"Offen Zipfel"),
IFERROR(IF(VLOOKUP(W1502,[1]Offen!$Q:$R,2,FALSE)=0,"Offen Endstücke"),
IFERROR(IF(VLOOKUP(W1502,[1]Vakuumiert!$B:$C,2,FALSE)=0,"Vakuumierter VOS ungeschält"),
IFERROR(IF(VLOOKUP(W1502,[1]Vakuumiert!$E:$F,2,FALSE)=0,"Vakuumierter ABS ungeschält"),
IFERROR(IF(VLOOKUP(W1502,[1]Vakuumiert!$H:$I,2,FALSE)=0,"Vakuumierter VOS geschält"),
IFERROR(IF(VLOOKUP(W1502,[1]Vakuumiert!$K:$L,2,FALSE)=0,"Vakuumierter VOS vegan"),
IFERROR(IF(VLOOKUP(W1502,[1]Vakuumiert!$N:$O,2,FALSE)=0,"Vakuumierter VOS Zipfel"),
IFERROR(IF(VLOOKUP(W1502,[1]Vakuumiert!$Q:$R,2,FALSE)=0,"Vakuumiert geschält"),
IFERROR(IF(VLOOKUP(W1502,'[1]vakuumierte Fertigprodukte'!$B:$C,2,FALSE)=0,"Fertigprodukte"),
IFERROR(IF(VLOOKUP(W1502,'[1]vakuumierte Fertigprodukte'!$E:$FI,2,FALSE)=0,"Vakuumierte Zipfel"),
IFERROR(IF(VLOOKUP(W1502,[1]Wurste!$B:$C,2,FALSE)=0,"Räucherwürste"),
IFERROR(IF(VLOOKUP(W1502,[1]Wurste!$E:$F,2,FALSE)=0,"URW/URGW Wurst"),
IFERROR(IF(VLOOKUP(W1502,[1]Wurste!$H:$I,2,FALSE)=0,"HF-Wurst Vegan"),
IFERROR(IF(VLOOKUP(W1502,[1]Wurste!$K:$L,2,FALSE)=0,"320er ohne Würste"),
IFERROR(IF(AND(OR(Abfalldokumentation!$I1502="BU3",Abfalldokumentation!$I1502="Verkauf"),Abfalldokumentation!$N1502="Schimmel",Abfalldokumentation!$O1502="keinen Abnehmer/kein Schälpersonal"),"Div. Zipfel, ES ohne Verwendung",VLOOKUP(Abfalldokumentation!$M1502,Produktgruppen!A:B,2,FALSE)),"-")))))))))))))))))))))))</f>
        <v>Vorschmelz</v>
      </c>
      <c r="M1502" s="81" t="str">
        <f>IFERROR(VLOOKUP(Abfalldokumentation!$W1502,Artikel!A:C,3,FALSE),Abfalldokumentation!$W1502)</f>
        <v>VOS-ABS ENTSORGUNG</v>
      </c>
      <c r="N1502" s="81" t="str">
        <f>VLOOKUP(D1502,'Liste Gründe'!A:D,2,FALSE)</f>
        <v>Rest</v>
      </c>
      <c r="O1502" s="80" t="str">
        <f>IF(ISBLANK(F1502),VLOOKUP(Abfalldokumentation!$X1502,'Liste Gründe'!A:D,3,FALSE),F1502)</f>
        <v>geschälte Rinde</v>
      </c>
      <c r="P1502" s="81" t="str">
        <f>IF(ISBLANK(Abfalldokumentation!$G1502),"-",Abfalldokumentation!$G1502)</f>
        <v>-</v>
      </c>
      <c r="Q1502" s="81">
        <f t="shared" si="190"/>
        <v>44</v>
      </c>
      <c r="R1502" s="81" t="str">
        <f t="shared" si="191"/>
        <v>Produkte</v>
      </c>
      <c r="S1502" s="81" t="str">
        <f t="shared" si="192"/>
        <v>BUs</v>
      </c>
      <c r="T1502" s="81" t="str">
        <f t="shared" si="193"/>
        <v>Symptome</v>
      </c>
      <c r="U1502" s="81">
        <f>IFERROR(VLOOKUP(Abfalldokumentation!$W1502,Kennzahlen!S:U,3,FALSE)*Abfalldokumentation!$J1502,"0")</f>
        <v>0.33</v>
      </c>
      <c r="V1502" s="81" t="str">
        <f>IF(ISBLANK(A1502),VLOOKUP(Abfalldokumentation!$W1502,'Linien - BU'!R:S,2,FALSE),A1502)</f>
        <v>RWV</v>
      </c>
      <c r="W1502" s="77">
        <f t="shared" si="194"/>
        <v>29500917</v>
      </c>
      <c r="X1502" s="77">
        <f t="shared" si="195"/>
        <v>60</v>
      </c>
      <c r="Z1502"/>
      <c r="AA1502"/>
    </row>
    <row r="1503" spans="1:27" ht="30" customHeight="1" x14ac:dyDescent="0.25">
      <c r="A1503" s="45" t="s">
        <v>70</v>
      </c>
      <c r="B1503" s="46">
        <v>29500918</v>
      </c>
      <c r="C1503" s="46">
        <v>25</v>
      </c>
      <c r="D1503" s="46">
        <v>12</v>
      </c>
      <c r="E1503" s="47">
        <v>44503</v>
      </c>
      <c r="F1503" s="48"/>
      <c r="G1503" s="46"/>
      <c r="H1503" s="50" t="str">
        <f>IFERROR(VLOOKUP(Abfalldokumentation!$B1503,Artikel!A:C,3,FALSE),Abfalldokumentation!$B1503)</f>
        <v>VOS SKZ-GOU</v>
      </c>
      <c r="I1503" s="73" t="str">
        <f>VLOOKUP(V1503,'Linien - BU'!A:B,2,FALSE)</f>
        <v>BU1</v>
      </c>
      <c r="J1503" s="74">
        <f t="shared" si="189"/>
        <v>25</v>
      </c>
      <c r="K1503" s="75">
        <f>Abfalldokumentation!$E1503</f>
        <v>44503</v>
      </c>
      <c r="L1503" s="74" t="str">
        <f>IFERROR(IF(VLOOKUP(W1503,'[1]Rohware 230'!$B:$C,2,FALSE)=0,"Rohware"),
IFERROR(IF(VLOOKUP(W1503,[1]Sammelnr.!$B:$C,2,FALSE)=0,"Sammelnr. ungeschält ABS"),
IFERROR(IF(VLOOKUP(W1503,[1]Sammelnr.!$E:$F,2,FALSE)=0,"Sammelnr. ungeschält VS"),
IFERROR(IF(VLOOKUP(W1503,[1]Sammelnr.!$H:$I,2,FALSE)=0,"Sammelnr. geschält"),
IFERROR(IF(VLOOKUP(W1503,[1]Offen!$B:$C,2,FALSE)=0,"Offen ungeschält ABS"),
IFERROR(IF(VLOOKUP(W1503,[1]Offen!$E:$F,2,FALSE)=0,"Offen ungeschält VOS"),
IFERROR(IF(VLOOKUP(W1503,[1]Offen!$H:$I,2,FALSE)=0,"Offen geschält RW"),
IFERROR(IF(VLOOKUP(W1503,[1]Offen!$K:$L,2,FALSE)=0,"Offen vegan"),
IFERROR(IF(VLOOKUP(W1503,[1]Offen!$N:$O,2,FALSE)=0,"Offen Zipfel"),
IFERROR(IF(VLOOKUP(W1503,[1]Offen!$Q:$R,2,FALSE)=0,"Offen Endstücke"),
IFERROR(IF(VLOOKUP(W1503,[1]Vakuumiert!$B:$C,2,FALSE)=0,"Vakuumierter VOS ungeschält"),
IFERROR(IF(VLOOKUP(W1503,[1]Vakuumiert!$E:$F,2,FALSE)=0,"Vakuumierter ABS ungeschält"),
IFERROR(IF(VLOOKUP(W1503,[1]Vakuumiert!$H:$I,2,FALSE)=0,"Vakuumierter VOS geschält"),
IFERROR(IF(VLOOKUP(W1503,[1]Vakuumiert!$K:$L,2,FALSE)=0,"Vakuumierter VOS vegan"),
IFERROR(IF(VLOOKUP(W1503,[1]Vakuumiert!$N:$O,2,FALSE)=0,"Vakuumierter VOS Zipfel"),
IFERROR(IF(VLOOKUP(W1503,[1]Vakuumiert!$Q:$R,2,FALSE)=0,"Vakuumiert geschält"),
IFERROR(IF(VLOOKUP(W1503,'[1]vakuumierte Fertigprodukte'!$B:$C,2,FALSE)=0,"Fertigprodukte"),
IFERROR(IF(VLOOKUP(W1503,'[1]vakuumierte Fertigprodukte'!$E:$FI,2,FALSE)=0,"Vakuumierte Zipfel"),
IFERROR(IF(VLOOKUP(W1503,[1]Wurste!$B:$C,2,FALSE)=0,"Räucherwürste"),
IFERROR(IF(VLOOKUP(W1503,[1]Wurste!$E:$F,2,FALSE)=0,"URW/URGW Wurst"),
IFERROR(IF(VLOOKUP(W1503,[1]Wurste!$H:$I,2,FALSE)=0,"HF-Wurst Vegan"),
IFERROR(IF(VLOOKUP(W1503,[1]Wurste!$K:$L,2,FALSE)=0,"320er ohne Würste"),
IFERROR(IF(AND(OR(Abfalldokumentation!$I1503="BU3",Abfalldokumentation!$I1503="Verkauf"),Abfalldokumentation!$N1503="Schimmel",Abfalldokumentation!$O1503="keinen Abnehmer/kein Schälpersonal"),"Div. Zipfel, ES ohne Verwendung",VLOOKUP(Abfalldokumentation!$M1503,Produktgruppen!A:B,2,FALSE)),"-")))))))))))))))))))))))</f>
        <v>Offen ungeschält VOS</v>
      </c>
      <c r="M1503" s="76" t="str">
        <f>IFERROR(VLOOKUP(Abfalldokumentation!$W1503,Artikel!A:C,3,FALSE),Abfalldokumentation!$W1503)</f>
        <v>VOS SKZ-GOU</v>
      </c>
      <c r="N1503" s="76" t="str">
        <f>VLOOKUP(D1503,'Liste Gründe'!A:D,2,FALSE)</f>
        <v>Schimmel</v>
      </c>
      <c r="O1503" s="75" t="str">
        <f>IF(ISBLANK(F1503),VLOOKUP(Abfalldokumentation!$X1503,'Liste Gründe'!A:D,3,FALSE),F1503)</f>
        <v>Schimmel</v>
      </c>
      <c r="P1503" s="76" t="str">
        <f>IF(ISBLANK(Abfalldokumentation!$G1503),"-",Abfalldokumentation!$G1503)</f>
        <v>-</v>
      </c>
      <c r="Q1503" s="76">
        <f t="shared" si="190"/>
        <v>44</v>
      </c>
      <c r="R1503" s="76" t="str">
        <f t="shared" si="191"/>
        <v>Produkte</v>
      </c>
      <c r="S1503" s="76" t="str">
        <f t="shared" si="192"/>
        <v>BUs</v>
      </c>
      <c r="T1503" s="76" t="str">
        <f t="shared" si="193"/>
        <v>Symptome</v>
      </c>
      <c r="U1503" s="76">
        <f>IFERROR(VLOOKUP(Abfalldokumentation!$W1503,Kennzahlen!S:U,3,FALSE)*Abfalldokumentation!$J1503,"0")</f>
        <v>12.5</v>
      </c>
      <c r="V1503" s="76" t="str">
        <f>IF(ISBLANK(A1503),VLOOKUP(Abfalldokumentation!$W1503,'Linien - BU'!R:S,2,FALSE),A1503)</f>
        <v>Abfüllung</v>
      </c>
      <c r="W1503" s="77">
        <f t="shared" si="194"/>
        <v>29500918</v>
      </c>
      <c r="X1503" s="77">
        <f t="shared" si="195"/>
        <v>12</v>
      </c>
      <c r="Z1503"/>
      <c r="AA1503"/>
    </row>
    <row r="1504" spans="1:27" ht="30" customHeight="1" x14ac:dyDescent="0.25">
      <c r="A1504" s="39" t="s">
        <v>70</v>
      </c>
      <c r="B1504" s="40">
        <v>29500918</v>
      </c>
      <c r="C1504" s="40">
        <v>23</v>
      </c>
      <c r="D1504" s="40">
        <v>12</v>
      </c>
      <c r="E1504" s="41">
        <v>44503</v>
      </c>
      <c r="F1504" s="42"/>
      <c r="G1504" s="40"/>
      <c r="H1504" s="44" t="str">
        <f>IFERROR(VLOOKUP(Abfalldokumentation!$B1504,Artikel!A:C,3,FALSE),Abfalldokumentation!$B1504)</f>
        <v>VOS SKZ-GOU</v>
      </c>
      <c r="I1504" s="78" t="str">
        <f>VLOOKUP(V1504,'Linien - BU'!A:B,2,FALSE)</f>
        <v>BU1</v>
      </c>
      <c r="J1504" s="79">
        <f t="shared" si="189"/>
        <v>23</v>
      </c>
      <c r="K1504" s="80">
        <f>Abfalldokumentation!$E1504</f>
        <v>44503</v>
      </c>
      <c r="L1504" s="79" t="str">
        <f>IFERROR(IF(VLOOKUP(W1504,'[1]Rohware 230'!$B:$C,2,FALSE)=0,"Rohware"),
IFERROR(IF(VLOOKUP(W1504,[1]Sammelnr.!$B:$C,2,FALSE)=0,"Sammelnr. ungeschält ABS"),
IFERROR(IF(VLOOKUP(W1504,[1]Sammelnr.!$E:$F,2,FALSE)=0,"Sammelnr. ungeschält VS"),
IFERROR(IF(VLOOKUP(W1504,[1]Sammelnr.!$H:$I,2,FALSE)=0,"Sammelnr. geschält"),
IFERROR(IF(VLOOKUP(W1504,[1]Offen!$B:$C,2,FALSE)=0,"Offen ungeschält ABS"),
IFERROR(IF(VLOOKUP(W1504,[1]Offen!$E:$F,2,FALSE)=0,"Offen ungeschält VOS"),
IFERROR(IF(VLOOKUP(W1504,[1]Offen!$H:$I,2,FALSE)=0,"Offen geschält RW"),
IFERROR(IF(VLOOKUP(W1504,[1]Offen!$K:$L,2,FALSE)=0,"Offen vegan"),
IFERROR(IF(VLOOKUP(W1504,[1]Offen!$N:$O,2,FALSE)=0,"Offen Zipfel"),
IFERROR(IF(VLOOKUP(W1504,[1]Offen!$Q:$R,2,FALSE)=0,"Offen Endstücke"),
IFERROR(IF(VLOOKUP(W1504,[1]Vakuumiert!$B:$C,2,FALSE)=0,"Vakuumierter VOS ungeschält"),
IFERROR(IF(VLOOKUP(W1504,[1]Vakuumiert!$E:$F,2,FALSE)=0,"Vakuumierter ABS ungeschält"),
IFERROR(IF(VLOOKUP(W1504,[1]Vakuumiert!$H:$I,2,FALSE)=0,"Vakuumierter VOS geschält"),
IFERROR(IF(VLOOKUP(W1504,[1]Vakuumiert!$K:$L,2,FALSE)=0,"Vakuumierter VOS vegan"),
IFERROR(IF(VLOOKUP(W1504,[1]Vakuumiert!$N:$O,2,FALSE)=0,"Vakuumierter VOS Zipfel"),
IFERROR(IF(VLOOKUP(W1504,[1]Vakuumiert!$Q:$R,2,FALSE)=0,"Vakuumiert geschält"),
IFERROR(IF(VLOOKUP(W1504,'[1]vakuumierte Fertigprodukte'!$B:$C,2,FALSE)=0,"Fertigprodukte"),
IFERROR(IF(VLOOKUP(W1504,'[1]vakuumierte Fertigprodukte'!$E:$FI,2,FALSE)=0,"Vakuumierte Zipfel"),
IFERROR(IF(VLOOKUP(W1504,[1]Wurste!$B:$C,2,FALSE)=0,"Räucherwürste"),
IFERROR(IF(VLOOKUP(W1504,[1]Wurste!$E:$F,2,FALSE)=0,"URW/URGW Wurst"),
IFERROR(IF(VLOOKUP(W1504,[1]Wurste!$H:$I,2,FALSE)=0,"HF-Wurst Vegan"),
IFERROR(IF(VLOOKUP(W1504,[1]Wurste!$K:$L,2,FALSE)=0,"320er ohne Würste"),
IFERROR(IF(AND(OR(Abfalldokumentation!$I1504="BU3",Abfalldokumentation!$I1504="Verkauf"),Abfalldokumentation!$N1504="Schimmel",Abfalldokumentation!$O1504="keinen Abnehmer/kein Schälpersonal"),"Div. Zipfel, ES ohne Verwendung",VLOOKUP(Abfalldokumentation!$M1504,Produktgruppen!A:B,2,FALSE)),"-")))))))))))))))))))))))</f>
        <v>Offen ungeschält VOS</v>
      </c>
      <c r="M1504" s="81" t="str">
        <f>IFERROR(VLOOKUP(Abfalldokumentation!$W1504,Artikel!A:C,3,FALSE),Abfalldokumentation!$W1504)</f>
        <v>VOS SKZ-GOU</v>
      </c>
      <c r="N1504" s="81" t="str">
        <f>VLOOKUP(D1504,'Liste Gründe'!A:D,2,FALSE)</f>
        <v>Schimmel</v>
      </c>
      <c r="O1504" s="80" t="str">
        <f>IF(ISBLANK(F1504),VLOOKUP(Abfalldokumentation!$X1504,'Liste Gründe'!A:D,3,FALSE),F1504)</f>
        <v>Schimmel</v>
      </c>
      <c r="P1504" s="81" t="str">
        <f>IF(ISBLANK(Abfalldokumentation!$G1504),"-",Abfalldokumentation!$G1504)</f>
        <v>-</v>
      </c>
      <c r="Q1504" s="81">
        <f t="shared" si="190"/>
        <v>44</v>
      </c>
      <c r="R1504" s="81" t="str">
        <f t="shared" si="191"/>
        <v>Produkte</v>
      </c>
      <c r="S1504" s="81" t="str">
        <f t="shared" si="192"/>
        <v>BUs</v>
      </c>
      <c r="T1504" s="81" t="str">
        <f t="shared" si="193"/>
        <v>Symptome</v>
      </c>
      <c r="U1504" s="81">
        <f>IFERROR(VLOOKUP(Abfalldokumentation!$W1504,Kennzahlen!S:U,3,FALSE)*Abfalldokumentation!$J1504,"0")</f>
        <v>11.5</v>
      </c>
      <c r="V1504" s="81" t="str">
        <f>IF(ISBLANK(A1504),VLOOKUP(Abfalldokumentation!$W1504,'Linien - BU'!R:S,2,FALSE),A1504)</f>
        <v>Abfüllung</v>
      </c>
      <c r="W1504" s="77">
        <f t="shared" si="194"/>
        <v>29500918</v>
      </c>
      <c r="X1504" s="77">
        <f t="shared" si="195"/>
        <v>12</v>
      </c>
      <c r="Z1504"/>
      <c r="AA1504"/>
    </row>
    <row r="1505" spans="1:27" ht="30" customHeight="1" x14ac:dyDescent="0.25">
      <c r="A1505" s="45" t="s">
        <v>106</v>
      </c>
      <c r="B1505" s="46">
        <v>29501073</v>
      </c>
      <c r="C1505" s="46">
        <v>42</v>
      </c>
      <c r="D1505" s="46">
        <v>61</v>
      </c>
      <c r="E1505" s="47">
        <v>44503</v>
      </c>
      <c r="F1505" s="48"/>
      <c r="G1505" s="46"/>
      <c r="H1505" s="50" t="str">
        <f>IFERROR(VLOOKUP(Abfalldokumentation!$B1505,Artikel!A:C,3,FALSE),Abfalldokumentation!$B1505)</f>
        <v>VOS RW-NUSS-ZIPFEL</v>
      </c>
      <c r="I1505" s="73" t="str">
        <f>VLOOKUP(V1505,'Linien - BU'!A:B,2,FALSE)</f>
        <v>BU3</v>
      </c>
      <c r="J1505" s="74">
        <f t="shared" si="189"/>
        <v>42</v>
      </c>
      <c r="K1505" s="75">
        <f>Abfalldokumentation!$E1505</f>
        <v>44503</v>
      </c>
      <c r="L1505" s="74" t="str">
        <f>IFERROR(IF(VLOOKUP(W1505,'[1]Rohware 230'!$B:$C,2,FALSE)=0,"Rohware"),
IFERROR(IF(VLOOKUP(W1505,[1]Sammelnr.!$B:$C,2,FALSE)=0,"Sammelnr. ungeschält ABS"),
IFERROR(IF(VLOOKUP(W1505,[1]Sammelnr.!$E:$F,2,FALSE)=0,"Sammelnr. ungeschält VS"),
IFERROR(IF(VLOOKUP(W1505,[1]Sammelnr.!$H:$I,2,FALSE)=0,"Sammelnr. geschält"),
IFERROR(IF(VLOOKUP(W1505,[1]Offen!$B:$C,2,FALSE)=0,"Offen ungeschält ABS"),
IFERROR(IF(VLOOKUP(W1505,[1]Offen!$E:$F,2,FALSE)=0,"Offen ungeschält VOS"),
IFERROR(IF(VLOOKUP(W1505,[1]Offen!$H:$I,2,FALSE)=0,"Offen geschält RW"),
IFERROR(IF(VLOOKUP(W1505,[1]Offen!$K:$L,2,FALSE)=0,"Offen vegan"),
IFERROR(IF(VLOOKUP(W1505,[1]Offen!$N:$O,2,FALSE)=0,"Offen Zipfel"),
IFERROR(IF(VLOOKUP(W1505,[1]Offen!$Q:$R,2,FALSE)=0,"Offen Endstücke"),
IFERROR(IF(VLOOKUP(W1505,[1]Vakuumiert!$B:$C,2,FALSE)=0,"Vakuumierter VOS ungeschält"),
IFERROR(IF(VLOOKUP(W1505,[1]Vakuumiert!$E:$F,2,FALSE)=0,"Vakuumierter ABS ungeschält"),
IFERROR(IF(VLOOKUP(W1505,[1]Vakuumiert!$H:$I,2,FALSE)=0,"Vakuumierter VOS geschält"),
IFERROR(IF(VLOOKUP(W1505,[1]Vakuumiert!$K:$L,2,FALSE)=0,"Vakuumierter VOS vegan"),
IFERROR(IF(VLOOKUP(W1505,[1]Vakuumiert!$N:$O,2,FALSE)=0,"Vakuumierter VOS Zipfel"),
IFERROR(IF(VLOOKUP(W1505,[1]Vakuumiert!$Q:$R,2,FALSE)=0,"Vakuumiert geschält"),
IFERROR(IF(VLOOKUP(W1505,'[1]vakuumierte Fertigprodukte'!$B:$C,2,FALSE)=0,"Fertigprodukte"),
IFERROR(IF(VLOOKUP(W1505,'[1]vakuumierte Fertigprodukte'!$E:$FI,2,FALSE)=0,"Vakuumierte Zipfel"),
IFERROR(IF(VLOOKUP(W1505,[1]Wurste!$B:$C,2,FALSE)=0,"Räucherwürste"),
IFERROR(IF(VLOOKUP(W1505,[1]Wurste!$E:$F,2,FALSE)=0,"URW/URGW Wurst"),
IFERROR(IF(VLOOKUP(W1505,[1]Wurste!$H:$I,2,FALSE)=0,"HF-Wurst Vegan"),
IFERROR(IF(VLOOKUP(W1505,[1]Wurste!$K:$L,2,FALSE)=0,"320er ohne Würste"),
IFERROR(IF(AND(OR(Abfalldokumentation!$I1505="BU3",Abfalldokumentation!$I1505="Verkauf"),Abfalldokumentation!$N1505="Schimmel",Abfalldokumentation!$O1505="keinen Abnehmer/kein Schälpersonal"),"Div. Zipfel, ES ohne Verwendung",VLOOKUP(Abfalldokumentation!$M1505,Produktgruppen!A:B,2,FALSE)),"-")))))))))))))))))))))))</f>
        <v>Offen Zipfel</v>
      </c>
      <c r="M1505" s="76" t="str">
        <f>IFERROR(VLOOKUP(Abfalldokumentation!$W1505,Artikel!A:C,3,FALSE),Abfalldokumentation!$W1505)</f>
        <v>VOS RW-NUSS-ZIPFEL</v>
      </c>
      <c r="N1505" s="76" t="str">
        <f>VLOOKUP(D1505,'Liste Gründe'!A:D,2,FALSE)</f>
        <v>keinen Verwendungszweck</v>
      </c>
      <c r="O1505" s="75" t="str">
        <f>IF(ISBLANK(F1505),VLOOKUP(Abfalldokumentation!$X1505,'Liste Gründe'!A:D,3,FALSE),F1505)</f>
        <v>keinen Verwendungszweck</v>
      </c>
      <c r="P1505" s="76" t="str">
        <f>IF(ISBLANK(Abfalldokumentation!$G1505),"-",Abfalldokumentation!$G1505)</f>
        <v>-</v>
      </c>
      <c r="Q1505" s="76">
        <f t="shared" si="190"/>
        <v>44</v>
      </c>
      <c r="R1505" s="76" t="str">
        <f t="shared" si="191"/>
        <v>Produkte</v>
      </c>
      <c r="S1505" s="76" t="str">
        <f t="shared" si="192"/>
        <v>BUs</v>
      </c>
      <c r="T1505" s="76" t="str">
        <f t="shared" si="193"/>
        <v>Symptome</v>
      </c>
      <c r="U1505" s="76">
        <f>IFERROR(VLOOKUP(Abfalldokumentation!$W1505,Kennzahlen!S:U,3,FALSE)*Abfalldokumentation!$J1505,"0")</f>
        <v>21</v>
      </c>
      <c r="V1505" s="76" t="str">
        <f>IF(ISBLANK(A1505),VLOOKUP(Abfalldokumentation!$W1505,'Linien - BU'!R:S,2,FALSE),A1505)</f>
        <v>Bu3</v>
      </c>
      <c r="W1505" s="77">
        <f t="shared" si="194"/>
        <v>29501073</v>
      </c>
      <c r="X1505" s="77">
        <f t="shared" si="195"/>
        <v>61</v>
      </c>
      <c r="Z1505"/>
      <c r="AA1505"/>
    </row>
    <row r="1506" spans="1:27" ht="30" customHeight="1" x14ac:dyDescent="0.25">
      <c r="A1506" s="39" t="s">
        <v>106</v>
      </c>
      <c r="B1506" s="40">
        <v>29501076</v>
      </c>
      <c r="C1506" s="40">
        <v>21</v>
      </c>
      <c r="D1506" s="40">
        <v>61</v>
      </c>
      <c r="E1506" s="41">
        <v>44503</v>
      </c>
      <c r="F1506" s="42"/>
      <c r="G1506" s="40"/>
      <c r="H1506" s="44" t="str">
        <f>IFERROR(VLOOKUP(Abfalldokumentation!$B1506,Artikel!A:C,3,FALSE),Abfalldokumentation!$B1506)</f>
        <v>VOS RW-NUSS-ENDSTÜCK</v>
      </c>
      <c r="I1506" s="78" t="str">
        <f>VLOOKUP(V1506,'Linien - BU'!A:B,2,FALSE)</f>
        <v>BU3</v>
      </c>
      <c r="J1506" s="79">
        <f t="shared" si="189"/>
        <v>21</v>
      </c>
      <c r="K1506" s="80">
        <f>Abfalldokumentation!$E1506</f>
        <v>44503</v>
      </c>
      <c r="L1506" s="79" t="str">
        <f>IFERROR(IF(VLOOKUP(W1506,'[1]Rohware 230'!$B:$C,2,FALSE)=0,"Rohware"),
IFERROR(IF(VLOOKUP(W1506,[1]Sammelnr.!$B:$C,2,FALSE)=0,"Sammelnr. ungeschält ABS"),
IFERROR(IF(VLOOKUP(W1506,[1]Sammelnr.!$E:$F,2,FALSE)=0,"Sammelnr. ungeschält VS"),
IFERROR(IF(VLOOKUP(W1506,[1]Sammelnr.!$H:$I,2,FALSE)=0,"Sammelnr. geschält"),
IFERROR(IF(VLOOKUP(W1506,[1]Offen!$B:$C,2,FALSE)=0,"Offen ungeschält ABS"),
IFERROR(IF(VLOOKUP(W1506,[1]Offen!$E:$F,2,FALSE)=0,"Offen ungeschält VOS"),
IFERROR(IF(VLOOKUP(W1506,[1]Offen!$H:$I,2,FALSE)=0,"Offen geschält RW"),
IFERROR(IF(VLOOKUP(W1506,[1]Offen!$K:$L,2,FALSE)=0,"Offen vegan"),
IFERROR(IF(VLOOKUP(W1506,[1]Offen!$N:$O,2,FALSE)=0,"Offen Zipfel"),
IFERROR(IF(VLOOKUP(W1506,[1]Offen!$Q:$R,2,FALSE)=0,"Offen Endstücke"),
IFERROR(IF(VLOOKUP(W1506,[1]Vakuumiert!$B:$C,2,FALSE)=0,"Vakuumierter VOS ungeschält"),
IFERROR(IF(VLOOKUP(W1506,[1]Vakuumiert!$E:$F,2,FALSE)=0,"Vakuumierter ABS ungeschält"),
IFERROR(IF(VLOOKUP(W1506,[1]Vakuumiert!$H:$I,2,FALSE)=0,"Vakuumierter VOS geschält"),
IFERROR(IF(VLOOKUP(W1506,[1]Vakuumiert!$K:$L,2,FALSE)=0,"Vakuumierter VOS vegan"),
IFERROR(IF(VLOOKUP(W1506,[1]Vakuumiert!$N:$O,2,FALSE)=0,"Vakuumierter VOS Zipfel"),
IFERROR(IF(VLOOKUP(W1506,[1]Vakuumiert!$Q:$R,2,FALSE)=0,"Vakuumiert geschält"),
IFERROR(IF(VLOOKUP(W1506,'[1]vakuumierte Fertigprodukte'!$B:$C,2,FALSE)=0,"Fertigprodukte"),
IFERROR(IF(VLOOKUP(W1506,'[1]vakuumierte Fertigprodukte'!$E:$FI,2,FALSE)=0,"Vakuumierte Zipfel"),
IFERROR(IF(VLOOKUP(W1506,[1]Wurste!$B:$C,2,FALSE)=0,"Räucherwürste"),
IFERROR(IF(VLOOKUP(W1506,[1]Wurste!$E:$F,2,FALSE)=0,"URW/URGW Wurst"),
IFERROR(IF(VLOOKUP(W1506,[1]Wurste!$H:$I,2,FALSE)=0,"HF-Wurst Vegan"),
IFERROR(IF(VLOOKUP(W1506,[1]Wurste!$K:$L,2,FALSE)=0,"320er ohne Würste"),
IFERROR(IF(AND(OR(Abfalldokumentation!$I1506="BU3",Abfalldokumentation!$I1506="Verkauf"),Abfalldokumentation!$N1506="Schimmel",Abfalldokumentation!$O1506="keinen Abnehmer/kein Schälpersonal"),"Div. Zipfel, ES ohne Verwendung",VLOOKUP(Abfalldokumentation!$M1506,Produktgruppen!A:B,2,FALSE)),"-")))))))))))))))))))))))</f>
        <v>Offen Endstücke</v>
      </c>
      <c r="M1506" s="81" t="str">
        <f>IFERROR(VLOOKUP(Abfalldokumentation!$W1506,Artikel!A:C,3,FALSE),Abfalldokumentation!$W1506)</f>
        <v>VOS RW-NUSS-ENDSTÜCK</v>
      </c>
      <c r="N1506" s="81" t="str">
        <f>VLOOKUP(D1506,'Liste Gründe'!A:D,2,FALSE)</f>
        <v>keinen Verwendungszweck</v>
      </c>
      <c r="O1506" s="80" t="str">
        <f>IF(ISBLANK(F1506),VLOOKUP(Abfalldokumentation!$X1506,'Liste Gründe'!A:D,3,FALSE),F1506)</f>
        <v>keinen Verwendungszweck</v>
      </c>
      <c r="P1506" s="81" t="str">
        <f>IF(ISBLANK(Abfalldokumentation!$G1506),"-",Abfalldokumentation!$G1506)</f>
        <v>-</v>
      </c>
      <c r="Q1506" s="81">
        <f t="shared" si="190"/>
        <v>44</v>
      </c>
      <c r="R1506" s="81" t="str">
        <f t="shared" si="191"/>
        <v>Produkte</v>
      </c>
      <c r="S1506" s="81" t="str">
        <f t="shared" si="192"/>
        <v>BUs</v>
      </c>
      <c r="T1506" s="81" t="str">
        <f t="shared" si="193"/>
        <v>Symptome</v>
      </c>
      <c r="U1506" s="81">
        <f>IFERROR(VLOOKUP(Abfalldokumentation!$W1506,Kennzahlen!S:U,3,FALSE)*Abfalldokumentation!$J1506,"0")</f>
        <v>10.5</v>
      </c>
      <c r="V1506" s="81" t="str">
        <f>IF(ISBLANK(A1506),VLOOKUP(Abfalldokumentation!$W1506,'Linien - BU'!R:S,2,FALSE),A1506)</f>
        <v>Bu3</v>
      </c>
      <c r="W1506" s="77">
        <f t="shared" si="194"/>
        <v>29501076</v>
      </c>
      <c r="X1506" s="77">
        <f t="shared" si="195"/>
        <v>61</v>
      </c>
      <c r="Z1506"/>
      <c r="AA1506"/>
    </row>
    <row r="1507" spans="1:27" ht="30" customHeight="1" x14ac:dyDescent="0.25">
      <c r="A1507" s="45" t="s">
        <v>70</v>
      </c>
      <c r="B1507" s="46">
        <v>49500102</v>
      </c>
      <c r="C1507" s="46">
        <v>48.6</v>
      </c>
      <c r="D1507" s="46">
        <v>12</v>
      </c>
      <c r="E1507" s="47">
        <v>44503</v>
      </c>
      <c r="F1507" s="48"/>
      <c r="G1507" s="46"/>
      <c r="H1507" s="50" t="str">
        <f>IFERROR(VLOOKUP(Abfalldokumentation!$B1507,Artikel!A:C,3,FALSE),Abfalldokumentation!$B1507)</f>
        <v>VOS SKZ MF-GOU-VAKU</v>
      </c>
      <c r="I1507" s="73" t="str">
        <f>VLOOKUP(V1507,'Linien - BU'!A:B,2,FALSE)</f>
        <v>BU1</v>
      </c>
      <c r="J1507" s="74">
        <f t="shared" si="189"/>
        <v>48.6</v>
      </c>
      <c r="K1507" s="75">
        <f>Abfalldokumentation!$E1507</f>
        <v>44503</v>
      </c>
      <c r="L1507" s="74" t="str">
        <f>IFERROR(IF(VLOOKUP(W1507,'[1]Rohware 230'!$B:$C,2,FALSE)=0,"Rohware"),
IFERROR(IF(VLOOKUP(W1507,[1]Sammelnr.!$B:$C,2,FALSE)=0,"Sammelnr. ungeschält ABS"),
IFERROR(IF(VLOOKUP(W1507,[1]Sammelnr.!$E:$F,2,FALSE)=0,"Sammelnr. ungeschält VS"),
IFERROR(IF(VLOOKUP(W1507,[1]Sammelnr.!$H:$I,2,FALSE)=0,"Sammelnr. geschält"),
IFERROR(IF(VLOOKUP(W1507,[1]Offen!$B:$C,2,FALSE)=0,"Offen ungeschält ABS"),
IFERROR(IF(VLOOKUP(W1507,[1]Offen!$E:$F,2,FALSE)=0,"Offen ungeschält VOS"),
IFERROR(IF(VLOOKUP(W1507,[1]Offen!$H:$I,2,FALSE)=0,"Offen geschält RW"),
IFERROR(IF(VLOOKUP(W1507,[1]Offen!$K:$L,2,FALSE)=0,"Offen vegan"),
IFERROR(IF(VLOOKUP(W1507,[1]Offen!$N:$O,2,FALSE)=0,"Offen Zipfel"),
IFERROR(IF(VLOOKUP(W1507,[1]Offen!$Q:$R,2,FALSE)=0,"Offen Endstücke"),
IFERROR(IF(VLOOKUP(W1507,[1]Vakuumiert!$B:$C,2,FALSE)=0,"Vakuumierter VOS ungeschält"),
IFERROR(IF(VLOOKUP(W1507,[1]Vakuumiert!$E:$F,2,FALSE)=0,"Vakuumierter ABS ungeschält"),
IFERROR(IF(VLOOKUP(W1507,[1]Vakuumiert!$H:$I,2,FALSE)=0,"Vakuumierter VOS geschält"),
IFERROR(IF(VLOOKUP(W1507,[1]Vakuumiert!$K:$L,2,FALSE)=0,"Vakuumierter VOS vegan"),
IFERROR(IF(VLOOKUP(W1507,[1]Vakuumiert!$N:$O,2,FALSE)=0,"Vakuumierter VOS Zipfel"),
IFERROR(IF(VLOOKUP(W1507,[1]Vakuumiert!$Q:$R,2,FALSE)=0,"Vakuumiert geschält"),
IFERROR(IF(VLOOKUP(W1507,'[1]vakuumierte Fertigprodukte'!$B:$C,2,FALSE)=0,"Fertigprodukte"),
IFERROR(IF(VLOOKUP(W1507,'[1]vakuumierte Fertigprodukte'!$E:$FI,2,FALSE)=0,"Vakuumierte Zipfel"),
IFERROR(IF(VLOOKUP(W1507,[1]Wurste!$B:$C,2,FALSE)=0,"Räucherwürste"),
IFERROR(IF(VLOOKUP(W1507,[1]Wurste!$E:$F,2,FALSE)=0,"URW/URGW Wurst"),
IFERROR(IF(VLOOKUP(W1507,[1]Wurste!$H:$I,2,FALSE)=0,"HF-Wurst Vegan"),
IFERROR(IF(VLOOKUP(W1507,[1]Wurste!$K:$L,2,FALSE)=0,"320er ohne Würste"),
IFERROR(IF(AND(OR(Abfalldokumentation!$I1507="BU3",Abfalldokumentation!$I1507="Verkauf"),Abfalldokumentation!$N1507="Schimmel",Abfalldokumentation!$O1507="keinen Abnehmer/kein Schälpersonal"),"Div. Zipfel, ES ohne Verwendung",VLOOKUP(Abfalldokumentation!$M1507,Produktgruppen!A:B,2,FALSE)),"-")))))))))))))))))))))))</f>
        <v>Vakuumierter VOS ungeschält</v>
      </c>
      <c r="M1507" s="76" t="str">
        <f>IFERROR(VLOOKUP(Abfalldokumentation!$W1507,Artikel!A:C,3,FALSE),Abfalldokumentation!$W1507)</f>
        <v>VOS SKZ MF-GOU-VAKU</v>
      </c>
      <c r="N1507" s="76" t="str">
        <f>VLOOKUP(D1507,'Liste Gründe'!A:D,2,FALSE)</f>
        <v>Schimmel</v>
      </c>
      <c r="O1507" s="75" t="str">
        <f>IF(ISBLANK(F1507),VLOOKUP(Abfalldokumentation!$X1507,'Liste Gründe'!A:D,3,FALSE),F1507)</f>
        <v>Schimmel</v>
      </c>
      <c r="P1507" s="76" t="str">
        <f>IF(ISBLANK(Abfalldokumentation!$G1507),"-",Abfalldokumentation!$G1507)</f>
        <v>-</v>
      </c>
      <c r="Q1507" s="76">
        <f t="shared" si="190"/>
        <v>44</v>
      </c>
      <c r="R1507" s="76" t="str">
        <f t="shared" si="191"/>
        <v>Produkte</v>
      </c>
      <c r="S1507" s="76" t="str">
        <f t="shared" si="192"/>
        <v>BUs</v>
      </c>
      <c r="T1507" s="76" t="str">
        <f t="shared" si="193"/>
        <v>Symptome</v>
      </c>
      <c r="U1507" s="76" t="str">
        <f>IFERROR(VLOOKUP(Abfalldokumentation!$W1507,Kennzahlen!S:U,3,FALSE)*Abfalldokumentation!$J1507,"0")</f>
        <v>0</v>
      </c>
      <c r="V1507" s="76" t="str">
        <f>IF(ISBLANK(A1507),VLOOKUP(Abfalldokumentation!$W1507,'Linien - BU'!R:S,2,FALSE),A1507)</f>
        <v>Abfüllung</v>
      </c>
      <c r="W1507" s="77">
        <f t="shared" si="194"/>
        <v>49500102</v>
      </c>
      <c r="X1507" s="77">
        <f t="shared" si="195"/>
        <v>12</v>
      </c>
      <c r="Z1507"/>
      <c r="AA1507"/>
    </row>
    <row r="1508" spans="1:27" ht="30" customHeight="1" x14ac:dyDescent="0.25">
      <c r="A1508" s="39" t="s">
        <v>95</v>
      </c>
      <c r="B1508" s="40">
        <v>49500102</v>
      </c>
      <c r="C1508" s="40">
        <v>75</v>
      </c>
      <c r="D1508" s="40">
        <v>12</v>
      </c>
      <c r="E1508" s="41">
        <v>44503</v>
      </c>
      <c r="F1508" s="42"/>
      <c r="G1508" s="40"/>
      <c r="H1508" s="44" t="str">
        <f>IFERROR(VLOOKUP(Abfalldokumentation!$B1508,Artikel!A:C,3,FALSE),Abfalldokumentation!$B1508)</f>
        <v>VOS SKZ MF-GOU-VAKU</v>
      </c>
      <c r="I1508" s="78" t="str">
        <f>VLOOKUP(V1508,'Linien - BU'!A:B,2,FALSE)</f>
        <v>BU1</v>
      </c>
      <c r="J1508" s="79">
        <f t="shared" si="189"/>
        <v>75</v>
      </c>
      <c r="K1508" s="80">
        <f>Abfalldokumentation!$E1508</f>
        <v>44503</v>
      </c>
      <c r="L1508" s="79" t="str">
        <f>IFERROR(IF(VLOOKUP(W1508,'[1]Rohware 230'!$B:$C,2,FALSE)=0,"Rohware"),
IFERROR(IF(VLOOKUP(W1508,[1]Sammelnr.!$B:$C,2,FALSE)=0,"Sammelnr. ungeschält ABS"),
IFERROR(IF(VLOOKUP(W1508,[1]Sammelnr.!$E:$F,2,FALSE)=0,"Sammelnr. ungeschält VS"),
IFERROR(IF(VLOOKUP(W1508,[1]Sammelnr.!$H:$I,2,FALSE)=0,"Sammelnr. geschält"),
IFERROR(IF(VLOOKUP(W1508,[1]Offen!$B:$C,2,FALSE)=0,"Offen ungeschält ABS"),
IFERROR(IF(VLOOKUP(W1508,[1]Offen!$E:$F,2,FALSE)=0,"Offen ungeschält VOS"),
IFERROR(IF(VLOOKUP(W1508,[1]Offen!$H:$I,2,FALSE)=0,"Offen geschält RW"),
IFERROR(IF(VLOOKUP(W1508,[1]Offen!$K:$L,2,FALSE)=0,"Offen vegan"),
IFERROR(IF(VLOOKUP(W1508,[1]Offen!$N:$O,2,FALSE)=0,"Offen Zipfel"),
IFERROR(IF(VLOOKUP(W1508,[1]Offen!$Q:$R,2,FALSE)=0,"Offen Endstücke"),
IFERROR(IF(VLOOKUP(W1508,[1]Vakuumiert!$B:$C,2,FALSE)=0,"Vakuumierter VOS ungeschält"),
IFERROR(IF(VLOOKUP(W1508,[1]Vakuumiert!$E:$F,2,FALSE)=0,"Vakuumierter ABS ungeschält"),
IFERROR(IF(VLOOKUP(W1508,[1]Vakuumiert!$H:$I,2,FALSE)=0,"Vakuumierter VOS geschält"),
IFERROR(IF(VLOOKUP(W1508,[1]Vakuumiert!$K:$L,2,FALSE)=0,"Vakuumierter VOS vegan"),
IFERROR(IF(VLOOKUP(W1508,[1]Vakuumiert!$N:$O,2,FALSE)=0,"Vakuumierter VOS Zipfel"),
IFERROR(IF(VLOOKUP(W1508,[1]Vakuumiert!$Q:$R,2,FALSE)=0,"Vakuumiert geschält"),
IFERROR(IF(VLOOKUP(W1508,'[1]vakuumierte Fertigprodukte'!$B:$C,2,FALSE)=0,"Fertigprodukte"),
IFERROR(IF(VLOOKUP(W1508,'[1]vakuumierte Fertigprodukte'!$E:$FI,2,FALSE)=0,"Vakuumierte Zipfel"),
IFERROR(IF(VLOOKUP(W1508,[1]Wurste!$B:$C,2,FALSE)=0,"Räucherwürste"),
IFERROR(IF(VLOOKUP(W1508,[1]Wurste!$E:$F,2,FALSE)=0,"URW/URGW Wurst"),
IFERROR(IF(VLOOKUP(W1508,[1]Wurste!$H:$I,2,FALSE)=0,"HF-Wurst Vegan"),
IFERROR(IF(VLOOKUP(W1508,[1]Wurste!$K:$L,2,FALSE)=0,"320er ohne Würste"),
IFERROR(IF(AND(OR(Abfalldokumentation!$I1508="BU3",Abfalldokumentation!$I1508="Verkauf"),Abfalldokumentation!$N1508="Schimmel",Abfalldokumentation!$O1508="keinen Abnehmer/kein Schälpersonal"),"Div. Zipfel, ES ohne Verwendung",VLOOKUP(Abfalldokumentation!$M1508,Produktgruppen!A:B,2,FALSE)),"-")))))))))))))))))))))))</f>
        <v>Vakuumierter VOS ungeschält</v>
      </c>
      <c r="M1508" s="81" t="str">
        <f>IFERROR(VLOOKUP(Abfalldokumentation!$W1508,Artikel!A:C,3,FALSE),Abfalldokumentation!$W1508)</f>
        <v>VOS SKZ MF-GOU-VAKU</v>
      </c>
      <c r="N1508" s="81" t="str">
        <f>VLOOKUP(D1508,'Liste Gründe'!A:D,2,FALSE)</f>
        <v>Schimmel</v>
      </c>
      <c r="O1508" s="80" t="str">
        <f>IF(ISBLANK(F1508),VLOOKUP(Abfalldokumentation!$X1508,'Liste Gründe'!A:D,3,FALSE),F1508)</f>
        <v>Schimmel</v>
      </c>
      <c r="P1508" s="81" t="str">
        <f>IF(ISBLANK(Abfalldokumentation!$G1508),"-",Abfalldokumentation!$G1508)</f>
        <v>-</v>
      </c>
      <c r="Q1508" s="81">
        <f t="shared" si="190"/>
        <v>44</v>
      </c>
      <c r="R1508" s="81" t="str">
        <f t="shared" si="191"/>
        <v>Produkte</v>
      </c>
      <c r="S1508" s="81" t="str">
        <f t="shared" si="192"/>
        <v>BUs</v>
      </c>
      <c r="T1508" s="81" t="str">
        <f t="shared" si="193"/>
        <v>Symptome</v>
      </c>
      <c r="U1508" s="81" t="str">
        <f>IFERROR(VLOOKUP(Abfalldokumentation!$W1508,Kennzahlen!S:U,3,FALSE)*Abfalldokumentation!$J1508,"0")</f>
        <v>0</v>
      </c>
      <c r="V1508" s="81" t="str">
        <f>IF(ISBLANK(A1508),VLOOKUP(Abfalldokumentation!$W1508,'Linien - BU'!R:S,2,FALSE),A1508)</f>
        <v>RWV</v>
      </c>
      <c r="W1508" s="77">
        <f t="shared" si="194"/>
        <v>49500102</v>
      </c>
      <c r="X1508" s="77">
        <f t="shared" si="195"/>
        <v>12</v>
      </c>
      <c r="Z1508"/>
      <c r="AA1508"/>
    </row>
    <row r="1509" spans="1:27" ht="30" customHeight="1" x14ac:dyDescent="0.25">
      <c r="A1509" s="45" t="s">
        <v>121</v>
      </c>
      <c r="B1509" s="46" t="s">
        <v>36</v>
      </c>
      <c r="C1509" s="46">
        <v>131</v>
      </c>
      <c r="D1509" s="46">
        <v>10</v>
      </c>
      <c r="E1509" s="47">
        <v>44503</v>
      </c>
      <c r="F1509" s="48"/>
      <c r="G1509" s="46"/>
      <c r="H1509" s="50" t="str">
        <f>IFERROR(VLOOKUP(Abfalldokumentation!$B1509,Artikel!A:C,3,FALSE),Abfalldokumentation!$B1509)</f>
        <v>-</v>
      </c>
      <c r="I1509" s="73" t="str">
        <f>VLOOKUP(V1509,'Linien - BU'!A:B,2,FALSE)</f>
        <v>BU1</v>
      </c>
      <c r="J1509" s="74">
        <f t="shared" si="189"/>
        <v>131</v>
      </c>
      <c r="K1509" s="75">
        <f>Abfalldokumentation!$E1509</f>
        <v>44503</v>
      </c>
      <c r="L1509" s="74" t="str">
        <f>IFERROR(IF(VLOOKUP(W1509,'[1]Rohware 230'!$B:$C,2,FALSE)=0,"Rohware"),
IFERROR(IF(VLOOKUP(W1509,[1]Sammelnr.!$B:$C,2,FALSE)=0,"Sammelnr. ungeschält ABS"),
IFERROR(IF(VLOOKUP(W1509,[1]Sammelnr.!$E:$F,2,FALSE)=0,"Sammelnr. ungeschält VS"),
IFERROR(IF(VLOOKUP(W1509,[1]Sammelnr.!$H:$I,2,FALSE)=0,"Sammelnr. geschält"),
IFERROR(IF(VLOOKUP(W1509,[1]Offen!$B:$C,2,FALSE)=0,"Offen ungeschält ABS"),
IFERROR(IF(VLOOKUP(W1509,[1]Offen!$E:$F,2,FALSE)=0,"Offen ungeschält VOS"),
IFERROR(IF(VLOOKUP(W1509,[1]Offen!$H:$I,2,FALSE)=0,"Offen geschält RW"),
IFERROR(IF(VLOOKUP(W1509,[1]Offen!$K:$L,2,FALSE)=0,"Offen vegan"),
IFERROR(IF(VLOOKUP(W1509,[1]Offen!$N:$O,2,FALSE)=0,"Offen Zipfel"),
IFERROR(IF(VLOOKUP(W1509,[1]Offen!$Q:$R,2,FALSE)=0,"Offen Endstücke"),
IFERROR(IF(VLOOKUP(W1509,[1]Vakuumiert!$B:$C,2,FALSE)=0,"Vakuumierter VOS ungeschält"),
IFERROR(IF(VLOOKUP(W1509,[1]Vakuumiert!$E:$F,2,FALSE)=0,"Vakuumierter ABS ungeschält"),
IFERROR(IF(VLOOKUP(W1509,[1]Vakuumiert!$H:$I,2,FALSE)=0,"Vakuumierter VOS geschält"),
IFERROR(IF(VLOOKUP(W1509,[1]Vakuumiert!$K:$L,2,FALSE)=0,"Vakuumierter VOS vegan"),
IFERROR(IF(VLOOKUP(W1509,[1]Vakuumiert!$N:$O,2,FALSE)=0,"Vakuumierter VOS Zipfel"),
IFERROR(IF(VLOOKUP(W1509,[1]Vakuumiert!$Q:$R,2,FALSE)=0,"Vakuumiert geschält"),
IFERROR(IF(VLOOKUP(W1509,'[1]vakuumierte Fertigprodukte'!$B:$C,2,FALSE)=0,"Fertigprodukte"),
IFERROR(IF(VLOOKUP(W1509,'[1]vakuumierte Fertigprodukte'!$E:$FI,2,FALSE)=0,"Vakuumierte Zipfel"),
IFERROR(IF(VLOOKUP(W1509,[1]Wurste!$B:$C,2,FALSE)=0,"Räucherwürste"),
IFERROR(IF(VLOOKUP(W1509,[1]Wurste!$E:$F,2,FALSE)=0,"URW/URGW Wurst"),
IFERROR(IF(VLOOKUP(W1509,[1]Wurste!$H:$I,2,FALSE)=0,"HF-Wurst Vegan"),
IFERROR(IF(VLOOKUP(W1509,[1]Wurste!$K:$L,2,FALSE)=0,"320er ohne Würste"),
IFERROR(IF(AND(OR(Abfalldokumentation!$I1509="BU3",Abfalldokumentation!$I1509="Verkauf"),Abfalldokumentation!$N1509="Schimmel",Abfalldokumentation!$O1509="keinen Abnehmer/kein Schälpersonal"),"Div. Zipfel, ES ohne Verwendung",VLOOKUP(Abfalldokumentation!$M1509,Produktgruppen!A:B,2,FALSE)),"-")))))))))))))))))))))))</f>
        <v>Rest</v>
      </c>
      <c r="M1509" s="76" t="str">
        <f>IFERROR(VLOOKUP(Abfalldokumentation!$W1509,Artikel!A:C,3,FALSE),Abfalldokumentation!$W1509)</f>
        <v>-</v>
      </c>
      <c r="N1509" s="76" t="str">
        <f>VLOOKUP(D1509,'Liste Gründe'!A:D,2,FALSE)</f>
        <v>Linienbezogen</v>
      </c>
      <c r="O1509" s="75" t="str">
        <f>IF(ISBLANK(F1509),VLOOKUP(Abfalldokumentation!$X1509,'Liste Gründe'!A:D,3,FALSE),F1509)</f>
        <v>Reinigung</v>
      </c>
      <c r="P1509" s="76" t="str">
        <f>IF(ISBLANK(Abfalldokumentation!$G1509),"-",Abfalldokumentation!$G1509)</f>
        <v>-</v>
      </c>
      <c r="Q1509" s="76">
        <f t="shared" si="190"/>
        <v>44</v>
      </c>
      <c r="R1509" s="76" t="str">
        <f t="shared" si="191"/>
        <v>Produkte</v>
      </c>
      <c r="S1509" s="76" t="str">
        <f t="shared" si="192"/>
        <v>BUs</v>
      </c>
      <c r="T1509" s="76" t="str">
        <f t="shared" si="193"/>
        <v>Symptome</v>
      </c>
      <c r="U1509" s="76" t="str">
        <f>IFERROR(VLOOKUP(Abfalldokumentation!$W1509,Kennzahlen!S:U,3,FALSE)*Abfalldokumentation!$J1509,"0")</f>
        <v>0</v>
      </c>
      <c r="V1509" s="76" t="str">
        <f>IF(ISBLANK(A1509),VLOOKUP(Abfalldokumentation!$W1509,'Linien - BU'!R:S,2,FALSE),A1509)</f>
        <v>Strudelline</v>
      </c>
      <c r="W1509" s="77" t="str">
        <f t="shared" si="194"/>
        <v>-</v>
      </c>
      <c r="X1509" s="77">
        <f t="shared" si="195"/>
        <v>10</v>
      </c>
      <c r="Z1509"/>
      <c r="AA1509"/>
    </row>
    <row r="1510" spans="1:27" ht="30" customHeight="1" x14ac:dyDescent="0.25">
      <c r="A1510" s="39" t="s">
        <v>121</v>
      </c>
      <c r="B1510" s="40" t="s">
        <v>36</v>
      </c>
      <c r="C1510" s="40">
        <v>65</v>
      </c>
      <c r="D1510" s="40">
        <v>21</v>
      </c>
      <c r="E1510" s="41">
        <v>44503</v>
      </c>
      <c r="F1510" s="42"/>
      <c r="G1510" s="40"/>
      <c r="H1510" s="44" t="str">
        <f>IFERROR(VLOOKUP(Abfalldokumentation!$B1510,Artikel!A:C,3,FALSE),Abfalldokumentation!$B1510)</f>
        <v>-</v>
      </c>
      <c r="I1510" s="78" t="str">
        <f>VLOOKUP(V1510,'Linien - BU'!A:B,2,FALSE)</f>
        <v>BU1</v>
      </c>
      <c r="J1510" s="79">
        <f t="shared" si="189"/>
        <v>65</v>
      </c>
      <c r="K1510" s="80">
        <f>Abfalldokumentation!$E1510</f>
        <v>44503</v>
      </c>
      <c r="L1510" s="79" t="str">
        <f>IFERROR(IF(VLOOKUP(W1510,'[1]Rohware 230'!$B:$C,2,FALSE)=0,"Rohware"),
IFERROR(IF(VLOOKUP(W1510,[1]Sammelnr.!$B:$C,2,FALSE)=0,"Sammelnr. ungeschält ABS"),
IFERROR(IF(VLOOKUP(W1510,[1]Sammelnr.!$E:$F,2,FALSE)=0,"Sammelnr. ungeschält VS"),
IFERROR(IF(VLOOKUP(W1510,[1]Sammelnr.!$H:$I,2,FALSE)=0,"Sammelnr. geschält"),
IFERROR(IF(VLOOKUP(W1510,[1]Offen!$B:$C,2,FALSE)=0,"Offen ungeschält ABS"),
IFERROR(IF(VLOOKUP(W1510,[1]Offen!$E:$F,2,FALSE)=0,"Offen ungeschält VOS"),
IFERROR(IF(VLOOKUP(W1510,[1]Offen!$H:$I,2,FALSE)=0,"Offen geschält RW"),
IFERROR(IF(VLOOKUP(W1510,[1]Offen!$K:$L,2,FALSE)=0,"Offen vegan"),
IFERROR(IF(VLOOKUP(W1510,[1]Offen!$N:$O,2,FALSE)=0,"Offen Zipfel"),
IFERROR(IF(VLOOKUP(W1510,[1]Offen!$Q:$R,2,FALSE)=0,"Offen Endstücke"),
IFERROR(IF(VLOOKUP(W1510,[1]Vakuumiert!$B:$C,2,FALSE)=0,"Vakuumierter VOS ungeschält"),
IFERROR(IF(VLOOKUP(W1510,[1]Vakuumiert!$E:$F,2,FALSE)=0,"Vakuumierter ABS ungeschält"),
IFERROR(IF(VLOOKUP(W1510,[1]Vakuumiert!$H:$I,2,FALSE)=0,"Vakuumierter VOS geschält"),
IFERROR(IF(VLOOKUP(W1510,[1]Vakuumiert!$K:$L,2,FALSE)=0,"Vakuumierter VOS vegan"),
IFERROR(IF(VLOOKUP(W1510,[1]Vakuumiert!$N:$O,2,FALSE)=0,"Vakuumierter VOS Zipfel"),
IFERROR(IF(VLOOKUP(W1510,[1]Vakuumiert!$Q:$R,2,FALSE)=0,"Vakuumiert geschält"),
IFERROR(IF(VLOOKUP(W1510,'[1]vakuumierte Fertigprodukte'!$B:$C,2,FALSE)=0,"Fertigprodukte"),
IFERROR(IF(VLOOKUP(W1510,'[1]vakuumierte Fertigprodukte'!$E:$FI,2,FALSE)=0,"Vakuumierte Zipfel"),
IFERROR(IF(VLOOKUP(W1510,[1]Wurste!$B:$C,2,FALSE)=0,"Räucherwürste"),
IFERROR(IF(VLOOKUP(W1510,[1]Wurste!$E:$F,2,FALSE)=0,"URW/URGW Wurst"),
IFERROR(IF(VLOOKUP(W1510,[1]Wurste!$H:$I,2,FALSE)=0,"HF-Wurst Vegan"),
IFERROR(IF(VLOOKUP(W1510,[1]Wurste!$K:$L,2,FALSE)=0,"320er ohne Würste"),
IFERROR(IF(AND(OR(Abfalldokumentation!$I1510="BU3",Abfalldokumentation!$I1510="Verkauf"),Abfalldokumentation!$N1510="Schimmel",Abfalldokumentation!$O1510="keinen Abnehmer/kein Schälpersonal"),"Div. Zipfel, ES ohne Verwendung",VLOOKUP(Abfalldokumentation!$M1510,Produktgruppen!A:B,2,FALSE)),"-")))))))))))))))))))))))</f>
        <v>Rest</v>
      </c>
      <c r="M1510" s="81" t="str">
        <f>IFERROR(VLOOKUP(Abfalldokumentation!$W1510,Artikel!A:C,3,FALSE),Abfalldokumentation!$W1510)</f>
        <v>-</v>
      </c>
      <c r="N1510" s="81" t="str">
        <f>VLOOKUP(D1510,'Liste Gründe'!A:D,2,FALSE)</f>
        <v>Qualitätsprobleme</v>
      </c>
      <c r="O1510" s="80" t="str">
        <f>IF(ISBLANK(F1510),VLOOKUP(Abfalldokumentation!$X1510,'Liste Gründe'!A:D,3,FALSE),F1510)</f>
        <v>Rohware zu weich</v>
      </c>
      <c r="P1510" s="81" t="str">
        <f>IF(ISBLANK(Abfalldokumentation!$G1510),"-",Abfalldokumentation!$G1510)</f>
        <v>-</v>
      </c>
      <c r="Q1510" s="81">
        <f t="shared" si="190"/>
        <v>44</v>
      </c>
      <c r="R1510" s="81" t="str">
        <f t="shared" si="191"/>
        <v>Produkte</v>
      </c>
      <c r="S1510" s="81" t="str">
        <f t="shared" si="192"/>
        <v>BUs</v>
      </c>
      <c r="T1510" s="81" t="str">
        <f t="shared" si="193"/>
        <v>Symptome</v>
      </c>
      <c r="U1510" s="81" t="str">
        <f>IFERROR(VLOOKUP(Abfalldokumentation!$W1510,Kennzahlen!S:U,3,FALSE)*Abfalldokumentation!$J1510,"0")</f>
        <v>0</v>
      </c>
      <c r="V1510" s="81" t="str">
        <f>IF(ISBLANK(A1510),VLOOKUP(Abfalldokumentation!$W1510,'Linien - BU'!R:S,2,FALSE),A1510)</f>
        <v>Strudelline</v>
      </c>
      <c r="W1510" s="77" t="str">
        <f t="shared" si="194"/>
        <v>-</v>
      </c>
      <c r="X1510" s="77">
        <f t="shared" si="195"/>
        <v>21</v>
      </c>
      <c r="Z1510"/>
      <c r="AA1510"/>
    </row>
    <row r="1511" spans="1:27" ht="30" customHeight="1" x14ac:dyDescent="0.25">
      <c r="A1511" s="45" t="s">
        <v>74</v>
      </c>
      <c r="B1511" s="46" t="s">
        <v>36</v>
      </c>
      <c r="C1511" s="46">
        <v>65</v>
      </c>
      <c r="D1511" s="46">
        <v>10</v>
      </c>
      <c r="E1511" s="47">
        <v>44503</v>
      </c>
      <c r="F1511" s="48"/>
      <c r="G1511" s="46"/>
      <c r="H1511" s="50" t="str">
        <f>IFERROR(VLOOKUP(Abfalldokumentation!$B1511,Artikel!A:C,3,FALSE),Abfalldokumentation!$B1511)</f>
        <v>-</v>
      </c>
      <c r="I1511" s="73" t="str">
        <f>VLOOKUP(V1511,'Linien - BU'!A:B,2,FALSE)</f>
        <v>BU1</v>
      </c>
      <c r="J1511" s="74">
        <f t="shared" si="189"/>
        <v>65</v>
      </c>
      <c r="K1511" s="75">
        <f>Abfalldokumentation!$E1511</f>
        <v>44503</v>
      </c>
      <c r="L1511" s="74" t="str">
        <f>IFERROR(IF(VLOOKUP(W1511,'[1]Rohware 230'!$B:$C,2,FALSE)=0,"Rohware"),
IFERROR(IF(VLOOKUP(W1511,[1]Sammelnr.!$B:$C,2,FALSE)=0,"Sammelnr. ungeschält ABS"),
IFERROR(IF(VLOOKUP(W1511,[1]Sammelnr.!$E:$F,2,FALSE)=0,"Sammelnr. ungeschält VS"),
IFERROR(IF(VLOOKUP(W1511,[1]Sammelnr.!$H:$I,2,FALSE)=0,"Sammelnr. geschält"),
IFERROR(IF(VLOOKUP(W1511,[1]Offen!$B:$C,2,FALSE)=0,"Offen ungeschält ABS"),
IFERROR(IF(VLOOKUP(W1511,[1]Offen!$E:$F,2,FALSE)=0,"Offen ungeschält VOS"),
IFERROR(IF(VLOOKUP(W1511,[1]Offen!$H:$I,2,FALSE)=0,"Offen geschält RW"),
IFERROR(IF(VLOOKUP(W1511,[1]Offen!$K:$L,2,FALSE)=0,"Offen vegan"),
IFERROR(IF(VLOOKUP(W1511,[1]Offen!$N:$O,2,FALSE)=0,"Offen Zipfel"),
IFERROR(IF(VLOOKUP(W1511,[1]Offen!$Q:$R,2,FALSE)=0,"Offen Endstücke"),
IFERROR(IF(VLOOKUP(W1511,[1]Vakuumiert!$B:$C,2,FALSE)=0,"Vakuumierter VOS ungeschält"),
IFERROR(IF(VLOOKUP(W1511,[1]Vakuumiert!$E:$F,2,FALSE)=0,"Vakuumierter ABS ungeschält"),
IFERROR(IF(VLOOKUP(W1511,[1]Vakuumiert!$H:$I,2,FALSE)=0,"Vakuumierter VOS geschält"),
IFERROR(IF(VLOOKUP(W1511,[1]Vakuumiert!$K:$L,2,FALSE)=0,"Vakuumierter VOS vegan"),
IFERROR(IF(VLOOKUP(W1511,[1]Vakuumiert!$N:$O,2,FALSE)=0,"Vakuumierter VOS Zipfel"),
IFERROR(IF(VLOOKUP(W1511,[1]Vakuumiert!$Q:$R,2,FALSE)=0,"Vakuumiert geschält"),
IFERROR(IF(VLOOKUP(W1511,'[1]vakuumierte Fertigprodukte'!$B:$C,2,FALSE)=0,"Fertigprodukte"),
IFERROR(IF(VLOOKUP(W1511,'[1]vakuumierte Fertigprodukte'!$E:$FI,2,FALSE)=0,"Vakuumierte Zipfel"),
IFERROR(IF(VLOOKUP(W1511,[1]Wurste!$B:$C,2,FALSE)=0,"Räucherwürste"),
IFERROR(IF(VLOOKUP(W1511,[1]Wurste!$E:$F,2,FALSE)=0,"URW/URGW Wurst"),
IFERROR(IF(VLOOKUP(W1511,[1]Wurste!$H:$I,2,FALSE)=0,"HF-Wurst Vegan"),
IFERROR(IF(VLOOKUP(W1511,[1]Wurste!$K:$L,2,FALSE)=0,"320er ohne Würste"),
IFERROR(IF(AND(OR(Abfalldokumentation!$I1511="BU3",Abfalldokumentation!$I1511="Verkauf"),Abfalldokumentation!$N1511="Schimmel",Abfalldokumentation!$O1511="keinen Abnehmer/kein Schälpersonal"),"Div. Zipfel, ES ohne Verwendung",VLOOKUP(Abfalldokumentation!$M1511,Produktgruppen!A:B,2,FALSE)),"-")))))))))))))))))))))))</f>
        <v>Rest</v>
      </c>
      <c r="M1511" s="76" t="str">
        <f>IFERROR(VLOOKUP(Abfalldokumentation!$W1511,Artikel!A:C,3,FALSE),Abfalldokumentation!$W1511)</f>
        <v>-</v>
      </c>
      <c r="N1511" s="76" t="str">
        <f>VLOOKUP(D1511,'Liste Gründe'!A:D,2,FALSE)</f>
        <v>Linienbezogen</v>
      </c>
      <c r="O1511" s="75" t="str">
        <f>IF(ISBLANK(F1511),VLOOKUP(Abfalldokumentation!$X1511,'Liste Gründe'!A:D,3,FALSE),F1511)</f>
        <v>Reinigung</v>
      </c>
      <c r="P1511" s="76" t="str">
        <f>IF(ISBLANK(Abfalldokumentation!$G1511),"-",Abfalldokumentation!$G1511)</f>
        <v>-</v>
      </c>
      <c r="Q1511" s="76">
        <f t="shared" si="190"/>
        <v>44</v>
      </c>
      <c r="R1511" s="76" t="str">
        <f t="shared" si="191"/>
        <v>Produkte</v>
      </c>
      <c r="S1511" s="76" t="str">
        <f t="shared" si="192"/>
        <v>BUs</v>
      </c>
      <c r="T1511" s="76" t="str">
        <f t="shared" si="193"/>
        <v>Symptome</v>
      </c>
      <c r="U1511" s="76" t="str">
        <f>IFERROR(VLOOKUP(Abfalldokumentation!$W1511,Kennzahlen!S:U,3,FALSE)*Abfalldokumentation!$J1511,"0")</f>
        <v>0</v>
      </c>
      <c r="V1511" s="76" t="str">
        <f>IF(ISBLANK(A1511),VLOOKUP(Abfalldokumentation!$W1511,'Linien - BU'!R:S,2,FALSE),A1511)</f>
        <v>Schmelze</v>
      </c>
      <c r="W1511" s="77" t="str">
        <f t="shared" si="194"/>
        <v>-</v>
      </c>
      <c r="X1511" s="77">
        <f t="shared" si="195"/>
        <v>10</v>
      </c>
      <c r="Z1511"/>
      <c r="AA1511"/>
    </row>
    <row r="1512" spans="1:27" ht="30" customHeight="1" x14ac:dyDescent="0.25">
      <c r="A1512" s="39" t="s">
        <v>70</v>
      </c>
      <c r="B1512" s="40" t="s">
        <v>36</v>
      </c>
      <c r="C1512" s="40">
        <v>128</v>
      </c>
      <c r="D1512" s="40">
        <v>30</v>
      </c>
      <c r="E1512" s="41">
        <v>44503</v>
      </c>
      <c r="F1512" s="42"/>
      <c r="G1512" s="40"/>
      <c r="H1512" s="44" t="str">
        <f>IFERROR(VLOOKUP(Abfalldokumentation!$B1512,Artikel!A:C,3,FALSE),Abfalldokumentation!$B1512)</f>
        <v>-</v>
      </c>
      <c r="I1512" s="78" t="str">
        <f>VLOOKUP(V1512,'Linien - BU'!A:B,2,FALSE)</f>
        <v>BU1</v>
      </c>
      <c r="J1512" s="79">
        <f t="shared" si="189"/>
        <v>128</v>
      </c>
      <c r="K1512" s="80">
        <f>Abfalldokumentation!$E1512</f>
        <v>44503</v>
      </c>
      <c r="L1512" s="79" t="str">
        <f>IFERROR(IF(VLOOKUP(W1512,'[1]Rohware 230'!$B:$C,2,FALSE)=0,"Rohware"),
IFERROR(IF(VLOOKUP(W1512,[1]Sammelnr.!$B:$C,2,FALSE)=0,"Sammelnr. ungeschält ABS"),
IFERROR(IF(VLOOKUP(W1512,[1]Sammelnr.!$E:$F,2,FALSE)=0,"Sammelnr. ungeschält VS"),
IFERROR(IF(VLOOKUP(W1512,[1]Sammelnr.!$H:$I,2,FALSE)=0,"Sammelnr. geschält"),
IFERROR(IF(VLOOKUP(W1512,[1]Offen!$B:$C,2,FALSE)=0,"Offen ungeschält ABS"),
IFERROR(IF(VLOOKUP(W1512,[1]Offen!$E:$F,2,FALSE)=0,"Offen ungeschält VOS"),
IFERROR(IF(VLOOKUP(W1512,[1]Offen!$H:$I,2,FALSE)=0,"Offen geschält RW"),
IFERROR(IF(VLOOKUP(W1512,[1]Offen!$K:$L,2,FALSE)=0,"Offen vegan"),
IFERROR(IF(VLOOKUP(W1512,[1]Offen!$N:$O,2,FALSE)=0,"Offen Zipfel"),
IFERROR(IF(VLOOKUP(W1512,[1]Offen!$Q:$R,2,FALSE)=0,"Offen Endstücke"),
IFERROR(IF(VLOOKUP(W1512,[1]Vakuumiert!$B:$C,2,FALSE)=0,"Vakuumierter VOS ungeschält"),
IFERROR(IF(VLOOKUP(W1512,[1]Vakuumiert!$E:$F,2,FALSE)=0,"Vakuumierter ABS ungeschält"),
IFERROR(IF(VLOOKUP(W1512,[1]Vakuumiert!$H:$I,2,FALSE)=0,"Vakuumierter VOS geschält"),
IFERROR(IF(VLOOKUP(W1512,[1]Vakuumiert!$K:$L,2,FALSE)=0,"Vakuumierter VOS vegan"),
IFERROR(IF(VLOOKUP(W1512,[1]Vakuumiert!$N:$O,2,FALSE)=0,"Vakuumierter VOS Zipfel"),
IFERROR(IF(VLOOKUP(W1512,[1]Vakuumiert!$Q:$R,2,FALSE)=0,"Vakuumiert geschält"),
IFERROR(IF(VLOOKUP(W1512,'[1]vakuumierte Fertigprodukte'!$B:$C,2,FALSE)=0,"Fertigprodukte"),
IFERROR(IF(VLOOKUP(W1512,'[1]vakuumierte Fertigprodukte'!$E:$FI,2,FALSE)=0,"Vakuumierte Zipfel"),
IFERROR(IF(VLOOKUP(W1512,[1]Wurste!$B:$C,2,FALSE)=0,"Räucherwürste"),
IFERROR(IF(VLOOKUP(W1512,[1]Wurste!$E:$F,2,FALSE)=0,"URW/URGW Wurst"),
IFERROR(IF(VLOOKUP(W1512,[1]Wurste!$H:$I,2,FALSE)=0,"HF-Wurst Vegan"),
IFERROR(IF(VLOOKUP(W1512,[1]Wurste!$K:$L,2,FALSE)=0,"320er ohne Würste"),
IFERROR(IF(AND(OR(Abfalldokumentation!$I1512="BU3",Abfalldokumentation!$I1512="Verkauf"),Abfalldokumentation!$N1512="Schimmel",Abfalldokumentation!$O1512="keinen Abnehmer/kein Schälpersonal"),"Div. Zipfel, ES ohne Verwendung",VLOOKUP(Abfalldokumentation!$M1512,Produktgruppen!A:B,2,FALSE)),"-")))))))))))))))))))))))</f>
        <v>Rest</v>
      </c>
      <c r="M1512" s="81" t="str">
        <f>IFERROR(VLOOKUP(Abfalldokumentation!$W1512,Artikel!A:C,3,FALSE),Abfalldokumentation!$W1512)</f>
        <v>-</v>
      </c>
      <c r="N1512" s="81" t="str">
        <f>VLOOKUP(D1512,'Liste Gründe'!A:D,2,FALSE)</f>
        <v>Linienbezogen</v>
      </c>
      <c r="O1512" s="80" t="str">
        <f>IF(ISBLANK(F1512),VLOOKUP(Abfalldokumentation!$X1512,'Liste Gründe'!A:D,3,FALSE),F1512)</f>
        <v>Maschinenabfall</v>
      </c>
      <c r="P1512" s="81" t="str">
        <f>IF(ISBLANK(Abfalldokumentation!$G1512),"-",Abfalldokumentation!$G1512)</f>
        <v>-</v>
      </c>
      <c r="Q1512" s="81">
        <f t="shared" si="190"/>
        <v>44</v>
      </c>
      <c r="R1512" s="81" t="str">
        <f t="shared" si="191"/>
        <v>Produkte</v>
      </c>
      <c r="S1512" s="81" t="str">
        <f t="shared" si="192"/>
        <v>BUs</v>
      </c>
      <c r="T1512" s="81" t="str">
        <f t="shared" si="193"/>
        <v>Symptome</v>
      </c>
      <c r="U1512" s="81" t="str">
        <f>IFERROR(VLOOKUP(Abfalldokumentation!$W1512,Kennzahlen!S:U,3,FALSE)*Abfalldokumentation!$J1512,"0")</f>
        <v>0</v>
      </c>
      <c r="V1512" s="81" t="str">
        <f>IF(ISBLANK(A1512),VLOOKUP(Abfalldokumentation!$W1512,'Linien - BU'!R:S,2,FALSE),A1512)</f>
        <v>Abfüllung</v>
      </c>
      <c r="W1512" s="77" t="str">
        <f t="shared" si="194"/>
        <v>-</v>
      </c>
      <c r="X1512" s="77">
        <f t="shared" si="195"/>
        <v>30</v>
      </c>
      <c r="Z1512"/>
      <c r="AA1512"/>
    </row>
    <row r="1513" spans="1:27" ht="30" customHeight="1" x14ac:dyDescent="0.25">
      <c r="A1513" s="45" t="s">
        <v>8</v>
      </c>
      <c r="B1513" s="46" t="s">
        <v>36</v>
      </c>
      <c r="C1513" s="46">
        <v>16</v>
      </c>
      <c r="D1513" s="46">
        <v>30</v>
      </c>
      <c r="E1513" s="47">
        <v>44503</v>
      </c>
      <c r="F1513" s="48"/>
      <c r="G1513" s="46"/>
      <c r="H1513" s="50" t="str">
        <f>IFERROR(VLOOKUP(Abfalldokumentation!$B1513,Artikel!A:C,3,FALSE),Abfalldokumentation!$B1513)</f>
        <v>-</v>
      </c>
      <c r="I1513" s="73" t="str">
        <f>VLOOKUP(V1513,'Linien - BU'!A:B,2,FALSE)</f>
        <v>BU3</v>
      </c>
      <c r="J1513" s="74">
        <f t="shared" si="189"/>
        <v>16</v>
      </c>
      <c r="K1513" s="75">
        <f>Abfalldokumentation!$E1513</f>
        <v>44503</v>
      </c>
      <c r="L1513" s="74" t="str">
        <f>IFERROR(IF(VLOOKUP(W1513,'[1]Rohware 230'!$B:$C,2,FALSE)=0,"Rohware"),
IFERROR(IF(VLOOKUP(W1513,[1]Sammelnr.!$B:$C,2,FALSE)=0,"Sammelnr. ungeschält ABS"),
IFERROR(IF(VLOOKUP(W1513,[1]Sammelnr.!$E:$F,2,FALSE)=0,"Sammelnr. ungeschält VS"),
IFERROR(IF(VLOOKUP(W1513,[1]Sammelnr.!$H:$I,2,FALSE)=0,"Sammelnr. geschält"),
IFERROR(IF(VLOOKUP(W1513,[1]Offen!$B:$C,2,FALSE)=0,"Offen ungeschält ABS"),
IFERROR(IF(VLOOKUP(W1513,[1]Offen!$E:$F,2,FALSE)=0,"Offen ungeschält VOS"),
IFERROR(IF(VLOOKUP(W1513,[1]Offen!$H:$I,2,FALSE)=0,"Offen geschält RW"),
IFERROR(IF(VLOOKUP(W1513,[1]Offen!$K:$L,2,FALSE)=0,"Offen vegan"),
IFERROR(IF(VLOOKUP(W1513,[1]Offen!$N:$O,2,FALSE)=0,"Offen Zipfel"),
IFERROR(IF(VLOOKUP(W1513,[1]Offen!$Q:$R,2,FALSE)=0,"Offen Endstücke"),
IFERROR(IF(VLOOKUP(W1513,[1]Vakuumiert!$B:$C,2,FALSE)=0,"Vakuumierter VOS ungeschält"),
IFERROR(IF(VLOOKUP(W1513,[1]Vakuumiert!$E:$F,2,FALSE)=0,"Vakuumierter ABS ungeschält"),
IFERROR(IF(VLOOKUP(W1513,[1]Vakuumiert!$H:$I,2,FALSE)=0,"Vakuumierter VOS geschält"),
IFERROR(IF(VLOOKUP(W1513,[1]Vakuumiert!$K:$L,2,FALSE)=0,"Vakuumierter VOS vegan"),
IFERROR(IF(VLOOKUP(W1513,[1]Vakuumiert!$N:$O,2,FALSE)=0,"Vakuumierter VOS Zipfel"),
IFERROR(IF(VLOOKUP(W1513,[1]Vakuumiert!$Q:$R,2,FALSE)=0,"Vakuumiert geschält"),
IFERROR(IF(VLOOKUP(W1513,'[1]vakuumierte Fertigprodukte'!$B:$C,2,FALSE)=0,"Fertigprodukte"),
IFERROR(IF(VLOOKUP(W1513,'[1]vakuumierte Fertigprodukte'!$E:$FI,2,FALSE)=0,"Vakuumierte Zipfel"),
IFERROR(IF(VLOOKUP(W1513,[1]Wurste!$B:$C,2,FALSE)=0,"Räucherwürste"),
IFERROR(IF(VLOOKUP(W1513,[1]Wurste!$E:$F,2,FALSE)=0,"URW/URGW Wurst"),
IFERROR(IF(VLOOKUP(W1513,[1]Wurste!$H:$I,2,FALSE)=0,"HF-Wurst Vegan"),
IFERROR(IF(VLOOKUP(W1513,[1]Wurste!$K:$L,2,FALSE)=0,"320er ohne Würste"),
IFERROR(IF(AND(OR(Abfalldokumentation!$I1513="BU3",Abfalldokumentation!$I1513="Verkauf"),Abfalldokumentation!$N1513="Schimmel",Abfalldokumentation!$O1513="keinen Abnehmer/kein Schälpersonal"),"Div. Zipfel, ES ohne Verwendung",VLOOKUP(Abfalldokumentation!$M1513,Produktgruppen!A:B,2,FALSE)),"-")))))))))))))))))))))))</f>
        <v>Rest</v>
      </c>
      <c r="M1513" s="76" t="str">
        <f>IFERROR(VLOOKUP(Abfalldokumentation!$W1513,Artikel!A:C,3,FALSE),Abfalldokumentation!$W1513)</f>
        <v>-</v>
      </c>
      <c r="N1513" s="76" t="str">
        <f>VLOOKUP(D1513,'Liste Gründe'!A:D,2,FALSE)</f>
        <v>Linienbezogen</v>
      </c>
      <c r="O1513" s="75" t="str">
        <f>IF(ISBLANK(F1513),VLOOKUP(Abfalldokumentation!$X1513,'Liste Gründe'!A:D,3,FALSE),F1513)</f>
        <v>Maschinenabfall</v>
      </c>
      <c r="P1513" s="76" t="str">
        <f>IF(ISBLANK(Abfalldokumentation!$G1513),"-",Abfalldokumentation!$G1513)</f>
        <v>-</v>
      </c>
      <c r="Q1513" s="76">
        <f t="shared" si="190"/>
        <v>44</v>
      </c>
      <c r="R1513" s="76" t="str">
        <f t="shared" si="191"/>
        <v>Produkte</v>
      </c>
      <c r="S1513" s="76" t="str">
        <f t="shared" si="192"/>
        <v>BUs</v>
      </c>
      <c r="T1513" s="76" t="str">
        <f t="shared" si="193"/>
        <v>Symptome</v>
      </c>
      <c r="U1513" s="76" t="str">
        <f>IFERROR(VLOOKUP(Abfalldokumentation!$W1513,Kennzahlen!S:U,3,FALSE)*Abfalldokumentation!$J1513,"0")</f>
        <v>0</v>
      </c>
      <c r="V1513" s="76" t="str">
        <f>IF(ISBLANK(A1513),VLOOKUP(Abfalldokumentation!$W1513,'Linien - BU'!R:S,2,FALSE),A1513)</f>
        <v>BU3</v>
      </c>
      <c r="W1513" s="77" t="str">
        <f t="shared" si="194"/>
        <v>-</v>
      </c>
      <c r="X1513" s="77">
        <f t="shared" si="195"/>
        <v>30</v>
      </c>
      <c r="Z1513"/>
      <c r="AA1513"/>
    </row>
    <row r="1514" spans="1:27" ht="30" customHeight="1" x14ac:dyDescent="0.25">
      <c r="A1514" s="39" t="s">
        <v>92</v>
      </c>
      <c r="B1514" s="40" t="s">
        <v>36</v>
      </c>
      <c r="C1514" s="40">
        <v>30</v>
      </c>
      <c r="D1514" s="40">
        <v>73</v>
      </c>
      <c r="E1514" s="41">
        <v>44503</v>
      </c>
      <c r="F1514" s="42"/>
      <c r="G1514" s="40"/>
      <c r="H1514" s="44" t="str">
        <f>IFERROR(VLOOKUP(Abfalldokumentation!$B1514,Artikel!A:C,3,FALSE),Abfalldokumentation!$B1514)</f>
        <v>-</v>
      </c>
      <c r="I1514" s="78" t="str">
        <f>VLOOKUP(V1514,'Linien - BU'!A:B,2,FALSE)</f>
        <v>Rest</v>
      </c>
      <c r="J1514" s="79">
        <f t="shared" si="189"/>
        <v>30</v>
      </c>
      <c r="K1514" s="80">
        <f>Abfalldokumentation!$E1514</f>
        <v>44503</v>
      </c>
      <c r="L1514" s="79" t="str">
        <f>IFERROR(IF(VLOOKUP(W1514,'[1]Rohware 230'!$B:$C,2,FALSE)=0,"Rohware"),
IFERROR(IF(VLOOKUP(W1514,[1]Sammelnr.!$B:$C,2,FALSE)=0,"Sammelnr. ungeschält ABS"),
IFERROR(IF(VLOOKUP(W1514,[1]Sammelnr.!$E:$F,2,FALSE)=0,"Sammelnr. ungeschält VS"),
IFERROR(IF(VLOOKUP(W1514,[1]Sammelnr.!$H:$I,2,FALSE)=0,"Sammelnr. geschält"),
IFERROR(IF(VLOOKUP(W1514,[1]Offen!$B:$C,2,FALSE)=0,"Offen ungeschält ABS"),
IFERROR(IF(VLOOKUP(W1514,[1]Offen!$E:$F,2,FALSE)=0,"Offen ungeschält VOS"),
IFERROR(IF(VLOOKUP(W1514,[1]Offen!$H:$I,2,FALSE)=0,"Offen geschält RW"),
IFERROR(IF(VLOOKUP(W1514,[1]Offen!$K:$L,2,FALSE)=0,"Offen vegan"),
IFERROR(IF(VLOOKUP(W1514,[1]Offen!$N:$O,2,FALSE)=0,"Offen Zipfel"),
IFERROR(IF(VLOOKUP(W1514,[1]Offen!$Q:$R,2,FALSE)=0,"Offen Endstücke"),
IFERROR(IF(VLOOKUP(W1514,[1]Vakuumiert!$B:$C,2,FALSE)=0,"Vakuumierter VOS ungeschält"),
IFERROR(IF(VLOOKUP(W1514,[1]Vakuumiert!$E:$F,2,FALSE)=0,"Vakuumierter ABS ungeschält"),
IFERROR(IF(VLOOKUP(W1514,[1]Vakuumiert!$H:$I,2,FALSE)=0,"Vakuumierter VOS geschält"),
IFERROR(IF(VLOOKUP(W1514,[1]Vakuumiert!$K:$L,2,FALSE)=0,"Vakuumierter VOS vegan"),
IFERROR(IF(VLOOKUP(W1514,[1]Vakuumiert!$N:$O,2,FALSE)=0,"Vakuumierter VOS Zipfel"),
IFERROR(IF(VLOOKUP(W1514,[1]Vakuumiert!$Q:$R,2,FALSE)=0,"Vakuumiert geschält"),
IFERROR(IF(VLOOKUP(W1514,'[1]vakuumierte Fertigprodukte'!$B:$C,2,FALSE)=0,"Fertigprodukte"),
IFERROR(IF(VLOOKUP(W1514,'[1]vakuumierte Fertigprodukte'!$E:$FI,2,FALSE)=0,"Vakuumierte Zipfel"),
IFERROR(IF(VLOOKUP(W1514,[1]Wurste!$B:$C,2,FALSE)=0,"Räucherwürste"),
IFERROR(IF(VLOOKUP(W1514,[1]Wurste!$E:$F,2,FALSE)=0,"URW/URGW Wurst"),
IFERROR(IF(VLOOKUP(W1514,[1]Wurste!$H:$I,2,FALSE)=0,"HF-Wurst Vegan"),
IFERROR(IF(VLOOKUP(W1514,[1]Wurste!$K:$L,2,FALSE)=0,"320er ohne Würste"),
IFERROR(IF(AND(OR(Abfalldokumentation!$I1514="BU3",Abfalldokumentation!$I1514="Verkauf"),Abfalldokumentation!$N1514="Schimmel",Abfalldokumentation!$O1514="keinen Abnehmer/kein Schälpersonal"),"Div. Zipfel, ES ohne Verwendung",VLOOKUP(Abfalldokumentation!$M1514,Produktgruppen!A:B,2,FALSE)),"-")))))))))))))))))))))))</f>
        <v>Rest</v>
      </c>
      <c r="M1514" s="81" t="str">
        <f>IFERROR(VLOOKUP(Abfalldokumentation!$W1514,Artikel!A:C,3,FALSE),Abfalldokumentation!$W1514)</f>
        <v>-</v>
      </c>
      <c r="N1514" s="81" t="str">
        <f>VLOOKUP(D1514,'Liste Gründe'!A:D,2,FALSE)</f>
        <v>Qualitätssicherung</v>
      </c>
      <c r="O1514" s="80" t="str">
        <f>IF(ISBLANK(F1514),VLOOKUP(Abfalldokumentation!$X1514,'Liste Gründe'!A:D,3,FALSE),F1514)</f>
        <v>Laborproben</v>
      </c>
      <c r="P1514" s="81" t="str">
        <f>IF(ISBLANK(Abfalldokumentation!$G1514),"-",Abfalldokumentation!$G1514)</f>
        <v>-</v>
      </c>
      <c r="Q1514" s="81">
        <f t="shared" si="190"/>
        <v>44</v>
      </c>
      <c r="R1514" s="81" t="str">
        <f t="shared" si="191"/>
        <v>Produkte</v>
      </c>
      <c r="S1514" s="81" t="str">
        <f t="shared" si="192"/>
        <v>BUs</v>
      </c>
      <c r="T1514" s="81" t="str">
        <f t="shared" si="193"/>
        <v>Symptome</v>
      </c>
      <c r="U1514" s="81" t="str">
        <f>IFERROR(VLOOKUP(Abfalldokumentation!$W1514,Kennzahlen!S:U,3,FALSE)*Abfalldokumentation!$J1514,"0")</f>
        <v>0</v>
      </c>
      <c r="V1514" s="81" t="str">
        <f>IF(ISBLANK(A1514),VLOOKUP(Abfalldokumentation!$W1514,'Linien - BU'!R:S,2,FALSE),A1514)</f>
        <v>Labor</v>
      </c>
      <c r="W1514" s="77" t="str">
        <f t="shared" si="194"/>
        <v>-</v>
      </c>
      <c r="X1514" s="77">
        <f t="shared" si="195"/>
        <v>73</v>
      </c>
      <c r="Z1514"/>
      <c r="AA1514"/>
    </row>
    <row r="1515" spans="1:27" ht="30" customHeight="1" x14ac:dyDescent="0.25">
      <c r="A1515" s="45" t="s">
        <v>89</v>
      </c>
      <c r="B1515" s="46" t="s">
        <v>36</v>
      </c>
      <c r="C1515" s="46">
        <v>9.8000000000000007</v>
      </c>
      <c r="D1515" s="46">
        <v>74</v>
      </c>
      <c r="E1515" s="47">
        <v>44503</v>
      </c>
      <c r="F1515" s="48"/>
      <c r="G1515" s="46"/>
      <c r="H1515" s="50" t="str">
        <f>IFERROR(VLOOKUP(Abfalldokumentation!$B1515,Artikel!A:C,3,FALSE),Abfalldokumentation!$B1515)</f>
        <v>-</v>
      </c>
      <c r="I1515" s="73" t="str">
        <f>VLOOKUP(V1515,'Linien - BU'!A:B,2,FALSE)</f>
        <v>Rest</v>
      </c>
      <c r="J1515" s="74">
        <f t="shared" si="189"/>
        <v>9.8000000000000007</v>
      </c>
      <c r="K1515" s="75">
        <f>Abfalldokumentation!$E1515</f>
        <v>44503</v>
      </c>
      <c r="L1515" s="74" t="str">
        <f>IFERROR(IF(VLOOKUP(W1515,'[1]Rohware 230'!$B:$C,2,FALSE)=0,"Rohware"),
IFERROR(IF(VLOOKUP(W1515,[1]Sammelnr.!$B:$C,2,FALSE)=0,"Sammelnr. ungeschält ABS"),
IFERROR(IF(VLOOKUP(W1515,[1]Sammelnr.!$E:$F,2,FALSE)=0,"Sammelnr. ungeschält VS"),
IFERROR(IF(VLOOKUP(W1515,[1]Sammelnr.!$H:$I,2,FALSE)=0,"Sammelnr. geschält"),
IFERROR(IF(VLOOKUP(W1515,[1]Offen!$B:$C,2,FALSE)=0,"Offen ungeschält ABS"),
IFERROR(IF(VLOOKUP(W1515,[1]Offen!$E:$F,2,FALSE)=0,"Offen ungeschält VOS"),
IFERROR(IF(VLOOKUP(W1515,[1]Offen!$H:$I,2,FALSE)=0,"Offen geschält RW"),
IFERROR(IF(VLOOKUP(W1515,[1]Offen!$K:$L,2,FALSE)=0,"Offen vegan"),
IFERROR(IF(VLOOKUP(W1515,[1]Offen!$N:$O,2,FALSE)=0,"Offen Zipfel"),
IFERROR(IF(VLOOKUP(W1515,[1]Offen!$Q:$R,2,FALSE)=0,"Offen Endstücke"),
IFERROR(IF(VLOOKUP(W1515,[1]Vakuumiert!$B:$C,2,FALSE)=0,"Vakuumierter VOS ungeschält"),
IFERROR(IF(VLOOKUP(W1515,[1]Vakuumiert!$E:$F,2,FALSE)=0,"Vakuumierter ABS ungeschält"),
IFERROR(IF(VLOOKUP(W1515,[1]Vakuumiert!$H:$I,2,FALSE)=0,"Vakuumierter VOS geschält"),
IFERROR(IF(VLOOKUP(W1515,[1]Vakuumiert!$K:$L,2,FALSE)=0,"Vakuumierter VOS vegan"),
IFERROR(IF(VLOOKUP(W1515,[1]Vakuumiert!$N:$O,2,FALSE)=0,"Vakuumierter VOS Zipfel"),
IFERROR(IF(VLOOKUP(W1515,[1]Vakuumiert!$Q:$R,2,FALSE)=0,"Vakuumiert geschält"),
IFERROR(IF(VLOOKUP(W1515,'[1]vakuumierte Fertigprodukte'!$B:$C,2,FALSE)=0,"Fertigprodukte"),
IFERROR(IF(VLOOKUP(W1515,'[1]vakuumierte Fertigprodukte'!$E:$FI,2,FALSE)=0,"Vakuumierte Zipfel"),
IFERROR(IF(VLOOKUP(W1515,[1]Wurste!$B:$C,2,FALSE)=0,"Räucherwürste"),
IFERROR(IF(VLOOKUP(W1515,[1]Wurste!$E:$F,2,FALSE)=0,"URW/URGW Wurst"),
IFERROR(IF(VLOOKUP(W1515,[1]Wurste!$H:$I,2,FALSE)=0,"HF-Wurst Vegan"),
IFERROR(IF(VLOOKUP(W1515,[1]Wurste!$K:$L,2,FALSE)=0,"320er ohne Würste"),
IFERROR(IF(AND(OR(Abfalldokumentation!$I1515="BU3",Abfalldokumentation!$I1515="Verkauf"),Abfalldokumentation!$N1515="Schimmel",Abfalldokumentation!$O1515="keinen Abnehmer/kein Schälpersonal"),"Div. Zipfel, ES ohne Verwendung",VLOOKUP(Abfalldokumentation!$M1515,Produktgruppen!A:B,2,FALSE)),"-")))))))))))))))))))))))</f>
        <v>Rest</v>
      </c>
      <c r="M1515" s="76" t="str">
        <f>IFERROR(VLOOKUP(Abfalldokumentation!$W1515,Artikel!A:C,3,FALSE),Abfalldokumentation!$W1515)</f>
        <v>-</v>
      </c>
      <c r="N1515" s="76" t="str">
        <f>VLOOKUP(D1515,'Liste Gründe'!A:D,2,FALSE)</f>
        <v>Qualitätssicherung</v>
      </c>
      <c r="O1515" s="75" t="str">
        <f>IF(ISBLANK(F1515),VLOOKUP(Abfalldokumentation!$X1515,'Liste Gründe'!A:D,3,FALSE),F1515)</f>
        <v>Sensorik</v>
      </c>
      <c r="P1515" s="76" t="str">
        <f>IF(ISBLANK(Abfalldokumentation!$G1515),"-",Abfalldokumentation!$G1515)</f>
        <v>-</v>
      </c>
      <c r="Q1515" s="76">
        <f t="shared" si="190"/>
        <v>44</v>
      </c>
      <c r="R1515" s="76" t="str">
        <f t="shared" si="191"/>
        <v>Produkte</v>
      </c>
      <c r="S1515" s="76" t="str">
        <f t="shared" si="192"/>
        <v>BUs</v>
      </c>
      <c r="T1515" s="76" t="str">
        <f t="shared" si="193"/>
        <v>Symptome</v>
      </c>
      <c r="U1515" s="76" t="str">
        <f>IFERROR(VLOOKUP(Abfalldokumentation!$W1515,Kennzahlen!S:U,3,FALSE)*Abfalldokumentation!$J1515,"0")</f>
        <v>0</v>
      </c>
      <c r="V1515" s="76" t="str">
        <f>IF(ISBLANK(A1515),VLOOKUP(Abfalldokumentation!$W1515,'Linien - BU'!R:S,2,FALSE),A1515)</f>
        <v>QM</v>
      </c>
      <c r="W1515" s="77" t="str">
        <f t="shared" si="194"/>
        <v>-</v>
      </c>
      <c r="X1515" s="77">
        <f t="shared" si="195"/>
        <v>74</v>
      </c>
      <c r="Z1515"/>
      <c r="AA1515"/>
    </row>
    <row r="1516" spans="1:27" ht="30" customHeight="1" x14ac:dyDescent="0.25">
      <c r="A1516" s="39" t="s">
        <v>123</v>
      </c>
      <c r="B1516" s="40" t="s">
        <v>36</v>
      </c>
      <c r="C1516" s="40">
        <v>28</v>
      </c>
      <c r="D1516" s="40">
        <v>30</v>
      </c>
      <c r="E1516" s="41">
        <v>44503</v>
      </c>
      <c r="F1516" s="42"/>
      <c r="G1516" s="40"/>
      <c r="H1516" s="44" t="str">
        <f>IFERROR(VLOOKUP(Abfalldokumentation!$B1516,Artikel!A:C,3,FALSE),Abfalldokumentation!$B1516)</f>
        <v>-</v>
      </c>
      <c r="I1516" s="78" t="str">
        <f>VLOOKUP(V1516,'Linien - BU'!A:B,2,FALSE)</f>
        <v>BU3</v>
      </c>
      <c r="J1516" s="79">
        <f t="shared" si="189"/>
        <v>28</v>
      </c>
      <c r="K1516" s="80">
        <f>Abfalldokumentation!$E1516</f>
        <v>44503</v>
      </c>
      <c r="L1516" s="79" t="str">
        <f>IFERROR(IF(VLOOKUP(W1516,'[1]Rohware 230'!$B:$C,2,FALSE)=0,"Rohware"),
IFERROR(IF(VLOOKUP(W1516,[1]Sammelnr.!$B:$C,2,FALSE)=0,"Sammelnr. ungeschält ABS"),
IFERROR(IF(VLOOKUP(W1516,[1]Sammelnr.!$E:$F,2,FALSE)=0,"Sammelnr. ungeschält VS"),
IFERROR(IF(VLOOKUP(W1516,[1]Sammelnr.!$H:$I,2,FALSE)=0,"Sammelnr. geschält"),
IFERROR(IF(VLOOKUP(W1516,[1]Offen!$B:$C,2,FALSE)=0,"Offen ungeschält ABS"),
IFERROR(IF(VLOOKUP(W1516,[1]Offen!$E:$F,2,FALSE)=0,"Offen ungeschält VOS"),
IFERROR(IF(VLOOKUP(W1516,[1]Offen!$H:$I,2,FALSE)=0,"Offen geschält RW"),
IFERROR(IF(VLOOKUP(W1516,[1]Offen!$K:$L,2,FALSE)=0,"Offen vegan"),
IFERROR(IF(VLOOKUP(W1516,[1]Offen!$N:$O,2,FALSE)=0,"Offen Zipfel"),
IFERROR(IF(VLOOKUP(W1516,[1]Offen!$Q:$R,2,FALSE)=0,"Offen Endstücke"),
IFERROR(IF(VLOOKUP(W1516,[1]Vakuumiert!$B:$C,2,FALSE)=0,"Vakuumierter VOS ungeschält"),
IFERROR(IF(VLOOKUP(W1516,[1]Vakuumiert!$E:$F,2,FALSE)=0,"Vakuumierter ABS ungeschält"),
IFERROR(IF(VLOOKUP(W1516,[1]Vakuumiert!$H:$I,2,FALSE)=0,"Vakuumierter VOS geschält"),
IFERROR(IF(VLOOKUP(W1516,[1]Vakuumiert!$K:$L,2,FALSE)=0,"Vakuumierter VOS vegan"),
IFERROR(IF(VLOOKUP(W1516,[1]Vakuumiert!$N:$O,2,FALSE)=0,"Vakuumierter VOS Zipfel"),
IFERROR(IF(VLOOKUP(W1516,[1]Vakuumiert!$Q:$R,2,FALSE)=0,"Vakuumiert geschält"),
IFERROR(IF(VLOOKUP(W1516,'[1]vakuumierte Fertigprodukte'!$B:$C,2,FALSE)=0,"Fertigprodukte"),
IFERROR(IF(VLOOKUP(W1516,'[1]vakuumierte Fertigprodukte'!$E:$FI,2,FALSE)=0,"Vakuumierte Zipfel"),
IFERROR(IF(VLOOKUP(W1516,[1]Wurste!$B:$C,2,FALSE)=0,"Räucherwürste"),
IFERROR(IF(VLOOKUP(W1516,[1]Wurste!$E:$F,2,FALSE)=0,"URW/URGW Wurst"),
IFERROR(IF(VLOOKUP(W1516,[1]Wurste!$H:$I,2,FALSE)=0,"HF-Wurst Vegan"),
IFERROR(IF(VLOOKUP(W1516,[1]Wurste!$K:$L,2,FALSE)=0,"320er ohne Würste"),
IFERROR(IF(AND(OR(Abfalldokumentation!$I1516="BU3",Abfalldokumentation!$I1516="Verkauf"),Abfalldokumentation!$N1516="Schimmel",Abfalldokumentation!$O1516="keinen Abnehmer/kein Schälpersonal"),"Div. Zipfel, ES ohne Verwendung",VLOOKUP(Abfalldokumentation!$M1516,Produktgruppen!A:B,2,FALSE)),"-")))))))))))))))))))))))</f>
        <v>Rest</v>
      </c>
      <c r="M1516" s="81" t="str">
        <f>IFERROR(VLOOKUP(Abfalldokumentation!$W1516,Artikel!A:C,3,FALSE),Abfalldokumentation!$W1516)</f>
        <v>-</v>
      </c>
      <c r="N1516" s="81" t="str">
        <f>VLOOKUP(D1516,'Liste Gründe'!A:D,2,FALSE)</f>
        <v>Linienbezogen</v>
      </c>
      <c r="O1516" s="80" t="str">
        <f>IF(ISBLANK(F1516),VLOOKUP(Abfalldokumentation!$X1516,'Liste Gründe'!A:D,3,FALSE),F1516)</f>
        <v>Maschinenabfall</v>
      </c>
      <c r="P1516" s="81" t="str">
        <f>IF(ISBLANK(Abfalldokumentation!$G1516),"-",Abfalldokumentation!$G1516)</f>
        <v>-</v>
      </c>
      <c r="Q1516" s="81">
        <f t="shared" si="190"/>
        <v>44</v>
      </c>
      <c r="R1516" s="81" t="str">
        <f t="shared" si="191"/>
        <v>Produkte</v>
      </c>
      <c r="S1516" s="81" t="str">
        <f t="shared" si="192"/>
        <v>BUs</v>
      </c>
      <c r="T1516" s="81" t="str">
        <f t="shared" si="193"/>
        <v>Symptome</v>
      </c>
      <c r="U1516" s="81" t="str">
        <f>IFERROR(VLOOKUP(Abfalldokumentation!$W1516,Kennzahlen!S:U,3,FALSE)*Abfalldokumentation!$J1516,"0")</f>
        <v>0</v>
      </c>
      <c r="V1516" s="81" t="str">
        <f>IF(ISBLANK(A1516),VLOOKUP(Abfalldokumentation!$W1516,'Linien - BU'!R:S,2,FALSE),A1516)</f>
        <v>L9</v>
      </c>
      <c r="W1516" s="77" t="str">
        <f t="shared" si="194"/>
        <v>-</v>
      </c>
      <c r="X1516" s="77">
        <f t="shared" si="195"/>
        <v>30</v>
      </c>
      <c r="Z1516"/>
      <c r="AA1516"/>
    </row>
    <row r="1517" spans="1:27" ht="30" customHeight="1" x14ac:dyDescent="0.25">
      <c r="A1517" s="45" t="s">
        <v>105</v>
      </c>
      <c r="B1517" s="46" t="s">
        <v>36</v>
      </c>
      <c r="C1517" s="46">
        <v>20</v>
      </c>
      <c r="D1517" s="46">
        <v>61</v>
      </c>
      <c r="E1517" s="47">
        <v>44503</v>
      </c>
      <c r="F1517" s="48"/>
      <c r="G1517" s="46"/>
      <c r="H1517" s="50" t="str">
        <f>IFERROR(VLOOKUP(Abfalldokumentation!$B1517,Artikel!A:C,3,FALSE),Abfalldokumentation!$B1517)</f>
        <v>-</v>
      </c>
      <c r="I1517" s="73" t="str">
        <f>VLOOKUP(V1517,'Linien - BU'!A:B,2,FALSE)</f>
        <v>BU3</v>
      </c>
      <c r="J1517" s="74">
        <f t="shared" si="189"/>
        <v>20</v>
      </c>
      <c r="K1517" s="75">
        <f>Abfalldokumentation!$E1517</f>
        <v>44503</v>
      </c>
      <c r="L1517" s="74" t="str">
        <f>IFERROR(IF(VLOOKUP(W1517,'[1]Rohware 230'!$B:$C,2,FALSE)=0,"Rohware"),
IFERROR(IF(VLOOKUP(W1517,[1]Sammelnr.!$B:$C,2,FALSE)=0,"Sammelnr. ungeschält ABS"),
IFERROR(IF(VLOOKUP(W1517,[1]Sammelnr.!$E:$F,2,FALSE)=0,"Sammelnr. ungeschält VS"),
IFERROR(IF(VLOOKUP(W1517,[1]Sammelnr.!$H:$I,2,FALSE)=0,"Sammelnr. geschält"),
IFERROR(IF(VLOOKUP(W1517,[1]Offen!$B:$C,2,FALSE)=0,"Offen ungeschält ABS"),
IFERROR(IF(VLOOKUP(W1517,[1]Offen!$E:$F,2,FALSE)=0,"Offen ungeschält VOS"),
IFERROR(IF(VLOOKUP(W1517,[1]Offen!$H:$I,2,FALSE)=0,"Offen geschält RW"),
IFERROR(IF(VLOOKUP(W1517,[1]Offen!$K:$L,2,FALSE)=0,"Offen vegan"),
IFERROR(IF(VLOOKUP(W1517,[1]Offen!$N:$O,2,FALSE)=0,"Offen Zipfel"),
IFERROR(IF(VLOOKUP(W1517,[1]Offen!$Q:$R,2,FALSE)=0,"Offen Endstücke"),
IFERROR(IF(VLOOKUP(W1517,[1]Vakuumiert!$B:$C,2,FALSE)=0,"Vakuumierter VOS ungeschält"),
IFERROR(IF(VLOOKUP(W1517,[1]Vakuumiert!$E:$F,2,FALSE)=0,"Vakuumierter ABS ungeschält"),
IFERROR(IF(VLOOKUP(W1517,[1]Vakuumiert!$H:$I,2,FALSE)=0,"Vakuumierter VOS geschält"),
IFERROR(IF(VLOOKUP(W1517,[1]Vakuumiert!$K:$L,2,FALSE)=0,"Vakuumierter VOS vegan"),
IFERROR(IF(VLOOKUP(W1517,[1]Vakuumiert!$N:$O,2,FALSE)=0,"Vakuumierter VOS Zipfel"),
IFERROR(IF(VLOOKUP(W1517,[1]Vakuumiert!$Q:$R,2,FALSE)=0,"Vakuumiert geschält"),
IFERROR(IF(VLOOKUP(W1517,'[1]vakuumierte Fertigprodukte'!$B:$C,2,FALSE)=0,"Fertigprodukte"),
IFERROR(IF(VLOOKUP(W1517,'[1]vakuumierte Fertigprodukte'!$E:$FI,2,FALSE)=0,"Vakuumierte Zipfel"),
IFERROR(IF(VLOOKUP(W1517,[1]Wurste!$B:$C,2,FALSE)=0,"Räucherwürste"),
IFERROR(IF(VLOOKUP(W1517,[1]Wurste!$E:$F,2,FALSE)=0,"URW/URGW Wurst"),
IFERROR(IF(VLOOKUP(W1517,[1]Wurste!$H:$I,2,FALSE)=0,"HF-Wurst Vegan"),
IFERROR(IF(VLOOKUP(W1517,[1]Wurste!$K:$L,2,FALSE)=0,"320er ohne Würste"),
IFERROR(IF(AND(OR(Abfalldokumentation!$I1517="BU3",Abfalldokumentation!$I1517="Verkauf"),Abfalldokumentation!$N1517="Schimmel",Abfalldokumentation!$O1517="keinen Abnehmer/kein Schälpersonal"),"Div. Zipfel, ES ohne Verwendung",VLOOKUP(Abfalldokumentation!$M1517,Produktgruppen!A:B,2,FALSE)),"-")))))))))))))))))))))))</f>
        <v>Rest</v>
      </c>
      <c r="M1517" s="76" t="str">
        <f>IFERROR(VLOOKUP(Abfalldokumentation!$W1517,Artikel!A:C,3,FALSE),Abfalldokumentation!$W1517)</f>
        <v>-</v>
      </c>
      <c r="N1517" s="76" t="str">
        <f>VLOOKUP(D1517,'Liste Gründe'!A:D,2,FALSE)</f>
        <v>keinen Verwendungszweck</v>
      </c>
      <c r="O1517" s="75" t="str">
        <f>IF(ISBLANK(F1517),VLOOKUP(Abfalldokumentation!$X1517,'Liste Gründe'!A:D,3,FALSE),F1517)</f>
        <v>keinen Verwendungszweck</v>
      </c>
      <c r="P1517" s="76" t="str">
        <f>IF(ISBLANK(Abfalldokumentation!$G1517),"-",Abfalldokumentation!$G1517)</f>
        <v>-</v>
      </c>
      <c r="Q1517" s="76">
        <f t="shared" si="190"/>
        <v>44</v>
      </c>
      <c r="R1517" s="76" t="str">
        <f t="shared" si="191"/>
        <v>Produkte</v>
      </c>
      <c r="S1517" s="76" t="str">
        <f t="shared" si="192"/>
        <v>BUs</v>
      </c>
      <c r="T1517" s="76" t="str">
        <f t="shared" si="193"/>
        <v>Symptome</v>
      </c>
      <c r="U1517" s="76" t="str">
        <f>IFERROR(VLOOKUP(Abfalldokumentation!$W1517,Kennzahlen!S:U,3,FALSE)*Abfalldokumentation!$J1517,"0")</f>
        <v>0</v>
      </c>
      <c r="V1517" s="76" t="str">
        <f>IF(ISBLANK(A1517),VLOOKUP(Abfalldokumentation!$W1517,'Linien - BU'!R:S,2,FALSE),A1517)</f>
        <v>WVP</v>
      </c>
      <c r="W1517" s="77" t="str">
        <f t="shared" si="194"/>
        <v>-</v>
      </c>
      <c r="X1517" s="77">
        <f t="shared" si="195"/>
        <v>61</v>
      </c>
      <c r="Z1517"/>
      <c r="AA1517"/>
    </row>
    <row r="1518" spans="1:27" ht="30" customHeight="1" x14ac:dyDescent="0.25">
      <c r="A1518" s="39" t="s">
        <v>92</v>
      </c>
      <c r="B1518" s="40" t="s">
        <v>36</v>
      </c>
      <c r="C1518" s="40">
        <v>4.2</v>
      </c>
      <c r="D1518" s="40">
        <v>74</v>
      </c>
      <c r="E1518" s="41">
        <v>44503</v>
      </c>
      <c r="F1518" s="42"/>
      <c r="G1518" s="40"/>
      <c r="H1518" s="44" t="str">
        <f>IFERROR(VLOOKUP(Abfalldokumentation!$B1518,Artikel!A:C,3,FALSE),Abfalldokumentation!$B1518)</f>
        <v>-</v>
      </c>
      <c r="I1518" s="78" t="str">
        <f>VLOOKUP(V1518,'Linien - BU'!A:B,2,FALSE)</f>
        <v>Rest</v>
      </c>
      <c r="J1518" s="79">
        <f t="shared" si="189"/>
        <v>4.2</v>
      </c>
      <c r="K1518" s="80">
        <f>Abfalldokumentation!$E1518</f>
        <v>44503</v>
      </c>
      <c r="L1518" s="79" t="str">
        <f>IFERROR(IF(VLOOKUP(W1518,'[1]Rohware 230'!$B:$C,2,FALSE)=0,"Rohware"),
IFERROR(IF(VLOOKUP(W1518,[1]Sammelnr.!$B:$C,2,FALSE)=0,"Sammelnr. ungeschält ABS"),
IFERROR(IF(VLOOKUP(W1518,[1]Sammelnr.!$E:$F,2,FALSE)=0,"Sammelnr. ungeschält VS"),
IFERROR(IF(VLOOKUP(W1518,[1]Sammelnr.!$H:$I,2,FALSE)=0,"Sammelnr. geschält"),
IFERROR(IF(VLOOKUP(W1518,[1]Offen!$B:$C,2,FALSE)=0,"Offen ungeschält ABS"),
IFERROR(IF(VLOOKUP(W1518,[1]Offen!$E:$F,2,FALSE)=0,"Offen ungeschält VOS"),
IFERROR(IF(VLOOKUP(W1518,[1]Offen!$H:$I,2,FALSE)=0,"Offen geschält RW"),
IFERROR(IF(VLOOKUP(W1518,[1]Offen!$K:$L,2,FALSE)=0,"Offen vegan"),
IFERROR(IF(VLOOKUP(W1518,[1]Offen!$N:$O,2,FALSE)=0,"Offen Zipfel"),
IFERROR(IF(VLOOKUP(W1518,[1]Offen!$Q:$R,2,FALSE)=0,"Offen Endstücke"),
IFERROR(IF(VLOOKUP(W1518,[1]Vakuumiert!$B:$C,2,FALSE)=0,"Vakuumierter VOS ungeschält"),
IFERROR(IF(VLOOKUP(W1518,[1]Vakuumiert!$E:$F,2,FALSE)=0,"Vakuumierter ABS ungeschält"),
IFERROR(IF(VLOOKUP(W1518,[1]Vakuumiert!$H:$I,2,FALSE)=0,"Vakuumierter VOS geschält"),
IFERROR(IF(VLOOKUP(W1518,[1]Vakuumiert!$K:$L,2,FALSE)=0,"Vakuumierter VOS vegan"),
IFERROR(IF(VLOOKUP(W1518,[1]Vakuumiert!$N:$O,2,FALSE)=0,"Vakuumierter VOS Zipfel"),
IFERROR(IF(VLOOKUP(W1518,[1]Vakuumiert!$Q:$R,2,FALSE)=0,"Vakuumiert geschält"),
IFERROR(IF(VLOOKUP(W1518,'[1]vakuumierte Fertigprodukte'!$B:$C,2,FALSE)=0,"Fertigprodukte"),
IFERROR(IF(VLOOKUP(W1518,'[1]vakuumierte Fertigprodukte'!$E:$FI,2,FALSE)=0,"Vakuumierte Zipfel"),
IFERROR(IF(VLOOKUP(W1518,[1]Wurste!$B:$C,2,FALSE)=0,"Räucherwürste"),
IFERROR(IF(VLOOKUP(W1518,[1]Wurste!$E:$F,2,FALSE)=0,"URW/URGW Wurst"),
IFERROR(IF(VLOOKUP(W1518,[1]Wurste!$H:$I,2,FALSE)=0,"HF-Wurst Vegan"),
IFERROR(IF(VLOOKUP(W1518,[1]Wurste!$K:$L,2,FALSE)=0,"320er ohne Würste"),
IFERROR(IF(AND(OR(Abfalldokumentation!$I1518="BU3",Abfalldokumentation!$I1518="Verkauf"),Abfalldokumentation!$N1518="Schimmel",Abfalldokumentation!$O1518="keinen Abnehmer/kein Schälpersonal"),"Div. Zipfel, ES ohne Verwendung",VLOOKUP(Abfalldokumentation!$M1518,Produktgruppen!A:B,2,FALSE)),"-")))))))))))))))))))))))</f>
        <v>Rest</v>
      </c>
      <c r="M1518" s="81" t="str">
        <f>IFERROR(VLOOKUP(Abfalldokumentation!$W1518,Artikel!A:C,3,FALSE),Abfalldokumentation!$W1518)</f>
        <v>-</v>
      </c>
      <c r="N1518" s="81" t="str">
        <f>VLOOKUP(D1518,'Liste Gründe'!A:D,2,FALSE)</f>
        <v>Qualitätssicherung</v>
      </c>
      <c r="O1518" s="80" t="str">
        <f>IF(ISBLANK(F1518),VLOOKUP(Abfalldokumentation!$X1518,'Liste Gründe'!A:D,3,FALSE),F1518)</f>
        <v>Sensorik</v>
      </c>
      <c r="P1518" s="81" t="str">
        <f>IF(ISBLANK(Abfalldokumentation!$G1518),"-",Abfalldokumentation!$G1518)</f>
        <v>-</v>
      </c>
      <c r="Q1518" s="81">
        <f t="shared" si="190"/>
        <v>44</v>
      </c>
      <c r="R1518" s="81" t="str">
        <f t="shared" si="191"/>
        <v>Produkte</v>
      </c>
      <c r="S1518" s="81" t="str">
        <f t="shared" si="192"/>
        <v>BUs</v>
      </c>
      <c r="T1518" s="81" t="str">
        <f t="shared" si="193"/>
        <v>Symptome</v>
      </c>
      <c r="U1518" s="81" t="str">
        <f>IFERROR(VLOOKUP(Abfalldokumentation!$W1518,Kennzahlen!S:U,3,FALSE)*Abfalldokumentation!$J1518,"0")</f>
        <v>0</v>
      </c>
      <c r="V1518" s="81" t="str">
        <f>IF(ISBLANK(A1518),VLOOKUP(Abfalldokumentation!$W1518,'Linien - BU'!R:S,2,FALSE),A1518)</f>
        <v>Labor</v>
      </c>
      <c r="W1518" s="77" t="str">
        <f t="shared" si="194"/>
        <v>-</v>
      </c>
      <c r="X1518" s="77">
        <f t="shared" si="195"/>
        <v>74</v>
      </c>
      <c r="Z1518"/>
      <c r="AA1518"/>
    </row>
    <row r="1519" spans="1:27" ht="30" customHeight="1" x14ac:dyDescent="0.25">
      <c r="A1519" s="45" t="s">
        <v>92</v>
      </c>
      <c r="B1519" s="46" t="s">
        <v>36</v>
      </c>
      <c r="C1519" s="46">
        <v>33.5</v>
      </c>
      <c r="D1519" s="46">
        <v>70</v>
      </c>
      <c r="E1519" s="47">
        <v>44503</v>
      </c>
      <c r="F1519" s="48"/>
      <c r="G1519" s="46"/>
      <c r="H1519" s="50" t="str">
        <f>IFERROR(VLOOKUP(Abfalldokumentation!$B1519,Artikel!A:C,3,FALSE),Abfalldokumentation!$B1519)</f>
        <v>-</v>
      </c>
      <c r="I1519" s="73" t="str">
        <f>VLOOKUP(V1519,'Linien - BU'!A:B,2,FALSE)</f>
        <v>Rest</v>
      </c>
      <c r="J1519" s="74">
        <f t="shared" si="189"/>
        <v>33.5</v>
      </c>
      <c r="K1519" s="75">
        <f>Abfalldokumentation!$E1519</f>
        <v>44503</v>
      </c>
      <c r="L1519" s="74" t="str">
        <f>IFERROR(IF(VLOOKUP(W1519,'[1]Rohware 230'!$B:$C,2,FALSE)=0,"Rohware"),
IFERROR(IF(VLOOKUP(W1519,[1]Sammelnr.!$B:$C,2,FALSE)=0,"Sammelnr. ungeschält ABS"),
IFERROR(IF(VLOOKUP(W1519,[1]Sammelnr.!$E:$F,2,FALSE)=0,"Sammelnr. ungeschält VS"),
IFERROR(IF(VLOOKUP(W1519,[1]Sammelnr.!$H:$I,2,FALSE)=0,"Sammelnr. geschält"),
IFERROR(IF(VLOOKUP(W1519,[1]Offen!$B:$C,2,FALSE)=0,"Offen ungeschält ABS"),
IFERROR(IF(VLOOKUP(W1519,[1]Offen!$E:$F,2,FALSE)=0,"Offen ungeschält VOS"),
IFERROR(IF(VLOOKUP(W1519,[1]Offen!$H:$I,2,FALSE)=0,"Offen geschält RW"),
IFERROR(IF(VLOOKUP(W1519,[1]Offen!$K:$L,2,FALSE)=0,"Offen vegan"),
IFERROR(IF(VLOOKUP(W1519,[1]Offen!$N:$O,2,FALSE)=0,"Offen Zipfel"),
IFERROR(IF(VLOOKUP(W1519,[1]Offen!$Q:$R,2,FALSE)=0,"Offen Endstücke"),
IFERROR(IF(VLOOKUP(W1519,[1]Vakuumiert!$B:$C,2,FALSE)=0,"Vakuumierter VOS ungeschält"),
IFERROR(IF(VLOOKUP(W1519,[1]Vakuumiert!$E:$F,2,FALSE)=0,"Vakuumierter ABS ungeschält"),
IFERROR(IF(VLOOKUP(W1519,[1]Vakuumiert!$H:$I,2,FALSE)=0,"Vakuumierter VOS geschält"),
IFERROR(IF(VLOOKUP(W1519,[1]Vakuumiert!$K:$L,2,FALSE)=0,"Vakuumierter VOS vegan"),
IFERROR(IF(VLOOKUP(W1519,[1]Vakuumiert!$N:$O,2,FALSE)=0,"Vakuumierter VOS Zipfel"),
IFERROR(IF(VLOOKUP(W1519,[1]Vakuumiert!$Q:$R,2,FALSE)=0,"Vakuumiert geschält"),
IFERROR(IF(VLOOKUP(W1519,'[1]vakuumierte Fertigprodukte'!$B:$C,2,FALSE)=0,"Fertigprodukte"),
IFERROR(IF(VLOOKUP(W1519,'[1]vakuumierte Fertigprodukte'!$E:$FI,2,FALSE)=0,"Vakuumierte Zipfel"),
IFERROR(IF(VLOOKUP(W1519,[1]Wurste!$B:$C,2,FALSE)=0,"Räucherwürste"),
IFERROR(IF(VLOOKUP(W1519,[1]Wurste!$E:$F,2,FALSE)=0,"URW/URGW Wurst"),
IFERROR(IF(VLOOKUP(W1519,[1]Wurste!$H:$I,2,FALSE)=0,"HF-Wurst Vegan"),
IFERROR(IF(VLOOKUP(W1519,[1]Wurste!$K:$L,2,FALSE)=0,"320er ohne Würste"),
IFERROR(IF(AND(OR(Abfalldokumentation!$I1519="BU3",Abfalldokumentation!$I1519="Verkauf"),Abfalldokumentation!$N1519="Schimmel",Abfalldokumentation!$O1519="keinen Abnehmer/kein Schälpersonal"),"Div. Zipfel, ES ohne Verwendung",VLOOKUP(Abfalldokumentation!$M1519,Produktgruppen!A:B,2,FALSE)),"-")))))))))))))))))))))))</f>
        <v>Rest</v>
      </c>
      <c r="M1519" s="76" t="str">
        <f>IFERROR(VLOOKUP(Abfalldokumentation!$W1519,Artikel!A:C,3,FALSE),Abfalldokumentation!$W1519)</f>
        <v>-</v>
      </c>
      <c r="N1519" s="76" t="str">
        <f>VLOOKUP(D1519,'Liste Gründe'!A:D,2,FALSE)</f>
        <v>Qualitätssicherung</v>
      </c>
      <c r="O1519" s="75" t="str">
        <f>IF(ISBLANK(F1519),VLOOKUP(Abfalldokumentation!$X1519,'Liste Gründe'!A:D,3,FALSE),F1519)</f>
        <v>Rückstellproben</v>
      </c>
      <c r="P1519" s="76" t="str">
        <f>IF(ISBLANK(Abfalldokumentation!$G1519),"-",Abfalldokumentation!$G1519)</f>
        <v>-</v>
      </c>
      <c r="Q1519" s="76">
        <f t="shared" si="190"/>
        <v>44</v>
      </c>
      <c r="R1519" s="76" t="str">
        <f t="shared" si="191"/>
        <v>Produkte</v>
      </c>
      <c r="S1519" s="76" t="str">
        <f t="shared" si="192"/>
        <v>BUs</v>
      </c>
      <c r="T1519" s="76" t="str">
        <f t="shared" si="193"/>
        <v>Symptome</v>
      </c>
      <c r="U1519" s="76" t="str">
        <f>IFERROR(VLOOKUP(Abfalldokumentation!$W1519,Kennzahlen!S:U,3,FALSE)*Abfalldokumentation!$J1519,"0")</f>
        <v>0</v>
      </c>
      <c r="V1519" s="76" t="str">
        <f>IF(ISBLANK(A1519),VLOOKUP(Abfalldokumentation!$W1519,'Linien - BU'!R:S,2,FALSE),A1519)</f>
        <v>Labor</v>
      </c>
      <c r="W1519" s="77" t="str">
        <f t="shared" si="194"/>
        <v>-</v>
      </c>
      <c r="X1519" s="77">
        <f t="shared" si="195"/>
        <v>70</v>
      </c>
      <c r="Z1519"/>
      <c r="AA1519"/>
    </row>
    <row r="1520" spans="1:27" ht="30" customHeight="1" x14ac:dyDescent="0.25">
      <c r="A1520" s="39" t="s">
        <v>105</v>
      </c>
      <c r="B1520" s="40" t="s">
        <v>273</v>
      </c>
      <c r="C1520" s="40">
        <v>12</v>
      </c>
      <c r="D1520" s="40">
        <v>30</v>
      </c>
      <c r="E1520" s="41">
        <v>44503</v>
      </c>
      <c r="F1520" s="42"/>
      <c r="G1520" s="40"/>
      <c r="H1520" s="44" t="str">
        <f>IFERROR(VLOOKUP(Abfalldokumentation!$B1520,Artikel!A:C,3,FALSE),Abfalldokumentation!$B1520)</f>
        <v>RW Räucher</v>
      </c>
      <c r="I1520" s="78" t="str">
        <f>VLOOKUP(V1520,'Linien - BU'!A:B,2,FALSE)</f>
        <v>BU3</v>
      </c>
      <c r="J1520" s="79">
        <f t="shared" si="189"/>
        <v>12</v>
      </c>
      <c r="K1520" s="80">
        <f>Abfalldokumentation!$E1520</f>
        <v>44503</v>
      </c>
      <c r="L1520" s="79" t="str">
        <f>IFERROR(IF(VLOOKUP(W1520,'[1]Rohware 230'!$B:$C,2,FALSE)=0,"Rohware"),
IFERROR(IF(VLOOKUP(W1520,[1]Sammelnr.!$B:$C,2,FALSE)=0,"Sammelnr. ungeschält ABS"),
IFERROR(IF(VLOOKUP(W1520,[1]Sammelnr.!$E:$F,2,FALSE)=0,"Sammelnr. ungeschält VS"),
IFERROR(IF(VLOOKUP(W1520,[1]Sammelnr.!$H:$I,2,FALSE)=0,"Sammelnr. geschält"),
IFERROR(IF(VLOOKUP(W1520,[1]Offen!$B:$C,2,FALSE)=0,"Offen ungeschält ABS"),
IFERROR(IF(VLOOKUP(W1520,[1]Offen!$E:$F,2,FALSE)=0,"Offen ungeschält VOS"),
IFERROR(IF(VLOOKUP(W1520,[1]Offen!$H:$I,2,FALSE)=0,"Offen geschält RW"),
IFERROR(IF(VLOOKUP(W1520,[1]Offen!$K:$L,2,FALSE)=0,"Offen vegan"),
IFERROR(IF(VLOOKUP(W1520,[1]Offen!$N:$O,2,FALSE)=0,"Offen Zipfel"),
IFERROR(IF(VLOOKUP(W1520,[1]Offen!$Q:$R,2,FALSE)=0,"Offen Endstücke"),
IFERROR(IF(VLOOKUP(W1520,[1]Vakuumiert!$B:$C,2,FALSE)=0,"Vakuumierter VOS ungeschält"),
IFERROR(IF(VLOOKUP(W1520,[1]Vakuumiert!$E:$F,2,FALSE)=0,"Vakuumierter ABS ungeschält"),
IFERROR(IF(VLOOKUP(W1520,[1]Vakuumiert!$H:$I,2,FALSE)=0,"Vakuumierter VOS geschält"),
IFERROR(IF(VLOOKUP(W1520,[1]Vakuumiert!$K:$L,2,FALSE)=0,"Vakuumierter VOS vegan"),
IFERROR(IF(VLOOKUP(W1520,[1]Vakuumiert!$N:$O,2,FALSE)=0,"Vakuumierter VOS Zipfel"),
IFERROR(IF(VLOOKUP(W1520,[1]Vakuumiert!$Q:$R,2,FALSE)=0,"Vakuumiert geschält"),
IFERROR(IF(VLOOKUP(W1520,'[1]vakuumierte Fertigprodukte'!$B:$C,2,FALSE)=0,"Fertigprodukte"),
IFERROR(IF(VLOOKUP(W1520,'[1]vakuumierte Fertigprodukte'!$E:$FI,2,FALSE)=0,"Vakuumierte Zipfel"),
IFERROR(IF(VLOOKUP(W1520,[1]Wurste!$B:$C,2,FALSE)=0,"Räucherwürste"),
IFERROR(IF(VLOOKUP(W1520,[1]Wurste!$E:$F,2,FALSE)=0,"URW/URGW Wurst"),
IFERROR(IF(VLOOKUP(W1520,[1]Wurste!$H:$I,2,FALSE)=0,"HF-Wurst Vegan"),
IFERROR(IF(VLOOKUP(W1520,[1]Wurste!$K:$L,2,FALSE)=0,"320er ohne Würste"),
IFERROR(IF(AND(OR(Abfalldokumentation!$I1520="BU3",Abfalldokumentation!$I1520="Verkauf"),Abfalldokumentation!$N1520="Schimmel",Abfalldokumentation!$O1520="keinen Abnehmer/kein Schälpersonal"),"Div. Zipfel, ES ohne Verwendung",VLOOKUP(Abfalldokumentation!$M1520,Produktgruppen!A:B,2,FALSE)),"-")))))))))))))))))))))))</f>
        <v>-</v>
      </c>
      <c r="M1520" s="81" t="str">
        <f>IFERROR(VLOOKUP(Abfalldokumentation!$W1520,Artikel!A:C,3,FALSE),Abfalldokumentation!$W1520)</f>
        <v>RW Räucher</v>
      </c>
      <c r="N1520" s="81" t="str">
        <f>VLOOKUP(D1520,'Liste Gründe'!A:D,2,FALSE)</f>
        <v>Linienbezogen</v>
      </c>
      <c r="O1520" s="80" t="str">
        <f>IF(ISBLANK(F1520),VLOOKUP(Abfalldokumentation!$X1520,'Liste Gründe'!A:D,3,FALSE),F1520)</f>
        <v>Maschinenabfall</v>
      </c>
      <c r="P1520" s="81" t="str">
        <f>IF(ISBLANK(Abfalldokumentation!$G1520),"-",Abfalldokumentation!$G1520)</f>
        <v>-</v>
      </c>
      <c r="Q1520" s="81">
        <f t="shared" si="190"/>
        <v>44</v>
      </c>
      <c r="R1520" s="81" t="str">
        <f t="shared" si="191"/>
        <v>Produkte</v>
      </c>
      <c r="S1520" s="81" t="str">
        <f t="shared" si="192"/>
        <v>BUs</v>
      </c>
      <c r="T1520" s="81" t="str">
        <f t="shared" si="193"/>
        <v>Symptome</v>
      </c>
      <c r="U1520" s="81" t="str">
        <f>IFERROR(VLOOKUP(Abfalldokumentation!$W1520,Kennzahlen!S:U,3,FALSE)*Abfalldokumentation!$J1520,"0")</f>
        <v>0</v>
      </c>
      <c r="V1520" s="81" t="str">
        <f>IF(ISBLANK(A1520),VLOOKUP(Abfalldokumentation!$W1520,'Linien - BU'!R:S,2,FALSE),A1520)</f>
        <v>WVP</v>
      </c>
      <c r="W1520" s="77" t="str">
        <f t="shared" si="194"/>
        <v>RW Räucher</v>
      </c>
      <c r="X1520" s="77">
        <f t="shared" si="195"/>
        <v>30</v>
      </c>
      <c r="Z1520"/>
      <c r="AA1520"/>
    </row>
    <row r="1521" spans="1:27" ht="30" customHeight="1" x14ac:dyDescent="0.25">
      <c r="A1521" s="45" t="s">
        <v>121</v>
      </c>
      <c r="B1521" s="46" t="s">
        <v>274</v>
      </c>
      <c r="C1521" s="46">
        <v>8.4</v>
      </c>
      <c r="D1521" s="46">
        <v>50</v>
      </c>
      <c r="E1521" s="47">
        <v>44503</v>
      </c>
      <c r="F1521" s="48"/>
      <c r="G1521" s="46"/>
      <c r="H1521" s="50" t="str">
        <f>IFERROR(VLOOKUP(Abfalldokumentation!$B1521,Artikel!A:C,3,FALSE),Abfalldokumentation!$B1521)</f>
        <v>Soft Cheese</v>
      </c>
      <c r="I1521" s="73" t="str">
        <f>VLOOKUP(V1521,'Linien - BU'!A:B,2,FALSE)</f>
        <v>BU1</v>
      </c>
      <c r="J1521" s="74">
        <f t="shared" si="189"/>
        <v>8.4</v>
      </c>
      <c r="K1521" s="75">
        <f>Abfalldokumentation!$E1521</f>
        <v>44503</v>
      </c>
      <c r="L1521" s="74" t="str">
        <f>IFERROR(IF(VLOOKUP(W1521,'[1]Rohware 230'!$B:$C,2,FALSE)=0,"Rohware"),
IFERROR(IF(VLOOKUP(W1521,[1]Sammelnr.!$B:$C,2,FALSE)=0,"Sammelnr. ungeschält ABS"),
IFERROR(IF(VLOOKUP(W1521,[1]Sammelnr.!$E:$F,2,FALSE)=0,"Sammelnr. ungeschält VS"),
IFERROR(IF(VLOOKUP(W1521,[1]Sammelnr.!$H:$I,2,FALSE)=0,"Sammelnr. geschält"),
IFERROR(IF(VLOOKUP(W1521,[1]Offen!$B:$C,2,FALSE)=0,"Offen ungeschält ABS"),
IFERROR(IF(VLOOKUP(W1521,[1]Offen!$E:$F,2,FALSE)=0,"Offen ungeschält VOS"),
IFERROR(IF(VLOOKUP(W1521,[1]Offen!$H:$I,2,FALSE)=0,"Offen geschält RW"),
IFERROR(IF(VLOOKUP(W1521,[1]Offen!$K:$L,2,FALSE)=0,"Offen vegan"),
IFERROR(IF(VLOOKUP(W1521,[1]Offen!$N:$O,2,FALSE)=0,"Offen Zipfel"),
IFERROR(IF(VLOOKUP(W1521,[1]Offen!$Q:$R,2,FALSE)=0,"Offen Endstücke"),
IFERROR(IF(VLOOKUP(W1521,[1]Vakuumiert!$B:$C,2,FALSE)=0,"Vakuumierter VOS ungeschält"),
IFERROR(IF(VLOOKUP(W1521,[1]Vakuumiert!$E:$F,2,FALSE)=0,"Vakuumierter ABS ungeschält"),
IFERROR(IF(VLOOKUP(W1521,[1]Vakuumiert!$H:$I,2,FALSE)=0,"Vakuumierter VOS geschält"),
IFERROR(IF(VLOOKUP(W1521,[1]Vakuumiert!$K:$L,2,FALSE)=0,"Vakuumierter VOS vegan"),
IFERROR(IF(VLOOKUP(W1521,[1]Vakuumiert!$N:$O,2,FALSE)=0,"Vakuumierter VOS Zipfel"),
IFERROR(IF(VLOOKUP(W1521,[1]Vakuumiert!$Q:$R,2,FALSE)=0,"Vakuumiert geschält"),
IFERROR(IF(VLOOKUP(W1521,'[1]vakuumierte Fertigprodukte'!$B:$C,2,FALSE)=0,"Fertigprodukte"),
IFERROR(IF(VLOOKUP(W1521,'[1]vakuumierte Fertigprodukte'!$E:$FI,2,FALSE)=0,"Vakuumierte Zipfel"),
IFERROR(IF(VLOOKUP(W1521,[1]Wurste!$B:$C,2,FALSE)=0,"Räucherwürste"),
IFERROR(IF(VLOOKUP(W1521,[1]Wurste!$E:$F,2,FALSE)=0,"URW/URGW Wurst"),
IFERROR(IF(VLOOKUP(W1521,[1]Wurste!$H:$I,2,FALSE)=0,"HF-Wurst Vegan"),
IFERROR(IF(VLOOKUP(W1521,[1]Wurste!$K:$L,2,FALSE)=0,"320er ohne Würste"),
IFERROR(IF(AND(OR(Abfalldokumentation!$I1521="BU3",Abfalldokumentation!$I1521="Verkauf"),Abfalldokumentation!$N1521="Schimmel",Abfalldokumentation!$O1521="keinen Abnehmer/kein Schälpersonal"),"Div. Zipfel, ES ohne Verwendung",VLOOKUP(Abfalldokumentation!$M1521,Produktgruppen!A:B,2,FALSE)),"-")))))))))))))))))))))))</f>
        <v>-</v>
      </c>
      <c r="M1521" s="76" t="str">
        <f>IFERROR(VLOOKUP(Abfalldokumentation!$W1521,Artikel!A:C,3,FALSE),Abfalldokumentation!$W1521)</f>
        <v>Soft Cheese</v>
      </c>
      <c r="N1521" s="76" t="str">
        <f>VLOOKUP(D1521,'Liste Gründe'!A:D,2,FALSE)</f>
        <v>Qualitätsprobleme</v>
      </c>
      <c r="O1521" s="75" t="str">
        <f>IF(ISBLANK(F1521),VLOOKUP(Abfalldokumentation!$X1521,'Liste Gründe'!A:D,3,FALSE),F1521)</f>
        <v>über/unterfüllt</v>
      </c>
      <c r="P1521" s="76" t="str">
        <f>IF(ISBLANK(Abfalldokumentation!$G1521),"-",Abfalldokumentation!$G1521)</f>
        <v>-</v>
      </c>
      <c r="Q1521" s="76">
        <f t="shared" si="190"/>
        <v>44</v>
      </c>
      <c r="R1521" s="76" t="str">
        <f t="shared" si="191"/>
        <v>Produkte</v>
      </c>
      <c r="S1521" s="76" t="str">
        <f t="shared" si="192"/>
        <v>BUs</v>
      </c>
      <c r="T1521" s="76" t="str">
        <f t="shared" si="193"/>
        <v>Symptome</v>
      </c>
      <c r="U1521" s="76" t="str">
        <f>IFERROR(VLOOKUP(Abfalldokumentation!$W1521,Kennzahlen!S:U,3,FALSE)*Abfalldokumentation!$J1521,"0")</f>
        <v>0</v>
      </c>
      <c r="V1521" s="76" t="str">
        <f>IF(ISBLANK(A1521),VLOOKUP(Abfalldokumentation!$W1521,'Linien - BU'!R:S,2,FALSE),A1521)</f>
        <v>Strudelline</v>
      </c>
      <c r="W1521" s="77" t="str">
        <f t="shared" si="194"/>
        <v>Soft Cheese</v>
      </c>
      <c r="X1521" s="77">
        <f t="shared" si="195"/>
        <v>50</v>
      </c>
      <c r="Z1521"/>
      <c r="AA1521"/>
    </row>
    <row r="1522" spans="1:27" ht="30" customHeight="1" x14ac:dyDescent="0.25">
      <c r="A1522" s="39" t="s">
        <v>70</v>
      </c>
      <c r="B1522" s="40">
        <v>23500286</v>
      </c>
      <c r="C1522" s="40">
        <f>137-40</f>
        <v>97</v>
      </c>
      <c r="D1522" s="40">
        <v>12</v>
      </c>
      <c r="E1522" s="41">
        <v>44504</v>
      </c>
      <c r="F1522" s="42" t="s">
        <v>41</v>
      </c>
      <c r="G1522" s="40"/>
      <c r="H1522" s="44" t="str">
        <f>IFERROR(VLOOKUP(Abfalldokumentation!$B1522,Artikel!A:C,3,FALSE),Abfalldokumentation!$B1522)</f>
        <v>WALNUSS GEWOLFT 13MM</v>
      </c>
      <c r="I1522" s="78" t="str">
        <f>VLOOKUP(V1522,'Linien - BU'!A:B,2,FALSE)</f>
        <v>BU1</v>
      </c>
      <c r="J1522" s="79">
        <f t="shared" si="189"/>
        <v>97</v>
      </c>
      <c r="K1522" s="80">
        <f>Abfalldokumentation!$E1522</f>
        <v>44504</v>
      </c>
      <c r="L1522" s="79" t="str">
        <f>IFERROR(IF(VLOOKUP(W1522,'[1]Rohware 230'!$B:$C,2,FALSE)=0,"Rohware"),
IFERROR(IF(VLOOKUP(W1522,[1]Sammelnr.!$B:$C,2,FALSE)=0,"Sammelnr. ungeschält ABS"),
IFERROR(IF(VLOOKUP(W1522,[1]Sammelnr.!$E:$F,2,FALSE)=0,"Sammelnr. ungeschält VS"),
IFERROR(IF(VLOOKUP(W1522,[1]Sammelnr.!$H:$I,2,FALSE)=0,"Sammelnr. geschält"),
IFERROR(IF(VLOOKUP(W1522,[1]Offen!$B:$C,2,FALSE)=0,"Offen ungeschält ABS"),
IFERROR(IF(VLOOKUP(W1522,[1]Offen!$E:$F,2,FALSE)=0,"Offen ungeschält VOS"),
IFERROR(IF(VLOOKUP(W1522,[1]Offen!$H:$I,2,FALSE)=0,"Offen geschält RW"),
IFERROR(IF(VLOOKUP(W1522,[1]Offen!$K:$L,2,FALSE)=0,"Offen vegan"),
IFERROR(IF(VLOOKUP(W1522,[1]Offen!$N:$O,2,FALSE)=0,"Offen Zipfel"),
IFERROR(IF(VLOOKUP(W1522,[1]Offen!$Q:$R,2,FALSE)=0,"Offen Endstücke"),
IFERROR(IF(VLOOKUP(W1522,[1]Vakuumiert!$B:$C,2,FALSE)=0,"Vakuumierter VOS ungeschält"),
IFERROR(IF(VLOOKUP(W1522,[1]Vakuumiert!$E:$F,2,FALSE)=0,"Vakuumierter ABS ungeschält"),
IFERROR(IF(VLOOKUP(W1522,[1]Vakuumiert!$H:$I,2,FALSE)=0,"Vakuumierter VOS geschält"),
IFERROR(IF(VLOOKUP(W1522,[1]Vakuumiert!$K:$L,2,FALSE)=0,"Vakuumierter VOS vegan"),
IFERROR(IF(VLOOKUP(W1522,[1]Vakuumiert!$N:$O,2,FALSE)=0,"Vakuumierter VOS Zipfel"),
IFERROR(IF(VLOOKUP(W1522,[1]Vakuumiert!$Q:$R,2,FALSE)=0,"Vakuumiert geschält"),
IFERROR(IF(VLOOKUP(W1522,'[1]vakuumierte Fertigprodukte'!$B:$C,2,FALSE)=0,"Fertigprodukte"),
IFERROR(IF(VLOOKUP(W1522,'[1]vakuumierte Fertigprodukte'!$E:$FI,2,FALSE)=0,"Vakuumierte Zipfel"),
IFERROR(IF(VLOOKUP(W1522,[1]Wurste!$B:$C,2,FALSE)=0,"Räucherwürste"),
IFERROR(IF(VLOOKUP(W1522,[1]Wurste!$E:$F,2,FALSE)=0,"URW/URGW Wurst"),
IFERROR(IF(VLOOKUP(W1522,[1]Wurste!$H:$I,2,FALSE)=0,"HF-Wurst Vegan"),
IFERROR(IF(VLOOKUP(W1522,[1]Wurste!$K:$L,2,FALSE)=0,"320er ohne Würste"),
IFERROR(IF(AND(OR(Abfalldokumentation!$I1522="BU3",Abfalldokumentation!$I1522="Verkauf"),Abfalldokumentation!$N1522="Schimmel",Abfalldokumentation!$O1522="keinen Abnehmer/kein Schälpersonal"),"Div. Zipfel, ES ohne Verwendung",VLOOKUP(Abfalldokumentation!$M1522,Produktgruppen!A:B,2,FALSE)),"-")))))))))))))))))))))))</f>
        <v>-</v>
      </c>
      <c r="M1522" s="81" t="str">
        <f>IFERROR(VLOOKUP(Abfalldokumentation!$W1522,Artikel!A:C,3,FALSE),Abfalldokumentation!$W1522)</f>
        <v>WALNUSS GEWOLFT 13MM</v>
      </c>
      <c r="N1522" s="81" t="str">
        <f>VLOOKUP(D1522,'Liste Gründe'!A:D,2,FALSE)</f>
        <v>Schimmel</v>
      </c>
      <c r="O1522" s="80" t="str">
        <f>IF(ISBLANK(F1522),VLOOKUP(Abfalldokumentation!$X1522,'Liste Gründe'!A:D,3,FALSE),F1522)</f>
        <v>Produktion ausgefallen</v>
      </c>
      <c r="P1522" s="81" t="str">
        <f>IF(ISBLANK(Abfalldokumentation!$G1522),"-",Abfalldokumentation!$G1522)</f>
        <v>-</v>
      </c>
      <c r="Q1522" s="81">
        <f t="shared" si="190"/>
        <v>44</v>
      </c>
      <c r="R1522" s="81" t="str">
        <f t="shared" si="191"/>
        <v>Produkte</v>
      </c>
      <c r="S1522" s="81" t="str">
        <f t="shared" si="192"/>
        <v>BUs</v>
      </c>
      <c r="T1522" s="81" t="str">
        <f t="shared" si="193"/>
        <v>Symptome</v>
      </c>
      <c r="U1522" s="81" t="str">
        <f>IFERROR(VLOOKUP(Abfalldokumentation!$W1522,Kennzahlen!S:U,3,FALSE)*Abfalldokumentation!$J1522,"0")</f>
        <v>0</v>
      </c>
      <c r="V1522" s="81" t="str">
        <f>IF(ISBLANK(A1522),VLOOKUP(Abfalldokumentation!$W1522,'Linien - BU'!R:S,2,FALSE),A1522)</f>
        <v>Abfüllung</v>
      </c>
      <c r="W1522" s="77">
        <f t="shared" si="194"/>
        <v>23500286</v>
      </c>
      <c r="X1522" s="77">
        <f t="shared" si="195"/>
        <v>12</v>
      </c>
      <c r="Z1522"/>
      <c r="AA1522"/>
    </row>
    <row r="1523" spans="1:27" ht="30" customHeight="1" x14ac:dyDescent="0.25">
      <c r="A1523" s="45" t="s">
        <v>8</v>
      </c>
      <c r="B1523" s="46">
        <v>29501003</v>
      </c>
      <c r="C1523" s="46">
        <v>135</v>
      </c>
      <c r="D1523" s="46">
        <v>81</v>
      </c>
      <c r="E1523" s="47">
        <v>44504</v>
      </c>
      <c r="F1523" s="48"/>
      <c r="G1523" s="46"/>
      <c r="H1523" s="50" t="str">
        <f>IFERROR(VLOOKUP(Abfalldokumentation!$B1523,Artikel!A:C,3,FALSE),Abfalldokumentation!$B1523)</f>
        <v>ABS CHED-PF-KRÄUK gemis</v>
      </c>
      <c r="I1523" s="73" t="str">
        <f>VLOOKUP(V1523,'Linien - BU'!A:B,2,FALSE)</f>
        <v>BU3</v>
      </c>
      <c r="J1523" s="74">
        <f t="shared" si="189"/>
        <v>135</v>
      </c>
      <c r="K1523" s="75">
        <f>Abfalldokumentation!$E1523</f>
        <v>44504</v>
      </c>
      <c r="L1523" s="74" t="str">
        <f>IFERROR(IF(VLOOKUP(W1523,'[1]Rohware 230'!$B:$C,2,FALSE)=0,"Rohware"),
IFERROR(IF(VLOOKUP(W1523,[1]Sammelnr.!$B:$C,2,FALSE)=0,"Sammelnr. ungeschält ABS"),
IFERROR(IF(VLOOKUP(W1523,[1]Sammelnr.!$E:$F,2,FALSE)=0,"Sammelnr. ungeschält VS"),
IFERROR(IF(VLOOKUP(W1523,[1]Sammelnr.!$H:$I,2,FALSE)=0,"Sammelnr. geschält"),
IFERROR(IF(VLOOKUP(W1523,[1]Offen!$B:$C,2,FALSE)=0,"Offen ungeschält ABS"),
IFERROR(IF(VLOOKUP(W1523,[1]Offen!$E:$F,2,FALSE)=0,"Offen ungeschält VOS"),
IFERROR(IF(VLOOKUP(W1523,[1]Offen!$H:$I,2,FALSE)=0,"Offen geschält RW"),
IFERROR(IF(VLOOKUP(W1523,[1]Offen!$K:$L,2,FALSE)=0,"Offen vegan"),
IFERROR(IF(VLOOKUP(W1523,[1]Offen!$N:$O,2,FALSE)=0,"Offen Zipfel"),
IFERROR(IF(VLOOKUP(W1523,[1]Offen!$Q:$R,2,FALSE)=0,"Offen Endstücke"),
IFERROR(IF(VLOOKUP(W1523,[1]Vakuumiert!$B:$C,2,FALSE)=0,"Vakuumierter VOS ungeschält"),
IFERROR(IF(VLOOKUP(W1523,[1]Vakuumiert!$E:$F,2,FALSE)=0,"Vakuumierter ABS ungeschält"),
IFERROR(IF(VLOOKUP(W1523,[1]Vakuumiert!$H:$I,2,FALSE)=0,"Vakuumierter VOS geschält"),
IFERROR(IF(VLOOKUP(W1523,[1]Vakuumiert!$K:$L,2,FALSE)=0,"Vakuumierter VOS vegan"),
IFERROR(IF(VLOOKUP(W1523,[1]Vakuumiert!$N:$O,2,FALSE)=0,"Vakuumierter VOS Zipfel"),
IFERROR(IF(VLOOKUP(W1523,[1]Vakuumiert!$Q:$R,2,FALSE)=0,"Vakuumiert geschält"),
IFERROR(IF(VLOOKUP(W1523,'[1]vakuumierte Fertigprodukte'!$B:$C,2,FALSE)=0,"Fertigprodukte"),
IFERROR(IF(VLOOKUP(W1523,'[1]vakuumierte Fertigprodukte'!$E:$FI,2,FALSE)=0,"Vakuumierte Zipfel"),
IFERROR(IF(VLOOKUP(W1523,[1]Wurste!$B:$C,2,FALSE)=0,"Räucherwürste"),
IFERROR(IF(VLOOKUP(W1523,[1]Wurste!$E:$F,2,FALSE)=0,"URW/URGW Wurst"),
IFERROR(IF(VLOOKUP(W1523,[1]Wurste!$H:$I,2,FALSE)=0,"HF-Wurst Vegan"),
IFERROR(IF(VLOOKUP(W1523,[1]Wurste!$K:$L,2,FALSE)=0,"320er ohne Würste"),
IFERROR(IF(AND(OR(Abfalldokumentation!$I1523="BU3",Abfalldokumentation!$I1523="Verkauf"),Abfalldokumentation!$N1523="Schimmel",Abfalldokumentation!$O1523="keinen Abnehmer/kein Schälpersonal"),"Div. Zipfel, ES ohne Verwendung",VLOOKUP(Abfalldokumentation!$M1523,Produktgruppen!A:B,2,FALSE)),"-")))))))))))))))))))))))</f>
        <v>Offen ungeschält ABS</v>
      </c>
      <c r="M1523" s="76" t="str">
        <f>IFERROR(VLOOKUP(Abfalldokumentation!$W1523,Artikel!A:C,3,FALSE),Abfalldokumentation!$W1523)</f>
        <v>ABS CHED-PF-KRÄUK gemis</v>
      </c>
      <c r="N1523" s="76" t="str">
        <f>VLOOKUP(D1523,'Liste Gründe'!A:D,2,FALSE)</f>
        <v>Linienbezogen</v>
      </c>
      <c r="O1523" s="75" t="str">
        <f>IF(ISBLANK(F1523),VLOOKUP(Abfalldokumentation!$X1523,'Liste Gründe'!A:D,3,FALSE),F1523)</f>
        <v>gemischtes Produkt</v>
      </c>
      <c r="P1523" s="76" t="str">
        <f>IF(ISBLANK(Abfalldokumentation!$G1523),"-",Abfalldokumentation!$G1523)</f>
        <v>-</v>
      </c>
      <c r="Q1523" s="76">
        <f t="shared" si="190"/>
        <v>44</v>
      </c>
      <c r="R1523" s="76" t="str">
        <f t="shared" si="191"/>
        <v>Produkte</v>
      </c>
      <c r="S1523" s="76" t="str">
        <f t="shared" si="192"/>
        <v>BUs</v>
      </c>
      <c r="T1523" s="76" t="str">
        <f t="shared" si="193"/>
        <v>Symptome</v>
      </c>
      <c r="U1523" s="76">
        <f>IFERROR(VLOOKUP(Abfalldokumentation!$W1523,Kennzahlen!S:U,3,FALSE)*Abfalldokumentation!$J1523,"0")</f>
        <v>135</v>
      </c>
      <c r="V1523" s="76" t="str">
        <f>IF(ISBLANK(A1523),VLOOKUP(Abfalldokumentation!$W1523,'Linien - BU'!R:S,2,FALSE),A1523)</f>
        <v>BU3</v>
      </c>
      <c r="W1523" s="77">
        <f t="shared" si="194"/>
        <v>29501003</v>
      </c>
      <c r="X1523" s="77">
        <f t="shared" si="195"/>
        <v>81</v>
      </c>
      <c r="Z1523"/>
      <c r="AA1523"/>
    </row>
    <row r="1524" spans="1:27" ht="30" customHeight="1" x14ac:dyDescent="0.25">
      <c r="A1524" s="39" t="s">
        <v>182</v>
      </c>
      <c r="B1524" s="40">
        <v>29501017</v>
      </c>
      <c r="C1524" s="40">
        <v>16</v>
      </c>
      <c r="D1524" s="40">
        <v>61</v>
      </c>
      <c r="E1524" s="41">
        <v>44504</v>
      </c>
      <c r="F1524" s="42"/>
      <c r="G1524" s="40"/>
      <c r="H1524" s="44" t="str">
        <f>IFERROR(VLOOKUP(Abfalldokumentation!$B1524,Artikel!A:C,3,FALSE),Abfalldokumentation!$B1524)</f>
        <v>ABS Pfeffer-Bruch</v>
      </c>
      <c r="I1524" s="78" t="str">
        <f>VLOOKUP(V1524,'Linien - BU'!A:B,2,FALSE)</f>
        <v>BU3</v>
      </c>
      <c r="J1524" s="79">
        <f t="shared" si="189"/>
        <v>16</v>
      </c>
      <c r="K1524" s="80">
        <f>Abfalldokumentation!$E1524</f>
        <v>44504</v>
      </c>
      <c r="L1524" s="79" t="str">
        <f>IFERROR(IF(VLOOKUP(W1524,'[1]Rohware 230'!$B:$C,2,FALSE)=0,"Rohware"),
IFERROR(IF(VLOOKUP(W1524,[1]Sammelnr.!$B:$C,2,FALSE)=0,"Sammelnr. ungeschält ABS"),
IFERROR(IF(VLOOKUP(W1524,[1]Sammelnr.!$E:$F,2,FALSE)=0,"Sammelnr. ungeschält VS"),
IFERROR(IF(VLOOKUP(W1524,[1]Sammelnr.!$H:$I,2,FALSE)=0,"Sammelnr. geschält"),
IFERROR(IF(VLOOKUP(W1524,[1]Offen!$B:$C,2,FALSE)=0,"Offen ungeschält ABS"),
IFERROR(IF(VLOOKUP(W1524,[1]Offen!$E:$F,2,FALSE)=0,"Offen ungeschält VOS"),
IFERROR(IF(VLOOKUP(W1524,[1]Offen!$H:$I,2,FALSE)=0,"Offen geschält RW"),
IFERROR(IF(VLOOKUP(W1524,[1]Offen!$K:$L,2,FALSE)=0,"Offen vegan"),
IFERROR(IF(VLOOKUP(W1524,[1]Offen!$N:$O,2,FALSE)=0,"Offen Zipfel"),
IFERROR(IF(VLOOKUP(W1524,[1]Offen!$Q:$R,2,FALSE)=0,"Offen Endstücke"),
IFERROR(IF(VLOOKUP(W1524,[1]Vakuumiert!$B:$C,2,FALSE)=0,"Vakuumierter VOS ungeschält"),
IFERROR(IF(VLOOKUP(W1524,[1]Vakuumiert!$E:$F,2,FALSE)=0,"Vakuumierter ABS ungeschält"),
IFERROR(IF(VLOOKUP(W1524,[1]Vakuumiert!$H:$I,2,FALSE)=0,"Vakuumierter VOS geschält"),
IFERROR(IF(VLOOKUP(W1524,[1]Vakuumiert!$K:$L,2,FALSE)=0,"Vakuumierter VOS vegan"),
IFERROR(IF(VLOOKUP(W1524,[1]Vakuumiert!$N:$O,2,FALSE)=0,"Vakuumierter VOS Zipfel"),
IFERROR(IF(VLOOKUP(W1524,[1]Vakuumiert!$Q:$R,2,FALSE)=0,"Vakuumiert geschält"),
IFERROR(IF(VLOOKUP(W1524,'[1]vakuumierte Fertigprodukte'!$B:$C,2,FALSE)=0,"Fertigprodukte"),
IFERROR(IF(VLOOKUP(W1524,'[1]vakuumierte Fertigprodukte'!$E:$FI,2,FALSE)=0,"Vakuumierte Zipfel"),
IFERROR(IF(VLOOKUP(W1524,[1]Wurste!$B:$C,2,FALSE)=0,"Räucherwürste"),
IFERROR(IF(VLOOKUP(W1524,[1]Wurste!$E:$F,2,FALSE)=0,"URW/URGW Wurst"),
IFERROR(IF(VLOOKUP(W1524,[1]Wurste!$H:$I,2,FALSE)=0,"HF-Wurst Vegan"),
IFERROR(IF(VLOOKUP(W1524,[1]Wurste!$K:$L,2,FALSE)=0,"320er ohne Würste"),
IFERROR(IF(AND(OR(Abfalldokumentation!$I1524="BU3",Abfalldokumentation!$I1524="Verkauf"),Abfalldokumentation!$N1524="Schimmel",Abfalldokumentation!$O1524="keinen Abnehmer/kein Schälpersonal"),"Div. Zipfel, ES ohne Verwendung",VLOOKUP(Abfalldokumentation!$M1524,Produktgruppen!A:B,2,FALSE)),"-")))))))))))))))))))))))</f>
        <v>Offen ungeschält ABS</v>
      </c>
      <c r="M1524" s="81" t="str">
        <f>IFERROR(VLOOKUP(Abfalldokumentation!$W1524,Artikel!A:C,3,FALSE),Abfalldokumentation!$W1524)</f>
        <v>ABS Pfeffer-Bruch</v>
      </c>
      <c r="N1524" s="81" t="str">
        <f>VLOOKUP(D1524,'Liste Gründe'!A:D,2,FALSE)</f>
        <v>keinen Verwendungszweck</v>
      </c>
      <c r="O1524" s="80" t="str">
        <f>IF(ISBLANK(F1524),VLOOKUP(Abfalldokumentation!$X1524,'Liste Gründe'!A:D,3,FALSE),F1524)</f>
        <v>keinen Verwendungszweck</v>
      </c>
      <c r="P1524" s="81" t="str">
        <f>IF(ISBLANK(Abfalldokumentation!$G1524),"-",Abfalldokumentation!$G1524)</f>
        <v>-</v>
      </c>
      <c r="Q1524" s="81">
        <f t="shared" si="190"/>
        <v>44</v>
      </c>
      <c r="R1524" s="81" t="str">
        <f t="shared" si="191"/>
        <v>Produkte</v>
      </c>
      <c r="S1524" s="81" t="str">
        <f t="shared" si="192"/>
        <v>BUs</v>
      </c>
      <c r="T1524" s="81" t="str">
        <f t="shared" si="193"/>
        <v>Symptome</v>
      </c>
      <c r="U1524" s="81">
        <f>IFERROR(VLOOKUP(Abfalldokumentation!$W1524,Kennzahlen!S:U,3,FALSE)*Abfalldokumentation!$J1524,"0")</f>
        <v>1.6000000000000001E-3</v>
      </c>
      <c r="V1524" s="81" t="str">
        <f>IF(ISBLANK(A1524),VLOOKUP(Abfalldokumentation!$W1524,'Linien - BU'!R:S,2,FALSE),A1524)</f>
        <v>Spezialitäten</v>
      </c>
      <c r="W1524" s="77">
        <f t="shared" si="194"/>
        <v>29501017</v>
      </c>
      <c r="X1524" s="77">
        <f t="shared" si="195"/>
        <v>61</v>
      </c>
      <c r="Z1524"/>
      <c r="AA1524"/>
    </row>
    <row r="1525" spans="1:27" ht="30" customHeight="1" x14ac:dyDescent="0.25">
      <c r="A1525" s="45">
        <v>3020</v>
      </c>
      <c r="B1525" s="46">
        <v>32000036</v>
      </c>
      <c r="C1525" s="46">
        <f>242/11</f>
        <v>22</v>
      </c>
      <c r="D1525" s="46">
        <v>40</v>
      </c>
      <c r="E1525" s="47">
        <v>44504</v>
      </c>
      <c r="F1525" s="48"/>
      <c r="G1525" s="46"/>
      <c r="H1525" s="50" t="str">
        <f>IFERROR(VLOOKUP(Abfalldokumentation!$B1525,Artikel!A:C,3,FALSE),Abfalldokumentation!$B1525)</f>
        <v>Würste 8400g Schinkenrä</v>
      </c>
      <c r="I1525" s="73" t="str">
        <f>VLOOKUP(V1525,'Linien - BU'!A:B,2,FALSE)</f>
        <v>BU1</v>
      </c>
      <c r="J1525" s="74">
        <f t="shared" si="189"/>
        <v>22</v>
      </c>
      <c r="K1525" s="75">
        <f>Abfalldokumentation!$E1525</f>
        <v>44504</v>
      </c>
      <c r="L1525" s="74" t="str">
        <f>IFERROR(IF(VLOOKUP(W1525,'[1]Rohware 230'!$B:$C,2,FALSE)=0,"Rohware"),
IFERROR(IF(VLOOKUP(W1525,[1]Sammelnr.!$B:$C,2,FALSE)=0,"Sammelnr. ungeschält ABS"),
IFERROR(IF(VLOOKUP(W1525,[1]Sammelnr.!$E:$F,2,FALSE)=0,"Sammelnr. ungeschält VS"),
IFERROR(IF(VLOOKUP(W1525,[1]Sammelnr.!$H:$I,2,FALSE)=0,"Sammelnr. geschält"),
IFERROR(IF(VLOOKUP(W1525,[1]Offen!$B:$C,2,FALSE)=0,"Offen ungeschält ABS"),
IFERROR(IF(VLOOKUP(W1525,[1]Offen!$E:$F,2,FALSE)=0,"Offen ungeschält VOS"),
IFERROR(IF(VLOOKUP(W1525,[1]Offen!$H:$I,2,FALSE)=0,"Offen geschält RW"),
IFERROR(IF(VLOOKUP(W1525,[1]Offen!$K:$L,2,FALSE)=0,"Offen vegan"),
IFERROR(IF(VLOOKUP(W1525,[1]Offen!$N:$O,2,FALSE)=0,"Offen Zipfel"),
IFERROR(IF(VLOOKUP(W1525,[1]Offen!$Q:$R,2,FALSE)=0,"Offen Endstücke"),
IFERROR(IF(VLOOKUP(W1525,[1]Vakuumiert!$B:$C,2,FALSE)=0,"Vakuumierter VOS ungeschält"),
IFERROR(IF(VLOOKUP(W1525,[1]Vakuumiert!$E:$F,2,FALSE)=0,"Vakuumierter ABS ungeschält"),
IFERROR(IF(VLOOKUP(W1525,[1]Vakuumiert!$H:$I,2,FALSE)=0,"Vakuumierter VOS geschält"),
IFERROR(IF(VLOOKUP(W1525,[1]Vakuumiert!$K:$L,2,FALSE)=0,"Vakuumierter VOS vegan"),
IFERROR(IF(VLOOKUP(W1525,[1]Vakuumiert!$N:$O,2,FALSE)=0,"Vakuumierter VOS Zipfel"),
IFERROR(IF(VLOOKUP(W1525,[1]Vakuumiert!$Q:$R,2,FALSE)=0,"Vakuumiert geschält"),
IFERROR(IF(VLOOKUP(W1525,'[1]vakuumierte Fertigprodukte'!$B:$C,2,FALSE)=0,"Fertigprodukte"),
IFERROR(IF(VLOOKUP(W1525,'[1]vakuumierte Fertigprodukte'!$E:$FI,2,FALSE)=0,"Vakuumierte Zipfel"),
IFERROR(IF(VLOOKUP(W1525,[1]Wurste!$B:$C,2,FALSE)=0,"Räucherwürste"),
IFERROR(IF(VLOOKUP(W1525,[1]Wurste!$E:$F,2,FALSE)=0,"URW/URGW Wurst"),
IFERROR(IF(VLOOKUP(W1525,[1]Wurste!$H:$I,2,FALSE)=0,"HF-Wurst Vegan"),
IFERROR(IF(VLOOKUP(W1525,[1]Wurste!$K:$L,2,FALSE)=0,"320er ohne Würste"),
IFERROR(IF(AND(OR(Abfalldokumentation!$I1525="BU3",Abfalldokumentation!$I1525="Verkauf"),Abfalldokumentation!$N1525="Schimmel",Abfalldokumentation!$O1525="keinen Abnehmer/kein Schälpersonal"),"Div. Zipfel, ES ohne Verwendung",VLOOKUP(Abfalldokumentation!$M1525,Produktgruppen!A:B,2,FALSE)),"-")))))))))))))))))))))))</f>
        <v>Räucherwürste</v>
      </c>
      <c r="M1525" s="76" t="str">
        <f>IFERROR(VLOOKUP(Abfalldokumentation!$W1525,Artikel!A:C,3,FALSE),Abfalldokumentation!$W1525)</f>
        <v>Würste 8400g Schinkenrä</v>
      </c>
      <c r="N1525" s="76" t="str">
        <f>VLOOKUP(D1525,'Liste Gründe'!A:D,2,FALSE)</f>
        <v>Rest</v>
      </c>
      <c r="O1525" s="75" t="str">
        <f>IF(ISBLANK(F1525),VLOOKUP(Abfalldokumentation!$X1525,'Liste Gründe'!A:D,3,FALSE),F1525)</f>
        <v>Metall</v>
      </c>
      <c r="P1525" s="76" t="str">
        <f>IF(ISBLANK(Abfalldokumentation!$G1525),"-",Abfalldokumentation!$G1525)</f>
        <v>-</v>
      </c>
      <c r="Q1525" s="76">
        <f t="shared" si="190"/>
        <v>44</v>
      </c>
      <c r="R1525" s="76" t="str">
        <f t="shared" si="191"/>
        <v>Produkte</v>
      </c>
      <c r="S1525" s="76" t="str">
        <f t="shared" si="192"/>
        <v>BUs</v>
      </c>
      <c r="T1525" s="76" t="str">
        <f t="shared" si="193"/>
        <v>Symptome</v>
      </c>
      <c r="U1525" s="76" t="str">
        <f>IFERROR(VLOOKUP(Abfalldokumentation!$W1525,Kennzahlen!S:U,3,FALSE)*Abfalldokumentation!$J1525,"0")</f>
        <v>0</v>
      </c>
      <c r="V1525" s="76">
        <f>IF(ISBLANK(A1525),VLOOKUP(Abfalldokumentation!$W1525,'Linien - BU'!R:S,2,FALSE),A1525)</f>
        <v>3020</v>
      </c>
      <c r="W1525" s="77">
        <f t="shared" si="194"/>
        <v>32000036</v>
      </c>
      <c r="X1525" s="77">
        <f t="shared" si="195"/>
        <v>40</v>
      </c>
      <c r="Z1525"/>
      <c r="AA1525"/>
    </row>
    <row r="1526" spans="1:27" ht="30" customHeight="1" x14ac:dyDescent="0.25">
      <c r="A1526" s="39">
        <v>3020</v>
      </c>
      <c r="B1526" s="40">
        <v>32000067</v>
      </c>
      <c r="C1526" s="40">
        <f>242/11*3</f>
        <v>66</v>
      </c>
      <c r="D1526" s="40">
        <v>32</v>
      </c>
      <c r="E1526" s="41">
        <v>44504</v>
      </c>
      <c r="F1526" s="42"/>
      <c r="G1526" s="40"/>
      <c r="H1526" s="44" t="str">
        <f>IFERROR(VLOOKUP(Abfalldokumentation!$B1526,Artikel!A:C,3,FALSE),Abfalldokumentation!$B1526)</f>
        <v>RW NATUR 10,0KG AN</v>
      </c>
      <c r="I1526" s="78" t="str">
        <f>VLOOKUP(V1526,'Linien - BU'!A:B,2,FALSE)</f>
        <v>BU1</v>
      </c>
      <c r="J1526" s="79">
        <f t="shared" si="189"/>
        <v>66</v>
      </c>
      <c r="K1526" s="80">
        <f>Abfalldokumentation!$E1526</f>
        <v>44504</v>
      </c>
      <c r="L1526" s="79" t="str">
        <f>IFERROR(IF(VLOOKUP(W1526,'[1]Rohware 230'!$B:$C,2,FALSE)=0,"Rohware"),
IFERROR(IF(VLOOKUP(W1526,[1]Sammelnr.!$B:$C,2,FALSE)=0,"Sammelnr. ungeschält ABS"),
IFERROR(IF(VLOOKUP(W1526,[1]Sammelnr.!$E:$F,2,FALSE)=0,"Sammelnr. ungeschält VS"),
IFERROR(IF(VLOOKUP(W1526,[1]Sammelnr.!$H:$I,2,FALSE)=0,"Sammelnr. geschält"),
IFERROR(IF(VLOOKUP(W1526,[1]Offen!$B:$C,2,FALSE)=0,"Offen ungeschält ABS"),
IFERROR(IF(VLOOKUP(W1526,[1]Offen!$E:$F,2,FALSE)=0,"Offen ungeschält VOS"),
IFERROR(IF(VLOOKUP(W1526,[1]Offen!$H:$I,2,FALSE)=0,"Offen geschält RW"),
IFERROR(IF(VLOOKUP(W1526,[1]Offen!$K:$L,2,FALSE)=0,"Offen vegan"),
IFERROR(IF(VLOOKUP(W1526,[1]Offen!$N:$O,2,FALSE)=0,"Offen Zipfel"),
IFERROR(IF(VLOOKUP(W1526,[1]Offen!$Q:$R,2,FALSE)=0,"Offen Endstücke"),
IFERROR(IF(VLOOKUP(W1526,[1]Vakuumiert!$B:$C,2,FALSE)=0,"Vakuumierter VOS ungeschält"),
IFERROR(IF(VLOOKUP(W1526,[1]Vakuumiert!$E:$F,2,FALSE)=0,"Vakuumierter ABS ungeschält"),
IFERROR(IF(VLOOKUP(W1526,[1]Vakuumiert!$H:$I,2,FALSE)=0,"Vakuumierter VOS geschält"),
IFERROR(IF(VLOOKUP(W1526,[1]Vakuumiert!$K:$L,2,FALSE)=0,"Vakuumierter VOS vegan"),
IFERROR(IF(VLOOKUP(W1526,[1]Vakuumiert!$N:$O,2,FALSE)=0,"Vakuumierter VOS Zipfel"),
IFERROR(IF(VLOOKUP(W1526,[1]Vakuumiert!$Q:$R,2,FALSE)=0,"Vakuumiert geschält"),
IFERROR(IF(VLOOKUP(W1526,'[1]vakuumierte Fertigprodukte'!$B:$C,2,FALSE)=0,"Fertigprodukte"),
IFERROR(IF(VLOOKUP(W1526,'[1]vakuumierte Fertigprodukte'!$E:$FI,2,FALSE)=0,"Vakuumierte Zipfel"),
IFERROR(IF(VLOOKUP(W1526,[1]Wurste!$B:$C,2,FALSE)=0,"Räucherwürste"),
IFERROR(IF(VLOOKUP(W1526,[1]Wurste!$E:$F,2,FALSE)=0,"URW/URGW Wurst"),
IFERROR(IF(VLOOKUP(W1526,[1]Wurste!$H:$I,2,FALSE)=0,"HF-Wurst Vegan"),
IFERROR(IF(VLOOKUP(W1526,[1]Wurste!$K:$L,2,FALSE)=0,"320er ohne Würste"),
IFERROR(IF(AND(OR(Abfalldokumentation!$I1526="BU3",Abfalldokumentation!$I1526="Verkauf"),Abfalldokumentation!$N1526="Schimmel",Abfalldokumentation!$O1526="keinen Abnehmer/kein Schälpersonal"),"Div. Zipfel, ES ohne Verwendung",VLOOKUP(Abfalldokumentation!$M1526,Produktgruppen!A:B,2,FALSE)),"-")))))))))))))))))))))))</f>
        <v>Räucherwürste</v>
      </c>
      <c r="M1526" s="81" t="str">
        <f>IFERROR(VLOOKUP(Abfalldokumentation!$W1526,Artikel!A:C,3,FALSE),Abfalldokumentation!$W1526)</f>
        <v>RW NATUR 10,0KG AN</v>
      </c>
      <c r="N1526" s="81" t="str">
        <f>VLOOKUP(D1526,'Liste Gründe'!A:D,2,FALSE)</f>
        <v>Linienbezogen</v>
      </c>
      <c r="O1526" s="80" t="str">
        <f>IF(ISBLANK(F1526),VLOOKUP(Abfalldokumentation!$X1526,'Liste Gründe'!A:D,3,FALSE),F1526)</f>
        <v>aus Hand gerutscht</v>
      </c>
      <c r="P1526" s="81" t="str">
        <f>IF(ISBLANK(Abfalldokumentation!$G1526),"-",Abfalldokumentation!$G1526)</f>
        <v>-</v>
      </c>
      <c r="Q1526" s="81">
        <f t="shared" si="190"/>
        <v>44</v>
      </c>
      <c r="R1526" s="81" t="str">
        <f t="shared" si="191"/>
        <v>Produkte</v>
      </c>
      <c r="S1526" s="81" t="str">
        <f t="shared" si="192"/>
        <v>BUs</v>
      </c>
      <c r="T1526" s="81" t="str">
        <f t="shared" si="193"/>
        <v>Symptome</v>
      </c>
      <c r="U1526" s="81" t="str">
        <f>IFERROR(VLOOKUP(Abfalldokumentation!$W1526,Kennzahlen!S:U,3,FALSE)*Abfalldokumentation!$J1526,"0")</f>
        <v>0</v>
      </c>
      <c r="V1526" s="81">
        <f>IF(ISBLANK(A1526),VLOOKUP(Abfalldokumentation!$W1526,'Linien - BU'!R:S,2,FALSE),A1526)</f>
        <v>3020</v>
      </c>
      <c r="W1526" s="77">
        <f t="shared" si="194"/>
        <v>32000067</v>
      </c>
      <c r="X1526" s="77">
        <f t="shared" si="195"/>
        <v>32</v>
      </c>
      <c r="Z1526"/>
      <c r="AA1526"/>
    </row>
    <row r="1527" spans="1:27" ht="30" customHeight="1" x14ac:dyDescent="0.25">
      <c r="A1527" s="45">
        <v>3100</v>
      </c>
      <c r="B1527" s="46" t="s">
        <v>36</v>
      </c>
      <c r="C1527" s="46">
        <f>242/11</f>
        <v>22</v>
      </c>
      <c r="D1527" s="46">
        <v>20</v>
      </c>
      <c r="E1527" s="47">
        <v>44504</v>
      </c>
      <c r="F1527" s="48"/>
      <c r="G1527" s="46"/>
      <c r="H1527" s="50" t="str">
        <f>IFERROR(VLOOKUP(Abfalldokumentation!$B1527,Artikel!A:C,3,FALSE),Abfalldokumentation!$B1527)</f>
        <v>-</v>
      </c>
      <c r="I1527" s="73" t="str">
        <f>VLOOKUP(V1527,'Linien - BU'!A:B,2,FALSE)</f>
        <v>BU1</v>
      </c>
      <c r="J1527" s="74">
        <f t="shared" si="189"/>
        <v>22</v>
      </c>
      <c r="K1527" s="75">
        <f>Abfalldokumentation!$E1527</f>
        <v>44504</v>
      </c>
      <c r="L1527" s="74" t="str">
        <f>IFERROR(IF(VLOOKUP(W1527,'[1]Rohware 230'!$B:$C,2,FALSE)=0,"Rohware"),
IFERROR(IF(VLOOKUP(W1527,[1]Sammelnr.!$B:$C,2,FALSE)=0,"Sammelnr. ungeschält ABS"),
IFERROR(IF(VLOOKUP(W1527,[1]Sammelnr.!$E:$F,2,FALSE)=0,"Sammelnr. ungeschält VS"),
IFERROR(IF(VLOOKUP(W1527,[1]Sammelnr.!$H:$I,2,FALSE)=0,"Sammelnr. geschält"),
IFERROR(IF(VLOOKUP(W1527,[1]Offen!$B:$C,2,FALSE)=0,"Offen ungeschält ABS"),
IFERROR(IF(VLOOKUP(W1527,[1]Offen!$E:$F,2,FALSE)=0,"Offen ungeschält VOS"),
IFERROR(IF(VLOOKUP(W1527,[1]Offen!$H:$I,2,FALSE)=0,"Offen geschält RW"),
IFERROR(IF(VLOOKUP(W1527,[1]Offen!$K:$L,2,FALSE)=0,"Offen vegan"),
IFERROR(IF(VLOOKUP(W1527,[1]Offen!$N:$O,2,FALSE)=0,"Offen Zipfel"),
IFERROR(IF(VLOOKUP(W1527,[1]Offen!$Q:$R,2,FALSE)=0,"Offen Endstücke"),
IFERROR(IF(VLOOKUP(W1527,[1]Vakuumiert!$B:$C,2,FALSE)=0,"Vakuumierter VOS ungeschält"),
IFERROR(IF(VLOOKUP(W1527,[1]Vakuumiert!$E:$F,2,FALSE)=0,"Vakuumierter ABS ungeschält"),
IFERROR(IF(VLOOKUP(W1527,[1]Vakuumiert!$H:$I,2,FALSE)=0,"Vakuumierter VOS geschält"),
IFERROR(IF(VLOOKUP(W1527,[1]Vakuumiert!$K:$L,2,FALSE)=0,"Vakuumierter VOS vegan"),
IFERROR(IF(VLOOKUP(W1527,[1]Vakuumiert!$N:$O,2,FALSE)=0,"Vakuumierter VOS Zipfel"),
IFERROR(IF(VLOOKUP(W1527,[1]Vakuumiert!$Q:$R,2,FALSE)=0,"Vakuumiert geschält"),
IFERROR(IF(VLOOKUP(W1527,'[1]vakuumierte Fertigprodukte'!$B:$C,2,FALSE)=0,"Fertigprodukte"),
IFERROR(IF(VLOOKUP(W1527,'[1]vakuumierte Fertigprodukte'!$E:$FI,2,FALSE)=0,"Vakuumierte Zipfel"),
IFERROR(IF(VLOOKUP(W1527,[1]Wurste!$B:$C,2,FALSE)=0,"Räucherwürste"),
IFERROR(IF(VLOOKUP(W1527,[1]Wurste!$E:$F,2,FALSE)=0,"URW/URGW Wurst"),
IFERROR(IF(VLOOKUP(W1527,[1]Wurste!$H:$I,2,FALSE)=0,"HF-Wurst Vegan"),
IFERROR(IF(VLOOKUP(W1527,[1]Wurste!$K:$L,2,FALSE)=0,"320er ohne Würste"),
IFERROR(IF(AND(OR(Abfalldokumentation!$I1527="BU3",Abfalldokumentation!$I1527="Verkauf"),Abfalldokumentation!$N1527="Schimmel",Abfalldokumentation!$O1527="keinen Abnehmer/kein Schälpersonal"),"Div. Zipfel, ES ohne Verwendung",VLOOKUP(Abfalldokumentation!$M1527,Produktgruppen!A:B,2,FALSE)),"-")))))))))))))))))))))))</f>
        <v>Rest</v>
      </c>
      <c r="M1527" s="76" t="str">
        <f>IFERROR(VLOOKUP(Abfalldokumentation!$W1527,Artikel!A:C,3,FALSE),Abfalldokumentation!$W1527)</f>
        <v>-</v>
      </c>
      <c r="N1527" s="76" t="str">
        <f>VLOOKUP(D1527,'Liste Gründe'!A:D,2,FALSE)</f>
        <v>Linienbezogen</v>
      </c>
      <c r="O1527" s="75" t="str">
        <f>IF(ISBLANK(F1527),VLOOKUP(Abfalldokumentation!$X1527,'Liste Gründe'!A:D,3,FALSE),F1527)</f>
        <v>Füllkopf tropft (vegan)</v>
      </c>
      <c r="P1527" s="76" t="str">
        <f>IF(ISBLANK(Abfalldokumentation!$G1527),"-",Abfalldokumentation!$G1527)</f>
        <v>-</v>
      </c>
      <c r="Q1527" s="76">
        <f t="shared" si="190"/>
        <v>44</v>
      </c>
      <c r="R1527" s="76" t="str">
        <f t="shared" si="191"/>
        <v>Produkte</v>
      </c>
      <c r="S1527" s="76" t="str">
        <f t="shared" si="192"/>
        <v>BUs</v>
      </c>
      <c r="T1527" s="76" t="str">
        <f t="shared" si="193"/>
        <v>Symptome</v>
      </c>
      <c r="U1527" s="76" t="str">
        <f>IFERROR(VLOOKUP(Abfalldokumentation!$W1527,Kennzahlen!S:U,3,FALSE)*Abfalldokumentation!$J1527,"0")</f>
        <v>0</v>
      </c>
      <c r="V1527" s="76">
        <f>IF(ISBLANK(A1527),VLOOKUP(Abfalldokumentation!$W1527,'Linien - BU'!R:S,2,FALSE),A1527)</f>
        <v>3100</v>
      </c>
      <c r="W1527" s="77" t="str">
        <f t="shared" si="194"/>
        <v>-</v>
      </c>
      <c r="X1527" s="77">
        <f t="shared" si="195"/>
        <v>20</v>
      </c>
      <c r="Z1527"/>
      <c r="AA1527"/>
    </row>
    <row r="1528" spans="1:27" ht="30" customHeight="1" x14ac:dyDescent="0.25">
      <c r="A1528" s="39" t="s">
        <v>70</v>
      </c>
      <c r="B1528" s="40" t="s">
        <v>36</v>
      </c>
      <c r="C1528" s="40">
        <f>242/11*6</f>
        <v>132</v>
      </c>
      <c r="D1528" s="40">
        <v>30</v>
      </c>
      <c r="E1528" s="41">
        <v>44504</v>
      </c>
      <c r="F1528" s="42"/>
      <c r="G1528" s="40"/>
      <c r="H1528" s="44" t="str">
        <f>IFERROR(VLOOKUP(Abfalldokumentation!$B1528,Artikel!A:C,3,FALSE),Abfalldokumentation!$B1528)</f>
        <v>-</v>
      </c>
      <c r="I1528" s="78" t="str">
        <f>VLOOKUP(V1528,'Linien - BU'!A:B,2,FALSE)</f>
        <v>BU1</v>
      </c>
      <c r="J1528" s="79">
        <f t="shared" si="189"/>
        <v>132</v>
      </c>
      <c r="K1528" s="80">
        <f>Abfalldokumentation!$E1528</f>
        <v>44504</v>
      </c>
      <c r="L1528" s="79" t="str">
        <f>IFERROR(IF(VLOOKUP(W1528,'[1]Rohware 230'!$B:$C,2,FALSE)=0,"Rohware"),
IFERROR(IF(VLOOKUP(W1528,[1]Sammelnr.!$B:$C,2,FALSE)=0,"Sammelnr. ungeschält ABS"),
IFERROR(IF(VLOOKUP(W1528,[1]Sammelnr.!$E:$F,2,FALSE)=0,"Sammelnr. ungeschält VS"),
IFERROR(IF(VLOOKUP(W1528,[1]Sammelnr.!$H:$I,2,FALSE)=0,"Sammelnr. geschält"),
IFERROR(IF(VLOOKUP(W1528,[1]Offen!$B:$C,2,FALSE)=0,"Offen ungeschält ABS"),
IFERROR(IF(VLOOKUP(W1528,[1]Offen!$E:$F,2,FALSE)=0,"Offen ungeschält VOS"),
IFERROR(IF(VLOOKUP(W1528,[1]Offen!$H:$I,2,FALSE)=0,"Offen geschält RW"),
IFERROR(IF(VLOOKUP(W1528,[1]Offen!$K:$L,2,FALSE)=0,"Offen vegan"),
IFERROR(IF(VLOOKUP(W1528,[1]Offen!$N:$O,2,FALSE)=0,"Offen Zipfel"),
IFERROR(IF(VLOOKUP(W1528,[1]Offen!$Q:$R,2,FALSE)=0,"Offen Endstücke"),
IFERROR(IF(VLOOKUP(W1528,[1]Vakuumiert!$B:$C,2,FALSE)=0,"Vakuumierter VOS ungeschält"),
IFERROR(IF(VLOOKUP(W1528,[1]Vakuumiert!$E:$F,2,FALSE)=0,"Vakuumierter ABS ungeschält"),
IFERROR(IF(VLOOKUP(W1528,[1]Vakuumiert!$H:$I,2,FALSE)=0,"Vakuumierter VOS geschält"),
IFERROR(IF(VLOOKUP(W1528,[1]Vakuumiert!$K:$L,2,FALSE)=0,"Vakuumierter VOS vegan"),
IFERROR(IF(VLOOKUP(W1528,[1]Vakuumiert!$N:$O,2,FALSE)=0,"Vakuumierter VOS Zipfel"),
IFERROR(IF(VLOOKUP(W1528,[1]Vakuumiert!$Q:$R,2,FALSE)=0,"Vakuumiert geschält"),
IFERROR(IF(VLOOKUP(W1528,'[1]vakuumierte Fertigprodukte'!$B:$C,2,FALSE)=0,"Fertigprodukte"),
IFERROR(IF(VLOOKUP(W1528,'[1]vakuumierte Fertigprodukte'!$E:$FI,2,FALSE)=0,"Vakuumierte Zipfel"),
IFERROR(IF(VLOOKUP(W1528,[1]Wurste!$B:$C,2,FALSE)=0,"Räucherwürste"),
IFERROR(IF(VLOOKUP(W1528,[1]Wurste!$E:$F,2,FALSE)=0,"URW/URGW Wurst"),
IFERROR(IF(VLOOKUP(W1528,[1]Wurste!$H:$I,2,FALSE)=0,"HF-Wurst Vegan"),
IFERROR(IF(VLOOKUP(W1528,[1]Wurste!$K:$L,2,FALSE)=0,"320er ohne Würste"),
IFERROR(IF(AND(OR(Abfalldokumentation!$I1528="BU3",Abfalldokumentation!$I1528="Verkauf"),Abfalldokumentation!$N1528="Schimmel",Abfalldokumentation!$O1528="keinen Abnehmer/kein Schälpersonal"),"Div. Zipfel, ES ohne Verwendung",VLOOKUP(Abfalldokumentation!$M1528,Produktgruppen!A:B,2,FALSE)),"-")))))))))))))))))))))))</f>
        <v>Rest</v>
      </c>
      <c r="M1528" s="81" t="str">
        <f>IFERROR(VLOOKUP(Abfalldokumentation!$W1528,Artikel!A:C,3,FALSE),Abfalldokumentation!$W1528)</f>
        <v>-</v>
      </c>
      <c r="N1528" s="81" t="str">
        <f>VLOOKUP(D1528,'Liste Gründe'!A:D,2,FALSE)</f>
        <v>Linienbezogen</v>
      </c>
      <c r="O1528" s="80" t="str">
        <f>IF(ISBLANK(F1528),VLOOKUP(Abfalldokumentation!$X1528,'Liste Gründe'!A:D,3,FALSE),F1528)</f>
        <v>Maschinenabfall</v>
      </c>
      <c r="P1528" s="81" t="str">
        <f>IF(ISBLANK(Abfalldokumentation!$G1528),"-",Abfalldokumentation!$G1528)</f>
        <v>-</v>
      </c>
      <c r="Q1528" s="81">
        <f t="shared" si="190"/>
        <v>44</v>
      </c>
      <c r="R1528" s="81" t="str">
        <f t="shared" si="191"/>
        <v>Produkte</v>
      </c>
      <c r="S1528" s="81" t="str">
        <f t="shared" si="192"/>
        <v>BUs</v>
      </c>
      <c r="T1528" s="81" t="str">
        <f t="shared" si="193"/>
        <v>Symptome</v>
      </c>
      <c r="U1528" s="81" t="str">
        <f>IFERROR(VLOOKUP(Abfalldokumentation!$W1528,Kennzahlen!S:U,3,FALSE)*Abfalldokumentation!$J1528,"0")</f>
        <v>0</v>
      </c>
      <c r="V1528" s="81" t="str">
        <f>IF(ISBLANK(A1528),VLOOKUP(Abfalldokumentation!$W1528,'Linien - BU'!R:S,2,FALSE),A1528)</f>
        <v>Abfüllung</v>
      </c>
      <c r="W1528" s="77" t="str">
        <f t="shared" si="194"/>
        <v>-</v>
      </c>
      <c r="X1528" s="77">
        <f t="shared" si="195"/>
        <v>30</v>
      </c>
      <c r="Z1528"/>
      <c r="AA1528"/>
    </row>
    <row r="1529" spans="1:27" ht="30" customHeight="1" x14ac:dyDescent="0.25">
      <c r="A1529" s="45" t="s">
        <v>74</v>
      </c>
      <c r="B1529" s="46" t="s">
        <v>36</v>
      </c>
      <c r="C1529" s="46">
        <v>67.2</v>
      </c>
      <c r="D1529" s="46">
        <v>10</v>
      </c>
      <c r="E1529" s="47">
        <v>44504</v>
      </c>
      <c r="F1529" s="48"/>
      <c r="G1529" s="46"/>
      <c r="H1529" s="50" t="str">
        <f>IFERROR(VLOOKUP(Abfalldokumentation!$B1529,Artikel!A:C,3,FALSE),Abfalldokumentation!$B1529)</f>
        <v>-</v>
      </c>
      <c r="I1529" s="73" t="str">
        <f>VLOOKUP(V1529,'Linien - BU'!A:B,2,FALSE)</f>
        <v>BU1</v>
      </c>
      <c r="J1529" s="74">
        <f t="shared" si="189"/>
        <v>67.2</v>
      </c>
      <c r="K1529" s="75">
        <f>Abfalldokumentation!$E1529</f>
        <v>44504</v>
      </c>
      <c r="L1529" s="74" t="str">
        <f>IFERROR(IF(VLOOKUP(W1529,'[1]Rohware 230'!$B:$C,2,FALSE)=0,"Rohware"),
IFERROR(IF(VLOOKUP(W1529,[1]Sammelnr.!$B:$C,2,FALSE)=0,"Sammelnr. ungeschält ABS"),
IFERROR(IF(VLOOKUP(W1529,[1]Sammelnr.!$E:$F,2,FALSE)=0,"Sammelnr. ungeschält VS"),
IFERROR(IF(VLOOKUP(W1529,[1]Sammelnr.!$H:$I,2,FALSE)=0,"Sammelnr. geschält"),
IFERROR(IF(VLOOKUP(W1529,[1]Offen!$B:$C,2,FALSE)=0,"Offen ungeschält ABS"),
IFERROR(IF(VLOOKUP(W1529,[1]Offen!$E:$F,2,FALSE)=0,"Offen ungeschält VOS"),
IFERROR(IF(VLOOKUP(W1529,[1]Offen!$H:$I,2,FALSE)=0,"Offen geschält RW"),
IFERROR(IF(VLOOKUP(W1529,[1]Offen!$K:$L,2,FALSE)=0,"Offen vegan"),
IFERROR(IF(VLOOKUP(W1529,[1]Offen!$N:$O,2,FALSE)=0,"Offen Zipfel"),
IFERROR(IF(VLOOKUP(W1529,[1]Offen!$Q:$R,2,FALSE)=0,"Offen Endstücke"),
IFERROR(IF(VLOOKUP(W1529,[1]Vakuumiert!$B:$C,2,FALSE)=0,"Vakuumierter VOS ungeschält"),
IFERROR(IF(VLOOKUP(W1529,[1]Vakuumiert!$E:$F,2,FALSE)=0,"Vakuumierter ABS ungeschält"),
IFERROR(IF(VLOOKUP(W1529,[1]Vakuumiert!$H:$I,2,FALSE)=0,"Vakuumierter VOS geschält"),
IFERROR(IF(VLOOKUP(W1529,[1]Vakuumiert!$K:$L,2,FALSE)=0,"Vakuumierter VOS vegan"),
IFERROR(IF(VLOOKUP(W1529,[1]Vakuumiert!$N:$O,2,FALSE)=0,"Vakuumierter VOS Zipfel"),
IFERROR(IF(VLOOKUP(W1529,[1]Vakuumiert!$Q:$R,2,FALSE)=0,"Vakuumiert geschält"),
IFERROR(IF(VLOOKUP(W1529,'[1]vakuumierte Fertigprodukte'!$B:$C,2,FALSE)=0,"Fertigprodukte"),
IFERROR(IF(VLOOKUP(W1529,'[1]vakuumierte Fertigprodukte'!$E:$FI,2,FALSE)=0,"Vakuumierte Zipfel"),
IFERROR(IF(VLOOKUP(W1529,[1]Wurste!$B:$C,2,FALSE)=0,"Räucherwürste"),
IFERROR(IF(VLOOKUP(W1529,[1]Wurste!$E:$F,2,FALSE)=0,"URW/URGW Wurst"),
IFERROR(IF(VLOOKUP(W1529,[1]Wurste!$H:$I,2,FALSE)=0,"HF-Wurst Vegan"),
IFERROR(IF(VLOOKUP(W1529,[1]Wurste!$K:$L,2,FALSE)=0,"320er ohne Würste"),
IFERROR(IF(AND(OR(Abfalldokumentation!$I1529="BU3",Abfalldokumentation!$I1529="Verkauf"),Abfalldokumentation!$N1529="Schimmel",Abfalldokumentation!$O1529="keinen Abnehmer/kein Schälpersonal"),"Div. Zipfel, ES ohne Verwendung",VLOOKUP(Abfalldokumentation!$M1529,Produktgruppen!A:B,2,FALSE)),"-")))))))))))))))))))))))</f>
        <v>Rest</v>
      </c>
      <c r="M1529" s="76" t="str">
        <f>IFERROR(VLOOKUP(Abfalldokumentation!$W1529,Artikel!A:C,3,FALSE),Abfalldokumentation!$W1529)</f>
        <v>-</v>
      </c>
      <c r="N1529" s="76" t="str">
        <f>VLOOKUP(D1529,'Liste Gründe'!A:D,2,FALSE)</f>
        <v>Linienbezogen</v>
      </c>
      <c r="O1529" s="75" t="str">
        <f>IF(ISBLANK(F1529),VLOOKUP(Abfalldokumentation!$X1529,'Liste Gründe'!A:D,3,FALSE),F1529)</f>
        <v>Reinigung</v>
      </c>
      <c r="P1529" s="76" t="str">
        <f>IF(ISBLANK(Abfalldokumentation!$G1529),"-",Abfalldokumentation!$G1529)</f>
        <v>-</v>
      </c>
      <c r="Q1529" s="76">
        <f t="shared" si="190"/>
        <v>44</v>
      </c>
      <c r="R1529" s="76" t="str">
        <f t="shared" si="191"/>
        <v>Produkte</v>
      </c>
      <c r="S1529" s="76" t="str">
        <f t="shared" si="192"/>
        <v>BUs</v>
      </c>
      <c r="T1529" s="76" t="str">
        <f t="shared" si="193"/>
        <v>Symptome</v>
      </c>
      <c r="U1529" s="76" t="str">
        <f>IFERROR(VLOOKUP(Abfalldokumentation!$W1529,Kennzahlen!S:U,3,FALSE)*Abfalldokumentation!$J1529,"0")</f>
        <v>0</v>
      </c>
      <c r="V1529" s="76" t="str">
        <f>IF(ISBLANK(A1529),VLOOKUP(Abfalldokumentation!$W1529,'Linien - BU'!R:S,2,FALSE),A1529)</f>
        <v>Schmelze</v>
      </c>
      <c r="W1529" s="77" t="str">
        <f t="shared" si="194"/>
        <v>-</v>
      </c>
      <c r="X1529" s="77">
        <f t="shared" si="195"/>
        <v>10</v>
      </c>
      <c r="Z1529"/>
      <c r="AA1529"/>
    </row>
    <row r="1530" spans="1:27" ht="30" customHeight="1" x14ac:dyDescent="0.25">
      <c r="A1530" s="39" t="s">
        <v>8</v>
      </c>
      <c r="B1530" s="40" t="s">
        <v>36</v>
      </c>
      <c r="C1530" s="40">
        <v>37.200000000000003</v>
      </c>
      <c r="D1530" s="40">
        <v>30</v>
      </c>
      <c r="E1530" s="41">
        <v>44504</v>
      </c>
      <c r="F1530" s="42"/>
      <c r="G1530" s="40"/>
      <c r="H1530" s="44" t="str">
        <f>IFERROR(VLOOKUP(Abfalldokumentation!$B1530,Artikel!A:C,3,FALSE),Abfalldokumentation!$B1530)</f>
        <v>-</v>
      </c>
      <c r="I1530" s="78" t="str">
        <f>VLOOKUP(V1530,'Linien - BU'!A:B,2,FALSE)</f>
        <v>BU3</v>
      </c>
      <c r="J1530" s="79">
        <f t="shared" si="189"/>
        <v>37.200000000000003</v>
      </c>
      <c r="K1530" s="80">
        <f>Abfalldokumentation!$E1530</f>
        <v>44504</v>
      </c>
      <c r="L1530" s="79" t="str">
        <f>IFERROR(IF(VLOOKUP(W1530,'[1]Rohware 230'!$B:$C,2,FALSE)=0,"Rohware"),
IFERROR(IF(VLOOKUP(W1530,[1]Sammelnr.!$B:$C,2,FALSE)=0,"Sammelnr. ungeschält ABS"),
IFERROR(IF(VLOOKUP(W1530,[1]Sammelnr.!$E:$F,2,FALSE)=0,"Sammelnr. ungeschält VS"),
IFERROR(IF(VLOOKUP(W1530,[1]Sammelnr.!$H:$I,2,FALSE)=0,"Sammelnr. geschält"),
IFERROR(IF(VLOOKUP(W1530,[1]Offen!$B:$C,2,FALSE)=0,"Offen ungeschält ABS"),
IFERROR(IF(VLOOKUP(W1530,[1]Offen!$E:$F,2,FALSE)=0,"Offen ungeschält VOS"),
IFERROR(IF(VLOOKUP(W1530,[1]Offen!$H:$I,2,FALSE)=0,"Offen geschält RW"),
IFERROR(IF(VLOOKUP(W1530,[1]Offen!$K:$L,2,FALSE)=0,"Offen vegan"),
IFERROR(IF(VLOOKUP(W1530,[1]Offen!$N:$O,2,FALSE)=0,"Offen Zipfel"),
IFERROR(IF(VLOOKUP(W1530,[1]Offen!$Q:$R,2,FALSE)=0,"Offen Endstücke"),
IFERROR(IF(VLOOKUP(W1530,[1]Vakuumiert!$B:$C,2,FALSE)=0,"Vakuumierter VOS ungeschält"),
IFERROR(IF(VLOOKUP(W1530,[1]Vakuumiert!$E:$F,2,FALSE)=0,"Vakuumierter ABS ungeschält"),
IFERROR(IF(VLOOKUP(W1530,[1]Vakuumiert!$H:$I,2,FALSE)=0,"Vakuumierter VOS geschält"),
IFERROR(IF(VLOOKUP(W1530,[1]Vakuumiert!$K:$L,2,FALSE)=0,"Vakuumierter VOS vegan"),
IFERROR(IF(VLOOKUP(W1530,[1]Vakuumiert!$N:$O,2,FALSE)=0,"Vakuumierter VOS Zipfel"),
IFERROR(IF(VLOOKUP(W1530,[1]Vakuumiert!$Q:$R,2,FALSE)=0,"Vakuumiert geschält"),
IFERROR(IF(VLOOKUP(W1530,'[1]vakuumierte Fertigprodukte'!$B:$C,2,FALSE)=0,"Fertigprodukte"),
IFERROR(IF(VLOOKUP(W1530,'[1]vakuumierte Fertigprodukte'!$E:$FI,2,FALSE)=0,"Vakuumierte Zipfel"),
IFERROR(IF(VLOOKUP(W1530,[1]Wurste!$B:$C,2,FALSE)=0,"Räucherwürste"),
IFERROR(IF(VLOOKUP(W1530,[1]Wurste!$E:$F,2,FALSE)=0,"URW/URGW Wurst"),
IFERROR(IF(VLOOKUP(W1530,[1]Wurste!$H:$I,2,FALSE)=0,"HF-Wurst Vegan"),
IFERROR(IF(VLOOKUP(W1530,[1]Wurste!$K:$L,2,FALSE)=0,"320er ohne Würste"),
IFERROR(IF(AND(OR(Abfalldokumentation!$I1530="BU3",Abfalldokumentation!$I1530="Verkauf"),Abfalldokumentation!$N1530="Schimmel",Abfalldokumentation!$O1530="keinen Abnehmer/kein Schälpersonal"),"Div. Zipfel, ES ohne Verwendung",VLOOKUP(Abfalldokumentation!$M1530,Produktgruppen!A:B,2,FALSE)),"-")))))))))))))))))))))))</f>
        <v>Rest</v>
      </c>
      <c r="M1530" s="81" t="str">
        <f>IFERROR(VLOOKUP(Abfalldokumentation!$W1530,Artikel!A:C,3,FALSE),Abfalldokumentation!$W1530)</f>
        <v>-</v>
      </c>
      <c r="N1530" s="81" t="str">
        <f>VLOOKUP(D1530,'Liste Gründe'!A:D,2,FALSE)</f>
        <v>Linienbezogen</v>
      </c>
      <c r="O1530" s="80" t="str">
        <f>IF(ISBLANK(F1530),VLOOKUP(Abfalldokumentation!$X1530,'Liste Gründe'!A:D,3,FALSE),F1530)</f>
        <v>Maschinenabfall</v>
      </c>
      <c r="P1530" s="81" t="str">
        <f>IF(ISBLANK(Abfalldokumentation!$G1530),"-",Abfalldokumentation!$G1530)</f>
        <v>-</v>
      </c>
      <c r="Q1530" s="81">
        <f t="shared" si="190"/>
        <v>44</v>
      </c>
      <c r="R1530" s="81" t="str">
        <f t="shared" si="191"/>
        <v>Produkte</v>
      </c>
      <c r="S1530" s="81" t="str">
        <f t="shared" si="192"/>
        <v>BUs</v>
      </c>
      <c r="T1530" s="81" t="str">
        <f t="shared" si="193"/>
        <v>Symptome</v>
      </c>
      <c r="U1530" s="81" t="str">
        <f>IFERROR(VLOOKUP(Abfalldokumentation!$W1530,Kennzahlen!S:U,3,FALSE)*Abfalldokumentation!$J1530,"0")</f>
        <v>0</v>
      </c>
      <c r="V1530" s="81" t="str">
        <f>IF(ISBLANK(A1530),VLOOKUP(Abfalldokumentation!$W1530,'Linien - BU'!R:S,2,FALSE),A1530)</f>
        <v>BU3</v>
      </c>
      <c r="W1530" s="77" t="str">
        <f t="shared" si="194"/>
        <v>-</v>
      </c>
      <c r="X1530" s="77">
        <f t="shared" si="195"/>
        <v>30</v>
      </c>
      <c r="Z1530"/>
      <c r="AA1530"/>
    </row>
    <row r="1531" spans="1:27" ht="30" customHeight="1" x14ac:dyDescent="0.25">
      <c r="A1531" s="45" t="s">
        <v>9</v>
      </c>
      <c r="B1531" s="46" t="s">
        <v>36</v>
      </c>
      <c r="C1531" s="46">
        <v>44.2</v>
      </c>
      <c r="D1531" s="46">
        <v>30</v>
      </c>
      <c r="E1531" s="47">
        <v>44504</v>
      </c>
      <c r="F1531" s="48"/>
      <c r="G1531" s="46"/>
      <c r="H1531" s="50" t="str">
        <f>IFERROR(VLOOKUP(Abfalldokumentation!$B1531,Artikel!A:C,3,FALSE),Abfalldokumentation!$B1531)</f>
        <v>-</v>
      </c>
      <c r="I1531" s="73" t="str">
        <f>VLOOKUP(V1531,'Linien - BU'!A:B,2,FALSE)</f>
        <v>BU4</v>
      </c>
      <c r="J1531" s="74">
        <f t="shared" si="189"/>
        <v>44.2</v>
      </c>
      <c r="K1531" s="75">
        <f>Abfalldokumentation!$E1531</f>
        <v>44504</v>
      </c>
      <c r="L1531" s="74" t="str">
        <f>IFERROR(IF(VLOOKUP(W1531,'[1]Rohware 230'!$B:$C,2,FALSE)=0,"Rohware"),
IFERROR(IF(VLOOKUP(W1531,[1]Sammelnr.!$B:$C,2,FALSE)=0,"Sammelnr. ungeschält ABS"),
IFERROR(IF(VLOOKUP(W1531,[1]Sammelnr.!$E:$F,2,FALSE)=0,"Sammelnr. ungeschält VS"),
IFERROR(IF(VLOOKUP(W1531,[1]Sammelnr.!$H:$I,2,FALSE)=0,"Sammelnr. geschält"),
IFERROR(IF(VLOOKUP(W1531,[1]Offen!$B:$C,2,FALSE)=0,"Offen ungeschält ABS"),
IFERROR(IF(VLOOKUP(W1531,[1]Offen!$E:$F,2,FALSE)=0,"Offen ungeschält VOS"),
IFERROR(IF(VLOOKUP(W1531,[1]Offen!$H:$I,2,FALSE)=0,"Offen geschält RW"),
IFERROR(IF(VLOOKUP(W1531,[1]Offen!$K:$L,2,FALSE)=0,"Offen vegan"),
IFERROR(IF(VLOOKUP(W1531,[1]Offen!$N:$O,2,FALSE)=0,"Offen Zipfel"),
IFERROR(IF(VLOOKUP(W1531,[1]Offen!$Q:$R,2,FALSE)=0,"Offen Endstücke"),
IFERROR(IF(VLOOKUP(W1531,[1]Vakuumiert!$B:$C,2,FALSE)=0,"Vakuumierter VOS ungeschält"),
IFERROR(IF(VLOOKUP(W1531,[1]Vakuumiert!$E:$F,2,FALSE)=0,"Vakuumierter ABS ungeschält"),
IFERROR(IF(VLOOKUP(W1531,[1]Vakuumiert!$H:$I,2,FALSE)=0,"Vakuumierter VOS geschält"),
IFERROR(IF(VLOOKUP(W1531,[1]Vakuumiert!$K:$L,2,FALSE)=0,"Vakuumierter VOS vegan"),
IFERROR(IF(VLOOKUP(W1531,[1]Vakuumiert!$N:$O,2,FALSE)=0,"Vakuumierter VOS Zipfel"),
IFERROR(IF(VLOOKUP(W1531,[1]Vakuumiert!$Q:$R,2,FALSE)=0,"Vakuumiert geschält"),
IFERROR(IF(VLOOKUP(W1531,'[1]vakuumierte Fertigprodukte'!$B:$C,2,FALSE)=0,"Fertigprodukte"),
IFERROR(IF(VLOOKUP(W1531,'[1]vakuumierte Fertigprodukte'!$E:$FI,2,FALSE)=0,"Vakuumierte Zipfel"),
IFERROR(IF(VLOOKUP(W1531,[1]Wurste!$B:$C,2,FALSE)=0,"Räucherwürste"),
IFERROR(IF(VLOOKUP(W1531,[1]Wurste!$E:$F,2,FALSE)=0,"URW/URGW Wurst"),
IFERROR(IF(VLOOKUP(W1531,[1]Wurste!$H:$I,2,FALSE)=0,"HF-Wurst Vegan"),
IFERROR(IF(VLOOKUP(W1531,[1]Wurste!$K:$L,2,FALSE)=0,"320er ohne Würste"),
IFERROR(IF(AND(OR(Abfalldokumentation!$I1531="BU3",Abfalldokumentation!$I1531="Verkauf"),Abfalldokumentation!$N1531="Schimmel",Abfalldokumentation!$O1531="keinen Abnehmer/kein Schälpersonal"),"Div. Zipfel, ES ohne Verwendung",VLOOKUP(Abfalldokumentation!$M1531,Produktgruppen!A:B,2,FALSE)),"-")))))))))))))))))))))))</f>
        <v>Rest</v>
      </c>
      <c r="M1531" s="76" t="str">
        <f>IFERROR(VLOOKUP(Abfalldokumentation!$W1531,Artikel!A:C,3,FALSE),Abfalldokumentation!$W1531)</f>
        <v>-</v>
      </c>
      <c r="N1531" s="76" t="str">
        <f>VLOOKUP(D1531,'Liste Gründe'!A:D,2,FALSE)</f>
        <v>Linienbezogen</v>
      </c>
      <c r="O1531" s="75" t="str">
        <f>IF(ISBLANK(F1531),VLOOKUP(Abfalldokumentation!$X1531,'Liste Gründe'!A:D,3,FALSE),F1531)</f>
        <v>Maschinenabfall</v>
      </c>
      <c r="P1531" s="76" t="str">
        <f>IF(ISBLANK(Abfalldokumentation!$G1531),"-",Abfalldokumentation!$G1531)</f>
        <v>-</v>
      </c>
      <c r="Q1531" s="76">
        <f t="shared" si="190"/>
        <v>44</v>
      </c>
      <c r="R1531" s="76" t="str">
        <f t="shared" si="191"/>
        <v>Produkte</v>
      </c>
      <c r="S1531" s="76" t="str">
        <f t="shared" si="192"/>
        <v>BUs</v>
      </c>
      <c r="T1531" s="76" t="str">
        <f t="shared" si="193"/>
        <v>Symptome</v>
      </c>
      <c r="U1531" s="76" t="str">
        <f>IFERROR(VLOOKUP(Abfalldokumentation!$W1531,Kennzahlen!S:U,3,FALSE)*Abfalldokumentation!$J1531,"0")</f>
        <v>0</v>
      </c>
      <c r="V1531" s="76" t="str">
        <f>IF(ISBLANK(A1531),VLOOKUP(Abfalldokumentation!$W1531,'Linien - BU'!R:S,2,FALSE),A1531)</f>
        <v>BU4</v>
      </c>
      <c r="W1531" s="77" t="str">
        <f t="shared" si="194"/>
        <v>-</v>
      </c>
      <c r="X1531" s="77">
        <f t="shared" si="195"/>
        <v>30</v>
      </c>
      <c r="Z1531"/>
      <c r="AA1531"/>
    </row>
    <row r="1532" spans="1:27" ht="30" customHeight="1" x14ac:dyDescent="0.25">
      <c r="A1532" s="39" t="s">
        <v>89</v>
      </c>
      <c r="B1532" s="40" t="s">
        <v>36</v>
      </c>
      <c r="C1532" s="40">
        <v>14.2</v>
      </c>
      <c r="D1532" s="40">
        <v>74</v>
      </c>
      <c r="E1532" s="41">
        <v>44504</v>
      </c>
      <c r="F1532" s="42"/>
      <c r="G1532" s="40"/>
      <c r="H1532" s="44" t="str">
        <f>IFERROR(VLOOKUP(Abfalldokumentation!$B1532,Artikel!A:C,3,FALSE),Abfalldokumentation!$B1532)</f>
        <v>-</v>
      </c>
      <c r="I1532" s="78" t="str">
        <f>VLOOKUP(V1532,'Linien - BU'!A:B,2,FALSE)</f>
        <v>Rest</v>
      </c>
      <c r="J1532" s="79">
        <f t="shared" si="189"/>
        <v>14.2</v>
      </c>
      <c r="K1532" s="80">
        <f>Abfalldokumentation!$E1532</f>
        <v>44504</v>
      </c>
      <c r="L1532" s="79" t="str">
        <f>IFERROR(IF(VLOOKUP(W1532,'[1]Rohware 230'!$B:$C,2,FALSE)=0,"Rohware"),
IFERROR(IF(VLOOKUP(W1532,[1]Sammelnr.!$B:$C,2,FALSE)=0,"Sammelnr. ungeschält ABS"),
IFERROR(IF(VLOOKUP(W1532,[1]Sammelnr.!$E:$F,2,FALSE)=0,"Sammelnr. ungeschält VS"),
IFERROR(IF(VLOOKUP(W1532,[1]Sammelnr.!$H:$I,2,FALSE)=0,"Sammelnr. geschält"),
IFERROR(IF(VLOOKUP(W1532,[1]Offen!$B:$C,2,FALSE)=0,"Offen ungeschält ABS"),
IFERROR(IF(VLOOKUP(W1532,[1]Offen!$E:$F,2,FALSE)=0,"Offen ungeschält VOS"),
IFERROR(IF(VLOOKUP(W1532,[1]Offen!$H:$I,2,FALSE)=0,"Offen geschält RW"),
IFERROR(IF(VLOOKUP(W1532,[1]Offen!$K:$L,2,FALSE)=0,"Offen vegan"),
IFERROR(IF(VLOOKUP(W1532,[1]Offen!$N:$O,2,FALSE)=0,"Offen Zipfel"),
IFERROR(IF(VLOOKUP(W1532,[1]Offen!$Q:$R,2,FALSE)=0,"Offen Endstücke"),
IFERROR(IF(VLOOKUP(W1532,[1]Vakuumiert!$B:$C,2,FALSE)=0,"Vakuumierter VOS ungeschält"),
IFERROR(IF(VLOOKUP(W1532,[1]Vakuumiert!$E:$F,2,FALSE)=0,"Vakuumierter ABS ungeschält"),
IFERROR(IF(VLOOKUP(W1532,[1]Vakuumiert!$H:$I,2,FALSE)=0,"Vakuumierter VOS geschält"),
IFERROR(IF(VLOOKUP(W1532,[1]Vakuumiert!$K:$L,2,FALSE)=0,"Vakuumierter VOS vegan"),
IFERROR(IF(VLOOKUP(W1532,[1]Vakuumiert!$N:$O,2,FALSE)=0,"Vakuumierter VOS Zipfel"),
IFERROR(IF(VLOOKUP(W1532,[1]Vakuumiert!$Q:$R,2,FALSE)=0,"Vakuumiert geschält"),
IFERROR(IF(VLOOKUP(W1532,'[1]vakuumierte Fertigprodukte'!$B:$C,2,FALSE)=0,"Fertigprodukte"),
IFERROR(IF(VLOOKUP(W1532,'[1]vakuumierte Fertigprodukte'!$E:$FI,2,FALSE)=0,"Vakuumierte Zipfel"),
IFERROR(IF(VLOOKUP(W1532,[1]Wurste!$B:$C,2,FALSE)=0,"Räucherwürste"),
IFERROR(IF(VLOOKUP(W1532,[1]Wurste!$E:$F,2,FALSE)=0,"URW/URGW Wurst"),
IFERROR(IF(VLOOKUP(W1532,[1]Wurste!$H:$I,2,FALSE)=0,"HF-Wurst Vegan"),
IFERROR(IF(VLOOKUP(W1532,[1]Wurste!$K:$L,2,FALSE)=0,"320er ohne Würste"),
IFERROR(IF(AND(OR(Abfalldokumentation!$I1532="BU3",Abfalldokumentation!$I1532="Verkauf"),Abfalldokumentation!$N1532="Schimmel",Abfalldokumentation!$O1532="keinen Abnehmer/kein Schälpersonal"),"Div. Zipfel, ES ohne Verwendung",VLOOKUP(Abfalldokumentation!$M1532,Produktgruppen!A:B,2,FALSE)),"-")))))))))))))))))))))))</f>
        <v>Rest</v>
      </c>
      <c r="M1532" s="81" t="str">
        <f>IFERROR(VLOOKUP(Abfalldokumentation!$W1532,Artikel!A:C,3,FALSE),Abfalldokumentation!$W1532)</f>
        <v>-</v>
      </c>
      <c r="N1532" s="81" t="str">
        <f>VLOOKUP(D1532,'Liste Gründe'!A:D,2,FALSE)</f>
        <v>Qualitätssicherung</v>
      </c>
      <c r="O1532" s="80" t="str">
        <f>IF(ISBLANK(F1532),VLOOKUP(Abfalldokumentation!$X1532,'Liste Gründe'!A:D,3,FALSE),F1532)</f>
        <v>Sensorik</v>
      </c>
      <c r="P1532" s="81" t="str">
        <f>IF(ISBLANK(Abfalldokumentation!$G1532),"-",Abfalldokumentation!$G1532)</f>
        <v>-</v>
      </c>
      <c r="Q1532" s="81">
        <f t="shared" si="190"/>
        <v>44</v>
      </c>
      <c r="R1532" s="81" t="str">
        <f t="shared" si="191"/>
        <v>Produkte</v>
      </c>
      <c r="S1532" s="81" t="str">
        <f t="shared" si="192"/>
        <v>BUs</v>
      </c>
      <c r="T1532" s="81" t="str">
        <f t="shared" si="193"/>
        <v>Symptome</v>
      </c>
      <c r="U1532" s="81" t="str">
        <f>IFERROR(VLOOKUP(Abfalldokumentation!$W1532,Kennzahlen!S:U,3,FALSE)*Abfalldokumentation!$J1532,"0")</f>
        <v>0</v>
      </c>
      <c r="V1532" s="81" t="str">
        <f>IF(ISBLANK(A1532),VLOOKUP(Abfalldokumentation!$W1532,'Linien - BU'!R:S,2,FALSE),A1532)</f>
        <v>QM</v>
      </c>
      <c r="W1532" s="77" t="str">
        <f t="shared" si="194"/>
        <v>-</v>
      </c>
      <c r="X1532" s="77">
        <f t="shared" si="195"/>
        <v>74</v>
      </c>
      <c r="Z1532"/>
      <c r="AA1532"/>
    </row>
    <row r="1533" spans="1:27" ht="30" customHeight="1" x14ac:dyDescent="0.25">
      <c r="A1533" s="45" t="s">
        <v>105</v>
      </c>
      <c r="B1533" s="46" t="s">
        <v>36</v>
      </c>
      <c r="C1533" s="46">
        <v>63</v>
      </c>
      <c r="D1533" s="46">
        <v>61</v>
      </c>
      <c r="E1533" s="47">
        <v>44504</v>
      </c>
      <c r="F1533" s="48"/>
      <c r="G1533" s="46"/>
      <c r="H1533" s="50" t="str">
        <f>IFERROR(VLOOKUP(Abfalldokumentation!$B1533,Artikel!A:C,3,FALSE),Abfalldokumentation!$B1533)</f>
        <v>-</v>
      </c>
      <c r="I1533" s="73" t="str">
        <f>VLOOKUP(V1533,'Linien - BU'!A:B,2,FALSE)</f>
        <v>BU3</v>
      </c>
      <c r="J1533" s="74">
        <f t="shared" si="189"/>
        <v>63</v>
      </c>
      <c r="K1533" s="75">
        <f>Abfalldokumentation!$E1533</f>
        <v>44504</v>
      </c>
      <c r="L1533" s="74" t="str">
        <f>IFERROR(IF(VLOOKUP(W1533,'[1]Rohware 230'!$B:$C,2,FALSE)=0,"Rohware"),
IFERROR(IF(VLOOKUP(W1533,[1]Sammelnr.!$B:$C,2,FALSE)=0,"Sammelnr. ungeschält ABS"),
IFERROR(IF(VLOOKUP(W1533,[1]Sammelnr.!$E:$F,2,FALSE)=0,"Sammelnr. ungeschält VS"),
IFERROR(IF(VLOOKUP(W1533,[1]Sammelnr.!$H:$I,2,FALSE)=0,"Sammelnr. geschält"),
IFERROR(IF(VLOOKUP(W1533,[1]Offen!$B:$C,2,FALSE)=0,"Offen ungeschält ABS"),
IFERROR(IF(VLOOKUP(W1533,[1]Offen!$E:$F,2,FALSE)=0,"Offen ungeschält VOS"),
IFERROR(IF(VLOOKUP(W1533,[1]Offen!$H:$I,2,FALSE)=0,"Offen geschält RW"),
IFERROR(IF(VLOOKUP(W1533,[1]Offen!$K:$L,2,FALSE)=0,"Offen vegan"),
IFERROR(IF(VLOOKUP(W1533,[1]Offen!$N:$O,2,FALSE)=0,"Offen Zipfel"),
IFERROR(IF(VLOOKUP(W1533,[1]Offen!$Q:$R,2,FALSE)=0,"Offen Endstücke"),
IFERROR(IF(VLOOKUP(W1533,[1]Vakuumiert!$B:$C,2,FALSE)=0,"Vakuumierter VOS ungeschält"),
IFERROR(IF(VLOOKUP(W1533,[1]Vakuumiert!$E:$F,2,FALSE)=0,"Vakuumierter ABS ungeschält"),
IFERROR(IF(VLOOKUP(W1533,[1]Vakuumiert!$H:$I,2,FALSE)=0,"Vakuumierter VOS geschält"),
IFERROR(IF(VLOOKUP(W1533,[1]Vakuumiert!$K:$L,2,FALSE)=0,"Vakuumierter VOS vegan"),
IFERROR(IF(VLOOKUP(W1533,[1]Vakuumiert!$N:$O,2,FALSE)=0,"Vakuumierter VOS Zipfel"),
IFERROR(IF(VLOOKUP(W1533,[1]Vakuumiert!$Q:$R,2,FALSE)=0,"Vakuumiert geschält"),
IFERROR(IF(VLOOKUP(W1533,'[1]vakuumierte Fertigprodukte'!$B:$C,2,FALSE)=0,"Fertigprodukte"),
IFERROR(IF(VLOOKUP(W1533,'[1]vakuumierte Fertigprodukte'!$E:$FI,2,FALSE)=0,"Vakuumierte Zipfel"),
IFERROR(IF(VLOOKUP(W1533,[1]Wurste!$B:$C,2,FALSE)=0,"Räucherwürste"),
IFERROR(IF(VLOOKUP(W1533,[1]Wurste!$E:$F,2,FALSE)=0,"URW/URGW Wurst"),
IFERROR(IF(VLOOKUP(W1533,[1]Wurste!$H:$I,2,FALSE)=0,"HF-Wurst Vegan"),
IFERROR(IF(VLOOKUP(W1533,[1]Wurste!$K:$L,2,FALSE)=0,"320er ohne Würste"),
IFERROR(IF(AND(OR(Abfalldokumentation!$I1533="BU3",Abfalldokumentation!$I1533="Verkauf"),Abfalldokumentation!$N1533="Schimmel",Abfalldokumentation!$O1533="keinen Abnehmer/kein Schälpersonal"),"Div. Zipfel, ES ohne Verwendung",VLOOKUP(Abfalldokumentation!$M1533,Produktgruppen!A:B,2,FALSE)),"-")))))))))))))))))))))))</f>
        <v>Rest</v>
      </c>
      <c r="M1533" s="76" t="str">
        <f>IFERROR(VLOOKUP(Abfalldokumentation!$W1533,Artikel!A:C,3,FALSE),Abfalldokumentation!$W1533)</f>
        <v>-</v>
      </c>
      <c r="N1533" s="76" t="str">
        <f>VLOOKUP(D1533,'Liste Gründe'!A:D,2,FALSE)</f>
        <v>keinen Verwendungszweck</v>
      </c>
      <c r="O1533" s="75" t="str">
        <f>IF(ISBLANK(F1533),VLOOKUP(Abfalldokumentation!$X1533,'Liste Gründe'!A:D,3,FALSE),F1533)</f>
        <v>keinen Verwendungszweck</v>
      </c>
      <c r="P1533" s="76" t="str">
        <f>IF(ISBLANK(Abfalldokumentation!$G1533),"-",Abfalldokumentation!$G1533)</f>
        <v>-</v>
      </c>
      <c r="Q1533" s="76">
        <f t="shared" si="190"/>
        <v>44</v>
      </c>
      <c r="R1533" s="76" t="str">
        <f t="shared" si="191"/>
        <v>Produkte</v>
      </c>
      <c r="S1533" s="76" t="str">
        <f t="shared" si="192"/>
        <v>BUs</v>
      </c>
      <c r="T1533" s="76" t="str">
        <f t="shared" si="193"/>
        <v>Symptome</v>
      </c>
      <c r="U1533" s="76" t="str">
        <f>IFERROR(VLOOKUP(Abfalldokumentation!$W1533,Kennzahlen!S:U,3,FALSE)*Abfalldokumentation!$J1533,"0")</f>
        <v>0</v>
      </c>
      <c r="V1533" s="76" t="str">
        <f>IF(ISBLANK(A1533),VLOOKUP(Abfalldokumentation!$W1533,'Linien - BU'!R:S,2,FALSE),A1533)</f>
        <v>WVP</v>
      </c>
      <c r="W1533" s="77" t="str">
        <f t="shared" si="194"/>
        <v>-</v>
      </c>
      <c r="X1533" s="77">
        <f t="shared" si="195"/>
        <v>61</v>
      </c>
      <c r="Z1533"/>
      <c r="AA1533"/>
    </row>
    <row r="1534" spans="1:27" ht="30" customHeight="1" x14ac:dyDescent="0.25">
      <c r="A1534" s="39" t="s">
        <v>92</v>
      </c>
      <c r="B1534" s="40" t="s">
        <v>36</v>
      </c>
      <c r="C1534" s="40">
        <v>55.8</v>
      </c>
      <c r="D1534" s="40">
        <v>73</v>
      </c>
      <c r="E1534" s="41">
        <v>44504</v>
      </c>
      <c r="F1534" s="42"/>
      <c r="G1534" s="40"/>
      <c r="H1534" s="44" t="str">
        <f>IFERROR(VLOOKUP(Abfalldokumentation!$B1534,Artikel!A:C,3,FALSE),Abfalldokumentation!$B1534)</f>
        <v>-</v>
      </c>
      <c r="I1534" s="78" t="str">
        <f>VLOOKUP(V1534,'Linien - BU'!A:B,2,FALSE)</f>
        <v>Rest</v>
      </c>
      <c r="J1534" s="79">
        <f t="shared" si="189"/>
        <v>55.8</v>
      </c>
      <c r="K1534" s="80">
        <f>Abfalldokumentation!$E1534</f>
        <v>44504</v>
      </c>
      <c r="L1534" s="79" t="str">
        <f>IFERROR(IF(VLOOKUP(W1534,'[1]Rohware 230'!$B:$C,2,FALSE)=0,"Rohware"),
IFERROR(IF(VLOOKUP(W1534,[1]Sammelnr.!$B:$C,2,FALSE)=0,"Sammelnr. ungeschält ABS"),
IFERROR(IF(VLOOKUP(W1534,[1]Sammelnr.!$E:$F,2,FALSE)=0,"Sammelnr. ungeschält VS"),
IFERROR(IF(VLOOKUP(W1534,[1]Sammelnr.!$H:$I,2,FALSE)=0,"Sammelnr. geschält"),
IFERROR(IF(VLOOKUP(W1534,[1]Offen!$B:$C,2,FALSE)=0,"Offen ungeschält ABS"),
IFERROR(IF(VLOOKUP(W1534,[1]Offen!$E:$F,2,FALSE)=0,"Offen ungeschält VOS"),
IFERROR(IF(VLOOKUP(W1534,[1]Offen!$H:$I,2,FALSE)=0,"Offen geschält RW"),
IFERROR(IF(VLOOKUP(W1534,[1]Offen!$K:$L,2,FALSE)=0,"Offen vegan"),
IFERROR(IF(VLOOKUP(W1534,[1]Offen!$N:$O,2,FALSE)=0,"Offen Zipfel"),
IFERROR(IF(VLOOKUP(W1534,[1]Offen!$Q:$R,2,FALSE)=0,"Offen Endstücke"),
IFERROR(IF(VLOOKUP(W1534,[1]Vakuumiert!$B:$C,2,FALSE)=0,"Vakuumierter VOS ungeschält"),
IFERROR(IF(VLOOKUP(W1534,[1]Vakuumiert!$E:$F,2,FALSE)=0,"Vakuumierter ABS ungeschält"),
IFERROR(IF(VLOOKUP(W1534,[1]Vakuumiert!$H:$I,2,FALSE)=0,"Vakuumierter VOS geschält"),
IFERROR(IF(VLOOKUP(W1534,[1]Vakuumiert!$K:$L,2,FALSE)=0,"Vakuumierter VOS vegan"),
IFERROR(IF(VLOOKUP(W1534,[1]Vakuumiert!$N:$O,2,FALSE)=0,"Vakuumierter VOS Zipfel"),
IFERROR(IF(VLOOKUP(W1534,[1]Vakuumiert!$Q:$R,2,FALSE)=0,"Vakuumiert geschält"),
IFERROR(IF(VLOOKUP(W1534,'[1]vakuumierte Fertigprodukte'!$B:$C,2,FALSE)=0,"Fertigprodukte"),
IFERROR(IF(VLOOKUP(W1534,'[1]vakuumierte Fertigprodukte'!$E:$FI,2,FALSE)=0,"Vakuumierte Zipfel"),
IFERROR(IF(VLOOKUP(W1534,[1]Wurste!$B:$C,2,FALSE)=0,"Räucherwürste"),
IFERROR(IF(VLOOKUP(W1534,[1]Wurste!$E:$F,2,FALSE)=0,"URW/URGW Wurst"),
IFERROR(IF(VLOOKUP(W1534,[1]Wurste!$H:$I,2,FALSE)=0,"HF-Wurst Vegan"),
IFERROR(IF(VLOOKUP(W1534,[1]Wurste!$K:$L,2,FALSE)=0,"320er ohne Würste"),
IFERROR(IF(AND(OR(Abfalldokumentation!$I1534="BU3",Abfalldokumentation!$I1534="Verkauf"),Abfalldokumentation!$N1534="Schimmel",Abfalldokumentation!$O1534="keinen Abnehmer/kein Schälpersonal"),"Div. Zipfel, ES ohne Verwendung",VLOOKUP(Abfalldokumentation!$M1534,Produktgruppen!A:B,2,FALSE)),"-")))))))))))))))))))))))</f>
        <v>Rest</v>
      </c>
      <c r="M1534" s="81" t="str">
        <f>IFERROR(VLOOKUP(Abfalldokumentation!$W1534,Artikel!A:C,3,FALSE),Abfalldokumentation!$W1534)</f>
        <v>-</v>
      </c>
      <c r="N1534" s="81" t="str">
        <f>VLOOKUP(D1534,'Liste Gründe'!A:D,2,FALSE)</f>
        <v>Qualitätssicherung</v>
      </c>
      <c r="O1534" s="80" t="str">
        <f>IF(ISBLANK(F1534),VLOOKUP(Abfalldokumentation!$X1534,'Liste Gründe'!A:D,3,FALSE),F1534)</f>
        <v>Laborproben</v>
      </c>
      <c r="P1534" s="81" t="str">
        <f>IF(ISBLANK(Abfalldokumentation!$G1534),"-",Abfalldokumentation!$G1534)</f>
        <v>-</v>
      </c>
      <c r="Q1534" s="81">
        <f t="shared" si="190"/>
        <v>44</v>
      </c>
      <c r="R1534" s="81" t="str">
        <f t="shared" si="191"/>
        <v>Produkte</v>
      </c>
      <c r="S1534" s="81" t="str">
        <f t="shared" si="192"/>
        <v>BUs</v>
      </c>
      <c r="T1534" s="81" t="str">
        <f t="shared" si="193"/>
        <v>Symptome</v>
      </c>
      <c r="U1534" s="81" t="str">
        <f>IFERROR(VLOOKUP(Abfalldokumentation!$W1534,Kennzahlen!S:U,3,FALSE)*Abfalldokumentation!$J1534,"0")</f>
        <v>0</v>
      </c>
      <c r="V1534" s="81" t="str">
        <f>IF(ISBLANK(A1534),VLOOKUP(Abfalldokumentation!$W1534,'Linien - BU'!R:S,2,FALSE),A1534)</f>
        <v>Labor</v>
      </c>
      <c r="W1534" s="77" t="str">
        <f t="shared" si="194"/>
        <v>-</v>
      </c>
      <c r="X1534" s="77">
        <f t="shared" si="195"/>
        <v>73</v>
      </c>
      <c r="Z1534"/>
      <c r="AA1534"/>
    </row>
    <row r="1535" spans="1:27" ht="30" customHeight="1" x14ac:dyDescent="0.25">
      <c r="A1535" s="45" t="s">
        <v>8</v>
      </c>
      <c r="B1535" s="46" t="s">
        <v>36</v>
      </c>
      <c r="C1535" s="46">
        <v>41</v>
      </c>
      <c r="D1535" s="46">
        <v>30</v>
      </c>
      <c r="E1535" s="47">
        <v>44504</v>
      </c>
      <c r="F1535" s="48"/>
      <c r="G1535" s="46"/>
      <c r="H1535" s="50" t="str">
        <f>IFERROR(VLOOKUP(Abfalldokumentation!$B1535,Artikel!A:C,3,FALSE),Abfalldokumentation!$B1535)</f>
        <v>-</v>
      </c>
      <c r="I1535" s="73" t="str">
        <f>VLOOKUP(V1535,'Linien - BU'!A:B,2,FALSE)</f>
        <v>BU3</v>
      </c>
      <c r="J1535" s="74">
        <f t="shared" si="189"/>
        <v>41</v>
      </c>
      <c r="K1535" s="75">
        <f>Abfalldokumentation!$E1535</f>
        <v>44504</v>
      </c>
      <c r="L1535" s="74" t="str">
        <f>IFERROR(IF(VLOOKUP(W1535,'[1]Rohware 230'!$B:$C,2,FALSE)=0,"Rohware"),
IFERROR(IF(VLOOKUP(W1535,[1]Sammelnr.!$B:$C,2,FALSE)=0,"Sammelnr. ungeschält ABS"),
IFERROR(IF(VLOOKUP(W1535,[1]Sammelnr.!$E:$F,2,FALSE)=0,"Sammelnr. ungeschält VS"),
IFERROR(IF(VLOOKUP(W1535,[1]Sammelnr.!$H:$I,2,FALSE)=0,"Sammelnr. geschält"),
IFERROR(IF(VLOOKUP(W1535,[1]Offen!$B:$C,2,FALSE)=0,"Offen ungeschält ABS"),
IFERROR(IF(VLOOKUP(W1535,[1]Offen!$E:$F,2,FALSE)=0,"Offen ungeschält VOS"),
IFERROR(IF(VLOOKUP(W1535,[1]Offen!$H:$I,2,FALSE)=0,"Offen geschält RW"),
IFERROR(IF(VLOOKUP(W1535,[1]Offen!$K:$L,2,FALSE)=0,"Offen vegan"),
IFERROR(IF(VLOOKUP(W1535,[1]Offen!$N:$O,2,FALSE)=0,"Offen Zipfel"),
IFERROR(IF(VLOOKUP(W1535,[1]Offen!$Q:$R,2,FALSE)=0,"Offen Endstücke"),
IFERROR(IF(VLOOKUP(W1535,[1]Vakuumiert!$B:$C,2,FALSE)=0,"Vakuumierter VOS ungeschält"),
IFERROR(IF(VLOOKUP(W1535,[1]Vakuumiert!$E:$F,2,FALSE)=0,"Vakuumierter ABS ungeschält"),
IFERROR(IF(VLOOKUP(W1535,[1]Vakuumiert!$H:$I,2,FALSE)=0,"Vakuumierter VOS geschält"),
IFERROR(IF(VLOOKUP(W1535,[1]Vakuumiert!$K:$L,2,FALSE)=0,"Vakuumierter VOS vegan"),
IFERROR(IF(VLOOKUP(W1535,[1]Vakuumiert!$N:$O,2,FALSE)=0,"Vakuumierter VOS Zipfel"),
IFERROR(IF(VLOOKUP(W1535,[1]Vakuumiert!$Q:$R,2,FALSE)=0,"Vakuumiert geschält"),
IFERROR(IF(VLOOKUP(W1535,'[1]vakuumierte Fertigprodukte'!$B:$C,2,FALSE)=0,"Fertigprodukte"),
IFERROR(IF(VLOOKUP(W1535,'[1]vakuumierte Fertigprodukte'!$E:$FI,2,FALSE)=0,"Vakuumierte Zipfel"),
IFERROR(IF(VLOOKUP(W1535,[1]Wurste!$B:$C,2,FALSE)=0,"Räucherwürste"),
IFERROR(IF(VLOOKUP(W1535,[1]Wurste!$E:$F,2,FALSE)=0,"URW/URGW Wurst"),
IFERROR(IF(VLOOKUP(W1535,[1]Wurste!$H:$I,2,FALSE)=0,"HF-Wurst Vegan"),
IFERROR(IF(VLOOKUP(W1535,[1]Wurste!$K:$L,2,FALSE)=0,"320er ohne Würste"),
IFERROR(IF(AND(OR(Abfalldokumentation!$I1535="BU3",Abfalldokumentation!$I1535="Verkauf"),Abfalldokumentation!$N1535="Schimmel",Abfalldokumentation!$O1535="keinen Abnehmer/kein Schälpersonal"),"Div. Zipfel, ES ohne Verwendung",VLOOKUP(Abfalldokumentation!$M1535,Produktgruppen!A:B,2,FALSE)),"-")))))))))))))))))))))))</f>
        <v>Rest</v>
      </c>
      <c r="M1535" s="76" t="str">
        <f>IFERROR(VLOOKUP(Abfalldokumentation!$W1535,Artikel!A:C,3,FALSE),Abfalldokumentation!$W1535)</f>
        <v>-</v>
      </c>
      <c r="N1535" s="76" t="str">
        <f>VLOOKUP(D1535,'Liste Gründe'!A:D,2,FALSE)</f>
        <v>Linienbezogen</v>
      </c>
      <c r="O1535" s="75" t="str">
        <f>IF(ISBLANK(F1535),VLOOKUP(Abfalldokumentation!$X1535,'Liste Gründe'!A:D,3,FALSE),F1535)</f>
        <v>Maschinenabfall</v>
      </c>
      <c r="P1535" s="76" t="str">
        <f>IF(ISBLANK(Abfalldokumentation!$G1535),"-",Abfalldokumentation!$G1535)</f>
        <v>-</v>
      </c>
      <c r="Q1535" s="76">
        <f t="shared" si="190"/>
        <v>44</v>
      </c>
      <c r="R1535" s="76" t="str">
        <f t="shared" si="191"/>
        <v>Produkte</v>
      </c>
      <c r="S1535" s="76" t="str">
        <f t="shared" si="192"/>
        <v>BUs</v>
      </c>
      <c r="T1535" s="76" t="str">
        <f t="shared" si="193"/>
        <v>Symptome</v>
      </c>
      <c r="U1535" s="76" t="str">
        <f>IFERROR(VLOOKUP(Abfalldokumentation!$W1535,Kennzahlen!S:U,3,FALSE)*Abfalldokumentation!$J1535,"0")</f>
        <v>0</v>
      </c>
      <c r="V1535" s="76" t="str">
        <f>IF(ISBLANK(A1535),VLOOKUP(Abfalldokumentation!$W1535,'Linien - BU'!R:S,2,FALSE),A1535)</f>
        <v>BU3</v>
      </c>
      <c r="W1535" s="77" t="str">
        <f t="shared" si="194"/>
        <v>-</v>
      </c>
      <c r="X1535" s="77">
        <f t="shared" si="195"/>
        <v>30</v>
      </c>
      <c r="Z1535"/>
      <c r="AA1535"/>
    </row>
    <row r="1536" spans="1:27" ht="30" customHeight="1" x14ac:dyDescent="0.25">
      <c r="A1536" s="39" t="s">
        <v>7</v>
      </c>
      <c r="B1536" s="40" t="s">
        <v>36</v>
      </c>
      <c r="C1536" s="40">
        <v>37.799999999999997</v>
      </c>
      <c r="D1536" s="40">
        <v>30</v>
      </c>
      <c r="E1536" s="41">
        <v>44504</v>
      </c>
      <c r="F1536" s="42"/>
      <c r="G1536" s="40"/>
      <c r="H1536" s="44" t="str">
        <f>IFERROR(VLOOKUP(Abfalldokumentation!$B1536,Artikel!A:C,3,FALSE),Abfalldokumentation!$B1536)</f>
        <v>-</v>
      </c>
      <c r="I1536" s="78" t="str">
        <f>VLOOKUP(V1536,'Linien - BU'!A:B,2,FALSE)</f>
        <v>BU2</v>
      </c>
      <c r="J1536" s="79">
        <f t="shared" si="189"/>
        <v>37.799999999999997</v>
      </c>
      <c r="K1536" s="80">
        <f>Abfalldokumentation!$E1536</f>
        <v>44504</v>
      </c>
      <c r="L1536" s="79" t="str">
        <f>IFERROR(IF(VLOOKUP(W1536,'[1]Rohware 230'!$B:$C,2,FALSE)=0,"Rohware"),
IFERROR(IF(VLOOKUP(W1536,[1]Sammelnr.!$B:$C,2,FALSE)=0,"Sammelnr. ungeschält ABS"),
IFERROR(IF(VLOOKUP(W1536,[1]Sammelnr.!$E:$F,2,FALSE)=0,"Sammelnr. ungeschält VS"),
IFERROR(IF(VLOOKUP(W1536,[1]Sammelnr.!$H:$I,2,FALSE)=0,"Sammelnr. geschält"),
IFERROR(IF(VLOOKUP(W1536,[1]Offen!$B:$C,2,FALSE)=0,"Offen ungeschält ABS"),
IFERROR(IF(VLOOKUP(W1536,[1]Offen!$E:$F,2,FALSE)=0,"Offen ungeschält VOS"),
IFERROR(IF(VLOOKUP(W1536,[1]Offen!$H:$I,2,FALSE)=0,"Offen geschält RW"),
IFERROR(IF(VLOOKUP(W1536,[1]Offen!$K:$L,2,FALSE)=0,"Offen vegan"),
IFERROR(IF(VLOOKUP(W1536,[1]Offen!$N:$O,2,FALSE)=0,"Offen Zipfel"),
IFERROR(IF(VLOOKUP(W1536,[1]Offen!$Q:$R,2,FALSE)=0,"Offen Endstücke"),
IFERROR(IF(VLOOKUP(W1536,[1]Vakuumiert!$B:$C,2,FALSE)=0,"Vakuumierter VOS ungeschält"),
IFERROR(IF(VLOOKUP(W1536,[1]Vakuumiert!$E:$F,2,FALSE)=0,"Vakuumierter ABS ungeschält"),
IFERROR(IF(VLOOKUP(W1536,[1]Vakuumiert!$H:$I,2,FALSE)=0,"Vakuumierter VOS geschält"),
IFERROR(IF(VLOOKUP(W1536,[1]Vakuumiert!$K:$L,2,FALSE)=0,"Vakuumierter VOS vegan"),
IFERROR(IF(VLOOKUP(W1536,[1]Vakuumiert!$N:$O,2,FALSE)=0,"Vakuumierter VOS Zipfel"),
IFERROR(IF(VLOOKUP(W1536,[1]Vakuumiert!$Q:$R,2,FALSE)=0,"Vakuumiert geschält"),
IFERROR(IF(VLOOKUP(W1536,'[1]vakuumierte Fertigprodukte'!$B:$C,2,FALSE)=0,"Fertigprodukte"),
IFERROR(IF(VLOOKUP(W1536,'[1]vakuumierte Fertigprodukte'!$E:$FI,2,FALSE)=0,"Vakuumierte Zipfel"),
IFERROR(IF(VLOOKUP(W1536,[1]Wurste!$B:$C,2,FALSE)=0,"Räucherwürste"),
IFERROR(IF(VLOOKUP(W1536,[1]Wurste!$E:$F,2,FALSE)=0,"URW/URGW Wurst"),
IFERROR(IF(VLOOKUP(W1536,[1]Wurste!$H:$I,2,FALSE)=0,"HF-Wurst Vegan"),
IFERROR(IF(VLOOKUP(W1536,[1]Wurste!$K:$L,2,FALSE)=0,"320er ohne Würste"),
IFERROR(IF(AND(OR(Abfalldokumentation!$I1536="BU3",Abfalldokumentation!$I1536="Verkauf"),Abfalldokumentation!$N1536="Schimmel",Abfalldokumentation!$O1536="keinen Abnehmer/kein Schälpersonal"),"Div. Zipfel, ES ohne Verwendung",VLOOKUP(Abfalldokumentation!$M1536,Produktgruppen!A:B,2,FALSE)),"-")))))))))))))))))))))))</f>
        <v>Rest</v>
      </c>
      <c r="M1536" s="81" t="str">
        <f>IFERROR(VLOOKUP(Abfalldokumentation!$W1536,Artikel!A:C,3,FALSE),Abfalldokumentation!$W1536)</f>
        <v>-</v>
      </c>
      <c r="N1536" s="81" t="str">
        <f>VLOOKUP(D1536,'Liste Gründe'!A:D,2,FALSE)</f>
        <v>Linienbezogen</v>
      </c>
      <c r="O1536" s="80" t="str">
        <f>IF(ISBLANK(F1536),VLOOKUP(Abfalldokumentation!$X1536,'Liste Gründe'!A:D,3,FALSE),F1536)</f>
        <v>Maschinenabfall</v>
      </c>
      <c r="P1536" s="81" t="str">
        <f>IF(ISBLANK(Abfalldokumentation!$G1536),"-",Abfalldokumentation!$G1536)</f>
        <v>-</v>
      </c>
      <c r="Q1536" s="81">
        <f t="shared" si="190"/>
        <v>44</v>
      </c>
      <c r="R1536" s="81" t="str">
        <f t="shared" si="191"/>
        <v>Produkte</v>
      </c>
      <c r="S1536" s="81" t="str">
        <f t="shared" si="192"/>
        <v>BUs</v>
      </c>
      <c r="T1536" s="81" t="str">
        <f t="shared" si="193"/>
        <v>Symptome</v>
      </c>
      <c r="U1536" s="81" t="str">
        <f>IFERROR(VLOOKUP(Abfalldokumentation!$W1536,Kennzahlen!S:U,3,FALSE)*Abfalldokumentation!$J1536,"0")</f>
        <v>0</v>
      </c>
      <c r="V1536" s="81" t="str">
        <f>IF(ISBLANK(A1536),VLOOKUP(Abfalldokumentation!$W1536,'Linien - BU'!R:S,2,FALSE),A1536)</f>
        <v>BU2</v>
      </c>
      <c r="W1536" s="77" t="str">
        <f t="shared" si="194"/>
        <v>-</v>
      </c>
      <c r="X1536" s="77">
        <f t="shared" si="195"/>
        <v>30</v>
      </c>
      <c r="Z1536"/>
      <c r="AA1536"/>
    </row>
    <row r="1537" spans="1:27" ht="30" customHeight="1" x14ac:dyDescent="0.25">
      <c r="A1537" s="45" t="s">
        <v>92</v>
      </c>
      <c r="B1537" s="46" t="s">
        <v>36</v>
      </c>
      <c r="C1537" s="46">
        <v>68.8</v>
      </c>
      <c r="D1537" s="46">
        <v>70</v>
      </c>
      <c r="E1537" s="47">
        <v>44504</v>
      </c>
      <c r="F1537" s="48"/>
      <c r="G1537" s="46"/>
      <c r="H1537" s="50" t="str">
        <f>IFERROR(VLOOKUP(Abfalldokumentation!$B1537,Artikel!A:C,3,FALSE),Abfalldokumentation!$B1537)</f>
        <v>-</v>
      </c>
      <c r="I1537" s="73" t="str">
        <f>VLOOKUP(V1537,'Linien - BU'!A:B,2,FALSE)</f>
        <v>Rest</v>
      </c>
      <c r="J1537" s="74">
        <f t="shared" si="189"/>
        <v>68.8</v>
      </c>
      <c r="K1537" s="75">
        <f>Abfalldokumentation!$E1537</f>
        <v>44504</v>
      </c>
      <c r="L1537" s="74" t="str">
        <f>IFERROR(IF(VLOOKUP(W1537,'[1]Rohware 230'!$B:$C,2,FALSE)=0,"Rohware"),
IFERROR(IF(VLOOKUP(W1537,[1]Sammelnr.!$B:$C,2,FALSE)=0,"Sammelnr. ungeschält ABS"),
IFERROR(IF(VLOOKUP(W1537,[1]Sammelnr.!$E:$F,2,FALSE)=0,"Sammelnr. ungeschält VS"),
IFERROR(IF(VLOOKUP(W1537,[1]Sammelnr.!$H:$I,2,FALSE)=0,"Sammelnr. geschält"),
IFERROR(IF(VLOOKUP(W1537,[1]Offen!$B:$C,2,FALSE)=0,"Offen ungeschält ABS"),
IFERROR(IF(VLOOKUP(W1537,[1]Offen!$E:$F,2,FALSE)=0,"Offen ungeschält VOS"),
IFERROR(IF(VLOOKUP(W1537,[1]Offen!$H:$I,2,FALSE)=0,"Offen geschält RW"),
IFERROR(IF(VLOOKUP(W1537,[1]Offen!$K:$L,2,FALSE)=0,"Offen vegan"),
IFERROR(IF(VLOOKUP(W1537,[1]Offen!$N:$O,2,FALSE)=0,"Offen Zipfel"),
IFERROR(IF(VLOOKUP(W1537,[1]Offen!$Q:$R,2,FALSE)=0,"Offen Endstücke"),
IFERROR(IF(VLOOKUP(W1537,[1]Vakuumiert!$B:$C,2,FALSE)=0,"Vakuumierter VOS ungeschält"),
IFERROR(IF(VLOOKUP(W1537,[1]Vakuumiert!$E:$F,2,FALSE)=0,"Vakuumierter ABS ungeschält"),
IFERROR(IF(VLOOKUP(W1537,[1]Vakuumiert!$H:$I,2,FALSE)=0,"Vakuumierter VOS geschält"),
IFERROR(IF(VLOOKUP(W1537,[1]Vakuumiert!$K:$L,2,FALSE)=0,"Vakuumierter VOS vegan"),
IFERROR(IF(VLOOKUP(W1537,[1]Vakuumiert!$N:$O,2,FALSE)=0,"Vakuumierter VOS Zipfel"),
IFERROR(IF(VLOOKUP(W1537,[1]Vakuumiert!$Q:$R,2,FALSE)=0,"Vakuumiert geschält"),
IFERROR(IF(VLOOKUP(W1537,'[1]vakuumierte Fertigprodukte'!$B:$C,2,FALSE)=0,"Fertigprodukte"),
IFERROR(IF(VLOOKUP(W1537,'[1]vakuumierte Fertigprodukte'!$E:$FI,2,FALSE)=0,"Vakuumierte Zipfel"),
IFERROR(IF(VLOOKUP(W1537,[1]Wurste!$B:$C,2,FALSE)=0,"Räucherwürste"),
IFERROR(IF(VLOOKUP(W1537,[1]Wurste!$E:$F,2,FALSE)=0,"URW/URGW Wurst"),
IFERROR(IF(VLOOKUP(W1537,[1]Wurste!$H:$I,2,FALSE)=0,"HF-Wurst Vegan"),
IFERROR(IF(VLOOKUP(W1537,[1]Wurste!$K:$L,2,FALSE)=0,"320er ohne Würste"),
IFERROR(IF(AND(OR(Abfalldokumentation!$I1537="BU3",Abfalldokumentation!$I1537="Verkauf"),Abfalldokumentation!$N1537="Schimmel",Abfalldokumentation!$O1537="keinen Abnehmer/kein Schälpersonal"),"Div. Zipfel, ES ohne Verwendung",VLOOKUP(Abfalldokumentation!$M1537,Produktgruppen!A:B,2,FALSE)),"-")))))))))))))))))))))))</f>
        <v>Rest</v>
      </c>
      <c r="M1537" s="76" t="str">
        <f>IFERROR(VLOOKUP(Abfalldokumentation!$W1537,Artikel!A:C,3,FALSE),Abfalldokumentation!$W1537)</f>
        <v>-</v>
      </c>
      <c r="N1537" s="76" t="str">
        <f>VLOOKUP(D1537,'Liste Gründe'!A:D,2,FALSE)</f>
        <v>Qualitätssicherung</v>
      </c>
      <c r="O1537" s="75" t="str">
        <f>IF(ISBLANK(F1537),VLOOKUP(Abfalldokumentation!$X1537,'Liste Gründe'!A:D,3,FALSE),F1537)</f>
        <v>Rückstellproben</v>
      </c>
      <c r="P1537" s="76" t="str">
        <f>IF(ISBLANK(Abfalldokumentation!$G1537),"-",Abfalldokumentation!$G1537)</f>
        <v>-</v>
      </c>
      <c r="Q1537" s="76">
        <f t="shared" si="190"/>
        <v>44</v>
      </c>
      <c r="R1537" s="76" t="str">
        <f t="shared" si="191"/>
        <v>Produkte</v>
      </c>
      <c r="S1537" s="76" t="str">
        <f t="shared" si="192"/>
        <v>BUs</v>
      </c>
      <c r="T1537" s="76" t="str">
        <f t="shared" si="193"/>
        <v>Symptome</v>
      </c>
      <c r="U1537" s="76" t="str">
        <f>IFERROR(VLOOKUP(Abfalldokumentation!$W1537,Kennzahlen!S:U,3,FALSE)*Abfalldokumentation!$J1537,"0")</f>
        <v>0</v>
      </c>
      <c r="V1537" s="76" t="str">
        <f>IF(ISBLANK(A1537),VLOOKUP(Abfalldokumentation!$W1537,'Linien - BU'!R:S,2,FALSE),A1537)</f>
        <v>Labor</v>
      </c>
      <c r="W1537" s="77" t="str">
        <f t="shared" si="194"/>
        <v>-</v>
      </c>
      <c r="X1537" s="77">
        <f t="shared" si="195"/>
        <v>70</v>
      </c>
      <c r="Z1537"/>
      <c r="AA1537"/>
    </row>
    <row r="1538" spans="1:27" ht="30" customHeight="1" x14ac:dyDescent="0.25">
      <c r="A1538" s="39" t="s">
        <v>92</v>
      </c>
      <c r="B1538" s="40" t="s">
        <v>36</v>
      </c>
      <c r="C1538" s="40">
        <v>2.6</v>
      </c>
      <c r="D1538" s="40">
        <v>74</v>
      </c>
      <c r="E1538" s="41">
        <v>44504</v>
      </c>
      <c r="F1538" s="42"/>
      <c r="G1538" s="40"/>
      <c r="H1538" s="44" t="str">
        <f>IFERROR(VLOOKUP(Abfalldokumentation!$B1538,Artikel!A:C,3,FALSE),Abfalldokumentation!$B1538)</f>
        <v>-</v>
      </c>
      <c r="I1538" s="78" t="str">
        <f>VLOOKUP(V1538,'Linien - BU'!A:B,2,FALSE)</f>
        <v>Rest</v>
      </c>
      <c r="J1538" s="79">
        <f t="shared" ref="J1538:J1601" si="196">C1538</f>
        <v>2.6</v>
      </c>
      <c r="K1538" s="80">
        <f>Abfalldokumentation!$E1538</f>
        <v>44504</v>
      </c>
      <c r="L1538" s="79" t="str">
        <f>IFERROR(IF(VLOOKUP(W1538,'[1]Rohware 230'!$B:$C,2,FALSE)=0,"Rohware"),
IFERROR(IF(VLOOKUP(W1538,[1]Sammelnr.!$B:$C,2,FALSE)=0,"Sammelnr. ungeschält ABS"),
IFERROR(IF(VLOOKUP(W1538,[1]Sammelnr.!$E:$F,2,FALSE)=0,"Sammelnr. ungeschält VS"),
IFERROR(IF(VLOOKUP(W1538,[1]Sammelnr.!$H:$I,2,FALSE)=0,"Sammelnr. geschält"),
IFERROR(IF(VLOOKUP(W1538,[1]Offen!$B:$C,2,FALSE)=0,"Offen ungeschält ABS"),
IFERROR(IF(VLOOKUP(W1538,[1]Offen!$E:$F,2,FALSE)=0,"Offen ungeschält VOS"),
IFERROR(IF(VLOOKUP(W1538,[1]Offen!$H:$I,2,FALSE)=0,"Offen geschält RW"),
IFERROR(IF(VLOOKUP(W1538,[1]Offen!$K:$L,2,FALSE)=0,"Offen vegan"),
IFERROR(IF(VLOOKUP(W1538,[1]Offen!$N:$O,2,FALSE)=0,"Offen Zipfel"),
IFERROR(IF(VLOOKUP(W1538,[1]Offen!$Q:$R,2,FALSE)=0,"Offen Endstücke"),
IFERROR(IF(VLOOKUP(W1538,[1]Vakuumiert!$B:$C,2,FALSE)=0,"Vakuumierter VOS ungeschält"),
IFERROR(IF(VLOOKUP(W1538,[1]Vakuumiert!$E:$F,2,FALSE)=0,"Vakuumierter ABS ungeschält"),
IFERROR(IF(VLOOKUP(W1538,[1]Vakuumiert!$H:$I,2,FALSE)=0,"Vakuumierter VOS geschält"),
IFERROR(IF(VLOOKUP(W1538,[1]Vakuumiert!$K:$L,2,FALSE)=0,"Vakuumierter VOS vegan"),
IFERROR(IF(VLOOKUP(W1538,[1]Vakuumiert!$N:$O,2,FALSE)=0,"Vakuumierter VOS Zipfel"),
IFERROR(IF(VLOOKUP(W1538,[1]Vakuumiert!$Q:$R,2,FALSE)=0,"Vakuumiert geschält"),
IFERROR(IF(VLOOKUP(W1538,'[1]vakuumierte Fertigprodukte'!$B:$C,2,FALSE)=0,"Fertigprodukte"),
IFERROR(IF(VLOOKUP(W1538,'[1]vakuumierte Fertigprodukte'!$E:$FI,2,FALSE)=0,"Vakuumierte Zipfel"),
IFERROR(IF(VLOOKUP(W1538,[1]Wurste!$B:$C,2,FALSE)=0,"Räucherwürste"),
IFERROR(IF(VLOOKUP(W1538,[1]Wurste!$E:$F,2,FALSE)=0,"URW/URGW Wurst"),
IFERROR(IF(VLOOKUP(W1538,[1]Wurste!$H:$I,2,FALSE)=0,"HF-Wurst Vegan"),
IFERROR(IF(VLOOKUP(W1538,[1]Wurste!$K:$L,2,FALSE)=0,"320er ohne Würste"),
IFERROR(IF(AND(OR(Abfalldokumentation!$I1538="BU3",Abfalldokumentation!$I1538="Verkauf"),Abfalldokumentation!$N1538="Schimmel",Abfalldokumentation!$O1538="keinen Abnehmer/kein Schälpersonal"),"Div. Zipfel, ES ohne Verwendung",VLOOKUP(Abfalldokumentation!$M1538,Produktgruppen!A:B,2,FALSE)),"-")))))))))))))))))))))))</f>
        <v>Rest</v>
      </c>
      <c r="M1538" s="81" t="str">
        <f>IFERROR(VLOOKUP(Abfalldokumentation!$W1538,Artikel!A:C,3,FALSE),Abfalldokumentation!$W1538)</f>
        <v>-</v>
      </c>
      <c r="N1538" s="81" t="str">
        <f>VLOOKUP(D1538,'Liste Gründe'!A:D,2,FALSE)</f>
        <v>Qualitätssicherung</v>
      </c>
      <c r="O1538" s="80" t="str">
        <f>IF(ISBLANK(F1538),VLOOKUP(Abfalldokumentation!$X1538,'Liste Gründe'!A:D,3,FALSE),F1538)</f>
        <v>Sensorik</v>
      </c>
      <c r="P1538" s="81" t="str">
        <f>IF(ISBLANK(Abfalldokumentation!$G1538),"-",Abfalldokumentation!$G1538)</f>
        <v>-</v>
      </c>
      <c r="Q1538" s="81">
        <f t="shared" ref="Q1538:Q1601" si="197">_xlfn.ISOWEEKNUM(K1538)</f>
        <v>44</v>
      </c>
      <c r="R1538" s="81" t="str">
        <f t="shared" ref="R1538:R1601" si="198">"Produkte"</f>
        <v>Produkte</v>
      </c>
      <c r="S1538" s="81" t="str">
        <f t="shared" ref="S1538:S1601" si="199">"BUs"</f>
        <v>BUs</v>
      </c>
      <c r="T1538" s="81" t="str">
        <f t="shared" ref="T1538:T1601" si="200">"Symptome"</f>
        <v>Symptome</v>
      </c>
      <c r="U1538" s="81" t="str">
        <f>IFERROR(VLOOKUP(Abfalldokumentation!$W1538,Kennzahlen!S:U,3,FALSE)*Abfalldokumentation!$J1538,"0")</f>
        <v>0</v>
      </c>
      <c r="V1538" s="81" t="str">
        <f>IF(ISBLANK(A1538),VLOOKUP(Abfalldokumentation!$W1538,'Linien - BU'!R:S,2,FALSE),A1538)</f>
        <v>Labor</v>
      </c>
      <c r="W1538" s="77" t="str">
        <f t="shared" ref="W1538:W1601" si="201">B1538</f>
        <v>-</v>
      </c>
      <c r="X1538" s="77">
        <f t="shared" ref="X1538:X1601" si="202">D1538</f>
        <v>74</v>
      </c>
      <c r="Z1538"/>
      <c r="AA1538"/>
    </row>
    <row r="1539" spans="1:27" ht="30" customHeight="1" x14ac:dyDescent="0.25">
      <c r="A1539" s="45" t="s">
        <v>105</v>
      </c>
      <c r="B1539" s="46" t="s">
        <v>36</v>
      </c>
      <c r="C1539" s="46">
        <v>10</v>
      </c>
      <c r="D1539" s="46">
        <v>61</v>
      </c>
      <c r="E1539" s="47">
        <v>44504</v>
      </c>
      <c r="F1539" s="48"/>
      <c r="G1539" s="46"/>
      <c r="H1539" s="50" t="str">
        <f>IFERROR(VLOOKUP(Abfalldokumentation!$B1539,Artikel!A:C,3,FALSE),Abfalldokumentation!$B1539)</f>
        <v>-</v>
      </c>
      <c r="I1539" s="73" t="str">
        <f>VLOOKUP(V1539,'Linien - BU'!A:B,2,FALSE)</f>
        <v>BU3</v>
      </c>
      <c r="J1539" s="74">
        <f t="shared" si="196"/>
        <v>10</v>
      </c>
      <c r="K1539" s="75">
        <f>Abfalldokumentation!$E1539</f>
        <v>44504</v>
      </c>
      <c r="L1539" s="74" t="str">
        <f>IFERROR(IF(VLOOKUP(W1539,'[1]Rohware 230'!$B:$C,2,FALSE)=0,"Rohware"),
IFERROR(IF(VLOOKUP(W1539,[1]Sammelnr.!$B:$C,2,FALSE)=0,"Sammelnr. ungeschält ABS"),
IFERROR(IF(VLOOKUP(W1539,[1]Sammelnr.!$E:$F,2,FALSE)=0,"Sammelnr. ungeschält VS"),
IFERROR(IF(VLOOKUP(W1539,[1]Sammelnr.!$H:$I,2,FALSE)=0,"Sammelnr. geschält"),
IFERROR(IF(VLOOKUP(W1539,[1]Offen!$B:$C,2,FALSE)=0,"Offen ungeschält ABS"),
IFERROR(IF(VLOOKUP(W1539,[1]Offen!$E:$F,2,FALSE)=0,"Offen ungeschält VOS"),
IFERROR(IF(VLOOKUP(W1539,[1]Offen!$H:$I,2,FALSE)=0,"Offen geschält RW"),
IFERROR(IF(VLOOKUP(W1539,[1]Offen!$K:$L,2,FALSE)=0,"Offen vegan"),
IFERROR(IF(VLOOKUP(W1539,[1]Offen!$N:$O,2,FALSE)=0,"Offen Zipfel"),
IFERROR(IF(VLOOKUP(W1539,[1]Offen!$Q:$R,2,FALSE)=0,"Offen Endstücke"),
IFERROR(IF(VLOOKUP(W1539,[1]Vakuumiert!$B:$C,2,FALSE)=0,"Vakuumierter VOS ungeschält"),
IFERROR(IF(VLOOKUP(W1539,[1]Vakuumiert!$E:$F,2,FALSE)=0,"Vakuumierter ABS ungeschält"),
IFERROR(IF(VLOOKUP(W1539,[1]Vakuumiert!$H:$I,2,FALSE)=0,"Vakuumierter VOS geschält"),
IFERROR(IF(VLOOKUP(W1539,[1]Vakuumiert!$K:$L,2,FALSE)=0,"Vakuumierter VOS vegan"),
IFERROR(IF(VLOOKUP(W1539,[1]Vakuumiert!$N:$O,2,FALSE)=0,"Vakuumierter VOS Zipfel"),
IFERROR(IF(VLOOKUP(W1539,[1]Vakuumiert!$Q:$R,2,FALSE)=0,"Vakuumiert geschält"),
IFERROR(IF(VLOOKUP(W1539,'[1]vakuumierte Fertigprodukte'!$B:$C,2,FALSE)=0,"Fertigprodukte"),
IFERROR(IF(VLOOKUP(W1539,'[1]vakuumierte Fertigprodukte'!$E:$FI,2,FALSE)=0,"Vakuumierte Zipfel"),
IFERROR(IF(VLOOKUP(W1539,[1]Wurste!$B:$C,2,FALSE)=0,"Räucherwürste"),
IFERROR(IF(VLOOKUP(W1539,[1]Wurste!$E:$F,2,FALSE)=0,"URW/URGW Wurst"),
IFERROR(IF(VLOOKUP(W1539,[1]Wurste!$H:$I,2,FALSE)=0,"HF-Wurst Vegan"),
IFERROR(IF(VLOOKUP(W1539,[1]Wurste!$K:$L,2,FALSE)=0,"320er ohne Würste"),
IFERROR(IF(AND(OR(Abfalldokumentation!$I1539="BU3",Abfalldokumentation!$I1539="Verkauf"),Abfalldokumentation!$N1539="Schimmel",Abfalldokumentation!$O1539="keinen Abnehmer/kein Schälpersonal"),"Div. Zipfel, ES ohne Verwendung",VLOOKUP(Abfalldokumentation!$M1539,Produktgruppen!A:B,2,FALSE)),"-")))))))))))))))))))))))</f>
        <v>Rest</v>
      </c>
      <c r="M1539" s="76" t="str">
        <f>IFERROR(VLOOKUP(Abfalldokumentation!$W1539,Artikel!A:C,3,FALSE),Abfalldokumentation!$W1539)</f>
        <v>-</v>
      </c>
      <c r="N1539" s="76" t="str">
        <f>VLOOKUP(D1539,'Liste Gründe'!A:D,2,FALSE)</f>
        <v>keinen Verwendungszweck</v>
      </c>
      <c r="O1539" s="75" t="str">
        <f>IF(ISBLANK(F1539),VLOOKUP(Abfalldokumentation!$X1539,'Liste Gründe'!A:D,3,FALSE),F1539)</f>
        <v>keinen Verwendungszweck</v>
      </c>
      <c r="P1539" s="76" t="str">
        <f>IF(ISBLANK(Abfalldokumentation!$G1539),"-",Abfalldokumentation!$G1539)</f>
        <v>-</v>
      </c>
      <c r="Q1539" s="76">
        <f t="shared" si="197"/>
        <v>44</v>
      </c>
      <c r="R1539" s="76" t="str">
        <f t="shared" si="198"/>
        <v>Produkte</v>
      </c>
      <c r="S1539" s="76" t="str">
        <f t="shared" si="199"/>
        <v>BUs</v>
      </c>
      <c r="T1539" s="76" t="str">
        <f t="shared" si="200"/>
        <v>Symptome</v>
      </c>
      <c r="U1539" s="76" t="str">
        <f>IFERROR(VLOOKUP(Abfalldokumentation!$W1539,Kennzahlen!S:U,3,FALSE)*Abfalldokumentation!$J1539,"0")</f>
        <v>0</v>
      </c>
      <c r="V1539" s="76" t="str">
        <f>IF(ISBLANK(A1539),VLOOKUP(Abfalldokumentation!$W1539,'Linien - BU'!R:S,2,FALSE),A1539)</f>
        <v>WVP</v>
      </c>
      <c r="W1539" s="77" t="str">
        <f t="shared" si="201"/>
        <v>-</v>
      </c>
      <c r="X1539" s="77">
        <f t="shared" si="202"/>
        <v>61</v>
      </c>
      <c r="Z1539"/>
      <c r="AA1539"/>
    </row>
    <row r="1540" spans="1:27" ht="30" customHeight="1" x14ac:dyDescent="0.25">
      <c r="A1540" s="39" t="s">
        <v>95</v>
      </c>
      <c r="B1540" s="40">
        <v>23000052</v>
      </c>
      <c r="C1540" s="40">
        <v>15</v>
      </c>
      <c r="D1540" s="40">
        <v>32</v>
      </c>
      <c r="E1540" s="41">
        <v>44505</v>
      </c>
      <c r="F1540" s="42"/>
      <c r="G1540" s="40"/>
      <c r="H1540" s="44" t="str">
        <f>IFERROR(VLOOKUP(Abfalldokumentation!$B1540,Artikel!A:C,3,FALSE),Abfalldokumentation!$B1540)</f>
        <v>Gorgonzola Dolce DOP</v>
      </c>
      <c r="I1540" s="78" t="str">
        <f>VLOOKUP(V1540,'Linien - BU'!A:B,2,FALSE)</f>
        <v>BU1</v>
      </c>
      <c r="J1540" s="79">
        <f t="shared" si="196"/>
        <v>15</v>
      </c>
      <c r="K1540" s="80">
        <f>Abfalldokumentation!$E1540</f>
        <v>44505</v>
      </c>
      <c r="L1540" s="79" t="str">
        <f>IFERROR(IF(VLOOKUP(W1540,'[1]Rohware 230'!$B:$C,2,FALSE)=0,"Rohware"),
IFERROR(IF(VLOOKUP(W1540,[1]Sammelnr.!$B:$C,2,FALSE)=0,"Sammelnr. ungeschält ABS"),
IFERROR(IF(VLOOKUP(W1540,[1]Sammelnr.!$E:$F,2,FALSE)=0,"Sammelnr. ungeschält VS"),
IFERROR(IF(VLOOKUP(W1540,[1]Sammelnr.!$H:$I,2,FALSE)=0,"Sammelnr. geschält"),
IFERROR(IF(VLOOKUP(W1540,[1]Offen!$B:$C,2,FALSE)=0,"Offen ungeschält ABS"),
IFERROR(IF(VLOOKUP(W1540,[1]Offen!$E:$F,2,FALSE)=0,"Offen ungeschält VOS"),
IFERROR(IF(VLOOKUP(W1540,[1]Offen!$H:$I,2,FALSE)=0,"Offen geschält RW"),
IFERROR(IF(VLOOKUP(W1540,[1]Offen!$K:$L,2,FALSE)=0,"Offen vegan"),
IFERROR(IF(VLOOKUP(W1540,[1]Offen!$N:$O,2,FALSE)=0,"Offen Zipfel"),
IFERROR(IF(VLOOKUP(W1540,[1]Offen!$Q:$R,2,FALSE)=0,"Offen Endstücke"),
IFERROR(IF(VLOOKUP(W1540,[1]Vakuumiert!$B:$C,2,FALSE)=0,"Vakuumierter VOS ungeschält"),
IFERROR(IF(VLOOKUP(W1540,[1]Vakuumiert!$E:$F,2,FALSE)=0,"Vakuumierter ABS ungeschält"),
IFERROR(IF(VLOOKUP(W1540,[1]Vakuumiert!$H:$I,2,FALSE)=0,"Vakuumierter VOS geschält"),
IFERROR(IF(VLOOKUP(W1540,[1]Vakuumiert!$K:$L,2,FALSE)=0,"Vakuumierter VOS vegan"),
IFERROR(IF(VLOOKUP(W1540,[1]Vakuumiert!$N:$O,2,FALSE)=0,"Vakuumierter VOS Zipfel"),
IFERROR(IF(VLOOKUP(W1540,[1]Vakuumiert!$Q:$R,2,FALSE)=0,"Vakuumiert geschält"),
IFERROR(IF(VLOOKUP(W1540,'[1]vakuumierte Fertigprodukte'!$B:$C,2,FALSE)=0,"Fertigprodukte"),
IFERROR(IF(VLOOKUP(W1540,'[1]vakuumierte Fertigprodukte'!$E:$FI,2,FALSE)=0,"Vakuumierte Zipfel"),
IFERROR(IF(VLOOKUP(W1540,[1]Wurste!$B:$C,2,FALSE)=0,"Räucherwürste"),
IFERROR(IF(VLOOKUP(W1540,[1]Wurste!$E:$F,2,FALSE)=0,"URW/URGW Wurst"),
IFERROR(IF(VLOOKUP(W1540,[1]Wurste!$H:$I,2,FALSE)=0,"HF-Wurst Vegan"),
IFERROR(IF(VLOOKUP(W1540,[1]Wurste!$K:$L,2,FALSE)=0,"320er ohne Würste"),
IFERROR(IF(AND(OR(Abfalldokumentation!$I1540="BU3",Abfalldokumentation!$I1540="Verkauf"),Abfalldokumentation!$N1540="Schimmel",Abfalldokumentation!$O1540="keinen Abnehmer/kein Schälpersonal"),"Div. Zipfel, ES ohne Verwendung",VLOOKUP(Abfalldokumentation!$M1540,Produktgruppen!A:B,2,FALSE)),"-")))))))))))))))))))))))</f>
        <v>Rohware</v>
      </c>
      <c r="M1540" s="81" t="str">
        <f>IFERROR(VLOOKUP(Abfalldokumentation!$W1540,Artikel!A:C,3,FALSE),Abfalldokumentation!$W1540)</f>
        <v>Gorgonzola Dolce DOP</v>
      </c>
      <c r="N1540" s="81" t="str">
        <f>VLOOKUP(D1540,'Liste Gründe'!A:D,2,FALSE)</f>
        <v>Linienbezogen</v>
      </c>
      <c r="O1540" s="80" t="str">
        <f>IF(ISBLANK(F1540),VLOOKUP(Abfalldokumentation!$X1540,'Liste Gründe'!A:D,3,FALSE),F1540)</f>
        <v>aus Hand gerutscht</v>
      </c>
      <c r="P1540" s="81" t="str">
        <f>IF(ISBLANK(Abfalldokumentation!$G1540),"-",Abfalldokumentation!$G1540)</f>
        <v>-</v>
      </c>
      <c r="Q1540" s="81">
        <f t="shared" si="197"/>
        <v>44</v>
      </c>
      <c r="R1540" s="81" t="str">
        <f t="shared" si="198"/>
        <v>Produkte</v>
      </c>
      <c r="S1540" s="81" t="str">
        <f t="shared" si="199"/>
        <v>BUs</v>
      </c>
      <c r="T1540" s="81" t="str">
        <f t="shared" si="200"/>
        <v>Symptome</v>
      </c>
      <c r="U1540" s="81" t="str">
        <f>IFERROR(VLOOKUP(Abfalldokumentation!$W1540,Kennzahlen!S:U,3,FALSE)*Abfalldokumentation!$J1540,"0")</f>
        <v>0</v>
      </c>
      <c r="V1540" s="81" t="str">
        <f>IF(ISBLANK(A1540),VLOOKUP(Abfalldokumentation!$W1540,'Linien - BU'!R:S,2,FALSE),A1540)</f>
        <v>RWV</v>
      </c>
      <c r="W1540" s="77">
        <f t="shared" si="201"/>
        <v>23000052</v>
      </c>
      <c r="X1540" s="77">
        <f t="shared" si="202"/>
        <v>32</v>
      </c>
      <c r="Z1540"/>
      <c r="AA1540"/>
    </row>
    <row r="1541" spans="1:27" ht="30" customHeight="1" x14ac:dyDescent="0.25">
      <c r="A1541" s="45" t="s">
        <v>8</v>
      </c>
      <c r="B1541" s="46">
        <v>29500730</v>
      </c>
      <c r="C1541" s="46">
        <v>282</v>
      </c>
      <c r="D1541" s="46">
        <v>12</v>
      </c>
      <c r="E1541" s="47">
        <v>44505</v>
      </c>
      <c r="F1541" s="48"/>
      <c r="G1541" s="46"/>
      <c r="H1541" s="50" t="str">
        <f>IFERROR(VLOOKUP(Abfalldokumentation!$B1541,Artikel!A:C,3,FALSE),Abfalldokumentation!$B1541)</f>
        <v>ABS Mozzarella 46%</v>
      </c>
      <c r="I1541" s="73" t="str">
        <f>VLOOKUP(V1541,'Linien - BU'!A:B,2,FALSE)</f>
        <v>BU3</v>
      </c>
      <c r="J1541" s="74">
        <f t="shared" si="196"/>
        <v>282</v>
      </c>
      <c r="K1541" s="75">
        <f>Abfalldokumentation!$E1541</f>
        <v>44505</v>
      </c>
      <c r="L1541" s="74" t="str">
        <f>IFERROR(IF(VLOOKUP(W1541,'[1]Rohware 230'!$B:$C,2,FALSE)=0,"Rohware"),
IFERROR(IF(VLOOKUP(W1541,[1]Sammelnr.!$B:$C,2,FALSE)=0,"Sammelnr. ungeschält ABS"),
IFERROR(IF(VLOOKUP(W1541,[1]Sammelnr.!$E:$F,2,FALSE)=0,"Sammelnr. ungeschält VS"),
IFERROR(IF(VLOOKUP(W1541,[1]Sammelnr.!$H:$I,2,FALSE)=0,"Sammelnr. geschält"),
IFERROR(IF(VLOOKUP(W1541,[1]Offen!$B:$C,2,FALSE)=0,"Offen ungeschält ABS"),
IFERROR(IF(VLOOKUP(W1541,[1]Offen!$E:$F,2,FALSE)=0,"Offen ungeschält VOS"),
IFERROR(IF(VLOOKUP(W1541,[1]Offen!$H:$I,2,FALSE)=0,"Offen geschält RW"),
IFERROR(IF(VLOOKUP(W1541,[1]Offen!$K:$L,2,FALSE)=0,"Offen vegan"),
IFERROR(IF(VLOOKUP(W1541,[1]Offen!$N:$O,2,FALSE)=0,"Offen Zipfel"),
IFERROR(IF(VLOOKUP(W1541,[1]Offen!$Q:$R,2,FALSE)=0,"Offen Endstücke"),
IFERROR(IF(VLOOKUP(W1541,[1]Vakuumiert!$B:$C,2,FALSE)=0,"Vakuumierter VOS ungeschält"),
IFERROR(IF(VLOOKUP(W1541,[1]Vakuumiert!$E:$F,2,FALSE)=0,"Vakuumierter ABS ungeschält"),
IFERROR(IF(VLOOKUP(W1541,[1]Vakuumiert!$H:$I,2,FALSE)=0,"Vakuumierter VOS geschält"),
IFERROR(IF(VLOOKUP(W1541,[1]Vakuumiert!$K:$L,2,FALSE)=0,"Vakuumierter VOS vegan"),
IFERROR(IF(VLOOKUP(W1541,[1]Vakuumiert!$N:$O,2,FALSE)=0,"Vakuumierter VOS Zipfel"),
IFERROR(IF(VLOOKUP(W1541,[1]Vakuumiert!$Q:$R,2,FALSE)=0,"Vakuumiert geschält"),
IFERROR(IF(VLOOKUP(W1541,'[1]vakuumierte Fertigprodukte'!$B:$C,2,FALSE)=0,"Fertigprodukte"),
IFERROR(IF(VLOOKUP(W1541,'[1]vakuumierte Fertigprodukte'!$E:$FI,2,FALSE)=0,"Vakuumierte Zipfel"),
IFERROR(IF(VLOOKUP(W1541,[1]Wurste!$B:$C,2,FALSE)=0,"Räucherwürste"),
IFERROR(IF(VLOOKUP(W1541,[1]Wurste!$E:$F,2,FALSE)=0,"URW/URGW Wurst"),
IFERROR(IF(VLOOKUP(W1541,[1]Wurste!$H:$I,2,FALSE)=0,"HF-Wurst Vegan"),
IFERROR(IF(VLOOKUP(W1541,[1]Wurste!$K:$L,2,FALSE)=0,"320er ohne Würste"),
IFERROR(IF(AND(OR(Abfalldokumentation!$I1541="BU3",Abfalldokumentation!$I1541="Verkauf"),Abfalldokumentation!$N1541="Schimmel",Abfalldokumentation!$O1541="keinen Abnehmer/kein Schälpersonal"),"Div. Zipfel, ES ohne Verwendung",VLOOKUP(Abfalldokumentation!$M1541,Produktgruppen!A:B,2,FALSE)),"-")))))))))))))))))))))))</f>
        <v>Offen ungeschält ABS</v>
      </c>
      <c r="M1541" s="76" t="str">
        <f>IFERROR(VLOOKUP(Abfalldokumentation!$W1541,Artikel!A:C,3,FALSE),Abfalldokumentation!$W1541)</f>
        <v>ABS Mozzarella 46%</v>
      </c>
      <c r="N1541" s="76" t="str">
        <f>VLOOKUP(D1541,'Liste Gründe'!A:D,2,FALSE)</f>
        <v>Schimmel</v>
      </c>
      <c r="O1541" s="75" t="str">
        <f>IF(ISBLANK(F1541),VLOOKUP(Abfalldokumentation!$X1541,'Liste Gründe'!A:D,3,FALSE),F1541)</f>
        <v>Schimmel</v>
      </c>
      <c r="P1541" s="76" t="str">
        <f>IF(ISBLANK(Abfalldokumentation!$G1541),"-",Abfalldokumentation!$G1541)</f>
        <v>-</v>
      </c>
      <c r="Q1541" s="76">
        <f t="shared" si="197"/>
        <v>44</v>
      </c>
      <c r="R1541" s="76" t="str">
        <f t="shared" si="198"/>
        <v>Produkte</v>
      </c>
      <c r="S1541" s="76" t="str">
        <f t="shared" si="199"/>
        <v>BUs</v>
      </c>
      <c r="T1541" s="76" t="str">
        <f t="shared" si="200"/>
        <v>Symptome</v>
      </c>
      <c r="U1541" s="76" t="str">
        <f>IFERROR(VLOOKUP(Abfalldokumentation!$W1541,Kennzahlen!S:U,3,FALSE)*Abfalldokumentation!$J1541,"0")</f>
        <v>0</v>
      </c>
      <c r="V1541" s="76" t="str">
        <f>IF(ISBLANK(A1541),VLOOKUP(Abfalldokumentation!$W1541,'Linien - BU'!R:S,2,FALSE),A1541)</f>
        <v>BU3</v>
      </c>
      <c r="W1541" s="77">
        <f t="shared" si="201"/>
        <v>29500730</v>
      </c>
      <c r="X1541" s="77">
        <f t="shared" si="202"/>
        <v>12</v>
      </c>
      <c r="Z1541"/>
      <c r="AA1541"/>
    </row>
    <row r="1542" spans="1:27" ht="30" customHeight="1" x14ac:dyDescent="0.25">
      <c r="A1542" s="39" t="s">
        <v>8</v>
      </c>
      <c r="B1542" s="40">
        <v>29501003</v>
      </c>
      <c r="C1542" s="40">
        <v>14</v>
      </c>
      <c r="D1542" s="40">
        <v>81</v>
      </c>
      <c r="E1542" s="41">
        <v>44505</v>
      </c>
      <c r="F1542" s="42"/>
      <c r="G1542" s="40"/>
      <c r="H1542" s="44" t="str">
        <f>IFERROR(VLOOKUP(Abfalldokumentation!$B1542,Artikel!A:C,3,FALSE),Abfalldokumentation!$B1542)</f>
        <v>ABS CHED-PF-KRÄUK gemis</v>
      </c>
      <c r="I1542" s="78" t="str">
        <f>VLOOKUP(V1542,'Linien - BU'!A:B,2,FALSE)</f>
        <v>BU3</v>
      </c>
      <c r="J1542" s="79">
        <f t="shared" si="196"/>
        <v>14</v>
      </c>
      <c r="K1542" s="80">
        <f>Abfalldokumentation!$E1542</f>
        <v>44505</v>
      </c>
      <c r="L1542" s="79" t="str">
        <f>IFERROR(IF(VLOOKUP(W1542,'[1]Rohware 230'!$B:$C,2,FALSE)=0,"Rohware"),
IFERROR(IF(VLOOKUP(W1542,[1]Sammelnr.!$B:$C,2,FALSE)=0,"Sammelnr. ungeschält ABS"),
IFERROR(IF(VLOOKUP(W1542,[1]Sammelnr.!$E:$F,2,FALSE)=0,"Sammelnr. ungeschält VS"),
IFERROR(IF(VLOOKUP(W1542,[1]Sammelnr.!$H:$I,2,FALSE)=0,"Sammelnr. geschält"),
IFERROR(IF(VLOOKUP(W1542,[1]Offen!$B:$C,2,FALSE)=0,"Offen ungeschält ABS"),
IFERROR(IF(VLOOKUP(W1542,[1]Offen!$E:$F,2,FALSE)=0,"Offen ungeschält VOS"),
IFERROR(IF(VLOOKUP(W1542,[1]Offen!$H:$I,2,FALSE)=0,"Offen geschält RW"),
IFERROR(IF(VLOOKUP(W1542,[1]Offen!$K:$L,2,FALSE)=0,"Offen vegan"),
IFERROR(IF(VLOOKUP(W1542,[1]Offen!$N:$O,2,FALSE)=0,"Offen Zipfel"),
IFERROR(IF(VLOOKUP(W1542,[1]Offen!$Q:$R,2,FALSE)=0,"Offen Endstücke"),
IFERROR(IF(VLOOKUP(W1542,[1]Vakuumiert!$B:$C,2,FALSE)=0,"Vakuumierter VOS ungeschält"),
IFERROR(IF(VLOOKUP(W1542,[1]Vakuumiert!$E:$F,2,FALSE)=0,"Vakuumierter ABS ungeschält"),
IFERROR(IF(VLOOKUP(W1542,[1]Vakuumiert!$H:$I,2,FALSE)=0,"Vakuumierter VOS geschält"),
IFERROR(IF(VLOOKUP(W1542,[1]Vakuumiert!$K:$L,2,FALSE)=0,"Vakuumierter VOS vegan"),
IFERROR(IF(VLOOKUP(W1542,[1]Vakuumiert!$N:$O,2,FALSE)=0,"Vakuumierter VOS Zipfel"),
IFERROR(IF(VLOOKUP(W1542,[1]Vakuumiert!$Q:$R,2,FALSE)=0,"Vakuumiert geschält"),
IFERROR(IF(VLOOKUP(W1542,'[1]vakuumierte Fertigprodukte'!$B:$C,2,FALSE)=0,"Fertigprodukte"),
IFERROR(IF(VLOOKUP(W1542,'[1]vakuumierte Fertigprodukte'!$E:$FI,2,FALSE)=0,"Vakuumierte Zipfel"),
IFERROR(IF(VLOOKUP(W1542,[1]Wurste!$B:$C,2,FALSE)=0,"Räucherwürste"),
IFERROR(IF(VLOOKUP(W1542,[1]Wurste!$E:$F,2,FALSE)=0,"URW/URGW Wurst"),
IFERROR(IF(VLOOKUP(W1542,[1]Wurste!$H:$I,2,FALSE)=0,"HF-Wurst Vegan"),
IFERROR(IF(VLOOKUP(W1542,[1]Wurste!$K:$L,2,FALSE)=0,"320er ohne Würste"),
IFERROR(IF(AND(OR(Abfalldokumentation!$I1542="BU3",Abfalldokumentation!$I1542="Verkauf"),Abfalldokumentation!$N1542="Schimmel",Abfalldokumentation!$O1542="keinen Abnehmer/kein Schälpersonal"),"Div. Zipfel, ES ohne Verwendung",VLOOKUP(Abfalldokumentation!$M1542,Produktgruppen!A:B,2,FALSE)),"-")))))))))))))))))))))))</f>
        <v>Offen ungeschält ABS</v>
      </c>
      <c r="M1542" s="81" t="str">
        <f>IFERROR(VLOOKUP(Abfalldokumentation!$W1542,Artikel!A:C,3,FALSE),Abfalldokumentation!$W1542)</f>
        <v>ABS CHED-PF-KRÄUK gemis</v>
      </c>
      <c r="N1542" s="81" t="str">
        <f>VLOOKUP(D1542,'Liste Gründe'!A:D,2,FALSE)</f>
        <v>Linienbezogen</v>
      </c>
      <c r="O1542" s="80" t="str">
        <f>IF(ISBLANK(F1542),VLOOKUP(Abfalldokumentation!$X1542,'Liste Gründe'!A:D,3,FALSE),F1542)</f>
        <v>gemischtes Produkt</v>
      </c>
      <c r="P1542" s="81" t="str">
        <f>IF(ISBLANK(Abfalldokumentation!$G1542),"-",Abfalldokumentation!$G1542)</f>
        <v>-</v>
      </c>
      <c r="Q1542" s="81">
        <f t="shared" si="197"/>
        <v>44</v>
      </c>
      <c r="R1542" s="81" t="str">
        <f t="shared" si="198"/>
        <v>Produkte</v>
      </c>
      <c r="S1542" s="81" t="str">
        <f t="shared" si="199"/>
        <v>BUs</v>
      </c>
      <c r="T1542" s="81" t="str">
        <f t="shared" si="200"/>
        <v>Symptome</v>
      </c>
      <c r="U1542" s="81">
        <f>IFERROR(VLOOKUP(Abfalldokumentation!$W1542,Kennzahlen!S:U,3,FALSE)*Abfalldokumentation!$J1542,"0")</f>
        <v>14</v>
      </c>
      <c r="V1542" s="81" t="str">
        <f>IF(ISBLANK(A1542),VLOOKUP(Abfalldokumentation!$W1542,'Linien - BU'!R:S,2,FALSE),A1542)</f>
        <v>BU3</v>
      </c>
      <c r="W1542" s="77">
        <f t="shared" si="201"/>
        <v>29501003</v>
      </c>
      <c r="X1542" s="77">
        <f t="shared" si="202"/>
        <v>81</v>
      </c>
      <c r="Z1542"/>
      <c r="AA1542"/>
    </row>
    <row r="1543" spans="1:27" ht="30" customHeight="1" x14ac:dyDescent="0.25">
      <c r="A1543" s="45" t="s">
        <v>8</v>
      </c>
      <c r="B1543" s="46">
        <v>29501032</v>
      </c>
      <c r="C1543" s="46">
        <v>32</v>
      </c>
      <c r="D1543" s="46">
        <v>42</v>
      </c>
      <c r="E1543" s="47">
        <v>44505</v>
      </c>
      <c r="F1543" s="48"/>
      <c r="G1543" s="46"/>
      <c r="H1543" s="50" t="str">
        <f>IFERROR(VLOOKUP(Abfalldokumentation!$B1543,Artikel!A:C,3,FALSE),Abfalldokumentation!$B1543)</f>
        <v>ABS CHED-ROT MIT ß-CARO</v>
      </c>
      <c r="I1543" s="73" t="str">
        <f>VLOOKUP(V1543,'Linien - BU'!A:B,2,FALSE)</f>
        <v>BU3</v>
      </c>
      <c r="J1543" s="74">
        <f t="shared" si="196"/>
        <v>32</v>
      </c>
      <c r="K1543" s="75">
        <f>Abfalldokumentation!$E1543</f>
        <v>44505</v>
      </c>
      <c r="L1543" s="74" t="str">
        <f>IFERROR(IF(VLOOKUP(W1543,'[1]Rohware 230'!$B:$C,2,FALSE)=0,"Rohware"),
IFERROR(IF(VLOOKUP(W1543,[1]Sammelnr.!$B:$C,2,FALSE)=0,"Sammelnr. ungeschält ABS"),
IFERROR(IF(VLOOKUP(W1543,[1]Sammelnr.!$E:$F,2,FALSE)=0,"Sammelnr. ungeschält VS"),
IFERROR(IF(VLOOKUP(W1543,[1]Sammelnr.!$H:$I,2,FALSE)=0,"Sammelnr. geschält"),
IFERROR(IF(VLOOKUP(W1543,[1]Offen!$B:$C,2,FALSE)=0,"Offen ungeschält ABS"),
IFERROR(IF(VLOOKUP(W1543,[1]Offen!$E:$F,2,FALSE)=0,"Offen ungeschält VOS"),
IFERROR(IF(VLOOKUP(W1543,[1]Offen!$H:$I,2,FALSE)=0,"Offen geschält RW"),
IFERROR(IF(VLOOKUP(W1543,[1]Offen!$K:$L,2,FALSE)=0,"Offen vegan"),
IFERROR(IF(VLOOKUP(W1543,[1]Offen!$N:$O,2,FALSE)=0,"Offen Zipfel"),
IFERROR(IF(VLOOKUP(W1543,[1]Offen!$Q:$R,2,FALSE)=0,"Offen Endstücke"),
IFERROR(IF(VLOOKUP(W1543,[1]Vakuumiert!$B:$C,2,FALSE)=0,"Vakuumierter VOS ungeschält"),
IFERROR(IF(VLOOKUP(W1543,[1]Vakuumiert!$E:$F,2,FALSE)=0,"Vakuumierter ABS ungeschält"),
IFERROR(IF(VLOOKUP(W1543,[1]Vakuumiert!$H:$I,2,FALSE)=0,"Vakuumierter VOS geschält"),
IFERROR(IF(VLOOKUP(W1543,[1]Vakuumiert!$K:$L,2,FALSE)=0,"Vakuumierter VOS vegan"),
IFERROR(IF(VLOOKUP(W1543,[1]Vakuumiert!$N:$O,2,FALSE)=0,"Vakuumierter VOS Zipfel"),
IFERROR(IF(VLOOKUP(W1543,[1]Vakuumiert!$Q:$R,2,FALSE)=0,"Vakuumiert geschält"),
IFERROR(IF(VLOOKUP(W1543,'[1]vakuumierte Fertigprodukte'!$B:$C,2,FALSE)=0,"Fertigprodukte"),
IFERROR(IF(VLOOKUP(W1543,'[1]vakuumierte Fertigprodukte'!$E:$FI,2,FALSE)=0,"Vakuumierte Zipfel"),
IFERROR(IF(VLOOKUP(W1543,[1]Wurste!$B:$C,2,FALSE)=0,"Räucherwürste"),
IFERROR(IF(VLOOKUP(W1543,[1]Wurste!$E:$F,2,FALSE)=0,"URW/URGW Wurst"),
IFERROR(IF(VLOOKUP(W1543,[1]Wurste!$H:$I,2,FALSE)=0,"HF-Wurst Vegan"),
IFERROR(IF(VLOOKUP(W1543,[1]Wurste!$K:$L,2,FALSE)=0,"320er ohne Würste"),
IFERROR(IF(AND(OR(Abfalldokumentation!$I1543="BU3",Abfalldokumentation!$I1543="Verkauf"),Abfalldokumentation!$N1543="Schimmel",Abfalldokumentation!$O1543="keinen Abnehmer/kein Schälpersonal"),"Div. Zipfel, ES ohne Verwendung",VLOOKUP(Abfalldokumentation!$M1543,Produktgruppen!A:B,2,FALSE)),"-")))))))))))))))))))))))</f>
        <v>Offen ungeschält ABS</v>
      </c>
      <c r="M1543" s="76" t="str">
        <f>IFERROR(VLOOKUP(Abfalldokumentation!$W1543,Artikel!A:C,3,FALSE),Abfalldokumentation!$W1543)</f>
        <v>ABS CHED-ROT MIT ß-CARO</v>
      </c>
      <c r="N1543" s="76" t="str">
        <f>VLOOKUP(D1543,'Liste Gründe'!A:D,2,FALSE)</f>
        <v>Rest</v>
      </c>
      <c r="O1543" s="75" t="str">
        <f>IF(ISBLANK(F1543),VLOOKUP(Abfalldokumentation!$X1543,'Liste Gründe'!A:D,3,FALSE),F1543)</f>
        <v>Schmutz</v>
      </c>
      <c r="P1543" s="76" t="str">
        <f>IF(ISBLANK(Abfalldokumentation!$G1543),"-",Abfalldokumentation!$G1543)</f>
        <v>-</v>
      </c>
      <c r="Q1543" s="76">
        <f t="shared" si="197"/>
        <v>44</v>
      </c>
      <c r="R1543" s="76" t="str">
        <f t="shared" si="198"/>
        <v>Produkte</v>
      </c>
      <c r="S1543" s="76" t="str">
        <f t="shared" si="199"/>
        <v>BUs</v>
      </c>
      <c r="T1543" s="76" t="str">
        <f t="shared" si="200"/>
        <v>Symptome</v>
      </c>
      <c r="U1543" s="76">
        <f>IFERROR(VLOOKUP(Abfalldokumentation!$W1543,Kennzahlen!S:U,3,FALSE)*Abfalldokumentation!$J1543,"0")</f>
        <v>32</v>
      </c>
      <c r="V1543" s="76" t="str">
        <f>IF(ISBLANK(A1543),VLOOKUP(Abfalldokumentation!$W1543,'Linien - BU'!R:S,2,FALSE),A1543)</f>
        <v>BU3</v>
      </c>
      <c r="W1543" s="77">
        <f t="shared" si="201"/>
        <v>29501032</v>
      </c>
      <c r="X1543" s="77">
        <f t="shared" si="202"/>
        <v>42</v>
      </c>
      <c r="Z1543"/>
      <c r="AA1543"/>
    </row>
    <row r="1544" spans="1:27" ht="30" customHeight="1" x14ac:dyDescent="0.25">
      <c r="A1544" s="39">
        <v>3100</v>
      </c>
      <c r="B1544" s="40">
        <v>31900002</v>
      </c>
      <c r="C1544" s="40">
        <v>40</v>
      </c>
      <c r="D1544" s="40">
        <v>20</v>
      </c>
      <c r="E1544" s="41">
        <v>44505</v>
      </c>
      <c r="F1544" s="42"/>
      <c r="G1544" s="40"/>
      <c r="H1544" s="44" t="str">
        <f>IFERROR(VLOOKUP(Abfalldokumentation!$B1544,Artikel!A:C,3,FALSE),Abfalldokumentation!$B1544)</f>
        <v>VEG-SCH WÜRZIG  7,2KG</v>
      </c>
      <c r="I1544" s="78" t="str">
        <f>VLOOKUP(V1544,'Linien - BU'!A:B,2,FALSE)</f>
        <v>BU1</v>
      </c>
      <c r="J1544" s="79">
        <f t="shared" si="196"/>
        <v>40</v>
      </c>
      <c r="K1544" s="80">
        <f>Abfalldokumentation!$E1544</f>
        <v>44505</v>
      </c>
      <c r="L1544" s="79" t="str">
        <f>IFERROR(IF(VLOOKUP(W1544,'[1]Rohware 230'!$B:$C,2,FALSE)=0,"Rohware"),
IFERROR(IF(VLOOKUP(W1544,[1]Sammelnr.!$B:$C,2,FALSE)=0,"Sammelnr. ungeschält ABS"),
IFERROR(IF(VLOOKUP(W1544,[1]Sammelnr.!$E:$F,2,FALSE)=0,"Sammelnr. ungeschält VS"),
IFERROR(IF(VLOOKUP(W1544,[1]Sammelnr.!$H:$I,2,FALSE)=0,"Sammelnr. geschält"),
IFERROR(IF(VLOOKUP(W1544,[1]Offen!$B:$C,2,FALSE)=0,"Offen ungeschält ABS"),
IFERROR(IF(VLOOKUP(W1544,[1]Offen!$E:$F,2,FALSE)=0,"Offen ungeschält VOS"),
IFERROR(IF(VLOOKUP(W1544,[1]Offen!$H:$I,2,FALSE)=0,"Offen geschält RW"),
IFERROR(IF(VLOOKUP(W1544,[1]Offen!$K:$L,2,FALSE)=0,"Offen vegan"),
IFERROR(IF(VLOOKUP(W1544,[1]Offen!$N:$O,2,FALSE)=0,"Offen Zipfel"),
IFERROR(IF(VLOOKUP(W1544,[1]Offen!$Q:$R,2,FALSE)=0,"Offen Endstücke"),
IFERROR(IF(VLOOKUP(W1544,[1]Vakuumiert!$B:$C,2,FALSE)=0,"Vakuumierter VOS ungeschält"),
IFERROR(IF(VLOOKUP(W1544,[1]Vakuumiert!$E:$F,2,FALSE)=0,"Vakuumierter ABS ungeschält"),
IFERROR(IF(VLOOKUP(W1544,[1]Vakuumiert!$H:$I,2,FALSE)=0,"Vakuumierter VOS geschält"),
IFERROR(IF(VLOOKUP(W1544,[1]Vakuumiert!$K:$L,2,FALSE)=0,"Vakuumierter VOS vegan"),
IFERROR(IF(VLOOKUP(W1544,[1]Vakuumiert!$N:$O,2,FALSE)=0,"Vakuumierter VOS Zipfel"),
IFERROR(IF(VLOOKUP(W1544,[1]Vakuumiert!$Q:$R,2,FALSE)=0,"Vakuumiert geschält"),
IFERROR(IF(VLOOKUP(W1544,'[1]vakuumierte Fertigprodukte'!$B:$C,2,FALSE)=0,"Fertigprodukte"),
IFERROR(IF(VLOOKUP(W1544,'[1]vakuumierte Fertigprodukte'!$E:$FI,2,FALSE)=0,"Vakuumierte Zipfel"),
IFERROR(IF(VLOOKUP(W1544,[1]Wurste!$B:$C,2,FALSE)=0,"Räucherwürste"),
IFERROR(IF(VLOOKUP(W1544,[1]Wurste!$E:$F,2,FALSE)=0,"URW/URGW Wurst"),
IFERROR(IF(VLOOKUP(W1544,[1]Wurste!$H:$I,2,FALSE)=0,"HF-Wurst Vegan"),
IFERROR(IF(VLOOKUP(W1544,[1]Wurste!$K:$L,2,FALSE)=0,"320er ohne Würste"),
IFERROR(IF(AND(OR(Abfalldokumentation!$I1544="BU3",Abfalldokumentation!$I1544="Verkauf"),Abfalldokumentation!$N1544="Schimmel",Abfalldokumentation!$O1544="keinen Abnehmer/kein Schälpersonal"),"Div. Zipfel, ES ohne Verwendung",VLOOKUP(Abfalldokumentation!$M1544,Produktgruppen!A:B,2,FALSE)),"-")))))))))))))))))))))))</f>
        <v>HF-Wurst Vegan</v>
      </c>
      <c r="M1544" s="81" t="str">
        <f>IFERROR(VLOOKUP(Abfalldokumentation!$W1544,Artikel!A:C,3,FALSE),Abfalldokumentation!$W1544)</f>
        <v>VEG-SCH WÜRZIG  7,2KG</v>
      </c>
      <c r="N1544" s="81" t="str">
        <f>VLOOKUP(D1544,'Liste Gründe'!A:D,2,FALSE)</f>
        <v>Linienbezogen</v>
      </c>
      <c r="O1544" s="80" t="str">
        <f>IF(ISBLANK(F1544),VLOOKUP(Abfalldokumentation!$X1544,'Liste Gründe'!A:D,3,FALSE),F1544)</f>
        <v>Füllkopf tropft (vegan)</v>
      </c>
      <c r="P1544" s="81" t="str">
        <f>IF(ISBLANK(Abfalldokumentation!$G1544),"-",Abfalldokumentation!$G1544)</f>
        <v>-</v>
      </c>
      <c r="Q1544" s="81">
        <f t="shared" si="197"/>
        <v>44</v>
      </c>
      <c r="R1544" s="81" t="str">
        <f t="shared" si="198"/>
        <v>Produkte</v>
      </c>
      <c r="S1544" s="81" t="str">
        <f t="shared" si="199"/>
        <v>BUs</v>
      </c>
      <c r="T1544" s="81" t="str">
        <f t="shared" si="200"/>
        <v>Symptome</v>
      </c>
      <c r="U1544" s="81">
        <f>IFERROR(VLOOKUP(Abfalldokumentation!$W1544,Kennzahlen!S:U,3,FALSE)*Abfalldokumentation!$J1544,"0")</f>
        <v>719.59199999999998</v>
      </c>
      <c r="V1544" s="81">
        <f>IF(ISBLANK(A1544),VLOOKUP(Abfalldokumentation!$W1544,'Linien - BU'!R:S,2,FALSE),A1544)</f>
        <v>3100</v>
      </c>
      <c r="W1544" s="77">
        <f t="shared" si="201"/>
        <v>31900002</v>
      </c>
      <c r="X1544" s="77">
        <f t="shared" si="202"/>
        <v>20</v>
      </c>
      <c r="Z1544"/>
      <c r="AA1544"/>
    </row>
    <row r="1545" spans="1:27" ht="30" customHeight="1" x14ac:dyDescent="0.25">
      <c r="A1545" s="45">
        <v>3010</v>
      </c>
      <c r="B1545" s="46">
        <v>32000020</v>
      </c>
      <c r="C1545" s="46">
        <v>40</v>
      </c>
      <c r="D1545" s="46">
        <v>31</v>
      </c>
      <c r="E1545" s="47">
        <v>44505</v>
      </c>
      <c r="F1545" s="48"/>
      <c r="G1545" s="46"/>
      <c r="H1545" s="50" t="str">
        <f>IFERROR(VLOOKUP(Abfalldokumentation!$B1545,Artikel!A:C,3,FALSE),Abfalldokumentation!$B1545)</f>
        <v>Würste 9100g USA- Räuch</v>
      </c>
      <c r="I1545" s="73" t="str">
        <f>VLOOKUP(V1545,'Linien - BU'!A:B,2,FALSE)</f>
        <v>BU1</v>
      </c>
      <c r="J1545" s="74">
        <f t="shared" si="196"/>
        <v>40</v>
      </c>
      <c r="K1545" s="75">
        <f>Abfalldokumentation!$E1545</f>
        <v>44505</v>
      </c>
      <c r="L1545" s="74" t="str">
        <f>IFERROR(IF(VLOOKUP(W1545,'[1]Rohware 230'!$B:$C,2,FALSE)=0,"Rohware"),
IFERROR(IF(VLOOKUP(W1545,[1]Sammelnr.!$B:$C,2,FALSE)=0,"Sammelnr. ungeschält ABS"),
IFERROR(IF(VLOOKUP(W1545,[1]Sammelnr.!$E:$F,2,FALSE)=0,"Sammelnr. ungeschält VS"),
IFERROR(IF(VLOOKUP(W1545,[1]Sammelnr.!$H:$I,2,FALSE)=0,"Sammelnr. geschält"),
IFERROR(IF(VLOOKUP(W1545,[1]Offen!$B:$C,2,FALSE)=0,"Offen ungeschält ABS"),
IFERROR(IF(VLOOKUP(W1545,[1]Offen!$E:$F,2,FALSE)=0,"Offen ungeschält VOS"),
IFERROR(IF(VLOOKUP(W1545,[1]Offen!$H:$I,2,FALSE)=0,"Offen geschält RW"),
IFERROR(IF(VLOOKUP(W1545,[1]Offen!$K:$L,2,FALSE)=0,"Offen vegan"),
IFERROR(IF(VLOOKUP(W1545,[1]Offen!$N:$O,2,FALSE)=0,"Offen Zipfel"),
IFERROR(IF(VLOOKUP(W1545,[1]Offen!$Q:$R,2,FALSE)=0,"Offen Endstücke"),
IFERROR(IF(VLOOKUP(W1545,[1]Vakuumiert!$B:$C,2,FALSE)=0,"Vakuumierter VOS ungeschält"),
IFERROR(IF(VLOOKUP(W1545,[1]Vakuumiert!$E:$F,2,FALSE)=0,"Vakuumierter ABS ungeschält"),
IFERROR(IF(VLOOKUP(W1545,[1]Vakuumiert!$H:$I,2,FALSE)=0,"Vakuumierter VOS geschält"),
IFERROR(IF(VLOOKUP(W1545,[1]Vakuumiert!$K:$L,2,FALSE)=0,"Vakuumierter VOS vegan"),
IFERROR(IF(VLOOKUP(W1545,[1]Vakuumiert!$N:$O,2,FALSE)=0,"Vakuumierter VOS Zipfel"),
IFERROR(IF(VLOOKUP(W1545,[1]Vakuumiert!$Q:$R,2,FALSE)=0,"Vakuumiert geschält"),
IFERROR(IF(VLOOKUP(W1545,'[1]vakuumierte Fertigprodukte'!$B:$C,2,FALSE)=0,"Fertigprodukte"),
IFERROR(IF(VLOOKUP(W1545,'[1]vakuumierte Fertigprodukte'!$E:$FI,2,FALSE)=0,"Vakuumierte Zipfel"),
IFERROR(IF(VLOOKUP(W1545,[1]Wurste!$B:$C,2,FALSE)=0,"Räucherwürste"),
IFERROR(IF(VLOOKUP(W1545,[1]Wurste!$E:$F,2,FALSE)=0,"URW/URGW Wurst"),
IFERROR(IF(VLOOKUP(W1545,[1]Wurste!$H:$I,2,FALSE)=0,"HF-Wurst Vegan"),
IFERROR(IF(VLOOKUP(W1545,[1]Wurste!$K:$L,2,FALSE)=0,"320er ohne Würste"),
IFERROR(IF(AND(OR(Abfalldokumentation!$I1545="BU3",Abfalldokumentation!$I1545="Verkauf"),Abfalldokumentation!$N1545="Schimmel",Abfalldokumentation!$O1545="keinen Abnehmer/kein Schälpersonal"),"Div. Zipfel, ES ohne Verwendung",VLOOKUP(Abfalldokumentation!$M1545,Produktgruppen!A:B,2,FALSE)),"-")))))))))))))))))))))))</f>
        <v>Räucherwürste</v>
      </c>
      <c r="M1545" s="76" t="str">
        <f>IFERROR(VLOOKUP(Abfalldokumentation!$W1545,Artikel!A:C,3,FALSE),Abfalldokumentation!$W1545)</f>
        <v>Würste 9100g USA- Räuch</v>
      </c>
      <c r="N1545" s="76" t="str">
        <f>VLOOKUP(D1545,'Liste Gründe'!A:D,2,FALSE)</f>
        <v>Linienbezogen</v>
      </c>
      <c r="O1545" s="75" t="str">
        <f>IF(ISBLANK(F1545),VLOOKUP(Abfalldokumentation!$X1545,'Liste Gründe'!A:D,3,FALSE),F1545)</f>
        <v>Clip gerissen</v>
      </c>
      <c r="P1545" s="76" t="str">
        <f>IF(ISBLANK(Abfalldokumentation!$G1545),"-",Abfalldokumentation!$G1545)</f>
        <v>-</v>
      </c>
      <c r="Q1545" s="76">
        <f t="shared" si="197"/>
        <v>44</v>
      </c>
      <c r="R1545" s="76" t="str">
        <f t="shared" si="198"/>
        <v>Produkte</v>
      </c>
      <c r="S1545" s="76" t="str">
        <f t="shared" si="199"/>
        <v>BUs</v>
      </c>
      <c r="T1545" s="76" t="str">
        <f t="shared" si="200"/>
        <v>Symptome</v>
      </c>
      <c r="U1545" s="76" t="str">
        <f>IFERROR(VLOOKUP(Abfalldokumentation!$W1545,Kennzahlen!S:U,3,FALSE)*Abfalldokumentation!$J1545,"0")</f>
        <v>0</v>
      </c>
      <c r="V1545" s="76">
        <f>IF(ISBLANK(A1545),VLOOKUP(Abfalldokumentation!$W1545,'Linien - BU'!R:S,2,FALSE),A1545)</f>
        <v>3010</v>
      </c>
      <c r="W1545" s="77">
        <f t="shared" si="201"/>
        <v>32000020</v>
      </c>
      <c r="X1545" s="77">
        <f t="shared" si="202"/>
        <v>31</v>
      </c>
      <c r="Z1545"/>
      <c r="AA1545"/>
    </row>
    <row r="1546" spans="1:27" ht="30" customHeight="1" x14ac:dyDescent="0.25">
      <c r="A1546" s="39" t="s">
        <v>110</v>
      </c>
      <c r="B1546" s="40" t="s">
        <v>36</v>
      </c>
      <c r="C1546" s="40">
        <v>19</v>
      </c>
      <c r="D1546" s="40">
        <v>30</v>
      </c>
      <c r="E1546" s="41">
        <v>44505</v>
      </c>
      <c r="F1546" s="42"/>
      <c r="G1546" s="40"/>
      <c r="H1546" s="44" t="str">
        <f>IFERROR(VLOOKUP(Abfalldokumentation!$B1546,Artikel!A:C,3,FALSE),Abfalldokumentation!$B1546)</f>
        <v>-</v>
      </c>
      <c r="I1546" s="78" t="str">
        <f>VLOOKUP(V1546,'Linien - BU'!A:B,2,FALSE)</f>
        <v>BU3</v>
      </c>
      <c r="J1546" s="79">
        <f t="shared" si="196"/>
        <v>19</v>
      </c>
      <c r="K1546" s="80">
        <f>Abfalldokumentation!$E1546</f>
        <v>44505</v>
      </c>
      <c r="L1546" s="79" t="str">
        <f>IFERROR(IF(VLOOKUP(W1546,'[1]Rohware 230'!$B:$C,2,FALSE)=0,"Rohware"),
IFERROR(IF(VLOOKUP(W1546,[1]Sammelnr.!$B:$C,2,FALSE)=0,"Sammelnr. ungeschält ABS"),
IFERROR(IF(VLOOKUP(W1546,[1]Sammelnr.!$E:$F,2,FALSE)=0,"Sammelnr. ungeschält VS"),
IFERROR(IF(VLOOKUP(W1546,[1]Sammelnr.!$H:$I,2,FALSE)=0,"Sammelnr. geschält"),
IFERROR(IF(VLOOKUP(W1546,[1]Offen!$B:$C,2,FALSE)=0,"Offen ungeschält ABS"),
IFERROR(IF(VLOOKUP(W1546,[1]Offen!$E:$F,2,FALSE)=0,"Offen ungeschält VOS"),
IFERROR(IF(VLOOKUP(W1546,[1]Offen!$H:$I,2,FALSE)=0,"Offen geschält RW"),
IFERROR(IF(VLOOKUP(W1546,[1]Offen!$K:$L,2,FALSE)=0,"Offen vegan"),
IFERROR(IF(VLOOKUP(W1546,[1]Offen!$N:$O,2,FALSE)=0,"Offen Zipfel"),
IFERROR(IF(VLOOKUP(W1546,[1]Offen!$Q:$R,2,FALSE)=0,"Offen Endstücke"),
IFERROR(IF(VLOOKUP(W1546,[1]Vakuumiert!$B:$C,2,FALSE)=0,"Vakuumierter VOS ungeschält"),
IFERROR(IF(VLOOKUP(W1546,[1]Vakuumiert!$E:$F,2,FALSE)=0,"Vakuumierter ABS ungeschält"),
IFERROR(IF(VLOOKUP(W1546,[1]Vakuumiert!$H:$I,2,FALSE)=0,"Vakuumierter VOS geschält"),
IFERROR(IF(VLOOKUP(W1546,[1]Vakuumiert!$K:$L,2,FALSE)=0,"Vakuumierter VOS vegan"),
IFERROR(IF(VLOOKUP(W1546,[1]Vakuumiert!$N:$O,2,FALSE)=0,"Vakuumierter VOS Zipfel"),
IFERROR(IF(VLOOKUP(W1546,[1]Vakuumiert!$Q:$R,2,FALSE)=0,"Vakuumiert geschält"),
IFERROR(IF(VLOOKUP(W1546,'[1]vakuumierte Fertigprodukte'!$B:$C,2,FALSE)=0,"Fertigprodukte"),
IFERROR(IF(VLOOKUP(W1546,'[1]vakuumierte Fertigprodukte'!$E:$FI,2,FALSE)=0,"Vakuumierte Zipfel"),
IFERROR(IF(VLOOKUP(W1546,[1]Wurste!$B:$C,2,FALSE)=0,"Räucherwürste"),
IFERROR(IF(VLOOKUP(W1546,[1]Wurste!$E:$F,2,FALSE)=0,"URW/URGW Wurst"),
IFERROR(IF(VLOOKUP(W1546,[1]Wurste!$H:$I,2,FALSE)=0,"HF-Wurst Vegan"),
IFERROR(IF(VLOOKUP(W1546,[1]Wurste!$K:$L,2,FALSE)=0,"320er ohne Würste"),
IFERROR(IF(AND(OR(Abfalldokumentation!$I1546="BU3",Abfalldokumentation!$I1546="Verkauf"),Abfalldokumentation!$N1546="Schimmel",Abfalldokumentation!$O1546="keinen Abnehmer/kein Schälpersonal"),"Div. Zipfel, ES ohne Verwendung",VLOOKUP(Abfalldokumentation!$M1546,Produktgruppen!A:B,2,FALSE)),"-")))))))))))))))))))))))</f>
        <v>Rest</v>
      </c>
      <c r="M1546" s="81" t="str">
        <f>IFERROR(VLOOKUP(Abfalldokumentation!$W1546,Artikel!A:C,3,FALSE),Abfalldokumentation!$W1546)</f>
        <v>-</v>
      </c>
      <c r="N1546" s="81" t="str">
        <f>VLOOKUP(D1546,'Liste Gründe'!A:D,2,FALSE)</f>
        <v>Linienbezogen</v>
      </c>
      <c r="O1546" s="80" t="str">
        <f>IF(ISBLANK(F1546),VLOOKUP(Abfalldokumentation!$X1546,'Liste Gründe'!A:D,3,FALSE),F1546)</f>
        <v>Maschinenabfall</v>
      </c>
      <c r="P1546" s="81" t="str">
        <f>IF(ISBLANK(Abfalldokumentation!$G1546),"-",Abfalldokumentation!$G1546)</f>
        <v>-</v>
      </c>
      <c r="Q1546" s="81">
        <f t="shared" si="197"/>
        <v>44</v>
      </c>
      <c r="R1546" s="81" t="str">
        <f t="shared" si="198"/>
        <v>Produkte</v>
      </c>
      <c r="S1546" s="81" t="str">
        <f t="shared" si="199"/>
        <v>BUs</v>
      </c>
      <c r="T1546" s="81" t="str">
        <f t="shared" si="200"/>
        <v>Symptome</v>
      </c>
      <c r="U1546" s="81" t="str">
        <f>IFERROR(VLOOKUP(Abfalldokumentation!$W1546,Kennzahlen!S:U,3,FALSE)*Abfalldokumentation!$J1546,"0")</f>
        <v>0</v>
      </c>
      <c r="V1546" s="81" t="str">
        <f>IF(ISBLANK(A1546),VLOOKUP(Abfalldokumentation!$W1546,'Linien - BU'!R:S,2,FALSE),A1546)</f>
        <v>L16</v>
      </c>
      <c r="W1546" s="77" t="str">
        <f t="shared" si="201"/>
        <v>-</v>
      </c>
      <c r="X1546" s="77">
        <f t="shared" si="202"/>
        <v>30</v>
      </c>
      <c r="Z1546"/>
      <c r="AA1546"/>
    </row>
    <row r="1547" spans="1:27" ht="30" customHeight="1" x14ac:dyDescent="0.25">
      <c r="A1547" s="45" t="s">
        <v>74</v>
      </c>
      <c r="B1547" s="46" t="s">
        <v>36</v>
      </c>
      <c r="C1547" s="46">
        <v>91</v>
      </c>
      <c r="D1547" s="46">
        <v>10</v>
      </c>
      <c r="E1547" s="47">
        <v>44505</v>
      </c>
      <c r="F1547" s="48"/>
      <c r="G1547" s="46"/>
      <c r="H1547" s="50" t="str">
        <f>IFERROR(VLOOKUP(Abfalldokumentation!$B1547,Artikel!A:C,3,FALSE),Abfalldokumentation!$B1547)</f>
        <v>-</v>
      </c>
      <c r="I1547" s="73" t="str">
        <f>VLOOKUP(V1547,'Linien - BU'!A:B,2,FALSE)</f>
        <v>BU1</v>
      </c>
      <c r="J1547" s="74">
        <f t="shared" si="196"/>
        <v>91</v>
      </c>
      <c r="K1547" s="75">
        <f>Abfalldokumentation!$E1547</f>
        <v>44505</v>
      </c>
      <c r="L1547" s="74" t="str">
        <f>IFERROR(IF(VLOOKUP(W1547,'[1]Rohware 230'!$B:$C,2,FALSE)=0,"Rohware"),
IFERROR(IF(VLOOKUP(W1547,[1]Sammelnr.!$B:$C,2,FALSE)=0,"Sammelnr. ungeschält ABS"),
IFERROR(IF(VLOOKUP(W1547,[1]Sammelnr.!$E:$F,2,FALSE)=0,"Sammelnr. ungeschält VS"),
IFERROR(IF(VLOOKUP(W1547,[1]Sammelnr.!$H:$I,2,FALSE)=0,"Sammelnr. geschält"),
IFERROR(IF(VLOOKUP(W1547,[1]Offen!$B:$C,2,FALSE)=0,"Offen ungeschält ABS"),
IFERROR(IF(VLOOKUP(W1547,[1]Offen!$E:$F,2,FALSE)=0,"Offen ungeschält VOS"),
IFERROR(IF(VLOOKUP(W1547,[1]Offen!$H:$I,2,FALSE)=0,"Offen geschält RW"),
IFERROR(IF(VLOOKUP(W1547,[1]Offen!$K:$L,2,FALSE)=0,"Offen vegan"),
IFERROR(IF(VLOOKUP(W1547,[1]Offen!$N:$O,2,FALSE)=0,"Offen Zipfel"),
IFERROR(IF(VLOOKUP(W1547,[1]Offen!$Q:$R,2,FALSE)=0,"Offen Endstücke"),
IFERROR(IF(VLOOKUP(W1547,[1]Vakuumiert!$B:$C,2,FALSE)=0,"Vakuumierter VOS ungeschält"),
IFERROR(IF(VLOOKUP(W1547,[1]Vakuumiert!$E:$F,2,FALSE)=0,"Vakuumierter ABS ungeschält"),
IFERROR(IF(VLOOKUP(W1547,[1]Vakuumiert!$H:$I,2,FALSE)=0,"Vakuumierter VOS geschält"),
IFERROR(IF(VLOOKUP(W1547,[1]Vakuumiert!$K:$L,2,FALSE)=0,"Vakuumierter VOS vegan"),
IFERROR(IF(VLOOKUP(W1547,[1]Vakuumiert!$N:$O,2,FALSE)=0,"Vakuumierter VOS Zipfel"),
IFERROR(IF(VLOOKUP(W1547,[1]Vakuumiert!$Q:$R,2,FALSE)=0,"Vakuumiert geschält"),
IFERROR(IF(VLOOKUP(W1547,'[1]vakuumierte Fertigprodukte'!$B:$C,2,FALSE)=0,"Fertigprodukte"),
IFERROR(IF(VLOOKUP(W1547,'[1]vakuumierte Fertigprodukte'!$E:$FI,2,FALSE)=0,"Vakuumierte Zipfel"),
IFERROR(IF(VLOOKUP(W1547,[1]Wurste!$B:$C,2,FALSE)=0,"Räucherwürste"),
IFERROR(IF(VLOOKUP(W1547,[1]Wurste!$E:$F,2,FALSE)=0,"URW/URGW Wurst"),
IFERROR(IF(VLOOKUP(W1547,[1]Wurste!$H:$I,2,FALSE)=0,"HF-Wurst Vegan"),
IFERROR(IF(VLOOKUP(W1547,[1]Wurste!$K:$L,2,FALSE)=0,"320er ohne Würste"),
IFERROR(IF(AND(OR(Abfalldokumentation!$I1547="BU3",Abfalldokumentation!$I1547="Verkauf"),Abfalldokumentation!$N1547="Schimmel",Abfalldokumentation!$O1547="keinen Abnehmer/kein Schälpersonal"),"Div. Zipfel, ES ohne Verwendung",VLOOKUP(Abfalldokumentation!$M1547,Produktgruppen!A:B,2,FALSE)),"-")))))))))))))))))))))))</f>
        <v>Rest</v>
      </c>
      <c r="M1547" s="76" t="str">
        <f>IFERROR(VLOOKUP(Abfalldokumentation!$W1547,Artikel!A:C,3,FALSE),Abfalldokumentation!$W1547)</f>
        <v>-</v>
      </c>
      <c r="N1547" s="76" t="str">
        <f>VLOOKUP(D1547,'Liste Gründe'!A:D,2,FALSE)</f>
        <v>Linienbezogen</v>
      </c>
      <c r="O1547" s="75" t="str">
        <f>IF(ISBLANK(F1547),VLOOKUP(Abfalldokumentation!$X1547,'Liste Gründe'!A:D,3,FALSE),F1547)</f>
        <v>Reinigung</v>
      </c>
      <c r="P1547" s="76" t="str">
        <f>IF(ISBLANK(Abfalldokumentation!$G1547),"-",Abfalldokumentation!$G1547)</f>
        <v>-</v>
      </c>
      <c r="Q1547" s="76">
        <f t="shared" si="197"/>
        <v>44</v>
      </c>
      <c r="R1547" s="76" t="str">
        <f t="shared" si="198"/>
        <v>Produkte</v>
      </c>
      <c r="S1547" s="76" t="str">
        <f t="shared" si="199"/>
        <v>BUs</v>
      </c>
      <c r="T1547" s="76" t="str">
        <f t="shared" si="200"/>
        <v>Symptome</v>
      </c>
      <c r="U1547" s="76" t="str">
        <f>IFERROR(VLOOKUP(Abfalldokumentation!$W1547,Kennzahlen!S:U,3,FALSE)*Abfalldokumentation!$J1547,"0")</f>
        <v>0</v>
      </c>
      <c r="V1547" s="76" t="str">
        <f>IF(ISBLANK(A1547),VLOOKUP(Abfalldokumentation!$W1547,'Linien - BU'!R:S,2,FALSE),A1547)</f>
        <v>Schmelze</v>
      </c>
      <c r="W1547" s="77" t="str">
        <f t="shared" si="201"/>
        <v>-</v>
      </c>
      <c r="X1547" s="77">
        <f t="shared" si="202"/>
        <v>10</v>
      </c>
      <c r="Z1547"/>
      <c r="AA1547"/>
    </row>
    <row r="1548" spans="1:27" ht="30" customHeight="1" x14ac:dyDescent="0.25">
      <c r="A1548" s="39" t="s">
        <v>70</v>
      </c>
      <c r="B1548" s="40" t="s">
        <v>36</v>
      </c>
      <c r="C1548" s="40">
        <f>308-80</f>
        <v>228</v>
      </c>
      <c r="D1548" s="40">
        <v>30</v>
      </c>
      <c r="E1548" s="41">
        <v>44505</v>
      </c>
      <c r="F1548" s="42"/>
      <c r="G1548" s="40"/>
      <c r="H1548" s="44" t="str">
        <f>IFERROR(VLOOKUP(Abfalldokumentation!$B1548,Artikel!A:C,3,FALSE),Abfalldokumentation!$B1548)</f>
        <v>-</v>
      </c>
      <c r="I1548" s="78" t="str">
        <f>VLOOKUP(V1548,'Linien - BU'!A:B,2,FALSE)</f>
        <v>BU1</v>
      </c>
      <c r="J1548" s="79">
        <f t="shared" si="196"/>
        <v>228</v>
      </c>
      <c r="K1548" s="80">
        <f>Abfalldokumentation!$E1548</f>
        <v>44505</v>
      </c>
      <c r="L1548" s="79" t="str">
        <f>IFERROR(IF(VLOOKUP(W1548,'[1]Rohware 230'!$B:$C,2,FALSE)=0,"Rohware"),
IFERROR(IF(VLOOKUP(W1548,[1]Sammelnr.!$B:$C,2,FALSE)=0,"Sammelnr. ungeschält ABS"),
IFERROR(IF(VLOOKUP(W1548,[1]Sammelnr.!$E:$F,2,FALSE)=0,"Sammelnr. ungeschält VS"),
IFERROR(IF(VLOOKUP(W1548,[1]Sammelnr.!$H:$I,2,FALSE)=0,"Sammelnr. geschält"),
IFERROR(IF(VLOOKUP(W1548,[1]Offen!$B:$C,2,FALSE)=0,"Offen ungeschält ABS"),
IFERROR(IF(VLOOKUP(W1548,[1]Offen!$E:$F,2,FALSE)=0,"Offen ungeschält VOS"),
IFERROR(IF(VLOOKUP(W1548,[1]Offen!$H:$I,2,FALSE)=0,"Offen geschält RW"),
IFERROR(IF(VLOOKUP(W1548,[1]Offen!$K:$L,2,FALSE)=0,"Offen vegan"),
IFERROR(IF(VLOOKUP(W1548,[1]Offen!$N:$O,2,FALSE)=0,"Offen Zipfel"),
IFERROR(IF(VLOOKUP(W1548,[1]Offen!$Q:$R,2,FALSE)=0,"Offen Endstücke"),
IFERROR(IF(VLOOKUP(W1548,[1]Vakuumiert!$B:$C,2,FALSE)=0,"Vakuumierter VOS ungeschält"),
IFERROR(IF(VLOOKUP(W1548,[1]Vakuumiert!$E:$F,2,FALSE)=0,"Vakuumierter ABS ungeschält"),
IFERROR(IF(VLOOKUP(W1548,[1]Vakuumiert!$H:$I,2,FALSE)=0,"Vakuumierter VOS geschält"),
IFERROR(IF(VLOOKUP(W1548,[1]Vakuumiert!$K:$L,2,FALSE)=0,"Vakuumierter VOS vegan"),
IFERROR(IF(VLOOKUP(W1548,[1]Vakuumiert!$N:$O,2,FALSE)=0,"Vakuumierter VOS Zipfel"),
IFERROR(IF(VLOOKUP(W1548,[1]Vakuumiert!$Q:$R,2,FALSE)=0,"Vakuumiert geschält"),
IFERROR(IF(VLOOKUP(W1548,'[1]vakuumierte Fertigprodukte'!$B:$C,2,FALSE)=0,"Fertigprodukte"),
IFERROR(IF(VLOOKUP(W1548,'[1]vakuumierte Fertigprodukte'!$E:$FI,2,FALSE)=0,"Vakuumierte Zipfel"),
IFERROR(IF(VLOOKUP(W1548,[1]Wurste!$B:$C,2,FALSE)=0,"Räucherwürste"),
IFERROR(IF(VLOOKUP(W1548,[1]Wurste!$E:$F,2,FALSE)=0,"URW/URGW Wurst"),
IFERROR(IF(VLOOKUP(W1548,[1]Wurste!$H:$I,2,FALSE)=0,"HF-Wurst Vegan"),
IFERROR(IF(VLOOKUP(W1548,[1]Wurste!$K:$L,2,FALSE)=0,"320er ohne Würste"),
IFERROR(IF(AND(OR(Abfalldokumentation!$I1548="BU3",Abfalldokumentation!$I1548="Verkauf"),Abfalldokumentation!$N1548="Schimmel",Abfalldokumentation!$O1548="keinen Abnehmer/kein Schälpersonal"),"Div. Zipfel, ES ohne Verwendung",VLOOKUP(Abfalldokumentation!$M1548,Produktgruppen!A:B,2,FALSE)),"-")))))))))))))))))))))))</f>
        <v>Rest</v>
      </c>
      <c r="M1548" s="81" t="str">
        <f>IFERROR(VLOOKUP(Abfalldokumentation!$W1548,Artikel!A:C,3,FALSE),Abfalldokumentation!$W1548)</f>
        <v>-</v>
      </c>
      <c r="N1548" s="81" t="str">
        <f>VLOOKUP(D1548,'Liste Gründe'!A:D,2,FALSE)</f>
        <v>Linienbezogen</v>
      </c>
      <c r="O1548" s="80" t="str">
        <f>IF(ISBLANK(F1548),VLOOKUP(Abfalldokumentation!$X1548,'Liste Gründe'!A:D,3,FALSE),F1548)</f>
        <v>Maschinenabfall</v>
      </c>
      <c r="P1548" s="81" t="str">
        <f>IF(ISBLANK(Abfalldokumentation!$G1548),"-",Abfalldokumentation!$G1548)</f>
        <v>-</v>
      </c>
      <c r="Q1548" s="81">
        <f t="shared" si="197"/>
        <v>44</v>
      </c>
      <c r="R1548" s="81" t="str">
        <f t="shared" si="198"/>
        <v>Produkte</v>
      </c>
      <c r="S1548" s="81" t="str">
        <f t="shared" si="199"/>
        <v>BUs</v>
      </c>
      <c r="T1548" s="81" t="str">
        <f t="shared" si="200"/>
        <v>Symptome</v>
      </c>
      <c r="U1548" s="81" t="str">
        <f>IFERROR(VLOOKUP(Abfalldokumentation!$W1548,Kennzahlen!S:U,3,FALSE)*Abfalldokumentation!$J1548,"0")</f>
        <v>0</v>
      </c>
      <c r="V1548" s="81" t="str">
        <f>IF(ISBLANK(A1548),VLOOKUP(Abfalldokumentation!$W1548,'Linien - BU'!R:S,2,FALSE),A1548)</f>
        <v>Abfüllung</v>
      </c>
      <c r="W1548" s="77" t="str">
        <f t="shared" si="201"/>
        <v>-</v>
      </c>
      <c r="X1548" s="77">
        <f t="shared" si="202"/>
        <v>30</v>
      </c>
      <c r="Z1548"/>
      <c r="AA1548"/>
    </row>
    <row r="1549" spans="1:27" ht="30" customHeight="1" x14ac:dyDescent="0.25">
      <c r="A1549" s="45" t="s">
        <v>8</v>
      </c>
      <c r="B1549" s="46" t="s">
        <v>36</v>
      </c>
      <c r="C1549" s="46">
        <v>25</v>
      </c>
      <c r="D1549" s="46">
        <v>30</v>
      </c>
      <c r="E1549" s="47">
        <v>44505</v>
      </c>
      <c r="F1549" s="48"/>
      <c r="G1549" s="46"/>
      <c r="H1549" s="50" t="str">
        <f>IFERROR(VLOOKUP(Abfalldokumentation!$B1549,Artikel!A:C,3,FALSE),Abfalldokumentation!$B1549)</f>
        <v>-</v>
      </c>
      <c r="I1549" s="73" t="str">
        <f>VLOOKUP(V1549,'Linien - BU'!A:B,2,FALSE)</f>
        <v>BU3</v>
      </c>
      <c r="J1549" s="74">
        <f t="shared" si="196"/>
        <v>25</v>
      </c>
      <c r="K1549" s="75">
        <f>Abfalldokumentation!$E1549</f>
        <v>44505</v>
      </c>
      <c r="L1549" s="74" t="str">
        <f>IFERROR(IF(VLOOKUP(W1549,'[1]Rohware 230'!$B:$C,2,FALSE)=0,"Rohware"),
IFERROR(IF(VLOOKUP(W1549,[1]Sammelnr.!$B:$C,2,FALSE)=0,"Sammelnr. ungeschält ABS"),
IFERROR(IF(VLOOKUP(W1549,[1]Sammelnr.!$E:$F,2,FALSE)=0,"Sammelnr. ungeschält VS"),
IFERROR(IF(VLOOKUP(W1549,[1]Sammelnr.!$H:$I,2,FALSE)=0,"Sammelnr. geschält"),
IFERROR(IF(VLOOKUP(W1549,[1]Offen!$B:$C,2,FALSE)=0,"Offen ungeschält ABS"),
IFERROR(IF(VLOOKUP(W1549,[1]Offen!$E:$F,2,FALSE)=0,"Offen ungeschält VOS"),
IFERROR(IF(VLOOKUP(W1549,[1]Offen!$H:$I,2,FALSE)=0,"Offen geschält RW"),
IFERROR(IF(VLOOKUP(W1549,[1]Offen!$K:$L,2,FALSE)=0,"Offen vegan"),
IFERROR(IF(VLOOKUP(W1549,[1]Offen!$N:$O,2,FALSE)=0,"Offen Zipfel"),
IFERROR(IF(VLOOKUP(W1549,[1]Offen!$Q:$R,2,FALSE)=0,"Offen Endstücke"),
IFERROR(IF(VLOOKUP(W1549,[1]Vakuumiert!$B:$C,2,FALSE)=0,"Vakuumierter VOS ungeschält"),
IFERROR(IF(VLOOKUP(W1549,[1]Vakuumiert!$E:$F,2,FALSE)=0,"Vakuumierter ABS ungeschält"),
IFERROR(IF(VLOOKUP(W1549,[1]Vakuumiert!$H:$I,2,FALSE)=0,"Vakuumierter VOS geschält"),
IFERROR(IF(VLOOKUP(W1549,[1]Vakuumiert!$K:$L,2,FALSE)=0,"Vakuumierter VOS vegan"),
IFERROR(IF(VLOOKUP(W1549,[1]Vakuumiert!$N:$O,2,FALSE)=0,"Vakuumierter VOS Zipfel"),
IFERROR(IF(VLOOKUP(W1549,[1]Vakuumiert!$Q:$R,2,FALSE)=0,"Vakuumiert geschält"),
IFERROR(IF(VLOOKUP(W1549,'[1]vakuumierte Fertigprodukte'!$B:$C,2,FALSE)=0,"Fertigprodukte"),
IFERROR(IF(VLOOKUP(W1549,'[1]vakuumierte Fertigprodukte'!$E:$FI,2,FALSE)=0,"Vakuumierte Zipfel"),
IFERROR(IF(VLOOKUP(W1549,[1]Wurste!$B:$C,2,FALSE)=0,"Räucherwürste"),
IFERROR(IF(VLOOKUP(W1549,[1]Wurste!$E:$F,2,FALSE)=0,"URW/URGW Wurst"),
IFERROR(IF(VLOOKUP(W1549,[1]Wurste!$H:$I,2,FALSE)=0,"HF-Wurst Vegan"),
IFERROR(IF(VLOOKUP(W1549,[1]Wurste!$K:$L,2,FALSE)=0,"320er ohne Würste"),
IFERROR(IF(AND(OR(Abfalldokumentation!$I1549="BU3",Abfalldokumentation!$I1549="Verkauf"),Abfalldokumentation!$N1549="Schimmel",Abfalldokumentation!$O1549="keinen Abnehmer/kein Schälpersonal"),"Div. Zipfel, ES ohne Verwendung",VLOOKUP(Abfalldokumentation!$M1549,Produktgruppen!A:B,2,FALSE)),"-")))))))))))))))))))))))</f>
        <v>Rest</v>
      </c>
      <c r="M1549" s="76" t="str">
        <f>IFERROR(VLOOKUP(Abfalldokumentation!$W1549,Artikel!A:C,3,FALSE),Abfalldokumentation!$W1549)</f>
        <v>-</v>
      </c>
      <c r="N1549" s="76" t="str">
        <f>VLOOKUP(D1549,'Liste Gründe'!A:D,2,FALSE)</f>
        <v>Linienbezogen</v>
      </c>
      <c r="O1549" s="75" t="str">
        <f>IF(ISBLANK(F1549),VLOOKUP(Abfalldokumentation!$X1549,'Liste Gründe'!A:D,3,FALSE),F1549)</f>
        <v>Maschinenabfall</v>
      </c>
      <c r="P1549" s="76" t="str">
        <f>IF(ISBLANK(Abfalldokumentation!$G1549),"-",Abfalldokumentation!$G1549)</f>
        <v>-</v>
      </c>
      <c r="Q1549" s="76">
        <f t="shared" si="197"/>
        <v>44</v>
      </c>
      <c r="R1549" s="76" t="str">
        <f t="shared" si="198"/>
        <v>Produkte</v>
      </c>
      <c r="S1549" s="76" t="str">
        <f t="shared" si="199"/>
        <v>BUs</v>
      </c>
      <c r="T1549" s="76" t="str">
        <f t="shared" si="200"/>
        <v>Symptome</v>
      </c>
      <c r="U1549" s="76" t="str">
        <f>IFERROR(VLOOKUP(Abfalldokumentation!$W1549,Kennzahlen!S:U,3,FALSE)*Abfalldokumentation!$J1549,"0")</f>
        <v>0</v>
      </c>
      <c r="V1549" s="76" t="str">
        <f>IF(ISBLANK(A1549),VLOOKUP(Abfalldokumentation!$W1549,'Linien - BU'!R:S,2,FALSE),A1549)</f>
        <v>BU3</v>
      </c>
      <c r="W1549" s="77" t="str">
        <f t="shared" si="201"/>
        <v>-</v>
      </c>
      <c r="X1549" s="77">
        <f t="shared" si="202"/>
        <v>30</v>
      </c>
      <c r="Z1549"/>
      <c r="AA1549"/>
    </row>
    <row r="1550" spans="1:27" ht="30" customHeight="1" x14ac:dyDescent="0.25">
      <c r="A1550" s="39"/>
      <c r="B1550" s="58">
        <v>29500482</v>
      </c>
      <c r="C1550" s="40">
        <v>2</v>
      </c>
      <c r="D1550" s="40">
        <v>61</v>
      </c>
      <c r="E1550" s="41">
        <v>44508</v>
      </c>
      <c r="F1550" s="59"/>
      <c r="G1550" s="40"/>
      <c r="H1550" s="44" t="str">
        <f>IFERROR(VLOOKUP(Abfalldokumentation!$B1550,Artikel!A:C,3,FALSE),Abfalldokumentation!$B1550)</f>
        <v>VOS Schwarzer Pfeffer R</v>
      </c>
      <c r="I1550" s="78" t="str">
        <f>VLOOKUP(V1550,'Linien - BU'!A:B,2,FALSE)</f>
        <v>BU4</v>
      </c>
      <c r="J1550" s="79">
        <f t="shared" si="196"/>
        <v>2</v>
      </c>
      <c r="K1550" s="80">
        <f>Abfalldokumentation!$E1550</f>
        <v>44508</v>
      </c>
      <c r="L1550" s="79" t="str">
        <f>IFERROR(IF(VLOOKUP(W1550,'[1]Rohware 230'!$B:$C,2,FALSE)=0,"Rohware"),
IFERROR(IF(VLOOKUP(W1550,[1]Sammelnr.!$B:$C,2,FALSE)=0,"Sammelnr. ungeschält ABS"),
IFERROR(IF(VLOOKUP(W1550,[1]Sammelnr.!$E:$F,2,FALSE)=0,"Sammelnr. ungeschält VS"),
IFERROR(IF(VLOOKUP(W1550,[1]Sammelnr.!$H:$I,2,FALSE)=0,"Sammelnr. geschält"),
IFERROR(IF(VLOOKUP(W1550,[1]Offen!$B:$C,2,FALSE)=0,"Offen ungeschält ABS"),
IFERROR(IF(VLOOKUP(W1550,[1]Offen!$E:$F,2,FALSE)=0,"Offen ungeschält VOS"),
IFERROR(IF(VLOOKUP(W1550,[1]Offen!$H:$I,2,FALSE)=0,"Offen geschält RW"),
IFERROR(IF(VLOOKUP(W1550,[1]Offen!$K:$L,2,FALSE)=0,"Offen vegan"),
IFERROR(IF(VLOOKUP(W1550,[1]Offen!$N:$O,2,FALSE)=0,"Offen Zipfel"),
IFERROR(IF(VLOOKUP(W1550,[1]Offen!$Q:$R,2,FALSE)=0,"Offen Endstücke"),
IFERROR(IF(VLOOKUP(W1550,[1]Vakuumiert!$B:$C,2,FALSE)=0,"Vakuumierter VOS ungeschält"),
IFERROR(IF(VLOOKUP(W1550,[1]Vakuumiert!$E:$F,2,FALSE)=0,"Vakuumierter ABS ungeschält"),
IFERROR(IF(VLOOKUP(W1550,[1]Vakuumiert!$H:$I,2,FALSE)=0,"Vakuumierter VOS geschält"),
IFERROR(IF(VLOOKUP(W1550,[1]Vakuumiert!$K:$L,2,FALSE)=0,"Vakuumierter VOS vegan"),
IFERROR(IF(VLOOKUP(W1550,[1]Vakuumiert!$N:$O,2,FALSE)=0,"Vakuumierter VOS Zipfel"),
IFERROR(IF(VLOOKUP(W1550,[1]Vakuumiert!$Q:$R,2,FALSE)=0,"Vakuumiert geschält"),
IFERROR(IF(VLOOKUP(W1550,'[1]vakuumierte Fertigprodukte'!$B:$C,2,FALSE)=0,"Fertigprodukte"),
IFERROR(IF(VLOOKUP(W1550,'[1]vakuumierte Fertigprodukte'!$E:$FI,2,FALSE)=0,"Vakuumierte Zipfel"),
IFERROR(IF(VLOOKUP(W1550,[1]Wurste!$B:$C,2,FALSE)=0,"Räucherwürste"),
IFERROR(IF(VLOOKUP(W1550,[1]Wurste!$E:$F,2,FALSE)=0,"URW/URGW Wurst"),
IFERROR(IF(VLOOKUP(W1550,[1]Wurste!$H:$I,2,FALSE)=0,"HF-Wurst Vegan"),
IFERROR(IF(VLOOKUP(W1550,[1]Wurste!$K:$L,2,FALSE)=0,"320er ohne Würste"),
IFERROR(IF(AND(OR(Abfalldokumentation!$I1550="BU3",Abfalldokumentation!$I1550="Verkauf"),Abfalldokumentation!$N1550="Schimmel",Abfalldokumentation!$O1550="keinen Abnehmer/kein Schälpersonal"),"Div. Zipfel, ES ohne Verwendung",VLOOKUP(Abfalldokumentation!$M1550,Produktgruppen!A:B,2,FALSE)),"-")))))))))))))))))))))))</f>
        <v>Offen ungeschält VOS</v>
      </c>
      <c r="M1550" s="81" t="str">
        <f>IFERROR(VLOOKUP(Abfalldokumentation!$W1550,Artikel!A:C,3,FALSE),Abfalldokumentation!$W1550)</f>
        <v>VOS Schwarzer Pfeffer R</v>
      </c>
      <c r="N1550" s="81" t="str">
        <f>VLOOKUP(D1550,'Liste Gründe'!A:D,2,FALSE)</f>
        <v>keinen Verwendungszweck</v>
      </c>
      <c r="O1550" s="80" t="str">
        <f>IF(ISBLANK(F1550),VLOOKUP(Abfalldokumentation!$X1550,'Liste Gründe'!A:D,3,FALSE),F1550)</f>
        <v>keinen Verwendungszweck</v>
      </c>
      <c r="P1550" s="81" t="str">
        <f>IF(ISBLANK(Abfalldokumentation!$G1550),"-",Abfalldokumentation!$G1550)</f>
        <v>-</v>
      </c>
      <c r="Q1550" s="81">
        <f t="shared" si="197"/>
        <v>45</v>
      </c>
      <c r="R1550" s="81" t="str">
        <f t="shared" si="198"/>
        <v>Produkte</v>
      </c>
      <c r="S1550" s="81" t="str">
        <f t="shared" si="199"/>
        <v>BUs</v>
      </c>
      <c r="T1550" s="81" t="str">
        <f t="shared" si="200"/>
        <v>Symptome</v>
      </c>
      <c r="U1550" s="81">
        <f>IFERROR(VLOOKUP(Abfalldokumentation!$W1550,Kennzahlen!S:U,3,FALSE)*Abfalldokumentation!$J1550,"0")</f>
        <v>1</v>
      </c>
      <c r="V1550" s="81" t="str">
        <f>IF(ISBLANK(A1550),VLOOKUP(Abfalldokumentation!$W1550,'Linien - BU'!R:S,2,FALSE),A1550)</f>
        <v>BU4</v>
      </c>
      <c r="W1550" s="77">
        <f t="shared" si="201"/>
        <v>29500482</v>
      </c>
      <c r="X1550" s="77">
        <f t="shared" si="202"/>
        <v>61</v>
      </c>
    </row>
    <row r="1551" spans="1:27" ht="30" customHeight="1" x14ac:dyDescent="0.25">
      <c r="A1551" s="45"/>
      <c r="B1551" s="60">
        <v>29500498</v>
      </c>
      <c r="C1551" s="46">
        <v>45</v>
      </c>
      <c r="D1551" s="46">
        <v>12</v>
      </c>
      <c r="E1551" s="47">
        <v>44508</v>
      </c>
      <c r="F1551" s="61"/>
      <c r="G1551" s="46"/>
      <c r="H1551" s="50" t="str">
        <f>IFERROR(VLOOKUP(Abfalldokumentation!$B1551,Artikel!A:C,3,FALSE),Abfalldokumentation!$B1551)</f>
        <v>VOS Räucher Natur Natri</v>
      </c>
      <c r="I1551" s="73" t="str">
        <f>VLOOKUP(V1551,'Linien - BU'!A:B,2,FALSE)</f>
        <v>BU3</v>
      </c>
      <c r="J1551" s="74">
        <f t="shared" si="196"/>
        <v>45</v>
      </c>
      <c r="K1551" s="75">
        <f>Abfalldokumentation!$E1551</f>
        <v>44508</v>
      </c>
      <c r="L1551" s="74" t="str">
        <f>IFERROR(IF(VLOOKUP(W1551,'[1]Rohware 230'!$B:$C,2,FALSE)=0,"Rohware"),
IFERROR(IF(VLOOKUP(W1551,[1]Sammelnr.!$B:$C,2,FALSE)=0,"Sammelnr. ungeschält ABS"),
IFERROR(IF(VLOOKUP(W1551,[1]Sammelnr.!$E:$F,2,FALSE)=0,"Sammelnr. ungeschält VS"),
IFERROR(IF(VLOOKUP(W1551,[1]Sammelnr.!$H:$I,2,FALSE)=0,"Sammelnr. geschält"),
IFERROR(IF(VLOOKUP(W1551,[1]Offen!$B:$C,2,FALSE)=0,"Offen ungeschält ABS"),
IFERROR(IF(VLOOKUP(W1551,[1]Offen!$E:$F,2,FALSE)=0,"Offen ungeschält VOS"),
IFERROR(IF(VLOOKUP(W1551,[1]Offen!$H:$I,2,FALSE)=0,"Offen geschält RW"),
IFERROR(IF(VLOOKUP(W1551,[1]Offen!$K:$L,2,FALSE)=0,"Offen vegan"),
IFERROR(IF(VLOOKUP(W1551,[1]Offen!$N:$O,2,FALSE)=0,"Offen Zipfel"),
IFERROR(IF(VLOOKUP(W1551,[1]Offen!$Q:$R,2,FALSE)=0,"Offen Endstücke"),
IFERROR(IF(VLOOKUP(W1551,[1]Vakuumiert!$B:$C,2,FALSE)=0,"Vakuumierter VOS ungeschält"),
IFERROR(IF(VLOOKUP(W1551,[1]Vakuumiert!$E:$F,2,FALSE)=0,"Vakuumierter ABS ungeschält"),
IFERROR(IF(VLOOKUP(W1551,[1]Vakuumiert!$H:$I,2,FALSE)=0,"Vakuumierter VOS geschält"),
IFERROR(IF(VLOOKUP(W1551,[1]Vakuumiert!$K:$L,2,FALSE)=0,"Vakuumierter VOS vegan"),
IFERROR(IF(VLOOKUP(W1551,[1]Vakuumiert!$N:$O,2,FALSE)=0,"Vakuumierter VOS Zipfel"),
IFERROR(IF(VLOOKUP(W1551,[1]Vakuumiert!$Q:$R,2,FALSE)=0,"Vakuumiert geschält"),
IFERROR(IF(VLOOKUP(W1551,'[1]vakuumierte Fertigprodukte'!$B:$C,2,FALSE)=0,"Fertigprodukte"),
IFERROR(IF(VLOOKUP(W1551,'[1]vakuumierte Fertigprodukte'!$E:$FI,2,FALSE)=0,"Vakuumierte Zipfel"),
IFERROR(IF(VLOOKUP(W1551,[1]Wurste!$B:$C,2,FALSE)=0,"Räucherwürste"),
IFERROR(IF(VLOOKUP(W1551,[1]Wurste!$E:$F,2,FALSE)=0,"URW/URGW Wurst"),
IFERROR(IF(VLOOKUP(W1551,[1]Wurste!$H:$I,2,FALSE)=0,"HF-Wurst Vegan"),
IFERROR(IF(VLOOKUP(W1551,[1]Wurste!$K:$L,2,FALSE)=0,"320er ohne Würste"),
IFERROR(IF(AND(OR(Abfalldokumentation!$I1551="BU3",Abfalldokumentation!$I1551="Verkauf"),Abfalldokumentation!$N1551="Schimmel",Abfalldokumentation!$O1551="keinen Abnehmer/kein Schälpersonal"),"Div. Zipfel, ES ohne Verwendung",VLOOKUP(Abfalldokumentation!$M1551,Produktgruppen!A:B,2,FALSE)),"-")))))))))))))))))))))))</f>
        <v>Offen ungeschält VOS</v>
      </c>
      <c r="M1551" s="76" t="str">
        <f>IFERROR(VLOOKUP(Abfalldokumentation!$W1551,Artikel!A:C,3,FALSE),Abfalldokumentation!$W1551)</f>
        <v>VOS Räucher Natur Natri</v>
      </c>
      <c r="N1551" s="76" t="str">
        <f>VLOOKUP(D1551,'Liste Gründe'!A:D,2,FALSE)</f>
        <v>Schimmel</v>
      </c>
      <c r="O1551" s="75" t="str">
        <f>IF(ISBLANK(F1551),VLOOKUP(Abfalldokumentation!$X1551,'Liste Gründe'!A:D,3,FALSE),F1551)</f>
        <v>Schimmel</v>
      </c>
      <c r="P1551" s="76" t="str">
        <f>IF(ISBLANK(Abfalldokumentation!$G1551),"-",Abfalldokumentation!$G1551)</f>
        <v>-</v>
      </c>
      <c r="Q1551" s="76">
        <f t="shared" si="197"/>
        <v>45</v>
      </c>
      <c r="R1551" s="76" t="str">
        <f t="shared" si="198"/>
        <v>Produkte</v>
      </c>
      <c r="S1551" s="76" t="str">
        <f t="shared" si="199"/>
        <v>BUs</v>
      </c>
      <c r="T1551" s="76" t="str">
        <f t="shared" si="200"/>
        <v>Symptome</v>
      </c>
      <c r="U1551" s="76">
        <f>IFERROR(VLOOKUP(Abfalldokumentation!$W1551,Kennzahlen!S:U,3,FALSE)*Abfalldokumentation!$J1551,"0")</f>
        <v>22.5</v>
      </c>
      <c r="V1551" s="76" t="str">
        <f>IF(ISBLANK(A1551),VLOOKUP(Abfalldokumentation!$W1551,'Linien - BU'!R:S,2,FALSE),A1551)</f>
        <v>BU3</v>
      </c>
      <c r="W1551" s="77">
        <f t="shared" si="201"/>
        <v>29500498</v>
      </c>
      <c r="X1551" s="77">
        <f t="shared" si="202"/>
        <v>12</v>
      </c>
    </row>
    <row r="1552" spans="1:27" ht="30" customHeight="1" x14ac:dyDescent="0.25">
      <c r="A1552" s="39"/>
      <c r="B1552" s="58">
        <v>29500498</v>
      </c>
      <c r="C1552" s="40">
        <v>20</v>
      </c>
      <c r="D1552" s="40">
        <v>12</v>
      </c>
      <c r="E1552" s="41">
        <v>44508</v>
      </c>
      <c r="F1552" s="59"/>
      <c r="G1552" s="40"/>
      <c r="H1552" s="44" t="str">
        <f>IFERROR(VLOOKUP(Abfalldokumentation!$B1552,Artikel!A:C,3,FALSE),Abfalldokumentation!$B1552)</f>
        <v>VOS Räucher Natur Natri</v>
      </c>
      <c r="I1552" s="78" t="str">
        <f>VLOOKUP(V1552,'Linien - BU'!A:B,2,FALSE)</f>
        <v>BU3</v>
      </c>
      <c r="J1552" s="79">
        <f t="shared" si="196"/>
        <v>20</v>
      </c>
      <c r="K1552" s="80">
        <f>Abfalldokumentation!$E1552</f>
        <v>44508</v>
      </c>
      <c r="L1552" s="79" t="str">
        <f>IFERROR(IF(VLOOKUP(W1552,'[1]Rohware 230'!$B:$C,2,FALSE)=0,"Rohware"),
IFERROR(IF(VLOOKUP(W1552,[1]Sammelnr.!$B:$C,2,FALSE)=0,"Sammelnr. ungeschält ABS"),
IFERROR(IF(VLOOKUP(W1552,[1]Sammelnr.!$E:$F,2,FALSE)=0,"Sammelnr. ungeschält VS"),
IFERROR(IF(VLOOKUP(W1552,[1]Sammelnr.!$H:$I,2,FALSE)=0,"Sammelnr. geschält"),
IFERROR(IF(VLOOKUP(W1552,[1]Offen!$B:$C,2,FALSE)=0,"Offen ungeschält ABS"),
IFERROR(IF(VLOOKUP(W1552,[1]Offen!$E:$F,2,FALSE)=0,"Offen ungeschält VOS"),
IFERROR(IF(VLOOKUP(W1552,[1]Offen!$H:$I,2,FALSE)=0,"Offen geschält RW"),
IFERROR(IF(VLOOKUP(W1552,[1]Offen!$K:$L,2,FALSE)=0,"Offen vegan"),
IFERROR(IF(VLOOKUP(W1552,[1]Offen!$N:$O,2,FALSE)=0,"Offen Zipfel"),
IFERROR(IF(VLOOKUP(W1552,[1]Offen!$Q:$R,2,FALSE)=0,"Offen Endstücke"),
IFERROR(IF(VLOOKUP(W1552,[1]Vakuumiert!$B:$C,2,FALSE)=0,"Vakuumierter VOS ungeschält"),
IFERROR(IF(VLOOKUP(W1552,[1]Vakuumiert!$E:$F,2,FALSE)=0,"Vakuumierter ABS ungeschält"),
IFERROR(IF(VLOOKUP(W1552,[1]Vakuumiert!$H:$I,2,FALSE)=0,"Vakuumierter VOS geschält"),
IFERROR(IF(VLOOKUP(W1552,[1]Vakuumiert!$K:$L,2,FALSE)=0,"Vakuumierter VOS vegan"),
IFERROR(IF(VLOOKUP(W1552,[1]Vakuumiert!$N:$O,2,FALSE)=0,"Vakuumierter VOS Zipfel"),
IFERROR(IF(VLOOKUP(W1552,[1]Vakuumiert!$Q:$R,2,FALSE)=0,"Vakuumiert geschält"),
IFERROR(IF(VLOOKUP(W1552,'[1]vakuumierte Fertigprodukte'!$B:$C,2,FALSE)=0,"Fertigprodukte"),
IFERROR(IF(VLOOKUP(W1552,'[1]vakuumierte Fertigprodukte'!$E:$FI,2,FALSE)=0,"Vakuumierte Zipfel"),
IFERROR(IF(VLOOKUP(W1552,[1]Wurste!$B:$C,2,FALSE)=0,"Räucherwürste"),
IFERROR(IF(VLOOKUP(W1552,[1]Wurste!$E:$F,2,FALSE)=0,"URW/URGW Wurst"),
IFERROR(IF(VLOOKUP(W1552,[1]Wurste!$H:$I,2,FALSE)=0,"HF-Wurst Vegan"),
IFERROR(IF(VLOOKUP(W1552,[1]Wurste!$K:$L,2,FALSE)=0,"320er ohne Würste"),
IFERROR(IF(AND(OR(Abfalldokumentation!$I1552="BU3",Abfalldokumentation!$I1552="Verkauf"),Abfalldokumentation!$N1552="Schimmel",Abfalldokumentation!$O1552="keinen Abnehmer/kein Schälpersonal"),"Div. Zipfel, ES ohne Verwendung",VLOOKUP(Abfalldokumentation!$M1552,Produktgruppen!A:B,2,FALSE)),"-")))))))))))))))))))))))</f>
        <v>Offen ungeschält VOS</v>
      </c>
      <c r="M1552" s="81" t="str">
        <f>IFERROR(VLOOKUP(Abfalldokumentation!$W1552,Artikel!A:C,3,FALSE),Abfalldokumentation!$W1552)</f>
        <v>VOS Räucher Natur Natri</v>
      </c>
      <c r="N1552" s="81" t="str">
        <f>VLOOKUP(D1552,'Liste Gründe'!A:D,2,FALSE)</f>
        <v>Schimmel</v>
      </c>
      <c r="O1552" s="80" t="str">
        <f>IF(ISBLANK(F1552),VLOOKUP(Abfalldokumentation!$X1552,'Liste Gründe'!A:D,3,FALSE),F1552)</f>
        <v>Schimmel</v>
      </c>
      <c r="P1552" s="81" t="str">
        <f>IF(ISBLANK(Abfalldokumentation!$G1552),"-",Abfalldokumentation!$G1552)</f>
        <v>-</v>
      </c>
      <c r="Q1552" s="81">
        <f t="shared" si="197"/>
        <v>45</v>
      </c>
      <c r="R1552" s="81" t="str">
        <f t="shared" si="198"/>
        <v>Produkte</v>
      </c>
      <c r="S1552" s="81" t="str">
        <f t="shared" si="199"/>
        <v>BUs</v>
      </c>
      <c r="T1552" s="81" t="str">
        <f t="shared" si="200"/>
        <v>Symptome</v>
      </c>
      <c r="U1552" s="81">
        <f>IFERROR(VLOOKUP(Abfalldokumentation!$W1552,Kennzahlen!S:U,3,FALSE)*Abfalldokumentation!$J1552,"0")</f>
        <v>10</v>
      </c>
      <c r="V1552" s="81" t="str">
        <f>IF(ISBLANK(A1552),VLOOKUP(Abfalldokumentation!$W1552,'Linien - BU'!R:S,2,FALSE),A1552)</f>
        <v>BU3</v>
      </c>
      <c r="W1552" s="77">
        <f t="shared" si="201"/>
        <v>29500498</v>
      </c>
      <c r="X1552" s="77">
        <f t="shared" si="202"/>
        <v>12</v>
      </c>
    </row>
    <row r="1553" spans="1:24" ht="30" customHeight="1" x14ac:dyDescent="0.25">
      <c r="A1553" s="45"/>
      <c r="B1553" s="60">
        <v>29500498</v>
      </c>
      <c r="C1553" s="46">
        <v>35</v>
      </c>
      <c r="D1553" s="46">
        <v>12</v>
      </c>
      <c r="E1553" s="47">
        <v>44508</v>
      </c>
      <c r="F1553" s="61"/>
      <c r="G1553" s="46"/>
      <c r="H1553" s="50" t="str">
        <f>IFERROR(VLOOKUP(Abfalldokumentation!$B1553,Artikel!A:C,3,FALSE),Abfalldokumentation!$B1553)</f>
        <v>VOS Räucher Natur Natri</v>
      </c>
      <c r="I1553" s="73" t="str">
        <f>VLOOKUP(V1553,'Linien - BU'!A:B,2,FALSE)</f>
        <v>BU3</v>
      </c>
      <c r="J1553" s="74">
        <f t="shared" si="196"/>
        <v>35</v>
      </c>
      <c r="K1553" s="75">
        <f>Abfalldokumentation!$E1553</f>
        <v>44508</v>
      </c>
      <c r="L1553" s="74" t="str">
        <f>IFERROR(IF(VLOOKUP(W1553,'[1]Rohware 230'!$B:$C,2,FALSE)=0,"Rohware"),
IFERROR(IF(VLOOKUP(W1553,[1]Sammelnr.!$B:$C,2,FALSE)=0,"Sammelnr. ungeschält ABS"),
IFERROR(IF(VLOOKUP(W1553,[1]Sammelnr.!$E:$F,2,FALSE)=0,"Sammelnr. ungeschält VS"),
IFERROR(IF(VLOOKUP(W1553,[1]Sammelnr.!$H:$I,2,FALSE)=0,"Sammelnr. geschält"),
IFERROR(IF(VLOOKUP(W1553,[1]Offen!$B:$C,2,FALSE)=0,"Offen ungeschält ABS"),
IFERROR(IF(VLOOKUP(W1553,[1]Offen!$E:$F,2,FALSE)=0,"Offen ungeschält VOS"),
IFERROR(IF(VLOOKUP(W1553,[1]Offen!$H:$I,2,FALSE)=0,"Offen geschält RW"),
IFERROR(IF(VLOOKUP(W1553,[1]Offen!$K:$L,2,FALSE)=0,"Offen vegan"),
IFERROR(IF(VLOOKUP(W1553,[1]Offen!$N:$O,2,FALSE)=0,"Offen Zipfel"),
IFERROR(IF(VLOOKUP(W1553,[1]Offen!$Q:$R,2,FALSE)=0,"Offen Endstücke"),
IFERROR(IF(VLOOKUP(W1553,[1]Vakuumiert!$B:$C,2,FALSE)=0,"Vakuumierter VOS ungeschält"),
IFERROR(IF(VLOOKUP(W1553,[1]Vakuumiert!$E:$F,2,FALSE)=0,"Vakuumierter ABS ungeschält"),
IFERROR(IF(VLOOKUP(W1553,[1]Vakuumiert!$H:$I,2,FALSE)=0,"Vakuumierter VOS geschält"),
IFERROR(IF(VLOOKUP(W1553,[1]Vakuumiert!$K:$L,2,FALSE)=0,"Vakuumierter VOS vegan"),
IFERROR(IF(VLOOKUP(W1553,[1]Vakuumiert!$N:$O,2,FALSE)=0,"Vakuumierter VOS Zipfel"),
IFERROR(IF(VLOOKUP(W1553,[1]Vakuumiert!$Q:$R,2,FALSE)=0,"Vakuumiert geschält"),
IFERROR(IF(VLOOKUP(W1553,'[1]vakuumierte Fertigprodukte'!$B:$C,2,FALSE)=0,"Fertigprodukte"),
IFERROR(IF(VLOOKUP(W1553,'[1]vakuumierte Fertigprodukte'!$E:$FI,2,FALSE)=0,"Vakuumierte Zipfel"),
IFERROR(IF(VLOOKUP(W1553,[1]Wurste!$B:$C,2,FALSE)=0,"Räucherwürste"),
IFERROR(IF(VLOOKUP(W1553,[1]Wurste!$E:$F,2,FALSE)=0,"URW/URGW Wurst"),
IFERROR(IF(VLOOKUP(W1553,[1]Wurste!$H:$I,2,FALSE)=0,"HF-Wurst Vegan"),
IFERROR(IF(VLOOKUP(W1553,[1]Wurste!$K:$L,2,FALSE)=0,"320er ohne Würste"),
IFERROR(IF(AND(OR(Abfalldokumentation!$I1553="BU3",Abfalldokumentation!$I1553="Verkauf"),Abfalldokumentation!$N1553="Schimmel",Abfalldokumentation!$O1553="keinen Abnehmer/kein Schälpersonal"),"Div. Zipfel, ES ohne Verwendung",VLOOKUP(Abfalldokumentation!$M1553,Produktgruppen!A:B,2,FALSE)),"-")))))))))))))))))))))))</f>
        <v>Offen ungeschält VOS</v>
      </c>
      <c r="M1553" s="76" t="str">
        <f>IFERROR(VLOOKUP(Abfalldokumentation!$W1553,Artikel!A:C,3,FALSE),Abfalldokumentation!$W1553)</f>
        <v>VOS Räucher Natur Natri</v>
      </c>
      <c r="N1553" s="76" t="str">
        <f>VLOOKUP(D1553,'Liste Gründe'!A:D,2,FALSE)</f>
        <v>Schimmel</v>
      </c>
      <c r="O1553" s="75" t="str">
        <f>IF(ISBLANK(F1553),VLOOKUP(Abfalldokumentation!$X1553,'Liste Gründe'!A:D,3,FALSE),F1553)</f>
        <v>Schimmel</v>
      </c>
      <c r="P1553" s="76" t="str">
        <f>IF(ISBLANK(Abfalldokumentation!$G1553),"-",Abfalldokumentation!$G1553)</f>
        <v>-</v>
      </c>
      <c r="Q1553" s="76">
        <f t="shared" si="197"/>
        <v>45</v>
      </c>
      <c r="R1553" s="76" t="str">
        <f t="shared" si="198"/>
        <v>Produkte</v>
      </c>
      <c r="S1553" s="76" t="str">
        <f t="shared" si="199"/>
        <v>BUs</v>
      </c>
      <c r="T1553" s="76" t="str">
        <f t="shared" si="200"/>
        <v>Symptome</v>
      </c>
      <c r="U1553" s="76">
        <f>IFERROR(VLOOKUP(Abfalldokumentation!$W1553,Kennzahlen!S:U,3,FALSE)*Abfalldokumentation!$J1553,"0")</f>
        <v>17.5</v>
      </c>
      <c r="V1553" s="76" t="str">
        <f>IF(ISBLANK(A1553),VLOOKUP(Abfalldokumentation!$W1553,'Linien - BU'!R:S,2,FALSE),A1553)</f>
        <v>BU3</v>
      </c>
      <c r="W1553" s="77">
        <f t="shared" si="201"/>
        <v>29500498</v>
      </c>
      <c r="X1553" s="77">
        <f t="shared" si="202"/>
        <v>12</v>
      </c>
    </row>
    <row r="1554" spans="1:24" ht="30" customHeight="1" x14ac:dyDescent="0.25">
      <c r="A1554" s="39"/>
      <c r="B1554" s="58">
        <v>29500498</v>
      </c>
      <c r="C1554" s="40">
        <v>55</v>
      </c>
      <c r="D1554" s="40">
        <v>12</v>
      </c>
      <c r="E1554" s="41">
        <v>44508</v>
      </c>
      <c r="F1554" s="59"/>
      <c r="G1554" s="40"/>
      <c r="H1554" s="44" t="str">
        <f>IFERROR(VLOOKUP(Abfalldokumentation!$B1554,Artikel!A:C,3,FALSE),Abfalldokumentation!$B1554)</f>
        <v>VOS Räucher Natur Natri</v>
      </c>
      <c r="I1554" s="78" t="str">
        <f>VLOOKUP(V1554,'Linien - BU'!A:B,2,FALSE)</f>
        <v>BU3</v>
      </c>
      <c r="J1554" s="79">
        <f t="shared" si="196"/>
        <v>55</v>
      </c>
      <c r="K1554" s="80">
        <f>Abfalldokumentation!$E1554</f>
        <v>44508</v>
      </c>
      <c r="L1554" s="79" t="str">
        <f>IFERROR(IF(VLOOKUP(W1554,'[1]Rohware 230'!$B:$C,2,FALSE)=0,"Rohware"),
IFERROR(IF(VLOOKUP(W1554,[1]Sammelnr.!$B:$C,2,FALSE)=0,"Sammelnr. ungeschält ABS"),
IFERROR(IF(VLOOKUP(W1554,[1]Sammelnr.!$E:$F,2,FALSE)=0,"Sammelnr. ungeschält VS"),
IFERROR(IF(VLOOKUP(W1554,[1]Sammelnr.!$H:$I,2,FALSE)=0,"Sammelnr. geschält"),
IFERROR(IF(VLOOKUP(W1554,[1]Offen!$B:$C,2,FALSE)=0,"Offen ungeschält ABS"),
IFERROR(IF(VLOOKUP(W1554,[1]Offen!$E:$F,2,FALSE)=0,"Offen ungeschält VOS"),
IFERROR(IF(VLOOKUP(W1554,[1]Offen!$H:$I,2,FALSE)=0,"Offen geschält RW"),
IFERROR(IF(VLOOKUP(W1554,[1]Offen!$K:$L,2,FALSE)=0,"Offen vegan"),
IFERROR(IF(VLOOKUP(W1554,[1]Offen!$N:$O,2,FALSE)=0,"Offen Zipfel"),
IFERROR(IF(VLOOKUP(W1554,[1]Offen!$Q:$R,2,FALSE)=0,"Offen Endstücke"),
IFERROR(IF(VLOOKUP(W1554,[1]Vakuumiert!$B:$C,2,FALSE)=0,"Vakuumierter VOS ungeschält"),
IFERROR(IF(VLOOKUP(W1554,[1]Vakuumiert!$E:$F,2,FALSE)=0,"Vakuumierter ABS ungeschält"),
IFERROR(IF(VLOOKUP(W1554,[1]Vakuumiert!$H:$I,2,FALSE)=0,"Vakuumierter VOS geschält"),
IFERROR(IF(VLOOKUP(W1554,[1]Vakuumiert!$K:$L,2,FALSE)=0,"Vakuumierter VOS vegan"),
IFERROR(IF(VLOOKUP(W1554,[1]Vakuumiert!$N:$O,2,FALSE)=0,"Vakuumierter VOS Zipfel"),
IFERROR(IF(VLOOKUP(W1554,[1]Vakuumiert!$Q:$R,2,FALSE)=0,"Vakuumiert geschält"),
IFERROR(IF(VLOOKUP(W1554,'[1]vakuumierte Fertigprodukte'!$B:$C,2,FALSE)=0,"Fertigprodukte"),
IFERROR(IF(VLOOKUP(W1554,'[1]vakuumierte Fertigprodukte'!$E:$FI,2,FALSE)=0,"Vakuumierte Zipfel"),
IFERROR(IF(VLOOKUP(W1554,[1]Wurste!$B:$C,2,FALSE)=0,"Räucherwürste"),
IFERROR(IF(VLOOKUP(W1554,[1]Wurste!$E:$F,2,FALSE)=0,"URW/URGW Wurst"),
IFERROR(IF(VLOOKUP(W1554,[1]Wurste!$H:$I,2,FALSE)=0,"HF-Wurst Vegan"),
IFERROR(IF(VLOOKUP(W1554,[1]Wurste!$K:$L,2,FALSE)=0,"320er ohne Würste"),
IFERROR(IF(AND(OR(Abfalldokumentation!$I1554="BU3",Abfalldokumentation!$I1554="Verkauf"),Abfalldokumentation!$N1554="Schimmel",Abfalldokumentation!$O1554="keinen Abnehmer/kein Schälpersonal"),"Div. Zipfel, ES ohne Verwendung",VLOOKUP(Abfalldokumentation!$M1554,Produktgruppen!A:B,2,FALSE)),"-")))))))))))))))))))))))</f>
        <v>Offen ungeschält VOS</v>
      </c>
      <c r="M1554" s="81" t="str">
        <f>IFERROR(VLOOKUP(Abfalldokumentation!$W1554,Artikel!A:C,3,FALSE),Abfalldokumentation!$W1554)</f>
        <v>VOS Räucher Natur Natri</v>
      </c>
      <c r="N1554" s="81" t="str">
        <f>VLOOKUP(D1554,'Liste Gründe'!A:D,2,FALSE)</f>
        <v>Schimmel</v>
      </c>
      <c r="O1554" s="80" t="str">
        <f>IF(ISBLANK(F1554),VLOOKUP(Abfalldokumentation!$X1554,'Liste Gründe'!A:D,3,FALSE),F1554)</f>
        <v>Schimmel</v>
      </c>
      <c r="P1554" s="81" t="str">
        <f>IF(ISBLANK(Abfalldokumentation!$G1554),"-",Abfalldokumentation!$G1554)</f>
        <v>-</v>
      </c>
      <c r="Q1554" s="81">
        <f t="shared" si="197"/>
        <v>45</v>
      </c>
      <c r="R1554" s="81" t="str">
        <f t="shared" si="198"/>
        <v>Produkte</v>
      </c>
      <c r="S1554" s="81" t="str">
        <f t="shared" si="199"/>
        <v>BUs</v>
      </c>
      <c r="T1554" s="81" t="str">
        <f t="shared" si="200"/>
        <v>Symptome</v>
      </c>
      <c r="U1554" s="81">
        <f>IFERROR(VLOOKUP(Abfalldokumentation!$W1554,Kennzahlen!S:U,3,FALSE)*Abfalldokumentation!$J1554,"0")</f>
        <v>27.5</v>
      </c>
      <c r="V1554" s="81" t="str">
        <f>IF(ISBLANK(A1554),VLOOKUP(Abfalldokumentation!$W1554,'Linien - BU'!R:S,2,FALSE),A1554)</f>
        <v>BU3</v>
      </c>
      <c r="W1554" s="77">
        <f t="shared" si="201"/>
        <v>29500498</v>
      </c>
      <c r="X1554" s="77">
        <f t="shared" si="202"/>
        <v>12</v>
      </c>
    </row>
    <row r="1555" spans="1:24" ht="30" customHeight="1" x14ac:dyDescent="0.25">
      <c r="A1555" s="45"/>
      <c r="B1555" s="60">
        <v>29500498</v>
      </c>
      <c r="C1555" s="46">
        <v>44</v>
      </c>
      <c r="D1555" s="46">
        <v>12</v>
      </c>
      <c r="E1555" s="47">
        <v>44508</v>
      </c>
      <c r="F1555" s="61"/>
      <c r="G1555" s="46"/>
      <c r="H1555" s="50" t="str">
        <f>IFERROR(VLOOKUP(Abfalldokumentation!$B1555,Artikel!A:C,3,FALSE),Abfalldokumentation!$B1555)</f>
        <v>VOS Räucher Natur Natri</v>
      </c>
      <c r="I1555" s="73" t="str">
        <f>VLOOKUP(V1555,'Linien - BU'!A:B,2,FALSE)</f>
        <v>BU3</v>
      </c>
      <c r="J1555" s="74">
        <f t="shared" si="196"/>
        <v>44</v>
      </c>
      <c r="K1555" s="75">
        <f>Abfalldokumentation!$E1555</f>
        <v>44508</v>
      </c>
      <c r="L1555" s="74" t="str">
        <f>IFERROR(IF(VLOOKUP(W1555,'[1]Rohware 230'!$B:$C,2,FALSE)=0,"Rohware"),
IFERROR(IF(VLOOKUP(W1555,[1]Sammelnr.!$B:$C,2,FALSE)=0,"Sammelnr. ungeschält ABS"),
IFERROR(IF(VLOOKUP(W1555,[1]Sammelnr.!$E:$F,2,FALSE)=0,"Sammelnr. ungeschält VS"),
IFERROR(IF(VLOOKUP(W1555,[1]Sammelnr.!$H:$I,2,FALSE)=0,"Sammelnr. geschält"),
IFERROR(IF(VLOOKUP(W1555,[1]Offen!$B:$C,2,FALSE)=0,"Offen ungeschält ABS"),
IFERROR(IF(VLOOKUP(W1555,[1]Offen!$E:$F,2,FALSE)=0,"Offen ungeschält VOS"),
IFERROR(IF(VLOOKUP(W1555,[1]Offen!$H:$I,2,FALSE)=0,"Offen geschält RW"),
IFERROR(IF(VLOOKUP(W1555,[1]Offen!$K:$L,2,FALSE)=0,"Offen vegan"),
IFERROR(IF(VLOOKUP(W1555,[1]Offen!$N:$O,2,FALSE)=0,"Offen Zipfel"),
IFERROR(IF(VLOOKUP(W1555,[1]Offen!$Q:$R,2,FALSE)=0,"Offen Endstücke"),
IFERROR(IF(VLOOKUP(W1555,[1]Vakuumiert!$B:$C,2,FALSE)=0,"Vakuumierter VOS ungeschält"),
IFERROR(IF(VLOOKUP(W1555,[1]Vakuumiert!$E:$F,2,FALSE)=0,"Vakuumierter ABS ungeschält"),
IFERROR(IF(VLOOKUP(W1555,[1]Vakuumiert!$H:$I,2,FALSE)=0,"Vakuumierter VOS geschält"),
IFERROR(IF(VLOOKUP(W1555,[1]Vakuumiert!$K:$L,2,FALSE)=0,"Vakuumierter VOS vegan"),
IFERROR(IF(VLOOKUP(W1555,[1]Vakuumiert!$N:$O,2,FALSE)=0,"Vakuumierter VOS Zipfel"),
IFERROR(IF(VLOOKUP(W1555,[1]Vakuumiert!$Q:$R,2,FALSE)=0,"Vakuumiert geschält"),
IFERROR(IF(VLOOKUP(W1555,'[1]vakuumierte Fertigprodukte'!$B:$C,2,FALSE)=0,"Fertigprodukte"),
IFERROR(IF(VLOOKUP(W1555,'[1]vakuumierte Fertigprodukte'!$E:$FI,2,FALSE)=0,"Vakuumierte Zipfel"),
IFERROR(IF(VLOOKUP(W1555,[1]Wurste!$B:$C,2,FALSE)=0,"Räucherwürste"),
IFERROR(IF(VLOOKUP(W1555,[1]Wurste!$E:$F,2,FALSE)=0,"URW/URGW Wurst"),
IFERROR(IF(VLOOKUP(W1555,[1]Wurste!$H:$I,2,FALSE)=0,"HF-Wurst Vegan"),
IFERROR(IF(VLOOKUP(W1555,[1]Wurste!$K:$L,2,FALSE)=0,"320er ohne Würste"),
IFERROR(IF(AND(OR(Abfalldokumentation!$I1555="BU3",Abfalldokumentation!$I1555="Verkauf"),Abfalldokumentation!$N1555="Schimmel",Abfalldokumentation!$O1555="keinen Abnehmer/kein Schälpersonal"),"Div. Zipfel, ES ohne Verwendung",VLOOKUP(Abfalldokumentation!$M1555,Produktgruppen!A:B,2,FALSE)),"-")))))))))))))))))))))))</f>
        <v>Offen ungeschält VOS</v>
      </c>
      <c r="M1555" s="76" t="str">
        <f>IFERROR(VLOOKUP(Abfalldokumentation!$W1555,Artikel!A:C,3,FALSE),Abfalldokumentation!$W1555)</f>
        <v>VOS Räucher Natur Natri</v>
      </c>
      <c r="N1555" s="76" t="str">
        <f>VLOOKUP(D1555,'Liste Gründe'!A:D,2,FALSE)</f>
        <v>Schimmel</v>
      </c>
      <c r="O1555" s="75" t="str">
        <f>IF(ISBLANK(F1555),VLOOKUP(Abfalldokumentation!$X1555,'Liste Gründe'!A:D,3,FALSE),F1555)</f>
        <v>Schimmel</v>
      </c>
      <c r="P1555" s="76" t="str">
        <f>IF(ISBLANK(Abfalldokumentation!$G1555),"-",Abfalldokumentation!$G1555)</f>
        <v>-</v>
      </c>
      <c r="Q1555" s="76">
        <f t="shared" si="197"/>
        <v>45</v>
      </c>
      <c r="R1555" s="76" t="str">
        <f t="shared" si="198"/>
        <v>Produkte</v>
      </c>
      <c r="S1555" s="76" t="str">
        <f t="shared" si="199"/>
        <v>BUs</v>
      </c>
      <c r="T1555" s="76" t="str">
        <f t="shared" si="200"/>
        <v>Symptome</v>
      </c>
      <c r="U1555" s="76">
        <f>IFERROR(VLOOKUP(Abfalldokumentation!$W1555,Kennzahlen!S:U,3,FALSE)*Abfalldokumentation!$J1555,"0")</f>
        <v>22</v>
      </c>
      <c r="V1555" s="76" t="str">
        <f>IF(ISBLANK(A1555),VLOOKUP(Abfalldokumentation!$W1555,'Linien - BU'!R:S,2,FALSE),A1555)</f>
        <v>BU3</v>
      </c>
      <c r="W1555" s="77">
        <f t="shared" si="201"/>
        <v>29500498</v>
      </c>
      <c r="X1555" s="77">
        <f t="shared" si="202"/>
        <v>12</v>
      </c>
    </row>
    <row r="1556" spans="1:24" ht="30" customHeight="1" x14ac:dyDescent="0.25">
      <c r="A1556" s="39"/>
      <c r="B1556" s="58">
        <v>29500498</v>
      </c>
      <c r="C1556" s="40">
        <v>18</v>
      </c>
      <c r="D1556" s="40">
        <v>12</v>
      </c>
      <c r="E1556" s="41">
        <v>44508</v>
      </c>
      <c r="F1556" s="59"/>
      <c r="G1556" s="40"/>
      <c r="H1556" s="44" t="str">
        <f>IFERROR(VLOOKUP(Abfalldokumentation!$B1556,Artikel!A:C,3,FALSE),Abfalldokumentation!$B1556)</f>
        <v>VOS Räucher Natur Natri</v>
      </c>
      <c r="I1556" s="78" t="str">
        <f>VLOOKUP(V1556,'Linien - BU'!A:B,2,FALSE)</f>
        <v>BU3</v>
      </c>
      <c r="J1556" s="79">
        <f t="shared" si="196"/>
        <v>18</v>
      </c>
      <c r="K1556" s="80">
        <f>Abfalldokumentation!$E1556</f>
        <v>44508</v>
      </c>
      <c r="L1556" s="79" t="str">
        <f>IFERROR(IF(VLOOKUP(W1556,'[1]Rohware 230'!$B:$C,2,FALSE)=0,"Rohware"),
IFERROR(IF(VLOOKUP(W1556,[1]Sammelnr.!$B:$C,2,FALSE)=0,"Sammelnr. ungeschält ABS"),
IFERROR(IF(VLOOKUP(W1556,[1]Sammelnr.!$E:$F,2,FALSE)=0,"Sammelnr. ungeschält VS"),
IFERROR(IF(VLOOKUP(W1556,[1]Sammelnr.!$H:$I,2,FALSE)=0,"Sammelnr. geschält"),
IFERROR(IF(VLOOKUP(W1556,[1]Offen!$B:$C,2,FALSE)=0,"Offen ungeschält ABS"),
IFERROR(IF(VLOOKUP(W1556,[1]Offen!$E:$F,2,FALSE)=0,"Offen ungeschält VOS"),
IFERROR(IF(VLOOKUP(W1556,[1]Offen!$H:$I,2,FALSE)=0,"Offen geschält RW"),
IFERROR(IF(VLOOKUP(W1556,[1]Offen!$K:$L,2,FALSE)=0,"Offen vegan"),
IFERROR(IF(VLOOKUP(W1556,[1]Offen!$N:$O,2,FALSE)=0,"Offen Zipfel"),
IFERROR(IF(VLOOKUP(W1556,[1]Offen!$Q:$R,2,FALSE)=0,"Offen Endstücke"),
IFERROR(IF(VLOOKUP(W1556,[1]Vakuumiert!$B:$C,2,FALSE)=0,"Vakuumierter VOS ungeschält"),
IFERROR(IF(VLOOKUP(W1556,[1]Vakuumiert!$E:$F,2,FALSE)=0,"Vakuumierter ABS ungeschält"),
IFERROR(IF(VLOOKUP(W1556,[1]Vakuumiert!$H:$I,2,FALSE)=0,"Vakuumierter VOS geschält"),
IFERROR(IF(VLOOKUP(W1556,[1]Vakuumiert!$K:$L,2,FALSE)=0,"Vakuumierter VOS vegan"),
IFERROR(IF(VLOOKUP(W1556,[1]Vakuumiert!$N:$O,2,FALSE)=0,"Vakuumierter VOS Zipfel"),
IFERROR(IF(VLOOKUP(W1556,[1]Vakuumiert!$Q:$R,2,FALSE)=0,"Vakuumiert geschält"),
IFERROR(IF(VLOOKUP(W1556,'[1]vakuumierte Fertigprodukte'!$B:$C,2,FALSE)=0,"Fertigprodukte"),
IFERROR(IF(VLOOKUP(W1556,'[1]vakuumierte Fertigprodukte'!$E:$FI,2,FALSE)=0,"Vakuumierte Zipfel"),
IFERROR(IF(VLOOKUP(W1556,[1]Wurste!$B:$C,2,FALSE)=0,"Räucherwürste"),
IFERROR(IF(VLOOKUP(W1556,[1]Wurste!$E:$F,2,FALSE)=0,"URW/URGW Wurst"),
IFERROR(IF(VLOOKUP(W1556,[1]Wurste!$H:$I,2,FALSE)=0,"HF-Wurst Vegan"),
IFERROR(IF(VLOOKUP(W1556,[1]Wurste!$K:$L,2,FALSE)=0,"320er ohne Würste"),
IFERROR(IF(AND(OR(Abfalldokumentation!$I1556="BU3",Abfalldokumentation!$I1556="Verkauf"),Abfalldokumentation!$N1556="Schimmel",Abfalldokumentation!$O1556="keinen Abnehmer/kein Schälpersonal"),"Div. Zipfel, ES ohne Verwendung",VLOOKUP(Abfalldokumentation!$M1556,Produktgruppen!A:B,2,FALSE)),"-")))))))))))))))))))))))</f>
        <v>Offen ungeschält VOS</v>
      </c>
      <c r="M1556" s="81" t="str">
        <f>IFERROR(VLOOKUP(Abfalldokumentation!$W1556,Artikel!A:C,3,FALSE),Abfalldokumentation!$W1556)</f>
        <v>VOS Räucher Natur Natri</v>
      </c>
      <c r="N1556" s="81" t="str">
        <f>VLOOKUP(D1556,'Liste Gründe'!A:D,2,FALSE)</f>
        <v>Schimmel</v>
      </c>
      <c r="O1556" s="80" t="str">
        <f>IF(ISBLANK(F1556),VLOOKUP(Abfalldokumentation!$X1556,'Liste Gründe'!A:D,3,FALSE),F1556)</f>
        <v>Schimmel</v>
      </c>
      <c r="P1556" s="81" t="str">
        <f>IF(ISBLANK(Abfalldokumentation!$G1556),"-",Abfalldokumentation!$G1556)</f>
        <v>-</v>
      </c>
      <c r="Q1556" s="81">
        <f t="shared" si="197"/>
        <v>45</v>
      </c>
      <c r="R1556" s="81" t="str">
        <f t="shared" si="198"/>
        <v>Produkte</v>
      </c>
      <c r="S1556" s="81" t="str">
        <f t="shared" si="199"/>
        <v>BUs</v>
      </c>
      <c r="T1556" s="81" t="str">
        <f t="shared" si="200"/>
        <v>Symptome</v>
      </c>
      <c r="U1556" s="81">
        <f>IFERROR(VLOOKUP(Abfalldokumentation!$W1556,Kennzahlen!S:U,3,FALSE)*Abfalldokumentation!$J1556,"0")</f>
        <v>9</v>
      </c>
      <c r="V1556" s="81" t="str">
        <f>IF(ISBLANK(A1556),VLOOKUP(Abfalldokumentation!$W1556,'Linien - BU'!R:S,2,FALSE),A1556)</f>
        <v>BU3</v>
      </c>
      <c r="W1556" s="77">
        <f t="shared" si="201"/>
        <v>29500498</v>
      </c>
      <c r="X1556" s="77">
        <f t="shared" si="202"/>
        <v>12</v>
      </c>
    </row>
    <row r="1557" spans="1:24" ht="30" customHeight="1" x14ac:dyDescent="0.25">
      <c r="A1557" s="45"/>
      <c r="B1557" s="60">
        <v>29500498</v>
      </c>
      <c r="C1557" s="46">
        <v>15</v>
      </c>
      <c r="D1557" s="46">
        <v>12</v>
      </c>
      <c r="E1557" s="47">
        <v>44508</v>
      </c>
      <c r="F1557" s="61"/>
      <c r="G1557" s="46"/>
      <c r="H1557" s="50" t="str">
        <f>IFERROR(VLOOKUP(Abfalldokumentation!$B1557,Artikel!A:C,3,FALSE),Abfalldokumentation!$B1557)</f>
        <v>VOS Räucher Natur Natri</v>
      </c>
      <c r="I1557" s="73" t="str">
        <f>VLOOKUP(V1557,'Linien - BU'!A:B,2,FALSE)</f>
        <v>BU3</v>
      </c>
      <c r="J1557" s="74">
        <f t="shared" si="196"/>
        <v>15</v>
      </c>
      <c r="K1557" s="75">
        <f>Abfalldokumentation!$E1557</f>
        <v>44508</v>
      </c>
      <c r="L1557" s="74" t="str">
        <f>IFERROR(IF(VLOOKUP(W1557,'[1]Rohware 230'!$B:$C,2,FALSE)=0,"Rohware"),
IFERROR(IF(VLOOKUP(W1557,[1]Sammelnr.!$B:$C,2,FALSE)=0,"Sammelnr. ungeschält ABS"),
IFERROR(IF(VLOOKUP(W1557,[1]Sammelnr.!$E:$F,2,FALSE)=0,"Sammelnr. ungeschält VS"),
IFERROR(IF(VLOOKUP(W1557,[1]Sammelnr.!$H:$I,2,FALSE)=0,"Sammelnr. geschält"),
IFERROR(IF(VLOOKUP(W1557,[1]Offen!$B:$C,2,FALSE)=0,"Offen ungeschält ABS"),
IFERROR(IF(VLOOKUP(W1557,[1]Offen!$E:$F,2,FALSE)=0,"Offen ungeschält VOS"),
IFERROR(IF(VLOOKUP(W1557,[1]Offen!$H:$I,2,FALSE)=0,"Offen geschält RW"),
IFERROR(IF(VLOOKUP(W1557,[1]Offen!$K:$L,2,FALSE)=0,"Offen vegan"),
IFERROR(IF(VLOOKUP(W1557,[1]Offen!$N:$O,2,FALSE)=0,"Offen Zipfel"),
IFERROR(IF(VLOOKUP(W1557,[1]Offen!$Q:$R,2,FALSE)=0,"Offen Endstücke"),
IFERROR(IF(VLOOKUP(W1557,[1]Vakuumiert!$B:$C,2,FALSE)=0,"Vakuumierter VOS ungeschält"),
IFERROR(IF(VLOOKUP(W1557,[1]Vakuumiert!$E:$F,2,FALSE)=0,"Vakuumierter ABS ungeschält"),
IFERROR(IF(VLOOKUP(W1557,[1]Vakuumiert!$H:$I,2,FALSE)=0,"Vakuumierter VOS geschält"),
IFERROR(IF(VLOOKUP(W1557,[1]Vakuumiert!$K:$L,2,FALSE)=0,"Vakuumierter VOS vegan"),
IFERROR(IF(VLOOKUP(W1557,[1]Vakuumiert!$N:$O,2,FALSE)=0,"Vakuumierter VOS Zipfel"),
IFERROR(IF(VLOOKUP(W1557,[1]Vakuumiert!$Q:$R,2,FALSE)=0,"Vakuumiert geschält"),
IFERROR(IF(VLOOKUP(W1557,'[1]vakuumierte Fertigprodukte'!$B:$C,2,FALSE)=0,"Fertigprodukte"),
IFERROR(IF(VLOOKUP(W1557,'[1]vakuumierte Fertigprodukte'!$E:$FI,2,FALSE)=0,"Vakuumierte Zipfel"),
IFERROR(IF(VLOOKUP(W1557,[1]Wurste!$B:$C,2,FALSE)=0,"Räucherwürste"),
IFERROR(IF(VLOOKUP(W1557,[1]Wurste!$E:$F,2,FALSE)=0,"URW/URGW Wurst"),
IFERROR(IF(VLOOKUP(W1557,[1]Wurste!$H:$I,2,FALSE)=0,"HF-Wurst Vegan"),
IFERROR(IF(VLOOKUP(W1557,[1]Wurste!$K:$L,2,FALSE)=0,"320er ohne Würste"),
IFERROR(IF(AND(OR(Abfalldokumentation!$I1557="BU3",Abfalldokumentation!$I1557="Verkauf"),Abfalldokumentation!$N1557="Schimmel",Abfalldokumentation!$O1557="keinen Abnehmer/kein Schälpersonal"),"Div. Zipfel, ES ohne Verwendung",VLOOKUP(Abfalldokumentation!$M1557,Produktgruppen!A:B,2,FALSE)),"-")))))))))))))))))))))))</f>
        <v>Offen ungeschält VOS</v>
      </c>
      <c r="M1557" s="76" t="str">
        <f>IFERROR(VLOOKUP(Abfalldokumentation!$W1557,Artikel!A:C,3,FALSE),Abfalldokumentation!$W1557)</f>
        <v>VOS Räucher Natur Natri</v>
      </c>
      <c r="N1557" s="76" t="str">
        <f>VLOOKUP(D1557,'Liste Gründe'!A:D,2,FALSE)</f>
        <v>Schimmel</v>
      </c>
      <c r="O1557" s="75" t="str">
        <f>IF(ISBLANK(F1557),VLOOKUP(Abfalldokumentation!$X1557,'Liste Gründe'!A:D,3,FALSE),F1557)</f>
        <v>Schimmel</v>
      </c>
      <c r="P1557" s="76" t="str">
        <f>IF(ISBLANK(Abfalldokumentation!$G1557),"-",Abfalldokumentation!$G1557)</f>
        <v>-</v>
      </c>
      <c r="Q1557" s="76">
        <f t="shared" si="197"/>
        <v>45</v>
      </c>
      <c r="R1557" s="76" t="str">
        <f t="shared" si="198"/>
        <v>Produkte</v>
      </c>
      <c r="S1557" s="76" t="str">
        <f t="shared" si="199"/>
        <v>BUs</v>
      </c>
      <c r="T1557" s="76" t="str">
        <f t="shared" si="200"/>
        <v>Symptome</v>
      </c>
      <c r="U1557" s="76">
        <f>IFERROR(VLOOKUP(Abfalldokumentation!$W1557,Kennzahlen!S:U,3,FALSE)*Abfalldokumentation!$J1557,"0")</f>
        <v>7.5</v>
      </c>
      <c r="V1557" s="76" t="str">
        <f>IF(ISBLANK(A1557),VLOOKUP(Abfalldokumentation!$W1557,'Linien - BU'!R:S,2,FALSE),A1557)</f>
        <v>BU3</v>
      </c>
      <c r="W1557" s="77">
        <f t="shared" si="201"/>
        <v>29500498</v>
      </c>
      <c r="X1557" s="77">
        <f t="shared" si="202"/>
        <v>12</v>
      </c>
    </row>
    <row r="1558" spans="1:24" ht="30" customHeight="1" x14ac:dyDescent="0.25">
      <c r="A1558" s="39"/>
      <c r="B1558" s="58">
        <v>29500498</v>
      </c>
      <c r="C1558" s="40">
        <v>33</v>
      </c>
      <c r="D1558" s="40">
        <v>12</v>
      </c>
      <c r="E1558" s="41">
        <v>44508</v>
      </c>
      <c r="F1558" s="59"/>
      <c r="G1558" s="40"/>
      <c r="H1558" s="44" t="str">
        <f>IFERROR(VLOOKUP(Abfalldokumentation!$B1558,Artikel!A:C,3,FALSE),Abfalldokumentation!$B1558)</f>
        <v>VOS Räucher Natur Natri</v>
      </c>
      <c r="I1558" s="78" t="str">
        <f>VLOOKUP(V1558,'Linien - BU'!A:B,2,FALSE)</f>
        <v>BU3</v>
      </c>
      <c r="J1558" s="79">
        <f t="shared" si="196"/>
        <v>33</v>
      </c>
      <c r="K1558" s="80">
        <f>Abfalldokumentation!$E1558</f>
        <v>44508</v>
      </c>
      <c r="L1558" s="79" t="str">
        <f>IFERROR(IF(VLOOKUP(W1558,'[1]Rohware 230'!$B:$C,2,FALSE)=0,"Rohware"),
IFERROR(IF(VLOOKUP(W1558,[1]Sammelnr.!$B:$C,2,FALSE)=0,"Sammelnr. ungeschält ABS"),
IFERROR(IF(VLOOKUP(W1558,[1]Sammelnr.!$E:$F,2,FALSE)=0,"Sammelnr. ungeschält VS"),
IFERROR(IF(VLOOKUP(W1558,[1]Sammelnr.!$H:$I,2,FALSE)=0,"Sammelnr. geschält"),
IFERROR(IF(VLOOKUP(W1558,[1]Offen!$B:$C,2,FALSE)=0,"Offen ungeschält ABS"),
IFERROR(IF(VLOOKUP(W1558,[1]Offen!$E:$F,2,FALSE)=0,"Offen ungeschält VOS"),
IFERROR(IF(VLOOKUP(W1558,[1]Offen!$H:$I,2,FALSE)=0,"Offen geschält RW"),
IFERROR(IF(VLOOKUP(W1558,[1]Offen!$K:$L,2,FALSE)=0,"Offen vegan"),
IFERROR(IF(VLOOKUP(W1558,[1]Offen!$N:$O,2,FALSE)=0,"Offen Zipfel"),
IFERROR(IF(VLOOKUP(W1558,[1]Offen!$Q:$R,2,FALSE)=0,"Offen Endstücke"),
IFERROR(IF(VLOOKUP(W1558,[1]Vakuumiert!$B:$C,2,FALSE)=0,"Vakuumierter VOS ungeschält"),
IFERROR(IF(VLOOKUP(W1558,[1]Vakuumiert!$E:$F,2,FALSE)=0,"Vakuumierter ABS ungeschält"),
IFERROR(IF(VLOOKUP(W1558,[1]Vakuumiert!$H:$I,2,FALSE)=0,"Vakuumierter VOS geschält"),
IFERROR(IF(VLOOKUP(W1558,[1]Vakuumiert!$K:$L,2,FALSE)=0,"Vakuumierter VOS vegan"),
IFERROR(IF(VLOOKUP(W1558,[1]Vakuumiert!$N:$O,2,FALSE)=0,"Vakuumierter VOS Zipfel"),
IFERROR(IF(VLOOKUP(W1558,[1]Vakuumiert!$Q:$R,2,FALSE)=0,"Vakuumiert geschält"),
IFERROR(IF(VLOOKUP(W1558,'[1]vakuumierte Fertigprodukte'!$B:$C,2,FALSE)=0,"Fertigprodukte"),
IFERROR(IF(VLOOKUP(W1558,'[1]vakuumierte Fertigprodukte'!$E:$FI,2,FALSE)=0,"Vakuumierte Zipfel"),
IFERROR(IF(VLOOKUP(W1558,[1]Wurste!$B:$C,2,FALSE)=0,"Räucherwürste"),
IFERROR(IF(VLOOKUP(W1558,[1]Wurste!$E:$F,2,FALSE)=0,"URW/URGW Wurst"),
IFERROR(IF(VLOOKUP(W1558,[1]Wurste!$H:$I,2,FALSE)=0,"HF-Wurst Vegan"),
IFERROR(IF(VLOOKUP(W1558,[1]Wurste!$K:$L,2,FALSE)=0,"320er ohne Würste"),
IFERROR(IF(AND(OR(Abfalldokumentation!$I1558="BU3",Abfalldokumentation!$I1558="Verkauf"),Abfalldokumentation!$N1558="Schimmel",Abfalldokumentation!$O1558="keinen Abnehmer/kein Schälpersonal"),"Div. Zipfel, ES ohne Verwendung",VLOOKUP(Abfalldokumentation!$M1558,Produktgruppen!A:B,2,FALSE)),"-")))))))))))))))))))))))</f>
        <v>Offen ungeschält VOS</v>
      </c>
      <c r="M1558" s="81" t="str">
        <f>IFERROR(VLOOKUP(Abfalldokumentation!$W1558,Artikel!A:C,3,FALSE),Abfalldokumentation!$W1558)</f>
        <v>VOS Räucher Natur Natri</v>
      </c>
      <c r="N1558" s="81" t="str">
        <f>VLOOKUP(D1558,'Liste Gründe'!A:D,2,FALSE)</f>
        <v>Schimmel</v>
      </c>
      <c r="O1558" s="80" t="str">
        <f>IF(ISBLANK(F1558),VLOOKUP(Abfalldokumentation!$X1558,'Liste Gründe'!A:D,3,FALSE),F1558)</f>
        <v>Schimmel</v>
      </c>
      <c r="P1558" s="81" t="str">
        <f>IF(ISBLANK(Abfalldokumentation!$G1558),"-",Abfalldokumentation!$G1558)</f>
        <v>-</v>
      </c>
      <c r="Q1558" s="81">
        <f t="shared" si="197"/>
        <v>45</v>
      </c>
      <c r="R1558" s="81" t="str">
        <f t="shared" si="198"/>
        <v>Produkte</v>
      </c>
      <c r="S1558" s="81" t="str">
        <f t="shared" si="199"/>
        <v>BUs</v>
      </c>
      <c r="T1558" s="81" t="str">
        <f t="shared" si="200"/>
        <v>Symptome</v>
      </c>
      <c r="U1558" s="81">
        <f>IFERROR(VLOOKUP(Abfalldokumentation!$W1558,Kennzahlen!S:U,3,FALSE)*Abfalldokumentation!$J1558,"0")</f>
        <v>16.5</v>
      </c>
      <c r="V1558" s="81" t="str">
        <f>IF(ISBLANK(A1558),VLOOKUP(Abfalldokumentation!$W1558,'Linien - BU'!R:S,2,FALSE),A1558)</f>
        <v>BU3</v>
      </c>
      <c r="W1558" s="77">
        <f t="shared" si="201"/>
        <v>29500498</v>
      </c>
      <c r="X1558" s="77">
        <f t="shared" si="202"/>
        <v>12</v>
      </c>
    </row>
    <row r="1559" spans="1:24" ht="30" customHeight="1" x14ac:dyDescent="0.25">
      <c r="A1559" s="45"/>
      <c r="B1559" s="60">
        <v>29500498</v>
      </c>
      <c r="C1559" s="46">
        <v>101</v>
      </c>
      <c r="D1559" s="46">
        <v>12</v>
      </c>
      <c r="E1559" s="47">
        <v>44508</v>
      </c>
      <c r="F1559" s="61"/>
      <c r="G1559" s="46"/>
      <c r="H1559" s="50" t="str">
        <f>IFERROR(VLOOKUP(Abfalldokumentation!$B1559,Artikel!A:C,3,FALSE),Abfalldokumentation!$B1559)</f>
        <v>VOS Räucher Natur Natri</v>
      </c>
      <c r="I1559" s="73" t="str">
        <f>VLOOKUP(V1559,'Linien - BU'!A:B,2,FALSE)</f>
        <v>BU3</v>
      </c>
      <c r="J1559" s="74">
        <f t="shared" si="196"/>
        <v>101</v>
      </c>
      <c r="K1559" s="75">
        <f>Abfalldokumentation!$E1559</f>
        <v>44508</v>
      </c>
      <c r="L1559" s="74" t="str">
        <f>IFERROR(IF(VLOOKUP(W1559,'[1]Rohware 230'!$B:$C,2,FALSE)=0,"Rohware"),
IFERROR(IF(VLOOKUP(W1559,[1]Sammelnr.!$B:$C,2,FALSE)=0,"Sammelnr. ungeschält ABS"),
IFERROR(IF(VLOOKUP(W1559,[1]Sammelnr.!$E:$F,2,FALSE)=0,"Sammelnr. ungeschält VS"),
IFERROR(IF(VLOOKUP(W1559,[1]Sammelnr.!$H:$I,2,FALSE)=0,"Sammelnr. geschält"),
IFERROR(IF(VLOOKUP(W1559,[1]Offen!$B:$C,2,FALSE)=0,"Offen ungeschält ABS"),
IFERROR(IF(VLOOKUP(W1559,[1]Offen!$E:$F,2,FALSE)=0,"Offen ungeschält VOS"),
IFERROR(IF(VLOOKUP(W1559,[1]Offen!$H:$I,2,FALSE)=0,"Offen geschält RW"),
IFERROR(IF(VLOOKUP(W1559,[1]Offen!$K:$L,2,FALSE)=0,"Offen vegan"),
IFERROR(IF(VLOOKUP(W1559,[1]Offen!$N:$O,2,FALSE)=0,"Offen Zipfel"),
IFERROR(IF(VLOOKUP(W1559,[1]Offen!$Q:$R,2,FALSE)=0,"Offen Endstücke"),
IFERROR(IF(VLOOKUP(W1559,[1]Vakuumiert!$B:$C,2,FALSE)=0,"Vakuumierter VOS ungeschält"),
IFERROR(IF(VLOOKUP(W1559,[1]Vakuumiert!$E:$F,2,FALSE)=0,"Vakuumierter ABS ungeschält"),
IFERROR(IF(VLOOKUP(W1559,[1]Vakuumiert!$H:$I,2,FALSE)=0,"Vakuumierter VOS geschält"),
IFERROR(IF(VLOOKUP(W1559,[1]Vakuumiert!$K:$L,2,FALSE)=0,"Vakuumierter VOS vegan"),
IFERROR(IF(VLOOKUP(W1559,[1]Vakuumiert!$N:$O,2,FALSE)=0,"Vakuumierter VOS Zipfel"),
IFERROR(IF(VLOOKUP(W1559,[1]Vakuumiert!$Q:$R,2,FALSE)=0,"Vakuumiert geschält"),
IFERROR(IF(VLOOKUP(W1559,'[1]vakuumierte Fertigprodukte'!$B:$C,2,FALSE)=0,"Fertigprodukte"),
IFERROR(IF(VLOOKUP(W1559,'[1]vakuumierte Fertigprodukte'!$E:$FI,2,FALSE)=0,"Vakuumierte Zipfel"),
IFERROR(IF(VLOOKUP(W1559,[1]Wurste!$B:$C,2,FALSE)=0,"Räucherwürste"),
IFERROR(IF(VLOOKUP(W1559,[1]Wurste!$E:$F,2,FALSE)=0,"URW/URGW Wurst"),
IFERROR(IF(VLOOKUP(W1559,[1]Wurste!$H:$I,2,FALSE)=0,"HF-Wurst Vegan"),
IFERROR(IF(VLOOKUP(W1559,[1]Wurste!$K:$L,2,FALSE)=0,"320er ohne Würste"),
IFERROR(IF(AND(OR(Abfalldokumentation!$I1559="BU3",Abfalldokumentation!$I1559="Verkauf"),Abfalldokumentation!$N1559="Schimmel",Abfalldokumentation!$O1559="keinen Abnehmer/kein Schälpersonal"),"Div. Zipfel, ES ohne Verwendung",VLOOKUP(Abfalldokumentation!$M1559,Produktgruppen!A:B,2,FALSE)),"-")))))))))))))))))))))))</f>
        <v>Offen ungeschält VOS</v>
      </c>
      <c r="M1559" s="76" t="str">
        <f>IFERROR(VLOOKUP(Abfalldokumentation!$W1559,Artikel!A:C,3,FALSE),Abfalldokumentation!$W1559)</f>
        <v>VOS Räucher Natur Natri</v>
      </c>
      <c r="N1559" s="76" t="str">
        <f>VLOOKUP(D1559,'Liste Gründe'!A:D,2,FALSE)</f>
        <v>Schimmel</v>
      </c>
      <c r="O1559" s="75" t="str">
        <f>IF(ISBLANK(F1559),VLOOKUP(Abfalldokumentation!$X1559,'Liste Gründe'!A:D,3,FALSE),F1559)</f>
        <v>Schimmel</v>
      </c>
      <c r="P1559" s="76" t="str">
        <f>IF(ISBLANK(Abfalldokumentation!$G1559),"-",Abfalldokumentation!$G1559)</f>
        <v>-</v>
      </c>
      <c r="Q1559" s="76">
        <f t="shared" si="197"/>
        <v>45</v>
      </c>
      <c r="R1559" s="76" t="str">
        <f t="shared" si="198"/>
        <v>Produkte</v>
      </c>
      <c r="S1559" s="76" t="str">
        <f t="shared" si="199"/>
        <v>BUs</v>
      </c>
      <c r="T1559" s="76" t="str">
        <f t="shared" si="200"/>
        <v>Symptome</v>
      </c>
      <c r="U1559" s="76">
        <f>IFERROR(VLOOKUP(Abfalldokumentation!$W1559,Kennzahlen!S:U,3,FALSE)*Abfalldokumentation!$J1559,"0")</f>
        <v>50.5</v>
      </c>
      <c r="V1559" s="76" t="str">
        <f>IF(ISBLANK(A1559),VLOOKUP(Abfalldokumentation!$W1559,'Linien - BU'!R:S,2,FALSE),A1559)</f>
        <v>BU3</v>
      </c>
      <c r="W1559" s="77">
        <f t="shared" si="201"/>
        <v>29500498</v>
      </c>
      <c r="X1559" s="77">
        <f t="shared" si="202"/>
        <v>12</v>
      </c>
    </row>
    <row r="1560" spans="1:24" ht="30" customHeight="1" x14ac:dyDescent="0.25">
      <c r="A1560" s="39"/>
      <c r="B1560" s="58">
        <v>29500498</v>
      </c>
      <c r="C1560" s="40">
        <v>106</v>
      </c>
      <c r="D1560" s="40">
        <v>12</v>
      </c>
      <c r="E1560" s="41">
        <v>44508</v>
      </c>
      <c r="F1560" s="59"/>
      <c r="G1560" s="40"/>
      <c r="H1560" s="44" t="str">
        <f>IFERROR(VLOOKUP(Abfalldokumentation!$B1560,Artikel!A:C,3,FALSE),Abfalldokumentation!$B1560)</f>
        <v>VOS Räucher Natur Natri</v>
      </c>
      <c r="I1560" s="78" t="str">
        <f>VLOOKUP(V1560,'Linien - BU'!A:B,2,FALSE)</f>
        <v>BU3</v>
      </c>
      <c r="J1560" s="79">
        <f t="shared" si="196"/>
        <v>106</v>
      </c>
      <c r="K1560" s="80">
        <f>Abfalldokumentation!$E1560</f>
        <v>44508</v>
      </c>
      <c r="L1560" s="79" t="str">
        <f>IFERROR(IF(VLOOKUP(W1560,'[1]Rohware 230'!$B:$C,2,FALSE)=0,"Rohware"),
IFERROR(IF(VLOOKUP(W1560,[1]Sammelnr.!$B:$C,2,FALSE)=0,"Sammelnr. ungeschält ABS"),
IFERROR(IF(VLOOKUP(W1560,[1]Sammelnr.!$E:$F,2,FALSE)=0,"Sammelnr. ungeschält VS"),
IFERROR(IF(VLOOKUP(W1560,[1]Sammelnr.!$H:$I,2,FALSE)=0,"Sammelnr. geschält"),
IFERROR(IF(VLOOKUP(W1560,[1]Offen!$B:$C,2,FALSE)=0,"Offen ungeschält ABS"),
IFERROR(IF(VLOOKUP(W1560,[1]Offen!$E:$F,2,FALSE)=0,"Offen ungeschält VOS"),
IFERROR(IF(VLOOKUP(W1560,[1]Offen!$H:$I,2,FALSE)=0,"Offen geschält RW"),
IFERROR(IF(VLOOKUP(W1560,[1]Offen!$K:$L,2,FALSE)=0,"Offen vegan"),
IFERROR(IF(VLOOKUP(W1560,[1]Offen!$N:$O,2,FALSE)=0,"Offen Zipfel"),
IFERROR(IF(VLOOKUP(W1560,[1]Offen!$Q:$R,2,FALSE)=0,"Offen Endstücke"),
IFERROR(IF(VLOOKUP(W1560,[1]Vakuumiert!$B:$C,2,FALSE)=0,"Vakuumierter VOS ungeschält"),
IFERROR(IF(VLOOKUP(W1560,[1]Vakuumiert!$E:$F,2,FALSE)=0,"Vakuumierter ABS ungeschält"),
IFERROR(IF(VLOOKUP(W1560,[1]Vakuumiert!$H:$I,2,FALSE)=0,"Vakuumierter VOS geschält"),
IFERROR(IF(VLOOKUP(W1560,[1]Vakuumiert!$K:$L,2,FALSE)=0,"Vakuumierter VOS vegan"),
IFERROR(IF(VLOOKUP(W1560,[1]Vakuumiert!$N:$O,2,FALSE)=0,"Vakuumierter VOS Zipfel"),
IFERROR(IF(VLOOKUP(W1560,[1]Vakuumiert!$Q:$R,2,FALSE)=0,"Vakuumiert geschält"),
IFERROR(IF(VLOOKUP(W1560,'[1]vakuumierte Fertigprodukte'!$B:$C,2,FALSE)=0,"Fertigprodukte"),
IFERROR(IF(VLOOKUP(W1560,'[1]vakuumierte Fertigprodukte'!$E:$FI,2,FALSE)=0,"Vakuumierte Zipfel"),
IFERROR(IF(VLOOKUP(W1560,[1]Wurste!$B:$C,2,FALSE)=0,"Räucherwürste"),
IFERROR(IF(VLOOKUP(W1560,[1]Wurste!$E:$F,2,FALSE)=0,"URW/URGW Wurst"),
IFERROR(IF(VLOOKUP(W1560,[1]Wurste!$H:$I,2,FALSE)=0,"HF-Wurst Vegan"),
IFERROR(IF(VLOOKUP(W1560,[1]Wurste!$K:$L,2,FALSE)=0,"320er ohne Würste"),
IFERROR(IF(AND(OR(Abfalldokumentation!$I1560="BU3",Abfalldokumentation!$I1560="Verkauf"),Abfalldokumentation!$N1560="Schimmel",Abfalldokumentation!$O1560="keinen Abnehmer/kein Schälpersonal"),"Div. Zipfel, ES ohne Verwendung",VLOOKUP(Abfalldokumentation!$M1560,Produktgruppen!A:B,2,FALSE)),"-")))))))))))))))))))))))</f>
        <v>Offen ungeschält VOS</v>
      </c>
      <c r="M1560" s="81" t="str">
        <f>IFERROR(VLOOKUP(Abfalldokumentation!$W1560,Artikel!A:C,3,FALSE),Abfalldokumentation!$W1560)</f>
        <v>VOS Räucher Natur Natri</v>
      </c>
      <c r="N1560" s="81" t="str">
        <f>VLOOKUP(D1560,'Liste Gründe'!A:D,2,FALSE)</f>
        <v>Schimmel</v>
      </c>
      <c r="O1560" s="80" t="str">
        <f>IF(ISBLANK(F1560),VLOOKUP(Abfalldokumentation!$X1560,'Liste Gründe'!A:D,3,FALSE),F1560)</f>
        <v>Schimmel</v>
      </c>
      <c r="P1560" s="81" t="str">
        <f>IF(ISBLANK(Abfalldokumentation!$G1560),"-",Abfalldokumentation!$G1560)</f>
        <v>-</v>
      </c>
      <c r="Q1560" s="81">
        <f t="shared" si="197"/>
        <v>45</v>
      </c>
      <c r="R1560" s="81" t="str">
        <f t="shared" si="198"/>
        <v>Produkte</v>
      </c>
      <c r="S1560" s="81" t="str">
        <f t="shared" si="199"/>
        <v>BUs</v>
      </c>
      <c r="T1560" s="81" t="str">
        <f t="shared" si="200"/>
        <v>Symptome</v>
      </c>
      <c r="U1560" s="81">
        <f>IFERROR(VLOOKUP(Abfalldokumentation!$W1560,Kennzahlen!S:U,3,FALSE)*Abfalldokumentation!$J1560,"0")</f>
        <v>53</v>
      </c>
      <c r="V1560" s="81" t="str">
        <f>IF(ISBLANK(A1560),VLOOKUP(Abfalldokumentation!$W1560,'Linien - BU'!R:S,2,FALSE),A1560)</f>
        <v>BU3</v>
      </c>
      <c r="W1560" s="77">
        <f t="shared" si="201"/>
        <v>29500498</v>
      </c>
      <c r="X1560" s="77">
        <f t="shared" si="202"/>
        <v>12</v>
      </c>
    </row>
    <row r="1561" spans="1:24" ht="30" customHeight="1" x14ac:dyDescent="0.25">
      <c r="A1561" s="45"/>
      <c r="B1561" s="60">
        <v>29500529</v>
      </c>
      <c r="C1561" s="46">
        <v>33</v>
      </c>
      <c r="D1561" s="46">
        <v>12</v>
      </c>
      <c r="E1561" s="47">
        <v>44508</v>
      </c>
      <c r="F1561" s="61"/>
      <c r="G1561" s="46"/>
      <c r="H1561" s="50" t="str">
        <f>IFERROR(VLOOKUP(Abfalldokumentation!$B1561,Artikel!A:C,3,FALSE),Abfalldokumentation!$B1561)</f>
        <v>VOS Adler Schinkenräuch</v>
      </c>
      <c r="I1561" s="73" t="str">
        <f>VLOOKUP(V1561,'Linien - BU'!A:B,2,FALSE)</f>
        <v>BU3</v>
      </c>
      <c r="J1561" s="74">
        <f t="shared" si="196"/>
        <v>33</v>
      </c>
      <c r="K1561" s="75">
        <f>Abfalldokumentation!$E1561</f>
        <v>44508</v>
      </c>
      <c r="L1561" s="74" t="str">
        <f>IFERROR(IF(VLOOKUP(W1561,'[1]Rohware 230'!$B:$C,2,FALSE)=0,"Rohware"),
IFERROR(IF(VLOOKUP(W1561,[1]Sammelnr.!$B:$C,2,FALSE)=0,"Sammelnr. ungeschält ABS"),
IFERROR(IF(VLOOKUP(W1561,[1]Sammelnr.!$E:$F,2,FALSE)=0,"Sammelnr. ungeschält VS"),
IFERROR(IF(VLOOKUP(W1561,[1]Sammelnr.!$H:$I,2,FALSE)=0,"Sammelnr. geschält"),
IFERROR(IF(VLOOKUP(W1561,[1]Offen!$B:$C,2,FALSE)=0,"Offen ungeschält ABS"),
IFERROR(IF(VLOOKUP(W1561,[1]Offen!$E:$F,2,FALSE)=0,"Offen ungeschält VOS"),
IFERROR(IF(VLOOKUP(W1561,[1]Offen!$H:$I,2,FALSE)=0,"Offen geschält RW"),
IFERROR(IF(VLOOKUP(W1561,[1]Offen!$K:$L,2,FALSE)=0,"Offen vegan"),
IFERROR(IF(VLOOKUP(W1561,[1]Offen!$N:$O,2,FALSE)=0,"Offen Zipfel"),
IFERROR(IF(VLOOKUP(W1561,[1]Offen!$Q:$R,2,FALSE)=0,"Offen Endstücke"),
IFERROR(IF(VLOOKUP(W1561,[1]Vakuumiert!$B:$C,2,FALSE)=0,"Vakuumierter VOS ungeschält"),
IFERROR(IF(VLOOKUP(W1561,[1]Vakuumiert!$E:$F,2,FALSE)=0,"Vakuumierter ABS ungeschält"),
IFERROR(IF(VLOOKUP(W1561,[1]Vakuumiert!$H:$I,2,FALSE)=0,"Vakuumierter VOS geschält"),
IFERROR(IF(VLOOKUP(W1561,[1]Vakuumiert!$K:$L,2,FALSE)=0,"Vakuumierter VOS vegan"),
IFERROR(IF(VLOOKUP(W1561,[1]Vakuumiert!$N:$O,2,FALSE)=0,"Vakuumierter VOS Zipfel"),
IFERROR(IF(VLOOKUP(W1561,[1]Vakuumiert!$Q:$R,2,FALSE)=0,"Vakuumiert geschält"),
IFERROR(IF(VLOOKUP(W1561,'[1]vakuumierte Fertigprodukte'!$B:$C,2,FALSE)=0,"Fertigprodukte"),
IFERROR(IF(VLOOKUP(W1561,'[1]vakuumierte Fertigprodukte'!$E:$FI,2,FALSE)=0,"Vakuumierte Zipfel"),
IFERROR(IF(VLOOKUP(W1561,[1]Wurste!$B:$C,2,FALSE)=0,"Räucherwürste"),
IFERROR(IF(VLOOKUP(W1561,[1]Wurste!$E:$F,2,FALSE)=0,"URW/URGW Wurst"),
IFERROR(IF(VLOOKUP(W1561,[1]Wurste!$H:$I,2,FALSE)=0,"HF-Wurst Vegan"),
IFERROR(IF(VLOOKUP(W1561,[1]Wurste!$K:$L,2,FALSE)=0,"320er ohne Würste"),
IFERROR(IF(AND(OR(Abfalldokumentation!$I1561="BU3",Abfalldokumentation!$I1561="Verkauf"),Abfalldokumentation!$N1561="Schimmel",Abfalldokumentation!$O1561="keinen Abnehmer/kein Schälpersonal"),"Div. Zipfel, ES ohne Verwendung",VLOOKUP(Abfalldokumentation!$M1561,Produktgruppen!A:B,2,FALSE)),"-")))))))))))))))))))))))</f>
        <v>Offen ungeschält VOS</v>
      </c>
      <c r="M1561" s="76" t="str">
        <f>IFERROR(VLOOKUP(Abfalldokumentation!$W1561,Artikel!A:C,3,FALSE),Abfalldokumentation!$W1561)</f>
        <v>VOS Adler Schinkenräuch</v>
      </c>
      <c r="N1561" s="76" t="str">
        <f>VLOOKUP(D1561,'Liste Gründe'!A:D,2,FALSE)</f>
        <v>Schimmel</v>
      </c>
      <c r="O1561" s="75" t="str">
        <f>IF(ISBLANK(F1561),VLOOKUP(Abfalldokumentation!$X1561,'Liste Gründe'!A:D,3,FALSE),F1561)</f>
        <v>Schimmel</v>
      </c>
      <c r="P1561" s="76" t="str">
        <f>IF(ISBLANK(Abfalldokumentation!$G1561),"-",Abfalldokumentation!$G1561)</f>
        <v>-</v>
      </c>
      <c r="Q1561" s="76">
        <f t="shared" si="197"/>
        <v>45</v>
      </c>
      <c r="R1561" s="76" t="str">
        <f t="shared" si="198"/>
        <v>Produkte</v>
      </c>
      <c r="S1561" s="76" t="str">
        <f t="shared" si="199"/>
        <v>BUs</v>
      </c>
      <c r="T1561" s="76" t="str">
        <f t="shared" si="200"/>
        <v>Symptome</v>
      </c>
      <c r="U1561" s="76">
        <f>IFERROR(VLOOKUP(Abfalldokumentation!$W1561,Kennzahlen!S:U,3,FALSE)*Abfalldokumentation!$J1561,"0")</f>
        <v>16.5</v>
      </c>
      <c r="V1561" s="76" t="str">
        <f>IF(ISBLANK(A1561),VLOOKUP(Abfalldokumentation!$W1561,'Linien - BU'!R:S,2,FALSE),A1561)</f>
        <v>Bu3</v>
      </c>
      <c r="W1561" s="77">
        <f t="shared" si="201"/>
        <v>29500529</v>
      </c>
      <c r="X1561" s="77">
        <f t="shared" si="202"/>
        <v>12</v>
      </c>
    </row>
    <row r="1562" spans="1:24" ht="30" customHeight="1" x14ac:dyDescent="0.25">
      <c r="A1562" s="39"/>
      <c r="B1562" s="58">
        <v>29500529</v>
      </c>
      <c r="C1562" s="40">
        <v>30</v>
      </c>
      <c r="D1562" s="40">
        <v>12</v>
      </c>
      <c r="E1562" s="41">
        <v>44508</v>
      </c>
      <c r="F1562" s="59"/>
      <c r="G1562" s="40"/>
      <c r="H1562" s="44" t="str">
        <f>IFERROR(VLOOKUP(Abfalldokumentation!$B1562,Artikel!A:C,3,FALSE),Abfalldokumentation!$B1562)</f>
        <v>VOS Adler Schinkenräuch</v>
      </c>
      <c r="I1562" s="78" t="str">
        <f>VLOOKUP(V1562,'Linien - BU'!A:B,2,FALSE)</f>
        <v>BU3</v>
      </c>
      <c r="J1562" s="79">
        <f t="shared" si="196"/>
        <v>30</v>
      </c>
      <c r="K1562" s="80">
        <f>Abfalldokumentation!$E1562</f>
        <v>44508</v>
      </c>
      <c r="L1562" s="79" t="str">
        <f>IFERROR(IF(VLOOKUP(W1562,'[1]Rohware 230'!$B:$C,2,FALSE)=0,"Rohware"),
IFERROR(IF(VLOOKUP(W1562,[1]Sammelnr.!$B:$C,2,FALSE)=0,"Sammelnr. ungeschält ABS"),
IFERROR(IF(VLOOKUP(W1562,[1]Sammelnr.!$E:$F,2,FALSE)=0,"Sammelnr. ungeschält VS"),
IFERROR(IF(VLOOKUP(W1562,[1]Sammelnr.!$H:$I,2,FALSE)=0,"Sammelnr. geschält"),
IFERROR(IF(VLOOKUP(W1562,[1]Offen!$B:$C,2,FALSE)=0,"Offen ungeschält ABS"),
IFERROR(IF(VLOOKUP(W1562,[1]Offen!$E:$F,2,FALSE)=0,"Offen ungeschält VOS"),
IFERROR(IF(VLOOKUP(W1562,[1]Offen!$H:$I,2,FALSE)=0,"Offen geschält RW"),
IFERROR(IF(VLOOKUP(W1562,[1]Offen!$K:$L,2,FALSE)=0,"Offen vegan"),
IFERROR(IF(VLOOKUP(W1562,[1]Offen!$N:$O,2,FALSE)=0,"Offen Zipfel"),
IFERROR(IF(VLOOKUP(W1562,[1]Offen!$Q:$R,2,FALSE)=0,"Offen Endstücke"),
IFERROR(IF(VLOOKUP(W1562,[1]Vakuumiert!$B:$C,2,FALSE)=0,"Vakuumierter VOS ungeschält"),
IFERROR(IF(VLOOKUP(W1562,[1]Vakuumiert!$E:$F,2,FALSE)=0,"Vakuumierter ABS ungeschält"),
IFERROR(IF(VLOOKUP(W1562,[1]Vakuumiert!$H:$I,2,FALSE)=0,"Vakuumierter VOS geschält"),
IFERROR(IF(VLOOKUP(W1562,[1]Vakuumiert!$K:$L,2,FALSE)=0,"Vakuumierter VOS vegan"),
IFERROR(IF(VLOOKUP(W1562,[1]Vakuumiert!$N:$O,2,FALSE)=0,"Vakuumierter VOS Zipfel"),
IFERROR(IF(VLOOKUP(W1562,[1]Vakuumiert!$Q:$R,2,FALSE)=0,"Vakuumiert geschält"),
IFERROR(IF(VLOOKUP(W1562,'[1]vakuumierte Fertigprodukte'!$B:$C,2,FALSE)=0,"Fertigprodukte"),
IFERROR(IF(VLOOKUP(W1562,'[1]vakuumierte Fertigprodukte'!$E:$FI,2,FALSE)=0,"Vakuumierte Zipfel"),
IFERROR(IF(VLOOKUP(W1562,[1]Wurste!$B:$C,2,FALSE)=0,"Räucherwürste"),
IFERROR(IF(VLOOKUP(W1562,[1]Wurste!$E:$F,2,FALSE)=0,"URW/URGW Wurst"),
IFERROR(IF(VLOOKUP(W1562,[1]Wurste!$H:$I,2,FALSE)=0,"HF-Wurst Vegan"),
IFERROR(IF(VLOOKUP(W1562,[1]Wurste!$K:$L,2,FALSE)=0,"320er ohne Würste"),
IFERROR(IF(AND(OR(Abfalldokumentation!$I1562="BU3",Abfalldokumentation!$I1562="Verkauf"),Abfalldokumentation!$N1562="Schimmel",Abfalldokumentation!$O1562="keinen Abnehmer/kein Schälpersonal"),"Div. Zipfel, ES ohne Verwendung",VLOOKUP(Abfalldokumentation!$M1562,Produktgruppen!A:B,2,FALSE)),"-")))))))))))))))))))))))</f>
        <v>Offen ungeschält VOS</v>
      </c>
      <c r="M1562" s="81" t="str">
        <f>IFERROR(VLOOKUP(Abfalldokumentation!$W1562,Artikel!A:C,3,FALSE),Abfalldokumentation!$W1562)</f>
        <v>VOS Adler Schinkenräuch</v>
      </c>
      <c r="N1562" s="81" t="str">
        <f>VLOOKUP(D1562,'Liste Gründe'!A:D,2,FALSE)</f>
        <v>Schimmel</v>
      </c>
      <c r="O1562" s="80" t="str">
        <f>IF(ISBLANK(F1562),VLOOKUP(Abfalldokumentation!$X1562,'Liste Gründe'!A:D,3,FALSE),F1562)</f>
        <v>Schimmel</v>
      </c>
      <c r="P1562" s="81" t="str">
        <f>IF(ISBLANK(Abfalldokumentation!$G1562),"-",Abfalldokumentation!$G1562)</f>
        <v>-</v>
      </c>
      <c r="Q1562" s="81">
        <f t="shared" si="197"/>
        <v>45</v>
      </c>
      <c r="R1562" s="81" t="str">
        <f t="shared" si="198"/>
        <v>Produkte</v>
      </c>
      <c r="S1562" s="81" t="str">
        <f t="shared" si="199"/>
        <v>BUs</v>
      </c>
      <c r="T1562" s="81" t="str">
        <f t="shared" si="200"/>
        <v>Symptome</v>
      </c>
      <c r="U1562" s="81">
        <f>IFERROR(VLOOKUP(Abfalldokumentation!$W1562,Kennzahlen!S:U,3,FALSE)*Abfalldokumentation!$J1562,"0")</f>
        <v>15</v>
      </c>
      <c r="V1562" s="81" t="str">
        <f>IF(ISBLANK(A1562),VLOOKUP(Abfalldokumentation!$W1562,'Linien - BU'!R:S,2,FALSE),A1562)</f>
        <v>Bu3</v>
      </c>
      <c r="W1562" s="77">
        <f t="shared" si="201"/>
        <v>29500529</v>
      </c>
      <c r="X1562" s="77">
        <f t="shared" si="202"/>
        <v>12</v>
      </c>
    </row>
    <row r="1563" spans="1:24" ht="30" customHeight="1" x14ac:dyDescent="0.25">
      <c r="A1563" s="45"/>
      <c r="B1563" s="60">
        <v>29500529</v>
      </c>
      <c r="C1563" s="46">
        <v>40</v>
      </c>
      <c r="D1563" s="46">
        <v>12</v>
      </c>
      <c r="E1563" s="47">
        <v>44508</v>
      </c>
      <c r="F1563" s="61"/>
      <c r="G1563" s="46"/>
      <c r="H1563" s="50" t="str">
        <f>IFERROR(VLOOKUP(Abfalldokumentation!$B1563,Artikel!A:C,3,FALSE),Abfalldokumentation!$B1563)</f>
        <v>VOS Adler Schinkenräuch</v>
      </c>
      <c r="I1563" s="73" t="str">
        <f>VLOOKUP(V1563,'Linien - BU'!A:B,2,FALSE)</f>
        <v>BU3</v>
      </c>
      <c r="J1563" s="74">
        <f t="shared" si="196"/>
        <v>40</v>
      </c>
      <c r="K1563" s="75">
        <f>Abfalldokumentation!$E1563</f>
        <v>44508</v>
      </c>
      <c r="L1563" s="74" t="str">
        <f>IFERROR(IF(VLOOKUP(W1563,'[1]Rohware 230'!$B:$C,2,FALSE)=0,"Rohware"),
IFERROR(IF(VLOOKUP(W1563,[1]Sammelnr.!$B:$C,2,FALSE)=0,"Sammelnr. ungeschält ABS"),
IFERROR(IF(VLOOKUP(W1563,[1]Sammelnr.!$E:$F,2,FALSE)=0,"Sammelnr. ungeschält VS"),
IFERROR(IF(VLOOKUP(W1563,[1]Sammelnr.!$H:$I,2,FALSE)=0,"Sammelnr. geschält"),
IFERROR(IF(VLOOKUP(W1563,[1]Offen!$B:$C,2,FALSE)=0,"Offen ungeschält ABS"),
IFERROR(IF(VLOOKUP(W1563,[1]Offen!$E:$F,2,FALSE)=0,"Offen ungeschält VOS"),
IFERROR(IF(VLOOKUP(W1563,[1]Offen!$H:$I,2,FALSE)=0,"Offen geschält RW"),
IFERROR(IF(VLOOKUP(W1563,[1]Offen!$K:$L,2,FALSE)=0,"Offen vegan"),
IFERROR(IF(VLOOKUP(W1563,[1]Offen!$N:$O,2,FALSE)=0,"Offen Zipfel"),
IFERROR(IF(VLOOKUP(W1563,[1]Offen!$Q:$R,2,FALSE)=0,"Offen Endstücke"),
IFERROR(IF(VLOOKUP(W1563,[1]Vakuumiert!$B:$C,2,FALSE)=0,"Vakuumierter VOS ungeschält"),
IFERROR(IF(VLOOKUP(W1563,[1]Vakuumiert!$E:$F,2,FALSE)=0,"Vakuumierter ABS ungeschält"),
IFERROR(IF(VLOOKUP(W1563,[1]Vakuumiert!$H:$I,2,FALSE)=0,"Vakuumierter VOS geschält"),
IFERROR(IF(VLOOKUP(W1563,[1]Vakuumiert!$K:$L,2,FALSE)=0,"Vakuumierter VOS vegan"),
IFERROR(IF(VLOOKUP(W1563,[1]Vakuumiert!$N:$O,2,FALSE)=0,"Vakuumierter VOS Zipfel"),
IFERROR(IF(VLOOKUP(W1563,[1]Vakuumiert!$Q:$R,2,FALSE)=0,"Vakuumiert geschält"),
IFERROR(IF(VLOOKUP(W1563,'[1]vakuumierte Fertigprodukte'!$B:$C,2,FALSE)=0,"Fertigprodukte"),
IFERROR(IF(VLOOKUP(W1563,'[1]vakuumierte Fertigprodukte'!$E:$FI,2,FALSE)=0,"Vakuumierte Zipfel"),
IFERROR(IF(VLOOKUP(W1563,[1]Wurste!$B:$C,2,FALSE)=0,"Räucherwürste"),
IFERROR(IF(VLOOKUP(W1563,[1]Wurste!$E:$F,2,FALSE)=0,"URW/URGW Wurst"),
IFERROR(IF(VLOOKUP(W1563,[1]Wurste!$H:$I,2,FALSE)=0,"HF-Wurst Vegan"),
IFERROR(IF(VLOOKUP(W1563,[1]Wurste!$K:$L,2,FALSE)=0,"320er ohne Würste"),
IFERROR(IF(AND(OR(Abfalldokumentation!$I1563="BU3",Abfalldokumentation!$I1563="Verkauf"),Abfalldokumentation!$N1563="Schimmel",Abfalldokumentation!$O1563="keinen Abnehmer/kein Schälpersonal"),"Div. Zipfel, ES ohne Verwendung",VLOOKUP(Abfalldokumentation!$M1563,Produktgruppen!A:B,2,FALSE)),"-")))))))))))))))))))))))</f>
        <v>Offen ungeschält VOS</v>
      </c>
      <c r="M1563" s="76" t="str">
        <f>IFERROR(VLOOKUP(Abfalldokumentation!$W1563,Artikel!A:C,3,FALSE),Abfalldokumentation!$W1563)</f>
        <v>VOS Adler Schinkenräuch</v>
      </c>
      <c r="N1563" s="76" t="str">
        <f>VLOOKUP(D1563,'Liste Gründe'!A:D,2,FALSE)</f>
        <v>Schimmel</v>
      </c>
      <c r="O1563" s="75" t="str">
        <f>IF(ISBLANK(F1563),VLOOKUP(Abfalldokumentation!$X1563,'Liste Gründe'!A:D,3,FALSE),F1563)</f>
        <v>Schimmel</v>
      </c>
      <c r="P1563" s="76" t="str">
        <f>IF(ISBLANK(Abfalldokumentation!$G1563),"-",Abfalldokumentation!$G1563)</f>
        <v>-</v>
      </c>
      <c r="Q1563" s="76">
        <f t="shared" si="197"/>
        <v>45</v>
      </c>
      <c r="R1563" s="76" t="str">
        <f t="shared" si="198"/>
        <v>Produkte</v>
      </c>
      <c r="S1563" s="76" t="str">
        <f t="shared" si="199"/>
        <v>BUs</v>
      </c>
      <c r="T1563" s="76" t="str">
        <f t="shared" si="200"/>
        <v>Symptome</v>
      </c>
      <c r="U1563" s="76">
        <f>IFERROR(VLOOKUP(Abfalldokumentation!$W1563,Kennzahlen!S:U,3,FALSE)*Abfalldokumentation!$J1563,"0")</f>
        <v>20</v>
      </c>
      <c r="V1563" s="76" t="str">
        <f>IF(ISBLANK(A1563),VLOOKUP(Abfalldokumentation!$W1563,'Linien - BU'!R:S,2,FALSE),A1563)</f>
        <v>Bu3</v>
      </c>
      <c r="W1563" s="77">
        <f t="shared" si="201"/>
        <v>29500529</v>
      </c>
      <c r="X1563" s="77">
        <f t="shared" si="202"/>
        <v>12</v>
      </c>
    </row>
    <row r="1564" spans="1:24" ht="30" customHeight="1" x14ac:dyDescent="0.25">
      <c r="A1564" s="39"/>
      <c r="B1564" s="58">
        <v>29500529</v>
      </c>
      <c r="C1564" s="40">
        <v>63</v>
      </c>
      <c r="D1564" s="40">
        <v>12</v>
      </c>
      <c r="E1564" s="41">
        <v>44508</v>
      </c>
      <c r="F1564" s="59"/>
      <c r="G1564" s="40"/>
      <c r="H1564" s="44" t="str">
        <f>IFERROR(VLOOKUP(Abfalldokumentation!$B1564,Artikel!A:C,3,FALSE),Abfalldokumentation!$B1564)</f>
        <v>VOS Adler Schinkenräuch</v>
      </c>
      <c r="I1564" s="78" t="str">
        <f>VLOOKUP(V1564,'Linien - BU'!A:B,2,FALSE)</f>
        <v>BU3</v>
      </c>
      <c r="J1564" s="79">
        <f t="shared" si="196"/>
        <v>63</v>
      </c>
      <c r="K1564" s="80">
        <f>Abfalldokumentation!$E1564</f>
        <v>44508</v>
      </c>
      <c r="L1564" s="79" t="str">
        <f>IFERROR(IF(VLOOKUP(W1564,'[1]Rohware 230'!$B:$C,2,FALSE)=0,"Rohware"),
IFERROR(IF(VLOOKUP(W1564,[1]Sammelnr.!$B:$C,2,FALSE)=0,"Sammelnr. ungeschält ABS"),
IFERROR(IF(VLOOKUP(W1564,[1]Sammelnr.!$E:$F,2,FALSE)=0,"Sammelnr. ungeschält VS"),
IFERROR(IF(VLOOKUP(W1564,[1]Sammelnr.!$H:$I,2,FALSE)=0,"Sammelnr. geschält"),
IFERROR(IF(VLOOKUP(W1564,[1]Offen!$B:$C,2,FALSE)=0,"Offen ungeschält ABS"),
IFERROR(IF(VLOOKUP(W1564,[1]Offen!$E:$F,2,FALSE)=0,"Offen ungeschält VOS"),
IFERROR(IF(VLOOKUP(W1564,[1]Offen!$H:$I,2,FALSE)=0,"Offen geschält RW"),
IFERROR(IF(VLOOKUP(W1564,[1]Offen!$K:$L,2,FALSE)=0,"Offen vegan"),
IFERROR(IF(VLOOKUP(W1564,[1]Offen!$N:$O,2,FALSE)=0,"Offen Zipfel"),
IFERROR(IF(VLOOKUP(W1564,[1]Offen!$Q:$R,2,FALSE)=0,"Offen Endstücke"),
IFERROR(IF(VLOOKUP(W1564,[1]Vakuumiert!$B:$C,2,FALSE)=0,"Vakuumierter VOS ungeschält"),
IFERROR(IF(VLOOKUP(W1564,[1]Vakuumiert!$E:$F,2,FALSE)=0,"Vakuumierter ABS ungeschält"),
IFERROR(IF(VLOOKUP(W1564,[1]Vakuumiert!$H:$I,2,FALSE)=0,"Vakuumierter VOS geschält"),
IFERROR(IF(VLOOKUP(W1564,[1]Vakuumiert!$K:$L,2,FALSE)=0,"Vakuumierter VOS vegan"),
IFERROR(IF(VLOOKUP(W1564,[1]Vakuumiert!$N:$O,2,FALSE)=0,"Vakuumierter VOS Zipfel"),
IFERROR(IF(VLOOKUP(W1564,[1]Vakuumiert!$Q:$R,2,FALSE)=0,"Vakuumiert geschält"),
IFERROR(IF(VLOOKUP(W1564,'[1]vakuumierte Fertigprodukte'!$B:$C,2,FALSE)=0,"Fertigprodukte"),
IFERROR(IF(VLOOKUP(W1564,'[1]vakuumierte Fertigprodukte'!$E:$FI,2,FALSE)=0,"Vakuumierte Zipfel"),
IFERROR(IF(VLOOKUP(W1564,[1]Wurste!$B:$C,2,FALSE)=0,"Räucherwürste"),
IFERROR(IF(VLOOKUP(W1564,[1]Wurste!$E:$F,2,FALSE)=0,"URW/URGW Wurst"),
IFERROR(IF(VLOOKUP(W1564,[1]Wurste!$H:$I,2,FALSE)=0,"HF-Wurst Vegan"),
IFERROR(IF(VLOOKUP(W1564,[1]Wurste!$K:$L,2,FALSE)=0,"320er ohne Würste"),
IFERROR(IF(AND(OR(Abfalldokumentation!$I1564="BU3",Abfalldokumentation!$I1564="Verkauf"),Abfalldokumentation!$N1564="Schimmel",Abfalldokumentation!$O1564="keinen Abnehmer/kein Schälpersonal"),"Div. Zipfel, ES ohne Verwendung",VLOOKUP(Abfalldokumentation!$M1564,Produktgruppen!A:B,2,FALSE)),"-")))))))))))))))))))))))</f>
        <v>Offen ungeschält VOS</v>
      </c>
      <c r="M1564" s="81" t="str">
        <f>IFERROR(VLOOKUP(Abfalldokumentation!$W1564,Artikel!A:C,3,FALSE),Abfalldokumentation!$W1564)</f>
        <v>VOS Adler Schinkenräuch</v>
      </c>
      <c r="N1564" s="81" t="str">
        <f>VLOOKUP(D1564,'Liste Gründe'!A:D,2,FALSE)</f>
        <v>Schimmel</v>
      </c>
      <c r="O1564" s="80" t="str">
        <f>IF(ISBLANK(F1564),VLOOKUP(Abfalldokumentation!$X1564,'Liste Gründe'!A:D,3,FALSE),F1564)</f>
        <v>Schimmel</v>
      </c>
      <c r="P1564" s="81" t="str">
        <f>IF(ISBLANK(Abfalldokumentation!$G1564),"-",Abfalldokumentation!$G1564)</f>
        <v>-</v>
      </c>
      <c r="Q1564" s="81">
        <f t="shared" si="197"/>
        <v>45</v>
      </c>
      <c r="R1564" s="81" t="str">
        <f t="shared" si="198"/>
        <v>Produkte</v>
      </c>
      <c r="S1564" s="81" t="str">
        <f t="shared" si="199"/>
        <v>BUs</v>
      </c>
      <c r="T1564" s="81" t="str">
        <f t="shared" si="200"/>
        <v>Symptome</v>
      </c>
      <c r="U1564" s="81">
        <f>IFERROR(VLOOKUP(Abfalldokumentation!$W1564,Kennzahlen!S:U,3,FALSE)*Abfalldokumentation!$J1564,"0")</f>
        <v>31.5</v>
      </c>
      <c r="V1564" s="81" t="str">
        <f>IF(ISBLANK(A1564),VLOOKUP(Abfalldokumentation!$W1564,'Linien - BU'!R:S,2,FALSE),A1564)</f>
        <v>Bu3</v>
      </c>
      <c r="W1564" s="77">
        <f t="shared" si="201"/>
        <v>29500529</v>
      </c>
      <c r="X1564" s="77">
        <f t="shared" si="202"/>
        <v>12</v>
      </c>
    </row>
    <row r="1565" spans="1:24" ht="30" customHeight="1" x14ac:dyDescent="0.25">
      <c r="A1565" s="45"/>
      <c r="B1565" s="60">
        <v>29500606</v>
      </c>
      <c r="C1565" s="46">
        <v>10</v>
      </c>
      <c r="D1565" s="46">
        <v>12</v>
      </c>
      <c r="E1565" s="47">
        <v>44508</v>
      </c>
      <c r="F1565" s="61"/>
      <c r="G1565" s="46"/>
      <c r="H1565" s="50" t="str">
        <f>IFERROR(VLOOKUP(Abfalldokumentation!$B1565,Artikel!A:C,3,FALSE),Abfalldokumentation!$B1565)</f>
        <v>VOS Würste Jalapeno nat</v>
      </c>
      <c r="I1565" s="73" t="str">
        <f>VLOOKUP(V1565,'Linien - BU'!A:B,2,FALSE)</f>
        <v>BU3</v>
      </c>
      <c r="J1565" s="74">
        <f t="shared" si="196"/>
        <v>10</v>
      </c>
      <c r="K1565" s="75">
        <f>Abfalldokumentation!$E1565</f>
        <v>44508</v>
      </c>
      <c r="L1565" s="74" t="str">
        <f>IFERROR(IF(VLOOKUP(W1565,'[1]Rohware 230'!$B:$C,2,FALSE)=0,"Rohware"),
IFERROR(IF(VLOOKUP(W1565,[1]Sammelnr.!$B:$C,2,FALSE)=0,"Sammelnr. ungeschält ABS"),
IFERROR(IF(VLOOKUP(W1565,[1]Sammelnr.!$E:$F,2,FALSE)=0,"Sammelnr. ungeschält VS"),
IFERROR(IF(VLOOKUP(W1565,[1]Sammelnr.!$H:$I,2,FALSE)=0,"Sammelnr. geschält"),
IFERROR(IF(VLOOKUP(W1565,[1]Offen!$B:$C,2,FALSE)=0,"Offen ungeschält ABS"),
IFERROR(IF(VLOOKUP(W1565,[1]Offen!$E:$F,2,FALSE)=0,"Offen ungeschält VOS"),
IFERROR(IF(VLOOKUP(W1565,[1]Offen!$H:$I,2,FALSE)=0,"Offen geschält RW"),
IFERROR(IF(VLOOKUP(W1565,[1]Offen!$K:$L,2,FALSE)=0,"Offen vegan"),
IFERROR(IF(VLOOKUP(W1565,[1]Offen!$N:$O,2,FALSE)=0,"Offen Zipfel"),
IFERROR(IF(VLOOKUP(W1565,[1]Offen!$Q:$R,2,FALSE)=0,"Offen Endstücke"),
IFERROR(IF(VLOOKUP(W1565,[1]Vakuumiert!$B:$C,2,FALSE)=0,"Vakuumierter VOS ungeschält"),
IFERROR(IF(VLOOKUP(W1565,[1]Vakuumiert!$E:$F,2,FALSE)=0,"Vakuumierter ABS ungeschält"),
IFERROR(IF(VLOOKUP(W1565,[1]Vakuumiert!$H:$I,2,FALSE)=0,"Vakuumierter VOS geschält"),
IFERROR(IF(VLOOKUP(W1565,[1]Vakuumiert!$K:$L,2,FALSE)=0,"Vakuumierter VOS vegan"),
IFERROR(IF(VLOOKUP(W1565,[1]Vakuumiert!$N:$O,2,FALSE)=0,"Vakuumierter VOS Zipfel"),
IFERROR(IF(VLOOKUP(W1565,[1]Vakuumiert!$Q:$R,2,FALSE)=0,"Vakuumiert geschält"),
IFERROR(IF(VLOOKUP(W1565,'[1]vakuumierte Fertigprodukte'!$B:$C,2,FALSE)=0,"Fertigprodukte"),
IFERROR(IF(VLOOKUP(W1565,'[1]vakuumierte Fertigprodukte'!$E:$FI,2,FALSE)=0,"Vakuumierte Zipfel"),
IFERROR(IF(VLOOKUP(W1565,[1]Wurste!$B:$C,2,FALSE)=0,"Räucherwürste"),
IFERROR(IF(VLOOKUP(W1565,[1]Wurste!$E:$F,2,FALSE)=0,"URW/URGW Wurst"),
IFERROR(IF(VLOOKUP(W1565,[1]Wurste!$H:$I,2,FALSE)=0,"HF-Wurst Vegan"),
IFERROR(IF(VLOOKUP(W1565,[1]Wurste!$K:$L,2,FALSE)=0,"320er ohne Würste"),
IFERROR(IF(AND(OR(Abfalldokumentation!$I1565="BU3",Abfalldokumentation!$I1565="Verkauf"),Abfalldokumentation!$N1565="Schimmel",Abfalldokumentation!$O1565="keinen Abnehmer/kein Schälpersonal"),"Div. Zipfel, ES ohne Verwendung",VLOOKUP(Abfalldokumentation!$M1565,Produktgruppen!A:B,2,FALSE)),"-")))))))))))))))))))))))</f>
        <v>Offen ungeschält VOS</v>
      </c>
      <c r="M1565" s="76" t="str">
        <f>IFERROR(VLOOKUP(Abfalldokumentation!$W1565,Artikel!A:C,3,FALSE),Abfalldokumentation!$W1565)</f>
        <v>VOS Würste Jalapeno nat</v>
      </c>
      <c r="N1565" s="76" t="str">
        <f>VLOOKUP(D1565,'Liste Gründe'!A:D,2,FALSE)</f>
        <v>Schimmel</v>
      </c>
      <c r="O1565" s="75" t="str">
        <f>IF(ISBLANK(F1565),VLOOKUP(Abfalldokumentation!$X1565,'Liste Gründe'!A:D,3,FALSE),F1565)</f>
        <v>Schimmel</v>
      </c>
      <c r="P1565" s="76" t="str">
        <f>IF(ISBLANK(Abfalldokumentation!$G1565),"-",Abfalldokumentation!$G1565)</f>
        <v>-</v>
      </c>
      <c r="Q1565" s="76">
        <f t="shared" si="197"/>
        <v>45</v>
      </c>
      <c r="R1565" s="76" t="str">
        <f t="shared" si="198"/>
        <v>Produkte</v>
      </c>
      <c r="S1565" s="76" t="str">
        <f t="shared" si="199"/>
        <v>BUs</v>
      </c>
      <c r="T1565" s="76" t="str">
        <f t="shared" si="200"/>
        <v>Symptome</v>
      </c>
      <c r="U1565" s="76">
        <f>IFERROR(VLOOKUP(Abfalldokumentation!$W1565,Kennzahlen!S:U,3,FALSE)*Abfalldokumentation!$J1565,"0")</f>
        <v>5</v>
      </c>
      <c r="V1565" s="76" t="str">
        <f>IF(ISBLANK(A1565),VLOOKUP(Abfalldokumentation!$W1565,'Linien - BU'!R:S,2,FALSE),A1565)</f>
        <v>bu3</v>
      </c>
      <c r="W1565" s="77">
        <f t="shared" si="201"/>
        <v>29500606</v>
      </c>
      <c r="X1565" s="77">
        <f t="shared" si="202"/>
        <v>12</v>
      </c>
    </row>
    <row r="1566" spans="1:24" ht="30" customHeight="1" x14ac:dyDescent="0.25">
      <c r="A1566" s="39"/>
      <c r="B1566" s="58">
        <v>29500606</v>
      </c>
      <c r="C1566" s="40">
        <v>30</v>
      </c>
      <c r="D1566" s="40">
        <v>12</v>
      </c>
      <c r="E1566" s="41">
        <v>44508</v>
      </c>
      <c r="F1566" s="59"/>
      <c r="G1566" s="40"/>
      <c r="H1566" s="44" t="str">
        <f>IFERROR(VLOOKUP(Abfalldokumentation!$B1566,Artikel!A:C,3,FALSE),Abfalldokumentation!$B1566)</f>
        <v>VOS Würste Jalapeno nat</v>
      </c>
      <c r="I1566" s="78" t="str">
        <f>VLOOKUP(V1566,'Linien - BU'!A:B,2,FALSE)</f>
        <v>BU3</v>
      </c>
      <c r="J1566" s="79">
        <f t="shared" si="196"/>
        <v>30</v>
      </c>
      <c r="K1566" s="80">
        <f>Abfalldokumentation!$E1566</f>
        <v>44508</v>
      </c>
      <c r="L1566" s="79" t="str">
        <f>IFERROR(IF(VLOOKUP(W1566,'[1]Rohware 230'!$B:$C,2,FALSE)=0,"Rohware"),
IFERROR(IF(VLOOKUP(W1566,[1]Sammelnr.!$B:$C,2,FALSE)=0,"Sammelnr. ungeschält ABS"),
IFERROR(IF(VLOOKUP(W1566,[1]Sammelnr.!$E:$F,2,FALSE)=0,"Sammelnr. ungeschält VS"),
IFERROR(IF(VLOOKUP(W1566,[1]Sammelnr.!$H:$I,2,FALSE)=0,"Sammelnr. geschält"),
IFERROR(IF(VLOOKUP(W1566,[1]Offen!$B:$C,2,FALSE)=0,"Offen ungeschält ABS"),
IFERROR(IF(VLOOKUP(W1566,[1]Offen!$E:$F,2,FALSE)=0,"Offen ungeschält VOS"),
IFERROR(IF(VLOOKUP(W1566,[1]Offen!$H:$I,2,FALSE)=0,"Offen geschält RW"),
IFERROR(IF(VLOOKUP(W1566,[1]Offen!$K:$L,2,FALSE)=0,"Offen vegan"),
IFERROR(IF(VLOOKUP(W1566,[1]Offen!$N:$O,2,FALSE)=0,"Offen Zipfel"),
IFERROR(IF(VLOOKUP(W1566,[1]Offen!$Q:$R,2,FALSE)=0,"Offen Endstücke"),
IFERROR(IF(VLOOKUP(W1566,[1]Vakuumiert!$B:$C,2,FALSE)=0,"Vakuumierter VOS ungeschält"),
IFERROR(IF(VLOOKUP(W1566,[1]Vakuumiert!$E:$F,2,FALSE)=0,"Vakuumierter ABS ungeschält"),
IFERROR(IF(VLOOKUP(W1566,[1]Vakuumiert!$H:$I,2,FALSE)=0,"Vakuumierter VOS geschält"),
IFERROR(IF(VLOOKUP(W1566,[1]Vakuumiert!$K:$L,2,FALSE)=0,"Vakuumierter VOS vegan"),
IFERROR(IF(VLOOKUP(W1566,[1]Vakuumiert!$N:$O,2,FALSE)=0,"Vakuumierter VOS Zipfel"),
IFERROR(IF(VLOOKUP(W1566,[1]Vakuumiert!$Q:$R,2,FALSE)=0,"Vakuumiert geschält"),
IFERROR(IF(VLOOKUP(W1566,'[1]vakuumierte Fertigprodukte'!$B:$C,2,FALSE)=0,"Fertigprodukte"),
IFERROR(IF(VLOOKUP(W1566,'[1]vakuumierte Fertigprodukte'!$E:$FI,2,FALSE)=0,"Vakuumierte Zipfel"),
IFERROR(IF(VLOOKUP(W1566,[1]Wurste!$B:$C,2,FALSE)=0,"Räucherwürste"),
IFERROR(IF(VLOOKUP(W1566,[1]Wurste!$E:$F,2,FALSE)=0,"URW/URGW Wurst"),
IFERROR(IF(VLOOKUP(W1566,[1]Wurste!$H:$I,2,FALSE)=0,"HF-Wurst Vegan"),
IFERROR(IF(VLOOKUP(W1566,[1]Wurste!$K:$L,2,FALSE)=0,"320er ohne Würste"),
IFERROR(IF(AND(OR(Abfalldokumentation!$I1566="BU3",Abfalldokumentation!$I1566="Verkauf"),Abfalldokumentation!$N1566="Schimmel",Abfalldokumentation!$O1566="keinen Abnehmer/kein Schälpersonal"),"Div. Zipfel, ES ohne Verwendung",VLOOKUP(Abfalldokumentation!$M1566,Produktgruppen!A:B,2,FALSE)),"-")))))))))))))))))))))))</f>
        <v>Offen ungeschält VOS</v>
      </c>
      <c r="M1566" s="81" t="str">
        <f>IFERROR(VLOOKUP(Abfalldokumentation!$W1566,Artikel!A:C,3,FALSE),Abfalldokumentation!$W1566)</f>
        <v>VOS Würste Jalapeno nat</v>
      </c>
      <c r="N1566" s="81" t="str">
        <f>VLOOKUP(D1566,'Liste Gründe'!A:D,2,FALSE)</f>
        <v>Schimmel</v>
      </c>
      <c r="O1566" s="80" t="str">
        <f>IF(ISBLANK(F1566),VLOOKUP(Abfalldokumentation!$X1566,'Liste Gründe'!A:D,3,FALSE),F1566)</f>
        <v>Schimmel</v>
      </c>
      <c r="P1566" s="81" t="str">
        <f>IF(ISBLANK(Abfalldokumentation!$G1566),"-",Abfalldokumentation!$G1566)</f>
        <v>-</v>
      </c>
      <c r="Q1566" s="81">
        <f t="shared" si="197"/>
        <v>45</v>
      </c>
      <c r="R1566" s="81" t="str">
        <f t="shared" si="198"/>
        <v>Produkte</v>
      </c>
      <c r="S1566" s="81" t="str">
        <f t="shared" si="199"/>
        <v>BUs</v>
      </c>
      <c r="T1566" s="81" t="str">
        <f t="shared" si="200"/>
        <v>Symptome</v>
      </c>
      <c r="U1566" s="81">
        <f>IFERROR(VLOOKUP(Abfalldokumentation!$W1566,Kennzahlen!S:U,3,FALSE)*Abfalldokumentation!$J1566,"0")</f>
        <v>15</v>
      </c>
      <c r="V1566" s="81" t="str">
        <f>IF(ISBLANK(A1566),VLOOKUP(Abfalldokumentation!$W1566,'Linien - BU'!R:S,2,FALSE),A1566)</f>
        <v>bu3</v>
      </c>
      <c r="W1566" s="77">
        <f t="shared" si="201"/>
        <v>29500606</v>
      </c>
      <c r="X1566" s="77">
        <f t="shared" si="202"/>
        <v>12</v>
      </c>
    </row>
    <row r="1567" spans="1:24" ht="30" customHeight="1" x14ac:dyDescent="0.25">
      <c r="A1567" s="45"/>
      <c r="B1567" s="60">
        <v>29500606</v>
      </c>
      <c r="C1567" s="46">
        <v>46</v>
      </c>
      <c r="D1567" s="46">
        <v>12</v>
      </c>
      <c r="E1567" s="47">
        <v>44508</v>
      </c>
      <c r="F1567" s="61"/>
      <c r="G1567" s="46"/>
      <c r="H1567" s="50" t="str">
        <f>IFERROR(VLOOKUP(Abfalldokumentation!$B1567,Artikel!A:C,3,FALSE),Abfalldokumentation!$B1567)</f>
        <v>VOS Würste Jalapeno nat</v>
      </c>
      <c r="I1567" s="73" t="str">
        <f>VLOOKUP(V1567,'Linien - BU'!A:B,2,FALSE)</f>
        <v>BU3</v>
      </c>
      <c r="J1567" s="74">
        <f t="shared" si="196"/>
        <v>46</v>
      </c>
      <c r="K1567" s="75">
        <f>Abfalldokumentation!$E1567</f>
        <v>44508</v>
      </c>
      <c r="L1567" s="74" t="str">
        <f>IFERROR(IF(VLOOKUP(W1567,'[1]Rohware 230'!$B:$C,2,FALSE)=0,"Rohware"),
IFERROR(IF(VLOOKUP(W1567,[1]Sammelnr.!$B:$C,2,FALSE)=0,"Sammelnr. ungeschält ABS"),
IFERROR(IF(VLOOKUP(W1567,[1]Sammelnr.!$E:$F,2,FALSE)=0,"Sammelnr. ungeschält VS"),
IFERROR(IF(VLOOKUP(W1567,[1]Sammelnr.!$H:$I,2,FALSE)=0,"Sammelnr. geschält"),
IFERROR(IF(VLOOKUP(W1567,[1]Offen!$B:$C,2,FALSE)=0,"Offen ungeschält ABS"),
IFERROR(IF(VLOOKUP(W1567,[1]Offen!$E:$F,2,FALSE)=0,"Offen ungeschält VOS"),
IFERROR(IF(VLOOKUP(W1567,[1]Offen!$H:$I,2,FALSE)=0,"Offen geschält RW"),
IFERROR(IF(VLOOKUP(W1567,[1]Offen!$K:$L,2,FALSE)=0,"Offen vegan"),
IFERROR(IF(VLOOKUP(W1567,[1]Offen!$N:$O,2,FALSE)=0,"Offen Zipfel"),
IFERROR(IF(VLOOKUP(W1567,[1]Offen!$Q:$R,2,FALSE)=0,"Offen Endstücke"),
IFERROR(IF(VLOOKUP(W1567,[1]Vakuumiert!$B:$C,2,FALSE)=0,"Vakuumierter VOS ungeschält"),
IFERROR(IF(VLOOKUP(W1567,[1]Vakuumiert!$E:$F,2,FALSE)=0,"Vakuumierter ABS ungeschält"),
IFERROR(IF(VLOOKUP(W1567,[1]Vakuumiert!$H:$I,2,FALSE)=0,"Vakuumierter VOS geschält"),
IFERROR(IF(VLOOKUP(W1567,[1]Vakuumiert!$K:$L,2,FALSE)=0,"Vakuumierter VOS vegan"),
IFERROR(IF(VLOOKUP(W1567,[1]Vakuumiert!$N:$O,2,FALSE)=0,"Vakuumierter VOS Zipfel"),
IFERROR(IF(VLOOKUP(W1567,[1]Vakuumiert!$Q:$R,2,FALSE)=0,"Vakuumiert geschält"),
IFERROR(IF(VLOOKUP(W1567,'[1]vakuumierte Fertigprodukte'!$B:$C,2,FALSE)=0,"Fertigprodukte"),
IFERROR(IF(VLOOKUP(W1567,'[1]vakuumierte Fertigprodukte'!$E:$FI,2,FALSE)=0,"Vakuumierte Zipfel"),
IFERROR(IF(VLOOKUP(W1567,[1]Wurste!$B:$C,2,FALSE)=0,"Räucherwürste"),
IFERROR(IF(VLOOKUP(W1567,[1]Wurste!$E:$F,2,FALSE)=0,"URW/URGW Wurst"),
IFERROR(IF(VLOOKUP(W1567,[1]Wurste!$H:$I,2,FALSE)=0,"HF-Wurst Vegan"),
IFERROR(IF(VLOOKUP(W1567,[1]Wurste!$K:$L,2,FALSE)=0,"320er ohne Würste"),
IFERROR(IF(AND(OR(Abfalldokumentation!$I1567="BU3",Abfalldokumentation!$I1567="Verkauf"),Abfalldokumentation!$N1567="Schimmel",Abfalldokumentation!$O1567="keinen Abnehmer/kein Schälpersonal"),"Div. Zipfel, ES ohne Verwendung",VLOOKUP(Abfalldokumentation!$M1567,Produktgruppen!A:B,2,FALSE)),"-")))))))))))))))))))))))</f>
        <v>Offen ungeschält VOS</v>
      </c>
      <c r="M1567" s="76" t="str">
        <f>IFERROR(VLOOKUP(Abfalldokumentation!$W1567,Artikel!A:C,3,FALSE),Abfalldokumentation!$W1567)</f>
        <v>VOS Würste Jalapeno nat</v>
      </c>
      <c r="N1567" s="76" t="str">
        <f>VLOOKUP(D1567,'Liste Gründe'!A:D,2,FALSE)</f>
        <v>Schimmel</v>
      </c>
      <c r="O1567" s="75" t="str">
        <f>IF(ISBLANK(F1567),VLOOKUP(Abfalldokumentation!$X1567,'Liste Gründe'!A:D,3,FALSE),F1567)</f>
        <v>Schimmel</v>
      </c>
      <c r="P1567" s="76" t="str">
        <f>IF(ISBLANK(Abfalldokumentation!$G1567),"-",Abfalldokumentation!$G1567)</f>
        <v>-</v>
      </c>
      <c r="Q1567" s="76">
        <f t="shared" si="197"/>
        <v>45</v>
      </c>
      <c r="R1567" s="76" t="str">
        <f t="shared" si="198"/>
        <v>Produkte</v>
      </c>
      <c r="S1567" s="76" t="str">
        <f t="shared" si="199"/>
        <v>BUs</v>
      </c>
      <c r="T1567" s="76" t="str">
        <f t="shared" si="200"/>
        <v>Symptome</v>
      </c>
      <c r="U1567" s="76">
        <f>IFERROR(VLOOKUP(Abfalldokumentation!$W1567,Kennzahlen!S:U,3,FALSE)*Abfalldokumentation!$J1567,"0")</f>
        <v>23</v>
      </c>
      <c r="V1567" s="76" t="str">
        <f>IF(ISBLANK(A1567),VLOOKUP(Abfalldokumentation!$W1567,'Linien - BU'!R:S,2,FALSE),A1567)</f>
        <v>bu3</v>
      </c>
      <c r="W1567" s="77">
        <f t="shared" si="201"/>
        <v>29500606</v>
      </c>
      <c r="X1567" s="77">
        <f t="shared" si="202"/>
        <v>12</v>
      </c>
    </row>
    <row r="1568" spans="1:24" ht="30" customHeight="1" x14ac:dyDescent="0.25">
      <c r="A1568" s="39"/>
      <c r="B1568" s="58">
        <v>29500606</v>
      </c>
      <c r="C1568" s="40">
        <v>40</v>
      </c>
      <c r="D1568" s="40">
        <v>12</v>
      </c>
      <c r="E1568" s="41">
        <v>44508</v>
      </c>
      <c r="F1568" s="59"/>
      <c r="G1568" s="40"/>
      <c r="H1568" s="44" t="str">
        <f>IFERROR(VLOOKUP(Abfalldokumentation!$B1568,Artikel!A:C,3,FALSE),Abfalldokumentation!$B1568)</f>
        <v>VOS Würste Jalapeno nat</v>
      </c>
      <c r="I1568" s="78" t="str">
        <f>VLOOKUP(V1568,'Linien - BU'!A:B,2,FALSE)</f>
        <v>BU3</v>
      </c>
      <c r="J1568" s="79">
        <f t="shared" si="196"/>
        <v>40</v>
      </c>
      <c r="K1568" s="80">
        <f>Abfalldokumentation!$E1568</f>
        <v>44508</v>
      </c>
      <c r="L1568" s="79" t="str">
        <f>IFERROR(IF(VLOOKUP(W1568,'[1]Rohware 230'!$B:$C,2,FALSE)=0,"Rohware"),
IFERROR(IF(VLOOKUP(W1568,[1]Sammelnr.!$B:$C,2,FALSE)=0,"Sammelnr. ungeschält ABS"),
IFERROR(IF(VLOOKUP(W1568,[1]Sammelnr.!$E:$F,2,FALSE)=0,"Sammelnr. ungeschält VS"),
IFERROR(IF(VLOOKUP(W1568,[1]Sammelnr.!$H:$I,2,FALSE)=0,"Sammelnr. geschält"),
IFERROR(IF(VLOOKUP(W1568,[1]Offen!$B:$C,2,FALSE)=0,"Offen ungeschält ABS"),
IFERROR(IF(VLOOKUP(W1568,[1]Offen!$E:$F,2,FALSE)=0,"Offen ungeschält VOS"),
IFERROR(IF(VLOOKUP(W1568,[1]Offen!$H:$I,2,FALSE)=0,"Offen geschält RW"),
IFERROR(IF(VLOOKUP(W1568,[1]Offen!$K:$L,2,FALSE)=0,"Offen vegan"),
IFERROR(IF(VLOOKUP(W1568,[1]Offen!$N:$O,2,FALSE)=0,"Offen Zipfel"),
IFERROR(IF(VLOOKUP(W1568,[1]Offen!$Q:$R,2,FALSE)=0,"Offen Endstücke"),
IFERROR(IF(VLOOKUP(W1568,[1]Vakuumiert!$B:$C,2,FALSE)=0,"Vakuumierter VOS ungeschält"),
IFERROR(IF(VLOOKUP(W1568,[1]Vakuumiert!$E:$F,2,FALSE)=0,"Vakuumierter ABS ungeschält"),
IFERROR(IF(VLOOKUP(W1568,[1]Vakuumiert!$H:$I,2,FALSE)=0,"Vakuumierter VOS geschält"),
IFERROR(IF(VLOOKUP(W1568,[1]Vakuumiert!$K:$L,2,FALSE)=0,"Vakuumierter VOS vegan"),
IFERROR(IF(VLOOKUP(W1568,[1]Vakuumiert!$N:$O,2,FALSE)=0,"Vakuumierter VOS Zipfel"),
IFERROR(IF(VLOOKUP(W1568,[1]Vakuumiert!$Q:$R,2,FALSE)=0,"Vakuumiert geschält"),
IFERROR(IF(VLOOKUP(W1568,'[1]vakuumierte Fertigprodukte'!$B:$C,2,FALSE)=0,"Fertigprodukte"),
IFERROR(IF(VLOOKUP(W1568,'[1]vakuumierte Fertigprodukte'!$E:$FI,2,FALSE)=0,"Vakuumierte Zipfel"),
IFERROR(IF(VLOOKUP(W1568,[1]Wurste!$B:$C,2,FALSE)=0,"Räucherwürste"),
IFERROR(IF(VLOOKUP(W1568,[1]Wurste!$E:$F,2,FALSE)=0,"URW/URGW Wurst"),
IFERROR(IF(VLOOKUP(W1568,[1]Wurste!$H:$I,2,FALSE)=0,"HF-Wurst Vegan"),
IFERROR(IF(VLOOKUP(W1568,[1]Wurste!$K:$L,2,FALSE)=0,"320er ohne Würste"),
IFERROR(IF(AND(OR(Abfalldokumentation!$I1568="BU3",Abfalldokumentation!$I1568="Verkauf"),Abfalldokumentation!$N1568="Schimmel",Abfalldokumentation!$O1568="keinen Abnehmer/kein Schälpersonal"),"Div. Zipfel, ES ohne Verwendung",VLOOKUP(Abfalldokumentation!$M1568,Produktgruppen!A:B,2,FALSE)),"-")))))))))))))))))))))))</f>
        <v>Offen ungeschält VOS</v>
      </c>
      <c r="M1568" s="81" t="str">
        <f>IFERROR(VLOOKUP(Abfalldokumentation!$W1568,Artikel!A:C,3,FALSE),Abfalldokumentation!$W1568)</f>
        <v>VOS Würste Jalapeno nat</v>
      </c>
      <c r="N1568" s="81" t="str">
        <f>VLOOKUP(D1568,'Liste Gründe'!A:D,2,FALSE)</f>
        <v>Schimmel</v>
      </c>
      <c r="O1568" s="80" t="str">
        <f>IF(ISBLANK(F1568),VLOOKUP(Abfalldokumentation!$X1568,'Liste Gründe'!A:D,3,FALSE),F1568)</f>
        <v>Schimmel</v>
      </c>
      <c r="P1568" s="81" t="str">
        <f>IF(ISBLANK(Abfalldokumentation!$G1568),"-",Abfalldokumentation!$G1568)</f>
        <v>-</v>
      </c>
      <c r="Q1568" s="81">
        <f t="shared" si="197"/>
        <v>45</v>
      </c>
      <c r="R1568" s="81" t="str">
        <f t="shared" si="198"/>
        <v>Produkte</v>
      </c>
      <c r="S1568" s="81" t="str">
        <f t="shared" si="199"/>
        <v>BUs</v>
      </c>
      <c r="T1568" s="81" t="str">
        <f t="shared" si="200"/>
        <v>Symptome</v>
      </c>
      <c r="U1568" s="81">
        <f>IFERROR(VLOOKUP(Abfalldokumentation!$W1568,Kennzahlen!S:U,3,FALSE)*Abfalldokumentation!$J1568,"0")</f>
        <v>20</v>
      </c>
      <c r="V1568" s="81" t="str">
        <f>IF(ISBLANK(A1568),VLOOKUP(Abfalldokumentation!$W1568,'Linien - BU'!R:S,2,FALSE),A1568)</f>
        <v>bu3</v>
      </c>
      <c r="W1568" s="77">
        <f t="shared" si="201"/>
        <v>29500606</v>
      </c>
      <c r="X1568" s="77">
        <f t="shared" si="202"/>
        <v>12</v>
      </c>
    </row>
    <row r="1569" spans="1:24" ht="30" customHeight="1" x14ac:dyDescent="0.25">
      <c r="A1569" s="45"/>
      <c r="B1569" s="60">
        <v>29500613</v>
      </c>
      <c r="C1569" s="46">
        <v>12</v>
      </c>
      <c r="D1569" s="46">
        <v>12</v>
      </c>
      <c r="E1569" s="47">
        <v>44508</v>
      </c>
      <c r="F1569" s="61"/>
      <c r="G1569" s="46"/>
      <c r="H1569" s="50" t="str">
        <f>IFERROR(VLOOKUP(Abfalldokumentation!$B1569,Artikel!A:C,3,FALSE),Abfalldokumentation!$B1569)</f>
        <v>VOS Räucher extra natri</v>
      </c>
      <c r="I1569" s="73" t="str">
        <f>VLOOKUP(V1569,'Linien - BU'!A:B,2,FALSE)</f>
        <v>BU3</v>
      </c>
      <c r="J1569" s="74">
        <f t="shared" si="196"/>
        <v>12</v>
      </c>
      <c r="K1569" s="75">
        <f>Abfalldokumentation!$E1569</f>
        <v>44508</v>
      </c>
      <c r="L1569" s="74" t="str">
        <f>IFERROR(IF(VLOOKUP(W1569,'[1]Rohware 230'!$B:$C,2,FALSE)=0,"Rohware"),
IFERROR(IF(VLOOKUP(W1569,[1]Sammelnr.!$B:$C,2,FALSE)=0,"Sammelnr. ungeschält ABS"),
IFERROR(IF(VLOOKUP(W1569,[1]Sammelnr.!$E:$F,2,FALSE)=0,"Sammelnr. ungeschält VS"),
IFERROR(IF(VLOOKUP(W1569,[1]Sammelnr.!$H:$I,2,FALSE)=0,"Sammelnr. geschält"),
IFERROR(IF(VLOOKUP(W1569,[1]Offen!$B:$C,2,FALSE)=0,"Offen ungeschält ABS"),
IFERROR(IF(VLOOKUP(W1569,[1]Offen!$E:$F,2,FALSE)=0,"Offen ungeschält VOS"),
IFERROR(IF(VLOOKUP(W1569,[1]Offen!$H:$I,2,FALSE)=0,"Offen geschält RW"),
IFERROR(IF(VLOOKUP(W1569,[1]Offen!$K:$L,2,FALSE)=0,"Offen vegan"),
IFERROR(IF(VLOOKUP(W1569,[1]Offen!$N:$O,2,FALSE)=0,"Offen Zipfel"),
IFERROR(IF(VLOOKUP(W1569,[1]Offen!$Q:$R,2,FALSE)=0,"Offen Endstücke"),
IFERROR(IF(VLOOKUP(W1569,[1]Vakuumiert!$B:$C,2,FALSE)=0,"Vakuumierter VOS ungeschält"),
IFERROR(IF(VLOOKUP(W1569,[1]Vakuumiert!$E:$F,2,FALSE)=0,"Vakuumierter ABS ungeschält"),
IFERROR(IF(VLOOKUP(W1569,[1]Vakuumiert!$H:$I,2,FALSE)=0,"Vakuumierter VOS geschält"),
IFERROR(IF(VLOOKUP(W1569,[1]Vakuumiert!$K:$L,2,FALSE)=0,"Vakuumierter VOS vegan"),
IFERROR(IF(VLOOKUP(W1569,[1]Vakuumiert!$N:$O,2,FALSE)=0,"Vakuumierter VOS Zipfel"),
IFERROR(IF(VLOOKUP(W1569,[1]Vakuumiert!$Q:$R,2,FALSE)=0,"Vakuumiert geschält"),
IFERROR(IF(VLOOKUP(W1569,'[1]vakuumierte Fertigprodukte'!$B:$C,2,FALSE)=0,"Fertigprodukte"),
IFERROR(IF(VLOOKUP(W1569,'[1]vakuumierte Fertigprodukte'!$E:$FI,2,FALSE)=0,"Vakuumierte Zipfel"),
IFERROR(IF(VLOOKUP(W1569,[1]Wurste!$B:$C,2,FALSE)=0,"Räucherwürste"),
IFERROR(IF(VLOOKUP(W1569,[1]Wurste!$E:$F,2,FALSE)=0,"URW/URGW Wurst"),
IFERROR(IF(VLOOKUP(W1569,[1]Wurste!$H:$I,2,FALSE)=0,"HF-Wurst Vegan"),
IFERROR(IF(VLOOKUP(W1569,[1]Wurste!$K:$L,2,FALSE)=0,"320er ohne Würste"),
IFERROR(IF(AND(OR(Abfalldokumentation!$I1569="BU3",Abfalldokumentation!$I1569="Verkauf"),Abfalldokumentation!$N1569="Schimmel",Abfalldokumentation!$O1569="keinen Abnehmer/kein Schälpersonal"),"Div. Zipfel, ES ohne Verwendung",VLOOKUP(Abfalldokumentation!$M1569,Produktgruppen!A:B,2,FALSE)),"-")))))))))))))))))))))))</f>
        <v>Offen ungeschält VOS</v>
      </c>
      <c r="M1569" s="76" t="str">
        <f>IFERROR(VLOOKUP(Abfalldokumentation!$W1569,Artikel!A:C,3,FALSE),Abfalldokumentation!$W1569)</f>
        <v>VOS Räucher extra natri</v>
      </c>
      <c r="N1569" s="76" t="str">
        <f>VLOOKUP(D1569,'Liste Gründe'!A:D,2,FALSE)</f>
        <v>Schimmel</v>
      </c>
      <c r="O1569" s="75" t="str">
        <f>IF(ISBLANK(F1569),VLOOKUP(Abfalldokumentation!$X1569,'Liste Gründe'!A:D,3,FALSE),F1569)</f>
        <v>Schimmel</v>
      </c>
      <c r="P1569" s="76" t="str">
        <f>IF(ISBLANK(Abfalldokumentation!$G1569),"-",Abfalldokumentation!$G1569)</f>
        <v>-</v>
      </c>
      <c r="Q1569" s="76">
        <f t="shared" si="197"/>
        <v>45</v>
      </c>
      <c r="R1569" s="76" t="str">
        <f t="shared" si="198"/>
        <v>Produkte</v>
      </c>
      <c r="S1569" s="76" t="str">
        <f t="shared" si="199"/>
        <v>BUs</v>
      </c>
      <c r="T1569" s="76" t="str">
        <f t="shared" si="200"/>
        <v>Symptome</v>
      </c>
      <c r="U1569" s="76">
        <f>IFERROR(VLOOKUP(Abfalldokumentation!$W1569,Kennzahlen!S:U,3,FALSE)*Abfalldokumentation!$J1569,"0")</f>
        <v>6</v>
      </c>
      <c r="V1569" s="76" t="str">
        <f>IF(ISBLANK(A1569),VLOOKUP(Abfalldokumentation!$W1569,'Linien - BU'!R:S,2,FALSE),A1569)</f>
        <v>BU3</v>
      </c>
      <c r="W1569" s="77">
        <f t="shared" si="201"/>
        <v>29500613</v>
      </c>
      <c r="X1569" s="77">
        <f t="shared" si="202"/>
        <v>12</v>
      </c>
    </row>
    <row r="1570" spans="1:24" ht="30" customHeight="1" x14ac:dyDescent="0.25">
      <c r="A1570" s="39"/>
      <c r="B1570" s="58">
        <v>29500613</v>
      </c>
      <c r="C1570" s="40">
        <v>102</v>
      </c>
      <c r="D1570" s="40">
        <v>12</v>
      </c>
      <c r="E1570" s="41">
        <v>44508</v>
      </c>
      <c r="F1570" s="59"/>
      <c r="G1570" s="40"/>
      <c r="H1570" s="44" t="str">
        <f>IFERROR(VLOOKUP(Abfalldokumentation!$B1570,Artikel!A:C,3,FALSE),Abfalldokumentation!$B1570)</f>
        <v>VOS Räucher extra natri</v>
      </c>
      <c r="I1570" s="78" t="str">
        <f>VLOOKUP(V1570,'Linien - BU'!A:B,2,FALSE)</f>
        <v>BU3</v>
      </c>
      <c r="J1570" s="79">
        <f t="shared" si="196"/>
        <v>102</v>
      </c>
      <c r="K1570" s="80">
        <f>Abfalldokumentation!$E1570</f>
        <v>44508</v>
      </c>
      <c r="L1570" s="79" t="str">
        <f>IFERROR(IF(VLOOKUP(W1570,'[1]Rohware 230'!$B:$C,2,FALSE)=0,"Rohware"),
IFERROR(IF(VLOOKUP(W1570,[1]Sammelnr.!$B:$C,2,FALSE)=0,"Sammelnr. ungeschält ABS"),
IFERROR(IF(VLOOKUP(W1570,[1]Sammelnr.!$E:$F,2,FALSE)=0,"Sammelnr. ungeschält VS"),
IFERROR(IF(VLOOKUP(W1570,[1]Sammelnr.!$H:$I,2,FALSE)=0,"Sammelnr. geschält"),
IFERROR(IF(VLOOKUP(W1570,[1]Offen!$B:$C,2,FALSE)=0,"Offen ungeschält ABS"),
IFERROR(IF(VLOOKUP(W1570,[1]Offen!$E:$F,2,FALSE)=0,"Offen ungeschält VOS"),
IFERROR(IF(VLOOKUP(W1570,[1]Offen!$H:$I,2,FALSE)=0,"Offen geschält RW"),
IFERROR(IF(VLOOKUP(W1570,[1]Offen!$K:$L,2,FALSE)=0,"Offen vegan"),
IFERROR(IF(VLOOKUP(W1570,[1]Offen!$N:$O,2,FALSE)=0,"Offen Zipfel"),
IFERROR(IF(VLOOKUP(W1570,[1]Offen!$Q:$R,2,FALSE)=0,"Offen Endstücke"),
IFERROR(IF(VLOOKUP(W1570,[1]Vakuumiert!$B:$C,2,FALSE)=0,"Vakuumierter VOS ungeschält"),
IFERROR(IF(VLOOKUP(W1570,[1]Vakuumiert!$E:$F,2,FALSE)=0,"Vakuumierter ABS ungeschält"),
IFERROR(IF(VLOOKUP(W1570,[1]Vakuumiert!$H:$I,2,FALSE)=0,"Vakuumierter VOS geschält"),
IFERROR(IF(VLOOKUP(W1570,[1]Vakuumiert!$K:$L,2,FALSE)=0,"Vakuumierter VOS vegan"),
IFERROR(IF(VLOOKUP(W1570,[1]Vakuumiert!$N:$O,2,FALSE)=0,"Vakuumierter VOS Zipfel"),
IFERROR(IF(VLOOKUP(W1570,[1]Vakuumiert!$Q:$R,2,FALSE)=0,"Vakuumiert geschält"),
IFERROR(IF(VLOOKUP(W1570,'[1]vakuumierte Fertigprodukte'!$B:$C,2,FALSE)=0,"Fertigprodukte"),
IFERROR(IF(VLOOKUP(W1570,'[1]vakuumierte Fertigprodukte'!$E:$FI,2,FALSE)=0,"Vakuumierte Zipfel"),
IFERROR(IF(VLOOKUP(W1570,[1]Wurste!$B:$C,2,FALSE)=0,"Räucherwürste"),
IFERROR(IF(VLOOKUP(W1570,[1]Wurste!$E:$F,2,FALSE)=0,"URW/URGW Wurst"),
IFERROR(IF(VLOOKUP(W1570,[1]Wurste!$H:$I,2,FALSE)=0,"HF-Wurst Vegan"),
IFERROR(IF(VLOOKUP(W1570,[1]Wurste!$K:$L,2,FALSE)=0,"320er ohne Würste"),
IFERROR(IF(AND(OR(Abfalldokumentation!$I1570="BU3",Abfalldokumentation!$I1570="Verkauf"),Abfalldokumentation!$N1570="Schimmel",Abfalldokumentation!$O1570="keinen Abnehmer/kein Schälpersonal"),"Div. Zipfel, ES ohne Verwendung",VLOOKUP(Abfalldokumentation!$M1570,Produktgruppen!A:B,2,FALSE)),"-")))))))))))))))))))))))</f>
        <v>Offen ungeschält VOS</v>
      </c>
      <c r="M1570" s="81" t="str">
        <f>IFERROR(VLOOKUP(Abfalldokumentation!$W1570,Artikel!A:C,3,FALSE),Abfalldokumentation!$W1570)</f>
        <v>VOS Räucher extra natri</v>
      </c>
      <c r="N1570" s="81" t="str">
        <f>VLOOKUP(D1570,'Liste Gründe'!A:D,2,FALSE)</f>
        <v>Schimmel</v>
      </c>
      <c r="O1570" s="80" t="str">
        <f>IF(ISBLANK(F1570),VLOOKUP(Abfalldokumentation!$X1570,'Liste Gründe'!A:D,3,FALSE),F1570)</f>
        <v>Schimmel</v>
      </c>
      <c r="P1570" s="81" t="str">
        <f>IF(ISBLANK(Abfalldokumentation!$G1570),"-",Abfalldokumentation!$G1570)</f>
        <v>-</v>
      </c>
      <c r="Q1570" s="81">
        <f t="shared" si="197"/>
        <v>45</v>
      </c>
      <c r="R1570" s="81" t="str">
        <f t="shared" si="198"/>
        <v>Produkte</v>
      </c>
      <c r="S1570" s="81" t="str">
        <f t="shared" si="199"/>
        <v>BUs</v>
      </c>
      <c r="T1570" s="81" t="str">
        <f t="shared" si="200"/>
        <v>Symptome</v>
      </c>
      <c r="U1570" s="81">
        <f>IFERROR(VLOOKUP(Abfalldokumentation!$W1570,Kennzahlen!S:U,3,FALSE)*Abfalldokumentation!$J1570,"0")</f>
        <v>51</v>
      </c>
      <c r="V1570" s="81" t="str">
        <f>IF(ISBLANK(A1570),VLOOKUP(Abfalldokumentation!$W1570,'Linien - BU'!R:S,2,FALSE),A1570)</f>
        <v>BU3</v>
      </c>
      <c r="W1570" s="77">
        <f t="shared" si="201"/>
        <v>29500613</v>
      </c>
      <c r="X1570" s="77">
        <f t="shared" si="202"/>
        <v>12</v>
      </c>
    </row>
    <row r="1571" spans="1:24" ht="30" customHeight="1" x14ac:dyDescent="0.25">
      <c r="A1571" s="45"/>
      <c r="B1571" s="60">
        <v>29500613</v>
      </c>
      <c r="C1571" s="46">
        <v>36</v>
      </c>
      <c r="D1571" s="46">
        <v>12</v>
      </c>
      <c r="E1571" s="47">
        <v>44508</v>
      </c>
      <c r="F1571" s="61"/>
      <c r="G1571" s="46"/>
      <c r="H1571" s="50" t="str">
        <f>IFERROR(VLOOKUP(Abfalldokumentation!$B1571,Artikel!A:C,3,FALSE),Abfalldokumentation!$B1571)</f>
        <v>VOS Räucher extra natri</v>
      </c>
      <c r="I1571" s="73" t="str">
        <f>VLOOKUP(V1571,'Linien - BU'!A:B,2,FALSE)</f>
        <v>BU3</v>
      </c>
      <c r="J1571" s="74">
        <f t="shared" si="196"/>
        <v>36</v>
      </c>
      <c r="K1571" s="75">
        <f>Abfalldokumentation!$E1571</f>
        <v>44508</v>
      </c>
      <c r="L1571" s="74" t="str">
        <f>IFERROR(IF(VLOOKUP(W1571,'[1]Rohware 230'!$B:$C,2,FALSE)=0,"Rohware"),
IFERROR(IF(VLOOKUP(W1571,[1]Sammelnr.!$B:$C,2,FALSE)=0,"Sammelnr. ungeschält ABS"),
IFERROR(IF(VLOOKUP(W1571,[1]Sammelnr.!$E:$F,2,FALSE)=0,"Sammelnr. ungeschält VS"),
IFERROR(IF(VLOOKUP(W1571,[1]Sammelnr.!$H:$I,2,FALSE)=0,"Sammelnr. geschält"),
IFERROR(IF(VLOOKUP(W1571,[1]Offen!$B:$C,2,FALSE)=0,"Offen ungeschält ABS"),
IFERROR(IF(VLOOKUP(W1571,[1]Offen!$E:$F,2,FALSE)=0,"Offen ungeschält VOS"),
IFERROR(IF(VLOOKUP(W1571,[1]Offen!$H:$I,2,FALSE)=0,"Offen geschält RW"),
IFERROR(IF(VLOOKUP(W1571,[1]Offen!$K:$L,2,FALSE)=0,"Offen vegan"),
IFERROR(IF(VLOOKUP(W1571,[1]Offen!$N:$O,2,FALSE)=0,"Offen Zipfel"),
IFERROR(IF(VLOOKUP(W1571,[1]Offen!$Q:$R,2,FALSE)=0,"Offen Endstücke"),
IFERROR(IF(VLOOKUP(W1571,[1]Vakuumiert!$B:$C,2,FALSE)=0,"Vakuumierter VOS ungeschält"),
IFERROR(IF(VLOOKUP(W1571,[1]Vakuumiert!$E:$F,2,FALSE)=0,"Vakuumierter ABS ungeschält"),
IFERROR(IF(VLOOKUP(W1571,[1]Vakuumiert!$H:$I,2,FALSE)=0,"Vakuumierter VOS geschält"),
IFERROR(IF(VLOOKUP(W1571,[1]Vakuumiert!$K:$L,2,FALSE)=0,"Vakuumierter VOS vegan"),
IFERROR(IF(VLOOKUP(W1571,[1]Vakuumiert!$N:$O,2,FALSE)=0,"Vakuumierter VOS Zipfel"),
IFERROR(IF(VLOOKUP(W1571,[1]Vakuumiert!$Q:$R,2,FALSE)=0,"Vakuumiert geschält"),
IFERROR(IF(VLOOKUP(W1571,'[1]vakuumierte Fertigprodukte'!$B:$C,2,FALSE)=0,"Fertigprodukte"),
IFERROR(IF(VLOOKUP(W1571,'[1]vakuumierte Fertigprodukte'!$E:$FI,2,FALSE)=0,"Vakuumierte Zipfel"),
IFERROR(IF(VLOOKUP(W1571,[1]Wurste!$B:$C,2,FALSE)=0,"Räucherwürste"),
IFERROR(IF(VLOOKUP(W1571,[1]Wurste!$E:$F,2,FALSE)=0,"URW/URGW Wurst"),
IFERROR(IF(VLOOKUP(W1571,[1]Wurste!$H:$I,2,FALSE)=0,"HF-Wurst Vegan"),
IFERROR(IF(VLOOKUP(W1571,[1]Wurste!$K:$L,2,FALSE)=0,"320er ohne Würste"),
IFERROR(IF(AND(OR(Abfalldokumentation!$I1571="BU3",Abfalldokumentation!$I1571="Verkauf"),Abfalldokumentation!$N1571="Schimmel",Abfalldokumentation!$O1571="keinen Abnehmer/kein Schälpersonal"),"Div. Zipfel, ES ohne Verwendung",VLOOKUP(Abfalldokumentation!$M1571,Produktgruppen!A:B,2,FALSE)),"-")))))))))))))))))))))))</f>
        <v>Offen ungeschält VOS</v>
      </c>
      <c r="M1571" s="76" t="str">
        <f>IFERROR(VLOOKUP(Abfalldokumentation!$W1571,Artikel!A:C,3,FALSE),Abfalldokumentation!$W1571)</f>
        <v>VOS Räucher extra natri</v>
      </c>
      <c r="N1571" s="76" t="str">
        <f>VLOOKUP(D1571,'Liste Gründe'!A:D,2,FALSE)</f>
        <v>Schimmel</v>
      </c>
      <c r="O1571" s="75" t="str">
        <f>IF(ISBLANK(F1571),VLOOKUP(Abfalldokumentation!$X1571,'Liste Gründe'!A:D,3,FALSE),F1571)</f>
        <v>Schimmel</v>
      </c>
      <c r="P1571" s="76" t="str">
        <f>IF(ISBLANK(Abfalldokumentation!$G1571),"-",Abfalldokumentation!$G1571)</f>
        <v>-</v>
      </c>
      <c r="Q1571" s="76">
        <f t="shared" si="197"/>
        <v>45</v>
      </c>
      <c r="R1571" s="76" t="str">
        <f t="shared" si="198"/>
        <v>Produkte</v>
      </c>
      <c r="S1571" s="76" t="str">
        <f t="shared" si="199"/>
        <v>BUs</v>
      </c>
      <c r="T1571" s="76" t="str">
        <f t="shared" si="200"/>
        <v>Symptome</v>
      </c>
      <c r="U1571" s="76">
        <f>IFERROR(VLOOKUP(Abfalldokumentation!$W1571,Kennzahlen!S:U,3,FALSE)*Abfalldokumentation!$J1571,"0")</f>
        <v>18</v>
      </c>
      <c r="V1571" s="76" t="str">
        <f>IF(ISBLANK(A1571),VLOOKUP(Abfalldokumentation!$W1571,'Linien - BU'!R:S,2,FALSE),A1571)</f>
        <v>BU3</v>
      </c>
      <c r="W1571" s="77">
        <f t="shared" si="201"/>
        <v>29500613</v>
      </c>
      <c r="X1571" s="77">
        <f t="shared" si="202"/>
        <v>12</v>
      </c>
    </row>
    <row r="1572" spans="1:24" ht="30" customHeight="1" x14ac:dyDescent="0.25">
      <c r="A1572" s="39"/>
      <c r="B1572" s="58">
        <v>29500613</v>
      </c>
      <c r="C1572" s="40">
        <v>8</v>
      </c>
      <c r="D1572" s="40">
        <v>12</v>
      </c>
      <c r="E1572" s="41">
        <v>44508</v>
      </c>
      <c r="F1572" s="59"/>
      <c r="G1572" s="40"/>
      <c r="H1572" s="44" t="str">
        <f>IFERROR(VLOOKUP(Abfalldokumentation!$B1572,Artikel!A:C,3,FALSE),Abfalldokumentation!$B1572)</f>
        <v>VOS Räucher extra natri</v>
      </c>
      <c r="I1572" s="78" t="str">
        <f>VLOOKUP(V1572,'Linien - BU'!A:B,2,FALSE)</f>
        <v>BU3</v>
      </c>
      <c r="J1572" s="79">
        <f t="shared" si="196"/>
        <v>8</v>
      </c>
      <c r="K1572" s="80">
        <f>Abfalldokumentation!$E1572</f>
        <v>44508</v>
      </c>
      <c r="L1572" s="79" t="str">
        <f>IFERROR(IF(VLOOKUP(W1572,'[1]Rohware 230'!$B:$C,2,FALSE)=0,"Rohware"),
IFERROR(IF(VLOOKUP(W1572,[1]Sammelnr.!$B:$C,2,FALSE)=0,"Sammelnr. ungeschält ABS"),
IFERROR(IF(VLOOKUP(W1572,[1]Sammelnr.!$E:$F,2,FALSE)=0,"Sammelnr. ungeschält VS"),
IFERROR(IF(VLOOKUP(W1572,[1]Sammelnr.!$H:$I,2,FALSE)=0,"Sammelnr. geschält"),
IFERROR(IF(VLOOKUP(W1572,[1]Offen!$B:$C,2,FALSE)=0,"Offen ungeschält ABS"),
IFERROR(IF(VLOOKUP(W1572,[1]Offen!$E:$F,2,FALSE)=0,"Offen ungeschält VOS"),
IFERROR(IF(VLOOKUP(W1572,[1]Offen!$H:$I,2,FALSE)=0,"Offen geschält RW"),
IFERROR(IF(VLOOKUP(W1572,[1]Offen!$K:$L,2,FALSE)=0,"Offen vegan"),
IFERROR(IF(VLOOKUP(W1572,[1]Offen!$N:$O,2,FALSE)=0,"Offen Zipfel"),
IFERROR(IF(VLOOKUP(W1572,[1]Offen!$Q:$R,2,FALSE)=0,"Offen Endstücke"),
IFERROR(IF(VLOOKUP(W1572,[1]Vakuumiert!$B:$C,2,FALSE)=0,"Vakuumierter VOS ungeschält"),
IFERROR(IF(VLOOKUP(W1572,[1]Vakuumiert!$E:$F,2,FALSE)=0,"Vakuumierter ABS ungeschält"),
IFERROR(IF(VLOOKUP(W1572,[1]Vakuumiert!$H:$I,2,FALSE)=0,"Vakuumierter VOS geschält"),
IFERROR(IF(VLOOKUP(W1572,[1]Vakuumiert!$K:$L,2,FALSE)=0,"Vakuumierter VOS vegan"),
IFERROR(IF(VLOOKUP(W1572,[1]Vakuumiert!$N:$O,2,FALSE)=0,"Vakuumierter VOS Zipfel"),
IFERROR(IF(VLOOKUP(W1572,[1]Vakuumiert!$Q:$R,2,FALSE)=0,"Vakuumiert geschält"),
IFERROR(IF(VLOOKUP(W1572,'[1]vakuumierte Fertigprodukte'!$B:$C,2,FALSE)=0,"Fertigprodukte"),
IFERROR(IF(VLOOKUP(W1572,'[1]vakuumierte Fertigprodukte'!$E:$FI,2,FALSE)=0,"Vakuumierte Zipfel"),
IFERROR(IF(VLOOKUP(W1572,[1]Wurste!$B:$C,2,FALSE)=0,"Räucherwürste"),
IFERROR(IF(VLOOKUP(W1572,[1]Wurste!$E:$F,2,FALSE)=0,"URW/URGW Wurst"),
IFERROR(IF(VLOOKUP(W1572,[1]Wurste!$H:$I,2,FALSE)=0,"HF-Wurst Vegan"),
IFERROR(IF(VLOOKUP(W1572,[1]Wurste!$K:$L,2,FALSE)=0,"320er ohne Würste"),
IFERROR(IF(AND(OR(Abfalldokumentation!$I1572="BU3",Abfalldokumentation!$I1572="Verkauf"),Abfalldokumentation!$N1572="Schimmel",Abfalldokumentation!$O1572="keinen Abnehmer/kein Schälpersonal"),"Div. Zipfel, ES ohne Verwendung",VLOOKUP(Abfalldokumentation!$M1572,Produktgruppen!A:B,2,FALSE)),"-")))))))))))))))))))))))</f>
        <v>Offen ungeschält VOS</v>
      </c>
      <c r="M1572" s="81" t="str">
        <f>IFERROR(VLOOKUP(Abfalldokumentation!$W1572,Artikel!A:C,3,FALSE),Abfalldokumentation!$W1572)</f>
        <v>VOS Räucher extra natri</v>
      </c>
      <c r="N1572" s="81" t="str">
        <f>VLOOKUP(D1572,'Liste Gründe'!A:D,2,FALSE)</f>
        <v>Schimmel</v>
      </c>
      <c r="O1572" s="80" t="str">
        <f>IF(ISBLANK(F1572),VLOOKUP(Abfalldokumentation!$X1572,'Liste Gründe'!A:D,3,FALSE),F1572)</f>
        <v>Schimmel</v>
      </c>
      <c r="P1572" s="81" t="str">
        <f>IF(ISBLANK(Abfalldokumentation!$G1572),"-",Abfalldokumentation!$G1572)</f>
        <v>-</v>
      </c>
      <c r="Q1572" s="81">
        <f t="shared" si="197"/>
        <v>45</v>
      </c>
      <c r="R1572" s="81" t="str">
        <f t="shared" si="198"/>
        <v>Produkte</v>
      </c>
      <c r="S1572" s="81" t="str">
        <f t="shared" si="199"/>
        <v>BUs</v>
      </c>
      <c r="T1572" s="81" t="str">
        <f t="shared" si="200"/>
        <v>Symptome</v>
      </c>
      <c r="U1572" s="81">
        <f>IFERROR(VLOOKUP(Abfalldokumentation!$W1572,Kennzahlen!S:U,3,FALSE)*Abfalldokumentation!$J1572,"0")</f>
        <v>4</v>
      </c>
      <c r="V1572" s="81" t="str">
        <f>IF(ISBLANK(A1572),VLOOKUP(Abfalldokumentation!$W1572,'Linien - BU'!R:S,2,FALSE),A1572)</f>
        <v>BU3</v>
      </c>
      <c r="W1572" s="77">
        <f t="shared" si="201"/>
        <v>29500613</v>
      </c>
      <c r="X1572" s="77">
        <f t="shared" si="202"/>
        <v>12</v>
      </c>
    </row>
    <row r="1573" spans="1:24" ht="30" customHeight="1" x14ac:dyDescent="0.25">
      <c r="A1573" s="45"/>
      <c r="B1573" s="60">
        <v>29500613</v>
      </c>
      <c r="C1573" s="46">
        <v>72</v>
      </c>
      <c r="D1573" s="46">
        <v>12</v>
      </c>
      <c r="E1573" s="47">
        <v>44508</v>
      </c>
      <c r="F1573" s="61"/>
      <c r="G1573" s="46"/>
      <c r="H1573" s="50" t="str">
        <f>IFERROR(VLOOKUP(Abfalldokumentation!$B1573,Artikel!A:C,3,FALSE),Abfalldokumentation!$B1573)</f>
        <v>VOS Räucher extra natri</v>
      </c>
      <c r="I1573" s="73" t="str">
        <f>VLOOKUP(V1573,'Linien - BU'!A:B,2,FALSE)</f>
        <v>BU3</v>
      </c>
      <c r="J1573" s="74">
        <f t="shared" si="196"/>
        <v>72</v>
      </c>
      <c r="K1573" s="75">
        <f>Abfalldokumentation!$E1573</f>
        <v>44508</v>
      </c>
      <c r="L1573" s="74" t="str">
        <f>IFERROR(IF(VLOOKUP(W1573,'[1]Rohware 230'!$B:$C,2,FALSE)=0,"Rohware"),
IFERROR(IF(VLOOKUP(W1573,[1]Sammelnr.!$B:$C,2,FALSE)=0,"Sammelnr. ungeschält ABS"),
IFERROR(IF(VLOOKUP(W1573,[1]Sammelnr.!$E:$F,2,FALSE)=0,"Sammelnr. ungeschält VS"),
IFERROR(IF(VLOOKUP(W1573,[1]Sammelnr.!$H:$I,2,FALSE)=0,"Sammelnr. geschält"),
IFERROR(IF(VLOOKUP(W1573,[1]Offen!$B:$C,2,FALSE)=0,"Offen ungeschält ABS"),
IFERROR(IF(VLOOKUP(W1573,[1]Offen!$E:$F,2,FALSE)=0,"Offen ungeschält VOS"),
IFERROR(IF(VLOOKUP(W1573,[1]Offen!$H:$I,2,FALSE)=0,"Offen geschält RW"),
IFERROR(IF(VLOOKUP(W1573,[1]Offen!$K:$L,2,FALSE)=0,"Offen vegan"),
IFERROR(IF(VLOOKUP(W1573,[1]Offen!$N:$O,2,FALSE)=0,"Offen Zipfel"),
IFERROR(IF(VLOOKUP(W1573,[1]Offen!$Q:$R,2,FALSE)=0,"Offen Endstücke"),
IFERROR(IF(VLOOKUP(W1573,[1]Vakuumiert!$B:$C,2,FALSE)=0,"Vakuumierter VOS ungeschält"),
IFERROR(IF(VLOOKUP(W1573,[1]Vakuumiert!$E:$F,2,FALSE)=0,"Vakuumierter ABS ungeschält"),
IFERROR(IF(VLOOKUP(W1573,[1]Vakuumiert!$H:$I,2,FALSE)=0,"Vakuumierter VOS geschält"),
IFERROR(IF(VLOOKUP(W1573,[1]Vakuumiert!$K:$L,2,FALSE)=0,"Vakuumierter VOS vegan"),
IFERROR(IF(VLOOKUP(W1573,[1]Vakuumiert!$N:$O,2,FALSE)=0,"Vakuumierter VOS Zipfel"),
IFERROR(IF(VLOOKUP(W1573,[1]Vakuumiert!$Q:$R,2,FALSE)=0,"Vakuumiert geschält"),
IFERROR(IF(VLOOKUP(W1573,'[1]vakuumierte Fertigprodukte'!$B:$C,2,FALSE)=0,"Fertigprodukte"),
IFERROR(IF(VLOOKUP(W1573,'[1]vakuumierte Fertigprodukte'!$E:$FI,2,FALSE)=0,"Vakuumierte Zipfel"),
IFERROR(IF(VLOOKUP(W1573,[1]Wurste!$B:$C,2,FALSE)=0,"Räucherwürste"),
IFERROR(IF(VLOOKUP(W1573,[1]Wurste!$E:$F,2,FALSE)=0,"URW/URGW Wurst"),
IFERROR(IF(VLOOKUP(W1573,[1]Wurste!$H:$I,2,FALSE)=0,"HF-Wurst Vegan"),
IFERROR(IF(VLOOKUP(W1573,[1]Wurste!$K:$L,2,FALSE)=0,"320er ohne Würste"),
IFERROR(IF(AND(OR(Abfalldokumentation!$I1573="BU3",Abfalldokumentation!$I1573="Verkauf"),Abfalldokumentation!$N1573="Schimmel",Abfalldokumentation!$O1573="keinen Abnehmer/kein Schälpersonal"),"Div. Zipfel, ES ohne Verwendung",VLOOKUP(Abfalldokumentation!$M1573,Produktgruppen!A:B,2,FALSE)),"-")))))))))))))))))))))))</f>
        <v>Offen ungeschält VOS</v>
      </c>
      <c r="M1573" s="76" t="str">
        <f>IFERROR(VLOOKUP(Abfalldokumentation!$W1573,Artikel!A:C,3,FALSE),Abfalldokumentation!$W1573)</f>
        <v>VOS Räucher extra natri</v>
      </c>
      <c r="N1573" s="76" t="str">
        <f>VLOOKUP(D1573,'Liste Gründe'!A:D,2,FALSE)</f>
        <v>Schimmel</v>
      </c>
      <c r="O1573" s="75" t="str">
        <f>IF(ISBLANK(F1573),VLOOKUP(Abfalldokumentation!$X1573,'Liste Gründe'!A:D,3,FALSE),F1573)</f>
        <v>Schimmel</v>
      </c>
      <c r="P1573" s="76" t="str">
        <f>IF(ISBLANK(Abfalldokumentation!$G1573),"-",Abfalldokumentation!$G1573)</f>
        <v>-</v>
      </c>
      <c r="Q1573" s="76">
        <f t="shared" si="197"/>
        <v>45</v>
      </c>
      <c r="R1573" s="76" t="str">
        <f t="shared" si="198"/>
        <v>Produkte</v>
      </c>
      <c r="S1573" s="76" t="str">
        <f t="shared" si="199"/>
        <v>BUs</v>
      </c>
      <c r="T1573" s="76" t="str">
        <f t="shared" si="200"/>
        <v>Symptome</v>
      </c>
      <c r="U1573" s="76">
        <f>IFERROR(VLOOKUP(Abfalldokumentation!$W1573,Kennzahlen!S:U,3,FALSE)*Abfalldokumentation!$J1573,"0")</f>
        <v>36</v>
      </c>
      <c r="V1573" s="76" t="str">
        <f>IF(ISBLANK(A1573),VLOOKUP(Abfalldokumentation!$W1573,'Linien - BU'!R:S,2,FALSE),A1573)</f>
        <v>BU3</v>
      </c>
      <c r="W1573" s="77">
        <f t="shared" si="201"/>
        <v>29500613</v>
      </c>
      <c r="X1573" s="77">
        <f t="shared" si="202"/>
        <v>12</v>
      </c>
    </row>
    <row r="1574" spans="1:24" ht="30" customHeight="1" x14ac:dyDescent="0.25">
      <c r="A1574" s="39"/>
      <c r="B1574" s="58">
        <v>29500613</v>
      </c>
      <c r="C1574" s="40">
        <v>45</v>
      </c>
      <c r="D1574" s="40">
        <v>12</v>
      </c>
      <c r="E1574" s="41">
        <v>44508</v>
      </c>
      <c r="F1574" s="59"/>
      <c r="G1574" s="40"/>
      <c r="H1574" s="44" t="str">
        <f>IFERROR(VLOOKUP(Abfalldokumentation!$B1574,Artikel!A:C,3,FALSE),Abfalldokumentation!$B1574)</f>
        <v>VOS Räucher extra natri</v>
      </c>
      <c r="I1574" s="78" t="str">
        <f>VLOOKUP(V1574,'Linien - BU'!A:B,2,FALSE)</f>
        <v>BU3</v>
      </c>
      <c r="J1574" s="79">
        <f t="shared" si="196"/>
        <v>45</v>
      </c>
      <c r="K1574" s="80">
        <f>Abfalldokumentation!$E1574</f>
        <v>44508</v>
      </c>
      <c r="L1574" s="79" t="str">
        <f>IFERROR(IF(VLOOKUP(W1574,'[1]Rohware 230'!$B:$C,2,FALSE)=0,"Rohware"),
IFERROR(IF(VLOOKUP(W1574,[1]Sammelnr.!$B:$C,2,FALSE)=0,"Sammelnr. ungeschält ABS"),
IFERROR(IF(VLOOKUP(W1574,[1]Sammelnr.!$E:$F,2,FALSE)=0,"Sammelnr. ungeschält VS"),
IFERROR(IF(VLOOKUP(W1574,[1]Sammelnr.!$H:$I,2,FALSE)=0,"Sammelnr. geschält"),
IFERROR(IF(VLOOKUP(W1574,[1]Offen!$B:$C,2,FALSE)=0,"Offen ungeschält ABS"),
IFERROR(IF(VLOOKUP(W1574,[1]Offen!$E:$F,2,FALSE)=0,"Offen ungeschält VOS"),
IFERROR(IF(VLOOKUP(W1574,[1]Offen!$H:$I,2,FALSE)=0,"Offen geschält RW"),
IFERROR(IF(VLOOKUP(W1574,[1]Offen!$K:$L,2,FALSE)=0,"Offen vegan"),
IFERROR(IF(VLOOKUP(W1574,[1]Offen!$N:$O,2,FALSE)=0,"Offen Zipfel"),
IFERROR(IF(VLOOKUP(W1574,[1]Offen!$Q:$R,2,FALSE)=0,"Offen Endstücke"),
IFERROR(IF(VLOOKUP(W1574,[1]Vakuumiert!$B:$C,2,FALSE)=0,"Vakuumierter VOS ungeschält"),
IFERROR(IF(VLOOKUP(W1574,[1]Vakuumiert!$E:$F,2,FALSE)=0,"Vakuumierter ABS ungeschält"),
IFERROR(IF(VLOOKUP(W1574,[1]Vakuumiert!$H:$I,2,FALSE)=0,"Vakuumierter VOS geschält"),
IFERROR(IF(VLOOKUP(W1574,[1]Vakuumiert!$K:$L,2,FALSE)=0,"Vakuumierter VOS vegan"),
IFERROR(IF(VLOOKUP(W1574,[1]Vakuumiert!$N:$O,2,FALSE)=0,"Vakuumierter VOS Zipfel"),
IFERROR(IF(VLOOKUP(W1574,[1]Vakuumiert!$Q:$R,2,FALSE)=0,"Vakuumiert geschält"),
IFERROR(IF(VLOOKUP(W1574,'[1]vakuumierte Fertigprodukte'!$B:$C,2,FALSE)=0,"Fertigprodukte"),
IFERROR(IF(VLOOKUP(W1574,'[1]vakuumierte Fertigprodukte'!$E:$FI,2,FALSE)=0,"Vakuumierte Zipfel"),
IFERROR(IF(VLOOKUP(W1574,[1]Wurste!$B:$C,2,FALSE)=0,"Räucherwürste"),
IFERROR(IF(VLOOKUP(W1574,[1]Wurste!$E:$F,2,FALSE)=0,"URW/URGW Wurst"),
IFERROR(IF(VLOOKUP(W1574,[1]Wurste!$H:$I,2,FALSE)=0,"HF-Wurst Vegan"),
IFERROR(IF(VLOOKUP(W1574,[1]Wurste!$K:$L,2,FALSE)=0,"320er ohne Würste"),
IFERROR(IF(AND(OR(Abfalldokumentation!$I1574="BU3",Abfalldokumentation!$I1574="Verkauf"),Abfalldokumentation!$N1574="Schimmel",Abfalldokumentation!$O1574="keinen Abnehmer/kein Schälpersonal"),"Div. Zipfel, ES ohne Verwendung",VLOOKUP(Abfalldokumentation!$M1574,Produktgruppen!A:B,2,FALSE)),"-")))))))))))))))))))))))</f>
        <v>Offen ungeschält VOS</v>
      </c>
      <c r="M1574" s="81" t="str">
        <f>IFERROR(VLOOKUP(Abfalldokumentation!$W1574,Artikel!A:C,3,FALSE),Abfalldokumentation!$W1574)</f>
        <v>VOS Räucher extra natri</v>
      </c>
      <c r="N1574" s="81" t="str">
        <f>VLOOKUP(D1574,'Liste Gründe'!A:D,2,FALSE)</f>
        <v>Schimmel</v>
      </c>
      <c r="O1574" s="80" t="str">
        <f>IF(ISBLANK(F1574),VLOOKUP(Abfalldokumentation!$X1574,'Liste Gründe'!A:D,3,FALSE),F1574)</f>
        <v>Schimmel</v>
      </c>
      <c r="P1574" s="81" t="str">
        <f>IF(ISBLANK(Abfalldokumentation!$G1574),"-",Abfalldokumentation!$G1574)</f>
        <v>-</v>
      </c>
      <c r="Q1574" s="81">
        <f t="shared" si="197"/>
        <v>45</v>
      </c>
      <c r="R1574" s="81" t="str">
        <f t="shared" si="198"/>
        <v>Produkte</v>
      </c>
      <c r="S1574" s="81" t="str">
        <f t="shared" si="199"/>
        <v>BUs</v>
      </c>
      <c r="T1574" s="81" t="str">
        <f t="shared" si="200"/>
        <v>Symptome</v>
      </c>
      <c r="U1574" s="81">
        <f>IFERROR(VLOOKUP(Abfalldokumentation!$W1574,Kennzahlen!S:U,3,FALSE)*Abfalldokumentation!$J1574,"0")</f>
        <v>22.5</v>
      </c>
      <c r="V1574" s="81" t="str">
        <f>IF(ISBLANK(A1574),VLOOKUP(Abfalldokumentation!$W1574,'Linien - BU'!R:S,2,FALSE),A1574)</f>
        <v>BU3</v>
      </c>
      <c r="W1574" s="77">
        <f t="shared" si="201"/>
        <v>29500613</v>
      </c>
      <c r="X1574" s="77">
        <f t="shared" si="202"/>
        <v>12</v>
      </c>
    </row>
    <row r="1575" spans="1:24" ht="30" customHeight="1" x14ac:dyDescent="0.25">
      <c r="A1575" s="45"/>
      <c r="B1575" s="60">
        <v>29500613</v>
      </c>
      <c r="C1575" s="46">
        <v>170</v>
      </c>
      <c r="D1575" s="46">
        <v>12</v>
      </c>
      <c r="E1575" s="47">
        <v>44508</v>
      </c>
      <c r="F1575" s="61"/>
      <c r="G1575" s="46"/>
      <c r="H1575" s="50" t="str">
        <f>IFERROR(VLOOKUP(Abfalldokumentation!$B1575,Artikel!A:C,3,FALSE),Abfalldokumentation!$B1575)</f>
        <v>VOS Räucher extra natri</v>
      </c>
      <c r="I1575" s="73" t="str">
        <f>VLOOKUP(V1575,'Linien - BU'!A:B,2,FALSE)</f>
        <v>BU3</v>
      </c>
      <c r="J1575" s="74">
        <f t="shared" si="196"/>
        <v>170</v>
      </c>
      <c r="K1575" s="75">
        <f>Abfalldokumentation!$E1575</f>
        <v>44508</v>
      </c>
      <c r="L1575" s="74" t="str">
        <f>IFERROR(IF(VLOOKUP(W1575,'[1]Rohware 230'!$B:$C,2,FALSE)=0,"Rohware"),
IFERROR(IF(VLOOKUP(W1575,[1]Sammelnr.!$B:$C,2,FALSE)=0,"Sammelnr. ungeschält ABS"),
IFERROR(IF(VLOOKUP(W1575,[1]Sammelnr.!$E:$F,2,FALSE)=0,"Sammelnr. ungeschält VS"),
IFERROR(IF(VLOOKUP(W1575,[1]Sammelnr.!$H:$I,2,FALSE)=0,"Sammelnr. geschält"),
IFERROR(IF(VLOOKUP(W1575,[1]Offen!$B:$C,2,FALSE)=0,"Offen ungeschält ABS"),
IFERROR(IF(VLOOKUP(W1575,[1]Offen!$E:$F,2,FALSE)=0,"Offen ungeschält VOS"),
IFERROR(IF(VLOOKUP(W1575,[1]Offen!$H:$I,2,FALSE)=0,"Offen geschält RW"),
IFERROR(IF(VLOOKUP(W1575,[1]Offen!$K:$L,2,FALSE)=0,"Offen vegan"),
IFERROR(IF(VLOOKUP(W1575,[1]Offen!$N:$O,2,FALSE)=0,"Offen Zipfel"),
IFERROR(IF(VLOOKUP(W1575,[1]Offen!$Q:$R,2,FALSE)=0,"Offen Endstücke"),
IFERROR(IF(VLOOKUP(W1575,[1]Vakuumiert!$B:$C,2,FALSE)=0,"Vakuumierter VOS ungeschält"),
IFERROR(IF(VLOOKUP(W1575,[1]Vakuumiert!$E:$F,2,FALSE)=0,"Vakuumierter ABS ungeschält"),
IFERROR(IF(VLOOKUP(W1575,[1]Vakuumiert!$H:$I,2,FALSE)=0,"Vakuumierter VOS geschält"),
IFERROR(IF(VLOOKUP(W1575,[1]Vakuumiert!$K:$L,2,FALSE)=0,"Vakuumierter VOS vegan"),
IFERROR(IF(VLOOKUP(W1575,[1]Vakuumiert!$N:$O,2,FALSE)=0,"Vakuumierter VOS Zipfel"),
IFERROR(IF(VLOOKUP(W1575,[1]Vakuumiert!$Q:$R,2,FALSE)=0,"Vakuumiert geschält"),
IFERROR(IF(VLOOKUP(W1575,'[1]vakuumierte Fertigprodukte'!$B:$C,2,FALSE)=0,"Fertigprodukte"),
IFERROR(IF(VLOOKUP(W1575,'[1]vakuumierte Fertigprodukte'!$E:$FI,2,FALSE)=0,"Vakuumierte Zipfel"),
IFERROR(IF(VLOOKUP(W1575,[1]Wurste!$B:$C,2,FALSE)=0,"Räucherwürste"),
IFERROR(IF(VLOOKUP(W1575,[1]Wurste!$E:$F,2,FALSE)=0,"URW/URGW Wurst"),
IFERROR(IF(VLOOKUP(W1575,[1]Wurste!$H:$I,2,FALSE)=0,"HF-Wurst Vegan"),
IFERROR(IF(VLOOKUP(W1575,[1]Wurste!$K:$L,2,FALSE)=0,"320er ohne Würste"),
IFERROR(IF(AND(OR(Abfalldokumentation!$I1575="BU3",Abfalldokumentation!$I1575="Verkauf"),Abfalldokumentation!$N1575="Schimmel",Abfalldokumentation!$O1575="keinen Abnehmer/kein Schälpersonal"),"Div. Zipfel, ES ohne Verwendung",VLOOKUP(Abfalldokumentation!$M1575,Produktgruppen!A:B,2,FALSE)),"-")))))))))))))))))))))))</f>
        <v>Offen ungeschält VOS</v>
      </c>
      <c r="M1575" s="76" t="str">
        <f>IFERROR(VLOOKUP(Abfalldokumentation!$W1575,Artikel!A:C,3,FALSE),Abfalldokumentation!$W1575)</f>
        <v>VOS Räucher extra natri</v>
      </c>
      <c r="N1575" s="76" t="str">
        <f>VLOOKUP(D1575,'Liste Gründe'!A:D,2,FALSE)</f>
        <v>Schimmel</v>
      </c>
      <c r="O1575" s="75" t="str">
        <f>IF(ISBLANK(F1575),VLOOKUP(Abfalldokumentation!$X1575,'Liste Gründe'!A:D,3,FALSE),F1575)</f>
        <v>Schimmel</v>
      </c>
      <c r="P1575" s="76" t="str">
        <f>IF(ISBLANK(Abfalldokumentation!$G1575),"-",Abfalldokumentation!$G1575)</f>
        <v>-</v>
      </c>
      <c r="Q1575" s="76">
        <f t="shared" si="197"/>
        <v>45</v>
      </c>
      <c r="R1575" s="76" t="str">
        <f t="shared" si="198"/>
        <v>Produkte</v>
      </c>
      <c r="S1575" s="76" t="str">
        <f t="shared" si="199"/>
        <v>BUs</v>
      </c>
      <c r="T1575" s="76" t="str">
        <f t="shared" si="200"/>
        <v>Symptome</v>
      </c>
      <c r="U1575" s="76">
        <f>IFERROR(VLOOKUP(Abfalldokumentation!$W1575,Kennzahlen!S:U,3,FALSE)*Abfalldokumentation!$J1575,"0")</f>
        <v>85</v>
      </c>
      <c r="V1575" s="76" t="str">
        <f>IF(ISBLANK(A1575),VLOOKUP(Abfalldokumentation!$W1575,'Linien - BU'!R:S,2,FALSE),A1575)</f>
        <v>BU3</v>
      </c>
      <c r="W1575" s="77">
        <f t="shared" si="201"/>
        <v>29500613</v>
      </c>
      <c r="X1575" s="77">
        <f t="shared" si="202"/>
        <v>12</v>
      </c>
    </row>
    <row r="1576" spans="1:24" ht="30" customHeight="1" x14ac:dyDescent="0.25">
      <c r="A1576" s="39"/>
      <c r="B1576" s="58">
        <v>29500613</v>
      </c>
      <c r="C1576" s="40">
        <v>20</v>
      </c>
      <c r="D1576" s="40">
        <v>12</v>
      </c>
      <c r="E1576" s="41">
        <v>44508</v>
      </c>
      <c r="F1576" s="59"/>
      <c r="G1576" s="40"/>
      <c r="H1576" s="44" t="str">
        <f>IFERROR(VLOOKUP(Abfalldokumentation!$B1576,Artikel!A:C,3,FALSE),Abfalldokumentation!$B1576)</f>
        <v>VOS Räucher extra natri</v>
      </c>
      <c r="I1576" s="78" t="str">
        <f>VLOOKUP(V1576,'Linien - BU'!A:B,2,FALSE)</f>
        <v>BU3</v>
      </c>
      <c r="J1576" s="79">
        <f t="shared" si="196"/>
        <v>20</v>
      </c>
      <c r="K1576" s="80">
        <f>Abfalldokumentation!$E1576</f>
        <v>44508</v>
      </c>
      <c r="L1576" s="79" t="str">
        <f>IFERROR(IF(VLOOKUP(W1576,'[1]Rohware 230'!$B:$C,2,FALSE)=0,"Rohware"),
IFERROR(IF(VLOOKUP(W1576,[1]Sammelnr.!$B:$C,2,FALSE)=0,"Sammelnr. ungeschält ABS"),
IFERROR(IF(VLOOKUP(W1576,[1]Sammelnr.!$E:$F,2,FALSE)=0,"Sammelnr. ungeschält VS"),
IFERROR(IF(VLOOKUP(W1576,[1]Sammelnr.!$H:$I,2,FALSE)=0,"Sammelnr. geschält"),
IFERROR(IF(VLOOKUP(W1576,[1]Offen!$B:$C,2,FALSE)=0,"Offen ungeschält ABS"),
IFERROR(IF(VLOOKUP(W1576,[1]Offen!$E:$F,2,FALSE)=0,"Offen ungeschält VOS"),
IFERROR(IF(VLOOKUP(W1576,[1]Offen!$H:$I,2,FALSE)=0,"Offen geschält RW"),
IFERROR(IF(VLOOKUP(W1576,[1]Offen!$K:$L,2,FALSE)=0,"Offen vegan"),
IFERROR(IF(VLOOKUP(W1576,[1]Offen!$N:$O,2,FALSE)=0,"Offen Zipfel"),
IFERROR(IF(VLOOKUP(W1576,[1]Offen!$Q:$R,2,FALSE)=0,"Offen Endstücke"),
IFERROR(IF(VLOOKUP(W1576,[1]Vakuumiert!$B:$C,2,FALSE)=0,"Vakuumierter VOS ungeschält"),
IFERROR(IF(VLOOKUP(W1576,[1]Vakuumiert!$E:$F,2,FALSE)=0,"Vakuumierter ABS ungeschält"),
IFERROR(IF(VLOOKUP(W1576,[1]Vakuumiert!$H:$I,2,FALSE)=0,"Vakuumierter VOS geschält"),
IFERROR(IF(VLOOKUP(W1576,[1]Vakuumiert!$K:$L,2,FALSE)=0,"Vakuumierter VOS vegan"),
IFERROR(IF(VLOOKUP(W1576,[1]Vakuumiert!$N:$O,2,FALSE)=0,"Vakuumierter VOS Zipfel"),
IFERROR(IF(VLOOKUP(W1576,[1]Vakuumiert!$Q:$R,2,FALSE)=0,"Vakuumiert geschält"),
IFERROR(IF(VLOOKUP(W1576,'[1]vakuumierte Fertigprodukte'!$B:$C,2,FALSE)=0,"Fertigprodukte"),
IFERROR(IF(VLOOKUP(W1576,'[1]vakuumierte Fertigprodukte'!$E:$FI,2,FALSE)=0,"Vakuumierte Zipfel"),
IFERROR(IF(VLOOKUP(W1576,[1]Wurste!$B:$C,2,FALSE)=0,"Räucherwürste"),
IFERROR(IF(VLOOKUP(W1576,[1]Wurste!$E:$F,2,FALSE)=0,"URW/URGW Wurst"),
IFERROR(IF(VLOOKUP(W1576,[1]Wurste!$H:$I,2,FALSE)=0,"HF-Wurst Vegan"),
IFERROR(IF(VLOOKUP(W1576,[1]Wurste!$K:$L,2,FALSE)=0,"320er ohne Würste"),
IFERROR(IF(AND(OR(Abfalldokumentation!$I1576="BU3",Abfalldokumentation!$I1576="Verkauf"),Abfalldokumentation!$N1576="Schimmel",Abfalldokumentation!$O1576="keinen Abnehmer/kein Schälpersonal"),"Div. Zipfel, ES ohne Verwendung",VLOOKUP(Abfalldokumentation!$M1576,Produktgruppen!A:B,2,FALSE)),"-")))))))))))))))))))))))</f>
        <v>Offen ungeschält VOS</v>
      </c>
      <c r="M1576" s="81" t="str">
        <f>IFERROR(VLOOKUP(Abfalldokumentation!$W1576,Artikel!A:C,3,FALSE),Abfalldokumentation!$W1576)</f>
        <v>VOS Räucher extra natri</v>
      </c>
      <c r="N1576" s="81" t="str">
        <f>VLOOKUP(D1576,'Liste Gründe'!A:D,2,FALSE)</f>
        <v>Schimmel</v>
      </c>
      <c r="O1576" s="80" t="str">
        <f>IF(ISBLANK(F1576),VLOOKUP(Abfalldokumentation!$X1576,'Liste Gründe'!A:D,3,FALSE),F1576)</f>
        <v>Schimmel</v>
      </c>
      <c r="P1576" s="81" t="str">
        <f>IF(ISBLANK(Abfalldokumentation!$G1576),"-",Abfalldokumentation!$G1576)</f>
        <v>-</v>
      </c>
      <c r="Q1576" s="81">
        <f t="shared" si="197"/>
        <v>45</v>
      </c>
      <c r="R1576" s="81" t="str">
        <f t="shared" si="198"/>
        <v>Produkte</v>
      </c>
      <c r="S1576" s="81" t="str">
        <f t="shared" si="199"/>
        <v>BUs</v>
      </c>
      <c r="T1576" s="81" t="str">
        <f t="shared" si="200"/>
        <v>Symptome</v>
      </c>
      <c r="U1576" s="81">
        <f>IFERROR(VLOOKUP(Abfalldokumentation!$W1576,Kennzahlen!S:U,3,FALSE)*Abfalldokumentation!$J1576,"0")</f>
        <v>10</v>
      </c>
      <c r="V1576" s="81" t="str">
        <f>IF(ISBLANK(A1576),VLOOKUP(Abfalldokumentation!$W1576,'Linien - BU'!R:S,2,FALSE),A1576)</f>
        <v>BU3</v>
      </c>
      <c r="W1576" s="77">
        <f t="shared" si="201"/>
        <v>29500613</v>
      </c>
      <c r="X1576" s="77">
        <f t="shared" si="202"/>
        <v>12</v>
      </c>
    </row>
    <row r="1577" spans="1:24" ht="30" customHeight="1" x14ac:dyDescent="0.25">
      <c r="A1577" s="45"/>
      <c r="B1577" s="60">
        <v>29500613</v>
      </c>
      <c r="C1577" s="46">
        <v>44</v>
      </c>
      <c r="D1577" s="46">
        <v>12</v>
      </c>
      <c r="E1577" s="47">
        <v>44508</v>
      </c>
      <c r="F1577" s="61"/>
      <c r="G1577" s="46"/>
      <c r="H1577" s="50" t="str">
        <f>IFERROR(VLOOKUP(Abfalldokumentation!$B1577,Artikel!A:C,3,FALSE),Abfalldokumentation!$B1577)</f>
        <v>VOS Räucher extra natri</v>
      </c>
      <c r="I1577" s="73" t="str">
        <f>VLOOKUP(V1577,'Linien - BU'!A:B,2,FALSE)</f>
        <v>BU3</v>
      </c>
      <c r="J1577" s="74">
        <f t="shared" si="196"/>
        <v>44</v>
      </c>
      <c r="K1577" s="75">
        <f>Abfalldokumentation!$E1577</f>
        <v>44508</v>
      </c>
      <c r="L1577" s="74" t="str">
        <f>IFERROR(IF(VLOOKUP(W1577,'[1]Rohware 230'!$B:$C,2,FALSE)=0,"Rohware"),
IFERROR(IF(VLOOKUP(W1577,[1]Sammelnr.!$B:$C,2,FALSE)=0,"Sammelnr. ungeschält ABS"),
IFERROR(IF(VLOOKUP(W1577,[1]Sammelnr.!$E:$F,2,FALSE)=0,"Sammelnr. ungeschält VS"),
IFERROR(IF(VLOOKUP(W1577,[1]Sammelnr.!$H:$I,2,FALSE)=0,"Sammelnr. geschält"),
IFERROR(IF(VLOOKUP(W1577,[1]Offen!$B:$C,2,FALSE)=0,"Offen ungeschält ABS"),
IFERROR(IF(VLOOKUP(W1577,[1]Offen!$E:$F,2,FALSE)=0,"Offen ungeschält VOS"),
IFERROR(IF(VLOOKUP(W1577,[1]Offen!$H:$I,2,FALSE)=0,"Offen geschält RW"),
IFERROR(IF(VLOOKUP(W1577,[1]Offen!$K:$L,2,FALSE)=0,"Offen vegan"),
IFERROR(IF(VLOOKUP(W1577,[1]Offen!$N:$O,2,FALSE)=0,"Offen Zipfel"),
IFERROR(IF(VLOOKUP(W1577,[1]Offen!$Q:$R,2,FALSE)=0,"Offen Endstücke"),
IFERROR(IF(VLOOKUP(W1577,[1]Vakuumiert!$B:$C,2,FALSE)=0,"Vakuumierter VOS ungeschält"),
IFERROR(IF(VLOOKUP(W1577,[1]Vakuumiert!$E:$F,2,FALSE)=0,"Vakuumierter ABS ungeschält"),
IFERROR(IF(VLOOKUP(W1577,[1]Vakuumiert!$H:$I,2,FALSE)=0,"Vakuumierter VOS geschält"),
IFERROR(IF(VLOOKUP(W1577,[1]Vakuumiert!$K:$L,2,FALSE)=0,"Vakuumierter VOS vegan"),
IFERROR(IF(VLOOKUP(W1577,[1]Vakuumiert!$N:$O,2,FALSE)=0,"Vakuumierter VOS Zipfel"),
IFERROR(IF(VLOOKUP(W1577,[1]Vakuumiert!$Q:$R,2,FALSE)=0,"Vakuumiert geschält"),
IFERROR(IF(VLOOKUP(W1577,'[1]vakuumierte Fertigprodukte'!$B:$C,2,FALSE)=0,"Fertigprodukte"),
IFERROR(IF(VLOOKUP(W1577,'[1]vakuumierte Fertigprodukte'!$E:$FI,2,FALSE)=0,"Vakuumierte Zipfel"),
IFERROR(IF(VLOOKUP(W1577,[1]Wurste!$B:$C,2,FALSE)=0,"Räucherwürste"),
IFERROR(IF(VLOOKUP(W1577,[1]Wurste!$E:$F,2,FALSE)=0,"URW/URGW Wurst"),
IFERROR(IF(VLOOKUP(W1577,[1]Wurste!$H:$I,2,FALSE)=0,"HF-Wurst Vegan"),
IFERROR(IF(VLOOKUP(W1577,[1]Wurste!$K:$L,2,FALSE)=0,"320er ohne Würste"),
IFERROR(IF(AND(OR(Abfalldokumentation!$I1577="BU3",Abfalldokumentation!$I1577="Verkauf"),Abfalldokumentation!$N1577="Schimmel",Abfalldokumentation!$O1577="keinen Abnehmer/kein Schälpersonal"),"Div. Zipfel, ES ohne Verwendung",VLOOKUP(Abfalldokumentation!$M1577,Produktgruppen!A:B,2,FALSE)),"-")))))))))))))))))))))))</f>
        <v>Offen ungeschält VOS</v>
      </c>
      <c r="M1577" s="76" t="str">
        <f>IFERROR(VLOOKUP(Abfalldokumentation!$W1577,Artikel!A:C,3,FALSE),Abfalldokumentation!$W1577)</f>
        <v>VOS Räucher extra natri</v>
      </c>
      <c r="N1577" s="76" t="str">
        <f>VLOOKUP(D1577,'Liste Gründe'!A:D,2,FALSE)</f>
        <v>Schimmel</v>
      </c>
      <c r="O1577" s="75" t="str">
        <f>IF(ISBLANK(F1577),VLOOKUP(Abfalldokumentation!$X1577,'Liste Gründe'!A:D,3,FALSE),F1577)</f>
        <v>Schimmel</v>
      </c>
      <c r="P1577" s="76" t="str">
        <f>IF(ISBLANK(Abfalldokumentation!$G1577),"-",Abfalldokumentation!$G1577)</f>
        <v>-</v>
      </c>
      <c r="Q1577" s="76">
        <f t="shared" si="197"/>
        <v>45</v>
      </c>
      <c r="R1577" s="76" t="str">
        <f t="shared" si="198"/>
        <v>Produkte</v>
      </c>
      <c r="S1577" s="76" t="str">
        <f t="shared" si="199"/>
        <v>BUs</v>
      </c>
      <c r="T1577" s="76" t="str">
        <f t="shared" si="200"/>
        <v>Symptome</v>
      </c>
      <c r="U1577" s="76">
        <f>IFERROR(VLOOKUP(Abfalldokumentation!$W1577,Kennzahlen!S:U,3,FALSE)*Abfalldokumentation!$J1577,"0")</f>
        <v>22</v>
      </c>
      <c r="V1577" s="76" t="str">
        <f>IF(ISBLANK(A1577),VLOOKUP(Abfalldokumentation!$W1577,'Linien - BU'!R:S,2,FALSE),A1577)</f>
        <v>BU3</v>
      </c>
      <c r="W1577" s="77">
        <f t="shared" si="201"/>
        <v>29500613</v>
      </c>
      <c r="X1577" s="77">
        <f t="shared" si="202"/>
        <v>12</v>
      </c>
    </row>
    <row r="1578" spans="1:24" ht="30" customHeight="1" x14ac:dyDescent="0.25">
      <c r="A1578" s="39"/>
      <c r="B1578" s="58">
        <v>29500858</v>
      </c>
      <c r="C1578" s="40">
        <v>25</v>
      </c>
      <c r="D1578" s="40">
        <v>12</v>
      </c>
      <c r="E1578" s="41">
        <v>44508</v>
      </c>
      <c r="F1578" s="59"/>
      <c r="G1578" s="40"/>
      <c r="H1578" s="44" t="str">
        <f>IFERROR(VLOOKUP(Abfalldokumentation!$B1578,Artikel!A:C,3,FALSE),Abfalldokumentation!$B1578)</f>
        <v>VOS RW-NATUR OGT</v>
      </c>
      <c r="I1578" s="78" t="str">
        <f>VLOOKUP(V1578,'Linien - BU'!A:B,2,FALSE)</f>
        <v>BU3</v>
      </c>
      <c r="J1578" s="79">
        <f t="shared" si="196"/>
        <v>25</v>
      </c>
      <c r="K1578" s="80">
        <f>Abfalldokumentation!$E1578</f>
        <v>44508</v>
      </c>
      <c r="L1578" s="79" t="str">
        <f>IFERROR(IF(VLOOKUP(W1578,'[1]Rohware 230'!$B:$C,2,FALSE)=0,"Rohware"),
IFERROR(IF(VLOOKUP(W1578,[1]Sammelnr.!$B:$C,2,FALSE)=0,"Sammelnr. ungeschält ABS"),
IFERROR(IF(VLOOKUP(W1578,[1]Sammelnr.!$E:$F,2,FALSE)=0,"Sammelnr. ungeschält VS"),
IFERROR(IF(VLOOKUP(W1578,[1]Sammelnr.!$H:$I,2,FALSE)=0,"Sammelnr. geschält"),
IFERROR(IF(VLOOKUP(W1578,[1]Offen!$B:$C,2,FALSE)=0,"Offen ungeschält ABS"),
IFERROR(IF(VLOOKUP(W1578,[1]Offen!$E:$F,2,FALSE)=0,"Offen ungeschält VOS"),
IFERROR(IF(VLOOKUP(W1578,[1]Offen!$H:$I,2,FALSE)=0,"Offen geschält RW"),
IFERROR(IF(VLOOKUP(W1578,[1]Offen!$K:$L,2,FALSE)=0,"Offen vegan"),
IFERROR(IF(VLOOKUP(W1578,[1]Offen!$N:$O,2,FALSE)=0,"Offen Zipfel"),
IFERROR(IF(VLOOKUP(W1578,[1]Offen!$Q:$R,2,FALSE)=0,"Offen Endstücke"),
IFERROR(IF(VLOOKUP(W1578,[1]Vakuumiert!$B:$C,2,FALSE)=0,"Vakuumierter VOS ungeschält"),
IFERROR(IF(VLOOKUP(W1578,[1]Vakuumiert!$E:$F,2,FALSE)=0,"Vakuumierter ABS ungeschält"),
IFERROR(IF(VLOOKUP(W1578,[1]Vakuumiert!$H:$I,2,FALSE)=0,"Vakuumierter VOS geschält"),
IFERROR(IF(VLOOKUP(W1578,[1]Vakuumiert!$K:$L,2,FALSE)=0,"Vakuumierter VOS vegan"),
IFERROR(IF(VLOOKUP(W1578,[1]Vakuumiert!$N:$O,2,FALSE)=0,"Vakuumierter VOS Zipfel"),
IFERROR(IF(VLOOKUP(W1578,[1]Vakuumiert!$Q:$R,2,FALSE)=0,"Vakuumiert geschält"),
IFERROR(IF(VLOOKUP(W1578,'[1]vakuumierte Fertigprodukte'!$B:$C,2,FALSE)=0,"Fertigprodukte"),
IFERROR(IF(VLOOKUP(W1578,'[1]vakuumierte Fertigprodukte'!$E:$FI,2,FALSE)=0,"Vakuumierte Zipfel"),
IFERROR(IF(VLOOKUP(W1578,[1]Wurste!$B:$C,2,FALSE)=0,"Räucherwürste"),
IFERROR(IF(VLOOKUP(W1578,[1]Wurste!$E:$F,2,FALSE)=0,"URW/URGW Wurst"),
IFERROR(IF(VLOOKUP(W1578,[1]Wurste!$H:$I,2,FALSE)=0,"HF-Wurst Vegan"),
IFERROR(IF(VLOOKUP(W1578,[1]Wurste!$K:$L,2,FALSE)=0,"320er ohne Würste"),
IFERROR(IF(AND(OR(Abfalldokumentation!$I1578="BU3",Abfalldokumentation!$I1578="Verkauf"),Abfalldokumentation!$N1578="Schimmel",Abfalldokumentation!$O1578="keinen Abnehmer/kein Schälpersonal"),"Div. Zipfel, ES ohne Verwendung",VLOOKUP(Abfalldokumentation!$M1578,Produktgruppen!A:B,2,FALSE)),"-")))))))))))))))))))))))</f>
        <v>Offen ungeschält VOS</v>
      </c>
      <c r="M1578" s="81" t="str">
        <f>IFERROR(VLOOKUP(Abfalldokumentation!$W1578,Artikel!A:C,3,FALSE),Abfalldokumentation!$W1578)</f>
        <v>VOS RW-NATUR OGT</v>
      </c>
      <c r="N1578" s="81" t="str">
        <f>VLOOKUP(D1578,'Liste Gründe'!A:D,2,FALSE)</f>
        <v>Schimmel</v>
      </c>
      <c r="O1578" s="80" t="str">
        <f>IF(ISBLANK(F1578),VLOOKUP(Abfalldokumentation!$X1578,'Liste Gründe'!A:D,3,FALSE),F1578)</f>
        <v>Schimmel</v>
      </c>
      <c r="P1578" s="81" t="str">
        <f>IF(ISBLANK(Abfalldokumentation!$G1578),"-",Abfalldokumentation!$G1578)</f>
        <v>-</v>
      </c>
      <c r="Q1578" s="81">
        <f t="shared" si="197"/>
        <v>45</v>
      </c>
      <c r="R1578" s="81" t="str">
        <f t="shared" si="198"/>
        <v>Produkte</v>
      </c>
      <c r="S1578" s="81" t="str">
        <f t="shared" si="199"/>
        <v>BUs</v>
      </c>
      <c r="T1578" s="81" t="str">
        <f t="shared" si="200"/>
        <v>Symptome</v>
      </c>
      <c r="U1578" s="81" t="str">
        <f>IFERROR(VLOOKUP(Abfalldokumentation!$W1578,Kennzahlen!S:U,3,FALSE)*Abfalldokumentation!$J1578,"0")</f>
        <v>0</v>
      </c>
      <c r="V1578" s="81" t="str">
        <f>IF(ISBLANK(A1578),VLOOKUP(Abfalldokumentation!$W1578,'Linien - BU'!R:S,2,FALSE),A1578)</f>
        <v>BU3</v>
      </c>
      <c r="W1578" s="77">
        <f t="shared" si="201"/>
        <v>29500858</v>
      </c>
      <c r="X1578" s="77">
        <f t="shared" si="202"/>
        <v>12</v>
      </c>
    </row>
    <row r="1579" spans="1:24" ht="30" customHeight="1" x14ac:dyDescent="0.25">
      <c r="A1579" s="45"/>
      <c r="B1579" s="60">
        <v>29500858</v>
      </c>
      <c r="C1579" s="46">
        <v>5</v>
      </c>
      <c r="D1579" s="46">
        <v>12</v>
      </c>
      <c r="E1579" s="47">
        <v>44508</v>
      </c>
      <c r="F1579" s="61"/>
      <c r="G1579" s="46"/>
      <c r="H1579" s="50" t="str">
        <f>IFERROR(VLOOKUP(Abfalldokumentation!$B1579,Artikel!A:C,3,FALSE),Abfalldokumentation!$B1579)</f>
        <v>VOS RW-NATUR OGT</v>
      </c>
      <c r="I1579" s="73" t="str">
        <f>VLOOKUP(V1579,'Linien - BU'!A:B,2,FALSE)</f>
        <v>BU3</v>
      </c>
      <c r="J1579" s="74">
        <f t="shared" si="196"/>
        <v>5</v>
      </c>
      <c r="K1579" s="75">
        <f>Abfalldokumentation!$E1579</f>
        <v>44508</v>
      </c>
      <c r="L1579" s="74" t="str">
        <f>IFERROR(IF(VLOOKUP(W1579,'[1]Rohware 230'!$B:$C,2,FALSE)=0,"Rohware"),
IFERROR(IF(VLOOKUP(W1579,[1]Sammelnr.!$B:$C,2,FALSE)=0,"Sammelnr. ungeschält ABS"),
IFERROR(IF(VLOOKUP(W1579,[1]Sammelnr.!$E:$F,2,FALSE)=0,"Sammelnr. ungeschält VS"),
IFERROR(IF(VLOOKUP(W1579,[1]Sammelnr.!$H:$I,2,FALSE)=0,"Sammelnr. geschält"),
IFERROR(IF(VLOOKUP(W1579,[1]Offen!$B:$C,2,FALSE)=0,"Offen ungeschält ABS"),
IFERROR(IF(VLOOKUP(W1579,[1]Offen!$E:$F,2,FALSE)=0,"Offen ungeschält VOS"),
IFERROR(IF(VLOOKUP(W1579,[1]Offen!$H:$I,2,FALSE)=0,"Offen geschält RW"),
IFERROR(IF(VLOOKUP(W1579,[1]Offen!$K:$L,2,FALSE)=0,"Offen vegan"),
IFERROR(IF(VLOOKUP(W1579,[1]Offen!$N:$O,2,FALSE)=0,"Offen Zipfel"),
IFERROR(IF(VLOOKUP(W1579,[1]Offen!$Q:$R,2,FALSE)=0,"Offen Endstücke"),
IFERROR(IF(VLOOKUP(W1579,[1]Vakuumiert!$B:$C,2,FALSE)=0,"Vakuumierter VOS ungeschält"),
IFERROR(IF(VLOOKUP(W1579,[1]Vakuumiert!$E:$F,2,FALSE)=0,"Vakuumierter ABS ungeschält"),
IFERROR(IF(VLOOKUP(W1579,[1]Vakuumiert!$H:$I,2,FALSE)=0,"Vakuumierter VOS geschält"),
IFERROR(IF(VLOOKUP(W1579,[1]Vakuumiert!$K:$L,2,FALSE)=0,"Vakuumierter VOS vegan"),
IFERROR(IF(VLOOKUP(W1579,[1]Vakuumiert!$N:$O,2,FALSE)=0,"Vakuumierter VOS Zipfel"),
IFERROR(IF(VLOOKUP(W1579,[1]Vakuumiert!$Q:$R,2,FALSE)=0,"Vakuumiert geschält"),
IFERROR(IF(VLOOKUP(W1579,'[1]vakuumierte Fertigprodukte'!$B:$C,2,FALSE)=0,"Fertigprodukte"),
IFERROR(IF(VLOOKUP(W1579,'[1]vakuumierte Fertigprodukte'!$E:$FI,2,FALSE)=0,"Vakuumierte Zipfel"),
IFERROR(IF(VLOOKUP(W1579,[1]Wurste!$B:$C,2,FALSE)=0,"Räucherwürste"),
IFERROR(IF(VLOOKUP(W1579,[1]Wurste!$E:$F,2,FALSE)=0,"URW/URGW Wurst"),
IFERROR(IF(VLOOKUP(W1579,[1]Wurste!$H:$I,2,FALSE)=0,"HF-Wurst Vegan"),
IFERROR(IF(VLOOKUP(W1579,[1]Wurste!$K:$L,2,FALSE)=0,"320er ohne Würste"),
IFERROR(IF(AND(OR(Abfalldokumentation!$I1579="BU3",Abfalldokumentation!$I1579="Verkauf"),Abfalldokumentation!$N1579="Schimmel",Abfalldokumentation!$O1579="keinen Abnehmer/kein Schälpersonal"),"Div. Zipfel, ES ohne Verwendung",VLOOKUP(Abfalldokumentation!$M1579,Produktgruppen!A:B,2,FALSE)),"-")))))))))))))))))))))))</f>
        <v>Offen ungeschält VOS</v>
      </c>
      <c r="M1579" s="76" t="str">
        <f>IFERROR(VLOOKUP(Abfalldokumentation!$W1579,Artikel!A:C,3,FALSE),Abfalldokumentation!$W1579)</f>
        <v>VOS RW-NATUR OGT</v>
      </c>
      <c r="N1579" s="76" t="str">
        <f>VLOOKUP(D1579,'Liste Gründe'!A:D,2,FALSE)</f>
        <v>Schimmel</v>
      </c>
      <c r="O1579" s="75" t="str">
        <f>IF(ISBLANK(F1579),VLOOKUP(Abfalldokumentation!$X1579,'Liste Gründe'!A:D,3,FALSE),F1579)</f>
        <v>Schimmel</v>
      </c>
      <c r="P1579" s="76" t="str">
        <f>IF(ISBLANK(Abfalldokumentation!$G1579),"-",Abfalldokumentation!$G1579)</f>
        <v>-</v>
      </c>
      <c r="Q1579" s="76">
        <f t="shared" si="197"/>
        <v>45</v>
      </c>
      <c r="R1579" s="76" t="str">
        <f t="shared" si="198"/>
        <v>Produkte</v>
      </c>
      <c r="S1579" s="76" t="str">
        <f t="shared" si="199"/>
        <v>BUs</v>
      </c>
      <c r="T1579" s="76" t="str">
        <f t="shared" si="200"/>
        <v>Symptome</v>
      </c>
      <c r="U1579" s="76" t="str">
        <f>IFERROR(VLOOKUP(Abfalldokumentation!$W1579,Kennzahlen!S:U,3,FALSE)*Abfalldokumentation!$J1579,"0")</f>
        <v>0</v>
      </c>
      <c r="V1579" s="76" t="str">
        <f>IF(ISBLANK(A1579),VLOOKUP(Abfalldokumentation!$W1579,'Linien - BU'!R:S,2,FALSE),A1579)</f>
        <v>BU3</v>
      </c>
      <c r="W1579" s="77">
        <f t="shared" si="201"/>
        <v>29500858</v>
      </c>
      <c r="X1579" s="77">
        <f t="shared" si="202"/>
        <v>12</v>
      </c>
    </row>
    <row r="1580" spans="1:24" ht="30" customHeight="1" x14ac:dyDescent="0.25">
      <c r="A1580" s="39"/>
      <c r="B1580" s="58">
        <v>29500858</v>
      </c>
      <c r="C1580" s="40">
        <v>4</v>
      </c>
      <c r="D1580" s="40">
        <v>12</v>
      </c>
      <c r="E1580" s="41">
        <v>44508</v>
      </c>
      <c r="F1580" s="59"/>
      <c r="G1580" s="40"/>
      <c r="H1580" s="44" t="str">
        <f>IFERROR(VLOOKUP(Abfalldokumentation!$B1580,Artikel!A:C,3,FALSE),Abfalldokumentation!$B1580)</f>
        <v>VOS RW-NATUR OGT</v>
      </c>
      <c r="I1580" s="78" t="str">
        <f>VLOOKUP(V1580,'Linien - BU'!A:B,2,FALSE)</f>
        <v>BU3</v>
      </c>
      <c r="J1580" s="79">
        <f t="shared" si="196"/>
        <v>4</v>
      </c>
      <c r="K1580" s="80">
        <f>Abfalldokumentation!$E1580</f>
        <v>44508</v>
      </c>
      <c r="L1580" s="79" t="str">
        <f>IFERROR(IF(VLOOKUP(W1580,'[1]Rohware 230'!$B:$C,2,FALSE)=0,"Rohware"),
IFERROR(IF(VLOOKUP(W1580,[1]Sammelnr.!$B:$C,2,FALSE)=0,"Sammelnr. ungeschält ABS"),
IFERROR(IF(VLOOKUP(W1580,[1]Sammelnr.!$E:$F,2,FALSE)=0,"Sammelnr. ungeschält VS"),
IFERROR(IF(VLOOKUP(W1580,[1]Sammelnr.!$H:$I,2,FALSE)=0,"Sammelnr. geschält"),
IFERROR(IF(VLOOKUP(W1580,[1]Offen!$B:$C,2,FALSE)=0,"Offen ungeschält ABS"),
IFERROR(IF(VLOOKUP(W1580,[1]Offen!$E:$F,2,FALSE)=0,"Offen ungeschält VOS"),
IFERROR(IF(VLOOKUP(W1580,[1]Offen!$H:$I,2,FALSE)=0,"Offen geschält RW"),
IFERROR(IF(VLOOKUP(W1580,[1]Offen!$K:$L,2,FALSE)=0,"Offen vegan"),
IFERROR(IF(VLOOKUP(W1580,[1]Offen!$N:$O,2,FALSE)=0,"Offen Zipfel"),
IFERROR(IF(VLOOKUP(W1580,[1]Offen!$Q:$R,2,FALSE)=0,"Offen Endstücke"),
IFERROR(IF(VLOOKUP(W1580,[1]Vakuumiert!$B:$C,2,FALSE)=0,"Vakuumierter VOS ungeschält"),
IFERROR(IF(VLOOKUP(W1580,[1]Vakuumiert!$E:$F,2,FALSE)=0,"Vakuumierter ABS ungeschält"),
IFERROR(IF(VLOOKUP(W1580,[1]Vakuumiert!$H:$I,2,FALSE)=0,"Vakuumierter VOS geschält"),
IFERROR(IF(VLOOKUP(W1580,[1]Vakuumiert!$K:$L,2,FALSE)=0,"Vakuumierter VOS vegan"),
IFERROR(IF(VLOOKUP(W1580,[1]Vakuumiert!$N:$O,2,FALSE)=0,"Vakuumierter VOS Zipfel"),
IFERROR(IF(VLOOKUP(W1580,[1]Vakuumiert!$Q:$R,2,FALSE)=0,"Vakuumiert geschält"),
IFERROR(IF(VLOOKUP(W1580,'[1]vakuumierte Fertigprodukte'!$B:$C,2,FALSE)=0,"Fertigprodukte"),
IFERROR(IF(VLOOKUP(W1580,'[1]vakuumierte Fertigprodukte'!$E:$FI,2,FALSE)=0,"Vakuumierte Zipfel"),
IFERROR(IF(VLOOKUP(W1580,[1]Wurste!$B:$C,2,FALSE)=0,"Räucherwürste"),
IFERROR(IF(VLOOKUP(W1580,[1]Wurste!$E:$F,2,FALSE)=0,"URW/URGW Wurst"),
IFERROR(IF(VLOOKUP(W1580,[1]Wurste!$H:$I,2,FALSE)=0,"HF-Wurst Vegan"),
IFERROR(IF(VLOOKUP(W1580,[1]Wurste!$K:$L,2,FALSE)=0,"320er ohne Würste"),
IFERROR(IF(AND(OR(Abfalldokumentation!$I1580="BU3",Abfalldokumentation!$I1580="Verkauf"),Abfalldokumentation!$N1580="Schimmel",Abfalldokumentation!$O1580="keinen Abnehmer/kein Schälpersonal"),"Div. Zipfel, ES ohne Verwendung",VLOOKUP(Abfalldokumentation!$M1580,Produktgruppen!A:B,2,FALSE)),"-")))))))))))))))))))))))</f>
        <v>Offen ungeschält VOS</v>
      </c>
      <c r="M1580" s="81" t="str">
        <f>IFERROR(VLOOKUP(Abfalldokumentation!$W1580,Artikel!A:C,3,FALSE),Abfalldokumentation!$W1580)</f>
        <v>VOS RW-NATUR OGT</v>
      </c>
      <c r="N1580" s="81" t="str">
        <f>VLOOKUP(D1580,'Liste Gründe'!A:D,2,FALSE)</f>
        <v>Schimmel</v>
      </c>
      <c r="O1580" s="80" t="str">
        <f>IF(ISBLANK(F1580),VLOOKUP(Abfalldokumentation!$X1580,'Liste Gründe'!A:D,3,FALSE),F1580)</f>
        <v>Schimmel</v>
      </c>
      <c r="P1580" s="81" t="str">
        <f>IF(ISBLANK(Abfalldokumentation!$G1580),"-",Abfalldokumentation!$G1580)</f>
        <v>-</v>
      </c>
      <c r="Q1580" s="81">
        <f t="shared" si="197"/>
        <v>45</v>
      </c>
      <c r="R1580" s="81" t="str">
        <f t="shared" si="198"/>
        <v>Produkte</v>
      </c>
      <c r="S1580" s="81" t="str">
        <f t="shared" si="199"/>
        <v>BUs</v>
      </c>
      <c r="T1580" s="81" t="str">
        <f t="shared" si="200"/>
        <v>Symptome</v>
      </c>
      <c r="U1580" s="81" t="str">
        <f>IFERROR(VLOOKUP(Abfalldokumentation!$W1580,Kennzahlen!S:U,3,FALSE)*Abfalldokumentation!$J1580,"0")</f>
        <v>0</v>
      </c>
      <c r="V1580" s="81" t="str">
        <f>IF(ISBLANK(A1580),VLOOKUP(Abfalldokumentation!$W1580,'Linien - BU'!R:S,2,FALSE),A1580)</f>
        <v>BU3</v>
      </c>
      <c r="W1580" s="77">
        <f t="shared" si="201"/>
        <v>29500858</v>
      </c>
      <c r="X1580" s="77">
        <f t="shared" si="202"/>
        <v>12</v>
      </c>
    </row>
    <row r="1581" spans="1:24" ht="30" customHeight="1" x14ac:dyDescent="0.25">
      <c r="A1581" s="45"/>
      <c r="B1581" s="60">
        <v>29500858</v>
      </c>
      <c r="C1581" s="46">
        <v>15</v>
      </c>
      <c r="D1581" s="46">
        <v>12</v>
      </c>
      <c r="E1581" s="47">
        <v>44508</v>
      </c>
      <c r="F1581" s="61"/>
      <c r="G1581" s="46"/>
      <c r="H1581" s="50" t="str">
        <f>IFERROR(VLOOKUP(Abfalldokumentation!$B1581,Artikel!A:C,3,FALSE),Abfalldokumentation!$B1581)</f>
        <v>VOS RW-NATUR OGT</v>
      </c>
      <c r="I1581" s="73" t="str">
        <f>VLOOKUP(V1581,'Linien - BU'!A:B,2,FALSE)</f>
        <v>BU3</v>
      </c>
      <c r="J1581" s="74">
        <f t="shared" si="196"/>
        <v>15</v>
      </c>
      <c r="K1581" s="75">
        <f>Abfalldokumentation!$E1581</f>
        <v>44508</v>
      </c>
      <c r="L1581" s="74" t="str">
        <f>IFERROR(IF(VLOOKUP(W1581,'[1]Rohware 230'!$B:$C,2,FALSE)=0,"Rohware"),
IFERROR(IF(VLOOKUP(W1581,[1]Sammelnr.!$B:$C,2,FALSE)=0,"Sammelnr. ungeschält ABS"),
IFERROR(IF(VLOOKUP(W1581,[1]Sammelnr.!$E:$F,2,FALSE)=0,"Sammelnr. ungeschält VS"),
IFERROR(IF(VLOOKUP(W1581,[1]Sammelnr.!$H:$I,2,FALSE)=0,"Sammelnr. geschält"),
IFERROR(IF(VLOOKUP(W1581,[1]Offen!$B:$C,2,FALSE)=0,"Offen ungeschält ABS"),
IFERROR(IF(VLOOKUP(W1581,[1]Offen!$E:$F,2,FALSE)=0,"Offen ungeschält VOS"),
IFERROR(IF(VLOOKUP(W1581,[1]Offen!$H:$I,2,FALSE)=0,"Offen geschält RW"),
IFERROR(IF(VLOOKUP(W1581,[1]Offen!$K:$L,2,FALSE)=0,"Offen vegan"),
IFERROR(IF(VLOOKUP(W1581,[1]Offen!$N:$O,2,FALSE)=0,"Offen Zipfel"),
IFERROR(IF(VLOOKUP(W1581,[1]Offen!$Q:$R,2,FALSE)=0,"Offen Endstücke"),
IFERROR(IF(VLOOKUP(W1581,[1]Vakuumiert!$B:$C,2,FALSE)=0,"Vakuumierter VOS ungeschält"),
IFERROR(IF(VLOOKUP(W1581,[1]Vakuumiert!$E:$F,2,FALSE)=0,"Vakuumierter ABS ungeschält"),
IFERROR(IF(VLOOKUP(W1581,[1]Vakuumiert!$H:$I,2,FALSE)=0,"Vakuumierter VOS geschält"),
IFERROR(IF(VLOOKUP(W1581,[1]Vakuumiert!$K:$L,2,FALSE)=0,"Vakuumierter VOS vegan"),
IFERROR(IF(VLOOKUP(W1581,[1]Vakuumiert!$N:$O,2,FALSE)=0,"Vakuumierter VOS Zipfel"),
IFERROR(IF(VLOOKUP(W1581,[1]Vakuumiert!$Q:$R,2,FALSE)=0,"Vakuumiert geschält"),
IFERROR(IF(VLOOKUP(W1581,'[1]vakuumierte Fertigprodukte'!$B:$C,2,FALSE)=0,"Fertigprodukte"),
IFERROR(IF(VLOOKUP(W1581,'[1]vakuumierte Fertigprodukte'!$E:$FI,2,FALSE)=0,"Vakuumierte Zipfel"),
IFERROR(IF(VLOOKUP(W1581,[1]Wurste!$B:$C,2,FALSE)=0,"Räucherwürste"),
IFERROR(IF(VLOOKUP(W1581,[1]Wurste!$E:$F,2,FALSE)=0,"URW/URGW Wurst"),
IFERROR(IF(VLOOKUP(W1581,[1]Wurste!$H:$I,2,FALSE)=0,"HF-Wurst Vegan"),
IFERROR(IF(VLOOKUP(W1581,[1]Wurste!$K:$L,2,FALSE)=0,"320er ohne Würste"),
IFERROR(IF(AND(OR(Abfalldokumentation!$I1581="BU3",Abfalldokumentation!$I1581="Verkauf"),Abfalldokumentation!$N1581="Schimmel",Abfalldokumentation!$O1581="keinen Abnehmer/kein Schälpersonal"),"Div. Zipfel, ES ohne Verwendung",VLOOKUP(Abfalldokumentation!$M1581,Produktgruppen!A:B,2,FALSE)),"-")))))))))))))))))))))))</f>
        <v>Offen ungeschält VOS</v>
      </c>
      <c r="M1581" s="76" t="str">
        <f>IFERROR(VLOOKUP(Abfalldokumentation!$W1581,Artikel!A:C,3,FALSE),Abfalldokumentation!$W1581)</f>
        <v>VOS RW-NATUR OGT</v>
      </c>
      <c r="N1581" s="76" t="str">
        <f>VLOOKUP(D1581,'Liste Gründe'!A:D,2,FALSE)</f>
        <v>Schimmel</v>
      </c>
      <c r="O1581" s="75" t="str">
        <f>IF(ISBLANK(F1581),VLOOKUP(Abfalldokumentation!$X1581,'Liste Gründe'!A:D,3,FALSE),F1581)</f>
        <v>Schimmel</v>
      </c>
      <c r="P1581" s="76" t="str">
        <f>IF(ISBLANK(Abfalldokumentation!$G1581),"-",Abfalldokumentation!$G1581)</f>
        <v>-</v>
      </c>
      <c r="Q1581" s="76">
        <f t="shared" si="197"/>
        <v>45</v>
      </c>
      <c r="R1581" s="76" t="str">
        <f t="shared" si="198"/>
        <v>Produkte</v>
      </c>
      <c r="S1581" s="76" t="str">
        <f t="shared" si="199"/>
        <v>BUs</v>
      </c>
      <c r="T1581" s="76" t="str">
        <f t="shared" si="200"/>
        <v>Symptome</v>
      </c>
      <c r="U1581" s="76" t="str">
        <f>IFERROR(VLOOKUP(Abfalldokumentation!$W1581,Kennzahlen!S:U,3,FALSE)*Abfalldokumentation!$J1581,"0")</f>
        <v>0</v>
      </c>
      <c r="V1581" s="76" t="str">
        <f>IF(ISBLANK(A1581),VLOOKUP(Abfalldokumentation!$W1581,'Linien - BU'!R:S,2,FALSE),A1581)</f>
        <v>BU3</v>
      </c>
      <c r="W1581" s="77">
        <f t="shared" si="201"/>
        <v>29500858</v>
      </c>
      <c r="X1581" s="77">
        <f t="shared" si="202"/>
        <v>12</v>
      </c>
    </row>
    <row r="1582" spans="1:24" ht="30" customHeight="1" x14ac:dyDescent="0.25">
      <c r="A1582" s="39"/>
      <c r="B1582" s="58">
        <v>29500858</v>
      </c>
      <c r="C1582" s="40">
        <v>15</v>
      </c>
      <c r="D1582" s="40">
        <v>12</v>
      </c>
      <c r="E1582" s="41">
        <v>44508</v>
      </c>
      <c r="F1582" s="59"/>
      <c r="G1582" s="40"/>
      <c r="H1582" s="44" t="str">
        <f>IFERROR(VLOOKUP(Abfalldokumentation!$B1582,Artikel!A:C,3,FALSE),Abfalldokumentation!$B1582)</f>
        <v>VOS RW-NATUR OGT</v>
      </c>
      <c r="I1582" s="78" t="str">
        <f>VLOOKUP(V1582,'Linien - BU'!A:B,2,FALSE)</f>
        <v>BU3</v>
      </c>
      <c r="J1582" s="79">
        <f t="shared" si="196"/>
        <v>15</v>
      </c>
      <c r="K1582" s="80">
        <f>Abfalldokumentation!$E1582</f>
        <v>44508</v>
      </c>
      <c r="L1582" s="79" t="str">
        <f>IFERROR(IF(VLOOKUP(W1582,'[1]Rohware 230'!$B:$C,2,FALSE)=0,"Rohware"),
IFERROR(IF(VLOOKUP(W1582,[1]Sammelnr.!$B:$C,2,FALSE)=0,"Sammelnr. ungeschält ABS"),
IFERROR(IF(VLOOKUP(W1582,[1]Sammelnr.!$E:$F,2,FALSE)=0,"Sammelnr. ungeschält VS"),
IFERROR(IF(VLOOKUP(W1582,[1]Sammelnr.!$H:$I,2,FALSE)=0,"Sammelnr. geschält"),
IFERROR(IF(VLOOKUP(W1582,[1]Offen!$B:$C,2,FALSE)=0,"Offen ungeschält ABS"),
IFERROR(IF(VLOOKUP(W1582,[1]Offen!$E:$F,2,FALSE)=0,"Offen ungeschält VOS"),
IFERROR(IF(VLOOKUP(W1582,[1]Offen!$H:$I,2,FALSE)=0,"Offen geschält RW"),
IFERROR(IF(VLOOKUP(W1582,[1]Offen!$K:$L,2,FALSE)=0,"Offen vegan"),
IFERROR(IF(VLOOKUP(W1582,[1]Offen!$N:$O,2,FALSE)=0,"Offen Zipfel"),
IFERROR(IF(VLOOKUP(W1582,[1]Offen!$Q:$R,2,FALSE)=0,"Offen Endstücke"),
IFERROR(IF(VLOOKUP(W1582,[1]Vakuumiert!$B:$C,2,FALSE)=0,"Vakuumierter VOS ungeschält"),
IFERROR(IF(VLOOKUP(W1582,[1]Vakuumiert!$E:$F,2,FALSE)=0,"Vakuumierter ABS ungeschält"),
IFERROR(IF(VLOOKUP(W1582,[1]Vakuumiert!$H:$I,2,FALSE)=0,"Vakuumierter VOS geschält"),
IFERROR(IF(VLOOKUP(W1582,[1]Vakuumiert!$K:$L,2,FALSE)=0,"Vakuumierter VOS vegan"),
IFERROR(IF(VLOOKUP(W1582,[1]Vakuumiert!$N:$O,2,FALSE)=0,"Vakuumierter VOS Zipfel"),
IFERROR(IF(VLOOKUP(W1582,[1]Vakuumiert!$Q:$R,2,FALSE)=0,"Vakuumiert geschält"),
IFERROR(IF(VLOOKUP(W1582,'[1]vakuumierte Fertigprodukte'!$B:$C,2,FALSE)=0,"Fertigprodukte"),
IFERROR(IF(VLOOKUP(W1582,'[1]vakuumierte Fertigprodukte'!$E:$FI,2,FALSE)=0,"Vakuumierte Zipfel"),
IFERROR(IF(VLOOKUP(W1582,[1]Wurste!$B:$C,2,FALSE)=0,"Räucherwürste"),
IFERROR(IF(VLOOKUP(W1582,[1]Wurste!$E:$F,2,FALSE)=0,"URW/URGW Wurst"),
IFERROR(IF(VLOOKUP(W1582,[1]Wurste!$H:$I,2,FALSE)=0,"HF-Wurst Vegan"),
IFERROR(IF(VLOOKUP(W1582,[1]Wurste!$K:$L,2,FALSE)=0,"320er ohne Würste"),
IFERROR(IF(AND(OR(Abfalldokumentation!$I1582="BU3",Abfalldokumentation!$I1582="Verkauf"),Abfalldokumentation!$N1582="Schimmel",Abfalldokumentation!$O1582="keinen Abnehmer/kein Schälpersonal"),"Div. Zipfel, ES ohne Verwendung",VLOOKUP(Abfalldokumentation!$M1582,Produktgruppen!A:B,2,FALSE)),"-")))))))))))))))))))))))</f>
        <v>Offen ungeschält VOS</v>
      </c>
      <c r="M1582" s="81" t="str">
        <f>IFERROR(VLOOKUP(Abfalldokumentation!$W1582,Artikel!A:C,3,FALSE),Abfalldokumentation!$W1582)</f>
        <v>VOS RW-NATUR OGT</v>
      </c>
      <c r="N1582" s="81" t="str">
        <f>VLOOKUP(D1582,'Liste Gründe'!A:D,2,FALSE)</f>
        <v>Schimmel</v>
      </c>
      <c r="O1582" s="80" t="str">
        <f>IF(ISBLANK(F1582),VLOOKUP(Abfalldokumentation!$X1582,'Liste Gründe'!A:D,3,FALSE),F1582)</f>
        <v>Schimmel</v>
      </c>
      <c r="P1582" s="81" t="str">
        <f>IF(ISBLANK(Abfalldokumentation!$G1582),"-",Abfalldokumentation!$G1582)</f>
        <v>-</v>
      </c>
      <c r="Q1582" s="81">
        <f t="shared" si="197"/>
        <v>45</v>
      </c>
      <c r="R1582" s="81" t="str">
        <f t="shared" si="198"/>
        <v>Produkte</v>
      </c>
      <c r="S1582" s="81" t="str">
        <f t="shared" si="199"/>
        <v>BUs</v>
      </c>
      <c r="T1582" s="81" t="str">
        <f t="shared" si="200"/>
        <v>Symptome</v>
      </c>
      <c r="U1582" s="81" t="str">
        <f>IFERROR(VLOOKUP(Abfalldokumentation!$W1582,Kennzahlen!S:U,3,FALSE)*Abfalldokumentation!$J1582,"0")</f>
        <v>0</v>
      </c>
      <c r="V1582" s="81" t="str">
        <f>IF(ISBLANK(A1582),VLOOKUP(Abfalldokumentation!$W1582,'Linien - BU'!R:S,2,FALSE),A1582)</f>
        <v>BU3</v>
      </c>
      <c r="W1582" s="77">
        <f t="shared" si="201"/>
        <v>29500858</v>
      </c>
      <c r="X1582" s="77">
        <f t="shared" si="202"/>
        <v>12</v>
      </c>
    </row>
    <row r="1583" spans="1:24" ht="30" customHeight="1" x14ac:dyDescent="0.25">
      <c r="A1583" s="45"/>
      <c r="B1583" s="60">
        <v>29500858</v>
      </c>
      <c r="C1583" s="46">
        <v>90</v>
      </c>
      <c r="D1583" s="46">
        <v>12</v>
      </c>
      <c r="E1583" s="47">
        <v>44508</v>
      </c>
      <c r="F1583" s="61"/>
      <c r="G1583" s="46"/>
      <c r="H1583" s="50" t="str">
        <f>IFERROR(VLOOKUP(Abfalldokumentation!$B1583,Artikel!A:C,3,FALSE),Abfalldokumentation!$B1583)</f>
        <v>VOS RW-NATUR OGT</v>
      </c>
      <c r="I1583" s="73" t="str">
        <f>VLOOKUP(V1583,'Linien - BU'!A:B,2,FALSE)</f>
        <v>BU3</v>
      </c>
      <c r="J1583" s="74">
        <f t="shared" si="196"/>
        <v>90</v>
      </c>
      <c r="K1583" s="75">
        <f>Abfalldokumentation!$E1583</f>
        <v>44508</v>
      </c>
      <c r="L1583" s="74" t="str">
        <f>IFERROR(IF(VLOOKUP(W1583,'[1]Rohware 230'!$B:$C,2,FALSE)=0,"Rohware"),
IFERROR(IF(VLOOKUP(W1583,[1]Sammelnr.!$B:$C,2,FALSE)=0,"Sammelnr. ungeschält ABS"),
IFERROR(IF(VLOOKUP(W1583,[1]Sammelnr.!$E:$F,2,FALSE)=0,"Sammelnr. ungeschält VS"),
IFERROR(IF(VLOOKUP(W1583,[1]Sammelnr.!$H:$I,2,FALSE)=0,"Sammelnr. geschält"),
IFERROR(IF(VLOOKUP(W1583,[1]Offen!$B:$C,2,FALSE)=0,"Offen ungeschält ABS"),
IFERROR(IF(VLOOKUP(W1583,[1]Offen!$E:$F,2,FALSE)=0,"Offen ungeschält VOS"),
IFERROR(IF(VLOOKUP(W1583,[1]Offen!$H:$I,2,FALSE)=0,"Offen geschält RW"),
IFERROR(IF(VLOOKUP(W1583,[1]Offen!$K:$L,2,FALSE)=0,"Offen vegan"),
IFERROR(IF(VLOOKUP(W1583,[1]Offen!$N:$O,2,FALSE)=0,"Offen Zipfel"),
IFERROR(IF(VLOOKUP(W1583,[1]Offen!$Q:$R,2,FALSE)=0,"Offen Endstücke"),
IFERROR(IF(VLOOKUP(W1583,[1]Vakuumiert!$B:$C,2,FALSE)=0,"Vakuumierter VOS ungeschält"),
IFERROR(IF(VLOOKUP(W1583,[1]Vakuumiert!$E:$F,2,FALSE)=0,"Vakuumierter ABS ungeschält"),
IFERROR(IF(VLOOKUP(W1583,[1]Vakuumiert!$H:$I,2,FALSE)=0,"Vakuumierter VOS geschält"),
IFERROR(IF(VLOOKUP(W1583,[1]Vakuumiert!$K:$L,2,FALSE)=0,"Vakuumierter VOS vegan"),
IFERROR(IF(VLOOKUP(W1583,[1]Vakuumiert!$N:$O,2,FALSE)=0,"Vakuumierter VOS Zipfel"),
IFERROR(IF(VLOOKUP(W1583,[1]Vakuumiert!$Q:$R,2,FALSE)=0,"Vakuumiert geschält"),
IFERROR(IF(VLOOKUP(W1583,'[1]vakuumierte Fertigprodukte'!$B:$C,2,FALSE)=0,"Fertigprodukte"),
IFERROR(IF(VLOOKUP(W1583,'[1]vakuumierte Fertigprodukte'!$E:$FI,2,FALSE)=0,"Vakuumierte Zipfel"),
IFERROR(IF(VLOOKUP(W1583,[1]Wurste!$B:$C,2,FALSE)=0,"Räucherwürste"),
IFERROR(IF(VLOOKUP(W1583,[1]Wurste!$E:$F,2,FALSE)=0,"URW/URGW Wurst"),
IFERROR(IF(VLOOKUP(W1583,[1]Wurste!$H:$I,2,FALSE)=0,"HF-Wurst Vegan"),
IFERROR(IF(VLOOKUP(W1583,[1]Wurste!$K:$L,2,FALSE)=0,"320er ohne Würste"),
IFERROR(IF(AND(OR(Abfalldokumentation!$I1583="BU3",Abfalldokumentation!$I1583="Verkauf"),Abfalldokumentation!$N1583="Schimmel",Abfalldokumentation!$O1583="keinen Abnehmer/kein Schälpersonal"),"Div. Zipfel, ES ohne Verwendung",VLOOKUP(Abfalldokumentation!$M1583,Produktgruppen!A:B,2,FALSE)),"-")))))))))))))))))))))))</f>
        <v>Offen ungeschält VOS</v>
      </c>
      <c r="M1583" s="76" t="str">
        <f>IFERROR(VLOOKUP(Abfalldokumentation!$W1583,Artikel!A:C,3,FALSE),Abfalldokumentation!$W1583)</f>
        <v>VOS RW-NATUR OGT</v>
      </c>
      <c r="N1583" s="76" t="str">
        <f>VLOOKUP(D1583,'Liste Gründe'!A:D,2,FALSE)</f>
        <v>Schimmel</v>
      </c>
      <c r="O1583" s="75" t="str">
        <f>IF(ISBLANK(F1583),VLOOKUP(Abfalldokumentation!$X1583,'Liste Gründe'!A:D,3,FALSE),F1583)</f>
        <v>Schimmel</v>
      </c>
      <c r="P1583" s="76" t="str">
        <f>IF(ISBLANK(Abfalldokumentation!$G1583),"-",Abfalldokumentation!$G1583)</f>
        <v>-</v>
      </c>
      <c r="Q1583" s="76">
        <f t="shared" si="197"/>
        <v>45</v>
      </c>
      <c r="R1583" s="76" t="str">
        <f t="shared" si="198"/>
        <v>Produkte</v>
      </c>
      <c r="S1583" s="76" t="str">
        <f t="shared" si="199"/>
        <v>BUs</v>
      </c>
      <c r="T1583" s="76" t="str">
        <f t="shared" si="200"/>
        <v>Symptome</v>
      </c>
      <c r="U1583" s="76" t="str">
        <f>IFERROR(VLOOKUP(Abfalldokumentation!$W1583,Kennzahlen!S:U,3,FALSE)*Abfalldokumentation!$J1583,"0")</f>
        <v>0</v>
      </c>
      <c r="V1583" s="76" t="str">
        <f>IF(ISBLANK(A1583),VLOOKUP(Abfalldokumentation!$W1583,'Linien - BU'!R:S,2,FALSE),A1583)</f>
        <v>BU3</v>
      </c>
      <c r="W1583" s="77">
        <f t="shared" si="201"/>
        <v>29500858</v>
      </c>
      <c r="X1583" s="77">
        <f t="shared" si="202"/>
        <v>12</v>
      </c>
    </row>
    <row r="1584" spans="1:24" ht="30" customHeight="1" x14ac:dyDescent="0.25">
      <c r="A1584" s="39"/>
      <c r="B1584" s="58">
        <v>29500858</v>
      </c>
      <c r="C1584" s="40">
        <v>5</v>
      </c>
      <c r="D1584" s="40">
        <v>12</v>
      </c>
      <c r="E1584" s="41">
        <v>44508</v>
      </c>
      <c r="F1584" s="59"/>
      <c r="G1584" s="40"/>
      <c r="H1584" s="44" t="str">
        <f>IFERROR(VLOOKUP(Abfalldokumentation!$B1584,Artikel!A:C,3,FALSE),Abfalldokumentation!$B1584)</f>
        <v>VOS RW-NATUR OGT</v>
      </c>
      <c r="I1584" s="78" t="str">
        <f>VLOOKUP(V1584,'Linien - BU'!A:B,2,FALSE)</f>
        <v>BU3</v>
      </c>
      <c r="J1584" s="79">
        <f t="shared" si="196"/>
        <v>5</v>
      </c>
      <c r="K1584" s="80">
        <f>Abfalldokumentation!$E1584</f>
        <v>44508</v>
      </c>
      <c r="L1584" s="79" t="str">
        <f>IFERROR(IF(VLOOKUP(W1584,'[1]Rohware 230'!$B:$C,2,FALSE)=0,"Rohware"),
IFERROR(IF(VLOOKUP(W1584,[1]Sammelnr.!$B:$C,2,FALSE)=0,"Sammelnr. ungeschält ABS"),
IFERROR(IF(VLOOKUP(W1584,[1]Sammelnr.!$E:$F,2,FALSE)=0,"Sammelnr. ungeschält VS"),
IFERROR(IF(VLOOKUP(W1584,[1]Sammelnr.!$H:$I,2,FALSE)=0,"Sammelnr. geschält"),
IFERROR(IF(VLOOKUP(W1584,[1]Offen!$B:$C,2,FALSE)=0,"Offen ungeschält ABS"),
IFERROR(IF(VLOOKUP(W1584,[1]Offen!$E:$F,2,FALSE)=0,"Offen ungeschält VOS"),
IFERROR(IF(VLOOKUP(W1584,[1]Offen!$H:$I,2,FALSE)=0,"Offen geschält RW"),
IFERROR(IF(VLOOKUP(W1584,[1]Offen!$K:$L,2,FALSE)=0,"Offen vegan"),
IFERROR(IF(VLOOKUP(W1584,[1]Offen!$N:$O,2,FALSE)=0,"Offen Zipfel"),
IFERROR(IF(VLOOKUP(W1584,[1]Offen!$Q:$R,2,FALSE)=0,"Offen Endstücke"),
IFERROR(IF(VLOOKUP(W1584,[1]Vakuumiert!$B:$C,2,FALSE)=0,"Vakuumierter VOS ungeschält"),
IFERROR(IF(VLOOKUP(W1584,[1]Vakuumiert!$E:$F,2,FALSE)=0,"Vakuumierter ABS ungeschält"),
IFERROR(IF(VLOOKUP(W1584,[1]Vakuumiert!$H:$I,2,FALSE)=0,"Vakuumierter VOS geschält"),
IFERROR(IF(VLOOKUP(W1584,[1]Vakuumiert!$K:$L,2,FALSE)=0,"Vakuumierter VOS vegan"),
IFERROR(IF(VLOOKUP(W1584,[1]Vakuumiert!$N:$O,2,FALSE)=0,"Vakuumierter VOS Zipfel"),
IFERROR(IF(VLOOKUP(W1584,[1]Vakuumiert!$Q:$R,2,FALSE)=0,"Vakuumiert geschält"),
IFERROR(IF(VLOOKUP(W1584,'[1]vakuumierte Fertigprodukte'!$B:$C,2,FALSE)=0,"Fertigprodukte"),
IFERROR(IF(VLOOKUP(W1584,'[1]vakuumierte Fertigprodukte'!$E:$FI,2,FALSE)=0,"Vakuumierte Zipfel"),
IFERROR(IF(VLOOKUP(W1584,[1]Wurste!$B:$C,2,FALSE)=0,"Räucherwürste"),
IFERROR(IF(VLOOKUP(W1584,[1]Wurste!$E:$F,2,FALSE)=0,"URW/URGW Wurst"),
IFERROR(IF(VLOOKUP(W1584,[1]Wurste!$H:$I,2,FALSE)=0,"HF-Wurst Vegan"),
IFERROR(IF(VLOOKUP(W1584,[1]Wurste!$K:$L,2,FALSE)=0,"320er ohne Würste"),
IFERROR(IF(AND(OR(Abfalldokumentation!$I1584="BU3",Abfalldokumentation!$I1584="Verkauf"),Abfalldokumentation!$N1584="Schimmel",Abfalldokumentation!$O1584="keinen Abnehmer/kein Schälpersonal"),"Div. Zipfel, ES ohne Verwendung",VLOOKUP(Abfalldokumentation!$M1584,Produktgruppen!A:B,2,FALSE)),"-")))))))))))))))))))))))</f>
        <v>Offen ungeschält VOS</v>
      </c>
      <c r="M1584" s="81" t="str">
        <f>IFERROR(VLOOKUP(Abfalldokumentation!$W1584,Artikel!A:C,3,FALSE),Abfalldokumentation!$W1584)</f>
        <v>VOS RW-NATUR OGT</v>
      </c>
      <c r="N1584" s="81" t="str">
        <f>VLOOKUP(D1584,'Liste Gründe'!A:D,2,FALSE)</f>
        <v>Schimmel</v>
      </c>
      <c r="O1584" s="80" t="str">
        <f>IF(ISBLANK(F1584),VLOOKUP(Abfalldokumentation!$X1584,'Liste Gründe'!A:D,3,FALSE),F1584)</f>
        <v>Schimmel</v>
      </c>
      <c r="P1584" s="81" t="str">
        <f>IF(ISBLANK(Abfalldokumentation!$G1584),"-",Abfalldokumentation!$G1584)</f>
        <v>-</v>
      </c>
      <c r="Q1584" s="81">
        <f t="shared" si="197"/>
        <v>45</v>
      </c>
      <c r="R1584" s="81" t="str">
        <f t="shared" si="198"/>
        <v>Produkte</v>
      </c>
      <c r="S1584" s="81" t="str">
        <f t="shared" si="199"/>
        <v>BUs</v>
      </c>
      <c r="T1584" s="81" t="str">
        <f t="shared" si="200"/>
        <v>Symptome</v>
      </c>
      <c r="U1584" s="81" t="str">
        <f>IFERROR(VLOOKUP(Abfalldokumentation!$W1584,Kennzahlen!S:U,3,FALSE)*Abfalldokumentation!$J1584,"0")</f>
        <v>0</v>
      </c>
      <c r="V1584" s="81" t="str">
        <f>IF(ISBLANK(A1584),VLOOKUP(Abfalldokumentation!$W1584,'Linien - BU'!R:S,2,FALSE),A1584)</f>
        <v>BU3</v>
      </c>
      <c r="W1584" s="77">
        <f t="shared" si="201"/>
        <v>29500858</v>
      </c>
      <c r="X1584" s="77">
        <f t="shared" si="202"/>
        <v>12</v>
      </c>
    </row>
    <row r="1585" spans="1:24" ht="30" customHeight="1" x14ac:dyDescent="0.25">
      <c r="A1585" s="45"/>
      <c r="B1585" s="60">
        <v>29500858</v>
      </c>
      <c r="C1585" s="46">
        <v>10</v>
      </c>
      <c r="D1585" s="46">
        <v>12</v>
      </c>
      <c r="E1585" s="47">
        <v>44508</v>
      </c>
      <c r="F1585" s="61"/>
      <c r="G1585" s="46"/>
      <c r="H1585" s="50" t="str">
        <f>IFERROR(VLOOKUP(Abfalldokumentation!$B1585,Artikel!A:C,3,FALSE),Abfalldokumentation!$B1585)</f>
        <v>VOS RW-NATUR OGT</v>
      </c>
      <c r="I1585" s="73" t="str">
        <f>VLOOKUP(V1585,'Linien - BU'!A:B,2,FALSE)</f>
        <v>BU3</v>
      </c>
      <c r="J1585" s="74">
        <f t="shared" si="196"/>
        <v>10</v>
      </c>
      <c r="K1585" s="75">
        <f>Abfalldokumentation!$E1585</f>
        <v>44508</v>
      </c>
      <c r="L1585" s="74" t="str">
        <f>IFERROR(IF(VLOOKUP(W1585,'[1]Rohware 230'!$B:$C,2,FALSE)=0,"Rohware"),
IFERROR(IF(VLOOKUP(W1585,[1]Sammelnr.!$B:$C,2,FALSE)=0,"Sammelnr. ungeschält ABS"),
IFERROR(IF(VLOOKUP(W1585,[1]Sammelnr.!$E:$F,2,FALSE)=0,"Sammelnr. ungeschält VS"),
IFERROR(IF(VLOOKUP(W1585,[1]Sammelnr.!$H:$I,2,FALSE)=0,"Sammelnr. geschält"),
IFERROR(IF(VLOOKUP(W1585,[1]Offen!$B:$C,2,FALSE)=0,"Offen ungeschält ABS"),
IFERROR(IF(VLOOKUP(W1585,[1]Offen!$E:$F,2,FALSE)=0,"Offen ungeschält VOS"),
IFERROR(IF(VLOOKUP(W1585,[1]Offen!$H:$I,2,FALSE)=0,"Offen geschält RW"),
IFERROR(IF(VLOOKUP(W1585,[1]Offen!$K:$L,2,FALSE)=0,"Offen vegan"),
IFERROR(IF(VLOOKUP(W1585,[1]Offen!$N:$O,2,FALSE)=0,"Offen Zipfel"),
IFERROR(IF(VLOOKUP(W1585,[1]Offen!$Q:$R,2,FALSE)=0,"Offen Endstücke"),
IFERROR(IF(VLOOKUP(W1585,[1]Vakuumiert!$B:$C,2,FALSE)=0,"Vakuumierter VOS ungeschält"),
IFERROR(IF(VLOOKUP(W1585,[1]Vakuumiert!$E:$F,2,FALSE)=0,"Vakuumierter ABS ungeschält"),
IFERROR(IF(VLOOKUP(W1585,[1]Vakuumiert!$H:$I,2,FALSE)=0,"Vakuumierter VOS geschält"),
IFERROR(IF(VLOOKUP(W1585,[1]Vakuumiert!$K:$L,2,FALSE)=0,"Vakuumierter VOS vegan"),
IFERROR(IF(VLOOKUP(W1585,[1]Vakuumiert!$N:$O,2,FALSE)=0,"Vakuumierter VOS Zipfel"),
IFERROR(IF(VLOOKUP(W1585,[1]Vakuumiert!$Q:$R,2,FALSE)=0,"Vakuumiert geschält"),
IFERROR(IF(VLOOKUP(W1585,'[1]vakuumierte Fertigprodukte'!$B:$C,2,FALSE)=0,"Fertigprodukte"),
IFERROR(IF(VLOOKUP(W1585,'[1]vakuumierte Fertigprodukte'!$E:$FI,2,FALSE)=0,"Vakuumierte Zipfel"),
IFERROR(IF(VLOOKUP(W1585,[1]Wurste!$B:$C,2,FALSE)=0,"Räucherwürste"),
IFERROR(IF(VLOOKUP(W1585,[1]Wurste!$E:$F,2,FALSE)=0,"URW/URGW Wurst"),
IFERROR(IF(VLOOKUP(W1585,[1]Wurste!$H:$I,2,FALSE)=0,"HF-Wurst Vegan"),
IFERROR(IF(VLOOKUP(W1585,[1]Wurste!$K:$L,2,FALSE)=0,"320er ohne Würste"),
IFERROR(IF(AND(OR(Abfalldokumentation!$I1585="BU3",Abfalldokumentation!$I1585="Verkauf"),Abfalldokumentation!$N1585="Schimmel",Abfalldokumentation!$O1585="keinen Abnehmer/kein Schälpersonal"),"Div. Zipfel, ES ohne Verwendung",VLOOKUP(Abfalldokumentation!$M1585,Produktgruppen!A:B,2,FALSE)),"-")))))))))))))))))))))))</f>
        <v>Offen ungeschält VOS</v>
      </c>
      <c r="M1585" s="76" t="str">
        <f>IFERROR(VLOOKUP(Abfalldokumentation!$W1585,Artikel!A:C,3,FALSE),Abfalldokumentation!$W1585)</f>
        <v>VOS RW-NATUR OGT</v>
      </c>
      <c r="N1585" s="76" t="str">
        <f>VLOOKUP(D1585,'Liste Gründe'!A:D,2,FALSE)</f>
        <v>Schimmel</v>
      </c>
      <c r="O1585" s="75" t="str">
        <f>IF(ISBLANK(F1585),VLOOKUP(Abfalldokumentation!$X1585,'Liste Gründe'!A:D,3,FALSE),F1585)</f>
        <v>Schimmel</v>
      </c>
      <c r="P1585" s="76" t="str">
        <f>IF(ISBLANK(Abfalldokumentation!$G1585),"-",Abfalldokumentation!$G1585)</f>
        <v>-</v>
      </c>
      <c r="Q1585" s="76">
        <f t="shared" si="197"/>
        <v>45</v>
      </c>
      <c r="R1585" s="76" t="str">
        <f t="shared" si="198"/>
        <v>Produkte</v>
      </c>
      <c r="S1585" s="76" t="str">
        <f t="shared" si="199"/>
        <v>BUs</v>
      </c>
      <c r="T1585" s="76" t="str">
        <f t="shared" si="200"/>
        <v>Symptome</v>
      </c>
      <c r="U1585" s="76" t="str">
        <f>IFERROR(VLOOKUP(Abfalldokumentation!$W1585,Kennzahlen!S:U,3,FALSE)*Abfalldokumentation!$J1585,"0")</f>
        <v>0</v>
      </c>
      <c r="V1585" s="76" t="str">
        <f>IF(ISBLANK(A1585),VLOOKUP(Abfalldokumentation!$W1585,'Linien - BU'!R:S,2,FALSE),A1585)</f>
        <v>BU3</v>
      </c>
      <c r="W1585" s="77">
        <f t="shared" si="201"/>
        <v>29500858</v>
      </c>
      <c r="X1585" s="77">
        <f t="shared" si="202"/>
        <v>12</v>
      </c>
    </row>
    <row r="1586" spans="1:24" ht="30" customHeight="1" x14ac:dyDescent="0.25">
      <c r="A1586" s="39"/>
      <c r="B1586" s="58">
        <v>29500858</v>
      </c>
      <c r="C1586" s="40">
        <v>18</v>
      </c>
      <c r="D1586" s="40">
        <v>12</v>
      </c>
      <c r="E1586" s="41">
        <v>44508</v>
      </c>
      <c r="F1586" s="59"/>
      <c r="G1586" s="40"/>
      <c r="H1586" s="44" t="str">
        <f>IFERROR(VLOOKUP(Abfalldokumentation!$B1586,Artikel!A:C,3,FALSE),Abfalldokumentation!$B1586)</f>
        <v>VOS RW-NATUR OGT</v>
      </c>
      <c r="I1586" s="78" t="str">
        <f>VLOOKUP(V1586,'Linien - BU'!A:B,2,FALSE)</f>
        <v>BU3</v>
      </c>
      <c r="J1586" s="79">
        <f t="shared" si="196"/>
        <v>18</v>
      </c>
      <c r="K1586" s="80">
        <f>Abfalldokumentation!$E1586</f>
        <v>44508</v>
      </c>
      <c r="L1586" s="79" t="str">
        <f>IFERROR(IF(VLOOKUP(W1586,'[1]Rohware 230'!$B:$C,2,FALSE)=0,"Rohware"),
IFERROR(IF(VLOOKUP(W1586,[1]Sammelnr.!$B:$C,2,FALSE)=0,"Sammelnr. ungeschält ABS"),
IFERROR(IF(VLOOKUP(W1586,[1]Sammelnr.!$E:$F,2,FALSE)=0,"Sammelnr. ungeschält VS"),
IFERROR(IF(VLOOKUP(W1586,[1]Sammelnr.!$H:$I,2,FALSE)=0,"Sammelnr. geschält"),
IFERROR(IF(VLOOKUP(W1586,[1]Offen!$B:$C,2,FALSE)=0,"Offen ungeschält ABS"),
IFERROR(IF(VLOOKUP(W1586,[1]Offen!$E:$F,2,FALSE)=0,"Offen ungeschält VOS"),
IFERROR(IF(VLOOKUP(W1586,[1]Offen!$H:$I,2,FALSE)=0,"Offen geschält RW"),
IFERROR(IF(VLOOKUP(W1586,[1]Offen!$K:$L,2,FALSE)=0,"Offen vegan"),
IFERROR(IF(VLOOKUP(W1586,[1]Offen!$N:$O,2,FALSE)=0,"Offen Zipfel"),
IFERROR(IF(VLOOKUP(W1586,[1]Offen!$Q:$R,2,FALSE)=0,"Offen Endstücke"),
IFERROR(IF(VLOOKUP(W1586,[1]Vakuumiert!$B:$C,2,FALSE)=0,"Vakuumierter VOS ungeschält"),
IFERROR(IF(VLOOKUP(W1586,[1]Vakuumiert!$E:$F,2,FALSE)=0,"Vakuumierter ABS ungeschält"),
IFERROR(IF(VLOOKUP(W1586,[1]Vakuumiert!$H:$I,2,FALSE)=0,"Vakuumierter VOS geschält"),
IFERROR(IF(VLOOKUP(W1586,[1]Vakuumiert!$K:$L,2,FALSE)=0,"Vakuumierter VOS vegan"),
IFERROR(IF(VLOOKUP(W1586,[1]Vakuumiert!$N:$O,2,FALSE)=0,"Vakuumierter VOS Zipfel"),
IFERROR(IF(VLOOKUP(W1586,[1]Vakuumiert!$Q:$R,2,FALSE)=0,"Vakuumiert geschält"),
IFERROR(IF(VLOOKUP(W1586,'[1]vakuumierte Fertigprodukte'!$B:$C,2,FALSE)=0,"Fertigprodukte"),
IFERROR(IF(VLOOKUP(W1586,'[1]vakuumierte Fertigprodukte'!$E:$FI,2,FALSE)=0,"Vakuumierte Zipfel"),
IFERROR(IF(VLOOKUP(W1586,[1]Wurste!$B:$C,2,FALSE)=0,"Räucherwürste"),
IFERROR(IF(VLOOKUP(W1586,[1]Wurste!$E:$F,2,FALSE)=0,"URW/URGW Wurst"),
IFERROR(IF(VLOOKUP(W1586,[1]Wurste!$H:$I,2,FALSE)=0,"HF-Wurst Vegan"),
IFERROR(IF(VLOOKUP(W1586,[1]Wurste!$K:$L,2,FALSE)=0,"320er ohne Würste"),
IFERROR(IF(AND(OR(Abfalldokumentation!$I1586="BU3",Abfalldokumentation!$I1586="Verkauf"),Abfalldokumentation!$N1586="Schimmel",Abfalldokumentation!$O1586="keinen Abnehmer/kein Schälpersonal"),"Div. Zipfel, ES ohne Verwendung",VLOOKUP(Abfalldokumentation!$M1586,Produktgruppen!A:B,2,FALSE)),"-")))))))))))))))))))))))</f>
        <v>Offen ungeschält VOS</v>
      </c>
      <c r="M1586" s="81" t="str">
        <f>IFERROR(VLOOKUP(Abfalldokumentation!$W1586,Artikel!A:C,3,FALSE),Abfalldokumentation!$W1586)</f>
        <v>VOS RW-NATUR OGT</v>
      </c>
      <c r="N1586" s="81" t="str">
        <f>VLOOKUP(D1586,'Liste Gründe'!A:D,2,FALSE)</f>
        <v>Schimmel</v>
      </c>
      <c r="O1586" s="80" t="str">
        <f>IF(ISBLANK(F1586),VLOOKUP(Abfalldokumentation!$X1586,'Liste Gründe'!A:D,3,FALSE),F1586)</f>
        <v>Schimmel</v>
      </c>
      <c r="P1586" s="81" t="str">
        <f>IF(ISBLANK(Abfalldokumentation!$G1586),"-",Abfalldokumentation!$G1586)</f>
        <v>-</v>
      </c>
      <c r="Q1586" s="81">
        <f t="shared" si="197"/>
        <v>45</v>
      </c>
      <c r="R1586" s="81" t="str">
        <f t="shared" si="198"/>
        <v>Produkte</v>
      </c>
      <c r="S1586" s="81" t="str">
        <f t="shared" si="199"/>
        <v>BUs</v>
      </c>
      <c r="T1586" s="81" t="str">
        <f t="shared" si="200"/>
        <v>Symptome</v>
      </c>
      <c r="U1586" s="81" t="str">
        <f>IFERROR(VLOOKUP(Abfalldokumentation!$W1586,Kennzahlen!S:U,3,FALSE)*Abfalldokumentation!$J1586,"0")</f>
        <v>0</v>
      </c>
      <c r="V1586" s="81" t="str">
        <f>IF(ISBLANK(A1586),VLOOKUP(Abfalldokumentation!$W1586,'Linien - BU'!R:S,2,FALSE),A1586)</f>
        <v>BU3</v>
      </c>
      <c r="W1586" s="77">
        <f t="shared" si="201"/>
        <v>29500858</v>
      </c>
      <c r="X1586" s="77">
        <f t="shared" si="202"/>
        <v>12</v>
      </c>
    </row>
    <row r="1587" spans="1:24" ht="30" customHeight="1" x14ac:dyDescent="0.25">
      <c r="A1587" s="45"/>
      <c r="B1587" s="60">
        <v>29500858</v>
      </c>
      <c r="C1587" s="46">
        <v>8</v>
      </c>
      <c r="D1587" s="46">
        <v>12</v>
      </c>
      <c r="E1587" s="47">
        <v>44508</v>
      </c>
      <c r="F1587" s="61"/>
      <c r="G1587" s="46"/>
      <c r="H1587" s="50" t="str">
        <f>IFERROR(VLOOKUP(Abfalldokumentation!$B1587,Artikel!A:C,3,FALSE),Abfalldokumentation!$B1587)</f>
        <v>VOS RW-NATUR OGT</v>
      </c>
      <c r="I1587" s="73" t="str">
        <f>VLOOKUP(V1587,'Linien - BU'!A:B,2,FALSE)</f>
        <v>BU3</v>
      </c>
      <c r="J1587" s="74">
        <f t="shared" si="196"/>
        <v>8</v>
      </c>
      <c r="K1587" s="75">
        <f>Abfalldokumentation!$E1587</f>
        <v>44508</v>
      </c>
      <c r="L1587" s="74" t="str">
        <f>IFERROR(IF(VLOOKUP(W1587,'[1]Rohware 230'!$B:$C,2,FALSE)=0,"Rohware"),
IFERROR(IF(VLOOKUP(W1587,[1]Sammelnr.!$B:$C,2,FALSE)=0,"Sammelnr. ungeschält ABS"),
IFERROR(IF(VLOOKUP(W1587,[1]Sammelnr.!$E:$F,2,FALSE)=0,"Sammelnr. ungeschält VS"),
IFERROR(IF(VLOOKUP(W1587,[1]Sammelnr.!$H:$I,2,FALSE)=0,"Sammelnr. geschält"),
IFERROR(IF(VLOOKUP(W1587,[1]Offen!$B:$C,2,FALSE)=0,"Offen ungeschält ABS"),
IFERROR(IF(VLOOKUP(W1587,[1]Offen!$E:$F,2,FALSE)=0,"Offen ungeschält VOS"),
IFERROR(IF(VLOOKUP(W1587,[1]Offen!$H:$I,2,FALSE)=0,"Offen geschält RW"),
IFERROR(IF(VLOOKUP(W1587,[1]Offen!$K:$L,2,FALSE)=0,"Offen vegan"),
IFERROR(IF(VLOOKUP(W1587,[1]Offen!$N:$O,2,FALSE)=0,"Offen Zipfel"),
IFERROR(IF(VLOOKUP(W1587,[1]Offen!$Q:$R,2,FALSE)=0,"Offen Endstücke"),
IFERROR(IF(VLOOKUP(W1587,[1]Vakuumiert!$B:$C,2,FALSE)=0,"Vakuumierter VOS ungeschält"),
IFERROR(IF(VLOOKUP(W1587,[1]Vakuumiert!$E:$F,2,FALSE)=0,"Vakuumierter ABS ungeschält"),
IFERROR(IF(VLOOKUP(W1587,[1]Vakuumiert!$H:$I,2,FALSE)=0,"Vakuumierter VOS geschält"),
IFERROR(IF(VLOOKUP(W1587,[1]Vakuumiert!$K:$L,2,FALSE)=0,"Vakuumierter VOS vegan"),
IFERROR(IF(VLOOKUP(W1587,[1]Vakuumiert!$N:$O,2,FALSE)=0,"Vakuumierter VOS Zipfel"),
IFERROR(IF(VLOOKUP(W1587,[1]Vakuumiert!$Q:$R,2,FALSE)=0,"Vakuumiert geschält"),
IFERROR(IF(VLOOKUP(W1587,'[1]vakuumierte Fertigprodukte'!$B:$C,2,FALSE)=0,"Fertigprodukte"),
IFERROR(IF(VLOOKUP(W1587,'[1]vakuumierte Fertigprodukte'!$E:$FI,2,FALSE)=0,"Vakuumierte Zipfel"),
IFERROR(IF(VLOOKUP(W1587,[1]Wurste!$B:$C,2,FALSE)=0,"Räucherwürste"),
IFERROR(IF(VLOOKUP(W1587,[1]Wurste!$E:$F,2,FALSE)=0,"URW/URGW Wurst"),
IFERROR(IF(VLOOKUP(W1587,[1]Wurste!$H:$I,2,FALSE)=0,"HF-Wurst Vegan"),
IFERROR(IF(VLOOKUP(W1587,[1]Wurste!$K:$L,2,FALSE)=0,"320er ohne Würste"),
IFERROR(IF(AND(OR(Abfalldokumentation!$I1587="BU3",Abfalldokumentation!$I1587="Verkauf"),Abfalldokumentation!$N1587="Schimmel",Abfalldokumentation!$O1587="keinen Abnehmer/kein Schälpersonal"),"Div. Zipfel, ES ohne Verwendung",VLOOKUP(Abfalldokumentation!$M1587,Produktgruppen!A:B,2,FALSE)),"-")))))))))))))))))))))))</f>
        <v>Offen ungeschält VOS</v>
      </c>
      <c r="M1587" s="76" t="str">
        <f>IFERROR(VLOOKUP(Abfalldokumentation!$W1587,Artikel!A:C,3,FALSE),Abfalldokumentation!$W1587)</f>
        <v>VOS RW-NATUR OGT</v>
      </c>
      <c r="N1587" s="76" t="str">
        <f>VLOOKUP(D1587,'Liste Gründe'!A:D,2,FALSE)</f>
        <v>Schimmel</v>
      </c>
      <c r="O1587" s="75" t="str">
        <f>IF(ISBLANK(F1587),VLOOKUP(Abfalldokumentation!$X1587,'Liste Gründe'!A:D,3,FALSE),F1587)</f>
        <v>Schimmel</v>
      </c>
      <c r="P1587" s="76" t="str">
        <f>IF(ISBLANK(Abfalldokumentation!$G1587),"-",Abfalldokumentation!$G1587)</f>
        <v>-</v>
      </c>
      <c r="Q1587" s="76">
        <f t="shared" si="197"/>
        <v>45</v>
      </c>
      <c r="R1587" s="76" t="str">
        <f t="shared" si="198"/>
        <v>Produkte</v>
      </c>
      <c r="S1587" s="76" t="str">
        <f t="shared" si="199"/>
        <v>BUs</v>
      </c>
      <c r="T1587" s="76" t="str">
        <f t="shared" si="200"/>
        <v>Symptome</v>
      </c>
      <c r="U1587" s="76" t="str">
        <f>IFERROR(VLOOKUP(Abfalldokumentation!$W1587,Kennzahlen!S:U,3,FALSE)*Abfalldokumentation!$J1587,"0")</f>
        <v>0</v>
      </c>
      <c r="V1587" s="76" t="str">
        <f>IF(ISBLANK(A1587),VLOOKUP(Abfalldokumentation!$W1587,'Linien - BU'!R:S,2,FALSE),A1587)</f>
        <v>BU3</v>
      </c>
      <c r="W1587" s="77">
        <f t="shared" si="201"/>
        <v>29500858</v>
      </c>
      <c r="X1587" s="77">
        <f t="shared" si="202"/>
        <v>12</v>
      </c>
    </row>
    <row r="1588" spans="1:24" ht="30" customHeight="1" x14ac:dyDescent="0.25">
      <c r="A1588" s="39"/>
      <c r="B1588" s="58">
        <v>29500858</v>
      </c>
      <c r="C1588" s="40">
        <v>72</v>
      </c>
      <c r="D1588" s="40">
        <v>12</v>
      </c>
      <c r="E1588" s="41">
        <v>44508</v>
      </c>
      <c r="F1588" s="59"/>
      <c r="G1588" s="40"/>
      <c r="H1588" s="44" t="str">
        <f>IFERROR(VLOOKUP(Abfalldokumentation!$B1588,Artikel!A:C,3,FALSE),Abfalldokumentation!$B1588)</f>
        <v>VOS RW-NATUR OGT</v>
      </c>
      <c r="I1588" s="78" t="str">
        <f>VLOOKUP(V1588,'Linien - BU'!A:B,2,FALSE)</f>
        <v>BU3</v>
      </c>
      <c r="J1588" s="79">
        <f t="shared" si="196"/>
        <v>72</v>
      </c>
      <c r="K1588" s="80">
        <f>Abfalldokumentation!$E1588</f>
        <v>44508</v>
      </c>
      <c r="L1588" s="79" t="str">
        <f>IFERROR(IF(VLOOKUP(W1588,'[1]Rohware 230'!$B:$C,2,FALSE)=0,"Rohware"),
IFERROR(IF(VLOOKUP(W1588,[1]Sammelnr.!$B:$C,2,FALSE)=0,"Sammelnr. ungeschält ABS"),
IFERROR(IF(VLOOKUP(W1588,[1]Sammelnr.!$E:$F,2,FALSE)=0,"Sammelnr. ungeschält VS"),
IFERROR(IF(VLOOKUP(W1588,[1]Sammelnr.!$H:$I,2,FALSE)=0,"Sammelnr. geschält"),
IFERROR(IF(VLOOKUP(W1588,[1]Offen!$B:$C,2,FALSE)=0,"Offen ungeschält ABS"),
IFERROR(IF(VLOOKUP(W1588,[1]Offen!$E:$F,2,FALSE)=0,"Offen ungeschält VOS"),
IFERROR(IF(VLOOKUP(W1588,[1]Offen!$H:$I,2,FALSE)=0,"Offen geschält RW"),
IFERROR(IF(VLOOKUP(W1588,[1]Offen!$K:$L,2,FALSE)=0,"Offen vegan"),
IFERROR(IF(VLOOKUP(W1588,[1]Offen!$N:$O,2,FALSE)=0,"Offen Zipfel"),
IFERROR(IF(VLOOKUP(W1588,[1]Offen!$Q:$R,2,FALSE)=0,"Offen Endstücke"),
IFERROR(IF(VLOOKUP(W1588,[1]Vakuumiert!$B:$C,2,FALSE)=0,"Vakuumierter VOS ungeschält"),
IFERROR(IF(VLOOKUP(W1588,[1]Vakuumiert!$E:$F,2,FALSE)=0,"Vakuumierter ABS ungeschält"),
IFERROR(IF(VLOOKUP(W1588,[1]Vakuumiert!$H:$I,2,FALSE)=0,"Vakuumierter VOS geschält"),
IFERROR(IF(VLOOKUP(W1588,[1]Vakuumiert!$K:$L,2,FALSE)=0,"Vakuumierter VOS vegan"),
IFERROR(IF(VLOOKUP(W1588,[1]Vakuumiert!$N:$O,2,FALSE)=0,"Vakuumierter VOS Zipfel"),
IFERROR(IF(VLOOKUP(W1588,[1]Vakuumiert!$Q:$R,2,FALSE)=0,"Vakuumiert geschält"),
IFERROR(IF(VLOOKUP(W1588,'[1]vakuumierte Fertigprodukte'!$B:$C,2,FALSE)=0,"Fertigprodukte"),
IFERROR(IF(VLOOKUP(W1588,'[1]vakuumierte Fertigprodukte'!$E:$FI,2,FALSE)=0,"Vakuumierte Zipfel"),
IFERROR(IF(VLOOKUP(W1588,[1]Wurste!$B:$C,2,FALSE)=0,"Räucherwürste"),
IFERROR(IF(VLOOKUP(W1588,[1]Wurste!$E:$F,2,FALSE)=0,"URW/URGW Wurst"),
IFERROR(IF(VLOOKUP(W1588,[1]Wurste!$H:$I,2,FALSE)=0,"HF-Wurst Vegan"),
IFERROR(IF(VLOOKUP(W1588,[1]Wurste!$K:$L,2,FALSE)=0,"320er ohne Würste"),
IFERROR(IF(AND(OR(Abfalldokumentation!$I1588="BU3",Abfalldokumentation!$I1588="Verkauf"),Abfalldokumentation!$N1588="Schimmel",Abfalldokumentation!$O1588="keinen Abnehmer/kein Schälpersonal"),"Div. Zipfel, ES ohne Verwendung",VLOOKUP(Abfalldokumentation!$M1588,Produktgruppen!A:B,2,FALSE)),"-")))))))))))))))))))))))</f>
        <v>Offen ungeschält VOS</v>
      </c>
      <c r="M1588" s="81" t="str">
        <f>IFERROR(VLOOKUP(Abfalldokumentation!$W1588,Artikel!A:C,3,FALSE),Abfalldokumentation!$W1588)</f>
        <v>VOS RW-NATUR OGT</v>
      </c>
      <c r="N1588" s="81" t="str">
        <f>VLOOKUP(D1588,'Liste Gründe'!A:D,2,FALSE)</f>
        <v>Schimmel</v>
      </c>
      <c r="O1588" s="80" t="str">
        <f>IF(ISBLANK(F1588),VLOOKUP(Abfalldokumentation!$X1588,'Liste Gründe'!A:D,3,FALSE),F1588)</f>
        <v>Schimmel</v>
      </c>
      <c r="P1588" s="81" t="str">
        <f>IF(ISBLANK(Abfalldokumentation!$G1588),"-",Abfalldokumentation!$G1588)</f>
        <v>-</v>
      </c>
      <c r="Q1588" s="81">
        <f t="shared" si="197"/>
        <v>45</v>
      </c>
      <c r="R1588" s="81" t="str">
        <f t="shared" si="198"/>
        <v>Produkte</v>
      </c>
      <c r="S1588" s="81" t="str">
        <f t="shared" si="199"/>
        <v>BUs</v>
      </c>
      <c r="T1588" s="81" t="str">
        <f t="shared" si="200"/>
        <v>Symptome</v>
      </c>
      <c r="U1588" s="81" t="str">
        <f>IFERROR(VLOOKUP(Abfalldokumentation!$W1588,Kennzahlen!S:U,3,FALSE)*Abfalldokumentation!$J1588,"0")</f>
        <v>0</v>
      </c>
      <c r="V1588" s="81" t="str">
        <f>IF(ISBLANK(A1588),VLOOKUP(Abfalldokumentation!$W1588,'Linien - BU'!R:S,2,FALSE),A1588)</f>
        <v>BU3</v>
      </c>
      <c r="W1588" s="77">
        <f t="shared" si="201"/>
        <v>29500858</v>
      </c>
      <c r="X1588" s="77">
        <f t="shared" si="202"/>
        <v>12</v>
      </c>
    </row>
    <row r="1589" spans="1:24" ht="30" customHeight="1" x14ac:dyDescent="0.25">
      <c r="A1589" s="45"/>
      <c r="B1589" s="60">
        <v>29500886</v>
      </c>
      <c r="C1589" s="46">
        <v>5</v>
      </c>
      <c r="D1589" s="46">
        <v>61</v>
      </c>
      <c r="E1589" s="47">
        <v>44508</v>
      </c>
      <c r="F1589" s="61"/>
      <c r="G1589" s="46"/>
      <c r="H1589" s="50" t="str">
        <f>IFERROR(VLOOKUP(Abfalldokumentation!$B1589,Artikel!A:C,3,FALSE),Abfalldokumentation!$B1589)</f>
        <v>ABS MEDI-KRÄUK</v>
      </c>
      <c r="I1589" s="73" t="str">
        <f>VLOOKUP(V1589,'Linien - BU'!A:B,2,FALSE)</f>
        <v>BU4</v>
      </c>
      <c r="J1589" s="74">
        <f t="shared" si="196"/>
        <v>5</v>
      </c>
      <c r="K1589" s="75">
        <f>Abfalldokumentation!$E1589</f>
        <v>44508</v>
      </c>
      <c r="L1589" s="74" t="str">
        <f>IFERROR(IF(VLOOKUP(W1589,'[1]Rohware 230'!$B:$C,2,FALSE)=0,"Rohware"),
IFERROR(IF(VLOOKUP(W1589,[1]Sammelnr.!$B:$C,2,FALSE)=0,"Sammelnr. ungeschält ABS"),
IFERROR(IF(VLOOKUP(W1589,[1]Sammelnr.!$E:$F,2,FALSE)=0,"Sammelnr. ungeschält VS"),
IFERROR(IF(VLOOKUP(W1589,[1]Sammelnr.!$H:$I,2,FALSE)=0,"Sammelnr. geschält"),
IFERROR(IF(VLOOKUP(W1589,[1]Offen!$B:$C,2,FALSE)=0,"Offen ungeschält ABS"),
IFERROR(IF(VLOOKUP(W1589,[1]Offen!$E:$F,2,FALSE)=0,"Offen ungeschält VOS"),
IFERROR(IF(VLOOKUP(W1589,[1]Offen!$H:$I,2,FALSE)=0,"Offen geschält RW"),
IFERROR(IF(VLOOKUP(W1589,[1]Offen!$K:$L,2,FALSE)=0,"Offen vegan"),
IFERROR(IF(VLOOKUP(W1589,[1]Offen!$N:$O,2,FALSE)=0,"Offen Zipfel"),
IFERROR(IF(VLOOKUP(W1589,[1]Offen!$Q:$R,2,FALSE)=0,"Offen Endstücke"),
IFERROR(IF(VLOOKUP(W1589,[1]Vakuumiert!$B:$C,2,FALSE)=0,"Vakuumierter VOS ungeschält"),
IFERROR(IF(VLOOKUP(W1589,[1]Vakuumiert!$E:$F,2,FALSE)=0,"Vakuumierter ABS ungeschält"),
IFERROR(IF(VLOOKUP(W1589,[1]Vakuumiert!$H:$I,2,FALSE)=0,"Vakuumierter VOS geschält"),
IFERROR(IF(VLOOKUP(W1589,[1]Vakuumiert!$K:$L,2,FALSE)=0,"Vakuumierter VOS vegan"),
IFERROR(IF(VLOOKUP(W1589,[1]Vakuumiert!$N:$O,2,FALSE)=0,"Vakuumierter VOS Zipfel"),
IFERROR(IF(VLOOKUP(W1589,[1]Vakuumiert!$Q:$R,2,FALSE)=0,"Vakuumiert geschält"),
IFERROR(IF(VLOOKUP(W1589,'[1]vakuumierte Fertigprodukte'!$B:$C,2,FALSE)=0,"Fertigprodukte"),
IFERROR(IF(VLOOKUP(W1589,'[1]vakuumierte Fertigprodukte'!$E:$FI,2,FALSE)=0,"Vakuumierte Zipfel"),
IFERROR(IF(VLOOKUP(W1589,[1]Wurste!$B:$C,2,FALSE)=0,"Räucherwürste"),
IFERROR(IF(VLOOKUP(W1589,[1]Wurste!$E:$F,2,FALSE)=0,"URW/URGW Wurst"),
IFERROR(IF(VLOOKUP(W1589,[1]Wurste!$H:$I,2,FALSE)=0,"HF-Wurst Vegan"),
IFERROR(IF(VLOOKUP(W1589,[1]Wurste!$K:$L,2,FALSE)=0,"320er ohne Würste"),
IFERROR(IF(AND(OR(Abfalldokumentation!$I1589="BU3",Abfalldokumentation!$I1589="Verkauf"),Abfalldokumentation!$N1589="Schimmel",Abfalldokumentation!$O1589="keinen Abnehmer/kein Schälpersonal"),"Div. Zipfel, ES ohne Verwendung",VLOOKUP(Abfalldokumentation!$M1589,Produktgruppen!A:B,2,FALSE)),"-")))))))))))))))))))))))</f>
        <v>Offen ungeschält ABS</v>
      </c>
      <c r="M1589" s="76" t="str">
        <f>IFERROR(VLOOKUP(Abfalldokumentation!$W1589,Artikel!A:C,3,FALSE),Abfalldokumentation!$W1589)</f>
        <v>ABS MEDI-KRÄUK</v>
      </c>
      <c r="N1589" s="76" t="str">
        <f>VLOOKUP(D1589,'Liste Gründe'!A:D,2,FALSE)</f>
        <v>keinen Verwendungszweck</v>
      </c>
      <c r="O1589" s="75" t="str">
        <f>IF(ISBLANK(F1589),VLOOKUP(Abfalldokumentation!$X1589,'Liste Gründe'!A:D,3,FALSE),F1589)</f>
        <v>keinen Verwendungszweck</v>
      </c>
      <c r="P1589" s="76" t="str">
        <f>IF(ISBLANK(Abfalldokumentation!$G1589),"-",Abfalldokumentation!$G1589)</f>
        <v>-</v>
      </c>
      <c r="Q1589" s="76">
        <f t="shared" si="197"/>
        <v>45</v>
      </c>
      <c r="R1589" s="76" t="str">
        <f t="shared" si="198"/>
        <v>Produkte</v>
      </c>
      <c r="S1589" s="76" t="str">
        <f t="shared" si="199"/>
        <v>BUs</v>
      </c>
      <c r="T1589" s="76" t="str">
        <f t="shared" si="200"/>
        <v>Symptome</v>
      </c>
      <c r="U1589" s="76">
        <f>IFERROR(VLOOKUP(Abfalldokumentation!$W1589,Kennzahlen!S:U,3,FALSE)*Abfalldokumentation!$J1589,"0")</f>
        <v>7.5</v>
      </c>
      <c r="V1589" s="76" t="str">
        <f>IF(ISBLANK(A1589),VLOOKUP(Abfalldokumentation!$W1589,'Linien - BU'!R:S,2,FALSE),A1589)</f>
        <v>Bu4</v>
      </c>
      <c r="W1589" s="77">
        <f t="shared" si="201"/>
        <v>29500886</v>
      </c>
      <c r="X1589" s="77">
        <f t="shared" si="202"/>
        <v>61</v>
      </c>
    </row>
    <row r="1590" spans="1:24" ht="30" customHeight="1" x14ac:dyDescent="0.25">
      <c r="A1590" s="39"/>
      <c r="B1590" s="58">
        <v>29500904</v>
      </c>
      <c r="C1590" s="40">
        <v>4</v>
      </c>
      <c r="D1590" s="40">
        <v>61</v>
      </c>
      <c r="E1590" s="41">
        <v>44508</v>
      </c>
      <c r="F1590" s="59"/>
      <c r="G1590" s="40"/>
      <c r="H1590" s="44" t="str">
        <f>IFERROR(VLOOKUP(Abfalldokumentation!$B1590,Artikel!A:C,3,FALSE),Abfalldokumentation!$B1590)</f>
        <v>ABS TI-AD</v>
      </c>
      <c r="I1590" s="78" t="str">
        <f>VLOOKUP(V1590,'Linien - BU'!A:B,2,FALSE)</f>
        <v>BU4</v>
      </c>
      <c r="J1590" s="79">
        <f t="shared" si="196"/>
        <v>4</v>
      </c>
      <c r="K1590" s="80">
        <f>Abfalldokumentation!$E1590</f>
        <v>44508</v>
      </c>
      <c r="L1590" s="79" t="str">
        <f>IFERROR(IF(VLOOKUP(W1590,'[1]Rohware 230'!$B:$C,2,FALSE)=0,"Rohware"),
IFERROR(IF(VLOOKUP(W1590,[1]Sammelnr.!$B:$C,2,FALSE)=0,"Sammelnr. ungeschält ABS"),
IFERROR(IF(VLOOKUP(W1590,[1]Sammelnr.!$E:$F,2,FALSE)=0,"Sammelnr. ungeschält VS"),
IFERROR(IF(VLOOKUP(W1590,[1]Sammelnr.!$H:$I,2,FALSE)=0,"Sammelnr. geschält"),
IFERROR(IF(VLOOKUP(W1590,[1]Offen!$B:$C,2,FALSE)=0,"Offen ungeschält ABS"),
IFERROR(IF(VLOOKUP(W1590,[1]Offen!$E:$F,2,FALSE)=0,"Offen ungeschält VOS"),
IFERROR(IF(VLOOKUP(W1590,[1]Offen!$H:$I,2,FALSE)=0,"Offen geschält RW"),
IFERROR(IF(VLOOKUP(W1590,[1]Offen!$K:$L,2,FALSE)=0,"Offen vegan"),
IFERROR(IF(VLOOKUP(W1590,[1]Offen!$N:$O,2,FALSE)=0,"Offen Zipfel"),
IFERROR(IF(VLOOKUP(W1590,[1]Offen!$Q:$R,2,FALSE)=0,"Offen Endstücke"),
IFERROR(IF(VLOOKUP(W1590,[1]Vakuumiert!$B:$C,2,FALSE)=0,"Vakuumierter VOS ungeschält"),
IFERROR(IF(VLOOKUP(W1590,[1]Vakuumiert!$E:$F,2,FALSE)=0,"Vakuumierter ABS ungeschält"),
IFERROR(IF(VLOOKUP(W1590,[1]Vakuumiert!$H:$I,2,FALSE)=0,"Vakuumierter VOS geschält"),
IFERROR(IF(VLOOKUP(W1590,[1]Vakuumiert!$K:$L,2,FALSE)=0,"Vakuumierter VOS vegan"),
IFERROR(IF(VLOOKUP(W1590,[1]Vakuumiert!$N:$O,2,FALSE)=0,"Vakuumierter VOS Zipfel"),
IFERROR(IF(VLOOKUP(W1590,[1]Vakuumiert!$Q:$R,2,FALSE)=0,"Vakuumiert geschält"),
IFERROR(IF(VLOOKUP(W1590,'[1]vakuumierte Fertigprodukte'!$B:$C,2,FALSE)=0,"Fertigprodukte"),
IFERROR(IF(VLOOKUP(W1590,'[1]vakuumierte Fertigprodukte'!$E:$FI,2,FALSE)=0,"Vakuumierte Zipfel"),
IFERROR(IF(VLOOKUP(W1590,[1]Wurste!$B:$C,2,FALSE)=0,"Räucherwürste"),
IFERROR(IF(VLOOKUP(W1590,[1]Wurste!$E:$F,2,FALSE)=0,"URW/URGW Wurst"),
IFERROR(IF(VLOOKUP(W1590,[1]Wurste!$H:$I,2,FALSE)=0,"HF-Wurst Vegan"),
IFERROR(IF(VLOOKUP(W1590,[1]Wurste!$K:$L,2,FALSE)=0,"320er ohne Würste"),
IFERROR(IF(AND(OR(Abfalldokumentation!$I1590="BU3",Abfalldokumentation!$I1590="Verkauf"),Abfalldokumentation!$N1590="Schimmel",Abfalldokumentation!$O1590="keinen Abnehmer/kein Schälpersonal"),"Div. Zipfel, ES ohne Verwendung",VLOOKUP(Abfalldokumentation!$M1590,Produktgruppen!A:B,2,FALSE)),"-")))))))))))))))))))))))</f>
        <v>Offen ungeschält ABS</v>
      </c>
      <c r="M1590" s="81" t="str">
        <f>IFERROR(VLOOKUP(Abfalldokumentation!$W1590,Artikel!A:C,3,FALSE),Abfalldokumentation!$W1590)</f>
        <v>ABS TI-AD</v>
      </c>
      <c r="N1590" s="81" t="str">
        <f>VLOOKUP(D1590,'Liste Gründe'!A:D,2,FALSE)</f>
        <v>keinen Verwendungszweck</v>
      </c>
      <c r="O1590" s="80" t="str">
        <f>IF(ISBLANK(F1590),VLOOKUP(Abfalldokumentation!$X1590,'Liste Gründe'!A:D,3,FALSE),F1590)</f>
        <v>keinen Verwendungszweck</v>
      </c>
      <c r="P1590" s="81" t="str">
        <f>IF(ISBLANK(Abfalldokumentation!$G1590),"-",Abfalldokumentation!$G1590)</f>
        <v>-</v>
      </c>
      <c r="Q1590" s="81">
        <f t="shared" si="197"/>
        <v>45</v>
      </c>
      <c r="R1590" s="81" t="str">
        <f t="shared" si="198"/>
        <v>Produkte</v>
      </c>
      <c r="S1590" s="81" t="str">
        <f t="shared" si="199"/>
        <v>BUs</v>
      </c>
      <c r="T1590" s="81" t="str">
        <f t="shared" si="200"/>
        <v>Symptome</v>
      </c>
      <c r="U1590" s="81">
        <f>IFERROR(VLOOKUP(Abfalldokumentation!$W1590,Kennzahlen!S:U,3,FALSE)*Abfalldokumentation!$J1590,"0")</f>
        <v>0.04</v>
      </c>
      <c r="V1590" s="81" t="str">
        <f>IF(ISBLANK(A1590),VLOOKUP(Abfalldokumentation!$W1590,'Linien - BU'!R:S,2,FALSE),A1590)</f>
        <v>BU4</v>
      </c>
      <c r="W1590" s="77">
        <f t="shared" si="201"/>
        <v>29500904</v>
      </c>
      <c r="X1590" s="77">
        <f t="shared" si="202"/>
        <v>61</v>
      </c>
    </row>
    <row r="1591" spans="1:24" ht="30" customHeight="1" x14ac:dyDescent="0.25">
      <c r="A1591" s="45"/>
      <c r="B1591" s="60">
        <v>29500904</v>
      </c>
      <c r="C1591" s="46">
        <v>12</v>
      </c>
      <c r="D1591" s="46">
        <v>61</v>
      </c>
      <c r="E1591" s="47">
        <v>44508</v>
      </c>
      <c r="F1591" s="61"/>
      <c r="G1591" s="46"/>
      <c r="H1591" s="50" t="str">
        <f>IFERROR(VLOOKUP(Abfalldokumentation!$B1591,Artikel!A:C,3,FALSE),Abfalldokumentation!$B1591)</f>
        <v>ABS TI-AD</v>
      </c>
      <c r="I1591" s="73" t="str">
        <f>VLOOKUP(V1591,'Linien - BU'!A:B,2,FALSE)</f>
        <v>BU4</v>
      </c>
      <c r="J1591" s="74">
        <f t="shared" si="196"/>
        <v>12</v>
      </c>
      <c r="K1591" s="75">
        <f>Abfalldokumentation!$E1591</f>
        <v>44508</v>
      </c>
      <c r="L1591" s="74" t="str">
        <f>IFERROR(IF(VLOOKUP(W1591,'[1]Rohware 230'!$B:$C,2,FALSE)=0,"Rohware"),
IFERROR(IF(VLOOKUP(W1591,[1]Sammelnr.!$B:$C,2,FALSE)=0,"Sammelnr. ungeschält ABS"),
IFERROR(IF(VLOOKUP(W1591,[1]Sammelnr.!$E:$F,2,FALSE)=0,"Sammelnr. ungeschält VS"),
IFERROR(IF(VLOOKUP(W1591,[1]Sammelnr.!$H:$I,2,FALSE)=0,"Sammelnr. geschält"),
IFERROR(IF(VLOOKUP(W1591,[1]Offen!$B:$C,2,FALSE)=0,"Offen ungeschält ABS"),
IFERROR(IF(VLOOKUP(W1591,[1]Offen!$E:$F,2,FALSE)=0,"Offen ungeschält VOS"),
IFERROR(IF(VLOOKUP(W1591,[1]Offen!$H:$I,2,FALSE)=0,"Offen geschält RW"),
IFERROR(IF(VLOOKUP(W1591,[1]Offen!$K:$L,2,FALSE)=0,"Offen vegan"),
IFERROR(IF(VLOOKUP(W1591,[1]Offen!$N:$O,2,FALSE)=0,"Offen Zipfel"),
IFERROR(IF(VLOOKUP(W1591,[1]Offen!$Q:$R,2,FALSE)=0,"Offen Endstücke"),
IFERROR(IF(VLOOKUP(W1591,[1]Vakuumiert!$B:$C,2,FALSE)=0,"Vakuumierter VOS ungeschält"),
IFERROR(IF(VLOOKUP(W1591,[1]Vakuumiert!$E:$F,2,FALSE)=0,"Vakuumierter ABS ungeschält"),
IFERROR(IF(VLOOKUP(W1591,[1]Vakuumiert!$H:$I,2,FALSE)=0,"Vakuumierter VOS geschält"),
IFERROR(IF(VLOOKUP(W1591,[1]Vakuumiert!$K:$L,2,FALSE)=0,"Vakuumierter VOS vegan"),
IFERROR(IF(VLOOKUP(W1591,[1]Vakuumiert!$N:$O,2,FALSE)=0,"Vakuumierter VOS Zipfel"),
IFERROR(IF(VLOOKUP(W1591,[1]Vakuumiert!$Q:$R,2,FALSE)=0,"Vakuumiert geschält"),
IFERROR(IF(VLOOKUP(W1591,'[1]vakuumierte Fertigprodukte'!$B:$C,2,FALSE)=0,"Fertigprodukte"),
IFERROR(IF(VLOOKUP(W1591,'[1]vakuumierte Fertigprodukte'!$E:$FI,2,FALSE)=0,"Vakuumierte Zipfel"),
IFERROR(IF(VLOOKUP(W1591,[1]Wurste!$B:$C,2,FALSE)=0,"Räucherwürste"),
IFERROR(IF(VLOOKUP(W1591,[1]Wurste!$E:$F,2,FALSE)=0,"URW/URGW Wurst"),
IFERROR(IF(VLOOKUP(W1591,[1]Wurste!$H:$I,2,FALSE)=0,"HF-Wurst Vegan"),
IFERROR(IF(VLOOKUP(W1591,[1]Wurste!$K:$L,2,FALSE)=0,"320er ohne Würste"),
IFERROR(IF(AND(OR(Abfalldokumentation!$I1591="BU3",Abfalldokumentation!$I1591="Verkauf"),Abfalldokumentation!$N1591="Schimmel",Abfalldokumentation!$O1591="keinen Abnehmer/kein Schälpersonal"),"Div. Zipfel, ES ohne Verwendung",VLOOKUP(Abfalldokumentation!$M1591,Produktgruppen!A:B,2,FALSE)),"-")))))))))))))))))))))))</f>
        <v>Offen ungeschält ABS</v>
      </c>
      <c r="M1591" s="76" t="str">
        <f>IFERROR(VLOOKUP(Abfalldokumentation!$W1591,Artikel!A:C,3,FALSE),Abfalldokumentation!$W1591)</f>
        <v>ABS TI-AD</v>
      </c>
      <c r="N1591" s="76" t="str">
        <f>VLOOKUP(D1591,'Liste Gründe'!A:D,2,FALSE)</f>
        <v>keinen Verwendungszweck</v>
      </c>
      <c r="O1591" s="75" t="str">
        <f>IF(ISBLANK(F1591),VLOOKUP(Abfalldokumentation!$X1591,'Liste Gründe'!A:D,3,FALSE),F1591)</f>
        <v>keinen Verwendungszweck</v>
      </c>
      <c r="P1591" s="76" t="str">
        <f>IF(ISBLANK(Abfalldokumentation!$G1591),"-",Abfalldokumentation!$G1591)</f>
        <v>-</v>
      </c>
      <c r="Q1591" s="76">
        <f t="shared" si="197"/>
        <v>45</v>
      </c>
      <c r="R1591" s="76" t="str">
        <f t="shared" si="198"/>
        <v>Produkte</v>
      </c>
      <c r="S1591" s="76" t="str">
        <f t="shared" si="199"/>
        <v>BUs</v>
      </c>
      <c r="T1591" s="76" t="str">
        <f t="shared" si="200"/>
        <v>Symptome</v>
      </c>
      <c r="U1591" s="76">
        <f>IFERROR(VLOOKUP(Abfalldokumentation!$W1591,Kennzahlen!S:U,3,FALSE)*Abfalldokumentation!$J1591,"0")</f>
        <v>0.12</v>
      </c>
      <c r="V1591" s="76" t="str">
        <f>IF(ISBLANK(A1591),VLOOKUP(Abfalldokumentation!$W1591,'Linien - BU'!R:S,2,FALSE),A1591)</f>
        <v>BU4</v>
      </c>
      <c r="W1591" s="77">
        <f t="shared" si="201"/>
        <v>29500904</v>
      </c>
      <c r="X1591" s="77">
        <f t="shared" si="202"/>
        <v>61</v>
      </c>
    </row>
    <row r="1592" spans="1:24" ht="30" customHeight="1" x14ac:dyDescent="0.25">
      <c r="A1592" s="39"/>
      <c r="B1592" s="58">
        <v>29500904</v>
      </c>
      <c r="C1592" s="40">
        <v>17</v>
      </c>
      <c r="D1592" s="40">
        <v>61</v>
      </c>
      <c r="E1592" s="41">
        <v>44508</v>
      </c>
      <c r="F1592" s="59"/>
      <c r="G1592" s="40"/>
      <c r="H1592" s="44" t="str">
        <f>IFERROR(VLOOKUP(Abfalldokumentation!$B1592,Artikel!A:C,3,FALSE),Abfalldokumentation!$B1592)</f>
        <v>ABS TI-AD</v>
      </c>
      <c r="I1592" s="78" t="str">
        <f>VLOOKUP(V1592,'Linien - BU'!A:B,2,FALSE)</f>
        <v>BU4</v>
      </c>
      <c r="J1592" s="79">
        <f t="shared" si="196"/>
        <v>17</v>
      </c>
      <c r="K1592" s="80">
        <f>Abfalldokumentation!$E1592</f>
        <v>44508</v>
      </c>
      <c r="L1592" s="79" t="str">
        <f>IFERROR(IF(VLOOKUP(W1592,'[1]Rohware 230'!$B:$C,2,FALSE)=0,"Rohware"),
IFERROR(IF(VLOOKUP(W1592,[1]Sammelnr.!$B:$C,2,FALSE)=0,"Sammelnr. ungeschält ABS"),
IFERROR(IF(VLOOKUP(W1592,[1]Sammelnr.!$E:$F,2,FALSE)=0,"Sammelnr. ungeschält VS"),
IFERROR(IF(VLOOKUP(W1592,[1]Sammelnr.!$H:$I,2,FALSE)=0,"Sammelnr. geschält"),
IFERROR(IF(VLOOKUP(W1592,[1]Offen!$B:$C,2,FALSE)=0,"Offen ungeschält ABS"),
IFERROR(IF(VLOOKUP(W1592,[1]Offen!$E:$F,2,FALSE)=0,"Offen ungeschält VOS"),
IFERROR(IF(VLOOKUP(W1592,[1]Offen!$H:$I,2,FALSE)=0,"Offen geschält RW"),
IFERROR(IF(VLOOKUP(W1592,[1]Offen!$K:$L,2,FALSE)=0,"Offen vegan"),
IFERROR(IF(VLOOKUP(W1592,[1]Offen!$N:$O,2,FALSE)=0,"Offen Zipfel"),
IFERROR(IF(VLOOKUP(W1592,[1]Offen!$Q:$R,2,FALSE)=0,"Offen Endstücke"),
IFERROR(IF(VLOOKUP(W1592,[1]Vakuumiert!$B:$C,2,FALSE)=0,"Vakuumierter VOS ungeschält"),
IFERROR(IF(VLOOKUP(W1592,[1]Vakuumiert!$E:$F,2,FALSE)=0,"Vakuumierter ABS ungeschält"),
IFERROR(IF(VLOOKUP(W1592,[1]Vakuumiert!$H:$I,2,FALSE)=0,"Vakuumierter VOS geschält"),
IFERROR(IF(VLOOKUP(W1592,[1]Vakuumiert!$K:$L,2,FALSE)=0,"Vakuumierter VOS vegan"),
IFERROR(IF(VLOOKUP(W1592,[1]Vakuumiert!$N:$O,2,FALSE)=0,"Vakuumierter VOS Zipfel"),
IFERROR(IF(VLOOKUP(W1592,[1]Vakuumiert!$Q:$R,2,FALSE)=0,"Vakuumiert geschält"),
IFERROR(IF(VLOOKUP(W1592,'[1]vakuumierte Fertigprodukte'!$B:$C,2,FALSE)=0,"Fertigprodukte"),
IFERROR(IF(VLOOKUP(W1592,'[1]vakuumierte Fertigprodukte'!$E:$FI,2,FALSE)=0,"Vakuumierte Zipfel"),
IFERROR(IF(VLOOKUP(W1592,[1]Wurste!$B:$C,2,FALSE)=0,"Räucherwürste"),
IFERROR(IF(VLOOKUP(W1592,[1]Wurste!$E:$F,2,FALSE)=0,"URW/URGW Wurst"),
IFERROR(IF(VLOOKUP(W1592,[1]Wurste!$H:$I,2,FALSE)=0,"HF-Wurst Vegan"),
IFERROR(IF(VLOOKUP(W1592,[1]Wurste!$K:$L,2,FALSE)=0,"320er ohne Würste"),
IFERROR(IF(AND(OR(Abfalldokumentation!$I1592="BU3",Abfalldokumentation!$I1592="Verkauf"),Abfalldokumentation!$N1592="Schimmel",Abfalldokumentation!$O1592="keinen Abnehmer/kein Schälpersonal"),"Div. Zipfel, ES ohne Verwendung",VLOOKUP(Abfalldokumentation!$M1592,Produktgruppen!A:B,2,FALSE)),"-")))))))))))))))))))))))</f>
        <v>Offen ungeschält ABS</v>
      </c>
      <c r="M1592" s="81" t="str">
        <f>IFERROR(VLOOKUP(Abfalldokumentation!$W1592,Artikel!A:C,3,FALSE),Abfalldokumentation!$W1592)</f>
        <v>ABS TI-AD</v>
      </c>
      <c r="N1592" s="81" t="str">
        <f>VLOOKUP(D1592,'Liste Gründe'!A:D,2,FALSE)</f>
        <v>keinen Verwendungszweck</v>
      </c>
      <c r="O1592" s="80" t="str">
        <f>IF(ISBLANK(F1592),VLOOKUP(Abfalldokumentation!$X1592,'Liste Gründe'!A:D,3,FALSE),F1592)</f>
        <v>keinen Verwendungszweck</v>
      </c>
      <c r="P1592" s="81" t="str">
        <f>IF(ISBLANK(Abfalldokumentation!$G1592),"-",Abfalldokumentation!$G1592)</f>
        <v>-</v>
      </c>
      <c r="Q1592" s="81">
        <f t="shared" si="197"/>
        <v>45</v>
      </c>
      <c r="R1592" s="81" t="str">
        <f t="shared" si="198"/>
        <v>Produkte</v>
      </c>
      <c r="S1592" s="81" t="str">
        <f t="shared" si="199"/>
        <v>BUs</v>
      </c>
      <c r="T1592" s="81" t="str">
        <f t="shared" si="200"/>
        <v>Symptome</v>
      </c>
      <c r="U1592" s="81">
        <f>IFERROR(VLOOKUP(Abfalldokumentation!$W1592,Kennzahlen!S:U,3,FALSE)*Abfalldokumentation!$J1592,"0")</f>
        <v>0.17</v>
      </c>
      <c r="V1592" s="81" t="str">
        <f>IF(ISBLANK(A1592),VLOOKUP(Abfalldokumentation!$W1592,'Linien - BU'!R:S,2,FALSE),A1592)</f>
        <v>BU4</v>
      </c>
      <c r="W1592" s="77">
        <f t="shared" si="201"/>
        <v>29500904</v>
      </c>
      <c r="X1592" s="77">
        <f t="shared" si="202"/>
        <v>61</v>
      </c>
    </row>
    <row r="1593" spans="1:24" ht="30" customHeight="1" x14ac:dyDescent="0.25">
      <c r="A1593" s="45"/>
      <c r="B1593" s="60">
        <v>29500904</v>
      </c>
      <c r="C1593" s="46">
        <v>9</v>
      </c>
      <c r="D1593" s="46">
        <v>61</v>
      </c>
      <c r="E1593" s="47">
        <v>44508</v>
      </c>
      <c r="F1593" s="61"/>
      <c r="G1593" s="46"/>
      <c r="H1593" s="50" t="str">
        <f>IFERROR(VLOOKUP(Abfalldokumentation!$B1593,Artikel!A:C,3,FALSE),Abfalldokumentation!$B1593)</f>
        <v>ABS TI-AD</v>
      </c>
      <c r="I1593" s="73" t="str">
        <f>VLOOKUP(V1593,'Linien - BU'!A:B,2,FALSE)</f>
        <v>BU4</v>
      </c>
      <c r="J1593" s="74">
        <f t="shared" si="196"/>
        <v>9</v>
      </c>
      <c r="K1593" s="75">
        <f>Abfalldokumentation!$E1593</f>
        <v>44508</v>
      </c>
      <c r="L1593" s="74" t="str">
        <f>IFERROR(IF(VLOOKUP(W1593,'[1]Rohware 230'!$B:$C,2,FALSE)=0,"Rohware"),
IFERROR(IF(VLOOKUP(W1593,[1]Sammelnr.!$B:$C,2,FALSE)=0,"Sammelnr. ungeschält ABS"),
IFERROR(IF(VLOOKUP(W1593,[1]Sammelnr.!$E:$F,2,FALSE)=0,"Sammelnr. ungeschält VS"),
IFERROR(IF(VLOOKUP(W1593,[1]Sammelnr.!$H:$I,2,FALSE)=0,"Sammelnr. geschält"),
IFERROR(IF(VLOOKUP(W1593,[1]Offen!$B:$C,2,FALSE)=0,"Offen ungeschält ABS"),
IFERROR(IF(VLOOKUP(W1593,[1]Offen!$E:$F,2,FALSE)=0,"Offen ungeschält VOS"),
IFERROR(IF(VLOOKUP(W1593,[1]Offen!$H:$I,2,FALSE)=0,"Offen geschält RW"),
IFERROR(IF(VLOOKUP(W1593,[1]Offen!$K:$L,2,FALSE)=0,"Offen vegan"),
IFERROR(IF(VLOOKUP(W1593,[1]Offen!$N:$O,2,FALSE)=0,"Offen Zipfel"),
IFERROR(IF(VLOOKUP(W1593,[1]Offen!$Q:$R,2,FALSE)=0,"Offen Endstücke"),
IFERROR(IF(VLOOKUP(W1593,[1]Vakuumiert!$B:$C,2,FALSE)=0,"Vakuumierter VOS ungeschält"),
IFERROR(IF(VLOOKUP(W1593,[1]Vakuumiert!$E:$F,2,FALSE)=0,"Vakuumierter ABS ungeschält"),
IFERROR(IF(VLOOKUP(W1593,[1]Vakuumiert!$H:$I,2,FALSE)=0,"Vakuumierter VOS geschält"),
IFERROR(IF(VLOOKUP(W1593,[1]Vakuumiert!$K:$L,2,FALSE)=0,"Vakuumierter VOS vegan"),
IFERROR(IF(VLOOKUP(W1593,[1]Vakuumiert!$N:$O,2,FALSE)=0,"Vakuumierter VOS Zipfel"),
IFERROR(IF(VLOOKUP(W1593,[1]Vakuumiert!$Q:$R,2,FALSE)=0,"Vakuumiert geschält"),
IFERROR(IF(VLOOKUP(W1593,'[1]vakuumierte Fertigprodukte'!$B:$C,2,FALSE)=0,"Fertigprodukte"),
IFERROR(IF(VLOOKUP(W1593,'[1]vakuumierte Fertigprodukte'!$E:$FI,2,FALSE)=0,"Vakuumierte Zipfel"),
IFERROR(IF(VLOOKUP(W1593,[1]Wurste!$B:$C,2,FALSE)=0,"Räucherwürste"),
IFERROR(IF(VLOOKUP(W1593,[1]Wurste!$E:$F,2,FALSE)=0,"URW/URGW Wurst"),
IFERROR(IF(VLOOKUP(W1593,[1]Wurste!$H:$I,2,FALSE)=0,"HF-Wurst Vegan"),
IFERROR(IF(VLOOKUP(W1593,[1]Wurste!$K:$L,2,FALSE)=0,"320er ohne Würste"),
IFERROR(IF(AND(OR(Abfalldokumentation!$I1593="BU3",Abfalldokumentation!$I1593="Verkauf"),Abfalldokumentation!$N1593="Schimmel",Abfalldokumentation!$O1593="keinen Abnehmer/kein Schälpersonal"),"Div. Zipfel, ES ohne Verwendung",VLOOKUP(Abfalldokumentation!$M1593,Produktgruppen!A:B,2,FALSE)),"-")))))))))))))))))))))))</f>
        <v>Offen ungeschält ABS</v>
      </c>
      <c r="M1593" s="76" t="str">
        <f>IFERROR(VLOOKUP(Abfalldokumentation!$W1593,Artikel!A:C,3,FALSE),Abfalldokumentation!$W1593)</f>
        <v>ABS TI-AD</v>
      </c>
      <c r="N1593" s="76" t="str">
        <f>VLOOKUP(D1593,'Liste Gründe'!A:D,2,FALSE)</f>
        <v>keinen Verwendungszweck</v>
      </c>
      <c r="O1593" s="75" t="str">
        <f>IF(ISBLANK(F1593),VLOOKUP(Abfalldokumentation!$X1593,'Liste Gründe'!A:D,3,FALSE),F1593)</f>
        <v>keinen Verwendungszweck</v>
      </c>
      <c r="P1593" s="76" t="str">
        <f>IF(ISBLANK(Abfalldokumentation!$G1593),"-",Abfalldokumentation!$G1593)</f>
        <v>-</v>
      </c>
      <c r="Q1593" s="76">
        <f t="shared" si="197"/>
        <v>45</v>
      </c>
      <c r="R1593" s="76" t="str">
        <f t="shared" si="198"/>
        <v>Produkte</v>
      </c>
      <c r="S1593" s="76" t="str">
        <f t="shared" si="199"/>
        <v>BUs</v>
      </c>
      <c r="T1593" s="76" t="str">
        <f t="shared" si="200"/>
        <v>Symptome</v>
      </c>
      <c r="U1593" s="76">
        <f>IFERROR(VLOOKUP(Abfalldokumentation!$W1593,Kennzahlen!S:U,3,FALSE)*Abfalldokumentation!$J1593,"0")</f>
        <v>0.09</v>
      </c>
      <c r="V1593" s="76" t="str">
        <f>IF(ISBLANK(A1593),VLOOKUP(Abfalldokumentation!$W1593,'Linien - BU'!R:S,2,FALSE),A1593)</f>
        <v>BU4</v>
      </c>
      <c r="W1593" s="77">
        <f t="shared" si="201"/>
        <v>29500904</v>
      </c>
      <c r="X1593" s="77">
        <f t="shared" si="202"/>
        <v>61</v>
      </c>
    </row>
    <row r="1594" spans="1:24" ht="30" customHeight="1" x14ac:dyDescent="0.25">
      <c r="A1594" s="39"/>
      <c r="B1594" s="58">
        <v>29500906</v>
      </c>
      <c r="C1594" s="40">
        <v>20</v>
      </c>
      <c r="D1594" s="40">
        <v>61</v>
      </c>
      <c r="E1594" s="41">
        <v>44508</v>
      </c>
      <c r="F1594" s="59"/>
      <c r="G1594" s="40"/>
      <c r="H1594" s="44" t="str">
        <f>IFERROR(VLOOKUP(Abfalldokumentation!$B1594,Artikel!A:C,3,FALSE),Abfalldokumentation!$B1594)</f>
        <v>ABS SCH-PAUL</v>
      </c>
      <c r="I1594" s="78" t="str">
        <f>VLOOKUP(V1594,'Linien - BU'!A:B,2,FALSE)</f>
        <v>BU4</v>
      </c>
      <c r="J1594" s="79">
        <f t="shared" si="196"/>
        <v>20</v>
      </c>
      <c r="K1594" s="80">
        <f>Abfalldokumentation!$E1594</f>
        <v>44508</v>
      </c>
      <c r="L1594" s="79" t="str">
        <f>IFERROR(IF(VLOOKUP(W1594,'[1]Rohware 230'!$B:$C,2,FALSE)=0,"Rohware"),
IFERROR(IF(VLOOKUP(W1594,[1]Sammelnr.!$B:$C,2,FALSE)=0,"Sammelnr. ungeschält ABS"),
IFERROR(IF(VLOOKUP(W1594,[1]Sammelnr.!$E:$F,2,FALSE)=0,"Sammelnr. ungeschält VS"),
IFERROR(IF(VLOOKUP(W1594,[1]Sammelnr.!$H:$I,2,FALSE)=0,"Sammelnr. geschält"),
IFERROR(IF(VLOOKUP(W1594,[1]Offen!$B:$C,2,FALSE)=0,"Offen ungeschält ABS"),
IFERROR(IF(VLOOKUP(W1594,[1]Offen!$E:$F,2,FALSE)=0,"Offen ungeschält VOS"),
IFERROR(IF(VLOOKUP(W1594,[1]Offen!$H:$I,2,FALSE)=0,"Offen geschält RW"),
IFERROR(IF(VLOOKUP(W1594,[1]Offen!$K:$L,2,FALSE)=0,"Offen vegan"),
IFERROR(IF(VLOOKUP(W1594,[1]Offen!$N:$O,2,FALSE)=0,"Offen Zipfel"),
IFERROR(IF(VLOOKUP(W1594,[1]Offen!$Q:$R,2,FALSE)=0,"Offen Endstücke"),
IFERROR(IF(VLOOKUP(W1594,[1]Vakuumiert!$B:$C,2,FALSE)=0,"Vakuumierter VOS ungeschält"),
IFERROR(IF(VLOOKUP(W1594,[1]Vakuumiert!$E:$F,2,FALSE)=0,"Vakuumierter ABS ungeschält"),
IFERROR(IF(VLOOKUP(W1594,[1]Vakuumiert!$H:$I,2,FALSE)=0,"Vakuumierter VOS geschält"),
IFERROR(IF(VLOOKUP(W1594,[1]Vakuumiert!$K:$L,2,FALSE)=0,"Vakuumierter VOS vegan"),
IFERROR(IF(VLOOKUP(W1594,[1]Vakuumiert!$N:$O,2,FALSE)=0,"Vakuumierter VOS Zipfel"),
IFERROR(IF(VLOOKUP(W1594,[1]Vakuumiert!$Q:$R,2,FALSE)=0,"Vakuumiert geschält"),
IFERROR(IF(VLOOKUP(W1594,'[1]vakuumierte Fertigprodukte'!$B:$C,2,FALSE)=0,"Fertigprodukte"),
IFERROR(IF(VLOOKUP(W1594,'[1]vakuumierte Fertigprodukte'!$E:$FI,2,FALSE)=0,"Vakuumierte Zipfel"),
IFERROR(IF(VLOOKUP(W1594,[1]Wurste!$B:$C,2,FALSE)=0,"Räucherwürste"),
IFERROR(IF(VLOOKUP(W1594,[1]Wurste!$E:$F,2,FALSE)=0,"URW/URGW Wurst"),
IFERROR(IF(VLOOKUP(W1594,[1]Wurste!$H:$I,2,FALSE)=0,"HF-Wurst Vegan"),
IFERROR(IF(VLOOKUP(W1594,[1]Wurste!$K:$L,2,FALSE)=0,"320er ohne Würste"),
IFERROR(IF(AND(OR(Abfalldokumentation!$I1594="BU3",Abfalldokumentation!$I1594="Verkauf"),Abfalldokumentation!$N1594="Schimmel",Abfalldokumentation!$O1594="keinen Abnehmer/kein Schälpersonal"),"Div. Zipfel, ES ohne Verwendung",VLOOKUP(Abfalldokumentation!$M1594,Produktgruppen!A:B,2,FALSE)),"-")))))))))))))))))))))))</f>
        <v>Offen ungeschält ABS</v>
      </c>
      <c r="M1594" s="81" t="str">
        <f>IFERROR(VLOOKUP(Abfalldokumentation!$W1594,Artikel!A:C,3,FALSE),Abfalldokumentation!$W1594)</f>
        <v>ABS SCH-PAUL</v>
      </c>
      <c r="N1594" s="81" t="str">
        <f>VLOOKUP(D1594,'Liste Gründe'!A:D,2,FALSE)</f>
        <v>keinen Verwendungszweck</v>
      </c>
      <c r="O1594" s="80" t="str">
        <f>IF(ISBLANK(F1594),VLOOKUP(Abfalldokumentation!$X1594,'Liste Gründe'!A:D,3,FALSE),F1594)</f>
        <v>keinen Verwendungszweck</v>
      </c>
      <c r="P1594" s="81" t="str">
        <f>IF(ISBLANK(Abfalldokumentation!$G1594),"-",Abfalldokumentation!$G1594)</f>
        <v>-</v>
      </c>
      <c r="Q1594" s="81">
        <f t="shared" si="197"/>
        <v>45</v>
      </c>
      <c r="R1594" s="81" t="str">
        <f t="shared" si="198"/>
        <v>Produkte</v>
      </c>
      <c r="S1594" s="81" t="str">
        <f t="shared" si="199"/>
        <v>BUs</v>
      </c>
      <c r="T1594" s="81" t="str">
        <f t="shared" si="200"/>
        <v>Symptome</v>
      </c>
      <c r="U1594" s="81">
        <f>IFERROR(VLOOKUP(Abfalldokumentation!$W1594,Kennzahlen!S:U,3,FALSE)*Abfalldokumentation!$J1594,"0")</f>
        <v>0.2</v>
      </c>
      <c r="V1594" s="81" t="str">
        <f>IF(ISBLANK(A1594),VLOOKUP(Abfalldokumentation!$W1594,'Linien - BU'!R:S,2,FALSE),A1594)</f>
        <v>BU4</v>
      </c>
      <c r="W1594" s="77">
        <f t="shared" si="201"/>
        <v>29500906</v>
      </c>
      <c r="X1594" s="77">
        <f t="shared" si="202"/>
        <v>61</v>
      </c>
    </row>
    <row r="1595" spans="1:24" ht="30" customHeight="1" x14ac:dyDescent="0.25">
      <c r="A1595" s="45"/>
      <c r="B1595" s="60">
        <v>29500908</v>
      </c>
      <c r="C1595" s="46">
        <v>13</v>
      </c>
      <c r="D1595" s="46">
        <v>61</v>
      </c>
      <c r="E1595" s="47">
        <v>44508</v>
      </c>
      <c r="F1595" s="61"/>
      <c r="G1595" s="46"/>
      <c r="H1595" s="50" t="str">
        <f>IFERROR(VLOOKUP(Abfalldokumentation!$B1595,Artikel!A:C,3,FALSE),Abfalldokumentation!$B1595)</f>
        <v>ABS GRUY</v>
      </c>
      <c r="I1595" s="73" t="str">
        <f>VLOOKUP(V1595,'Linien - BU'!A:B,2,FALSE)</f>
        <v>BU4</v>
      </c>
      <c r="J1595" s="74">
        <f t="shared" si="196"/>
        <v>13</v>
      </c>
      <c r="K1595" s="75">
        <f>Abfalldokumentation!$E1595</f>
        <v>44508</v>
      </c>
      <c r="L1595" s="74" t="str">
        <f>IFERROR(IF(VLOOKUP(W1595,'[1]Rohware 230'!$B:$C,2,FALSE)=0,"Rohware"),
IFERROR(IF(VLOOKUP(W1595,[1]Sammelnr.!$B:$C,2,FALSE)=0,"Sammelnr. ungeschält ABS"),
IFERROR(IF(VLOOKUP(W1595,[1]Sammelnr.!$E:$F,2,FALSE)=0,"Sammelnr. ungeschält VS"),
IFERROR(IF(VLOOKUP(W1595,[1]Sammelnr.!$H:$I,2,FALSE)=0,"Sammelnr. geschält"),
IFERROR(IF(VLOOKUP(W1595,[1]Offen!$B:$C,2,FALSE)=0,"Offen ungeschält ABS"),
IFERROR(IF(VLOOKUP(W1595,[1]Offen!$E:$F,2,FALSE)=0,"Offen ungeschält VOS"),
IFERROR(IF(VLOOKUP(W1595,[1]Offen!$H:$I,2,FALSE)=0,"Offen geschält RW"),
IFERROR(IF(VLOOKUP(W1595,[1]Offen!$K:$L,2,FALSE)=0,"Offen vegan"),
IFERROR(IF(VLOOKUP(W1595,[1]Offen!$N:$O,2,FALSE)=0,"Offen Zipfel"),
IFERROR(IF(VLOOKUP(W1595,[1]Offen!$Q:$R,2,FALSE)=0,"Offen Endstücke"),
IFERROR(IF(VLOOKUP(W1595,[1]Vakuumiert!$B:$C,2,FALSE)=0,"Vakuumierter VOS ungeschält"),
IFERROR(IF(VLOOKUP(W1595,[1]Vakuumiert!$E:$F,2,FALSE)=0,"Vakuumierter ABS ungeschält"),
IFERROR(IF(VLOOKUP(W1595,[1]Vakuumiert!$H:$I,2,FALSE)=0,"Vakuumierter VOS geschält"),
IFERROR(IF(VLOOKUP(W1595,[1]Vakuumiert!$K:$L,2,FALSE)=0,"Vakuumierter VOS vegan"),
IFERROR(IF(VLOOKUP(W1595,[1]Vakuumiert!$N:$O,2,FALSE)=0,"Vakuumierter VOS Zipfel"),
IFERROR(IF(VLOOKUP(W1595,[1]Vakuumiert!$Q:$R,2,FALSE)=0,"Vakuumiert geschält"),
IFERROR(IF(VLOOKUP(W1595,'[1]vakuumierte Fertigprodukte'!$B:$C,2,FALSE)=0,"Fertigprodukte"),
IFERROR(IF(VLOOKUP(W1595,'[1]vakuumierte Fertigprodukte'!$E:$FI,2,FALSE)=0,"Vakuumierte Zipfel"),
IFERROR(IF(VLOOKUP(W1595,[1]Wurste!$B:$C,2,FALSE)=0,"Räucherwürste"),
IFERROR(IF(VLOOKUP(W1595,[1]Wurste!$E:$F,2,FALSE)=0,"URW/URGW Wurst"),
IFERROR(IF(VLOOKUP(W1595,[1]Wurste!$H:$I,2,FALSE)=0,"HF-Wurst Vegan"),
IFERROR(IF(VLOOKUP(W1595,[1]Wurste!$K:$L,2,FALSE)=0,"320er ohne Würste"),
IFERROR(IF(AND(OR(Abfalldokumentation!$I1595="BU3",Abfalldokumentation!$I1595="Verkauf"),Abfalldokumentation!$N1595="Schimmel",Abfalldokumentation!$O1595="keinen Abnehmer/kein Schälpersonal"),"Div. Zipfel, ES ohne Verwendung",VLOOKUP(Abfalldokumentation!$M1595,Produktgruppen!A:B,2,FALSE)),"-")))))))))))))))))))))))</f>
        <v>Offen ungeschält ABS</v>
      </c>
      <c r="M1595" s="76" t="str">
        <f>IFERROR(VLOOKUP(Abfalldokumentation!$W1595,Artikel!A:C,3,FALSE),Abfalldokumentation!$W1595)</f>
        <v>ABS GRUY</v>
      </c>
      <c r="N1595" s="76" t="str">
        <f>VLOOKUP(D1595,'Liste Gründe'!A:D,2,FALSE)</f>
        <v>keinen Verwendungszweck</v>
      </c>
      <c r="O1595" s="75" t="str">
        <f>IF(ISBLANK(F1595),VLOOKUP(Abfalldokumentation!$X1595,'Liste Gründe'!A:D,3,FALSE),F1595)</f>
        <v>keinen Verwendungszweck</v>
      </c>
      <c r="P1595" s="76" t="str">
        <f>IF(ISBLANK(Abfalldokumentation!$G1595),"-",Abfalldokumentation!$G1595)</f>
        <v>-</v>
      </c>
      <c r="Q1595" s="76">
        <f t="shared" si="197"/>
        <v>45</v>
      </c>
      <c r="R1595" s="76" t="str">
        <f t="shared" si="198"/>
        <v>Produkte</v>
      </c>
      <c r="S1595" s="76" t="str">
        <f t="shared" si="199"/>
        <v>BUs</v>
      </c>
      <c r="T1595" s="76" t="str">
        <f t="shared" si="200"/>
        <v>Symptome</v>
      </c>
      <c r="U1595" s="76">
        <f>IFERROR(VLOOKUP(Abfalldokumentation!$W1595,Kennzahlen!S:U,3,FALSE)*Abfalldokumentation!$J1595,"0")</f>
        <v>6.5</v>
      </c>
      <c r="V1595" s="76" t="str">
        <f>IF(ISBLANK(A1595),VLOOKUP(Abfalldokumentation!$W1595,'Linien - BU'!R:S,2,FALSE),A1595)</f>
        <v>BU4</v>
      </c>
      <c r="W1595" s="77">
        <f t="shared" si="201"/>
        <v>29500908</v>
      </c>
      <c r="X1595" s="77">
        <f t="shared" si="202"/>
        <v>61</v>
      </c>
    </row>
    <row r="1596" spans="1:24" ht="30" customHeight="1" x14ac:dyDescent="0.25">
      <c r="A1596" s="39"/>
      <c r="B1596" s="58">
        <v>29500908</v>
      </c>
      <c r="C1596" s="40">
        <v>12</v>
      </c>
      <c r="D1596" s="40">
        <v>61</v>
      </c>
      <c r="E1596" s="41">
        <v>44508</v>
      </c>
      <c r="F1596" s="59"/>
      <c r="G1596" s="40"/>
      <c r="H1596" s="44" t="str">
        <f>IFERROR(VLOOKUP(Abfalldokumentation!$B1596,Artikel!A:C,3,FALSE),Abfalldokumentation!$B1596)</f>
        <v>ABS GRUY</v>
      </c>
      <c r="I1596" s="78" t="str">
        <f>VLOOKUP(V1596,'Linien - BU'!A:B,2,FALSE)</f>
        <v>BU4</v>
      </c>
      <c r="J1596" s="79">
        <f t="shared" si="196"/>
        <v>12</v>
      </c>
      <c r="K1596" s="80">
        <f>Abfalldokumentation!$E1596</f>
        <v>44508</v>
      </c>
      <c r="L1596" s="79" t="str">
        <f>IFERROR(IF(VLOOKUP(W1596,'[1]Rohware 230'!$B:$C,2,FALSE)=0,"Rohware"),
IFERROR(IF(VLOOKUP(W1596,[1]Sammelnr.!$B:$C,2,FALSE)=0,"Sammelnr. ungeschält ABS"),
IFERROR(IF(VLOOKUP(W1596,[1]Sammelnr.!$E:$F,2,FALSE)=0,"Sammelnr. ungeschält VS"),
IFERROR(IF(VLOOKUP(W1596,[1]Sammelnr.!$H:$I,2,FALSE)=0,"Sammelnr. geschält"),
IFERROR(IF(VLOOKUP(W1596,[1]Offen!$B:$C,2,FALSE)=0,"Offen ungeschält ABS"),
IFERROR(IF(VLOOKUP(W1596,[1]Offen!$E:$F,2,FALSE)=0,"Offen ungeschält VOS"),
IFERROR(IF(VLOOKUP(W1596,[1]Offen!$H:$I,2,FALSE)=0,"Offen geschält RW"),
IFERROR(IF(VLOOKUP(W1596,[1]Offen!$K:$L,2,FALSE)=0,"Offen vegan"),
IFERROR(IF(VLOOKUP(W1596,[1]Offen!$N:$O,2,FALSE)=0,"Offen Zipfel"),
IFERROR(IF(VLOOKUP(W1596,[1]Offen!$Q:$R,2,FALSE)=0,"Offen Endstücke"),
IFERROR(IF(VLOOKUP(W1596,[1]Vakuumiert!$B:$C,2,FALSE)=0,"Vakuumierter VOS ungeschält"),
IFERROR(IF(VLOOKUP(W1596,[1]Vakuumiert!$E:$F,2,FALSE)=0,"Vakuumierter ABS ungeschält"),
IFERROR(IF(VLOOKUP(W1596,[1]Vakuumiert!$H:$I,2,FALSE)=0,"Vakuumierter VOS geschält"),
IFERROR(IF(VLOOKUP(W1596,[1]Vakuumiert!$K:$L,2,FALSE)=0,"Vakuumierter VOS vegan"),
IFERROR(IF(VLOOKUP(W1596,[1]Vakuumiert!$N:$O,2,FALSE)=0,"Vakuumierter VOS Zipfel"),
IFERROR(IF(VLOOKUP(W1596,[1]Vakuumiert!$Q:$R,2,FALSE)=0,"Vakuumiert geschält"),
IFERROR(IF(VLOOKUP(W1596,'[1]vakuumierte Fertigprodukte'!$B:$C,2,FALSE)=0,"Fertigprodukte"),
IFERROR(IF(VLOOKUP(W1596,'[1]vakuumierte Fertigprodukte'!$E:$FI,2,FALSE)=0,"Vakuumierte Zipfel"),
IFERROR(IF(VLOOKUP(W1596,[1]Wurste!$B:$C,2,FALSE)=0,"Räucherwürste"),
IFERROR(IF(VLOOKUP(W1596,[1]Wurste!$E:$F,2,FALSE)=0,"URW/URGW Wurst"),
IFERROR(IF(VLOOKUP(W1596,[1]Wurste!$H:$I,2,FALSE)=0,"HF-Wurst Vegan"),
IFERROR(IF(VLOOKUP(W1596,[1]Wurste!$K:$L,2,FALSE)=0,"320er ohne Würste"),
IFERROR(IF(AND(OR(Abfalldokumentation!$I1596="BU3",Abfalldokumentation!$I1596="Verkauf"),Abfalldokumentation!$N1596="Schimmel",Abfalldokumentation!$O1596="keinen Abnehmer/kein Schälpersonal"),"Div. Zipfel, ES ohne Verwendung",VLOOKUP(Abfalldokumentation!$M1596,Produktgruppen!A:B,2,FALSE)),"-")))))))))))))))))))))))</f>
        <v>Offen ungeschält ABS</v>
      </c>
      <c r="M1596" s="81" t="str">
        <f>IFERROR(VLOOKUP(Abfalldokumentation!$W1596,Artikel!A:C,3,FALSE),Abfalldokumentation!$W1596)</f>
        <v>ABS GRUY</v>
      </c>
      <c r="N1596" s="81" t="str">
        <f>VLOOKUP(D1596,'Liste Gründe'!A:D,2,FALSE)</f>
        <v>keinen Verwendungszweck</v>
      </c>
      <c r="O1596" s="80" t="str">
        <f>IF(ISBLANK(F1596),VLOOKUP(Abfalldokumentation!$X1596,'Liste Gründe'!A:D,3,FALSE),F1596)</f>
        <v>keinen Verwendungszweck</v>
      </c>
      <c r="P1596" s="81" t="str">
        <f>IF(ISBLANK(Abfalldokumentation!$G1596),"-",Abfalldokumentation!$G1596)</f>
        <v>-</v>
      </c>
      <c r="Q1596" s="81">
        <f t="shared" si="197"/>
        <v>45</v>
      </c>
      <c r="R1596" s="81" t="str">
        <f t="shared" si="198"/>
        <v>Produkte</v>
      </c>
      <c r="S1596" s="81" t="str">
        <f t="shared" si="199"/>
        <v>BUs</v>
      </c>
      <c r="T1596" s="81" t="str">
        <f t="shared" si="200"/>
        <v>Symptome</v>
      </c>
      <c r="U1596" s="81">
        <f>IFERROR(VLOOKUP(Abfalldokumentation!$W1596,Kennzahlen!S:U,3,FALSE)*Abfalldokumentation!$J1596,"0")</f>
        <v>6</v>
      </c>
      <c r="V1596" s="81" t="str">
        <f>IF(ISBLANK(A1596),VLOOKUP(Abfalldokumentation!$W1596,'Linien - BU'!R:S,2,FALSE),A1596)</f>
        <v>BU4</v>
      </c>
      <c r="W1596" s="77">
        <f t="shared" si="201"/>
        <v>29500908</v>
      </c>
      <c r="X1596" s="77">
        <f t="shared" si="202"/>
        <v>61</v>
      </c>
    </row>
    <row r="1597" spans="1:24" ht="30" customHeight="1" x14ac:dyDescent="0.25">
      <c r="A1597" s="45"/>
      <c r="B1597" s="60">
        <v>29500908</v>
      </c>
      <c r="C1597" s="46">
        <v>8</v>
      </c>
      <c r="D1597" s="46">
        <v>61</v>
      </c>
      <c r="E1597" s="47">
        <v>44508</v>
      </c>
      <c r="F1597" s="61"/>
      <c r="G1597" s="46"/>
      <c r="H1597" s="50" t="str">
        <f>IFERROR(VLOOKUP(Abfalldokumentation!$B1597,Artikel!A:C,3,FALSE),Abfalldokumentation!$B1597)</f>
        <v>ABS GRUY</v>
      </c>
      <c r="I1597" s="73" t="str">
        <f>VLOOKUP(V1597,'Linien - BU'!A:B,2,FALSE)</f>
        <v>BU4</v>
      </c>
      <c r="J1597" s="74">
        <f t="shared" si="196"/>
        <v>8</v>
      </c>
      <c r="K1597" s="75">
        <f>Abfalldokumentation!$E1597</f>
        <v>44508</v>
      </c>
      <c r="L1597" s="74" t="str">
        <f>IFERROR(IF(VLOOKUP(W1597,'[1]Rohware 230'!$B:$C,2,FALSE)=0,"Rohware"),
IFERROR(IF(VLOOKUP(W1597,[1]Sammelnr.!$B:$C,2,FALSE)=0,"Sammelnr. ungeschält ABS"),
IFERROR(IF(VLOOKUP(W1597,[1]Sammelnr.!$E:$F,2,FALSE)=0,"Sammelnr. ungeschält VS"),
IFERROR(IF(VLOOKUP(W1597,[1]Sammelnr.!$H:$I,2,FALSE)=0,"Sammelnr. geschält"),
IFERROR(IF(VLOOKUP(W1597,[1]Offen!$B:$C,2,FALSE)=0,"Offen ungeschält ABS"),
IFERROR(IF(VLOOKUP(W1597,[1]Offen!$E:$F,2,FALSE)=0,"Offen ungeschält VOS"),
IFERROR(IF(VLOOKUP(W1597,[1]Offen!$H:$I,2,FALSE)=0,"Offen geschält RW"),
IFERROR(IF(VLOOKUP(W1597,[1]Offen!$K:$L,2,FALSE)=0,"Offen vegan"),
IFERROR(IF(VLOOKUP(W1597,[1]Offen!$N:$O,2,FALSE)=0,"Offen Zipfel"),
IFERROR(IF(VLOOKUP(W1597,[1]Offen!$Q:$R,2,FALSE)=0,"Offen Endstücke"),
IFERROR(IF(VLOOKUP(W1597,[1]Vakuumiert!$B:$C,2,FALSE)=0,"Vakuumierter VOS ungeschält"),
IFERROR(IF(VLOOKUP(W1597,[1]Vakuumiert!$E:$F,2,FALSE)=0,"Vakuumierter ABS ungeschält"),
IFERROR(IF(VLOOKUP(W1597,[1]Vakuumiert!$H:$I,2,FALSE)=0,"Vakuumierter VOS geschält"),
IFERROR(IF(VLOOKUP(W1597,[1]Vakuumiert!$K:$L,2,FALSE)=0,"Vakuumierter VOS vegan"),
IFERROR(IF(VLOOKUP(W1597,[1]Vakuumiert!$N:$O,2,FALSE)=0,"Vakuumierter VOS Zipfel"),
IFERROR(IF(VLOOKUP(W1597,[1]Vakuumiert!$Q:$R,2,FALSE)=0,"Vakuumiert geschält"),
IFERROR(IF(VLOOKUP(W1597,'[1]vakuumierte Fertigprodukte'!$B:$C,2,FALSE)=0,"Fertigprodukte"),
IFERROR(IF(VLOOKUP(W1597,'[1]vakuumierte Fertigprodukte'!$E:$FI,2,FALSE)=0,"Vakuumierte Zipfel"),
IFERROR(IF(VLOOKUP(W1597,[1]Wurste!$B:$C,2,FALSE)=0,"Räucherwürste"),
IFERROR(IF(VLOOKUP(W1597,[1]Wurste!$E:$F,2,FALSE)=0,"URW/URGW Wurst"),
IFERROR(IF(VLOOKUP(W1597,[1]Wurste!$H:$I,2,FALSE)=0,"HF-Wurst Vegan"),
IFERROR(IF(VLOOKUP(W1597,[1]Wurste!$K:$L,2,FALSE)=0,"320er ohne Würste"),
IFERROR(IF(AND(OR(Abfalldokumentation!$I1597="BU3",Abfalldokumentation!$I1597="Verkauf"),Abfalldokumentation!$N1597="Schimmel",Abfalldokumentation!$O1597="keinen Abnehmer/kein Schälpersonal"),"Div. Zipfel, ES ohne Verwendung",VLOOKUP(Abfalldokumentation!$M1597,Produktgruppen!A:B,2,FALSE)),"-")))))))))))))))))))))))</f>
        <v>Offen ungeschält ABS</v>
      </c>
      <c r="M1597" s="76" t="str">
        <f>IFERROR(VLOOKUP(Abfalldokumentation!$W1597,Artikel!A:C,3,FALSE),Abfalldokumentation!$W1597)</f>
        <v>ABS GRUY</v>
      </c>
      <c r="N1597" s="76" t="str">
        <f>VLOOKUP(D1597,'Liste Gründe'!A:D,2,FALSE)</f>
        <v>keinen Verwendungszweck</v>
      </c>
      <c r="O1597" s="75" t="str">
        <f>IF(ISBLANK(F1597),VLOOKUP(Abfalldokumentation!$X1597,'Liste Gründe'!A:D,3,FALSE),F1597)</f>
        <v>keinen Verwendungszweck</v>
      </c>
      <c r="P1597" s="76" t="str">
        <f>IF(ISBLANK(Abfalldokumentation!$G1597),"-",Abfalldokumentation!$G1597)</f>
        <v>-</v>
      </c>
      <c r="Q1597" s="76">
        <f t="shared" si="197"/>
        <v>45</v>
      </c>
      <c r="R1597" s="76" t="str">
        <f t="shared" si="198"/>
        <v>Produkte</v>
      </c>
      <c r="S1597" s="76" t="str">
        <f t="shared" si="199"/>
        <v>BUs</v>
      </c>
      <c r="T1597" s="76" t="str">
        <f t="shared" si="200"/>
        <v>Symptome</v>
      </c>
      <c r="U1597" s="76">
        <f>IFERROR(VLOOKUP(Abfalldokumentation!$W1597,Kennzahlen!S:U,3,FALSE)*Abfalldokumentation!$J1597,"0")</f>
        <v>4</v>
      </c>
      <c r="V1597" s="76" t="str">
        <f>IF(ISBLANK(A1597),VLOOKUP(Abfalldokumentation!$W1597,'Linien - BU'!R:S,2,FALSE),A1597)</f>
        <v>BU4</v>
      </c>
      <c r="W1597" s="77">
        <f t="shared" si="201"/>
        <v>29500908</v>
      </c>
      <c r="X1597" s="77">
        <f t="shared" si="202"/>
        <v>61</v>
      </c>
    </row>
    <row r="1598" spans="1:24" ht="30" customHeight="1" x14ac:dyDescent="0.25">
      <c r="A1598" s="39"/>
      <c r="B1598" s="58">
        <v>29500908</v>
      </c>
      <c r="C1598" s="40">
        <v>13</v>
      </c>
      <c r="D1598" s="40">
        <v>61</v>
      </c>
      <c r="E1598" s="41">
        <v>44508</v>
      </c>
      <c r="F1598" s="59"/>
      <c r="G1598" s="40"/>
      <c r="H1598" s="44" t="str">
        <f>IFERROR(VLOOKUP(Abfalldokumentation!$B1598,Artikel!A:C,3,FALSE),Abfalldokumentation!$B1598)</f>
        <v>ABS GRUY</v>
      </c>
      <c r="I1598" s="78" t="str">
        <f>VLOOKUP(V1598,'Linien - BU'!A:B,2,FALSE)</f>
        <v>BU4</v>
      </c>
      <c r="J1598" s="79">
        <f t="shared" si="196"/>
        <v>13</v>
      </c>
      <c r="K1598" s="80">
        <f>Abfalldokumentation!$E1598</f>
        <v>44508</v>
      </c>
      <c r="L1598" s="79" t="str">
        <f>IFERROR(IF(VLOOKUP(W1598,'[1]Rohware 230'!$B:$C,2,FALSE)=0,"Rohware"),
IFERROR(IF(VLOOKUP(W1598,[1]Sammelnr.!$B:$C,2,FALSE)=0,"Sammelnr. ungeschält ABS"),
IFERROR(IF(VLOOKUP(W1598,[1]Sammelnr.!$E:$F,2,FALSE)=0,"Sammelnr. ungeschält VS"),
IFERROR(IF(VLOOKUP(W1598,[1]Sammelnr.!$H:$I,2,FALSE)=0,"Sammelnr. geschält"),
IFERROR(IF(VLOOKUP(W1598,[1]Offen!$B:$C,2,FALSE)=0,"Offen ungeschält ABS"),
IFERROR(IF(VLOOKUP(W1598,[1]Offen!$E:$F,2,FALSE)=0,"Offen ungeschält VOS"),
IFERROR(IF(VLOOKUP(W1598,[1]Offen!$H:$I,2,FALSE)=0,"Offen geschält RW"),
IFERROR(IF(VLOOKUP(W1598,[1]Offen!$K:$L,2,FALSE)=0,"Offen vegan"),
IFERROR(IF(VLOOKUP(W1598,[1]Offen!$N:$O,2,FALSE)=0,"Offen Zipfel"),
IFERROR(IF(VLOOKUP(W1598,[1]Offen!$Q:$R,2,FALSE)=0,"Offen Endstücke"),
IFERROR(IF(VLOOKUP(W1598,[1]Vakuumiert!$B:$C,2,FALSE)=0,"Vakuumierter VOS ungeschält"),
IFERROR(IF(VLOOKUP(W1598,[1]Vakuumiert!$E:$F,2,FALSE)=0,"Vakuumierter ABS ungeschält"),
IFERROR(IF(VLOOKUP(W1598,[1]Vakuumiert!$H:$I,2,FALSE)=0,"Vakuumierter VOS geschält"),
IFERROR(IF(VLOOKUP(W1598,[1]Vakuumiert!$K:$L,2,FALSE)=0,"Vakuumierter VOS vegan"),
IFERROR(IF(VLOOKUP(W1598,[1]Vakuumiert!$N:$O,2,FALSE)=0,"Vakuumierter VOS Zipfel"),
IFERROR(IF(VLOOKUP(W1598,[1]Vakuumiert!$Q:$R,2,FALSE)=0,"Vakuumiert geschält"),
IFERROR(IF(VLOOKUP(W1598,'[1]vakuumierte Fertigprodukte'!$B:$C,2,FALSE)=0,"Fertigprodukte"),
IFERROR(IF(VLOOKUP(W1598,'[1]vakuumierte Fertigprodukte'!$E:$FI,2,FALSE)=0,"Vakuumierte Zipfel"),
IFERROR(IF(VLOOKUP(W1598,[1]Wurste!$B:$C,2,FALSE)=0,"Räucherwürste"),
IFERROR(IF(VLOOKUP(W1598,[1]Wurste!$E:$F,2,FALSE)=0,"URW/URGW Wurst"),
IFERROR(IF(VLOOKUP(W1598,[1]Wurste!$H:$I,2,FALSE)=0,"HF-Wurst Vegan"),
IFERROR(IF(VLOOKUP(W1598,[1]Wurste!$K:$L,2,FALSE)=0,"320er ohne Würste"),
IFERROR(IF(AND(OR(Abfalldokumentation!$I1598="BU3",Abfalldokumentation!$I1598="Verkauf"),Abfalldokumentation!$N1598="Schimmel",Abfalldokumentation!$O1598="keinen Abnehmer/kein Schälpersonal"),"Div. Zipfel, ES ohne Verwendung",VLOOKUP(Abfalldokumentation!$M1598,Produktgruppen!A:B,2,FALSE)),"-")))))))))))))))))))))))</f>
        <v>Offen ungeschält ABS</v>
      </c>
      <c r="M1598" s="81" t="str">
        <f>IFERROR(VLOOKUP(Abfalldokumentation!$W1598,Artikel!A:C,3,FALSE),Abfalldokumentation!$W1598)</f>
        <v>ABS GRUY</v>
      </c>
      <c r="N1598" s="81" t="str">
        <f>VLOOKUP(D1598,'Liste Gründe'!A:D,2,FALSE)</f>
        <v>keinen Verwendungszweck</v>
      </c>
      <c r="O1598" s="80" t="str">
        <f>IF(ISBLANK(F1598),VLOOKUP(Abfalldokumentation!$X1598,'Liste Gründe'!A:D,3,FALSE),F1598)</f>
        <v>keinen Verwendungszweck</v>
      </c>
      <c r="P1598" s="81" t="str">
        <f>IF(ISBLANK(Abfalldokumentation!$G1598),"-",Abfalldokumentation!$G1598)</f>
        <v>-</v>
      </c>
      <c r="Q1598" s="81">
        <f t="shared" si="197"/>
        <v>45</v>
      </c>
      <c r="R1598" s="81" t="str">
        <f t="shared" si="198"/>
        <v>Produkte</v>
      </c>
      <c r="S1598" s="81" t="str">
        <f t="shared" si="199"/>
        <v>BUs</v>
      </c>
      <c r="T1598" s="81" t="str">
        <f t="shared" si="200"/>
        <v>Symptome</v>
      </c>
      <c r="U1598" s="81">
        <f>IFERROR(VLOOKUP(Abfalldokumentation!$W1598,Kennzahlen!S:U,3,FALSE)*Abfalldokumentation!$J1598,"0")</f>
        <v>6.5</v>
      </c>
      <c r="V1598" s="81" t="str">
        <f>IF(ISBLANK(A1598),VLOOKUP(Abfalldokumentation!$W1598,'Linien - BU'!R:S,2,FALSE),A1598)</f>
        <v>BU4</v>
      </c>
      <c r="W1598" s="77">
        <f t="shared" si="201"/>
        <v>29500908</v>
      </c>
      <c r="X1598" s="77">
        <f t="shared" si="202"/>
        <v>61</v>
      </c>
    </row>
    <row r="1599" spans="1:24" ht="30" customHeight="1" x14ac:dyDescent="0.25">
      <c r="A1599" s="45"/>
      <c r="B1599" s="60">
        <v>29500908</v>
      </c>
      <c r="C1599" s="46">
        <v>15</v>
      </c>
      <c r="D1599" s="46">
        <v>61</v>
      </c>
      <c r="E1599" s="47">
        <v>44508</v>
      </c>
      <c r="F1599" s="61"/>
      <c r="G1599" s="46"/>
      <c r="H1599" s="50" t="str">
        <f>IFERROR(VLOOKUP(Abfalldokumentation!$B1599,Artikel!A:C,3,FALSE),Abfalldokumentation!$B1599)</f>
        <v>ABS GRUY</v>
      </c>
      <c r="I1599" s="73" t="str">
        <f>VLOOKUP(V1599,'Linien - BU'!A:B,2,FALSE)</f>
        <v>BU4</v>
      </c>
      <c r="J1599" s="74">
        <f t="shared" si="196"/>
        <v>15</v>
      </c>
      <c r="K1599" s="75">
        <f>Abfalldokumentation!$E1599</f>
        <v>44508</v>
      </c>
      <c r="L1599" s="74" t="str">
        <f>IFERROR(IF(VLOOKUP(W1599,'[1]Rohware 230'!$B:$C,2,FALSE)=0,"Rohware"),
IFERROR(IF(VLOOKUP(W1599,[1]Sammelnr.!$B:$C,2,FALSE)=0,"Sammelnr. ungeschält ABS"),
IFERROR(IF(VLOOKUP(W1599,[1]Sammelnr.!$E:$F,2,FALSE)=0,"Sammelnr. ungeschält VS"),
IFERROR(IF(VLOOKUP(W1599,[1]Sammelnr.!$H:$I,2,FALSE)=0,"Sammelnr. geschält"),
IFERROR(IF(VLOOKUP(W1599,[1]Offen!$B:$C,2,FALSE)=0,"Offen ungeschält ABS"),
IFERROR(IF(VLOOKUP(W1599,[1]Offen!$E:$F,2,FALSE)=0,"Offen ungeschält VOS"),
IFERROR(IF(VLOOKUP(W1599,[1]Offen!$H:$I,2,FALSE)=0,"Offen geschält RW"),
IFERROR(IF(VLOOKUP(W1599,[1]Offen!$K:$L,2,FALSE)=0,"Offen vegan"),
IFERROR(IF(VLOOKUP(W1599,[1]Offen!$N:$O,2,FALSE)=0,"Offen Zipfel"),
IFERROR(IF(VLOOKUP(W1599,[1]Offen!$Q:$R,2,FALSE)=0,"Offen Endstücke"),
IFERROR(IF(VLOOKUP(W1599,[1]Vakuumiert!$B:$C,2,FALSE)=0,"Vakuumierter VOS ungeschält"),
IFERROR(IF(VLOOKUP(W1599,[1]Vakuumiert!$E:$F,2,FALSE)=0,"Vakuumierter ABS ungeschält"),
IFERROR(IF(VLOOKUP(W1599,[1]Vakuumiert!$H:$I,2,FALSE)=0,"Vakuumierter VOS geschält"),
IFERROR(IF(VLOOKUP(W1599,[1]Vakuumiert!$K:$L,2,FALSE)=0,"Vakuumierter VOS vegan"),
IFERROR(IF(VLOOKUP(W1599,[1]Vakuumiert!$N:$O,2,FALSE)=0,"Vakuumierter VOS Zipfel"),
IFERROR(IF(VLOOKUP(W1599,[1]Vakuumiert!$Q:$R,2,FALSE)=0,"Vakuumiert geschält"),
IFERROR(IF(VLOOKUP(W1599,'[1]vakuumierte Fertigprodukte'!$B:$C,2,FALSE)=0,"Fertigprodukte"),
IFERROR(IF(VLOOKUP(W1599,'[1]vakuumierte Fertigprodukte'!$E:$FI,2,FALSE)=0,"Vakuumierte Zipfel"),
IFERROR(IF(VLOOKUP(W1599,[1]Wurste!$B:$C,2,FALSE)=0,"Räucherwürste"),
IFERROR(IF(VLOOKUP(W1599,[1]Wurste!$E:$F,2,FALSE)=0,"URW/URGW Wurst"),
IFERROR(IF(VLOOKUP(W1599,[1]Wurste!$H:$I,2,FALSE)=0,"HF-Wurst Vegan"),
IFERROR(IF(VLOOKUP(W1599,[1]Wurste!$K:$L,2,FALSE)=0,"320er ohne Würste"),
IFERROR(IF(AND(OR(Abfalldokumentation!$I1599="BU3",Abfalldokumentation!$I1599="Verkauf"),Abfalldokumentation!$N1599="Schimmel",Abfalldokumentation!$O1599="keinen Abnehmer/kein Schälpersonal"),"Div. Zipfel, ES ohne Verwendung",VLOOKUP(Abfalldokumentation!$M1599,Produktgruppen!A:B,2,FALSE)),"-")))))))))))))))))))))))</f>
        <v>Offen ungeschält ABS</v>
      </c>
      <c r="M1599" s="76" t="str">
        <f>IFERROR(VLOOKUP(Abfalldokumentation!$W1599,Artikel!A:C,3,FALSE),Abfalldokumentation!$W1599)</f>
        <v>ABS GRUY</v>
      </c>
      <c r="N1599" s="76" t="str">
        <f>VLOOKUP(D1599,'Liste Gründe'!A:D,2,FALSE)</f>
        <v>keinen Verwendungszweck</v>
      </c>
      <c r="O1599" s="75" t="str">
        <f>IF(ISBLANK(F1599),VLOOKUP(Abfalldokumentation!$X1599,'Liste Gründe'!A:D,3,FALSE),F1599)</f>
        <v>keinen Verwendungszweck</v>
      </c>
      <c r="P1599" s="76" t="str">
        <f>IF(ISBLANK(Abfalldokumentation!$G1599),"-",Abfalldokumentation!$G1599)</f>
        <v>-</v>
      </c>
      <c r="Q1599" s="76">
        <f t="shared" si="197"/>
        <v>45</v>
      </c>
      <c r="R1599" s="76" t="str">
        <f t="shared" si="198"/>
        <v>Produkte</v>
      </c>
      <c r="S1599" s="76" t="str">
        <f t="shared" si="199"/>
        <v>BUs</v>
      </c>
      <c r="T1599" s="76" t="str">
        <f t="shared" si="200"/>
        <v>Symptome</v>
      </c>
      <c r="U1599" s="76">
        <f>IFERROR(VLOOKUP(Abfalldokumentation!$W1599,Kennzahlen!S:U,3,FALSE)*Abfalldokumentation!$J1599,"0")</f>
        <v>7.5</v>
      </c>
      <c r="V1599" s="76" t="str">
        <f>IF(ISBLANK(A1599),VLOOKUP(Abfalldokumentation!$W1599,'Linien - BU'!R:S,2,FALSE),A1599)</f>
        <v>BU4</v>
      </c>
      <c r="W1599" s="77">
        <f t="shared" si="201"/>
        <v>29500908</v>
      </c>
      <c r="X1599" s="77">
        <f t="shared" si="202"/>
        <v>61</v>
      </c>
    </row>
    <row r="1600" spans="1:24" ht="30" customHeight="1" x14ac:dyDescent="0.25">
      <c r="A1600" s="39"/>
      <c r="B1600" s="58">
        <v>29500913</v>
      </c>
      <c r="C1600" s="40">
        <v>3</v>
      </c>
      <c r="D1600" s="40">
        <v>61</v>
      </c>
      <c r="E1600" s="41">
        <v>44508</v>
      </c>
      <c r="F1600" s="59"/>
      <c r="G1600" s="40"/>
      <c r="H1600" s="44" t="str">
        <f>IFERROR(VLOOKUP(Abfalldokumentation!$B1600,Artikel!A:C,3,FALSE),Abfalldokumentation!$B1600)</f>
        <v>ABS ZIEGENR</v>
      </c>
      <c r="I1600" s="78" t="str">
        <f>VLOOKUP(V1600,'Linien - BU'!A:B,2,FALSE)</f>
        <v>BU4</v>
      </c>
      <c r="J1600" s="79">
        <f t="shared" si="196"/>
        <v>3</v>
      </c>
      <c r="K1600" s="80">
        <f>Abfalldokumentation!$E1600</f>
        <v>44508</v>
      </c>
      <c r="L1600" s="79" t="str">
        <f>IFERROR(IF(VLOOKUP(W1600,'[1]Rohware 230'!$B:$C,2,FALSE)=0,"Rohware"),
IFERROR(IF(VLOOKUP(W1600,[1]Sammelnr.!$B:$C,2,FALSE)=0,"Sammelnr. ungeschält ABS"),
IFERROR(IF(VLOOKUP(W1600,[1]Sammelnr.!$E:$F,2,FALSE)=0,"Sammelnr. ungeschält VS"),
IFERROR(IF(VLOOKUP(W1600,[1]Sammelnr.!$H:$I,2,FALSE)=0,"Sammelnr. geschält"),
IFERROR(IF(VLOOKUP(W1600,[1]Offen!$B:$C,2,FALSE)=0,"Offen ungeschält ABS"),
IFERROR(IF(VLOOKUP(W1600,[1]Offen!$E:$F,2,FALSE)=0,"Offen ungeschält VOS"),
IFERROR(IF(VLOOKUP(W1600,[1]Offen!$H:$I,2,FALSE)=0,"Offen geschält RW"),
IFERROR(IF(VLOOKUP(W1600,[1]Offen!$K:$L,2,FALSE)=0,"Offen vegan"),
IFERROR(IF(VLOOKUP(W1600,[1]Offen!$N:$O,2,FALSE)=0,"Offen Zipfel"),
IFERROR(IF(VLOOKUP(W1600,[1]Offen!$Q:$R,2,FALSE)=0,"Offen Endstücke"),
IFERROR(IF(VLOOKUP(W1600,[1]Vakuumiert!$B:$C,2,FALSE)=0,"Vakuumierter VOS ungeschält"),
IFERROR(IF(VLOOKUP(W1600,[1]Vakuumiert!$E:$F,2,FALSE)=0,"Vakuumierter ABS ungeschält"),
IFERROR(IF(VLOOKUP(W1600,[1]Vakuumiert!$H:$I,2,FALSE)=0,"Vakuumierter VOS geschält"),
IFERROR(IF(VLOOKUP(W1600,[1]Vakuumiert!$K:$L,2,FALSE)=0,"Vakuumierter VOS vegan"),
IFERROR(IF(VLOOKUP(W1600,[1]Vakuumiert!$N:$O,2,FALSE)=0,"Vakuumierter VOS Zipfel"),
IFERROR(IF(VLOOKUP(W1600,[1]Vakuumiert!$Q:$R,2,FALSE)=0,"Vakuumiert geschält"),
IFERROR(IF(VLOOKUP(W1600,'[1]vakuumierte Fertigprodukte'!$B:$C,2,FALSE)=0,"Fertigprodukte"),
IFERROR(IF(VLOOKUP(W1600,'[1]vakuumierte Fertigprodukte'!$E:$FI,2,FALSE)=0,"Vakuumierte Zipfel"),
IFERROR(IF(VLOOKUP(W1600,[1]Wurste!$B:$C,2,FALSE)=0,"Räucherwürste"),
IFERROR(IF(VLOOKUP(W1600,[1]Wurste!$E:$F,2,FALSE)=0,"URW/URGW Wurst"),
IFERROR(IF(VLOOKUP(W1600,[1]Wurste!$H:$I,2,FALSE)=0,"HF-Wurst Vegan"),
IFERROR(IF(VLOOKUP(W1600,[1]Wurste!$K:$L,2,FALSE)=0,"320er ohne Würste"),
IFERROR(IF(AND(OR(Abfalldokumentation!$I1600="BU3",Abfalldokumentation!$I1600="Verkauf"),Abfalldokumentation!$N1600="Schimmel",Abfalldokumentation!$O1600="keinen Abnehmer/kein Schälpersonal"),"Div. Zipfel, ES ohne Verwendung",VLOOKUP(Abfalldokumentation!$M1600,Produktgruppen!A:B,2,FALSE)),"-")))))))))))))))))))))))</f>
        <v>Offen ungeschält ABS</v>
      </c>
      <c r="M1600" s="81" t="str">
        <f>IFERROR(VLOOKUP(Abfalldokumentation!$W1600,Artikel!A:C,3,FALSE),Abfalldokumentation!$W1600)</f>
        <v>ABS ZIEGENR</v>
      </c>
      <c r="N1600" s="81" t="str">
        <f>VLOOKUP(D1600,'Liste Gründe'!A:D,2,FALSE)</f>
        <v>keinen Verwendungszweck</v>
      </c>
      <c r="O1600" s="80" t="str">
        <f>IF(ISBLANK(F1600),VLOOKUP(Abfalldokumentation!$X1600,'Liste Gründe'!A:D,3,FALSE),F1600)</f>
        <v>keinen Verwendungszweck</v>
      </c>
      <c r="P1600" s="81" t="str">
        <f>IF(ISBLANK(Abfalldokumentation!$G1600),"-",Abfalldokumentation!$G1600)</f>
        <v>-</v>
      </c>
      <c r="Q1600" s="81">
        <f t="shared" si="197"/>
        <v>45</v>
      </c>
      <c r="R1600" s="81" t="str">
        <f t="shared" si="198"/>
        <v>Produkte</v>
      </c>
      <c r="S1600" s="81" t="str">
        <f t="shared" si="199"/>
        <v>BUs</v>
      </c>
      <c r="T1600" s="81" t="str">
        <f t="shared" si="200"/>
        <v>Symptome</v>
      </c>
      <c r="U1600" s="81">
        <f>IFERROR(VLOOKUP(Abfalldokumentation!$W1600,Kennzahlen!S:U,3,FALSE)*Abfalldokumentation!$J1600,"0")</f>
        <v>0.03</v>
      </c>
      <c r="V1600" s="81" t="str">
        <f>IF(ISBLANK(A1600),VLOOKUP(Abfalldokumentation!$W1600,'Linien - BU'!R:S,2,FALSE),A1600)</f>
        <v>BU4</v>
      </c>
      <c r="W1600" s="77">
        <f t="shared" si="201"/>
        <v>29500913</v>
      </c>
      <c r="X1600" s="77">
        <f t="shared" si="202"/>
        <v>61</v>
      </c>
    </row>
    <row r="1601" spans="1:24" ht="30" customHeight="1" x14ac:dyDescent="0.25">
      <c r="A1601" s="45"/>
      <c r="B1601" s="60">
        <v>29500942</v>
      </c>
      <c r="C1601" s="46">
        <v>20</v>
      </c>
      <c r="D1601" s="46">
        <v>12</v>
      </c>
      <c r="E1601" s="47">
        <v>44508</v>
      </c>
      <c r="F1601" s="61"/>
      <c r="G1601" s="46"/>
      <c r="H1601" s="50" t="str">
        <f>IFERROR(VLOOKUP(Abfalldokumentation!$B1601,Artikel!A:C,3,FALSE),Abfalldokumentation!$B1601)</f>
        <v>VOS URW-CHILI-OGT</v>
      </c>
      <c r="I1601" s="73" t="str">
        <f>VLOOKUP(V1601,'Linien - BU'!A:B,2,FALSE)</f>
        <v>BU3</v>
      </c>
      <c r="J1601" s="74">
        <f t="shared" si="196"/>
        <v>20</v>
      </c>
      <c r="K1601" s="75">
        <f>Abfalldokumentation!$E1601</f>
        <v>44508</v>
      </c>
      <c r="L1601" s="74" t="str">
        <f>IFERROR(IF(VLOOKUP(W1601,'[1]Rohware 230'!$B:$C,2,FALSE)=0,"Rohware"),
IFERROR(IF(VLOOKUP(W1601,[1]Sammelnr.!$B:$C,2,FALSE)=0,"Sammelnr. ungeschält ABS"),
IFERROR(IF(VLOOKUP(W1601,[1]Sammelnr.!$E:$F,2,FALSE)=0,"Sammelnr. ungeschält VS"),
IFERROR(IF(VLOOKUP(W1601,[1]Sammelnr.!$H:$I,2,FALSE)=0,"Sammelnr. geschält"),
IFERROR(IF(VLOOKUP(W1601,[1]Offen!$B:$C,2,FALSE)=0,"Offen ungeschält ABS"),
IFERROR(IF(VLOOKUP(W1601,[1]Offen!$E:$F,2,FALSE)=0,"Offen ungeschält VOS"),
IFERROR(IF(VLOOKUP(W1601,[1]Offen!$H:$I,2,FALSE)=0,"Offen geschält RW"),
IFERROR(IF(VLOOKUP(W1601,[1]Offen!$K:$L,2,FALSE)=0,"Offen vegan"),
IFERROR(IF(VLOOKUP(W1601,[1]Offen!$N:$O,2,FALSE)=0,"Offen Zipfel"),
IFERROR(IF(VLOOKUP(W1601,[1]Offen!$Q:$R,2,FALSE)=0,"Offen Endstücke"),
IFERROR(IF(VLOOKUP(W1601,[1]Vakuumiert!$B:$C,2,FALSE)=0,"Vakuumierter VOS ungeschält"),
IFERROR(IF(VLOOKUP(W1601,[1]Vakuumiert!$E:$F,2,FALSE)=0,"Vakuumierter ABS ungeschält"),
IFERROR(IF(VLOOKUP(W1601,[1]Vakuumiert!$H:$I,2,FALSE)=0,"Vakuumierter VOS geschält"),
IFERROR(IF(VLOOKUP(W1601,[1]Vakuumiert!$K:$L,2,FALSE)=0,"Vakuumierter VOS vegan"),
IFERROR(IF(VLOOKUP(W1601,[1]Vakuumiert!$N:$O,2,FALSE)=0,"Vakuumierter VOS Zipfel"),
IFERROR(IF(VLOOKUP(W1601,[1]Vakuumiert!$Q:$R,2,FALSE)=0,"Vakuumiert geschält"),
IFERROR(IF(VLOOKUP(W1601,'[1]vakuumierte Fertigprodukte'!$B:$C,2,FALSE)=0,"Fertigprodukte"),
IFERROR(IF(VLOOKUP(W1601,'[1]vakuumierte Fertigprodukte'!$E:$FI,2,FALSE)=0,"Vakuumierte Zipfel"),
IFERROR(IF(VLOOKUP(W1601,[1]Wurste!$B:$C,2,FALSE)=0,"Räucherwürste"),
IFERROR(IF(VLOOKUP(W1601,[1]Wurste!$E:$F,2,FALSE)=0,"URW/URGW Wurst"),
IFERROR(IF(VLOOKUP(W1601,[1]Wurste!$H:$I,2,FALSE)=0,"HF-Wurst Vegan"),
IFERROR(IF(VLOOKUP(W1601,[1]Wurste!$K:$L,2,FALSE)=0,"320er ohne Würste"),
IFERROR(IF(AND(OR(Abfalldokumentation!$I1601="BU3",Abfalldokumentation!$I1601="Verkauf"),Abfalldokumentation!$N1601="Schimmel",Abfalldokumentation!$O1601="keinen Abnehmer/kein Schälpersonal"),"Div. Zipfel, ES ohne Verwendung",VLOOKUP(Abfalldokumentation!$M1601,Produktgruppen!A:B,2,FALSE)),"-")))))))))))))))))))))))</f>
        <v>Offen ungeschält VOS</v>
      </c>
      <c r="M1601" s="76" t="str">
        <f>IFERROR(VLOOKUP(Abfalldokumentation!$W1601,Artikel!A:C,3,FALSE),Abfalldokumentation!$W1601)</f>
        <v>VOS URW-CHILI-OGT</v>
      </c>
      <c r="N1601" s="76" t="str">
        <f>VLOOKUP(D1601,'Liste Gründe'!A:D,2,FALSE)</f>
        <v>Schimmel</v>
      </c>
      <c r="O1601" s="75" t="str">
        <f>IF(ISBLANK(F1601),VLOOKUP(Abfalldokumentation!$X1601,'Liste Gründe'!A:D,3,FALSE),F1601)</f>
        <v>Schimmel</v>
      </c>
      <c r="P1601" s="76" t="str">
        <f>IF(ISBLANK(Abfalldokumentation!$G1601),"-",Abfalldokumentation!$G1601)</f>
        <v>-</v>
      </c>
      <c r="Q1601" s="76">
        <f t="shared" si="197"/>
        <v>45</v>
      </c>
      <c r="R1601" s="76" t="str">
        <f t="shared" si="198"/>
        <v>Produkte</v>
      </c>
      <c r="S1601" s="76" t="str">
        <f t="shared" si="199"/>
        <v>BUs</v>
      </c>
      <c r="T1601" s="76" t="str">
        <f t="shared" si="200"/>
        <v>Symptome</v>
      </c>
      <c r="U1601" s="76">
        <f>IFERROR(VLOOKUP(Abfalldokumentation!$W1601,Kennzahlen!S:U,3,FALSE)*Abfalldokumentation!$J1601,"0")</f>
        <v>10</v>
      </c>
      <c r="V1601" s="76" t="str">
        <f>IF(ISBLANK(A1601),VLOOKUP(Abfalldokumentation!$W1601,'Linien - BU'!R:S,2,FALSE),A1601)</f>
        <v>BU3</v>
      </c>
      <c r="W1601" s="77">
        <f t="shared" si="201"/>
        <v>29500942</v>
      </c>
      <c r="X1601" s="77">
        <f t="shared" si="202"/>
        <v>12</v>
      </c>
    </row>
    <row r="1602" spans="1:24" ht="30" customHeight="1" x14ac:dyDescent="0.25">
      <c r="A1602" s="39"/>
      <c r="B1602" s="58">
        <v>29501013</v>
      </c>
      <c r="C1602" s="40">
        <v>22</v>
      </c>
      <c r="D1602" s="40">
        <v>61</v>
      </c>
      <c r="E1602" s="41">
        <v>44508</v>
      </c>
      <c r="F1602" s="59"/>
      <c r="G1602" s="40"/>
      <c r="H1602" s="44" t="str">
        <f>IFERROR(VLOOKUP(Abfalldokumentation!$B1602,Artikel!A:C,3,FALSE),Abfalldokumentation!$B1602)</f>
        <v>ABS AT-ROTWEIN</v>
      </c>
      <c r="I1602" s="78" t="str">
        <f>VLOOKUP(V1602,'Linien - BU'!A:B,2,FALSE)</f>
        <v>BU4</v>
      </c>
      <c r="J1602" s="79">
        <f t="shared" ref="J1602:J1665" si="203">C1602</f>
        <v>22</v>
      </c>
      <c r="K1602" s="80">
        <f>Abfalldokumentation!$E1602</f>
        <v>44508</v>
      </c>
      <c r="L1602" s="79" t="str">
        <f>IFERROR(IF(VLOOKUP(W1602,'[1]Rohware 230'!$B:$C,2,FALSE)=0,"Rohware"),
IFERROR(IF(VLOOKUP(W1602,[1]Sammelnr.!$B:$C,2,FALSE)=0,"Sammelnr. ungeschält ABS"),
IFERROR(IF(VLOOKUP(W1602,[1]Sammelnr.!$E:$F,2,FALSE)=0,"Sammelnr. ungeschält VS"),
IFERROR(IF(VLOOKUP(W1602,[1]Sammelnr.!$H:$I,2,FALSE)=0,"Sammelnr. geschält"),
IFERROR(IF(VLOOKUP(W1602,[1]Offen!$B:$C,2,FALSE)=0,"Offen ungeschält ABS"),
IFERROR(IF(VLOOKUP(W1602,[1]Offen!$E:$F,2,FALSE)=0,"Offen ungeschält VOS"),
IFERROR(IF(VLOOKUP(W1602,[1]Offen!$H:$I,2,FALSE)=0,"Offen geschält RW"),
IFERROR(IF(VLOOKUP(W1602,[1]Offen!$K:$L,2,FALSE)=0,"Offen vegan"),
IFERROR(IF(VLOOKUP(W1602,[1]Offen!$N:$O,2,FALSE)=0,"Offen Zipfel"),
IFERROR(IF(VLOOKUP(W1602,[1]Offen!$Q:$R,2,FALSE)=0,"Offen Endstücke"),
IFERROR(IF(VLOOKUP(W1602,[1]Vakuumiert!$B:$C,2,FALSE)=0,"Vakuumierter VOS ungeschält"),
IFERROR(IF(VLOOKUP(W1602,[1]Vakuumiert!$E:$F,2,FALSE)=0,"Vakuumierter ABS ungeschält"),
IFERROR(IF(VLOOKUP(W1602,[1]Vakuumiert!$H:$I,2,FALSE)=0,"Vakuumierter VOS geschält"),
IFERROR(IF(VLOOKUP(W1602,[1]Vakuumiert!$K:$L,2,FALSE)=0,"Vakuumierter VOS vegan"),
IFERROR(IF(VLOOKUP(W1602,[1]Vakuumiert!$N:$O,2,FALSE)=0,"Vakuumierter VOS Zipfel"),
IFERROR(IF(VLOOKUP(W1602,[1]Vakuumiert!$Q:$R,2,FALSE)=0,"Vakuumiert geschält"),
IFERROR(IF(VLOOKUP(W1602,'[1]vakuumierte Fertigprodukte'!$B:$C,2,FALSE)=0,"Fertigprodukte"),
IFERROR(IF(VLOOKUP(W1602,'[1]vakuumierte Fertigprodukte'!$E:$FI,2,FALSE)=0,"Vakuumierte Zipfel"),
IFERROR(IF(VLOOKUP(W1602,[1]Wurste!$B:$C,2,FALSE)=0,"Räucherwürste"),
IFERROR(IF(VLOOKUP(W1602,[1]Wurste!$E:$F,2,FALSE)=0,"URW/URGW Wurst"),
IFERROR(IF(VLOOKUP(W1602,[1]Wurste!$H:$I,2,FALSE)=0,"HF-Wurst Vegan"),
IFERROR(IF(VLOOKUP(W1602,[1]Wurste!$K:$L,2,FALSE)=0,"320er ohne Würste"),
IFERROR(IF(AND(OR(Abfalldokumentation!$I1602="BU3",Abfalldokumentation!$I1602="Verkauf"),Abfalldokumentation!$N1602="Schimmel",Abfalldokumentation!$O1602="keinen Abnehmer/kein Schälpersonal"),"Div. Zipfel, ES ohne Verwendung",VLOOKUP(Abfalldokumentation!$M1602,Produktgruppen!A:B,2,FALSE)),"-")))))))))))))))))))))))</f>
        <v>Offen ungeschält ABS</v>
      </c>
      <c r="M1602" s="81" t="str">
        <f>IFERROR(VLOOKUP(Abfalldokumentation!$W1602,Artikel!A:C,3,FALSE),Abfalldokumentation!$W1602)</f>
        <v>ABS AT-ROTWEIN</v>
      </c>
      <c r="N1602" s="81" t="str">
        <f>VLOOKUP(D1602,'Liste Gründe'!A:D,2,FALSE)</f>
        <v>keinen Verwendungszweck</v>
      </c>
      <c r="O1602" s="80" t="str">
        <f>IF(ISBLANK(F1602),VLOOKUP(Abfalldokumentation!$X1602,'Liste Gründe'!A:D,3,FALSE),F1602)</f>
        <v>keinen Verwendungszweck</v>
      </c>
      <c r="P1602" s="81" t="str">
        <f>IF(ISBLANK(Abfalldokumentation!$G1602),"-",Abfalldokumentation!$G1602)</f>
        <v>-</v>
      </c>
      <c r="Q1602" s="81">
        <f t="shared" ref="Q1602:Q1665" si="204">_xlfn.ISOWEEKNUM(K1602)</f>
        <v>45</v>
      </c>
      <c r="R1602" s="81" t="str">
        <f t="shared" ref="R1602:R1665" si="205">"Produkte"</f>
        <v>Produkte</v>
      </c>
      <c r="S1602" s="81" t="str">
        <f t="shared" ref="S1602:S1665" si="206">"BUs"</f>
        <v>BUs</v>
      </c>
      <c r="T1602" s="81" t="str">
        <f t="shared" ref="T1602:T1665" si="207">"Symptome"</f>
        <v>Symptome</v>
      </c>
      <c r="U1602" s="81">
        <f>IFERROR(VLOOKUP(Abfalldokumentation!$W1602,Kennzahlen!S:U,3,FALSE)*Abfalldokumentation!$J1602,"0")</f>
        <v>2.2000000000000001E-3</v>
      </c>
      <c r="V1602" s="81" t="str">
        <f>IF(ISBLANK(A1602),VLOOKUP(Abfalldokumentation!$W1602,'Linien - BU'!R:S,2,FALSE),A1602)</f>
        <v>BU4</v>
      </c>
      <c r="W1602" s="77">
        <f t="shared" ref="W1602:W1665" si="208">B1602</f>
        <v>29501013</v>
      </c>
      <c r="X1602" s="77">
        <f t="shared" ref="X1602:X1665" si="209">D1602</f>
        <v>61</v>
      </c>
    </row>
    <row r="1603" spans="1:24" ht="30" customHeight="1" x14ac:dyDescent="0.25">
      <c r="A1603" s="45"/>
      <c r="B1603" s="60">
        <v>29501020</v>
      </c>
      <c r="C1603" s="46">
        <v>18</v>
      </c>
      <c r="D1603" s="46">
        <v>61</v>
      </c>
      <c r="E1603" s="47">
        <v>44508</v>
      </c>
      <c r="F1603" s="61"/>
      <c r="G1603" s="46"/>
      <c r="H1603" s="50" t="str">
        <f>IFERROR(VLOOKUP(Abfalldokumentation!$B1603,Artikel!A:C,3,FALSE),Abfalldokumentation!$B1603)</f>
        <v>VOS WAL-THEKE</v>
      </c>
      <c r="I1603" s="73" t="str">
        <f>VLOOKUP(V1603,'Linien - BU'!A:B,2,FALSE)</f>
        <v>BU4</v>
      </c>
      <c r="J1603" s="74">
        <f t="shared" si="203"/>
        <v>18</v>
      </c>
      <c r="K1603" s="75">
        <f>Abfalldokumentation!$E1603</f>
        <v>44508</v>
      </c>
      <c r="L1603" s="74" t="str">
        <f>IFERROR(IF(VLOOKUP(W1603,'[1]Rohware 230'!$B:$C,2,FALSE)=0,"Rohware"),
IFERROR(IF(VLOOKUP(W1603,[1]Sammelnr.!$B:$C,2,FALSE)=0,"Sammelnr. ungeschält ABS"),
IFERROR(IF(VLOOKUP(W1603,[1]Sammelnr.!$E:$F,2,FALSE)=0,"Sammelnr. ungeschält VS"),
IFERROR(IF(VLOOKUP(W1603,[1]Sammelnr.!$H:$I,2,FALSE)=0,"Sammelnr. geschält"),
IFERROR(IF(VLOOKUP(W1603,[1]Offen!$B:$C,2,FALSE)=0,"Offen ungeschält ABS"),
IFERROR(IF(VLOOKUP(W1603,[1]Offen!$E:$F,2,FALSE)=0,"Offen ungeschält VOS"),
IFERROR(IF(VLOOKUP(W1603,[1]Offen!$H:$I,2,FALSE)=0,"Offen geschält RW"),
IFERROR(IF(VLOOKUP(W1603,[1]Offen!$K:$L,2,FALSE)=0,"Offen vegan"),
IFERROR(IF(VLOOKUP(W1603,[1]Offen!$N:$O,2,FALSE)=0,"Offen Zipfel"),
IFERROR(IF(VLOOKUP(W1603,[1]Offen!$Q:$R,2,FALSE)=0,"Offen Endstücke"),
IFERROR(IF(VLOOKUP(W1603,[1]Vakuumiert!$B:$C,2,FALSE)=0,"Vakuumierter VOS ungeschält"),
IFERROR(IF(VLOOKUP(W1603,[1]Vakuumiert!$E:$F,2,FALSE)=0,"Vakuumierter ABS ungeschält"),
IFERROR(IF(VLOOKUP(W1603,[1]Vakuumiert!$H:$I,2,FALSE)=0,"Vakuumierter VOS geschält"),
IFERROR(IF(VLOOKUP(W1603,[1]Vakuumiert!$K:$L,2,FALSE)=0,"Vakuumierter VOS vegan"),
IFERROR(IF(VLOOKUP(W1603,[1]Vakuumiert!$N:$O,2,FALSE)=0,"Vakuumierter VOS Zipfel"),
IFERROR(IF(VLOOKUP(W1603,[1]Vakuumiert!$Q:$R,2,FALSE)=0,"Vakuumiert geschält"),
IFERROR(IF(VLOOKUP(W1603,'[1]vakuumierte Fertigprodukte'!$B:$C,2,FALSE)=0,"Fertigprodukte"),
IFERROR(IF(VLOOKUP(W1603,'[1]vakuumierte Fertigprodukte'!$E:$FI,2,FALSE)=0,"Vakuumierte Zipfel"),
IFERROR(IF(VLOOKUP(W1603,[1]Wurste!$B:$C,2,FALSE)=0,"Räucherwürste"),
IFERROR(IF(VLOOKUP(W1603,[1]Wurste!$E:$F,2,FALSE)=0,"URW/URGW Wurst"),
IFERROR(IF(VLOOKUP(W1603,[1]Wurste!$H:$I,2,FALSE)=0,"HF-Wurst Vegan"),
IFERROR(IF(VLOOKUP(W1603,[1]Wurste!$K:$L,2,FALSE)=0,"320er ohne Würste"),
IFERROR(IF(AND(OR(Abfalldokumentation!$I1603="BU3",Abfalldokumentation!$I1603="Verkauf"),Abfalldokumentation!$N1603="Schimmel",Abfalldokumentation!$O1603="keinen Abnehmer/kein Schälpersonal"),"Div. Zipfel, ES ohne Verwendung",VLOOKUP(Abfalldokumentation!$M1603,Produktgruppen!A:B,2,FALSE)),"-")))))))))))))))))))))))</f>
        <v>Offen ungeschält VOS</v>
      </c>
      <c r="M1603" s="76" t="str">
        <f>IFERROR(VLOOKUP(Abfalldokumentation!$W1603,Artikel!A:C,3,FALSE),Abfalldokumentation!$W1603)</f>
        <v>VOS WAL-THEKE</v>
      </c>
      <c r="N1603" s="76" t="str">
        <f>VLOOKUP(D1603,'Liste Gründe'!A:D,2,FALSE)</f>
        <v>keinen Verwendungszweck</v>
      </c>
      <c r="O1603" s="75" t="str">
        <f>IF(ISBLANK(F1603),VLOOKUP(Abfalldokumentation!$X1603,'Liste Gründe'!A:D,3,FALSE),F1603)</f>
        <v>keinen Verwendungszweck</v>
      </c>
      <c r="P1603" s="76" t="str">
        <f>IF(ISBLANK(Abfalldokumentation!$G1603),"-",Abfalldokumentation!$G1603)</f>
        <v>-</v>
      </c>
      <c r="Q1603" s="76">
        <f t="shared" si="204"/>
        <v>45</v>
      </c>
      <c r="R1603" s="76" t="str">
        <f t="shared" si="205"/>
        <v>Produkte</v>
      </c>
      <c r="S1603" s="76" t="str">
        <f t="shared" si="206"/>
        <v>BUs</v>
      </c>
      <c r="T1603" s="76" t="str">
        <f t="shared" si="207"/>
        <v>Symptome</v>
      </c>
      <c r="U1603" s="76">
        <f>IFERROR(VLOOKUP(Abfalldokumentation!$W1603,Kennzahlen!S:U,3,FALSE)*Abfalldokumentation!$J1603,"0")</f>
        <v>9</v>
      </c>
      <c r="V1603" s="76" t="str">
        <f>IF(ISBLANK(A1603),VLOOKUP(Abfalldokumentation!$W1603,'Linien - BU'!R:S,2,FALSE),A1603)</f>
        <v>BU4</v>
      </c>
      <c r="W1603" s="77">
        <f t="shared" si="208"/>
        <v>29501020</v>
      </c>
      <c r="X1603" s="77">
        <f t="shared" si="209"/>
        <v>61</v>
      </c>
    </row>
    <row r="1604" spans="1:24" ht="30" customHeight="1" x14ac:dyDescent="0.25">
      <c r="A1604" s="39"/>
      <c r="B1604" s="58">
        <v>29501020</v>
      </c>
      <c r="C1604" s="40">
        <v>15</v>
      </c>
      <c r="D1604" s="40">
        <v>61</v>
      </c>
      <c r="E1604" s="41">
        <v>44508</v>
      </c>
      <c r="F1604" s="59"/>
      <c r="G1604" s="40"/>
      <c r="H1604" s="44" t="str">
        <f>IFERROR(VLOOKUP(Abfalldokumentation!$B1604,Artikel!A:C,3,FALSE),Abfalldokumentation!$B1604)</f>
        <v>VOS WAL-THEKE</v>
      </c>
      <c r="I1604" s="78" t="str">
        <f>VLOOKUP(V1604,'Linien - BU'!A:B,2,FALSE)</f>
        <v>BU4</v>
      </c>
      <c r="J1604" s="79">
        <f t="shared" si="203"/>
        <v>15</v>
      </c>
      <c r="K1604" s="80">
        <f>Abfalldokumentation!$E1604</f>
        <v>44508</v>
      </c>
      <c r="L1604" s="79" t="str">
        <f>IFERROR(IF(VLOOKUP(W1604,'[1]Rohware 230'!$B:$C,2,FALSE)=0,"Rohware"),
IFERROR(IF(VLOOKUP(W1604,[1]Sammelnr.!$B:$C,2,FALSE)=0,"Sammelnr. ungeschält ABS"),
IFERROR(IF(VLOOKUP(W1604,[1]Sammelnr.!$E:$F,2,FALSE)=0,"Sammelnr. ungeschält VS"),
IFERROR(IF(VLOOKUP(W1604,[1]Sammelnr.!$H:$I,2,FALSE)=0,"Sammelnr. geschält"),
IFERROR(IF(VLOOKUP(W1604,[1]Offen!$B:$C,2,FALSE)=0,"Offen ungeschält ABS"),
IFERROR(IF(VLOOKUP(W1604,[1]Offen!$E:$F,2,FALSE)=0,"Offen ungeschält VOS"),
IFERROR(IF(VLOOKUP(W1604,[1]Offen!$H:$I,2,FALSE)=0,"Offen geschält RW"),
IFERROR(IF(VLOOKUP(W1604,[1]Offen!$K:$L,2,FALSE)=0,"Offen vegan"),
IFERROR(IF(VLOOKUP(W1604,[1]Offen!$N:$O,2,FALSE)=0,"Offen Zipfel"),
IFERROR(IF(VLOOKUP(W1604,[1]Offen!$Q:$R,2,FALSE)=0,"Offen Endstücke"),
IFERROR(IF(VLOOKUP(W1604,[1]Vakuumiert!$B:$C,2,FALSE)=0,"Vakuumierter VOS ungeschält"),
IFERROR(IF(VLOOKUP(W1604,[1]Vakuumiert!$E:$F,2,FALSE)=0,"Vakuumierter ABS ungeschält"),
IFERROR(IF(VLOOKUP(W1604,[1]Vakuumiert!$H:$I,2,FALSE)=0,"Vakuumierter VOS geschält"),
IFERROR(IF(VLOOKUP(W1604,[1]Vakuumiert!$K:$L,2,FALSE)=0,"Vakuumierter VOS vegan"),
IFERROR(IF(VLOOKUP(W1604,[1]Vakuumiert!$N:$O,2,FALSE)=0,"Vakuumierter VOS Zipfel"),
IFERROR(IF(VLOOKUP(W1604,[1]Vakuumiert!$Q:$R,2,FALSE)=0,"Vakuumiert geschält"),
IFERROR(IF(VLOOKUP(W1604,'[1]vakuumierte Fertigprodukte'!$B:$C,2,FALSE)=0,"Fertigprodukte"),
IFERROR(IF(VLOOKUP(W1604,'[1]vakuumierte Fertigprodukte'!$E:$FI,2,FALSE)=0,"Vakuumierte Zipfel"),
IFERROR(IF(VLOOKUP(W1604,[1]Wurste!$B:$C,2,FALSE)=0,"Räucherwürste"),
IFERROR(IF(VLOOKUP(W1604,[1]Wurste!$E:$F,2,FALSE)=0,"URW/URGW Wurst"),
IFERROR(IF(VLOOKUP(W1604,[1]Wurste!$H:$I,2,FALSE)=0,"HF-Wurst Vegan"),
IFERROR(IF(VLOOKUP(W1604,[1]Wurste!$K:$L,2,FALSE)=0,"320er ohne Würste"),
IFERROR(IF(AND(OR(Abfalldokumentation!$I1604="BU3",Abfalldokumentation!$I1604="Verkauf"),Abfalldokumentation!$N1604="Schimmel",Abfalldokumentation!$O1604="keinen Abnehmer/kein Schälpersonal"),"Div. Zipfel, ES ohne Verwendung",VLOOKUP(Abfalldokumentation!$M1604,Produktgruppen!A:B,2,FALSE)),"-")))))))))))))))))))))))</f>
        <v>Offen ungeschält VOS</v>
      </c>
      <c r="M1604" s="81" t="str">
        <f>IFERROR(VLOOKUP(Abfalldokumentation!$W1604,Artikel!A:C,3,FALSE),Abfalldokumentation!$W1604)</f>
        <v>VOS WAL-THEKE</v>
      </c>
      <c r="N1604" s="81" t="str">
        <f>VLOOKUP(D1604,'Liste Gründe'!A:D,2,FALSE)</f>
        <v>keinen Verwendungszweck</v>
      </c>
      <c r="O1604" s="80" t="str">
        <f>IF(ISBLANK(F1604),VLOOKUP(Abfalldokumentation!$X1604,'Liste Gründe'!A:D,3,FALSE),F1604)</f>
        <v>keinen Verwendungszweck</v>
      </c>
      <c r="P1604" s="81" t="str">
        <f>IF(ISBLANK(Abfalldokumentation!$G1604),"-",Abfalldokumentation!$G1604)</f>
        <v>-</v>
      </c>
      <c r="Q1604" s="81">
        <f t="shared" si="204"/>
        <v>45</v>
      </c>
      <c r="R1604" s="81" t="str">
        <f t="shared" si="205"/>
        <v>Produkte</v>
      </c>
      <c r="S1604" s="81" t="str">
        <f t="shared" si="206"/>
        <v>BUs</v>
      </c>
      <c r="T1604" s="81" t="str">
        <f t="shared" si="207"/>
        <v>Symptome</v>
      </c>
      <c r="U1604" s="81">
        <f>IFERROR(VLOOKUP(Abfalldokumentation!$W1604,Kennzahlen!S:U,3,FALSE)*Abfalldokumentation!$J1604,"0")</f>
        <v>7.5</v>
      </c>
      <c r="V1604" s="81" t="str">
        <f>IF(ISBLANK(A1604),VLOOKUP(Abfalldokumentation!$W1604,'Linien - BU'!R:S,2,FALSE),A1604)</f>
        <v>BU4</v>
      </c>
      <c r="W1604" s="77">
        <f t="shared" si="208"/>
        <v>29501020</v>
      </c>
      <c r="X1604" s="77">
        <f t="shared" si="209"/>
        <v>61</v>
      </c>
    </row>
    <row r="1605" spans="1:24" ht="30" customHeight="1" x14ac:dyDescent="0.25">
      <c r="A1605" s="45"/>
      <c r="B1605" s="60">
        <v>29501028</v>
      </c>
      <c r="C1605" s="46">
        <v>9</v>
      </c>
      <c r="D1605" s="46">
        <v>61</v>
      </c>
      <c r="E1605" s="47">
        <v>44508</v>
      </c>
      <c r="F1605" s="61"/>
      <c r="G1605" s="46"/>
      <c r="H1605" s="50" t="str">
        <f>IFERROR(VLOOKUP(Abfalldokumentation!$B1605,Artikel!A:C,3,FALSE),Abfalldokumentation!$B1605)</f>
        <v>ABS KELLERGEIST</v>
      </c>
      <c r="I1605" s="73" t="str">
        <f>VLOOKUP(V1605,'Linien - BU'!A:B,2,FALSE)</f>
        <v>BU4</v>
      </c>
      <c r="J1605" s="74">
        <f t="shared" si="203"/>
        <v>9</v>
      </c>
      <c r="K1605" s="75">
        <f>Abfalldokumentation!$E1605</f>
        <v>44508</v>
      </c>
      <c r="L1605" s="74" t="str">
        <f>IFERROR(IF(VLOOKUP(W1605,'[1]Rohware 230'!$B:$C,2,FALSE)=0,"Rohware"),
IFERROR(IF(VLOOKUP(W1605,[1]Sammelnr.!$B:$C,2,FALSE)=0,"Sammelnr. ungeschält ABS"),
IFERROR(IF(VLOOKUP(W1605,[1]Sammelnr.!$E:$F,2,FALSE)=0,"Sammelnr. ungeschält VS"),
IFERROR(IF(VLOOKUP(W1605,[1]Sammelnr.!$H:$I,2,FALSE)=0,"Sammelnr. geschält"),
IFERROR(IF(VLOOKUP(W1605,[1]Offen!$B:$C,2,FALSE)=0,"Offen ungeschält ABS"),
IFERROR(IF(VLOOKUP(W1605,[1]Offen!$E:$F,2,FALSE)=0,"Offen ungeschält VOS"),
IFERROR(IF(VLOOKUP(W1605,[1]Offen!$H:$I,2,FALSE)=0,"Offen geschält RW"),
IFERROR(IF(VLOOKUP(W1605,[1]Offen!$K:$L,2,FALSE)=0,"Offen vegan"),
IFERROR(IF(VLOOKUP(W1605,[1]Offen!$N:$O,2,FALSE)=0,"Offen Zipfel"),
IFERROR(IF(VLOOKUP(W1605,[1]Offen!$Q:$R,2,FALSE)=0,"Offen Endstücke"),
IFERROR(IF(VLOOKUP(W1605,[1]Vakuumiert!$B:$C,2,FALSE)=0,"Vakuumierter VOS ungeschält"),
IFERROR(IF(VLOOKUP(W1605,[1]Vakuumiert!$E:$F,2,FALSE)=0,"Vakuumierter ABS ungeschält"),
IFERROR(IF(VLOOKUP(W1605,[1]Vakuumiert!$H:$I,2,FALSE)=0,"Vakuumierter VOS geschält"),
IFERROR(IF(VLOOKUP(W1605,[1]Vakuumiert!$K:$L,2,FALSE)=0,"Vakuumierter VOS vegan"),
IFERROR(IF(VLOOKUP(W1605,[1]Vakuumiert!$N:$O,2,FALSE)=0,"Vakuumierter VOS Zipfel"),
IFERROR(IF(VLOOKUP(W1605,[1]Vakuumiert!$Q:$R,2,FALSE)=0,"Vakuumiert geschält"),
IFERROR(IF(VLOOKUP(W1605,'[1]vakuumierte Fertigprodukte'!$B:$C,2,FALSE)=0,"Fertigprodukte"),
IFERROR(IF(VLOOKUP(W1605,'[1]vakuumierte Fertigprodukte'!$E:$FI,2,FALSE)=0,"Vakuumierte Zipfel"),
IFERROR(IF(VLOOKUP(W1605,[1]Wurste!$B:$C,2,FALSE)=0,"Räucherwürste"),
IFERROR(IF(VLOOKUP(W1605,[1]Wurste!$E:$F,2,FALSE)=0,"URW/URGW Wurst"),
IFERROR(IF(VLOOKUP(W1605,[1]Wurste!$H:$I,2,FALSE)=0,"HF-Wurst Vegan"),
IFERROR(IF(VLOOKUP(W1605,[1]Wurste!$K:$L,2,FALSE)=0,"320er ohne Würste"),
IFERROR(IF(AND(OR(Abfalldokumentation!$I1605="BU3",Abfalldokumentation!$I1605="Verkauf"),Abfalldokumentation!$N1605="Schimmel",Abfalldokumentation!$O1605="keinen Abnehmer/kein Schälpersonal"),"Div. Zipfel, ES ohne Verwendung",VLOOKUP(Abfalldokumentation!$M1605,Produktgruppen!A:B,2,FALSE)),"-")))))))))))))))))))))))</f>
        <v>Offen ungeschält ABS</v>
      </c>
      <c r="M1605" s="76" t="str">
        <f>IFERROR(VLOOKUP(Abfalldokumentation!$W1605,Artikel!A:C,3,FALSE),Abfalldokumentation!$W1605)</f>
        <v>ABS KELLERGEIST</v>
      </c>
      <c r="N1605" s="76" t="str">
        <f>VLOOKUP(D1605,'Liste Gründe'!A:D,2,FALSE)</f>
        <v>keinen Verwendungszweck</v>
      </c>
      <c r="O1605" s="75" t="str">
        <f>IF(ISBLANK(F1605),VLOOKUP(Abfalldokumentation!$X1605,'Liste Gründe'!A:D,3,FALSE),F1605)</f>
        <v>keinen Verwendungszweck</v>
      </c>
      <c r="P1605" s="76" t="str">
        <f>IF(ISBLANK(Abfalldokumentation!$G1605),"-",Abfalldokumentation!$G1605)</f>
        <v>-</v>
      </c>
      <c r="Q1605" s="76">
        <f t="shared" si="204"/>
        <v>45</v>
      </c>
      <c r="R1605" s="76" t="str">
        <f t="shared" si="205"/>
        <v>Produkte</v>
      </c>
      <c r="S1605" s="76" t="str">
        <f t="shared" si="206"/>
        <v>BUs</v>
      </c>
      <c r="T1605" s="76" t="str">
        <f t="shared" si="207"/>
        <v>Symptome</v>
      </c>
      <c r="U1605" s="76">
        <f>IFERROR(VLOOKUP(Abfalldokumentation!$W1605,Kennzahlen!S:U,3,FALSE)*Abfalldokumentation!$J1605,"0")</f>
        <v>9.0000000000000008E-4</v>
      </c>
      <c r="V1605" s="76" t="str">
        <f>IF(ISBLANK(A1605),VLOOKUP(Abfalldokumentation!$W1605,'Linien - BU'!R:S,2,FALSE),A1605)</f>
        <v>BU4</v>
      </c>
      <c r="W1605" s="77">
        <f t="shared" si="208"/>
        <v>29501028</v>
      </c>
      <c r="X1605" s="77">
        <f t="shared" si="209"/>
        <v>61</v>
      </c>
    </row>
    <row r="1606" spans="1:24" ht="30" customHeight="1" x14ac:dyDescent="0.25">
      <c r="A1606" s="39"/>
      <c r="B1606" s="58">
        <v>29501029</v>
      </c>
      <c r="C1606" s="40">
        <v>10</v>
      </c>
      <c r="D1606" s="40">
        <v>61</v>
      </c>
      <c r="E1606" s="41">
        <v>44508</v>
      </c>
      <c r="F1606" s="59"/>
      <c r="G1606" s="40"/>
      <c r="H1606" s="44" t="str">
        <f>IFERROR(VLOOKUP(Abfalldokumentation!$B1606,Artikel!A:C,3,FALSE),Abfalldokumentation!$B1606)</f>
        <v>ABS BRUSCHETTA</v>
      </c>
      <c r="I1606" s="78" t="str">
        <f>VLOOKUP(V1606,'Linien - BU'!A:B,2,FALSE)</f>
        <v>BU4</v>
      </c>
      <c r="J1606" s="79">
        <f t="shared" si="203"/>
        <v>10</v>
      </c>
      <c r="K1606" s="80">
        <f>Abfalldokumentation!$E1606</f>
        <v>44508</v>
      </c>
      <c r="L1606" s="79" t="str">
        <f>IFERROR(IF(VLOOKUP(W1606,'[1]Rohware 230'!$B:$C,2,FALSE)=0,"Rohware"),
IFERROR(IF(VLOOKUP(W1606,[1]Sammelnr.!$B:$C,2,FALSE)=0,"Sammelnr. ungeschält ABS"),
IFERROR(IF(VLOOKUP(W1606,[1]Sammelnr.!$E:$F,2,FALSE)=0,"Sammelnr. ungeschält VS"),
IFERROR(IF(VLOOKUP(W1606,[1]Sammelnr.!$H:$I,2,FALSE)=0,"Sammelnr. geschält"),
IFERROR(IF(VLOOKUP(W1606,[1]Offen!$B:$C,2,FALSE)=0,"Offen ungeschält ABS"),
IFERROR(IF(VLOOKUP(W1606,[1]Offen!$E:$F,2,FALSE)=0,"Offen ungeschält VOS"),
IFERROR(IF(VLOOKUP(W1606,[1]Offen!$H:$I,2,FALSE)=0,"Offen geschält RW"),
IFERROR(IF(VLOOKUP(W1606,[1]Offen!$K:$L,2,FALSE)=0,"Offen vegan"),
IFERROR(IF(VLOOKUP(W1606,[1]Offen!$N:$O,2,FALSE)=0,"Offen Zipfel"),
IFERROR(IF(VLOOKUP(W1606,[1]Offen!$Q:$R,2,FALSE)=0,"Offen Endstücke"),
IFERROR(IF(VLOOKUP(W1606,[1]Vakuumiert!$B:$C,2,FALSE)=0,"Vakuumierter VOS ungeschält"),
IFERROR(IF(VLOOKUP(W1606,[1]Vakuumiert!$E:$F,2,FALSE)=0,"Vakuumierter ABS ungeschält"),
IFERROR(IF(VLOOKUP(W1606,[1]Vakuumiert!$H:$I,2,FALSE)=0,"Vakuumierter VOS geschält"),
IFERROR(IF(VLOOKUP(W1606,[1]Vakuumiert!$K:$L,2,FALSE)=0,"Vakuumierter VOS vegan"),
IFERROR(IF(VLOOKUP(W1606,[1]Vakuumiert!$N:$O,2,FALSE)=0,"Vakuumierter VOS Zipfel"),
IFERROR(IF(VLOOKUP(W1606,[1]Vakuumiert!$Q:$R,2,FALSE)=0,"Vakuumiert geschält"),
IFERROR(IF(VLOOKUP(W1606,'[1]vakuumierte Fertigprodukte'!$B:$C,2,FALSE)=0,"Fertigprodukte"),
IFERROR(IF(VLOOKUP(W1606,'[1]vakuumierte Fertigprodukte'!$E:$FI,2,FALSE)=0,"Vakuumierte Zipfel"),
IFERROR(IF(VLOOKUP(W1606,[1]Wurste!$B:$C,2,FALSE)=0,"Räucherwürste"),
IFERROR(IF(VLOOKUP(W1606,[1]Wurste!$E:$F,2,FALSE)=0,"URW/URGW Wurst"),
IFERROR(IF(VLOOKUP(W1606,[1]Wurste!$H:$I,2,FALSE)=0,"HF-Wurst Vegan"),
IFERROR(IF(VLOOKUP(W1606,[1]Wurste!$K:$L,2,FALSE)=0,"320er ohne Würste"),
IFERROR(IF(AND(OR(Abfalldokumentation!$I1606="BU3",Abfalldokumentation!$I1606="Verkauf"),Abfalldokumentation!$N1606="Schimmel",Abfalldokumentation!$O1606="keinen Abnehmer/kein Schälpersonal"),"Div. Zipfel, ES ohne Verwendung",VLOOKUP(Abfalldokumentation!$M1606,Produktgruppen!A:B,2,FALSE)),"-")))))))))))))))))))))))</f>
        <v>Offen ungeschält ABS</v>
      </c>
      <c r="M1606" s="81" t="str">
        <f>IFERROR(VLOOKUP(Abfalldokumentation!$W1606,Artikel!A:C,3,FALSE),Abfalldokumentation!$W1606)</f>
        <v>ABS BRUSCHETTA</v>
      </c>
      <c r="N1606" s="81" t="str">
        <f>VLOOKUP(D1606,'Liste Gründe'!A:D,2,FALSE)</f>
        <v>keinen Verwendungszweck</v>
      </c>
      <c r="O1606" s="80" t="str">
        <f>IF(ISBLANK(F1606),VLOOKUP(Abfalldokumentation!$X1606,'Liste Gründe'!A:D,3,FALSE),F1606)</f>
        <v>keinen Verwendungszweck</v>
      </c>
      <c r="P1606" s="81" t="str">
        <f>IF(ISBLANK(Abfalldokumentation!$G1606),"-",Abfalldokumentation!$G1606)</f>
        <v>-</v>
      </c>
      <c r="Q1606" s="81">
        <f t="shared" si="204"/>
        <v>45</v>
      </c>
      <c r="R1606" s="81" t="str">
        <f t="shared" si="205"/>
        <v>Produkte</v>
      </c>
      <c r="S1606" s="81" t="str">
        <f t="shared" si="206"/>
        <v>BUs</v>
      </c>
      <c r="T1606" s="81" t="str">
        <f t="shared" si="207"/>
        <v>Symptome</v>
      </c>
      <c r="U1606" s="81">
        <f>IFERROR(VLOOKUP(Abfalldokumentation!$W1606,Kennzahlen!S:U,3,FALSE)*Abfalldokumentation!$J1606,"0")</f>
        <v>15</v>
      </c>
      <c r="V1606" s="81" t="str">
        <f>IF(ISBLANK(A1606),VLOOKUP(Abfalldokumentation!$W1606,'Linien - BU'!R:S,2,FALSE),A1606)</f>
        <v>BU4</v>
      </c>
      <c r="W1606" s="77">
        <f t="shared" si="208"/>
        <v>29501029</v>
      </c>
      <c r="X1606" s="77">
        <f t="shared" si="209"/>
        <v>61</v>
      </c>
    </row>
    <row r="1607" spans="1:24" ht="30" customHeight="1" x14ac:dyDescent="0.25">
      <c r="A1607" s="45"/>
      <c r="B1607" s="60">
        <v>29501039</v>
      </c>
      <c r="C1607" s="46">
        <v>21</v>
      </c>
      <c r="D1607" s="46">
        <v>61</v>
      </c>
      <c r="E1607" s="47">
        <v>44508</v>
      </c>
      <c r="F1607" s="61"/>
      <c r="G1607" s="46"/>
      <c r="H1607" s="50" t="str">
        <f>IFERROR(VLOOKUP(Abfalldokumentation!$B1607,Artikel!A:C,3,FALSE),Abfalldokumentation!$B1607)</f>
        <v>ABS OLD-AMSTERDAM</v>
      </c>
      <c r="I1607" s="73" t="str">
        <f>VLOOKUP(V1607,'Linien - BU'!A:B,2,FALSE)</f>
        <v>BU4</v>
      </c>
      <c r="J1607" s="74">
        <f t="shared" si="203"/>
        <v>21</v>
      </c>
      <c r="K1607" s="75">
        <f>Abfalldokumentation!$E1607</f>
        <v>44508</v>
      </c>
      <c r="L1607" s="74" t="str">
        <f>IFERROR(IF(VLOOKUP(W1607,'[1]Rohware 230'!$B:$C,2,FALSE)=0,"Rohware"),
IFERROR(IF(VLOOKUP(W1607,[1]Sammelnr.!$B:$C,2,FALSE)=0,"Sammelnr. ungeschält ABS"),
IFERROR(IF(VLOOKUP(W1607,[1]Sammelnr.!$E:$F,2,FALSE)=0,"Sammelnr. ungeschält VS"),
IFERROR(IF(VLOOKUP(W1607,[1]Sammelnr.!$H:$I,2,FALSE)=0,"Sammelnr. geschält"),
IFERROR(IF(VLOOKUP(W1607,[1]Offen!$B:$C,2,FALSE)=0,"Offen ungeschält ABS"),
IFERROR(IF(VLOOKUP(W1607,[1]Offen!$E:$F,2,FALSE)=0,"Offen ungeschält VOS"),
IFERROR(IF(VLOOKUP(W1607,[1]Offen!$H:$I,2,FALSE)=0,"Offen geschält RW"),
IFERROR(IF(VLOOKUP(W1607,[1]Offen!$K:$L,2,FALSE)=0,"Offen vegan"),
IFERROR(IF(VLOOKUP(W1607,[1]Offen!$N:$O,2,FALSE)=0,"Offen Zipfel"),
IFERROR(IF(VLOOKUP(W1607,[1]Offen!$Q:$R,2,FALSE)=0,"Offen Endstücke"),
IFERROR(IF(VLOOKUP(W1607,[1]Vakuumiert!$B:$C,2,FALSE)=0,"Vakuumierter VOS ungeschält"),
IFERROR(IF(VLOOKUP(W1607,[1]Vakuumiert!$E:$F,2,FALSE)=0,"Vakuumierter ABS ungeschält"),
IFERROR(IF(VLOOKUP(W1607,[1]Vakuumiert!$H:$I,2,FALSE)=0,"Vakuumierter VOS geschält"),
IFERROR(IF(VLOOKUP(W1607,[1]Vakuumiert!$K:$L,2,FALSE)=0,"Vakuumierter VOS vegan"),
IFERROR(IF(VLOOKUP(W1607,[1]Vakuumiert!$N:$O,2,FALSE)=0,"Vakuumierter VOS Zipfel"),
IFERROR(IF(VLOOKUP(W1607,[1]Vakuumiert!$Q:$R,2,FALSE)=0,"Vakuumiert geschält"),
IFERROR(IF(VLOOKUP(W1607,'[1]vakuumierte Fertigprodukte'!$B:$C,2,FALSE)=0,"Fertigprodukte"),
IFERROR(IF(VLOOKUP(W1607,'[1]vakuumierte Fertigprodukte'!$E:$FI,2,FALSE)=0,"Vakuumierte Zipfel"),
IFERROR(IF(VLOOKUP(W1607,[1]Wurste!$B:$C,2,FALSE)=0,"Räucherwürste"),
IFERROR(IF(VLOOKUP(W1607,[1]Wurste!$E:$F,2,FALSE)=0,"URW/URGW Wurst"),
IFERROR(IF(VLOOKUP(W1607,[1]Wurste!$H:$I,2,FALSE)=0,"HF-Wurst Vegan"),
IFERROR(IF(VLOOKUP(W1607,[1]Wurste!$K:$L,2,FALSE)=0,"320er ohne Würste"),
IFERROR(IF(AND(OR(Abfalldokumentation!$I1607="BU3",Abfalldokumentation!$I1607="Verkauf"),Abfalldokumentation!$N1607="Schimmel",Abfalldokumentation!$O1607="keinen Abnehmer/kein Schälpersonal"),"Div. Zipfel, ES ohne Verwendung",VLOOKUP(Abfalldokumentation!$M1607,Produktgruppen!A:B,2,FALSE)),"-")))))))))))))))))))))))</f>
        <v>Offen ungeschält ABS</v>
      </c>
      <c r="M1607" s="76" t="str">
        <f>IFERROR(VLOOKUP(Abfalldokumentation!$W1607,Artikel!A:C,3,FALSE),Abfalldokumentation!$W1607)</f>
        <v>ABS OLD-AMSTERDAM</v>
      </c>
      <c r="N1607" s="76" t="str">
        <f>VLOOKUP(D1607,'Liste Gründe'!A:D,2,FALSE)</f>
        <v>keinen Verwendungszweck</v>
      </c>
      <c r="O1607" s="75" t="str">
        <f>IF(ISBLANK(F1607),VLOOKUP(Abfalldokumentation!$X1607,'Liste Gründe'!A:D,3,FALSE),F1607)</f>
        <v>keinen Verwendungszweck</v>
      </c>
      <c r="P1607" s="76" t="str">
        <f>IF(ISBLANK(Abfalldokumentation!$G1607),"-",Abfalldokumentation!$G1607)</f>
        <v>-</v>
      </c>
      <c r="Q1607" s="76">
        <f t="shared" si="204"/>
        <v>45</v>
      </c>
      <c r="R1607" s="76" t="str">
        <f t="shared" si="205"/>
        <v>Produkte</v>
      </c>
      <c r="S1607" s="76" t="str">
        <f t="shared" si="206"/>
        <v>BUs</v>
      </c>
      <c r="T1607" s="76" t="str">
        <f t="shared" si="207"/>
        <v>Symptome</v>
      </c>
      <c r="U1607" s="76">
        <f>IFERROR(VLOOKUP(Abfalldokumentation!$W1607,Kennzahlen!S:U,3,FALSE)*Abfalldokumentation!$J1607,"0")</f>
        <v>2.1000000000000003E-3</v>
      </c>
      <c r="V1607" s="76" t="str">
        <f>IF(ISBLANK(A1607),VLOOKUP(Abfalldokumentation!$W1607,'Linien - BU'!R:S,2,FALSE),A1607)</f>
        <v>BU4</v>
      </c>
      <c r="W1607" s="77">
        <f t="shared" si="208"/>
        <v>29501039</v>
      </c>
      <c r="X1607" s="77">
        <f t="shared" si="209"/>
        <v>61</v>
      </c>
    </row>
    <row r="1608" spans="1:24" ht="30" customHeight="1" x14ac:dyDescent="0.25">
      <c r="A1608" s="39"/>
      <c r="B1608" s="58">
        <v>29501058</v>
      </c>
      <c r="C1608" s="40">
        <v>7</v>
      </c>
      <c r="D1608" s="40">
        <v>12</v>
      </c>
      <c r="E1608" s="41">
        <v>44508</v>
      </c>
      <c r="F1608" s="59"/>
      <c r="G1608" s="40"/>
      <c r="H1608" s="44" t="str">
        <f>IFERROR(VLOOKUP(Abfalldokumentation!$B1608,Artikel!A:C,3,FALSE),Abfalldokumentation!$B1608)</f>
        <v>VOS GRW SCHI-NATRIUMARM</v>
      </c>
      <c r="I1608" s="78" t="str">
        <f>VLOOKUP(V1608,'Linien - BU'!A:B,2,FALSE)</f>
        <v>BU3</v>
      </c>
      <c r="J1608" s="79">
        <f t="shared" si="203"/>
        <v>7</v>
      </c>
      <c r="K1608" s="80">
        <f>Abfalldokumentation!$E1608</f>
        <v>44508</v>
      </c>
      <c r="L1608" s="79" t="str">
        <f>IFERROR(IF(VLOOKUP(W1608,'[1]Rohware 230'!$B:$C,2,FALSE)=0,"Rohware"),
IFERROR(IF(VLOOKUP(W1608,[1]Sammelnr.!$B:$C,2,FALSE)=0,"Sammelnr. ungeschält ABS"),
IFERROR(IF(VLOOKUP(W1608,[1]Sammelnr.!$E:$F,2,FALSE)=0,"Sammelnr. ungeschält VS"),
IFERROR(IF(VLOOKUP(W1608,[1]Sammelnr.!$H:$I,2,FALSE)=0,"Sammelnr. geschält"),
IFERROR(IF(VLOOKUP(W1608,[1]Offen!$B:$C,2,FALSE)=0,"Offen ungeschält ABS"),
IFERROR(IF(VLOOKUP(W1608,[1]Offen!$E:$F,2,FALSE)=0,"Offen ungeschält VOS"),
IFERROR(IF(VLOOKUP(W1608,[1]Offen!$H:$I,2,FALSE)=0,"Offen geschält RW"),
IFERROR(IF(VLOOKUP(W1608,[1]Offen!$K:$L,2,FALSE)=0,"Offen vegan"),
IFERROR(IF(VLOOKUP(W1608,[1]Offen!$N:$O,2,FALSE)=0,"Offen Zipfel"),
IFERROR(IF(VLOOKUP(W1608,[1]Offen!$Q:$R,2,FALSE)=0,"Offen Endstücke"),
IFERROR(IF(VLOOKUP(W1608,[1]Vakuumiert!$B:$C,2,FALSE)=0,"Vakuumierter VOS ungeschält"),
IFERROR(IF(VLOOKUP(W1608,[1]Vakuumiert!$E:$F,2,FALSE)=0,"Vakuumierter ABS ungeschält"),
IFERROR(IF(VLOOKUP(W1608,[1]Vakuumiert!$H:$I,2,FALSE)=0,"Vakuumierter VOS geschält"),
IFERROR(IF(VLOOKUP(W1608,[1]Vakuumiert!$K:$L,2,FALSE)=0,"Vakuumierter VOS vegan"),
IFERROR(IF(VLOOKUP(W1608,[1]Vakuumiert!$N:$O,2,FALSE)=0,"Vakuumierter VOS Zipfel"),
IFERROR(IF(VLOOKUP(W1608,[1]Vakuumiert!$Q:$R,2,FALSE)=0,"Vakuumiert geschält"),
IFERROR(IF(VLOOKUP(W1608,'[1]vakuumierte Fertigprodukte'!$B:$C,2,FALSE)=0,"Fertigprodukte"),
IFERROR(IF(VLOOKUP(W1608,'[1]vakuumierte Fertigprodukte'!$E:$FI,2,FALSE)=0,"Vakuumierte Zipfel"),
IFERROR(IF(VLOOKUP(W1608,[1]Wurste!$B:$C,2,FALSE)=0,"Räucherwürste"),
IFERROR(IF(VLOOKUP(W1608,[1]Wurste!$E:$F,2,FALSE)=0,"URW/URGW Wurst"),
IFERROR(IF(VLOOKUP(W1608,[1]Wurste!$H:$I,2,FALSE)=0,"HF-Wurst Vegan"),
IFERROR(IF(VLOOKUP(W1608,[1]Wurste!$K:$L,2,FALSE)=0,"320er ohne Würste"),
IFERROR(IF(AND(OR(Abfalldokumentation!$I1608="BU3",Abfalldokumentation!$I1608="Verkauf"),Abfalldokumentation!$N1608="Schimmel",Abfalldokumentation!$O1608="keinen Abnehmer/kein Schälpersonal"),"Div. Zipfel, ES ohne Verwendung",VLOOKUP(Abfalldokumentation!$M1608,Produktgruppen!A:B,2,FALSE)),"-")))))))))))))))))))))))</f>
        <v>Offen ungeschält VOS</v>
      </c>
      <c r="M1608" s="81" t="str">
        <f>IFERROR(VLOOKUP(Abfalldokumentation!$W1608,Artikel!A:C,3,FALSE),Abfalldokumentation!$W1608)</f>
        <v>VOS GRW SCHI-NATRIUMARM</v>
      </c>
      <c r="N1608" s="81" t="str">
        <f>VLOOKUP(D1608,'Liste Gründe'!A:D,2,FALSE)</f>
        <v>Schimmel</v>
      </c>
      <c r="O1608" s="80" t="str">
        <f>IF(ISBLANK(F1608),VLOOKUP(Abfalldokumentation!$X1608,'Liste Gründe'!A:D,3,FALSE),F1608)</f>
        <v>Schimmel</v>
      </c>
      <c r="P1608" s="81" t="str">
        <f>IF(ISBLANK(Abfalldokumentation!$G1608),"-",Abfalldokumentation!$G1608)</f>
        <v>-</v>
      </c>
      <c r="Q1608" s="81">
        <f t="shared" si="204"/>
        <v>45</v>
      </c>
      <c r="R1608" s="81" t="str">
        <f t="shared" si="205"/>
        <v>Produkte</v>
      </c>
      <c r="S1608" s="81" t="str">
        <f t="shared" si="206"/>
        <v>BUs</v>
      </c>
      <c r="T1608" s="81" t="str">
        <f t="shared" si="207"/>
        <v>Symptome</v>
      </c>
      <c r="U1608" s="81">
        <f>IFERROR(VLOOKUP(Abfalldokumentation!$W1608,Kennzahlen!S:U,3,FALSE)*Abfalldokumentation!$J1608,"0")</f>
        <v>3.5</v>
      </c>
      <c r="V1608" s="81" t="str">
        <f>IF(ISBLANK(A1608),VLOOKUP(Abfalldokumentation!$W1608,'Linien - BU'!R:S,2,FALSE),A1608)</f>
        <v>BU3</v>
      </c>
      <c r="W1608" s="77">
        <f t="shared" si="208"/>
        <v>29501058</v>
      </c>
      <c r="X1608" s="77">
        <f t="shared" si="209"/>
        <v>12</v>
      </c>
    </row>
    <row r="1609" spans="1:24" ht="30" customHeight="1" x14ac:dyDescent="0.25">
      <c r="A1609" s="45"/>
      <c r="B1609" s="60">
        <v>29501058</v>
      </c>
      <c r="C1609" s="46">
        <v>15</v>
      </c>
      <c r="D1609" s="46">
        <v>12</v>
      </c>
      <c r="E1609" s="47">
        <v>44508</v>
      </c>
      <c r="F1609" s="61"/>
      <c r="G1609" s="46"/>
      <c r="H1609" s="50" t="str">
        <f>IFERROR(VLOOKUP(Abfalldokumentation!$B1609,Artikel!A:C,3,FALSE),Abfalldokumentation!$B1609)</f>
        <v>VOS GRW SCHI-NATRIUMARM</v>
      </c>
      <c r="I1609" s="73" t="str">
        <f>VLOOKUP(V1609,'Linien - BU'!A:B,2,FALSE)</f>
        <v>BU3</v>
      </c>
      <c r="J1609" s="74">
        <f t="shared" si="203"/>
        <v>15</v>
      </c>
      <c r="K1609" s="75">
        <f>Abfalldokumentation!$E1609</f>
        <v>44508</v>
      </c>
      <c r="L1609" s="74" t="str">
        <f>IFERROR(IF(VLOOKUP(W1609,'[1]Rohware 230'!$B:$C,2,FALSE)=0,"Rohware"),
IFERROR(IF(VLOOKUP(W1609,[1]Sammelnr.!$B:$C,2,FALSE)=0,"Sammelnr. ungeschält ABS"),
IFERROR(IF(VLOOKUP(W1609,[1]Sammelnr.!$E:$F,2,FALSE)=0,"Sammelnr. ungeschält VS"),
IFERROR(IF(VLOOKUP(W1609,[1]Sammelnr.!$H:$I,2,FALSE)=0,"Sammelnr. geschält"),
IFERROR(IF(VLOOKUP(W1609,[1]Offen!$B:$C,2,FALSE)=0,"Offen ungeschält ABS"),
IFERROR(IF(VLOOKUP(W1609,[1]Offen!$E:$F,2,FALSE)=0,"Offen ungeschält VOS"),
IFERROR(IF(VLOOKUP(W1609,[1]Offen!$H:$I,2,FALSE)=0,"Offen geschält RW"),
IFERROR(IF(VLOOKUP(W1609,[1]Offen!$K:$L,2,FALSE)=0,"Offen vegan"),
IFERROR(IF(VLOOKUP(W1609,[1]Offen!$N:$O,2,FALSE)=0,"Offen Zipfel"),
IFERROR(IF(VLOOKUP(W1609,[1]Offen!$Q:$R,2,FALSE)=0,"Offen Endstücke"),
IFERROR(IF(VLOOKUP(W1609,[1]Vakuumiert!$B:$C,2,FALSE)=0,"Vakuumierter VOS ungeschält"),
IFERROR(IF(VLOOKUP(W1609,[1]Vakuumiert!$E:$F,2,FALSE)=0,"Vakuumierter ABS ungeschält"),
IFERROR(IF(VLOOKUP(W1609,[1]Vakuumiert!$H:$I,2,FALSE)=0,"Vakuumierter VOS geschält"),
IFERROR(IF(VLOOKUP(W1609,[1]Vakuumiert!$K:$L,2,FALSE)=0,"Vakuumierter VOS vegan"),
IFERROR(IF(VLOOKUP(W1609,[1]Vakuumiert!$N:$O,2,FALSE)=0,"Vakuumierter VOS Zipfel"),
IFERROR(IF(VLOOKUP(W1609,[1]Vakuumiert!$Q:$R,2,FALSE)=0,"Vakuumiert geschält"),
IFERROR(IF(VLOOKUP(W1609,'[1]vakuumierte Fertigprodukte'!$B:$C,2,FALSE)=0,"Fertigprodukte"),
IFERROR(IF(VLOOKUP(W1609,'[1]vakuumierte Fertigprodukte'!$E:$FI,2,FALSE)=0,"Vakuumierte Zipfel"),
IFERROR(IF(VLOOKUP(W1609,[1]Wurste!$B:$C,2,FALSE)=0,"Räucherwürste"),
IFERROR(IF(VLOOKUP(W1609,[1]Wurste!$E:$F,2,FALSE)=0,"URW/URGW Wurst"),
IFERROR(IF(VLOOKUP(W1609,[1]Wurste!$H:$I,2,FALSE)=0,"HF-Wurst Vegan"),
IFERROR(IF(VLOOKUP(W1609,[1]Wurste!$K:$L,2,FALSE)=0,"320er ohne Würste"),
IFERROR(IF(AND(OR(Abfalldokumentation!$I1609="BU3",Abfalldokumentation!$I1609="Verkauf"),Abfalldokumentation!$N1609="Schimmel",Abfalldokumentation!$O1609="keinen Abnehmer/kein Schälpersonal"),"Div. Zipfel, ES ohne Verwendung",VLOOKUP(Abfalldokumentation!$M1609,Produktgruppen!A:B,2,FALSE)),"-")))))))))))))))))))))))</f>
        <v>Offen ungeschält VOS</v>
      </c>
      <c r="M1609" s="76" t="str">
        <f>IFERROR(VLOOKUP(Abfalldokumentation!$W1609,Artikel!A:C,3,FALSE),Abfalldokumentation!$W1609)</f>
        <v>VOS GRW SCHI-NATRIUMARM</v>
      </c>
      <c r="N1609" s="76" t="str">
        <f>VLOOKUP(D1609,'Liste Gründe'!A:D,2,FALSE)</f>
        <v>Schimmel</v>
      </c>
      <c r="O1609" s="75" t="str">
        <f>IF(ISBLANK(F1609),VLOOKUP(Abfalldokumentation!$X1609,'Liste Gründe'!A:D,3,FALSE),F1609)</f>
        <v>Schimmel</v>
      </c>
      <c r="P1609" s="76" t="str">
        <f>IF(ISBLANK(Abfalldokumentation!$G1609),"-",Abfalldokumentation!$G1609)</f>
        <v>-</v>
      </c>
      <c r="Q1609" s="76">
        <f t="shared" si="204"/>
        <v>45</v>
      </c>
      <c r="R1609" s="76" t="str">
        <f t="shared" si="205"/>
        <v>Produkte</v>
      </c>
      <c r="S1609" s="76" t="str">
        <f t="shared" si="206"/>
        <v>BUs</v>
      </c>
      <c r="T1609" s="76" t="str">
        <f t="shared" si="207"/>
        <v>Symptome</v>
      </c>
      <c r="U1609" s="76">
        <f>IFERROR(VLOOKUP(Abfalldokumentation!$W1609,Kennzahlen!S:U,3,FALSE)*Abfalldokumentation!$J1609,"0")</f>
        <v>7.5</v>
      </c>
      <c r="V1609" s="76" t="str">
        <f>IF(ISBLANK(A1609),VLOOKUP(Abfalldokumentation!$W1609,'Linien - BU'!R:S,2,FALSE),A1609)</f>
        <v>BU3</v>
      </c>
      <c r="W1609" s="77">
        <f t="shared" si="208"/>
        <v>29501058</v>
      </c>
      <c r="X1609" s="77">
        <f t="shared" si="209"/>
        <v>12</v>
      </c>
    </row>
    <row r="1610" spans="1:24" ht="30" customHeight="1" x14ac:dyDescent="0.25">
      <c r="A1610" s="39"/>
      <c r="B1610" s="58">
        <v>29501058</v>
      </c>
      <c r="C1610" s="40">
        <v>72</v>
      </c>
      <c r="D1610" s="40">
        <v>12</v>
      </c>
      <c r="E1610" s="41">
        <v>44508</v>
      </c>
      <c r="F1610" s="59"/>
      <c r="G1610" s="40"/>
      <c r="H1610" s="44" t="str">
        <f>IFERROR(VLOOKUP(Abfalldokumentation!$B1610,Artikel!A:C,3,FALSE),Abfalldokumentation!$B1610)</f>
        <v>VOS GRW SCHI-NATRIUMARM</v>
      </c>
      <c r="I1610" s="78" t="str">
        <f>VLOOKUP(V1610,'Linien - BU'!A:B,2,FALSE)</f>
        <v>BU3</v>
      </c>
      <c r="J1610" s="79">
        <f t="shared" si="203"/>
        <v>72</v>
      </c>
      <c r="K1610" s="80">
        <f>Abfalldokumentation!$E1610</f>
        <v>44508</v>
      </c>
      <c r="L1610" s="79" t="str">
        <f>IFERROR(IF(VLOOKUP(W1610,'[1]Rohware 230'!$B:$C,2,FALSE)=0,"Rohware"),
IFERROR(IF(VLOOKUP(W1610,[1]Sammelnr.!$B:$C,2,FALSE)=0,"Sammelnr. ungeschält ABS"),
IFERROR(IF(VLOOKUP(W1610,[1]Sammelnr.!$E:$F,2,FALSE)=0,"Sammelnr. ungeschält VS"),
IFERROR(IF(VLOOKUP(W1610,[1]Sammelnr.!$H:$I,2,FALSE)=0,"Sammelnr. geschält"),
IFERROR(IF(VLOOKUP(W1610,[1]Offen!$B:$C,2,FALSE)=0,"Offen ungeschält ABS"),
IFERROR(IF(VLOOKUP(W1610,[1]Offen!$E:$F,2,FALSE)=0,"Offen ungeschält VOS"),
IFERROR(IF(VLOOKUP(W1610,[1]Offen!$H:$I,2,FALSE)=0,"Offen geschält RW"),
IFERROR(IF(VLOOKUP(W1610,[1]Offen!$K:$L,2,FALSE)=0,"Offen vegan"),
IFERROR(IF(VLOOKUP(W1610,[1]Offen!$N:$O,2,FALSE)=0,"Offen Zipfel"),
IFERROR(IF(VLOOKUP(W1610,[1]Offen!$Q:$R,2,FALSE)=0,"Offen Endstücke"),
IFERROR(IF(VLOOKUP(W1610,[1]Vakuumiert!$B:$C,2,FALSE)=0,"Vakuumierter VOS ungeschält"),
IFERROR(IF(VLOOKUP(W1610,[1]Vakuumiert!$E:$F,2,FALSE)=0,"Vakuumierter ABS ungeschält"),
IFERROR(IF(VLOOKUP(W1610,[1]Vakuumiert!$H:$I,2,FALSE)=0,"Vakuumierter VOS geschält"),
IFERROR(IF(VLOOKUP(W1610,[1]Vakuumiert!$K:$L,2,FALSE)=0,"Vakuumierter VOS vegan"),
IFERROR(IF(VLOOKUP(W1610,[1]Vakuumiert!$N:$O,2,FALSE)=0,"Vakuumierter VOS Zipfel"),
IFERROR(IF(VLOOKUP(W1610,[1]Vakuumiert!$Q:$R,2,FALSE)=0,"Vakuumiert geschält"),
IFERROR(IF(VLOOKUP(W1610,'[1]vakuumierte Fertigprodukte'!$B:$C,2,FALSE)=0,"Fertigprodukte"),
IFERROR(IF(VLOOKUP(W1610,'[1]vakuumierte Fertigprodukte'!$E:$FI,2,FALSE)=0,"Vakuumierte Zipfel"),
IFERROR(IF(VLOOKUP(W1610,[1]Wurste!$B:$C,2,FALSE)=0,"Räucherwürste"),
IFERROR(IF(VLOOKUP(W1610,[1]Wurste!$E:$F,2,FALSE)=0,"URW/URGW Wurst"),
IFERROR(IF(VLOOKUP(W1610,[1]Wurste!$H:$I,2,FALSE)=0,"HF-Wurst Vegan"),
IFERROR(IF(VLOOKUP(W1610,[1]Wurste!$K:$L,2,FALSE)=0,"320er ohne Würste"),
IFERROR(IF(AND(OR(Abfalldokumentation!$I1610="BU3",Abfalldokumentation!$I1610="Verkauf"),Abfalldokumentation!$N1610="Schimmel",Abfalldokumentation!$O1610="keinen Abnehmer/kein Schälpersonal"),"Div. Zipfel, ES ohne Verwendung",VLOOKUP(Abfalldokumentation!$M1610,Produktgruppen!A:B,2,FALSE)),"-")))))))))))))))))))))))</f>
        <v>Offen ungeschält VOS</v>
      </c>
      <c r="M1610" s="81" t="str">
        <f>IFERROR(VLOOKUP(Abfalldokumentation!$W1610,Artikel!A:C,3,FALSE),Abfalldokumentation!$W1610)</f>
        <v>VOS GRW SCHI-NATRIUMARM</v>
      </c>
      <c r="N1610" s="81" t="str">
        <f>VLOOKUP(D1610,'Liste Gründe'!A:D,2,FALSE)</f>
        <v>Schimmel</v>
      </c>
      <c r="O1610" s="80" t="str">
        <f>IF(ISBLANK(F1610),VLOOKUP(Abfalldokumentation!$X1610,'Liste Gründe'!A:D,3,FALSE),F1610)</f>
        <v>Schimmel</v>
      </c>
      <c r="P1610" s="81" t="str">
        <f>IF(ISBLANK(Abfalldokumentation!$G1610),"-",Abfalldokumentation!$G1610)</f>
        <v>-</v>
      </c>
      <c r="Q1610" s="81">
        <f t="shared" si="204"/>
        <v>45</v>
      </c>
      <c r="R1610" s="81" t="str">
        <f t="shared" si="205"/>
        <v>Produkte</v>
      </c>
      <c r="S1610" s="81" t="str">
        <f t="shared" si="206"/>
        <v>BUs</v>
      </c>
      <c r="T1610" s="81" t="str">
        <f t="shared" si="207"/>
        <v>Symptome</v>
      </c>
      <c r="U1610" s="81">
        <f>IFERROR(VLOOKUP(Abfalldokumentation!$W1610,Kennzahlen!S:U,3,FALSE)*Abfalldokumentation!$J1610,"0")</f>
        <v>36</v>
      </c>
      <c r="V1610" s="81" t="str">
        <f>IF(ISBLANK(A1610),VLOOKUP(Abfalldokumentation!$W1610,'Linien - BU'!R:S,2,FALSE),A1610)</f>
        <v>BU3</v>
      </c>
      <c r="W1610" s="77">
        <f t="shared" si="208"/>
        <v>29501058</v>
      </c>
      <c r="X1610" s="77">
        <f t="shared" si="209"/>
        <v>12</v>
      </c>
    </row>
    <row r="1611" spans="1:24" ht="30" customHeight="1" x14ac:dyDescent="0.25">
      <c r="A1611" s="45"/>
      <c r="B1611" s="60">
        <v>29501058</v>
      </c>
      <c r="C1611" s="46">
        <v>35</v>
      </c>
      <c r="D1611" s="46">
        <v>12</v>
      </c>
      <c r="E1611" s="47">
        <v>44508</v>
      </c>
      <c r="F1611" s="61"/>
      <c r="G1611" s="46"/>
      <c r="H1611" s="50" t="str">
        <f>IFERROR(VLOOKUP(Abfalldokumentation!$B1611,Artikel!A:C,3,FALSE),Abfalldokumentation!$B1611)</f>
        <v>VOS GRW SCHI-NATRIUMARM</v>
      </c>
      <c r="I1611" s="73" t="str">
        <f>VLOOKUP(V1611,'Linien - BU'!A:B,2,FALSE)</f>
        <v>BU3</v>
      </c>
      <c r="J1611" s="74">
        <f t="shared" si="203"/>
        <v>35</v>
      </c>
      <c r="K1611" s="75">
        <f>Abfalldokumentation!$E1611</f>
        <v>44508</v>
      </c>
      <c r="L1611" s="74" t="str">
        <f>IFERROR(IF(VLOOKUP(W1611,'[1]Rohware 230'!$B:$C,2,FALSE)=0,"Rohware"),
IFERROR(IF(VLOOKUP(W1611,[1]Sammelnr.!$B:$C,2,FALSE)=0,"Sammelnr. ungeschält ABS"),
IFERROR(IF(VLOOKUP(W1611,[1]Sammelnr.!$E:$F,2,FALSE)=0,"Sammelnr. ungeschält VS"),
IFERROR(IF(VLOOKUP(W1611,[1]Sammelnr.!$H:$I,2,FALSE)=0,"Sammelnr. geschält"),
IFERROR(IF(VLOOKUP(W1611,[1]Offen!$B:$C,2,FALSE)=0,"Offen ungeschält ABS"),
IFERROR(IF(VLOOKUP(W1611,[1]Offen!$E:$F,2,FALSE)=0,"Offen ungeschält VOS"),
IFERROR(IF(VLOOKUP(W1611,[1]Offen!$H:$I,2,FALSE)=0,"Offen geschält RW"),
IFERROR(IF(VLOOKUP(W1611,[1]Offen!$K:$L,2,FALSE)=0,"Offen vegan"),
IFERROR(IF(VLOOKUP(W1611,[1]Offen!$N:$O,2,FALSE)=0,"Offen Zipfel"),
IFERROR(IF(VLOOKUP(W1611,[1]Offen!$Q:$R,2,FALSE)=0,"Offen Endstücke"),
IFERROR(IF(VLOOKUP(W1611,[1]Vakuumiert!$B:$C,2,FALSE)=0,"Vakuumierter VOS ungeschält"),
IFERROR(IF(VLOOKUP(W1611,[1]Vakuumiert!$E:$F,2,FALSE)=0,"Vakuumierter ABS ungeschält"),
IFERROR(IF(VLOOKUP(W1611,[1]Vakuumiert!$H:$I,2,FALSE)=0,"Vakuumierter VOS geschält"),
IFERROR(IF(VLOOKUP(W1611,[1]Vakuumiert!$K:$L,2,FALSE)=0,"Vakuumierter VOS vegan"),
IFERROR(IF(VLOOKUP(W1611,[1]Vakuumiert!$N:$O,2,FALSE)=0,"Vakuumierter VOS Zipfel"),
IFERROR(IF(VLOOKUP(W1611,[1]Vakuumiert!$Q:$R,2,FALSE)=0,"Vakuumiert geschält"),
IFERROR(IF(VLOOKUP(W1611,'[1]vakuumierte Fertigprodukte'!$B:$C,2,FALSE)=0,"Fertigprodukte"),
IFERROR(IF(VLOOKUP(W1611,'[1]vakuumierte Fertigprodukte'!$E:$FI,2,FALSE)=0,"Vakuumierte Zipfel"),
IFERROR(IF(VLOOKUP(W1611,[1]Wurste!$B:$C,2,FALSE)=0,"Räucherwürste"),
IFERROR(IF(VLOOKUP(W1611,[1]Wurste!$E:$F,2,FALSE)=0,"URW/URGW Wurst"),
IFERROR(IF(VLOOKUP(W1611,[1]Wurste!$H:$I,2,FALSE)=0,"HF-Wurst Vegan"),
IFERROR(IF(VLOOKUP(W1611,[1]Wurste!$K:$L,2,FALSE)=0,"320er ohne Würste"),
IFERROR(IF(AND(OR(Abfalldokumentation!$I1611="BU3",Abfalldokumentation!$I1611="Verkauf"),Abfalldokumentation!$N1611="Schimmel",Abfalldokumentation!$O1611="keinen Abnehmer/kein Schälpersonal"),"Div. Zipfel, ES ohne Verwendung",VLOOKUP(Abfalldokumentation!$M1611,Produktgruppen!A:B,2,FALSE)),"-")))))))))))))))))))))))</f>
        <v>Offen ungeschält VOS</v>
      </c>
      <c r="M1611" s="76" t="str">
        <f>IFERROR(VLOOKUP(Abfalldokumentation!$W1611,Artikel!A:C,3,FALSE),Abfalldokumentation!$W1611)</f>
        <v>VOS GRW SCHI-NATRIUMARM</v>
      </c>
      <c r="N1611" s="76" t="str">
        <f>VLOOKUP(D1611,'Liste Gründe'!A:D,2,FALSE)</f>
        <v>Schimmel</v>
      </c>
      <c r="O1611" s="75" t="str">
        <f>IF(ISBLANK(F1611),VLOOKUP(Abfalldokumentation!$X1611,'Liste Gründe'!A:D,3,FALSE),F1611)</f>
        <v>Schimmel</v>
      </c>
      <c r="P1611" s="76" t="str">
        <f>IF(ISBLANK(Abfalldokumentation!$G1611),"-",Abfalldokumentation!$G1611)</f>
        <v>-</v>
      </c>
      <c r="Q1611" s="76">
        <f t="shared" si="204"/>
        <v>45</v>
      </c>
      <c r="R1611" s="76" t="str">
        <f t="shared" si="205"/>
        <v>Produkte</v>
      </c>
      <c r="S1611" s="76" t="str">
        <f t="shared" si="206"/>
        <v>BUs</v>
      </c>
      <c r="T1611" s="76" t="str">
        <f t="shared" si="207"/>
        <v>Symptome</v>
      </c>
      <c r="U1611" s="76">
        <f>IFERROR(VLOOKUP(Abfalldokumentation!$W1611,Kennzahlen!S:U,3,FALSE)*Abfalldokumentation!$J1611,"0")</f>
        <v>17.5</v>
      </c>
      <c r="V1611" s="76" t="str">
        <f>IF(ISBLANK(A1611),VLOOKUP(Abfalldokumentation!$W1611,'Linien - BU'!R:S,2,FALSE),A1611)</f>
        <v>BU3</v>
      </c>
      <c r="W1611" s="77">
        <f t="shared" si="208"/>
        <v>29501058</v>
      </c>
      <c r="X1611" s="77">
        <f t="shared" si="209"/>
        <v>12</v>
      </c>
    </row>
    <row r="1612" spans="1:24" ht="30" customHeight="1" x14ac:dyDescent="0.25">
      <c r="A1612" s="39"/>
      <c r="B1612" s="58">
        <v>29501058</v>
      </c>
      <c r="C1612" s="40">
        <v>100</v>
      </c>
      <c r="D1612" s="40">
        <v>12</v>
      </c>
      <c r="E1612" s="41">
        <v>44508</v>
      </c>
      <c r="F1612" s="59"/>
      <c r="G1612" s="40"/>
      <c r="H1612" s="44" t="str">
        <f>IFERROR(VLOOKUP(Abfalldokumentation!$B1612,Artikel!A:C,3,FALSE),Abfalldokumentation!$B1612)</f>
        <v>VOS GRW SCHI-NATRIUMARM</v>
      </c>
      <c r="I1612" s="78" t="str">
        <f>VLOOKUP(V1612,'Linien - BU'!A:B,2,FALSE)</f>
        <v>BU3</v>
      </c>
      <c r="J1612" s="79">
        <f t="shared" si="203"/>
        <v>100</v>
      </c>
      <c r="K1612" s="80">
        <f>Abfalldokumentation!$E1612</f>
        <v>44508</v>
      </c>
      <c r="L1612" s="79" t="str">
        <f>IFERROR(IF(VLOOKUP(W1612,'[1]Rohware 230'!$B:$C,2,FALSE)=0,"Rohware"),
IFERROR(IF(VLOOKUP(W1612,[1]Sammelnr.!$B:$C,2,FALSE)=0,"Sammelnr. ungeschält ABS"),
IFERROR(IF(VLOOKUP(W1612,[1]Sammelnr.!$E:$F,2,FALSE)=0,"Sammelnr. ungeschält VS"),
IFERROR(IF(VLOOKUP(W1612,[1]Sammelnr.!$H:$I,2,FALSE)=0,"Sammelnr. geschält"),
IFERROR(IF(VLOOKUP(W1612,[1]Offen!$B:$C,2,FALSE)=0,"Offen ungeschält ABS"),
IFERROR(IF(VLOOKUP(W1612,[1]Offen!$E:$F,2,FALSE)=0,"Offen ungeschält VOS"),
IFERROR(IF(VLOOKUP(W1612,[1]Offen!$H:$I,2,FALSE)=0,"Offen geschält RW"),
IFERROR(IF(VLOOKUP(W1612,[1]Offen!$K:$L,2,FALSE)=0,"Offen vegan"),
IFERROR(IF(VLOOKUP(W1612,[1]Offen!$N:$O,2,FALSE)=0,"Offen Zipfel"),
IFERROR(IF(VLOOKUP(W1612,[1]Offen!$Q:$R,2,FALSE)=0,"Offen Endstücke"),
IFERROR(IF(VLOOKUP(W1612,[1]Vakuumiert!$B:$C,2,FALSE)=0,"Vakuumierter VOS ungeschält"),
IFERROR(IF(VLOOKUP(W1612,[1]Vakuumiert!$E:$F,2,FALSE)=0,"Vakuumierter ABS ungeschält"),
IFERROR(IF(VLOOKUP(W1612,[1]Vakuumiert!$H:$I,2,FALSE)=0,"Vakuumierter VOS geschält"),
IFERROR(IF(VLOOKUP(W1612,[1]Vakuumiert!$K:$L,2,FALSE)=0,"Vakuumierter VOS vegan"),
IFERROR(IF(VLOOKUP(W1612,[1]Vakuumiert!$N:$O,2,FALSE)=0,"Vakuumierter VOS Zipfel"),
IFERROR(IF(VLOOKUP(W1612,[1]Vakuumiert!$Q:$R,2,FALSE)=0,"Vakuumiert geschält"),
IFERROR(IF(VLOOKUP(W1612,'[1]vakuumierte Fertigprodukte'!$B:$C,2,FALSE)=0,"Fertigprodukte"),
IFERROR(IF(VLOOKUP(W1612,'[1]vakuumierte Fertigprodukte'!$E:$FI,2,FALSE)=0,"Vakuumierte Zipfel"),
IFERROR(IF(VLOOKUP(W1612,[1]Wurste!$B:$C,2,FALSE)=0,"Räucherwürste"),
IFERROR(IF(VLOOKUP(W1612,[1]Wurste!$E:$F,2,FALSE)=0,"URW/URGW Wurst"),
IFERROR(IF(VLOOKUP(W1612,[1]Wurste!$H:$I,2,FALSE)=0,"HF-Wurst Vegan"),
IFERROR(IF(VLOOKUP(W1612,[1]Wurste!$K:$L,2,FALSE)=0,"320er ohne Würste"),
IFERROR(IF(AND(OR(Abfalldokumentation!$I1612="BU3",Abfalldokumentation!$I1612="Verkauf"),Abfalldokumentation!$N1612="Schimmel",Abfalldokumentation!$O1612="keinen Abnehmer/kein Schälpersonal"),"Div. Zipfel, ES ohne Verwendung",VLOOKUP(Abfalldokumentation!$M1612,Produktgruppen!A:B,2,FALSE)),"-")))))))))))))))))))))))</f>
        <v>Offen ungeschält VOS</v>
      </c>
      <c r="M1612" s="81" t="str">
        <f>IFERROR(VLOOKUP(Abfalldokumentation!$W1612,Artikel!A:C,3,FALSE),Abfalldokumentation!$W1612)</f>
        <v>VOS GRW SCHI-NATRIUMARM</v>
      </c>
      <c r="N1612" s="81" t="str">
        <f>VLOOKUP(D1612,'Liste Gründe'!A:D,2,FALSE)</f>
        <v>Schimmel</v>
      </c>
      <c r="O1612" s="80" t="str">
        <f>IF(ISBLANK(F1612),VLOOKUP(Abfalldokumentation!$X1612,'Liste Gründe'!A:D,3,FALSE),F1612)</f>
        <v>Schimmel</v>
      </c>
      <c r="P1612" s="81" t="str">
        <f>IF(ISBLANK(Abfalldokumentation!$G1612),"-",Abfalldokumentation!$G1612)</f>
        <v>-</v>
      </c>
      <c r="Q1612" s="81">
        <f t="shared" si="204"/>
        <v>45</v>
      </c>
      <c r="R1612" s="81" t="str">
        <f t="shared" si="205"/>
        <v>Produkte</v>
      </c>
      <c r="S1612" s="81" t="str">
        <f t="shared" si="206"/>
        <v>BUs</v>
      </c>
      <c r="T1612" s="81" t="str">
        <f t="shared" si="207"/>
        <v>Symptome</v>
      </c>
      <c r="U1612" s="81">
        <f>IFERROR(VLOOKUP(Abfalldokumentation!$W1612,Kennzahlen!S:U,3,FALSE)*Abfalldokumentation!$J1612,"0")</f>
        <v>50</v>
      </c>
      <c r="V1612" s="81" t="str">
        <f>IF(ISBLANK(A1612),VLOOKUP(Abfalldokumentation!$W1612,'Linien - BU'!R:S,2,FALSE),A1612)</f>
        <v>BU3</v>
      </c>
      <c r="W1612" s="77">
        <f t="shared" si="208"/>
        <v>29501058</v>
      </c>
      <c r="X1612" s="77">
        <f t="shared" si="209"/>
        <v>12</v>
      </c>
    </row>
    <row r="1613" spans="1:24" ht="30" customHeight="1" x14ac:dyDescent="0.25">
      <c r="A1613" s="45"/>
      <c r="B1613" s="60">
        <v>29501058</v>
      </c>
      <c r="C1613" s="46">
        <v>90</v>
      </c>
      <c r="D1613" s="46">
        <v>12</v>
      </c>
      <c r="E1613" s="47">
        <v>44508</v>
      </c>
      <c r="F1613" s="61"/>
      <c r="G1613" s="46"/>
      <c r="H1613" s="50" t="str">
        <f>IFERROR(VLOOKUP(Abfalldokumentation!$B1613,Artikel!A:C,3,FALSE),Abfalldokumentation!$B1613)</f>
        <v>VOS GRW SCHI-NATRIUMARM</v>
      </c>
      <c r="I1613" s="73" t="str">
        <f>VLOOKUP(V1613,'Linien - BU'!A:B,2,FALSE)</f>
        <v>BU3</v>
      </c>
      <c r="J1613" s="74">
        <f t="shared" si="203"/>
        <v>90</v>
      </c>
      <c r="K1613" s="75">
        <f>Abfalldokumentation!$E1613</f>
        <v>44508</v>
      </c>
      <c r="L1613" s="74" t="str">
        <f>IFERROR(IF(VLOOKUP(W1613,'[1]Rohware 230'!$B:$C,2,FALSE)=0,"Rohware"),
IFERROR(IF(VLOOKUP(W1613,[1]Sammelnr.!$B:$C,2,FALSE)=0,"Sammelnr. ungeschält ABS"),
IFERROR(IF(VLOOKUP(W1613,[1]Sammelnr.!$E:$F,2,FALSE)=0,"Sammelnr. ungeschält VS"),
IFERROR(IF(VLOOKUP(W1613,[1]Sammelnr.!$H:$I,2,FALSE)=0,"Sammelnr. geschält"),
IFERROR(IF(VLOOKUP(W1613,[1]Offen!$B:$C,2,FALSE)=0,"Offen ungeschält ABS"),
IFERROR(IF(VLOOKUP(W1613,[1]Offen!$E:$F,2,FALSE)=0,"Offen ungeschält VOS"),
IFERROR(IF(VLOOKUP(W1613,[1]Offen!$H:$I,2,FALSE)=0,"Offen geschält RW"),
IFERROR(IF(VLOOKUP(W1613,[1]Offen!$K:$L,2,FALSE)=0,"Offen vegan"),
IFERROR(IF(VLOOKUP(W1613,[1]Offen!$N:$O,2,FALSE)=0,"Offen Zipfel"),
IFERROR(IF(VLOOKUP(W1613,[1]Offen!$Q:$R,2,FALSE)=0,"Offen Endstücke"),
IFERROR(IF(VLOOKUP(W1613,[1]Vakuumiert!$B:$C,2,FALSE)=0,"Vakuumierter VOS ungeschält"),
IFERROR(IF(VLOOKUP(W1613,[1]Vakuumiert!$E:$F,2,FALSE)=0,"Vakuumierter ABS ungeschält"),
IFERROR(IF(VLOOKUP(W1613,[1]Vakuumiert!$H:$I,2,FALSE)=0,"Vakuumierter VOS geschält"),
IFERROR(IF(VLOOKUP(W1613,[1]Vakuumiert!$K:$L,2,FALSE)=0,"Vakuumierter VOS vegan"),
IFERROR(IF(VLOOKUP(W1613,[1]Vakuumiert!$N:$O,2,FALSE)=0,"Vakuumierter VOS Zipfel"),
IFERROR(IF(VLOOKUP(W1613,[1]Vakuumiert!$Q:$R,2,FALSE)=0,"Vakuumiert geschält"),
IFERROR(IF(VLOOKUP(W1613,'[1]vakuumierte Fertigprodukte'!$B:$C,2,FALSE)=0,"Fertigprodukte"),
IFERROR(IF(VLOOKUP(W1613,'[1]vakuumierte Fertigprodukte'!$E:$FI,2,FALSE)=0,"Vakuumierte Zipfel"),
IFERROR(IF(VLOOKUP(W1613,[1]Wurste!$B:$C,2,FALSE)=0,"Räucherwürste"),
IFERROR(IF(VLOOKUP(W1613,[1]Wurste!$E:$F,2,FALSE)=0,"URW/URGW Wurst"),
IFERROR(IF(VLOOKUP(W1613,[1]Wurste!$H:$I,2,FALSE)=0,"HF-Wurst Vegan"),
IFERROR(IF(VLOOKUP(W1613,[1]Wurste!$K:$L,2,FALSE)=0,"320er ohne Würste"),
IFERROR(IF(AND(OR(Abfalldokumentation!$I1613="BU3",Abfalldokumentation!$I1613="Verkauf"),Abfalldokumentation!$N1613="Schimmel",Abfalldokumentation!$O1613="keinen Abnehmer/kein Schälpersonal"),"Div. Zipfel, ES ohne Verwendung",VLOOKUP(Abfalldokumentation!$M1613,Produktgruppen!A:B,2,FALSE)),"-")))))))))))))))))))))))</f>
        <v>Offen ungeschält VOS</v>
      </c>
      <c r="M1613" s="76" t="str">
        <f>IFERROR(VLOOKUP(Abfalldokumentation!$W1613,Artikel!A:C,3,FALSE),Abfalldokumentation!$W1613)</f>
        <v>VOS GRW SCHI-NATRIUMARM</v>
      </c>
      <c r="N1613" s="76" t="str">
        <f>VLOOKUP(D1613,'Liste Gründe'!A:D,2,FALSE)</f>
        <v>Schimmel</v>
      </c>
      <c r="O1613" s="75" t="str">
        <f>IF(ISBLANK(F1613),VLOOKUP(Abfalldokumentation!$X1613,'Liste Gründe'!A:D,3,FALSE),F1613)</f>
        <v>Schimmel</v>
      </c>
      <c r="P1613" s="76" t="str">
        <f>IF(ISBLANK(Abfalldokumentation!$G1613),"-",Abfalldokumentation!$G1613)</f>
        <v>-</v>
      </c>
      <c r="Q1613" s="76">
        <f t="shared" si="204"/>
        <v>45</v>
      </c>
      <c r="R1613" s="76" t="str">
        <f t="shared" si="205"/>
        <v>Produkte</v>
      </c>
      <c r="S1613" s="76" t="str">
        <f t="shared" si="206"/>
        <v>BUs</v>
      </c>
      <c r="T1613" s="76" t="str">
        <f t="shared" si="207"/>
        <v>Symptome</v>
      </c>
      <c r="U1613" s="76">
        <f>IFERROR(VLOOKUP(Abfalldokumentation!$W1613,Kennzahlen!S:U,3,FALSE)*Abfalldokumentation!$J1613,"0")</f>
        <v>45</v>
      </c>
      <c r="V1613" s="76" t="str">
        <f>IF(ISBLANK(A1613),VLOOKUP(Abfalldokumentation!$W1613,'Linien - BU'!R:S,2,FALSE),A1613)</f>
        <v>BU3</v>
      </c>
      <c r="W1613" s="77">
        <f t="shared" si="208"/>
        <v>29501058</v>
      </c>
      <c r="X1613" s="77">
        <f t="shared" si="209"/>
        <v>12</v>
      </c>
    </row>
    <row r="1614" spans="1:24" ht="30" customHeight="1" x14ac:dyDescent="0.25">
      <c r="A1614" s="39"/>
      <c r="B1614" s="58">
        <v>29501058</v>
      </c>
      <c r="C1614" s="40">
        <v>9</v>
      </c>
      <c r="D1614" s="40">
        <v>12</v>
      </c>
      <c r="E1614" s="41">
        <v>44508</v>
      </c>
      <c r="F1614" s="59"/>
      <c r="G1614" s="40"/>
      <c r="H1614" s="44" t="str">
        <f>IFERROR(VLOOKUP(Abfalldokumentation!$B1614,Artikel!A:C,3,FALSE),Abfalldokumentation!$B1614)</f>
        <v>VOS GRW SCHI-NATRIUMARM</v>
      </c>
      <c r="I1614" s="78" t="str">
        <f>VLOOKUP(V1614,'Linien - BU'!A:B,2,FALSE)</f>
        <v>BU3</v>
      </c>
      <c r="J1614" s="79">
        <f t="shared" si="203"/>
        <v>9</v>
      </c>
      <c r="K1614" s="80">
        <f>Abfalldokumentation!$E1614</f>
        <v>44508</v>
      </c>
      <c r="L1614" s="79" t="str">
        <f>IFERROR(IF(VLOOKUP(W1614,'[1]Rohware 230'!$B:$C,2,FALSE)=0,"Rohware"),
IFERROR(IF(VLOOKUP(W1614,[1]Sammelnr.!$B:$C,2,FALSE)=0,"Sammelnr. ungeschält ABS"),
IFERROR(IF(VLOOKUP(W1614,[1]Sammelnr.!$E:$F,2,FALSE)=0,"Sammelnr. ungeschält VS"),
IFERROR(IF(VLOOKUP(W1614,[1]Sammelnr.!$H:$I,2,FALSE)=0,"Sammelnr. geschält"),
IFERROR(IF(VLOOKUP(W1614,[1]Offen!$B:$C,2,FALSE)=0,"Offen ungeschält ABS"),
IFERROR(IF(VLOOKUP(W1614,[1]Offen!$E:$F,2,FALSE)=0,"Offen ungeschält VOS"),
IFERROR(IF(VLOOKUP(W1614,[1]Offen!$H:$I,2,FALSE)=0,"Offen geschält RW"),
IFERROR(IF(VLOOKUP(W1614,[1]Offen!$K:$L,2,FALSE)=0,"Offen vegan"),
IFERROR(IF(VLOOKUP(W1614,[1]Offen!$N:$O,2,FALSE)=0,"Offen Zipfel"),
IFERROR(IF(VLOOKUP(W1614,[1]Offen!$Q:$R,2,FALSE)=0,"Offen Endstücke"),
IFERROR(IF(VLOOKUP(W1614,[1]Vakuumiert!$B:$C,2,FALSE)=0,"Vakuumierter VOS ungeschält"),
IFERROR(IF(VLOOKUP(W1614,[1]Vakuumiert!$E:$F,2,FALSE)=0,"Vakuumierter ABS ungeschält"),
IFERROR(IF(VLOOKUP(W1614,[1]Vakuumiert!$H:$I,2,FALSE)=0,"Vakuumierter VOS geschält"),
IFERROR(IF(VLOOKUP(W1614,[1]Vakuumiert!$K:$L,2,FALSE)=0,"Vakuumierter VOS vegan"),
IFERROR(IF(VLOOKUP(W1614,[1]Vakuumiert!$N:$O,2,FALSE)=0,"Vakuumierter VOS Zipfel"),
IFERROR(IF(VLOOKUP(W1614,[1]Vakuumiert!$Q:$R,2,FALSE)=0,"Vakuumiert geschält"),
IFERROR(IF(VLOOKUP(W1614,'[1]vakuumierte Fertigprodukte'!$B:$C,2,FALSE)=0,"Fertigprodukte"),
IFERROR(IF(VLOOKUP(W1614,'[1]vakuumierte Fertigprodukte'!$E:$FI,2,FALSE)=0,"Vakuumierte Zipfel"),
IFERROR(IF(VLOOKUP(W1614,[1]Wurste!$B:$C,2,FALSE)=0,"Räucherwürste"),
IFERROR(IF(VLOOKUP(W1614,[1]Wurste!$E:$F,2,FALSE)=0,"URW/URGW Wurst"),
IFERROR(IF(VLOOKUP(W1614,[1]Wurste!$H:$I,2,FALSE)=0,"HF-Wurst Vegan"),
IFERROR(IF(VLOOKUP(W1614,[1]Wurste!$K:$L,2,FALSE)=0,"320er ohne Würste"),
IFERROR(IF(AND(OR(Abfalldokumentation!$I1614="BU3",Abfalldokumentation!$I1614="Verkauf"),Abfalldokumentation!$N1614="Schimmel",Abfalldokumentation!$O1614="keinen Abnehmer/kein Schälpersonal"),"Div. Zipfel, ES ohne Verwendung",VLOOKUP(Abfalldokumentation!$M1614,Produktgruppen!A:B,2,FALSE)),"-")))))))))))))))))))))))</f>
        <v>Offen ungeschält VOS</v>
      </c>
      <c r="M1614" s="81" t="str">
        <f>IFERROR(VLOOKUP(Abfalldokumentation!$W1614,Artikel!A:C,3,FALSE),Abfalldokumentation!$W1614)</f>
        <v>VOS GRW SCHI-NATRIUMARM</v>
      </c>
      <c r="N1614" s="81" t="str">
        <f>VLOOKUP(D1614,'Liste Gründe'!A:D,2,FALSE)</f>
        <v>Schimmel</v>
      </c>
      <c r="O1614" s="80" t="str">
        <f>IF(ISBLANK(F1614),VLOOKUP(Abfalldokumentation!$X1614,'Liste Gründe'!A:D,3,FALSE),F1614)</f>
        <v>Schimmel</v>
      </c>
      <c r="P1614" s="81" t="str">
        <f>IF(ISBLANK(Abfalldokumentation!$G1614),"-",Abfalldokumentation!$G1614)</f>
        <v>-</v>
      </c>
      <c r="Q1614" s="81">
        <f t="shared" si="204"/>
        <v>45</v>
      </c>
      <c r="R1614" s="81" t="str">
        <f t="shared" si="205"/>
        <v>Produkte</v>
      </c>
      <c r="S1614" s="81" t="str">
        <f t="shared" si="206"/>
        <v>BUs</v>
      </c>
      <c r="T1614" s="81" t="str">
        <f t="shared" si="207"/>
        <v>Symptome</v>
      </c>
      <c r="U1614" s="81">
        <f>IFERROR(VLOOKUP(Abfalldokumentation!$W1614,Kennzahlen!S:U,3,FALSE)*Abfalldokumentation!$J1614,"0")</f>
        <v>4.5</v>
      </c>
      <c r="V1614" s="81" t="str">
        <f>IF(ISBLANK(A1614),VLOOKUP(Abfalldokumentation!$W1614,'Linien - BU'!R:S,2,FALSE),A1614)</f>
        <v>BU3</v>
      </c>
      <c r="W1614" s="77">
        <f t="shared" si="208"/>
        <v>29501058</v>
      </c>
      <c r="X1614" s="77">
        <f t="shared" si="209"/>
        <v>12</v>
      </c>
    </row>
    <row r="1615" spans="1:24" ht="30" customHeight="1" x14ac:dyDescent="0.25">
      <c r="A1615" s="45"/>
      <c r="B1615" s="60">
        <v>29501070</v>
      </c>
      <c r="C1615" s="46">
        <v>13</v>
      </c>
      <c r="D1615" s="46">
        <v>12</v>
      </c>
      <c r="E1615" s="47">
        <v>44508</v>
      </c>
      <c r="F1615" s="61"/>
      <c r="G1615" s="46"/>
      <c r="H1615" s="50" t="str">
        <f>IFERROR(VLOOKUP(Abfalldokumentation!$B1615,Artikel!A:C,3,FALSE),Abfalldokumentation!$B1615)</f>
        <v>VOS GRW-SCHI-NAT ENDSTÜ</v>
      </c>
      <c r="I1615" s="73" t="str">
        <f>VLOOKUP(V1615,'Linien - BU'!A:B,2,FALSE)</f>
        <v>Verkauf</v>
      </c>
      <c r="J1615" s="74">
        <f t="shared" si="203"/>
        <v>13</v>
      </c>
      <c r="K1615" s="75">
        <f>Abfalldokumentation!$E1615</f>
        <v>44508</v>
      </c>
      <c r="L1615" s="74" t="str">
        <f>IFERROR(IF(VLOOKUP(W1615,'[1]Rohware 230'!$B:$C,2,FALSE)=0,"Rohware"),
IFERROR(IF(VLOOKUP(W1615,[1]Sammelnr.!$B:$C,2,FALSE)=0,"Sammelnr. ungeschält ABS"),
IFERROR(IF(VLOOKUP(W1615,[1]Sammelnr.!$E:$F,2,FALSE)=0,"Sammelnr. ungeschält VS"),
IFERROR(IF(VLOOKUP(W1615,[1]Sammelnr.!$H:$I,2,FALSE)=0,"Sammelnr. geschält"),
IFERROR(IF(VLOOKUP(W1615,[1]Offen!$B:$C,2,FALSE)=0,"Offen ungeschält ABS"),
IFERROR(IF(VLOOKUP(W1615,[1]Offen!$E:$F,2,FALSE)=0,"Offen ungeschält VOS"),
IFERROR(IF(VLOOKUP(W1615,[1]Offen!$H:$I,2,FALSE)=0,"Offen geschält RW"),
IFERROR(IF(VLOOKUP(W1615,[1]Offen!$K:$L,2,FALSE)=0,"Offen vegan"),
IFERROR(IF(VLOOKUP(W1615,[1]Offen!$N:$O,2,FALSE)=0,"Offen Zipfel"),
IFERROR(IF(VLOOKUP(W1615,[1]Offen!$Q:$R,2,FALSE)=0,"Offen Endstücke"),
IFERROR(IF(VLOOKUP(W1615,[1]Vakuumiert!$B:$C,2,FALSE)=0,"Vakuumierter VOS ungeschält"),
IFERROR(IF(VLOOKUP(W1615,[1]Vakuumiert!$E:$F,2,FALSE)=0,"Vakuumierter ABS ungeschält"),
IFERROR(IF(VLOOKUP(W1615,[1]Vakuumiert!$H:$I,2,FALSE)=0,"Vakuumierter VOS geschält"),
IFERROR(IF(VLOOKUP(W1615,[1]Vakuumiert!$K:$L,2,FALSE)=0,"Vakuumierter VOS vegan"),
IFERROR(IF(VLOOKUP(W1615,[1]Vakuumiert!$N:$O,2,FALSE)=0,"Vakuumierter VOS Zipfel"),
IFERROR(IF(VLOOKUP(W1615,[1]Vakuumiert!$Q:$R,2,FALSE)=0,"Vakuumiert geschält"),
IFERROR(IF(VLOOKUP(W1615,'[1]vakuumierte Fertigprodukte'!$B:$C,2,FALSE)=0,"Fertigprodukte"),
IFERROR(IF(VLOOKUP(W1615,'[1]vakuumierte Fertigprodukte'!$E:$FI,2,FALSE)=0,"Vakuumierte Zipfel"),
IFERROR(IF(VLOOKUP(W1615,[1]Wurste!$B:$C,2,FALSE)=0,"Räucherwürste"),
IFERROR(IF(VLOOKUP(W1615,[1]Wurste!$E:$F,2,FALSE)=0,"URW/URGW Wurst"),
IFERROR(IF(VLOOKUP(W1615,[1]Wurste!$H:$I,2,FALSE)=0,"HF-Wurst Vegan"),
IFERROR(IF(VLOOKUP(W1615,[1]Wurste!$K:$L,2,FALSE)=0,"320er ohne Würste"),
IFERROR(IF(AND(OR(Abfalldokumentation!$I1615="BU3",Abfalldokumentation!$I1615="Verkauf"),Abfalldokumentation!$N1615="Schimmel",Abfalldokumentation!$O1615="keinen Abnehmer/kein Schälpersonal"),"Div. Zipfel, ES ohne Verwendung",VLOOKUP(Abfalldokumentation!$M1615,Produktgruppen!A:B,2,FALSE)),"-")))))))))))))))))))))))</f>
        <v>Offen Endstücke</v>
      </c>
      <c r="M1615" s="76" t="str">
        <f>IFERROR(VLOOKUP(Abfalldokumentation!$W1615,Artikel!A:C,3,FALSE),Abfalldokumentation!$W1615)</f>
        <v>VOS GRW-SCHI-NAT ENDSTÜ</v>
      </c>
      <c r="N1615" s="76" t="str">
        <f>VLOOKUP(D1615,'Liste Gründe'!A:D,2,FALSE)</f>
        <v>Schimmel</v>
      </c>
      <c r="O1615" s="75" t="str">
        <f>IF(ISBLANK(F1615),VLOOKUP(Abfalldokumentation!$X1615,'Liste Gründe'!A:D,3,FALSE),F1615)</f>
        <v>Schimmel</v>
      </c>
      <c r="P1615" s="76" t="str">
        <f>IF(ISBLANK(Abfalldokumentation!$G1615),"-",Abfalldokumentation!$G1615)</f>
        <v>-</v>
      </c>
      <c r="Q1615" s="76">
        <f t="shared" si="204"/>
        <v>45</v>
      </c>
      <c r="R1615" s="76" t="str">
        <f t="shared" si="205"/>
        <v>Produkte</v>
      </c>
      <c r="S1615" s="76" t="str">
        <f t="shared" si="206"/>
        <v>BUs</v>
      </c>
      <c r="T1615" s="76" t="str">
        <f t="shared" si="207"/>
        <v>Symptome</v>
      </c>
      <c r="U1615" s="76">
        <f>IFERROR(VLOOKUP(Abfalldokumentation!$W1615,Kennzahlen!S:U,3,FALSE)*Abfalldokumentation!$J1615,"0")</f>
        <v>6.5</v>
      </c>
      <c r="V1615" s="76" t="str">
        <f>IF(ISBLANK(A1615),VLOOKUP(Abfalldokumentation!$W1615,'Linien - BU'!R:S,2,FALSE),A1615)</f>
        <v>Verkauf</v>
      </c>
      <c r="W1615" s="77">
        <f t="shared" si="208"/>
        <v>29501070</v>
      </c>
      <c r="X1615" s="77">
        <f t="shared" si="209"/>
        <v>12</v>
      </c>
    </row>
    <row r="1616" spans="1:24" ht="30" customHeight="1" x14ac:dyDescent="0.25">
      <c r="A1616" s="39"/>
      <c r="B1616" s="58">
        <v>29501070</v>
      </c>
      <c r="C1616" s="40">
        <v>72</v>
      </c>
      <c r="D1616" s="40">
        <v>12</v>
      </c>
      <c r="E1616" s="41">
        <v>44508</v>
      </c>
      <c r="F1616" s="59"/>
      <c r="G1616" s="40"/>
      <c r="H1616" s="44" t="str">
        <f>IFERROR(VLOOKUP(Abfalldokumentation!$B1616,Artikel!A:C,3,FALSE),Abfalldokumentation!$B1616)</f>
        <v>VOS GRW-SCHI-NAT ENDSTÜ</v>
      </c>
      <c r="I1616" s="78" t="str">
        <f>VLOOKUP(V1616,'Linien - BU'!A:B,2,FALSE)</f>
        <v>Verkauf</v>
      </c>
      <c r="J1616" s="79">
        <f t="shared" si="203"/>
        <v>72</v>
      </c>
      <c r="K1616" s="80">
        <f>Abfalldokumentation!$E1616</f>
        <v>44508</v>
      </c>
      <c r="L1616" s="79" t="str">
        <f>IFERROR(IF(VLOOKUP(W1616,'[1]Rohware 230'!$B:$C,2,FALSE)=0,"Rohware"),
IFERROR(IF(VLOOKUP(W1616,[1]Sammelnr.!$B:$C,2,FALSE)=0,"Sammelnr. ungeschält ABS"),
IFERROR(IF(VLOOKUP(W1616,[1]Sammelnr.!$E:$F,2,FALSE)=0,"Sammelnr. ungeschält VS"),
IFERROR(IF(VLOOKUP(W1616,[1]Sammelnr.!$H:$I,2,FALSE)=0,"Sammelnr. geschält"),
IFERROR(IF(VLOOKUP(W1616,[1]Offen!$B:$C,2,FALSE)=0,"Offen ungeschält ABS"),
IFERROR(IF(VLOOKUP(W1616,[1]Offen!$E:$F,2,FALSE)=0,"Offen ungeschält VOS"),
IFERROR(IF(VLOOKUP(W1616,[1]Offen!$H:$I,2,FALSE)=0,"Offen geschält RW"),
IFERROR(IF(VLOOKUP(W1616,[1]Offen!$K:$L,2,FALSE)=0,"Offen vegan"),
IFERROR(IF(VLOOKUP(W1616,[1]Offen!$N:$O,2,FALSE)=0,"Offen Zipfel"),
IFERROR(IF(VLOOKUP(W1616,[1]Offen!$Q:$R,2,FALSE)=0,"Offen Endstücke"),
IFERROR(IF(VLOOKUP(W1616,[1]Vakuumiert!$B:$C,2,FALSE)=0,"Vakuumierter VOS ungeschält"),
IFERROR(IF(VLOOKUP(W1616,[1]Vakuumiert!$E:$F,2,FALSE)=0,"Vakuumierter ABS ungeschält"),
IFERROR(IF(VLOOKUP(W1616,[1]Vakuumiert!$H:$I,2,FALSE)=0,"Vakuumierter VOS geschält"),
IFERROR(IF(VLOOKUP(W1616,[1]Vakuumiert!$K:$L,2,FALSE)=0,"Vakuumierter VOS vegan"),
IFERROR(IF(VLOOKUP(W1616,[1]Vakuumiert!$N:$O,2,FALSE)=0,"Vakuumierter VOS Zipfel"),
IFERROR(IF(VLOOKUP(W1616,[1]Vakuumiert!$Q:$R,2,FALSE)=0,"Vakuumiert geschält"),
IFERROR(IF(VLOOKUP(W1616,'[1]vakuumierte Fertigprodukte'!$B:$C,2,FALSE)=0,"Fertigprodukte"),
IFERROR(IF(VLOOKUP(W1616,'[1]vakuumierte Fertigprodukte'!$E:$FI,2,FALSE)=0,"Vakuumierte Zipfel"),
IFERROR(IF(VLOOKUP(W1616,[1]Wurste!$B:$C,2,FALSE)=0,"Räucherwürste"),
IFERROR(IF(VLOOKUP(W1616,[1]Wurste!$E:$F,2,FALSE)=0,"URW/URGW Wurst"),
IFERROR(IF(VLOOKUP(W1616,[1]Wurste!$H:$I,2,FALSE)=0,"HF-Wurst Vegan"),
IFERROR(IF(VLOOKUP(W1616,[1]Wurste!$K:$L,2,FALSE)=0,"320er ohne Würste"),
IFERROR(IF(AND(OR(Abfalldokumentation!$I1616="BU3",Abfalldokumentation!$I1616="Verkauf"),Abfalldokumentation!$N1616="Schimmel",Abfalldokumentation!$O1616="keinen Abnehmer/kein Schälpersonal"),"Div. Zipfel, ES ohne Verwendung",VLOOKUP(Abfalldokumentation!$M1616,Produktgruppen!A:B,2,FALSE)),"-")))))))))))))))))))))))</f>
        <v>Offen Endstücke</v>
      </c>
      <c r="M1616" s="81" t="str">
        <f>IFERROR(VLOOKUP(Abfalldokumentation!$W1616,Artikel!A:C,3,FALSE),Abfalldokumentation!$W1616)</f>
        <v>VOS GRW-SCHI-NAT ENDSTÜ</v>
      </c>
      <c r="N1616" s="81" t="str">
        <f>VLOOKUP(D1616,'Liste Gründe'!A:D,2,FALSE)</f>
        <v>Schimmel</v>
      </c>
      <c r="O1616" s="80" t="str">
        <f>IF(ISBLANK(F1616),VLOOKUP(Abfalldokumentation!$X1616,'Liste Gründe'!A:D,3,FALSE),F1616)</f>
        <v>Schimmel</v>
      </c>
      <c r="P1616" s="81" t="str">
        <f>IF(ISBLANK(Abfalldokumentation!$G1616),"-",Abfalldokumentation!$G1616)</f>
        <v>-</v>
      </c>
      <c r="Q1616" s="81">
        <f t="shared" si="204"/>
        <v>45</v>
      </c>
      <c r="R1616" s="81" t="str">
        <f t="shared" si="205"/>
        <v>Produkte</v>
      </c>
      <c r="S1616" s="81" t="str">
        <f t="shared" si="206"/>
        <v>BUs</v>
      </c>
      <c r="T1616" s="81" t="str">
        <f t="shared" si="207"/>
        <v>Symptome</v>
      </c>
      <c r="U1616" s="81">
        <f>IFERROR(VLOOKUP(Abfalldokumentation!$W1616,Kennzahlen!S:U,3,FALSE)*Abfalldokumentation!$J1616,"0")</f>
        <v>36</v>
      </c>
      <c r="V1616" s="81" t="str">
        <f>IF(ISBLANK(A1616),VLOOKUP(Abfalldokumentation!$W1616,'Linien - BU'!R:S,2,FALSE),A1616)</f>
        <v>Verkauf</v>
      </c>
      <c r="W1616" s="77">
        <f t="shared" si="208"/>
        <v>29501070</v>
      </c>
      <c r="X1616" s="77">
        <f t="shared" si="209"/>
        <v>12</v>
      </c>
    </row>
    <row r="1617" spans="1:24" ht="30" customHeight="1" x14ac:dyDescent="0.25">
      <c r="A1617" s="45"/>
      <c r="B1617" s="60">
        <v>29501080</v>
      </c>
      <c r="C1617" s="46">
        <v>30</v>
      </c>
      <c r="D1617" s="46">
        <v>12</v>
      </c>
      <c r="E1617" s="47">
        <v>44508</v>
      </c>
      <c r="F1617" s="61"/>
      <c r="G1617" s="46"/>
      <c r="H1617" s="50" t="str">
        <f>IFERROR(VLOOKUP(Abfalldokumentation!$B1617,Artikel!A:C,3,FALSE),Abfalldokumentation!$B1617)</f>
        <v>VOS RW-JALA-NAT ZIPFEL</v>
      </c>
      <c r="I1617" s="73" t="str">
        <f>VLOOKUP(V1617,'Linien - BU'!A:B,2,FALSE)</f>
        <v>Verkauf</v>
      </c>
      <c r="J1617" s="74">
        <f t="shared" si="203"/>
        <v>30</v>
      </c>
      <c r="K1617" s="75">
        <f>Abfalldokumentation!$E1617</f>
        <v>44508</v>
      </c>
      <c r="L1617" s="74" t="str">
        <f>IFERROR(IF(VLOOKUP(W1617,'[1]Rohware 230'!$B:$C,2,FALSE)=0,"Rohware"),
IFERROR(IF(VLOOKUP(W1617,[1]Sammelnr.!$B:$C,2,FALSE)=0,"Sammelnr. ungeschält ABS"),
IFERROR(IF(VLOOKUP(W1617,[1]Sammelnr.!$E:$F,2,FALSE)=0,"Sammelnr. ungeschält VS"),
IFERROR(IF(VLOOKUP(W1617,[1]Sammelnr.!$H:$I,2,FALSE)=0,"Sammelnr. geschält"),
IFERROR(IF(VLOOKUP(W1617,[1]Offen!$B:$C,2,FALSE)=0,"Offen ungeschält ABS"),
IFERROR(IF(VLOOKUP(W1617,[1]Offen!$E:$F,2,FALSE)=0,"Offen ungeschält VOS"),
IFERROR(IF(VLOOKUP(W1617,[1]Offen!$H:$I,2,FALSE)=0,"Offen geschält RW"),
IFERROR(IF(VLOOKUP(W1617,[1]Offen!$K:$L,2,FALSE)=0,"Offen vegan"),
IFERROR(IF(VLOOKUP(W1617,[1]Offen!$N:$O,2,FALSE)=0,"Offen Zipfel"),
IFERROR(IF(VLOOKUP(W1617,[1]Offen!$Q:$R,2,FALSE)=0,"Offen Endstücke"),
IFERROR(IF(VLOOKUP(W1617,[1]Vakuumiert!$B:$C,2,FALSE)=0,"Vakuumierter VOS ungeschält"),
IFERROR(IF(VLOOKUP(W1617,[1]Vakuumiert!$E:$F,2,FALSE)=0,"Vakuumierter ABS ungeschält"),
IFERROR(IF(VLOOKUP(W1617,[1]Vakuumiert!$H:$I,2,FALSE)=0,"Vakuumierter VOS geschält"),
IFERROR(IF(VLOOKUP(W1617,[1]Vakuumiert!$K:$L,2,FALSE)=0,"Vakuumierter VOS vegan"),
IFERROR(IF(VLOOKUP(W1617,[1]Vakuumiert!$N:$O,2,FALSE)=0,"Vakuumierter VOS Zipfel"),
IFERROR(IF(VLOOKUP(W1617,[1]Vakuumiert!$Q:$R,2,FALSE)=0,"Vakuumiert geschält"),
IFERROR(IF(VLOOKUP(W1617,'[1]vakuumierte Fertigprodukte'!$B:$C,2,FALSE)=0,"Fertigprodukte"),
IFERROR(IF(VLOOKUP(W1617,'[1]vakuumierte Fertigprodukte'!$E:$FI,2,FALSE)=0,"Vakuumierte Zipfel"),
IFERROR(IF(VLOOKUP(W1617,[1]Wurste!$B:$C,2,FALSE)=0,"Räucherwürste"),
IFERROR(IF(VLOOKUP(W1617,[1]Wurste!$E:$F,2,FALSE)=0,"URW/URGW Wurst"),
IFERROR(IF(VLOOKUP(W1617,[1]Wurste!$H:$I,2,FALSE)=0,"HF-Wurst Vegan"),
IFERROR(IF(VLOOKUP(W1617,[1]Wurste!$K:$L,2,FALSE)=0,"320er ohne Würste"),
IFERROR(IF(AND(OR(Abfalldokumentation!$I1617="BU3",Abfalldokumentation!$I1617="Verkauf"),Abfalldokumentation!$N1617="Schimmel",Abfalldokumentation!$O1617="keinen Abnehmer/kein Schälpersonal"),"Div. Zipfel, ES ohne Verwendung",VLOOKUP(Abfalldokumentation!$M1617,Produktgruppen!A:B,2,FALSE)),"-")))))))))))))))))))))))</f>
        <v>Offen Zipfel</v>
      </c>
      <c r="M1617" s="76" t="str">
        <f>IFERROR(VLOOKUP(Abfalldokumentation!$W1617,Artikel!A:C,3,FALSE),Abfalldokumentation!$W1617)</f>
        <v>VOS RW-JALA-NAT ZIPFEL</v>
      </c>
      <c r="N1617" s="76" t="str">
        <f>VLOOKUP(D1617,'Liste Gründe'!A:D,2,FALSE)</f>
        <v>Schimmel</v>
      </c>
      <c r="O1617" s="75" t="str">
        <f>IF(ISBLANK(F1617),VLOOKUP(Abfalldokumentation!$X1617,'Liste Gründe'!A:D,3,FALSE),F1617)</f>
        <v>Schimmel</v>
      </c>
      <c r="P1617" s="76" t="str">
        <f>IF(ISBLANK(Abfalldokumentation!$G1617),"-",Abfalldokumentation!$G1617)</f>
        <v>-</v>
      </c>
      <c r="Q1617" s="76">
        <f t="shared" si="204"/>
        <v>45</v>
      </c>
      <c r="R1617" s="76" t="str">
        <f t="shared" si="205"/>
        <v>Produkte</v>
      </c>
      <c r="S1617" s="76" t="str">
        <f t="shared" si="206"/>
        <v>BUs</v>
      </c>
      <c r="T1617" s="76" t="str">
        <f t="shared" si="207"/>
        <v>Symptome</v>
      </c>
      <c r="U1617" s="76">
        <f>IFERROR(VLOOKUP(Abfalldokumentation!$W1617,Kennzahlen!S:U,3,FALSE)*Abfalldokumentation!$J1617,"0")</f>
        <v>15</v>
      </c>
      <c r="V1617" s="76" t="str">
        <f>IF(ISBLANK(A1617),VLOOKUP(Abfalldokumentation!$W1617,'Linien - BU'!R:S,2,FALSE),A1617)</f>
        <v>Verkauf</v>
      </c>
      <c r="W1617" s="77">
        <f t="shared" si="208"/>
        <v>29501080</v>
      </c>
      <c r="X1617" s="77">
        <f t="shared" si="209"/>
        <v>12</v>
      </c>
    </row>
    <row r="1618" spans="1:24" ht="30" customHeight="1" x14ac:dyDescent="0.25">
      <c r="A1618" s="39"/>
      <c r="B1618" s="58">
        <v>29501080</v>
      </c>
      <c r="C1618" s="40">
        <v>85</v>
      </c>
      <c r="D1618" s="40">
        <v>12</v>
      </c>
      <c r="E1618" s="41">
        <v>44508</v>
      </c>
      <c r="F1618" s="59"/>
      <c r="G1618" s="40"/>
      <c r="H1618" s="44" t="str">
        <f>IFERROR(VLOOKUP(Abfalldokumentation!$B1618,Artikel!A:C,3,FALSE),Abfalldokumentation!$B1618)</f>
        <v>VOS RW-JALA-NAT ZIPFEL</v>
      </c>
      <c r="I1618" s="78" t="str">
        <f>VLOOKUP(V1618,'Linien - BU'!A:B,2,FALSE)</f>
        <v>Verkauf</v>
      </c>
      <c r="J1618" s="79">
        <f t="shared" si="203"/>
        <v>85</v>
      </c>
      <c r="K1618" s="80">
        <f>Abfalldokumentation!$E1618</f>
        <v>44508</v>
      </c>
      <c r="L1618" s="79" t="str">
        <f>IFERROR(IF(VLOOKUP(W1618,'[1]Rohware 230'!$B:$C,2,FALSE)=0,"Rohware"),
IFERROR(IF(VLOOKUP(W1618,[1]Sammelnr.!$B:$C,2,FALSE)=0,"Sammelnr. ungeschält ABS"),
IFERROR(IF(VLOOKUP(W1618,[1]Sammelnr.!$E:$F,2,FALSE)=0,"Sammelnr. ungeschält VS"),
IFERROR(IF(VLOOKUP(W1618,[1]Sammelnr.!$H:$I,2,FALSE)=0,"Sammelnr. geschält"),
IFERROR(IF(VLOOKUP(W1618,[1]Offen!$B:$C,2,FALSE)=0,"Offen ungeschält ABS"),
IFERROR(IF(VLOOKUP(W1618,[1]Offen!$E:$F,2,FALSE)=0,"Offen ungeschält VOS"),
IFERROR(IF(VLOOKUP(W1618,[1]Offen!$H:$I,2,FALSE)=0,"Offen geschält RW"),
IFERROR(IF(VLOOKUP(W1618,[1]Offen!$K:$L,2,FALSE)=0,"Offen vegan"),
IFERROR(IF(VLOOKUP(W1618,[1]Offen!$N:$O,2,FALSE)=0,"Offen Zipfel"),
IFERROR(IF(VLOOKUP(W1618,[1]Offen!$Q:$R,2,FALSE)=0,"Offen Endstücke"),
IFERROR(IF(VLOOKUP(W1618,[1]Vakuumiert!$B:$C,2,FALSE)=0,"Vakuumierter VOS ungeschält"),
IFERROR(IF(VLOOKUP(W1618,[1]Vakuumiert!$E:$F,2,FALSE)=0,"Vakuumierter ABS ungeschält"),
IFERROR(IF(VLOOKUP(W1618,[1]Vakuumiert!$H:$I,2,FALSE)=0,"Vakuumierter VOS geschält"),
IFERROR(IF(VLOOKUP(W1618,[1]Vakuumiert!$K:$L,2,FALSE)=0,"Vakuumierter VOS vegan"),
IFERROR(IF(VLOOKUP(W1618,[1]Vakuumiert!$N:$O,2,FALSE)=0,"Vakuumierter VOS Zipfel"),
IFERROR(IF(VLOOKUP(W1618,[1]Vakuumiert!$Q:$R,2,FALSE)=0,"Vakuumiert geschält"),
IFERROR(IF(VLOOKUP(W1618,'[1]vakuumierte Fertigprodukte'!$B:$C,2,FALSE)=0,"Fertigprodukte"),
IFERROR(IF(VLOOKUP(W1618,'[1]vakuumierte Fertigprodukte'!$E:$FI,2,FALSE)=0,"Vakuumierte Zipfel"),
IFERROR(IF(VLOOKUP(W1618,[1]Wurste!$B:$C,2,FALSE)=0,"Räucherwürste"),
IFERROR(IF(VLOOKUP(W1618,[1]Wurste!$E:$F,2,FALSE)=0,"URW/URGW Wurst"),
IFERROR(IF(VLOOKUP(W1618,[1]Wurste!$H:$I,2,FALSE)=0,"HF-Wurst Vegan"),
IFERROR(IF(VLOOKUP(W1618,[1]Wurste!$K:$L,2,FALSE)=0,"320er ohne Würste"),
IFERROR(IF(AND(OR(Abfalldokumentation!$I1618="BU3",Abfalldokumentation!$I1618="Verkauf"),Abfalldokumentation!$N1618="Schimmel",Abfalldokumentation!$O1618="keinen Abnehmer/kein Schälpersonal"),"Div. Zipfel, ES ohne Verwendung",VLOOKUP(Abfalldokumentation!$M1618,Produktgruppen!A:B,2,FALSE)),"-")))))))))))))))))))))))</f>
        <v>Offen Zipfel</v>
      </c>
      <c r="M1618" s="81" t="str">
        <f>IFERROR(VLOOKUP(Abfalldokumentation!$W1618,Artikel!A:C,3,FALSE),Abfalldokumentation!$W1618)</f>
        <v>VOS RW-JALA-NAT ZIPFEL</v>
      </c>
      <c r="N1618" s="81" t="str">
        <f>VLOOKUP(D1618,'Liste Gründe'!A:D,2,FALSE)</f>
        <v>Schimmel</v>
      </c>
      <c r="O1618" s="80" t="str">
        <f>IF(ISBLANK(F1618),VLOOKUP(Abfalldokumentation!$X1618,'Liste Gründe'!A:D,3,FALSE),F1618)</f>
        <v>Schimmel</v>
      </c>
      <c r="P1618" s="81" t="str">
        <f>IF(ISBLANK(Abfalldokumentation!$G1618),"-",Abfalldokumentation!$G1618)</f>
        <v>-</v>
      </c>
      <c r="Q1618" s="81">
        <f t="shared" si="204"/>
        <v>45</v>
      </c>
      <c r="R1618" s="81" t="str">
        <f t="shared" si="205"/>
        <v>Produkte</v>
      </c>
      <c r="S1618" s="81" t="str">
        <f t="shared" si="206"/>
        <v>BUs</v>
      </c>
      <c r="T1618" s="81" t="str">
        <f t="shared" si="207"/>
        <v>Symptome</v>
      </c>
      <c r="U1618" s="81">
        <f>IFERROR(VLOOKUP(Abfalldokumentation!$W1618,Kennzahlen!S:U,3,FALSE)*Abfalldokumentation!$J1618,"0")</f>
        <v>42.5</v>
      </c>
      <c r="V1618" s="81" t="str">
        <f>IF(ISBLANK(A1618),VLOOKUP(Abfalldokumentation!$W1618,'Linien - BU'!R:S,2,FALSE),A1618)</f>
        <v>Verkauf</v>
      </c>
      <c r="W1618" s="77">
        <f t="shared" si="208"/>
        <v>29501080</v>
      </c>
      <c r="X1618" s="77">
        <f t="shared" si="209"/>
        <v>12</v>
      </c>
    </row>
    <row r="1619" spans="1:24" ht="30" customHeight="1" x14ac:dyDescent="0.25">
      <c r="A1619" s="45"/>
      <c r="B1619" s="60">
        <v>29501081</v>
      </c>
      <c r="C1619" s="46">
        <v>12</v>
      </c>
      <c r="D1619" s="46">
        <v>12</v>
      </c>
      <c r="E1619" s="47">
        <v>44508</v>
      </c>
      <c r="F1619" s="61"/>
      <c r="G1619" s="46"/>
      <c r="H1619" s="50" t="str">
        <f>IFERROR(VLOOKUP(Abfalldokumentation!$B1619,Artikel!A:C,3,FALSE),Abfalldokumentation!$B1619)</f>
        <v>VOS RW-JALA-NAT ENDSTÜC</v>
      </c>
      <c r="I1619" s="73" t="str">
        <f>VLOOKUP(V1619,'Linien - BU'!A:B,2,FALSE)</f>
        <v>Verkauf</v>
      </c>
      <c r="J1619" s="74">
        <f t="shared" si="203"/>
        <v>12</v>
      </c>
      <c r="K1619" s="75">
        <f>Abfalldokumentation!$E1619</f>
        <v>44508</v>
      </c>
      <c r="L1619" s="74" t="str">
        <f>IFERROR(IF(VLOOKUP(W1619,'[1]Rohware 230'!$B:$C,2,FALSE)=0,"Rohware"),
IFERROR(IF(VLOOKUP(W1619,[1]Sammelnr.!$B:$C,2,FALSE)=0,"Sammelnr. ungeschält ABS"),
IFERROR(IF(VLOOKUP(W1619,[1]Sammelnr.!$E:$F,2,FALSE)=0,"Sammelnr. ungeschält VS"),
IFERROR(IF(VLOOKUP(W1619,[1]Sammelnr.!$H:$I,2,FALSE)=0,"Sammelnr. geschält"),
IFERROR(IF(VLOOKUP(W1619,[1]Offen!$B:$C,2,FALSE)=0,"Offen ungeschält ABS"),
IFERROR(IF(VLOOKUP(W1619,[1]Offen!$E:$F,2,FALSE)=0,"Offen ungeschält VOS"),
IFERROR(IF(VLOOKUP(W1619,[1]Offen!$H:$I,2,FALSE)=0,"Offen geschält RW"),
IFERROR(IF(VLOOKUP(W1619,[1]Offen!$K:$L,2,FALSE)=0,"Offen vegan"),
IFERROR(IF(VLOOKUP(W1619,[1]Offen!$N:$O,2,FALSE)=0,"Offen Zipfel"),
IFERROR(IF(VLOOKUP(W1619,[1]Offen!$Q:$R,2,FALSE)=0,"Offen Endstücke"),
IFERROR(IF(VLOOKUP(W1619,[1]Vakuumiert!$B:$C,2,FALSE)=0,"Vakuumierter VOS ungeschält"),
IFERROR(IF(VLOOKUP(W1619,[1]Vakuumiert!$E:$F,2,FALSE)=0,"Vakuumierter ABS ungeschält"),
IFERROR(IF(VLOOKUP(W1619,[1]Vakuumiert!$H:$I,2,FALSE)=0,"Vakuumierter VOS geschält"),
IFERROR(IF(VLOOKUP(W1619,[1]Vakuumiert!$K:$L,2,FALSE)=0,"Vakuumierter VOS vegan"),
IFERROR(IF(VLOOKUP(W1619,[1]Vakuumiert!$N:$O,2,FALSE)=0,"Vakuumierter VOS Zipfel"),
IFERROR(IF(VLOOKUP(W1619,[1]Vakuumiert!$Q:$R,2,FALSE)=0,"Vakuumiert geschält"),
IFERROR(IF(VLOOKUP(W1619,'[1]vakuumierte Fertigprodukte'!$B:$C,2,FALSE)=0,"Fertigprodukte"),
IFERROR(IF(VLOOKUP(W1619,'[1]vakuumierte Fertigprodukte'!$E:$FI,2,FALSE)=0,"Vakuumierte Zipfel"),
IFERROR(IF(VLOOKUP(W1619,[1]Wurste!$B:$C,2,FALSE)=0,"Räucherwürste"),
IFERROR(IF(VLOOKUP(W1619,[1]Wurste!$E:$F,2,FALSE)=0,"URW/URGW Wurst"),
IFERROR(IF(VLOOKUP(W1619,[1]Wurste!$H:$I,2,FALSE)=0,"HF-Wurst Vegan"),
IFERROR(IF(VLOOKUP(W1619,[1]Wurste!$K:$L,2,FALSE)=0,"320er ohne Würste"),
IFERROR(IF(AND(OR(Abfalldokumentation!$I1619="BU3",Abfalldokumentation!$I1619="Verkauf"),Abfalldokumentation!$N1619="Schimmel",Abfalldokumentation!$O1619="keinen Abnehmer/kein Schälpersonal"),"Div. Zipfel, ES ohne Verwendung",VLOOKUP(Abfalldokumentation!$M1619,Produktgruppen!A:B,2,FALSE)),"-")))))))))))))))))))))))</f>
        <v>Offen Endstücke</v>
      </c>
      <c r="M1619" s="76" t="str">
        <f>IFERROR(VLOOKUP(Abfalldokumentation!$W1619,Artikel!A:C,3,FALSE),Abfalldokumentation!$W1619)</f>
        <v>VOS RW-JALA-NAT ENDSTÜC</v>
      </c>
      <c r="N1619" s="76" t="str">
        <f>VLOOKUP(D1619,'Liste Gründe'!A:D,2,FALSE)</f>
        <v>Schimmel</v>
      </c>
      <c r="O1619" s="75" t="str">
        <f>IF(ISBLANK(F1619),VLOOKUP(Abfalldokumentation!$X1619,'Liste Gründe'!A:D,3,FALSE),F1619)</f>
        <v>Schimmel</v>
      </c>
      <c r="P1619" s="76" t="str">
        <f>IF(ISBLANK(Abfalldokumentation!$G1619),"-",Abfalldokumentation!$G1619)</f>
        <v>-</v>
      </c>
      <c r="Q1619" s="76">
        <f t="shared" si="204"/>
        <v>45</v>
      </c>
      <c r="R1619" s="76" t="str">
        <f t="shared" si="205"/>
        <v>Produkte</v>
      </c>
      <c r="S1619" s="76" t="str">
        <f t="shared" si="206"/>
        <v>BUs</v>
      </c>
      <c r="T1619" s="76" t="str">
        <f t="shared" si="207"/>
        <v>Symptome</v>
      </c>
      <c r="U1619" s="76">
        <f>IFERROR(VLOOKUP(Abfalldokumentation!$W1619,Kennzahlen!S:U,3,FALSE)*Abfalldokumentation!$J1619,"0")</f>
        <v>6</v>
      </c>
      <c r="V1619" s="76" t="str">
        <f>IF(ISBLANK(A1619),VLOOKUP(Abfalldokumentation!$W1619,'Linien - BU'!R:S,2,FALSE),A1619)</f>
        <v>Verkauf</v>
      </c>
      <c r="W1619" s="77">
        <f t="shared" si="208"/>
        <v>29501081</v>
      </c>
      <c r="X1619" s="77">
        <f t="shared" si="209"/>
        <v>12</v>
      </c>
    </row>
    <row r="1620" spans="1:24" ht="30" customHeight="1" x14ac:dyDescent="0.25">
      <c r="A1620" s="39"/>
      <c r="B1620" s="58">
        <v>29501081</v>
      </c>
      <c r="C1620" s="40">
        <v>20</v>
      </c>
      <c r="D1620" s="40">
        <v>12</v>
      </c>
      <c r="E1620" s="41">
        <v>44508</v>
      </c>
      <c r="F1620" s="59"/>
      <c r="G1620" s="40"/>
      <c r="H1620" s="44" t="str">
        <f>IFERROR(VLOOKUP(Abfalldokumentation!$B1620,Artikel!A:C,3,FALSE),Abfalldokumentation!$B1620)</f>
        <v>VOS RW-JALA-NAT ENDSTÜC</v>
      </c>
      <c r="I1620" s="78" t="str">
        <f>VLOOKUP(V1620,'Linien - BU'!A:B,2,FALSE)</f>
        <v>Verkauf</v>
      </c>
      <c r="J1620" s="79">
        <f t="shared" si="203"/>
        <v>20</v>
      </c>
      <c r="K1620" s="80">
        <f>Abfalldokumentation!$E1620</f>
        <v>44508</v>
      </c>
      <c r="L1620" s="79" t="str">
        <f>IFERROR(IF(VLOOKUP(W1620,'[1]Rohware 230'!$B:$C,2,FALSE)=0,"Rohware"),
IFERROR(IF(VLOOKUP(W1620,[1]Sammelnr.!$B:$C,2,FALSE)=0,"Sammelnr. ungeschält ABS"),
IFERROR(IF(VLOOKUP(W1620,[1]Sammelnr.!$E:$F,2,FALSE)=0,"Sammelnr. ungeschält VS"),
IFERROR(IF(VLOOKUP(W1620,[1]Sammelnr.!$H:$I,2,FALSE)=0,"Sammelnr. geschält"),
IFERROR(IF(VLOOKUP(W1620,[1]Offen!$B:$C,2,FALSE)=0,"Offen ungeschält ABS"),
IFERROR(IF(VLOOKUP(W1620,[1]Offen!$E:$F,2,FALSE)=0,"Offen ungeschält VOS"),
IFERROR(IF(VLOOKUP(W1620,[1]Offen!$H:$I,2,FALSE)=0,"Offen geschält RW"),
IFERROR(IF(VLOOKUP(W1620,[1]Offen!$K:$L,2,FALSE)=0,"Offen vegan"),
IFERROR(IF(VLOOKUP(W1620,[1]Offen!$N:$O,2,FALSE)=0,"Offen Zipfel"),
IFERROR(IF(VLOOKUP(W1620,[1]Offen!$Q:$R,2,FALSE)=0,"Offen Endstücke"),
IFERROR(IF(VLOOKUP(W1620,[1]Vakuumiert!$B:$C,2,FALSE)=0,"Vakuumierter VOS ungeschält"),
IFERROR(IF(VLOOKUP(W1620,[1]Vakuumiert!$E:$F,2,FALSE)=0,"Vakuumierter ABS ungeschält"),
IFERROR(IF(VLOOKUP(W1620,[1]Vakuumiert!$H:$I,2,FALSE)=0,"Vakuumierter VOS geschält"),
IFERROR(IF(VLOOKUP(W1620,[1]Vakuumiert!$K:$L,2,FALSE)=0,"Vakuumierter VOS vegan"),
IFERROR(IF(VLOOKUP(W1620,[1]Vakuumiert!$N:$O,2,FALSE)=0,"Vakuumierter VOS Zipfel"),
IFERROR(IF(VLOOKUP(W1620,[1]Vakuumiert!$Q:$R,2,FALSE)=0,"Vakuumiert geschält"),
IFERROR(IF(VLOOKUP(W1620,'[1]vakuumierte Fertigprodukte'!$B:$C,2,FALSE)=0,"Fertigprodukte"),
IFERROR(IF(VLOOKUP(W1620,'[1]vakuumierte Fertigprodukte'!$E:$FI,2,FALSE)=0,"Vakuumierte Zipfel"),
IFERROR(IF(VLOOKUP(W1620,[1]Wurste!$B:$C,2,FALSE)=0,"Räucherwürste"),
IFERROR(IF(VLOOKUP(W1620,[1]Wurste!$E:$F,2,FALSE)=0,"URW/URGW Wurst"),
IFERROR(IF(VLOOKUP(W1620,[1]Wurste!$H:$I,2,FALSE)=0,"HF-Wurst Vegan"),
IFERROR(IF(VLOOKUP(W1620,[1]Wurste!$K:$L,2,FALSE)=0,"320er ohne Würste"),
IFERROR(IF(AND(OR(Abfalldokumentation!$I1620="BU3",Abfalldokumentation!$I1620="Verkauf"),Abfalldokumentation!$N1620="Schimmel",Abfalldokumentation!$O1620="keinen Abnehmer/kein Schälpersonal"),"Div. Zipfel, ES ohne Verwendung",VLOOKUP(Abfalldokumentation!$M1620,Produktgruppen!A:B,2,FALSE)),"-")))))))))))))))))))))))</f>
        <v>Offen Endstücke</v>
      </c>
      <c r="M1620" s="81" t="str">
        <f>IFERROR(VLOOKUP(Abfalldokumentation!$W1620,Artikel!A:C,3,FALSE),Abfalldokumentation!$W1620)</f>
        <v>VOS RW-JALA-NAT ENDSTÜC</v>
      </c>
      <c r="N1620" s="81" t="str">
        <f>VLOOKUP(D1620,'Liste Gründe'!A:D,2,FALSE)</f>
        <v>Schimmel</v>
      </c>
      <c r="O1620" s="80" t="str">
        <f>IF(ISBLANK(F1620),VLOOKUP(Abfalldokumentation!$X1620,'Liste Gründe'!A:D,3,FALSE),F1620)</f>
        <v>Schimmel</v>
      </c>
      <c r="P1620" s="81" t="str">
        <f>IF(ISBLANK(Abfalldokumentation!$G1620),"-",Abfalldokumentation!$G1620)</f>
        <v>-</v>
      </c>
      <c r="Q1620" s="81">
        <f t="shared" si="204"/>
        <v>45</v>
      </c>
      <c r="R1620" s="81" t="str">
        <f t="shared" si="205"/>
        <v>Produkte</v>
      </c>
      <c r="S1620" s="81" t="str">
        <f t="shared" si="206"/>
        <v>BUs</v>
      </c>
      <c r="T1620" s="81" t="str">
        <f t="shared" si="207"/>
        <v>Symptome</v>
      </c>
      <c r="U1620" s="81">
        <f>IFERROR(VLOOKUP(Abfalldokumentation!$W1620,Kennzahlen!S:U,3,FALSE)*Abfalldokumentation!$J1620,"0")</f>
        <v>10</v>
      </c>
      <c r="V1620" s="81" t="str">
        <f>IF(ISBLANK(A1620),VLOOKUP(Abfalldokumentation!$W1620,'Linien - BU'!R:S,2,FALSE),A1620)</f>
        <v>Verkauf</v>
      </c>
      <c r="W1620" s="77">
        <f t="shared" si="208"/>
        <v>29501081</v>
      </c>
      <c r="X1620" s="77">
        <f t="shared" si="209"/>
        <v>12</v>
      </c>
    </row>
    <row r="1621" spans="1:24" ht="30" customHeight="1" x14ac:dyDescent="0.25">
      <c r="A1621" s="45"/>
      <c r="B1621" s="60">
        <v>29501081</v>
      </c>
      <c r="C1621" s="46">
        <v>45</v>
      </c>
      <c r="D1621" s="46">
        <v>12</v>
      </c>
      <c r="E1621" s="47">
        <v>44508</v>
      </c>
      <c r="F1621" s="61"/>
      <c r="G1621" s="46"/>
      <c r="H1621" s="50" t="str">
        <f>IFERROR(VLOOKUP(Abfalldokumentation!$B1621,Artikel!A:C,3,FALSE),Abfalldokumentation!$B1621)</f>
        <v>VOS RW-JALA-NAT ENDSTÜC</v>
      </c>
      <c r="I1621" s="73" t="str">
        <f>VLOOKUP(V1621,'Linien - BU'!A:B,2,FALSE)</f>
        <v>Verkauf</v>
      </c>
      <c r="J1621" s="74">
        <f t="shared" si="203"/>
        <v>45</v>
      </c>
      <c r="K1621" s="75">
        <f>Abfalldokumentation!$E1621</f>
        <v>44508</v>
      </c>
      <c r="L1621" s="74" t="str">
        <f>IFERROR(IF(VLOOKUP(W1621,'[1]Rohware 230'!$B:$C,2,FALSE)=0,"Rohware"),
IFERROR(IF(VLOOKUP(W1621,[1]Sammelnr.!$B:$C,2,FALSE)=0,"Sammelnr. ungeschält ABS"),
IFERROR(IF(VLOOKUP(W1621,[1]Sammelnr.!$E:$F,2,FALSE)=0,"Sammelnr. ungeschält VS"),
IFERROR(IF(VLOOKUP(W1621,[1]Sammelnr.!$H:$I,2,FALSE)=0,"Sammelnr. geschält"),
IFERROR(IF(VLOOKUP(W1621,[1]Offen!$B:$C,2,FALSE)=0,"Offen ungeschält ABS"),
IFERROR(IF(VLOOKUP(W1621,[1]Offen!$E:$F,2,FALSE)=0,"Offen ungeschält VOS"),
IFERROR(IF(VLOOKUP(W1621,[1]Offen!$H:$I,2,FALSE)=0,"Offen geschält RW"),
IFERROR(IF(VLOOKUP(W1621,[1]Offen!$K:$L,2,FALSE)=0,"Offen vegan"),
IFERROR(IF(VLOOKUP(W1621,[1]Offen!$N:$O,2,FALSE)=0,"Offen Zipfel"),
IFERROR(IF(VLOOKUP(W1621,[1]Offen!$Q:$R,2,FALSE)=0,"Offen Endstücke"),
IFERROR(IF(VLOOKUP(W1621,[1]Vakuumiert!$B:$C,2,FALSE)=0,"Vakuumierter VOS ungeschält"),
IFERROR(IF(VLOOKUP(W1621,[1]Vakuumiert!$E:$F,2,FALSE)=0,"Vakuumierter ABS ungeschält"),
IFERROR(IF(VLOOKUP(W1621,[1]Vakuumiert!$H:$I,2,FALSE)=0,"Vakuumierter VOS geschält"),
IFERROR(IF(VLOOKUP(W1621,[1]Vakuumiert!$K:$L,2,FALSE)=0,"Vakuumierter VOS vegan"),
IFERROR(IF(VLOOKUP(W1621,[1]Vakuumiert!$N:$O,2,FALSE)=0,"Vakuumierter VOS Zipfel"),
IFERROR(IF(VLOOKUP(W1621,[1]Vakuumiert!$Q:$R,2,FALSE)=0,"Vakuumiert geschält"),
IFERROR(IF(VLOOKUP(W1621,'[1]vakuumierte Fertigprodukte'!$B:$C,2,FALSE)=0,"Fertigprodukte"),
IFERROR(IF(VLOOKUP(W1621,'[1]vakuumierte Fertigprodukte'!$E:$FI,2,FALSE)=0,"Vakuumierte Zipfel"),
IFERROR(IF(VLOOKUP(W1621,[1]Wurste!$B:$C,2,FALSE)=0,"Räucherwürste"),
IFERROR(IF(VLOOKUP(W1621,[1]Wurste!$E:$F,2,FALSE)=0,"URW/URGW Wurst"),
IFERROR(IF(VLOOKUP(W1621,[1]Wurste!$H:$I,2,FALSE)=0,"HF-Wurst Vegan"),
IFERROR(IF(VLOOKUP(W1621,[1]Wurste!$K:$L,2,FALSE)=0,"320er ohne Würste"),
IFERROR(IF(AND(OR(Abfalldokumentation!$I1621="BU3",Abfalldokumentation!$I1621="Verkauf"),Abfalldokumentation!$N1621="Schimmel",Abfalldokumentation!$O1621="keinen Abnehmer/kein Schälpersonal"),"Div. Zipfel, ES ohne Verwendung",VLOOKUP(Abfalldokumentation!$M1621,Produktgruppen!A:B,2,FALSE)),"-")))))))))))))))))))))))</f>
        <v>Offen Endstücke</v>
      </c>
      <c r="M1621" s="76" t="str">
        <f>IFERROR(VLOOKUP(Abfalldokumentation!$W1621,Artikel!A:C,3,FALSE),Abfalldokumentation!$W1621)</f>
        <v>VOS RW-JALA-NAT ENDSTÜC</v>
      </c>
      <c r="N1621" s="76" t="str">
        <f>VLOOKUP(D1621,'Liste Gründe'!A:D,2,FALSE)</f>
        <v>Schimmel</v>
      </c>
      <c r="O1621" s="75" t="str">
        <f>IF(ISBLANK(F1621),VLOOKUP(Abfalldokumentation!$X1621,'Liste Gründe'!A:D,3,FALSE),F1621)</f>
        <v>Schimmel</v>
      </c>
      <c r="P1621" s="76" t="str">
        <f>IF(ISBLANK(Abfalldokumentation!$G1621),"-",Abfalldokumentation!$G1621)</f>
        <v>-</v>
      </c>
      <c r="Q1621" s="76">
        <f t="shared" si="204"/>
        <v>45</v>
      </c>
      <c r="R1621" s="76" t="str">
        <f t="shared" si="205"/>
        <v>Produkte</v>
      </c>
      <c r="S1621" s="76" t="str">
        <f t="shared" si="206"/>
        <v>BUs</v>
      </c>
      <c r="T1621" s="76" t="str">
        <f t="shared" si="207"/>
        <v>Symptome</v>
      </c>
      <c r="U1621" s="76">
        <f>IFERROR(VLOOKUP(Abfalldokumentation!$W1621,Kennzahlen!S:U,3,FALSE)*Abfalldokumentation!$J1621,"0")</f>
        <v>22.5</v>
      </c>
      <c r="V1621" s="76" t="str">
        <f>IF(ISBLANK(A1621),VLOOKUP(Abfalldokumentation!$W1621,'Linien - BU'!R:S,2,FALSE),A1621)</f>
        <v>Verkauf</v>
      </c>
      <c r="W1621" s="77">
        <f t="shared" si="208"/>
        <v>29501081</v>
      </c>
      <c r="X1621" s="77">
        <f t="shared" si="209"/>
        <v>12</v>
      </c>
    </row>
    <row r="1622" spans="1:24" ht="30" customHeight="1" x14ac:dyDescent="0.25">
      <c r="A1622" s="39"/>
      <c r="B1622" s="58">
        <v>29501081</v>
      </c>
      <c r="C1622" s="40">
        <v>40</v>
      </c>
      <c r="D1622" s="40">
        <v>12</v>
      </c>
      <c r="E1622" s="41">
        <v>44508</v>
      </c>
      <c r="F1622" s="59"/>
      <c r="G1622" s="40"/>
      <c r="H1622" s="44" t="str">
        <f>IFERROR(VLOOKUP(Abfalldokumentation!$B1622,Artikel!A:C,3,FALSE),Abfalldokumentation!$B1622)</f>
        <v>VOS RW-JALA-NAT ENDSTÜC</v>
      </c>
      <c r="I1622" s="78" t="str">
        <f>VLOOKUP(V1622,'Linien - BU'!A:B,2,FALSE)</f>
        <v>Verkauf</v>
      </c>
      <c r="J1622" s="79">
        <f t="shared" si="203"/>
        <v>40</v>
      </c>
      <c r="K1622" s="80">
        <f>Abfalldokumentation!$E1622</f>
        <v>44508</v>
      </c>
      <c r="L1622" s="79" t="str">
        <f>IFERROR(IF(VLOOKUP(W1622,'[1]Rohware 230'!$B:$C,2,FALSE)=0,"Rohware"),
IFERROR(IF(VLOOKUP(W1622,[1]Sammelnr.!$B:$C,2,FALSE)=0,"Sammelnr. ungeschält ABS"),
IFERROR(IF(VLOOKUP(W1622,[1]Sammelnr.!$E:$F,2,FALSE)=0,"Sammelnr. ungeschält VS"),
IFERROR(IF(VLOOKUP(W1622,[1]Sammelnr.!$H:$I,2,FALSE)=0,"Sammelnr. geschält"),
IFERROR(IF(VLOOKUP(W1622,[1]Offen!$B:$C,2,FALSE)=0,"Offen ungeschält ABS"),
IFERROR(IF(VLOOKUP(W1622,[1]Offen!$E:$F,2,FALSE)=0,"Offen ungeschält VOS"),
IFERROR(IF(VLOOKUP(W1622,[1]Offen!$H:$I,2,FALSE)=0,"Offen geschält RW"),
IFERROR(IF(VLOOKUP(W1622,[1]Offen!$K:$L,2,FALSE)=0,"Offen vegan"),
IFERROR(IF(VLOOKUP(W1622,[1]Offen!$N:$O,2,FALSE)=0,"Offen Zipfel"),
IFERROR(IF(VLOOKUP(W1622,[1]Offen!$Q:$R,2,FALSE)=0,"Offen Endstücke"),
IFERROR(IF(VLOOKUP(W1622,[1]Vakuumiert!$B:$C,2,FALSE)=0,"Vakuumierter VOS ungeschält"),
IFERROR(IF(VLOOKUP(W1622,[1]Vakuumiert!$E:$F,2,FALSE)=0,"Vakuumierter ABS ungeschält"),
IFERROR(IF(VLOOKUP(W1622,[1]Vakuumiert!$H:$I,2,FALSE)=0,"Vakuumierter VOS geschält"),
IFERROR(IF(VLOOKUP(W1622,[1]Vakuumiert!$K:$L,2,FALSE)=0,"Vakuumierter VOS vegan"),
IFERROR(IF(VLOOKUP(W1622,[1]Vakuumiert!$N:$O,2,FALSE)=0,"Vakuumierter VOS Zipfel"),
IFERROR(IF(VLOOKUP(W1622,[1]Vakuumiert!$Q:$R,2,FALSE)=0,"Vakuumiert geschält"),
IFERROR(IF(VLOOKUP(W1622,'[1]vakuumierte Fertigprodukte'!$B:$C,2,FALSE)=0,"Fertigprodukte"),
IFERROR(IF(VLOOKUP(W1622,'[1]vakuumierte Fertigprodukte'!$E:$FI,2,FALSE)=0,"Vakuumierte Zipfel"),
IFERROR(IF(VLOOKUP(W1622,[1]Wurste!$B:$C,2,FALSE)=0,"Räucherwürste"),
IFERROR(IF(VLOOKUP(W1622,[1]Wurste!$E:$F,2,FALSE)=0,"URW/URGW Wurst"),
IFERROR(IF(VLOOKUP(W1622,[1]Wurste!$H:$I,2,FALSE)=0,"HF-Wurst Vegan"),
IFERROR(IF(VLOOKUP(W1622,[1]Wurste!$K:$L,2,FALSE)=0,"320er ohne Würste"),
IFERROR(IF(AND(OR(Abfalldokumentation!$I1622="BU3",Abfalldokumentation!$I1622="Verkauf"),Abfalldokumentation!$N1622="Schimmel",Abfalldokumentation!$O1622="keinen Abnehmer/kein Schälpersonal"),"Div. Zipfel, ES ohne Verwendung",VLOOKUP(Abfalldokumentation!$M1622,Produktgruppen!A:B,2,FALSE)),"-")))))))))))))))))))))))</f>
        <v>Offen Endstücke</v>
      </c>
      <c r="M1622" s="81" t="str">
        <f>IFERROR(VLOOKUP(Abfalldokumentation!$W1622,Artikel!A:C,3,FALSE),Abfalldokumentation!$W1622)</f>
        <v>VOS RW-JALA-NAT ENDSTÜC</v>
      </c>
      <c r="N1622" s="81" t="str">
        <f>VLOOKUP(D1622,'Liste Gründe'!A:D,2,FALSE)</f>
        <v>Schimmel</v>
      </c>
      <c r="O1622" s="80" t="str">
        <f>IF(ISBLANK(F1622),VLOOKUP(Abfalldokumentation!$X1622,'Liste Gründe'!A:D,3,FALSE),F1622)</f>
        <v>Schimmel</v>
      </c>
      <c r="P1622" s="81" t="str">
        <f>IF(ISBLANK(Abfalldokumentation!$G1622),"-",Abfalldokumentation!$G1622)</f>
        <v>-</v>
      </c>
      <c r="Q1622" s="81">
        <f t="shared" si="204"/>
        <v>45</v>
      </c>
      <c r="R1622" s="81" t="str">
        <f t="shared" si="205"/>
        <v>Produkte</v>
      </c>
      <c r="S1622" s="81" t="str">
        <f t="shared" si="206"/>
        <v>BUs</v>
      </c>
      <c r="T1622" s="81" t="str">
        <f t="shared" si="207"/>
        <v>Symptome</v>
      </c>
      <c r="U1622" s="81">
        <f>IFERROR(VLOOKUP(Abfalldokumentation!$W1622,Kennzahlen!S:U,3,FALSE)*Abfalldokumentation!$J1622,"0")</f>
        <v>20</v>
      </c>
      <c r="V1622" s="81" t="str">
        <f>IF(ISBLANK(A1622),VLOOKUP(Abfalldokumentation!$W1622,'Linien - BU'!R:S,2,FALSE),A1622)</f>
        <v>Verkauf</v>
      </c>
      <c r="W1622" s="77">
        <f t="shared" si="208"/>
        <v>29501081</v>
      </c>
      <c r="X1622" s="77">
        <f t="shared" si="209"/>
        <v>12</v>
      </c>
    </row>
    <row r="1623" spans="1:24" ht="30" customHeight="1" x14ac:dyDescent="0.25">
      <c r="A1623" s="45"/>
      <c r="B1623" s="60">
        <v>29501085</v>
      </c>
      <c r="C1623" s="46">
        <v>34</v>
      </c>
      <c r="D1623" s="46">
        <v>12</v>
      </c>
      <c r="E1623" s="47">
        <v>44508</v>
      </c>
      <c r="F1623" s="61"/>
      <c r="G1623" s="46"/>
      <c r="H1623" s="50" t="str">
        <f>IFERROR(VLOOKUP(Abfalldokumentation!$B1623,Artikel!A:C,3,FALSE),Abfalldokumentation!$B1623)</f>
        <v>VOS RW-SCHI-NAT ENDSTÜC</v>
      </c>
      <c r="I1623" s="73" t="str">
        <f>VLOOKUP(V1623,'Linien - BU'!A:B,2,FALSE)</f>
        <v>Verkauf</v>
      </c>
      <c r="J1623" s="74">
        <f t="shared" si="203"/>
        <v>34</v>
      </c>
      <c r="K1623" s="75">
        <f>Abfalldokumentation!$E1623</f>
        <v>44508</v>
      </c>
      <c r="L1623" s="74" t="str">
        <f>IFERROR(IF(VLOOKUP(W1623,'[1]Rohware 230'!$B:$C,2,FALSE)=0,"Rohware"),
IFERROR(IF(VLOOKUP(W1623,[1]Sammelnr.!$B:$C,2,FALSE)=0,"Sammelnr. ungeschält ABS"),
IFERROR(IF(VLOOKUP(W1623,[1]Sammelnr.!$E:$F,2,FALSE)=0,"Sammelnr. ungeschält VS"),
IFERROR(IF(VLOOKUP(W1623,[1]Sammelnr.!$H:$I,2,FALSE)=0,"Sammelnr. geschält"),
IFERROR(IF(VLOOKUP(W1623,[1]Offen!$B:$C,2,FALSE)=0,"Offen ungeschält ABS"),
IFERROR(IF(VLOOKUP(W1623,[1]Offen!$E:$F,2,FALSE)=0,"Offen ungeschält VOS"),
IFERROR(IF(VLOOKUP(W1623,[1]Offen!$H:$I,2,FALSE)=0,"Offen geschält RW"),
IFERROR(IF(VLOOKUP(W1623,[1]Offen!$K:$L,2,FALSE)=0,"Offen vegan"),
IFERROR(IF(VLOOKUP(W1623,[1]Offen!$N:$O,2,FALSE)=0,"Offen Zipfel"),
IFERROR(IF(VLOOKUP(W1623,[1]Offen!$Q:$R,2,FALSE)=0,"Offen Endstücke"),
IFERROR(IF(VLOOKUP(W1623,[1]Vakuumiert!$B:$C,2,FALSE)=0,"Vakuumierter VOS ungeschält"),
IFERROR(IF(VLOOKUP(W1623,[1]Vakuumiert!$E:$F,2,FALSE)=0,"Vakuumierter ABS ungeschält"),
IFERROR(IF(VLOOKUP(W1623,[1]Vakuumiert!$H:$I,2,FALSE)=0,"Vakuumierter VOS geschält"),
IFERROR(IF(VLOOKUP(W1623,[1]Vakuumiert!$K:$L,2,FALSE)=0,"Vakuumierter VOS vegan"),
IFERROR(IF(VLOOKUP(W1623,[1]Vakuumiert!$N:$O,2,FALSE)=0,"Vakuumierter VOS Zipfel"),
IFERROR(IF(VLOOKUP(W1623,[1]Vakuumiert!$Q:$R,2,FALSE)=0,"Vakuumiert geschält"),
IFERROR(IF(VLOOKUP(W1623,'[1]vakuumierte Fertigprodukte'!$B:$C,2,FALSE)=0,"Fertigprodukte"),
IFERROR(IF(VLOOKUP(W1623,'[1]vakuumierte Fertigprodukte'!$E:$FI,2,FALSE)=0,"Vakuumierte Zipfel"),
IFERROR(IF(VLOOKUP(W1623,[1]Wurste!$B:$C,2,FALSE)=0,"Räucherwürste"),
IFERROR(IF(VLOOKUP(W1623,[1]Wurste!$E:$F,2,FALSE)=0,"URW/URGW Wurst"),
IFERROR(IF(VLOOKUP(W1623,[1]Wurste!$H:$I,2,FALSE)=0,"HF-Wurst Vegan"),
IFERROR(IF(VLOOKUP(W1623,[1]Wurste!$K:$L,2,FALSE)=0,"320er ohne Würste"),
IFERROR(IF(AND(OR(Abfalldokumentation!$I1623="BU3",Abfalldokumentation!$I1623="Verkauf"),Abfalldokumentation!$N1623="Schimmel",Abfalldokumentation!$O1623="keinen Abnehmer/kein Schälpersonal"),"Div. Zipfel, ES ohne Verwendung",VLOOKUP(Abfalldokumentation!$M1623,Produktgruppen!A:B,2,FALSE)),"-")))))))))))))))))))))))</f>
        <v>Offen Endstücke</v>
      </c>
      <c r="M1623" s="76" t="str">
        <f>IFERROR(VLOOKUP(Abfalldokumentation!$W1623,Artikel!A:C,3,FALSE),Abfalldokumentation!$W1623)</f>
        <v>VOS RW-SCHI-NAT ENDSTÜC</v>
      </c>
      <c r="N1623" s="76" t="str">
        <f>VLOOKUP(D1623,'Liste Gründe'!A:D,2,FALSE)</f>
        <v>Schimmel</v>
      </c>
      <c r="O1623" s="75" t="str">
        <f>IF(ISBLANK(F1623),VLOOKUP(Abfalldokumentation!$X1623,'Liste Gründe'!A:D,3,FALSE),F1623)</f>
        <v>Schimmel</v>
      </c>
      <c r="P1623" s="76" t="str">
        <f>IF(ISBLANK(Abfalldokumentation!$G1623),"-",Abfalldokumentation!$G1623)</f>
        <v>-</v>
      </c>
      <c r="Q1623" s="76">
        <f t="shared" si="204"/>
        <v>45</v>
      </c>
      <c r="R1623" s="76" t="str">
        <f t="shared" si="205"/>
        <v>Produkte</v>
      </c>
      <c r="S1623" s="76" t="str">
        <f t="shared" si="206"/>
        <v>BUs</v>
      </c>
      <c r="T1623" s="76" t="str">
        <f t="shared" si="207"/>
        <v>Symptome</v>
      </c>
      <c r="U1623" s="76">
        <f>IFERROR(VLOOKUP(Abfalldokumentation!$W1623,Kennzahlen!S:U,3,FALSE)*Abfalldokumentation!$J1623,"0")</f>
        <v>17</v>
      </c>
      <c r="V1623" s="76" t="str">
        <f>IF(ISBLANK(A1623),VLOOKUP(Abfalldokumentation!$W1623,'Linien - BU'!R:S,2,FALSE),A1623)</f>
        <v>Verkauf</v>
      </c>
      <c r="W1623" s="77">
        <f t="shared" si="208"/>
        <v>29501085</v>
      </c>
      <c r="X1623" s="77">
        <f t="shared" si="209"/>
        <v>12</v>
      </c>
    </row>
    <row r="1624" spans="1:24" ht="30" customHeight="1" x14ac:dyDescent="0.25">
      <c r="A1624" s="39"/>
      <c r="B1624" s="58">
        <v>29501085</v>
      </c>
      <c r="C1624" s="40">
        <v>18</v>
      </c>
      <c r="D1624" s="40">
        <v>12</v>
      </c>
      <c r="E1624" s="41">
        <v>44508</v>
      </c>
      <c r="F1624" s="59"/>
      <c r="G1624" s="40"/>
      <c r="H1624" s="44" t="str">
        <f>IFERROR(VLOOKUP(Abfalldokumentation!$B1624,Artikel!A:C,3,FALSE),Abfalldokumentation!$B1624)</f>
        <v>VOS RW-SCHI-NAT ENDSTÜC</v>
      </c>
      <c r="I1624" s="78" t="str">
        <f>VLOOKUP(V1624,'Linien - BU'!A:B,2,FALSE)</f>
        <v>Verkauf</v>
      </c>
      <c r="J1624" s="79">
        <f t="shared" si="203"/>
        <v>18</v>
      </c>
      <c r="K1624" s="80">
        <f>Abfalldokumentation!$E1624</f>
        <v>44508</v>
      </c>
      <c r="L1624" s="79" t="str">
        <f>IFERROR(IF(VLOOKUP(W1624,'[1]Rohware 230'!$B:$C,2,FALSE)=0,"Rohware"),
IFERROR(IF(VLOOKUP(W1624,[1]Sammelnr.!$B:$C,2,FALSE)=0,"Sammelnr. ungeschält ABS"),
IFERROR(IF(VLOOKUP(W1624,[1]Sammelnr.!$E:$F,2,FALSE)=0,"Sammelnr. ungeschält VS"),
IFERROR(IF(VLOOKUP(W1624,[1]Sammelnr.!$H:$I,2,FALSE)=0,"Sammelnr. geschält"),
IFERROR(IF(VLOOKUP(W1624,[1]Offen!$B:$C,2,FALSE)=0,"Offen ungeschält ABS"),
IFERROR(IF(VLOOKUP(W1624,[1]Offen!$E:$F,2,FALSE)=0,"Offen ungeschält VOS"),
IFERROR(IF(VLOOKUP(W1624,[1]Offen!$H:$I,2,FALSE)=0,"Offen geschält RW"),
IFERROR(IF(VLOOKUP(W1624,[1]Offen!$K:$L,2,FALSE)=0,"Offen vegan"),
IFERROR(IF(VLOOKUP(W1624,[1]Offen!$N:$O,2,FALSE)=0,"Offen Zipfel"),
IFERROR(IF(VLOOKUP(W1624,[1]Offen!$Q:$R,2,FALSE)=0,"Offen Endstücke"),
IFERROR(IF(VLOOKUP(W1624,[1]Vakuumiert!$B:$C,2,FALSE)=0,"Vakuumierter VOS ungeschält"),
IFERROR(IF(VLOOKUP(W1624,[1]Vakuumiert!$E:$F,2,FALSE)=0,"Vakuumierter ABS ungeschält"),
IFERROR(IF(VLOOKUP(W1624,[1]Vakuumiert!$H:$I,2,FALSE)=0,"Vakuumierter VOS geschält"),
IFERROR(IF(VLOOKUP(W1624,[1]Vakuumiert!$K:$L,2,FALSE)=0,"Vakuumierter VOS vegan"),
IFERROR(IF(VLOOKUP(W1624,[1]Vakuumiert!$N:$O,2,FALSE)=0,"Vakuumierter VOS Zipfel"),
IFERROR(IF(VLOOKUP(W1624,[1]Vakuumiert!$Q:$R,2,FALSE)=0,"Vakuumiert geschält"),
IFERROR(IF(VLOOKUP(W1624,'[1]vakuumierte Fertigprodukte'!$B:$C,2,FALSE)=0,"Fertigprodukte"),
IFERROR(IF(VLOOKUP(W1624,'[1]vakuumierte Fertigprodukte'!$E:$FI,2,FALSE)=0,"Vakuumierte Zipfel"),
IFERROR(IF(VLOOKUP(W1624,[1]Wurste!$B:$C,2,FALSE)=0,"Räucherwürste"),
IFERROR(IF(VLOOKUP(W1624,[1]Wurste!$E:$F,2,FALSE)=0,"URW/URGW Wurst"),
IFERROR(IF(VLOOKUP(W1624,[1]Wurste!$H:$I,2,FALSE)=0,"HF-Wurst Vegan"),
IFERROR(IF(VLOOKUP(W1624,[1]Wurste!$K:$L,2,FALSE)=0,"320er ohne Würste"),
IFERROR(IF(AND(OR(Abfalldokumentation!$I1624="BU3",Abfalldokumentation!$I1624="Verkauf"),Abfalldokumentation!$N1624="Schimmel",Abfalldokumentation!$O1624="keinen Abnehmer/kein Schälpersonal"),"Div. Zipfel, ES ohne Verwendung",VLOOKUP(Abfalldokumentation!$M1624,Produktgruppen!A:B,2,FALSE)),"-")))))))))))))))))))))))</f>
        <v>Offen Endstücke</v>
      </c>
      <c r="M1624" s="81" t="str">
        <f>IFERROR(VLOOKUP(Abfalldokumentation!$W1624,Artikel!A:C,3,FALSE),Abfalldokumentation!$W1624)</f>
        <v>VOS RW-SCHI-NAT ENDSTÜC</v>
      </c>
      <c r="N1624" s="81" t="str">
        <f>VLOOKUP(D1624,'Liste Gründe'!A:D,2,FALSE)</f>
        <v>Schimmel</v>
      </c>
      <c r="O1624" s="80" t="str">
        <f>IF(ISBLANK(F1624),VLOOKUP(Abfalldokumentation!$X1624,'Liste Gründe'!A:D,3,FALSE),F1624)</f>
        <v>Schimmel</v>
      </c>
      <c r="P1624" s="81" t="str">
        <f>IF(ISBLANK(Abfalldokumentation!$G1624),"-",Abfalldokumentation!$G1624)</f>
        <v>-</v>
      </c>
      <c r="Q1624" s="81">
        <f t="shared" si="204"/>
        <v>45</v>
      </c>
      <c r="R1624" s="81" t="str">
        <f t="shared" si="205"/>
        <v>Produkte</v>
      </c>
      <c r="S1624" s="81" t="str">
        <f t="shared" si="206"/>
        <v>BUs</v>
      </c>
      <c r="T1624" s="81" t="str">
        <f t="shared" si="207"/>
        <v>Symptome</v>
      </c>
      <c r="U1624" s="81">
        <f>IFERROR(VLOOKUP(Abfalldokumentation!$W1624,Kennzahlen!S:U,3,FALSE)*Abfalldokumentation!$J1624,"0")</f>
        <v>9</v>
      </c>
      <c r="V1624" s="81" t="str">
        <f>IF(ISBLANK(A1624),VLOOKUP(Abfalldokumentation!$W1624,'Linien - BU'!R:S,2,FALSE),A1624)</f>
        <v>Verkauf</v>
      </c>
      <c r="W1624" s="77">
        <f t="shared" si="208"/>
        <v>29501085</v>
      </c>
      <c r="X1624" s="77">
        <f t="shared" si="209"/>
        <v>12</v>
      </c>
    </row>
    <row r="1625" spans="1:24" ht="30" customHeight="1" x14ac:dyDescent="0.25">
      <c r="A1625" s="45"/>
      <c r="B1625" s="60">
        <v>29501085</v>
      </c>
      <c r="C1625" s="46">
        <v>54</v>
      </c>
      <c r="D1625" s="46">
        <v>12</v>
      </c>
      <c r="E1625" s="47">
        <v>44508</v>
      </c>
      <c r="F1625" s="61"/>
      <c r="G1625" s="46"/>
      <c r="H1625" s="50" t="str">
        <f>IFERROR(VLOOKUP(Abfalldokumentation!$B1625,Artikel!A:C,3,FALSE),Abfalldokumentation!$B1625)</f>
        <v>VOS RW-SCHI-NAT ENDSTÜC</v>
      </c>
      <c r="I1625" s="73" t="str">
        <f>VLOOKUP(V1625,'Linien - BU'!A:B,2,FALSE)</f>
        <v>Verkauf</v>
      </c>
      <c r="J1625" s="74">
        <f t="shared" si="203"/>
        <v>54</v>
      </c>
      <c r="K1625" s="75">
        <f>Abfalldokumentation!$E1625</f>
        <v>44508</v>
      </c>
      <c r="L1625" s="74" t="str">
        <f>IFERROR(IF(VLOOKUP(W1625,'[1]Rohware 230'!$B:$C,2,FALSE)=0,"Rohware"),
IFERROR(IF(VLOOKUP(W1625,[1]Sammelnr.!$B:$C,2,FALSE)=0,"Sammelnr. ungeschält ABS"),
IFERROR(IF(VLOOKUP(W1625,[1]Sammelnr.!$E:$F,2,FALSE)=0,"Sammelnr. ungeschält VS"),
IFERROR(IF(VLOOKUP(W1625,[1]Sammelnr.!$H:$I,2,FALSE)=0,"Sammelnr. geschält"),
IFERROR(IF(VLOOKUP(W1625,[1]Offen!$B:$C,2,FALSE)=0,"Offen ungeschält ABS"),
IFERROR(IF(VLOOKUP(W1625,[1]Offen!$E:$F,2,FALSE)=0,"Offen ungeschält VOS"),
IFERROR(IF(VLOOKUP(W1625,[1]Offen!$H:$I,2,FALSE)=0,"Offen geschält RW"),
IFERROR(IF(VLOOKUP(W1625,[1]Offen!$K:$L,2,FALSE)=0,"Offen vegan"),
IFERROR(IF(VLOOKUP(W1625,[1]Offen!$N:$O,2,FALSE)=0,"Offen Zipfel"),
IFERROR(IF(VLOOKUP(W1625,[1]Offen!$Q:$R,2,FALSE)=0,"Offen Endstücke"),
IFERROR(IF(VLOOKUP(W1625,[1]Vakuumiert!$B:$C,2,FALSE)=0,"Vakuumierter VOS ungeschält"),
IFERROR(IF(VLOOKUP(W1625,[1]Vakuumiert!$E:$F,2,FALSE)=0,"Vakuumierter ABS ungeschält"),
IFERROR(IF(VLOOKUP(W1625,[1]Vakuumiert!$H:$I,2,FALSE)=0,"Vakuumierter VOS geschält"),
IFERROR(IF(VLOOKUP(W1625,[1]Vakuumiert!$K:$L,2,FALSE)=0,"Vakuumierter VOS vegan"),
IFERROR(IF(VLOOKUP(W1625,[1]Vakuumiert!$N:$O,2,FALSE)=0,"Vakuumierter VOS Zipfel"),
IFERROR(IF(VLOOKUP(W1625,[1]Vakuumiert!$Q:$R,2,FALSE)=0,"Vakuumiert geschält"),
IFERROR(IF(VLOOKUP(W1625,'[1]vakuumierte Fertigprodukte'!$B:$C,2,FALSE)=0,"Fertigprodukte"),
IFERROR(IF(VLOOKUP(W1625,'[1]vakuumierte Fertigprodukte'!$E:$FI,2,FALSE)=0,"Vakuumierte Zipfel"),
IFERROR(IF(VLOOKUP(W1625,[1]Wurste!$B:$C,2,FALSE)=0,"Räucherwürste"),
IFERROR(IF(VLOOKUP(W1625,[1]Wurste!$E:$F,2,FALSE)=0,"URW/URGW Wurst"),
IFERROR(IF(VLOOKUP(W1625,[1]Wurste!$H:$I,2,FALSE)=0,"HF-Wurst Vegan"),
IFERROR(IF(VLOOKUP(W1625,[1]Wurste!$K:$L,2,FALSE)=0,"320er ohne Würste"),
IFERROR(IF(AND(OR(Abfalldokumentation!$I1625="BU3",Abfalldokumentation!$I1625="Verkauf"),Abfalldokumentation!$N1625="Schimmel",Abfalldokumentation!$O1625="keinen Abnehmer/kein Schälpersonal"),"Div. Zipfel, ES ohne Verwendung",VLOOKUP(Abfalldokumentation!$M1625,Produktgruppen!A:B,2,FALSE)),"-")))))))))))))))))))))))</f>
        <v>Offen Endstücke</v>
      </c>
      <c r="M1625" s="76" t="str">
        <f>IFERROR(VLOOKUP(Abfalldokumentation!$W1625,Artikel!A:C,3,FALSE),Abfalldokumentation!$W1625)</f>
        <v>VOS RW-SCHI-NAT ENDSTÜC</v>
      </c>
      <c r="N1625" s="76" t="str">
        <f>VLOOKUP(D1625,'Liste Gründe'!A:D,2,FALSE)</f>
        <v>Schimmel</v>
      </c>
      <c r="O1625" s="75" t="str">
        <f>IF(ISBLANK(F1625),VLOOKUP(Abfalldokumentation!$X1625,'Liste Gründe'!A:D,3,FALSE),F1625)</f>
        <v>Schimmel</v>
      </c>
      <c r="P1625" s="76" t="str">
        <f>IF(ISBLANK(Abfalldokumentation!$G1625),"-",Abfalldokumentation!$G1625)</f>
        <v>-</v>
      </c>
      <c r="Q1625" s="76">
        <f t="shared" si="204"/>
        <v>45</v>
      </c>
      <c r="R1625" s="76" t="str">
        <f t="shared" si="205"/>
        <v>Produkte</v>
      </c>
      <c r="S1625" s="76" t="str">
        <f t="shared" si="206"/>
        <v>BUs</v>
      </c>
      <c r="T1625" s="76" t="str">
        <f t="shared" si="207"/>
        <v>Symptome</v>
      </c>
      <c r="U1625" s="76">
        <f>IFERROR(VLOOKUP(Abfalldokumentation!$W1625,Kennzahlen!S:U,3,FALSE)*Abfalldokumentation!$J1625,"0")</f>
        <v>27</v>
      </c>
      <c r="V1625" s="76" t="str">
        <f>IF(ISBLANK(A1625),VLOOKUP(Abfalldokumentation!$W1625,'Linien - BU'!R:S,2,FALSE),A1625)</f>
        <v>Verkauf</v>
      </c>
      <c r="W1625" s="77">
        <f t="shared" si="208"/>
        <v>29501085</v>
      </c>
      <c r="X1625" s="77">
        <f t="shared" si="209"/>
        <v>12</v>
      </c>
    </row>
    <row r="1626" spans="1:24" ht="30" customHeight="1" x14ac:dyDescent="0.25">
      <c r="A1626" s="39"/>
      <c r="B1626" s="58">
        <v>29501099</v>
      </c>
      <c r="C1626" s="40">
        <v>9</v>
      </c>
      <c r="D1626" s="40">
        <v>61</v>
      </c>
      <c r="E1626" s="41">
        <v>44508</v>
      </c>
      <c r="F1626" s="59"/>
      <c r="G1626" s="40"/>
      <c r="H1626" s="44" t="str">
        <f>IFERROR(VLOOKUP(Abfalldokumentation!$B1626,Artikel!A:C,3,FALSE),Abfalldokumentation!$B1626)</f>
        <v>ABS Simmentaler</v>
      </c>
      <c r="I1626" s="78" t="str">
        <f>VLOOKUP(V1626,'Linien - BU'!A:B,2,FALSE)</f>
        <v>BU4</v>
      </c>
      <c r="J1626" s="79">
        <f t="shared" si="203"/>
        <v>9</v>
      </c>
      <c r="K1626" s="80">
        <f>Abfalldokumentation!$E1626</f>
        <v>44508</v>
      </c>
      <c r="L1626" s="79" t="str">
        <f>IFERROR(IF(VLOOKUP(W1626,'[1]Rohware 230'!$B:$C,2,FALSE)=0,"Rohware"),
IFERROR(IF(VLOOKUP(W1626,[1]Sammelnr.!$B:$C,2,FALSE)=0,"Sammelnr. ungeschält ABS"),
IFERROR(IF(VLOOKUP(W1626,[1]Sammelnr.!$E:$F,2,FALSE)=0,"Sammelnr. ungeschält VS"),
IFERROR(IF(VLOOKUP(W1626,[1]Sammelnr.!$H:$I,2,FALSE)=0,"Sammelnr. geschält"),
IFERROR(IF(VLOOKUP(W1626,[1]Offen!$B:$C,2,FALSE)=0,"Offen ungeschält ABS"),
IFERROR(IF(VLOOKUP(W1626,[1]Offen!$E:$F,2,FALSE)=0,"Offen ungeschält VOS"),
IFERROR(IF(VLOOKUP(W1626,[1]Offen!$H:$I,2,FALSE)=0,"Offen geschält RW"),
IFERROR(IF(VLOOKUP(W1626,[1]Offen!$K:$L,2,FALSE)=0,"Offen vegan"),
IFERROR(IF(VLOOKUP(W1626,[1]Offen!$N:$O,2,FALSE)=0,"Offen Zipfel"),
IFERROR(IF(VLOOKUP(W1626,[1]Offen!$Q:$R,2,FALSE)=0,"Offen Endstücke"),
IFERROR(IF(VLOOKUP(W1626,[1]Vakuumiert!$B:$C,2,FALSE)=0,"Vakuumierter VOS ungeschält"),
IFERROR(IF(VLOOKUP(W1626,[1]Vakuumiert!$E:$F,2,FALSE)=0,"Vakuumierter ABS ungeschält"),
IFERROR(IF(VLOOKUP(W1626,[1]Vakuumiert!$H:$I,2,FALSE)=0,"Vakuumierter VOS geschält"),
IFERROR(IF(VLOOKUP(W1626,[1]Vakuumiert!$K:$L,2,FALSE)=0,"Vakuumierter VOS vegan"),
IFERROR(IF(VLOOKUP(W1626,[1]Vakuumiert!$N:$O,2,FALSE)=0,"Vakuumierter VOS Zipfel"),
IFERROR(IF(VLOOKUP(W1626,[1]Vakuumiert!$Q:$R,2,FALSE)=0,"Vakuumiert geschält"),
IFERROR(IF(VLOOKUP(W1626,'[1]vakuumierte Fertigprodukte'!$B:$C,2,FALSE)=0,"Fertigprodukte"),
IFERROR(IF(VLOOKUP(W1626,'[1]vakuumierte Fertigprodukte'!$E:$FI,2,FALSE)=0,"Vakuumierte Zipfel"),
IFERROR(IF(VLOOKUP(W1626,[1]Wurste!$B:$C,2,FALSE)=0,"Räucherwürste"),
IFERROR(IF(VLOOKUP(W1626,[1]Wurste!$E:$F,2,FALSE)=0,"URW/URGW Wurst"),
IFERROR(IF(VLOOKUP(W1626,[1]Wurste!$H:$I,2,FALSE)=0,"HF-Wurst Vegan"),
IFERROR(IF(VLOOKUP(W1626,[1]Wurste!$K:$L,2,FALSE)=0,"320er ohne Würste"),
IFERROR(IF(AND(OR(Abfalldokumentation!$I1626="BU3",Abfalldokumentation!$I1626="Verkauf"),Abfalldokumentation!$N1626="Schimmel",Abfalldokumentation!$O1626="keinen Abnehmer/kein Schälpersonal"),"Div. Zipfel, ES ohne Verwendung",VLOOKUP(Abfalldokumentation!$M1626,Produktgruppen!A:B,2,FALSE)),"-")))))))))))))))))))))))</f>
        <v>Offen ungeschält ABS</v>
      </c>
      <c r="M1626" s="81" t="str">
        <f>IFERROR(VLOOKUP(Abfalldokumentation!$W1626,Artikel!A:C,3,FALSE),Abfalldokumentation!$W1626)</f>
        <v>ABS Simmentaler</v>
      </c>
      <c r="N1626" s="81" t="str">
        <f>VLOOKUP(D1626,'Liste Gründe'!A:D,2,FALSE)</f>
        <v>keinen Verwendungszweck</v>
      </c>
      <c r="O1626" s="80" t="str">
        <f>IF(ISBLANK(F1626),VLOOKUP(Abfalldokumentation!$X1626,'Liste Gründe'!A:D,3,FALSE),F1626)</f>
        <v>keinen Verwendungszweck</v>
      </c>
      <c r="P1626" s="81" t="str">
        <f>IF(ISBLANK(Abfalldokumentation!$G1626),"-",Abfalldokumentation!$G1626)</f>
        <v>-</v>
      </c>
      <c r="Q1626" s="81">
        <f t="shared" si="204"/>
        <v>45</v>
      </c>
      <c r="R1626" s="81" t="str">
        <f t="shared" si="205"/>
        <v>Produkte</v>
      </c>
      <c r="S1626" s="81" t="str">
        <f t="shared" si="206"/>
        <v>BUs</v>
      </c>
      <c r="T1626" s="81" t="str">
        <f t="shared" si="207"/>
        <v>Symptome</v>
      </c>
      <c r="U1626" s="81">
        <f>IFERROR(VLOOKUP(Abfalldokumentation!$W1626,Kennzahlen!S:U,3,FALSE)*Abfalldokumentation!$J1626,"0")</f>
        <v>0.09</v>
      </c>
      <c r="V1626" s="81" t="str">
        <f>IF(ISBLANK(A1626),VLOOKUP(Abfalldokumentation!$W1626,'Linien - BU'!R:S,2,FALSE),A1626)</f>
        <v>BU4</v>
      </c>
      <c r="W1626" s="77">
        <f t="shared" si="208"/>
        <v>29501099</v>
      </c>
      <c r="X1626" s="77">
        <f t="shared" si="209"/>
        <v>61</v>
      </c>
    </row>
    <row r="1627" spans="1:24" ht="30" customHeight="1" x14ac:dyDescent="0.25">
      <c r="A1627" s="45"/>
      <c r="B1627" s="60">
        <v>29501101</v>
      </c>
      <c r="C1627" s="46">
        <v>16</v>
      </c>
      <c r="D1627" s="46">
        <v>61</v>
      </c>
      <c r="E1627" s="47">
        <v>44508</v>
      </c>
      <c r="F1627" s="61"/>
      <c r="G1627" s="46"/>
      <c r="H1627" s="50" t="str">
        <f>IFERROR(VLOOKUP(Abfalldokumentation!$B1627,Artikel!A:C,3,FALSE),Abfalldokumentation!$B1627)</f>
        <v>ABS BRIE-PAP</v>
      </c>
      <c r="I1627" s="73" t="str">
        <f>VLOOKUP(V1627,'Linien - BU'!A:B,2,FALSE)</f>
        <v>BU4</v>
      </c>
      <c r="J1627" s="74">
        <f t="shared" si="203"/>
        <v>16</v>
      </c>
      <c r="K1627" s="75">
        <f>Abfalldokumentation!$E1627</f>
        <v>44508</v>
      </c>
      <c r="L1627" s="74" t="str">
        <f>IFERROR(IF(VLOOKUP(W1627,'[1]Rohware 230'!$B:$C,2,FALSE)=0,"Rohware"),
IFERROR(IF(VLOOKUP(W1627,[1]Sammelnr.!$B:$C,2,FALSE)=0,"Sammelnr. ungeschält ABS"),
IFERROR(IF(VLOOKUP(W1627,[1]Sammelnr.!$E:$F,2,FALSE)=0,"Sammelnr. ungeschält VS"),
IFERROR(IF(VLOOKUP(W1627,[1]Sammelnr.!$H:$I,2,FALSE)=0,"Sammelnr. geschält"),
IFERROR(IF(VLOOKUP(W1627,[1]Offen!$B:$C,2,FALSE)=0,"Offen ungeschält ABS"),
IFERROR(IF(VLOOKUP(W1627,[1]Offen!$E:$F,2,FALSE)=0,"Offen ungeschält VOS"),
IFERROR(IF(VLOOKUP(W1627,[1]Offen!$H:$I,2,FALSE)=0,"Offen geschält RW"),
IFERROR(IF(VLOOKUP(W1627,[1]Offen!$K:$L,2,FALSE)=0,"Offen vegan"),
IFERROR(IF(VLOOKUP(W1627,[1]Offen!$N:$O,2,FALSE)=0,"Offen Zipfel"),
IFERROR(IF(VLOOKUP(W1627,[1]Offen!$Q:$R,2,FALSE)=0,"Offen Endstücke"),
IFERROR(IF(VLOOKUP(W1627,[1]Vakuumiert!$B:$C,2,FALSE)=0,"Vakuumierter VOS ungeschält"),
IFERROR(IF(VLOOKUP(W1627,[1]Vakuumiert!$E:$F,2,FALSE)=0,"Vakuumierter ABS ungeschält"),
IFERROR(IF(VLOOKUP(W1627,[1]Vakuumiert!$H:$I,2,FALSE)=0,"Vakuumierter VOS geschält"),
IFERROR(IF(VLOOKUP(W1627,[1]Vakuumiert!$K:$L,2,FALSE)=0,"Vakuumierter VOS vegan"),
IFERROR(IF(VLOOKUP(W1627,[1]Vakuumiert!$N:$O,2,FALSE)=0,"Vakuumierter VOS Zipfel"),
IFERROR(IF(VLOOKUP(W1627,[1]Vakuumiert!$Q:$R,2,FALSE)=0,"Vakuumiert geschält"),
IFERROR(IF(VLOOKUP(W1627,'[1]vakuumierte Fertigprodukte'!$B:$C,2,FALSE)=0,"Fertigprodukte"),
IFERROR(IF(VLOOKUP(W1627,'[1]vakuumierte Fertigprodukte'!$E:$FI,2,FALSE)=0,"Vakuumierte Zipfel"),
IFERROR(IF(VLOOKUP(W1627,[1]Wurste!$B:$C,2,FALSE)=0,"Räucherwürste"),
IFERROR(IF(VLOOKUP(W1627,[1]Wurste!$E:$F,2,FALSE)=0,"URW/URGW Wurst"),
IFERROR(IF(VLOOKUP(W1627,[1]Wurste!$H:$I,2,FALSE)=0,"HF-Wurst Vegan"),
IFERROR(IF(VLOOKUP(W1627,[1]Wurste!$K:$L,2,FALSE)=0,"320er ohne Würste"),
IFERROR(IF(AND(OR(Abfalldokumentation!$I1627="BU3",Abfalldokumentation!$I1627="Verkauf"),Abfalldokumentation!$N1627="Schimmel",Abfalldokumentation!$O1627="keinen Abnehmer/kein Schälpersonal"),"Div. Zipfel, ES ohne Verwendung",VLOOKUP(Abfalldokumentation!$M1627,Produktgruppen!A:B,2,FALSE)),"-")))))))))))))))))))))))</f>
        <v>Offen ungeschält ABS</v>
      </c>
      <c r="M1627" s="76" t="str">
        <f>IFERROR(VLOOKUP(Abfalldokumentation!$W1627,Artikel!A:C,3,FALSE),Abfalldokumentation!$W1627)</f>
        <v>ABS BRIE-PAP</v>
      </c>
      <c r="N1627" s="76" t="str">
        <f>VLOOKUP(D1627,'Liste Gründe'!A:D,2,FALSE)</f>
        <v>keinen Verwendungszweck</v>
      </c>
      <c r="O1627" s="75" t="str">
        <f>IF(ISBLANK(F1627),VLOOKUP(Abfalldokumentation!$X1627,'Liste Gründe'!A:D,3,FALSE),F1627)</f>
        <v>keinen Verwendungszweck</v>
      </c>
      <c r="P1627" s="76" t="str">
        <f>IF(ISBLANK(Abfalldokumentation!$G1627),"-",Abfalldokumentation!$G1627)</f>
        <v>-</v>
      </c>
      <c r="Q1627" s="76">
        <f t="shared" si="204"/>
        <v>45</v>
      </c>
      <c r="R1627" s="76" t="str">
        <f t="shared" si="205"/>
        <v>Produkte</v>
      </c>
      <c r="S1627" s="76" t="str">
        <f t="shared" si="206"/>
        <v>BUs</v>
      </c>
      <c r="T1627" s="76" t="str">
        <f t="shared" si="207"/>
        <v>Symptome</v>
      </c>
      <c r="U1627" s="76">
        <f>IFERROR(VLOOKUP(Abfalldokumentation!$W1627,Kennzahlen!S:U,3,FALSE)*Abfalldokumentation!$J1627,"0")</f>
        <v>0.16</v>
      </c>
      <c r="V1627" s="76" t="str">
        <f>IF(ISBLANK(A1627),VLOOKUP(Abfalldokumentation!$W1627,'Linien - BU'!R:S,2,FALSE),A1627)</f>
        <v>BU4</v>
      </c>
      <c r="W1627" s="77">
        <f t="shared" si="208"/>
        <v>29501101</v>
      </c>
      <c r="X1627" s="77">
        <f t="shared" si="209"/>
        <v>61</v>
      </c>
    </row>
    <row r="1628" spans="1:24" ht="30" customHeight="1" x14ac:dyDescent="0.25">
      <c r="A1628" s="39"/>
      <c r="B1628" s="58">
        <v>29501105</v>
      </c>
      <c r="C1628" s="40">
        <v>5</v>
      </c>
      <c r="D1628" s="40">
        <v>12</v>
      </c>
      <c r="E1628" s="41">
        <v>44508</v>
      </c>
      <c r="F1628" s="59"/>
      <c r="G1628" s="40"/>
      <c r="H1628" s="44" t="str">
        <f>IFERROR(VLOOKUP(Abfalldokumentation!$B1628,Artikel!A:C,3,FALSE),Abfalldokumentation!$B1628)</f>
        <v>ABS GRÜN-PFEFF</v>
      </c>
      <c r="I1628" s="78" t="str">
        <f>VLOOKUP(V1628,'Linien - BU'!A:B,2,FALSE)</f>
        <v>BU3</v>
      </c>
      <c r="J1628" s="79">
        <f t="shared" si="203"/>
        <v>5</v>
      </c>
      <c r="K1628" s="80">
        <f>Abfalldokumentation!$E1628</f>
        <v>44508</v>
      </c>
      <c r="L1628" s="79" t="str">
        <f>IFERROR(IF(VLOOKUP(W1628,'[1]Rohware 230'!$B:$C,2,FALSE)=0,"Rohware"),
IFERROR(IF(VLOOKUP(W1628,[1]Sammelnr.!$B:$C,2,FALSE)=0,"Sammelnr. ungeschält ABS"),
IFERROR(IF(VLOOKUP(W1628,[1]Sammelnr.!$E:$F,2,FALSE)=0,"Sammelnr. ungeschält VS"),
IFERROR(IF(VLOOKUP(W1628,[1]Sammelnr.!$H:$I,2,FALSE)=0,"Sammelnr. geschält"),
IFERROR(IF(VLOOKUP(W1628,[1]Offen!$B:$C,2,FALSE)=0,"Offen ungeschält ABS"),
IFERROR(IF(VLOOKUP(W1628,[1]Offen!$E:$F,2,FALSE)=0,"Offen ungeschält VOS"),
IFERROR(IF(VLOOKUP(W1628,[1]Offen!$H:$I,2,FALSE)=0,"Offen geschält RW"),
IFERROR(IF(VLOOKUP(W1628,[1]Offen!$K:$L,2,FALSE)=0,"Offen vegan"),
IFERROR(IF(VLOOKUP(W1628,[1]Offen!$N:$O,2,FALSE)=0,"Offen Zipfel"),
IFERROR(IF(VLOOKUP(W1628,[1]Offen!$Q:$R,2,FALSE)=0,"Offen Endstücke"),
IFERROR(IF(VLOOKUP(W1628,[1]Vakuumiert!$B:$C,2,FALSE)=0,"Vakuumierter VOS ungeschält"),
IFERROR(IF(VLOOKUP(W1628,[1]Vakuumiert!$E:$F,2,FALSE)=0,"Vakuumierter ABS ungeschält"),
IFERROR(IF(VLOOKUP(W1628,[1]Vakuumiert!$H:$I,2,FALSE)=0,"Vakuumierter VOS geschält"),
IFERROR(IF(VLOOKUP(W1628,[1]Vakuumiert!$K:$L,2,FALSE)=0,"Vakuumierter VOS vegan"),
IFERROR(IF(VLOOKUP(W1628,[1]Vakuumiert!$N:$O,2,FALSE)=0,"Vakuumierter VOS Zipfel"),
IFERROR(IF(VLOOKUP(W1628,[1]Vakuumiert!$Q:$R,2,FALSE)=0,"Vakuumiert geschält"),
IFERROR(IF(VLOOKUP(W1628,'[1]vakuumierte Fertigprodukte'!$B:$C,2,FALSE)=0,"Fertigprodukte"),
IFERROR(IF(VLOOKUP(W1628,'[1]vakuumierte Fertigprodukte'!$E:$FI,2,FALSE)=0,"Vakuumierte Zipfel"),
IFERROR(IF(VLOOKUP(W1628,[1]Wurste!$B:$C,2,FALSE)=0,"Räucherwürste"),
IFERROR(IF(VLOOKUP(W1628,[1]Wurste!$E:$F,2,FALSE)=0,"URW/URGW Wurst"),
IFERROR(IF(VLOOKUP(W1628,[1]Wurste!$H:$I,2,FALSE)=0,"HF-Wurst Vegan"),
IFERROR(IF(VLOOKUP(W1628,[1]Wurste!$K:$L,2,FALSE)=0,"320er ohne Würste"),
IFERROR(IF(AND(OR(Abfalldokumentation!$I1628="BU3",Abfalldokumentation!$I1628="Verkauf"),Abfalldokumentation!$N1628="Schimmel",Abfalldokumentation!$O1628="keinen Abnehmer/kein Schälpersonal"),"Div. Zipfel, ES ohne Verwendung",VLOOKUP(Abfalldokumentation!$M1628,Produktgruppen!A:B,2,FALSE)),"-")))))))))))))))))))))))</f>
        <v>Offen ungeschält ABS</v>
      </c>
      <c r="M1628" s="81" t="str">
        <f>IFERROR(VLOOKUP(Abfalldokumentation!$W1628,Artikel!A:C,3,FALSE),Abfalldokumentation!$W1628)</f>
        <v>ABS GRÜN-PFEFF</v>
      </c>
      <c r="N1628" s="81" t="str">
        <f>VLOOKUP(D1628,'Liste Gründe'!A:D,2,FALSE)</f>
        <v>Schimmel</v>
      </c>
      <c r="O1628" s="80" t="str">
        <f>IF(ISBLANK(F1628),VLOOKUP(Abfalldokumentation!$X1628,'Liste Gründe'!A:D,3,FALSE),F1628)</f>
        <v>Schimmel</v>
      </c>
      <c r="P1628" s="81" t="str">
        <f>IF(ISBLANK(Abfalldokumentation!$G1628),"-",Abfalldokumentation!$G1628)</f>
        <v>-</v>
      </c>
      <c r="Q1628" s="81">
        <f t="shared" si="204"/>
        <v>45</v>
      </c>
      <c r="R1628" s="81" t="str">
        <f t="shared" si="205"/>
        <v>Produkte</v>
      </c>
      <c r="S1628" s="81" t="str">
        <f t="shared" si="206"/>
        <v>BUs</v>
      </c>
      <c r="T1628" s="81" t="str">
        <f t="shared" si="207"/>
        <v>Symptome</v>
      </c>
      <c r="U1628" s="81">
        <f>IFERROR(VLOOKUP(Abfalldokumentation!$W1628,Kennzahlen!S:U,3,FALSE)*Abfalldokumentation!$J1628,"0")</f>
        <v>5.0000000000000001E-4</v>
      </c>
      <c r="V1628" s="81" t="str">
        <f>IF(ISBLANK(A1628),VLOOKUP(Abfalldokumentation!$W1628,'Linien - BU'!R:S,2,FALSE),A1628)</f>
        <v>BU3</v>
      </c>
      <c r="W1628" s="77">
        <f t="shared" si="208"/>
        <v>29501105</v>
      </c>
      <c r="X1628" s="77">
        <f t="shared" si="209"/>
        <v>12</v>
      </c>
    </row>
    <row r="1629" spans="1:24" ht="30" customHeight="1" x14ac:dyDescent="0.25">
      <c r="A1629" s="45"/>
      <c r="B1629" s="60">
        <v>29501105</v>
      </c>
      <c r="C1629" s="46">
        <v>4</v>
      </c>
      <c r="D1629" s="46">
        <v>12</v>
      </c>
      <c r="E1629" s="47">
        <v>44508</v>
      </c>
      <c r="F1629" s="61"/>
      <c r="G1629" s="46"/>
      <c r="H1629" s="50" t="str">
        <f>IFERROR(VLOOKUP(Abfalldokumentation!$B1629,Artikel!A:C,3,FALSE),Abfalldokumentation!$B1629)</f>
        <v>ABS GRÜN-PFEFF</v>
      </c>
      <c r="I1629" s="73" t="str">
        <f>VLOOKUP(V1629,'Linien - BU'!A:B,2,FALSE)</f>
        <v>BU3</v>
      </c>
      <c r="J1629" s="74">
        <f t="shared" si="203"/>
        <v>4</v>
      </c>
      <c r="K1629" s="75">
        <f>Abfalldokumentation!$E1629</f>
        <v>44508</v>
      </c>
      <c r="L1629" s="74" t="str">
        <f>IFERROR(IF(VLOOKUP(W1629,'[1]Rohware 230'!$B:$C,2,FALSE)=0,"Rohware"),
IFERROR(IF(VLOOKUP(W1629,[1]Sammelnr.!$B:$C,2,FALSE)=0,"Sammelnr. ungeschält ABS"),
IFERROR(IF(VLOOKUP(W1629,[1]Sammelnr.!$E:$F,2,FALSE)=0,"Sammelnr. ungeschält VS"),
IFERROR(IF(VLOOKUP(W1629,[1]Sammelnr.!$H:$I,2,FALSE)=0,"Sammelnr. geschält"),
IFERROR(IF(VLOOKUP(W1629,[1]Offen!$B:$C,2,FALSE)=0,"Offen ungeschält ABS"),
IFERROR(IF(VLOOKUP(W1629,[1]Offen!$E:$F,2,FALSE)=0,"Offen ungeschält VOS"),
IFERROR(IF(VLOOKUP(W1629,[1]Offen!$H:$I,2,FALSE)=0,"Offen geschält RW"),
IFERROR(IF(VLOOKUP(W1629,[1]Offen!$K:$L,2,FALSE)=0,"Offen vegan"),
IFERROR(IF(VLOOKUP(W1629,[1]Offen!$N:$O,2,FALSE)=0,"Offen Zipfel"),
IFERROR(IF(VLOOKUP(W1629,[1]Offen!$Q:$R,2,FALSE)=0,"Offen Endstücke"),
IFERROR(IF(VLOOKUP(W1629,[1]Vakuumiert!$B:$C,2,FALSE)=0,"Vakuumierter VOS ungeschält"),
IFERROR(IF(VLOOKUP(W1629,[1]Vakuumiert!$E:$F,2,FALSE)=0,"Vakuumierter ABS ungeschält"),
IFERROR(IF(VLOOKUP(W1629,[1]Vakuumiert!$H:$I,2,FALSE)=0,"Vakuumierter VOS geschält"),
IFERROR(IF(VLOOKUP(W1629,[1]Vakuumiert!$K:$L,2,FALSE)=0,"Vakuumierter VOS vegan"),
IFERROR(IF(VLOOKUP(W1629,[1]Vakuumiert!$N:$O,2,FALSE)=0,"Vakuumierter VOS Zipfel"),
IFERROR(IF(VLOOKUP(W1629,[1]Vakuumiert!$Q:$R,2,FALSE)=0,"Vakuumiert geschält"),
IFERROR(IF(VLOOKUP(W1629,'[1]vakuumierte Fertigprodukte'!$B:$C,2,FALSE)=0,"Fertigprodukte"),
IFERROR(IF(VLOOKUP(W1629,'[1]vakuumierte Fertigprodukte'!$E:$FI,2,FALSE)=0,"Vakuumierte Zipfel"),
IFERROR(IF(VLOOKUP(W1629,[1]Wurste!$B:$C,2,FALSE)=0,"Räucherwürste"),
IFERROR(IF(VLOOKUP(W1629,[1]Wurste!$E:$F,2,FALSE)=0,"URW/URGW Wurst"),
IFERROR(IF(VLOOKUP(W1629,[1]Wurste!$H:$I,2,FALSE)=0,"HF-Wurst Vegan"),
IFERROR(IF(VLOOKUP(W1629,[1]Wurste!$K:$L,2,FALSE)=0,"320er ohne Würste"),
IFERROR(IF(AND(OR(Abfalldokumentation!$I1629="BU3",Abfalldokumentation!$I1629="Verkauf"),Abfalldokumentation!$N1629="Schimmel",Abfalldokumentation!$O1629="keinen Abnehmer/kein Schälpersonal"),"Div. Zipfel, ES ohne Verwendung",VLOOKUP(Abfalldokumentation!$M1629,Produktgruppen!A:B,2,FALSE)),"-")))))))))))))))))))))))</f>
        <v>Offen ungeschält ABS</v>
      </c>
      <c r="M1629" s="76" t="str">
        <f>IFERROR(VLOOKUP(Abfalldokumentation!$W1629,Artikel!A:C,3,FALSE),Abfalldokumentation!$W1629)</f>
        <v>ABS GRÜN-PFEFF</v>
      </c>
      <c r="N1629" s="76" t="str">
        <f>VLOOKUP(D1629,'Liste Gründe'!A:D,2,FALSE)</f>
        <v>Schimmel</v>
      </c>
      <c r="O1629" s="75" t="str">
        <f>IF(ISBLANK(F1629),VLOOKUP(Abfalldokumentation!$X1629,'Liste Gründe'!A:D,3,FALSE),F1629)</f>
        <v>Schimmel</v>
      </c>
      <c r="P1629" s="76" t="str">
        <f>IF(ISBLANK(Abfalldokumentation!$G1629),"-",Abfalldokumentation!$G1629)</f>
        <v>-</v>
      </c>
      <c r="Q1629" s="76">
        <f t="shared" si="204"/>
        <v>45</v>
      </c>
      <c r="R1629" s="76" t="str">
        <f t="shared" si="205"/>
        <v>Produkte</v>
      </c>
      <c r="S1629" s="76" t="str">
        <f t="shared" si="206"/>
        <v>BUs</v>
      </c>
      <c r="T1629" s="76" t="str">
        <f t="shared" si="207"/>
        <v>Symptome</v>
      </c>
      <c r="U1629" s="76">
        <f>IFERROR(VLOOKUP(Abfalldokumentation!$W1629,Kennzahlen!S:U,3,FALSE)*Abfalldokumentation!$J1629,"0")</f>
        <v>4.0000000000000002E-4</v>
      </c>
      <c r="V1629" s="76" t="str">
        <f>IF(ISBLANK(A1629),VLOOKUP(Abfalldokumentation!$W1629,'Linien - BU'!R:S,2,FALSE),A1629)</f>
        <v>BU3</v>
      </c>
      <c r="W1629" s="77">
        <f t="shared" si="208"/>
        <v>29501105</v>
      </c>
      <c r="X1629" s="77">
        <f t="shared" si="209"/>
        <v>12</v>
      </c>
    </row>
    <row r="1630" spans="1:24" ht="30" customHeight="1" x14ac:dyDescent="0.25">
      <c r="A1630" s="39"/>
      <c r="B1630" s="58">
        <v>29501110</v>
      </c>
      <c r="C1630" s="40">
        <v>10</v>
      </c>
      <c r="D1630" s="40">
        <v>12</v>
      </c>
      <c r="E1630" s="41">
        <v>44508</v>
      </c>
      <c r="F1630" s="59"/>
      <c r="G1630" s="40"/>
      <c r="H1630" s="44" t="str">
        <f>IFERROR(VLOOKUP(Abfalldokumentation!$B1630,Artikel!A:C,3,FALSE),Abfalldokumentation!$B1630)</f>
        <v>ABS LE-ROSÉ</v>
      </c>
      <c r="I1630" s="78" t="str">
        <f>VLOOKUP(V1630,'Linien - BU'!A:B,2,FALSE)</f>
        <v>BU3</v>
      </c>
      <c r="J1630" s="79">
        <f t="shared" si="203"/>
        <v>10</v>
      </c>
      <c r="K1630" s="80">
        <f>Abfalldokumentation!$E1630</f>
        <v>44508</v>
      </c>
      <c r="L1630" s="79" t="str">
        <f>IFERROR(IF(VLOOKUP(W1630,'[1]Rohware 230'!$B:$C,2,FALSE)=0,"Rohware"),
IFERROR(IF(VLOOKUP(W1630,[1]Sammelnr.!$B:$C,2,FALSE)=0,"Sammelnr. ungeschält ABS"),
IFERROR(IF(VLOOKUP(W1630,[1]Sammelnr.!$E:$F,2,FALSE)=0,"Sammelnr. ungeschält VS"),
IFERROR(IF(VLOOKUP(W1630,[1]Sammelnr.!$H:$I,2,FALSE)=0,"Sammelnr. geschält"),
IFERROR(IF(VLOOKUP(W1630,[1]Offen!$B:$C,2,FALSE)=0,"Offen ungeschält ABS"),
IFERROR(IF(VLOOKUP(W1630,[1]Offen!$E:$F,2,FALSE)=0,"Offen ungeschält VOS"),
IFERROR(IF(VLOOKUP(W1630,[1]Offen!$H:$I,2,FALSE)=0,"Offen geschält RW"),
IFERROR(IF(VLOOKUP(W1630,[1]Offen!$K:$L,2,FALSE)=0,"Offen vegan"),
IFERROR(IF(VLOOKUP(W1630,[1]Offen!$N:$O,2,FALSE)=0,"Offen Zipfel"),
IFERROR(IF(VLOOKUP(W1630,[1]Offen!$Q:$R,2,FALSE)=0,"Offen Endstücke"),
IFERROR(IF(VLOOKUP(W1630,[1]Vakuumiert!$B:$C,2,FALSE)=0,"Vakuumierter VOS ungeschält"),
IFERROR(IF(VLOOKUP(W1630,[1]Vakuumiert!$E:$F,2,FALSE)=0,"Vakuumierter ABS ungeschält"),
IFERROR(IF(VLOOKUP(W1630,[1]Vakuumiert!$H:$I,2,FALSE)=0,"Vakuumierter VOS geschält"),
IFERROR(IF(VLOOKUP(W1630,[1]Vakuumiert!$K:$L,2,FALSE)=0,"Vakuumierter VOS vegan"),
IFERROR(IF(VLOOKUP(W1630,[1]Vakuumiert!$N:$O,2,FALSE)=0,"Vakuumierter VOS Zipfel"),
IFERROR(IF(VLOOKUP(W1630,[1]Vakuumiert!$Q:$R,2,FALSE)=0,"Vakuumiert geschält"),
IFERROR(IF(VLOOKUP(W1630,'[1]vakuumierte Fertigprodukte'!$B:$C,2,FALSE)=0,"Fertigprodukte"),
IFERROR(IF(VLOOKUP(W1630,'[1]vakuumierte Fertigprodukte'!$E:$FI,2,FALSE)=0,"Vakuumierte Zipfel"),
IFERROR(IF(VLOOKUP(W1630,[1]Wurste!$B:$C,2,FALSE)=0,"Räucherwürste"),
IFERROR(IF(VLOOKUP(W1630,[1]Wurste!$E:$F,2,FALSE)=0,"URW/URGW Wurst"),
IFERROR(IF(VLOOKUP(W1630,[1]Wurste!$H:$I,2,FALSE)=0,"HF-Wurst Vegan"),
IFERROR(IF(VLOOKUP(W1630,[1]Wurste!$K:$L,2,FALSE)=0,"320er ohne Würste"),
IFERROR(IF(AND(OR(Abfalldokumentation!$I1630="BU3",Abfalldokumentation!$I1630="Verkauf"),Abfalldokumentation!$N1630="Schimmel",Abfalldokumentation!$O1630="keinen Abnehmer/kein Schälpersonal"),"Div. Zipfel, ES ohne Verwendung",VLOOKUP(Abfalldokumentation!$M1630,Produktgruppen!A:B,2,FALSE)),"-")))))))))))))))))))))))</f>
        <v>Offen ungeschält ABS</v>
      </c>
      <c r="M1630" s="81" t="str">
        <f>IFERROR(VLOOKUP(Abfalldokumentation!$W1630,Artikel!A:C,3,FALSE),Abfalldokumentation!$W1630)</f>
        <v>ABS LE-ROSÉ</v>
      </c>
      <c r="N1630" s="81" t="str">
        <f>VLOOKUP(D1630,'Liste Gründe'!A:D,2,FALSE)</f>
        <v>Schimmel</v>
      </c>
      <c r="O1630" s="80" t="str">
        <f>IF(ISBLANK(F1630),VLOOKUP(Abfalldokumentation!$X1630,'Liste Gründe'!A:D,3,FALSE),F1630)</f>
        <v>Schimmel</v>
      </c>
      <c r="P1630" s="81" t="str">
        <f>IF(ISBLANK(Abfalldokumentation!$G1630),"-",Abfalldokumentation!$G1630)</f>
        <v>-</v>
      </c>
      <c r="Q1630" s="81">
        <f t="shared" si="204"/>
        <v>45</v>
      </c>
      <c r="R1630" s="81" t="str">
        <f t="shared" si="205"/>
        <v>Produkte</v>
      </c>
      <c r="S1630" s="81" t="str">
        <f t="shared" si="206"/>
        <v>BUs</v>
      </c>
      <c r="T1630" s="81" t="str">
        <f t="shared" si="207"/>
        <v>Symptome</v>
      </c>
      <c r="U1630" s="81" t="str">
        <f>IFERROR(VLOOKUP(Abfalldokumentation!$W1630,Kennzahlen!S:U,3,FALSE)*Abfalldokumentation!$J1630,"0")</f>
        <v>0</v>
      </c>
      <c r="V1630" s="81" t="str">
        <f>IF(ISBLANK(A1630),VLOOKUP(Abfalldokumentation!$W1630,'Linien - BU'!R:S,2,FALSE),A1630)</f>
        <v>BU3</v>
      </c>
      <c r="W1630" s="77">
        <f t="shared" si="208"/>
        <v>29501110</v>
      </c>
      <c r="X1630" s="77">
        <f t="shared" si="209"/>
        <v>12</v>
      </c>
    </row>
    <row r="1631" spans="1:24" ht="30" customHeight="1" x14ac:dyDescent="0.25">
      <c r="A1631" s="45"/>
      <c r="B1631" s="60">
        <v>29501110</v>
      </c>
      <c r="C1631" s="46">
        <v>14</v>
      </c>
      <c r="D1631" s="46">
        <v>12</v>
      </c>
      <c r="E1631" s="47">
        <v>44508</v>
      </c>
      <c r="F1631" s="61"/>
      <c r="G1631" s="46"/>
      <c r="H1631" s="50" t="str">
        <f>IFERROR(VLOOKUP(Abfalldokumentation!$B1631,Artikel!A:C,3,FALSE),Abfalldokumentation!$B1631)</f>
        <v>ABS LE-ROSÉ</v>
      </c>
      <c r="I1631" s="73" t="str">
        <f>VLOOKUP(V1631,'Linien - BU'!A:B,2,FALSE)</f>
        <v>BU3</v>
      </c>
      <c r="J1631" s="74">
        <f t="shared" si="203"/>
        <v>14</v>
      </c>
      <c r="K1631" s="75">
        <f>Abfalldokumentation!$E1631</f>
        <v>44508</v>
      </c>
      <c r="L1631" s="74" t="str">
        <f>IFERROR(IF(VLOOKUP(W1631,'[1]Rohware 230'!$B:$C,2,FALSE)=0,"Rohware"),
IFERROR(IF(VLOOKUP(W1631,[1]Sammelnr.!$B:$C,2,FALSE)=0,"Sammelnr. ungeschält ABS"),
IFERROR(IF(VLOOKUP(W1631,[1]Sammelnr.!$E:$F,2,FALSE)=0,"Sammelnr. ungeschält VS"),
IFERROR(IF(VLOOKUP(W1631,[1]Sammelnr.!$H:$I,2,FALSE)=0,"Sammelnr. geschält"),
IFERROR(IF(VLOOKUP(W1631,[1]Offen!$B:$C,2,FALSE)=0,"Offen ungeschält ABS"),
IFERROR(IF(VLOOKUP(W1631,[1]Offen!$E:$F,2,FALSE)=0,"Offen ungeschält VOS"),
IFERROR(IF(VLOOKUP(W1631,[1]Offen!$H:$I,2,FALSE)=0,"Offen geschält RW"),
IFERROR(IF(VLOOKUP(W1631,[1]Offen!$K:$L,2,FALSE)=0,"Offen vegan"),
IFERROR(IF(VLOOKUP(W1631,[1]Offen!$N:$O,2,FALSE)=0,"Offen Zipfel"),
IFERROR(IF(VLOOKUP(W1631,[1]Offen!$Q:$R,2,FALSE)=0,"Offen Endstücke"),
IFERROR(IF(VLOOKUP(W1631,[1]Vakuumiert!$B:$C,2,FALSE)=0,"Vakuumierter VOS ungeschält"),
IFERROR(IF(VLOOKUP(W1631,[1]Vakuumiert!$E:$F,2,FALSE)=0,"Vakuumierter ABS ungeschält"),
IFERROR(IF(VLOOKUP(W1631,[1]Vakuumiert!$H:$I,2,FALSE)=0,"Vakuumierter VOS geschält"),
IFERROR(IF(VLOOKUP(W1631,[1]Vakuumiert!$K:$L,2,FALSE)=0,"Vakuumierter VOS vegan"),
IFERROR(IF(VLOOKUP(W1631,[1]Vakuumiert!$N:$O,2,FALSE)=0,"Vakuumierter VOS Zipfel"),
IFERROR(IF(VLOOKUP(W1631,[1]Vakuumiert!$Q:$R,2,FALSE)=0,"Vakuumiert geschält"),
IFERROR(IF(VLOOKUP(W1631,'[1]vakuumierte Fertigprodukte'!$B:$C,2,FALSE)=0,"Fertigprodukte"),
IFERROR(IF(VLOOKUP(W1631,'[1]vakuumierte Fertigprodukte'!$E:$FI,2,FALSE)=0,"Vakuumierte Zipfel"),
IFERROR(IF(VLOOKUP(W1631,[1]Wurste!$B:$C,2,FALSE)=0,"Räucherwürste"),
IFERROR(IF(VLOOKUP(W1631,[1]Wurste!$E:$F,2,FALSE)=0,"URW/URGW Wurst"),
IFERROR(IF(VLOOKUP(W1631,[1]Wurste!$H:$I,2,FALSE)=0,"HF-Wurst Vegan"),
IFERROR(IF(VLOOKUP(W1631,[1]Wurste!$K:$L,2,FALSE)=0,"320er ohne Würste"),
IFERROR(IF(AND(OR(Abfalldokumentation!$I1631="BU3",Abfalldokumentation!$I1631="Verkauf"),Abfalldokumentation!$N1631="Schimmel",Abfalldokumentation!$O1631="keinen Abnehmer/kein Schälpersonal"),"Div. Zipfel, ES ohne Verwendung",VLOOKUP(Abfalldokumentation!$M1631,Produktgruppen!A:B,2,FALSE)),"-")))))))))))))))))))))))</f>
        <v>Offen ungeschält ABS</v>
      </c>
      <c r="M1631" s="76" t="str">
        <f>IFERROR(VLOOKUP(Abfalldokumentation!$W1631,Artikel!A:C,3,FALSE),Abfalldokumentation!$W1631)</f>
        <v>ABS LE-ROSÉ</v>
      </c>
      <c r="N1631" s="76" t="str">
        <f>VLOOKUP(D1631,'Liste Gründe'!A:D,2,FALSE)</f>
        <v>Schimmel</v>
      </c>
      <c r="O1631" s="75" t="str">
        <f>IF(ISBLANK(F1631),VLOOKUP(Abfalldokumentation!$X1631,'Liste Gründe'!A:D,3,FALSE),F1631)</f>
        <v>Schimmel</v>
      </c>
      <c r="P1631" s="76" t="str">
        <f>IF(ISBLANK(Abfalldokumentation!$G1631),"-",Abfalldokumentation!$G1631)</f>
        <v>-</v>
      </c>
      <c r="Q1631" s="76">
        <f t="shared" si="204"/>
        <v>45</v>
      </c>
      <c r="R1631" s="76" t="str">
        <f t="shared" si="205"/>
        <v>Produkte</v>
      </c>
      <c r="S1631" s="76" t="str">
        <f t="shared" si="206"/>
        <v>BUs</v>
      </c>
      <c r="T1631" s="76" t="str">
        <f t="shared" si="207"/>
        <v>Symptome</v>
      </c>
      <c r="U1631" s="76" t="str">
        <f>IFERROR(VLOOKUP(Abfalldokumentation!$W1631,Kennzahlen!S:U,3,FALSE)*Abfalldokumentation!$J1631,"0")</f>
        <v>0</v>
      </c>
      <c r="V1631" s="76" t="str">
        <f>IF(ISBLANK(A1631),VLOOKUP(Abfalldokumentation!$W1631,'Linien - BU'!R:S,2,FALSE),A1631)</f>
        <v>BU3</v>
      </c>
      <c r="W1631" s="77">
        <f t="shared" si="208"/>
        <v>29501110</v>
      </c>
      <c r="X1631" s="77">
        <f t="shared" si="209"/>
        <v>12</v>
      </c>
    </row>
    <row r="1632" spans="1:24" ht="30" customHeight="1" x14ac:dyDescent="0.25">
      <c r="A1632" s="39"/>
      <c r="B1632" s="58">
        <v>29501110</v>
      </c>
      <c r="C1632" s="40">
        <v>20</v>
      </c>
      <c r="D1632" s="40">
        <v>12</v>
      </c>
      <c r="E1632" s="41">
        <v>44508</v>
      </c>
      <c r="F1632" s="59"/>
      <c r="G1632" s="40"/>
      <c r="H1632" s="44" t="str">
        <f>IFERROR(VLOOKUP(Abfalldokumentation!$B1632,Artikel!A:C,3,FALSE),Abfalldokumentation!$B1632)</f>
        <v>ABS LE-ROSÉ</v>
      </c>
      <c r="I1632" s="78" t="str">
        <f>VLOOKUP(V1632,'Linien - BU'!A:B,2,FALSE)</f>
        <v>BU3</v>
      </c>
      <c r="J1632" s="79">
        <f t="shared" si="203"/>
        <v>20</v>
      </c>
      <c r="K1632" s="80">
        <f>Abfalldokumentation!$E1632</f>
        <v>44508</v>
      </c>
      <c r="L1632" s="79" t="str">
        <f>IFERROR(IF(VLOOKUP(W1632,'[1]Rohware 230'!$B:$C,2,FALSE)=0,"Rohware"),
IFERROR(IF(VLOOKUP(W1632,[1]Sammelnr.!$B:$C,2,FALSE)=0,"Sammelnr. ungeschält ABS"),
IFERROR(IF(VLOOKUP(W1632,[1]Sammelnr.!$E:$F,2,FALSE)=0,"Sammelnr. ungeschält VS"),
IFERROR(IF(VLOOKUP(W1632,[1]Sammelnr.!$H:$I,2,FALSE)=0,"Sammelnr. geschält"),
IFERROR(IF(VLOOKUP(W1632,[1]Offen!$B:$C,2,FALSE)=0,"Offen ungeschält ABS"),
IFERROR(IF(VLOOKUP(W1632,[1]Offen!$E:$F,2,FALSE)=0,"Offen ungeschält VOS"),
IFERROR(IF(VLOOKUP(W1632,[1]Offen!$H:$I,2,FALSE)=0,"Offen geschält RW"),
IFERROR(IF(VLOOKUP(W1632,[1]Offen!$K:$L,2,FALSE)=0,"Offen vegan"),
IFERROR(IF(VLOOKUP(W1632,[1]Offen!$N:$O,2,FALSE)=0,"Offen Zipfel"),
IFERROR(IF(VLOOKUP(W1632,[1]Offen!$Q:$R,2,FALSE)=0,"Offen Endstücke"),
IFERROR(IF(VLOOKUP(W1632,[1]Vakuumiert!$B:$C,2,FALSE)=0,"Vakuumierter VOS ungeschält"),
IFERROR(IF(VLOOKUP(W1632,[1]Vakuumiert!$E:$F,2,FALSE)=0,"Vakuumierter ABS ungeschält"),
IFERROR(IF(VLOOKUP(W1632,[1]Vakuumiert!$H:$I,2,FALSE)=0,"Vakuumierter VOS geschält"),
IFERROR(IF(VLOOKUP(W1632,[1]Vakuumiert!$K:$L,2,FALSE)=0,"Vakuumierter VOS vegan"),
IFERROR(IF(VLOOKUP(W1632,[1]Vakuumiert!$N:$O,2,FALSE)=0,"Vakuumierter VOS Zipfel"),
IFERROR(IF(VLOOKUP(W1632,[1]Vakuumiert!$Q:$R,2,FALSE)=0,"Vakuumiert geschält"),
IFERROR(IF(VLOOKUP(W1632,'[1]vakuumierte Fertigprodukte'!$B:$C,2,FALSE)=0,"Fertigprodukte"),
IFERROR(IF(VLOOKUP(W1632,'[1]vakuumierte Fertigprodukte'!$E:$FI,2,FALSE)=0,"Vakuumierte Zipfel"),
IFERROR(IF(VLOOKUP(W1632,[1]Wurste!$B:$C,2,FALSE)=0,"Räucherwürste"),
IFERROR(IF(VLOOKUP(W1632,[1]Wurste!$E:$F,2,FALSE)=0,"URW/URGW Wurst"),
IFERROR(IF(VLOOKUP(W1632,[1]Wurste!$H:$I,2,FALSE)=0,"HF-Wurst Vegan"),
IFERROR(IF(VLOOKUP(W1632,[1]Wurste!$K:$L,2,FALSE)=0,"320er ohne Würste"),
IFERROR(IF(AND(OR(Abfalldokumentation!$I1632="BU3",Abfalldokumentation!$I1632="Verkauf"),Abfalldokumentation!$N1632="Schimmel",Abfalldokumentation!$O1632="keinen Abnehmer/kein Schälpersonal"),"Div. Zipfel, ES ohne Verwendung",VLOOKUP(Abfalldokumentation!$M1632,Produktgruppen!A:B,2,FALSE)),"-")))))))))))))))))))))))</f>
        <v>Offen ungeschält ABS</v>
      </c>
      <c r="M1632" s="81" t="str">
        <f>IFERROR(VLOOKUP(Abfalldokumentation!$W1632,Artikel!A:C,3,FALSE),Abfalldokumentation!$W1632)</f>
        <v>ABS LE-ROSÉ</v>
      </c>
      <c r="N1632" s="81" t="str">
        <f>VLOOKUP(D1632,'Liste Gründe'!A:D,2,FALSE)</f>
        <v>Schimmel</v>
      </c>
      <c r="O1632" s="80" t="str">
        <f>IF(ISBLANK(F1632),VLOOKUP(Abfalldokumentation!$X1632,'Liste Gründe'!A:D,3,FALSE),F1632)</f>
        <v>Schimmel</v>
      </c>
      <c r="P1632" s="81" t="str">
        <f>IF(ISBLANK(Abfalldokumentation!$G1632),"-",Abfalldokumentation!$G1632)</f>
        <v>-</v>
      </c>
      <c r="Q1632" s="81">
        <f t="shared" si="204"/>
        <v>45</v>
      </c>
      <c r="R1632" s="81" t="str">
        <f t="shared" si="205"/>
        <v>Produkte</v>
      </c>
      <c r="S1632" s="81" t="str">
        <f t="shared" si="206"/>
        <v>BUs</v>
      </c>
      <c r="T1632" s="81" t="str">
        <f t="shared" si="207"/>
        <v>Symptome</v>
      </c>
      <c r="U1632" s="81" t="str">
        <f>IFERROR(VLOOKUP(Abfalldokumentation!$W1632,Kennzahlen!S:U,3,FALSE)*Abfalldokumentation!$J1632,"0")</f>
        <v>0</v>
      </c>
      <c r="V1632" s="81" t="str">
        <f>IF(ISBLANK(A1632),VLOOKUP(Abfalldokumentation!$W1632,'Linien - BU'!R:S,2,FALSE),A1632)</f>
        <v>BU3</v>
      </c>
      <c r="W1632" s="77">
        <f t="shared" si="208"/>
        <v>29501110</v>
      </c>
      <c r="X1632" s="77">
        <f t="shared" si="209"/>
        <v>12</v>
      </c>
    </row>
    <row r="1633" spans="1:24" ht="30" customHeight="1" x14ac:dyDescent="0.25">
      <c r="A1633" s="45"/>
      <c r="B1633" s="60">
        <v>29501110</v>
      </c>
      <c r="C1633" s="46">
        <v>13</v>
      </c>
      <c r="D1633" s="46">
        <v>12</v>
      </c>
      <c r="E1633" s="47">
        <v>44508</v>
      </c>
      <c r="F1633" s="61"/>
      <c r="G1633" s="46"/>
      <c r="H1633" s="50" t="str">
        <f>IFERROR(VLOOKUP(Abfalldokumentation!$B1633,Artikel!A:C,3,FALSE),Abfalldokumentation!$B1633)</f>
        <v>ABS LE-ROSÉ</v>
      </c>
      <c r="I1633" s="73" t="str">
        <f>VLOOKUP(V1633,'Linien - BU'!A:B,2,FALSE)</f>
        <v>BU3</v>
      </c>
      <c r="J1633" s="74">
        <f t="shared" si="203"/>
        <v>13</v>
      </c>
      <c r="K1633" s="75">
        <f>Abfalldokumentation!$E1633</f>
        <v>44508</v>
      </c>
      <c r="L1633" s="74" t="str">
        <f>IFERROR(IF(VLOOKUP(W1633,'[1]Rohware 230'!$B:$C,2,FALSE)=0,"Rohware"),
IFERROR(IF(VLOOKUP(W1633,[1]Sammelnr.!$B:$C,2,FALSE)=0,"Sammelnr. ungeschält ABS"),
IFERROR(IF(VLOOKUP(W1633,[1]Sammelnr.!$E:$F,2,FALSE)=0,"Sammelnr. ungeschält VS"),
IFERROR(IF(VLOOKUP(W1633,[1]Sammelnr.!$H:$I,2,FALSE)=0,"Sammelnr. geschält"),
IFERROR(IF(VLOOKUP(W1633,[1]Offen!$B:$C,2,FALSE)=0,"Offen ungeschält ABS"),
IFERROR(IF(VLOOKUP(W1633,[1]Offen!$E:$F,2,FALSE)=0,"Offen ungeschält VOS"),
IFERROR(IF(VLOOKUP(W1633,[1]Offen!$H:$I,2,FALSE)=0,"Offen geschält RW"),
IFERROR(IF(VLOOKUP(W1633,[1]Offen!$K:$L,2,FALSE)=0,"Offen vegan"),
IFERROR(IF(VLOOKUP(W1633,[1]Offen!$N:$O,2,FALSE)=0,"Offen Zipfel"),
IFERROR(IF(VLOOKUP(W1633,[1]Offen!$Q:$R,2,FALSE)=0,"Offen Endstücke"),
IFERROR(IF(VLOOKUP(W1633,[1]Vakuumiert!$B:$C,2,FALSE)=0,"Vakuumierter VOS ungeschält"),
IFERROR(IF(VLOOKUP(W1633,[1]Vakuumiert!$E:$F,2,FALSE)=0,"Vakuumierter ABS ungeschält"),
IFERROR(IF(VLOOKUP(W1633,[1]Vakuumiert!$H:$I,2,FALSE)=0,"Vakuumierter VOS geschält"),
IFERROR(IF(VLOOKUP(W1633,[1]Vakuumiert!$K:$L,2,FALSE)=0,"Vakuumierter VOS vegan"),
IFERROR(IF(VLOOKUP(W1633,[1]Vakuumiert!$N:$O,2,FALSE)=0,"Vakuumierter VOS Zipfel"),
IFERROR(IF(VLOOKUP(W1633,[1]Vakuumiert!$Q:$R,2,FALSE)=0,"Vakuumiert geschält"),
IFERROR(IF(VLOOKUP(W1633,'[1]vakuumierte Fertigprodukte'!$B:$C,2,FALSE)=0,"Fertigprodukte"),
IFERROR(IF(VLOOKUP(W1633,'[1]vakuumierte Fertigprodukte'!$E:$FI,2,FALSE)=0,"Vakuumierte Zipfel"),
IFERROR(IF(VLOOKUP(W1633,[1]Wurste!$B:$C,2,FALSE)=0,"Räucherwürste"),
IFERROR(IF(VLOOKUP(W1633,[1]Wurste!$E:$F,2,FALSE)=0,"URW/URGW Wurst"),
IFERROR(IF(VLOOKUP(W1633,[1]Wurste!$H:$I,2,FALSE)=0,"HF-Wurst Vegan"),
IFERROR(IF(VLOOKUP(W1633,[1]Wurste!$K:$L,2,FALSE)=0,"320er ohne Würste"),
IFERROR(IF(AND(OR(Abfalldokumentation!$I1633="BU3",Abfalldokumentation!$I1633="Verkauf"),Abfalldokumentation!$N1633="Schimmel",Abfalldokumentation!$O1633="keinen Abnehmer/kein Schälpersonal"),"Div. Zipfel, ES ohne Verwendung",VLOOKUP(Abfalldokumentation!$M1633,Produktgruppen!A:B,2,FALSE)),"-")))))))))))))))))))))))</f>
        <v>Offen ungeschält ABS</v>
      </c>
      <c r="M1633" s="76" t="str">
        <f>IFERROR(VLOOKUP(Abfalldokumentation!$W1633,Artikel!A:C,3,FALSE),Abfalldokumentation!$W1633)</f>
        <v>ABS LE-ROSÉ</v>
      </c>
      <c r="N1633" s="76" t="str">
        <f>VLOOKUP(D1633,'Liste Gründe'!A:D,2,FALSE)</f>
        <v>Schimmel</v>
      </c>
      <c r="O1633" s="75" t="str">
        <f>IF(ISBLANK(F1633),VLOOKUP(Abfalldokumentation!$X1633,'Liste Gründe'!A:D,3,FALSE),F1633)</f>
        <v>Schimmel</v>
      </c>
      <c r="P1633" s="76" t="str">
        <f>IF(ISBLANK(Abfalldokumentation!$G1633),"-",Abfalldokumentation!$G1633)</f>
        <v>-</v>
      </c>
      <c r="Q1633" s="76">
        <f t="shared" si="204"/>
        <v>45</v>
      </c>
      <c r="R1633" s="76" t="str">
        <f t="shared" si="205"/>
        <v>Produkte</v>
      </c>
      <c r="S1633" s="76" t="str">
        <f t="shared" si="206"/>
        <v>BUs</v>
      </c>
      <c r="T1633" s="76" t="str">
        <f t="shared" si="207"/>
        <v>Symptome</v>
      </c>
      <c r="U1633" s="76" t="str">
        <f>IFERROR(VLOOKUP(Abfalldokumentation!$W1633,Kennzahlen!S:U,3,FALSE)*Abfalldokumentation!$J1633,"0")</f>
        <v>0</v>
      </c>
      <c r="V1633" s="76" t="str">
        <f>IF(ISBLANK(A1633),VLOOKUP(Abfalldokumentation!$W1633,'Linien - BU'!R:S,2,FALSE),A1633)</f>
        <v>BU3</v>
      </c>
      <c r="W1633" s="77">
        <f t="shared" si="208"/>
        <v>29501110</v>
      </c>
      <c r="X1633" s="77">
        <f t="shared" si="209"/>
        <v>12</v>
      </c>
    </row>
    <row r="1634" spans="1:24" ht="30" customHeight="1" x14ac:dyDescent="0.25">
      <c r="A1634" s="39"/>
      <c r="B1634" s="58">
        <v>29900003</v>
      </c>
      <c r="C1634" s="40">
        <v>69</v>
      </c>
      <c r="D1634" s="40">
        <v>12</v>
      </c>
      <c r="E1634" s="41">
        <v>44508</v>
      </c>
      <c r="F1634" s="59"/>
      <c r="G1634" s="40"/>
      <c r="H1634" s="44" t="str">
        <f>IFERROR(VLOOKUP(Abfalldokumentation!$B1634,Artikel!A:C,3,FALSE),Abfalldokumentation!$B1634)</f>
        <v>VOS VEG-SCH WÜRZIG</v>
      </c>
      <c r="I1634" s="78" t="str">
        <f>VLOOKUP(V1634,'Linien - BU'!A:B,2,FALSE)</f>
        <v>BU3</v>
      </c>
      <c r="J1634" s="79">
        <f t="shared" si="203"/>
        <v>69</v>
      </c>
      <c r="K1634" s="80">
        <f>Abfalldokumentation!$E1634</f>
        <v>44508</v>
      </c>
      <c r="L1634" s="79" t="str">
        <f>IFERROR(IF(VLOOKUP(W1634,'[1]Rohware 230'!$B:$C,2,FALSE)=0,"Rohware"),
IFERROR(IF(VLOOKUP(W1634,[1]Sammelnr.!$B:$C,2,FALSE)=0,"Sammelnr. ungeschält ABS"),
IFERROR(IF(VLOOKUP(W1634,[1]Sammelnr.!$E:$F,2,FALSE)=0,"Sammelnr. ungeschält VS"),
IFERROR(IF(VLOOKUP(W1634,[1]Sammelnr.!$H:$I,2,FALSE)=0,"Sammelnr. geschält"),
IFERROR(IF(VLOOKUP(W1634,[1]Offen!$B:$C,2,FALSE)=0,"Offen ungeschält ABS"),
IFERROR(IF(VLOOKUP(W1634,[1]Offen!$E:$F,2,FALSE)=0,"Offen ungeschält VOS"),
IFERROR(IF(VLOOKUP(W1634,[1]Offen!$H:$I,2,FALSE)=0,"Offen geschält RW"),
IFERROR(IF(VLOOKUP(W1634,[1]Offen!$K:$L,2,FALSE)=0,"Offen vegan"),
IFERROR(IF(VLOOKUP(W1634,[1]Offen!$N:$O,2,FALSE)=0,"Offen Zipfel"),
IFERROR(IF(VLOOKUP(W1634,[1]Offen!$Q:$R,2,FALSE)=0,"Offen Endstücke"),
IFERROR(IF(VLOOKUP(W1634,[1]Vakuumiert!$B:$C,2,FALSE)=0,"Vakuumierter VOS ungeschält"),
IFERROR(IF(VLOOKUP(W1634,[1]Vakuumiert!$E:$F,2,FALSE)=0,"Vakuumierter ABS ungeschält"),
IFERROR(IF(VLOOKUP(W1634,[1]Vakuumiert!$H:$I,2,FALSE)=0,"Vakuumierter VOS geschält"),
IFERROR(IF(VLOOKUP(W1634,[1]Vakuumiert!$K:$L,2,FALSE)=0,"Vakuumierter VOS vegan"),
IFERROR(IF(VLOOKUP(W1634,[1]Vakuumiert!$N:$O,2,FALSE)=0,"Vakuumierter VOS Zipfel"),
IFERROR(IF(VLOOKUP(W1634,[1]Vakuumiert!$Q:$R,2,FALSE)=0,"Vakuumiert geschält"),
IFERROR(IF(VLOOKUP(W1634,'[1]vakuumierte Fertigprodukte'!$B:$C,2,FALSE)=0,"Fertigprodukte"),
IFERROR(IF(VLOOKUP(W1634,'[1]vakuumierte Fertigprodukte'!$E:$FI,2,FALSE)=0,"Vakuumierte Zipfel"),
IFERROR(IF(VLOOKUP(W1634,[1]Wurste!$B:$C,2,FALSE)=0,"Räucherwürste"),
IFERROR(IF(VLOOKUP(W1634,[1]Wurste!$E:$F,2,FALSE)=0,"URW/URGW Wurst"),
IFERROR(IF(VLOOKUP(W1634,[1]Wurste!$H:$I,2,FALSE)=0,"HF-Wurst Vegan"),
IFERROR(IF(VLOOKUP(W1634,[1]Wurste!$K:$L,2,FALSE)=0,"320er ohne Würste"),
IFERROR(IF(AND(OR(Abfalldokumentation!$I1634="BU3",Abfalldokumentation!$I1634="Verkauf"),Abfalldokumentation!$N1634="Schimmel",Abfalldokumentation!$O1634="keinen Abnehmer/kein Schälpersonal"),"Div. Zipfel, ES ohne Verwendung",VLOOKUP(Abfalldokumentation!$M1634,Produktgruppen!A:B,2,FALSE)),"-")))))))))))))))))))))))</f>
        <v>Offen vegan</v>
      </c>
      <c r="M1634" s="81" t="str">
        <f>IFERROR(VLOOKUP(Abfalldokumentation!$W1634,Artikel!A:C,3,FALSE),Abfalldokumentation!$W1634)</f>
        <v>VOS VEG-SCH WÜRZIG</v>
      </c>
      <c r="N1634" s="81" t="str">
        <f>VLOOKUP(D1634,'Liste Gründe'!A:D,2,FALSE)</f>
        <v>Schimmel</v>
      </c>
      <c r="O1634" s="80" t="str">
        <f>IF(ISBLANK(F1634),VLOOKUP(Abfalldokumentation!$X1634,'Liste Gründe'!A:D,3,FALSE),F1634)</f>
        <v>Schimmel</v>
      </c>
      <c r="P1634" s="81" t="str">
        <f>IF(ISBLANK(Abfalldokumentation!$G1634),"-",Abfalldokumentation!$G1634)</f>
        <v>-</v>
      </c>
      <c r="Q1634" s="81">
        <f t="shared" si="204"/>
        <v>45</v>
      </c>
      <c r="R1634" s="81" t="str">
        <f t="shared" si="205"/>
        <v>Produkte</v>
      </c>
      <c r="S1634" s="81" t="str">
        <f t="shared" si="206"/>
        <v>BUs</v>
      </c>
      <c r="T1634" s="81" t="str">
        <f t="shared" si="207"/>
        <v>Symptome</v>
      </c>
      <c r="U1634" s="81">
        <f>IFERROR(VLOOKUP(Abfalldokumentation!$W1634,Kennzahlen!S:U,3,FALSE)*Abfalldokumentation!$J1634,"0")</f>
        <v>34.5</v>
      </c>
      <c r="V1634" s="81" t="str">
        <f>IF(ISBLANK(A1634),VLOOKUP(Abfalldokumentation!$W1634,'Linien - BU'!R:S,2,FALSE),A1634)</f>
        <v>BU3</v>
      </c>
      <c r="W1634" s="77">
        <f t="shared" si="208"/>
        <v>29900003</v>
      </c>
      <c r="X1634" s="77">
        <f t="shared" si="209"/>
        <v>12</v>
      </c>
    </row>
    <row r="1635" spans="1:24" ht="30" customHeight="1" x14ac:dyDescent="0.25">
      <c r="A1635" s="45"/>
      <c r="B1635" s="60">
        <v>49500084</v>
      </c>
      <c r="C1635" s="46">
        <v>270</v>
      </c>
      <c r="D1635" s="46">
        <v>12</v>
      </c>
      <c r="E1635" s="47">
        <v>44508</v>
      </c>
      <c r="F1635" s="61"/>
      <c r="G1635" s="46"/>
      <c r="H1635" s="50" t="str">
        <f>IFERROR(VLOOKUP(Abfalldokumentation!$B1635,Artikel!A:C,3,FALSE),Abfalldokumentation!$B1635)</f>
        <v>VOS GRW-KRÄU-VAKU</v>
      </c>
      <c r="I1635" s="73" t="str">
        <f>VLOOKUP(V1635,'Linien - BU'!A:B,2,FALSE)</f>
        <v>BU3</v>
      </c>
      <c r="J1635" s="74">
        <f t="shared" si="203"/>
        <v>270</v>
      </c>
      <c r="K1635" s="75">
        <f>Abfalldokumentation!$E1635</f>
        <v>44508</v>
      </c>
      <c r="L1635" s="74" t="str">
        <f>IFERROR(IF(VLOOKUP(W1635,'[1]Rohware 230'!$B:$C,2,FALSE)=0,"Rohware"),
IFERROR(IF(VLOOKUP(W1635,[1]Sammelnr.!$B:$C,2,FALSE)=0,"Sammelnr. ungeschält ABS"),
IFERROR(IF(VLOOKUP(W1635,[1]Sammelnr.!$E:$F,2,FALSE)=0,"Sammelnr. ungeschält VS"),
IFERROR(IF(VLOOKUP(W1635,[1]Sammelnr.!$H:$I,2,FALSE)=0,"Sammelnr. geschält"),
IFERROR(IF(VLOOKUP(W1635,[1]Offen!$B:$C,2,FALSE)=0,"Offen ungeschält ABS"),
IFERROR(IF(VLOOKUP(W1635,[1]Offen!$E:$F,2,FALSE)=0,"Offen ungeschält VOS"),
IFERROR(IF(VLOOKUP(W1635,[1]Offen!$H:$I,2,FALSE)=0,"Offen geschält RW"),
IFERROR(IF(VLOOKUP(W1635,[1]Offen!$K:$L,2,FALSE)=0,"Offen vegan"),
IFERROR(IF(VLOOKUP(W1635,[1]Offen!$N:$O,2,FALSE)=0,"Offen Zipfel"),
IFERROR(IF(VLOOKUP(W1635,[1]Offen!$Q:$R,2,FALSE)=0,"Offen Endstücke"),
IFERROR(IF(VLOOKUP(W1635,[1]Vakuumiert!$B:$C,2,FALSE)=0,"Vakuumierter VOS ungeschält"),
IFERROR(IF(VLOOKUP(W1635,[1]Vakuumiert!$E:$F,2,FALSE)=0,"Vakuumierter ABS ungeschält"),
IFERROR(IF(VLOOKUP(W1635,[1]Vakuumiert!$H:$I,2,FALSE)=0,"Vakuumierter VOS geschält"),
IFERROR(IF(VLOOKUP(W1635,[1]Vakuumiert!$K:$L,2,FALSE)=0,"Vakuumierter VOS vegan"),
IFERROR(IF(VLOOKUP(W1635,[1]Vakuumiert!$N:$O,2,FALSE)=0,"Vakuumierter VOS Zipfel"),
IFERROR(IF(VLOOKUP(W1635,[1]Vakuumiert!$Q:$R,2,FALSE)=0,"Vakuumiert geschält"),
IFERROR(IF(VLOOKUP(W1635,'[1]vakuumierte Fertigprodukte'!$B:$C,2,FALSE)=0,"Fertigprodukte"),
IFERROR(IF(VLOOKUP(W1635,'[1]vakuumierte Fertigprodukte'!$E:$FI,2,FALSE)=0,"Vakuumierte Zipfel"),
IFERROR(IF(VLOOKUP(W1635,[1]Wurste!$B:$C,2,FALSE)=0,"Räucherwürste"),
IFERROR(IF(VLOOKUP(W1635,[1]Wurste!$E:$F,2,FALSE)=0,"URW/URGW Wurst"),
IFERROR(IF(VLOOKUP(W1635,[1]Wurste!$H:$I,2,FALSE)=0,"HF-Wurst Vegan"),
IFERROR(IF(VLOOKUP(W1635,[1]Wurste!$K:$L,2,FALSE)=0,"320er ohne Würste"),
IFERROR(IF(AND(OR(Abfalldokumentation!$I1635="BU3",Abfalldokumentation!$I1635="Verkauf"),Abfalldokumentation!$N1635="Schimmel",Abfalldokumentation!$O1635="keinen Abnehmer/kein Schälpersonal"),"Div. Zipfel, ES ohne Verwendung",VLOOKUP(Abfalldokumentation!$M1635,Produktgruppen!A:B,2,FALSE)),"-")))))))))))))))))))))))</f>
        <v>Vakuumierter VOS ungeschält</v>
      </c>
      <c r="M1635" s="76" t="str">
        <f>IFERROR(VLOOKUP(Abfalldokumentation!$W1635,Artikel!A:C,3,FALSE),Abfalldokumentation!$W1635)</f>
        <v>VOS GRW-KRÄU-VAKU</v>
      </c>
      <c r="N1635" s="76" t="str">
        <f>VLOOKUP(D1635,'Liste Gründe'!A:D,2,FALSE)</f>
        <v>Schimmel</v>
      </c>
      <c r="O1635" s="75" t="str">
        <f>IF(ISBLANK(F1635),VLOOKUP(Abfalldokumentation!$X1635,'Liste Gründe'!A:D,3,FALSE),F1635)</f>
        <v>Schimmel</v>
      </c>
      <c r="P1635" s="76" t="str">
        <f>IF(ISBLANK(Abfalldokumentation!$G1635),"-",Abfalldokumentation!$G1635)</f>
        <v>-</v>
      </c>
      <c r="Q1635" s="76">
        <f t="shared" si="204"/>
        <v>45</v>
      </c>
      <c r="R1635" s="76" t="str">
        <f t="shared" si="205"/>
        <v>Produkte</v>
      </c>
      <c r="S1635" s="76" t="str">
        <f t="shared" si="206"/>
        <v>BUs</v>
      </c>
      <c r="T1635" s="76" t="str">
        <f t="shared" si="207"/>
        <v>Symptome</v>
      </c>
      <c r="U1635" s="76">
        <f>IFERROR(VLOOKUP(Abfalldokumentation!$W1635,Kennzahlen!S:U,3,FALSE)*Abfalldokumentation!$J1635,"0")</f>
        <v>138.78</v>
      </c>
      <c r="V1635" s="76" t="str">
        <f>IF(ISBLANK(A1635),VLOOKUP(Abfalldokumentation!$W1635,'Linien - BU'!R:S,2,FALSE),A1635)</f>
        <v>BU3</v>
      </c>
      <c r="W1635" s="77">
        <f t="shared" si="208"/>
        <v>49500084</v>
      </c>
      <c r="X1635" s="77">
        <f t="shared" si="209"/>
        <v>12</v>
      </c>
    </row>
    <row r="1636" spans="1:24" ht="30" customHeight="1" x14ac:dyDescent="0.25">
      <c r="A1636" s="39"/>
      <c r="B1636" s="58">
        <v>49500089</v>
      </c>
      <c r="C1636" s="40">
        <v>250</v>
      </c>
      <c r="D1636" s="40">
        <v>12</v>
      </c>
      <c r="E1636" s="41">
        <v>44508</v>
      </c>
      <c r="F1636" s="59"/>
      <c r="G1636" s="40"/>
      <c r="H1636" s="44" t="str">
        <f>IFERROR(VLOOKUP(Abfalldokumentation!$B1636,Artikel!A:C,3,FALSE),Abfalldokumentation!$B1636)</f>
        <v>VOS RW-NATUR-NAT-VAKU</v>
      </c>
      <c r="I1636" s="78" t="str">
        <f>VLOOKUP(V1636,'Linien - BU'!A:B,2,FALSE)</f>
        <v>BU3</v>
      </c>
      <c r="J1636" s="79">
        <f t="shared" si="203"/>
        <v>250</v>
      </c>
      <c r="K1636" s="80">
        <f>Abfalldokumentation!$E1636</f>
        <v>44508</v>
      </c>
      <c r="L1636" s="79" t="str">
        <f>IFERROR(IF(VLOOKUP(W1636,'[1]Rohware 230'!$B:$C,2,FALSE)=0,"Rohware"),
IFERROR(IF(VLOOKUP(W1636,[1]Sammelnr.!$B:$C,2,FALSE)=0,"Sammelnr. ungeschält ABS"),
IFERROR(IF(VLOOKUP(W1636,[1]Sammelnr.!$E:$F,2,FALSE)=0,"Sammelnr. ungeschält VS"),
IFERROR(IF(VLOOKUP(W1636,[1]Sammelnr.!$H:$I,2,FALSE)=0,"Sammelnr. geschält"),
IFERROR(IF(VLOOKUP(W1636,[1]Offen!$B:$C,2,FALSE)=0,"Offen ungeschält ABS"),
IFERROR(IF(VLOOKUP(W1636,[1]Offen!$E:$F,2,FALSE)=0,"Offen ungeschält VOS"),
IFERROR(IF(VLOOKUP(W1636,[1]Offen!$H:$I,2,FALSE)=0,"Offen geschält RW"),
IFERROR(IF(VLOOKUP(W1636,[1]Offen!$K:$L,2,FALSE)=0,"Offen vegan"),
IFERROR(IF(VLOOKUP(W1636,[1]Offen!$N:$O,2,FALSE)=0,"Offen Zipfel"),
IFERROR(IF(VLOOKUP(W1636,[1]Offen!$Q:$R,2,FALSE)=0,"Offen Endstücke"),
IFERROR(IF(VLOOKUP(W1636,[1]Vakuumiert!$B:$C,2,FALSE)=0,"Vakuumierter VOS ungeschält"),
IFERROR(IF(VLOOKUP(W1636,[1]Vakuumiert!$E:$F,2,FALSE)=0,"Vakuumierter ABS ungeschält"),
IFERROR(IF(VLOOKUP(W1636,[1]Vakuumiert!$H:$I,2,FALSE)=0,"Vakuumierter VOS geschält"),
IFERROR(IF(VLOOKUP(W1636,[1]Vakuumiert!$K:$L,2,FALSE)=0,"Vakuumierter VOS vegan"),
IFERROR(IF(VLOOKUP(W1636,[1]Vakuumiert!$N:$O,2,FALSE)=0,"Vakuumierter VOS Zipfel"),
IFERROR(IF(VLOOKUP(W1636,[1]Vakuumiert!$Q:$R,2,FALSE)=0,"Vakuumiert geschält"),
IFERROR(IF(VLOOKUP(W1636,'[1]vakuumierte Fertigprodukte'!$B:$C,2,FALSE)=0,"Fertigprodukte"),
IFERROR(IF(VLOOKUP(W1636,'[1]vakuumierte Fertigprodukte'!$E:$FI,2,FALSE)=0,"Vakuumierte Zipfel"),
IFERROR(IF(VLOOKUP(W1636,[1]Wurste!$B:$C,2,FALSE)=0,"Räucherwürste"),
IFERROR(IF(VLOOKUP(W1636,[1]Wurste!$E:$F,2,FALSE)=0,"URW/URGW Wurst"),
IFERROR(IF(VLOOKUP(W1636,[1]Wurste!$H:$I,2,FALSE)=0,"HF-Wurst Vegan"),
IFERROR(IF(VLOOKUP(W1636,[1]Wurste!$K:$L,2,FALSE)=0,"320er ohne Würste"),
IFERROR(IF(AND(OR(Abfalldokumentation!$I1636="BU3",Abfalldokumentation!$I1636="Verkauf"),Abfalldokumentation!$N1636="Schimmel",Abfalldokumentation!$O1636="keinen Abnehmer/kein Schälpersonal"),"Div. Zipfel, ES ohne Verwendung",VLOOKUP(Abfalldokumentation!$M1636,Produktgruppen!A:B,2,FALSE)),"-")))))))))))))))))))))))</f>
        <v>Vakuumierter VOS ungeschält</v>
      </c>
      <c r="M1636" s="81" t="str">
        <f>IFERROR(VLOOKUP(Abfalldokumentation!$W1636,Artikel!A:C,3,FALSE),Abfalldokumentation!$W1636)</f>
        <v>VOS RW-NATUR-NAT-VAKU</v>
      </c>
      <c r="N1636" s="81" t="str">
        <f>VLOOKUP(D1636,'Liste Gründe'!A:D,2,FALSE)</f>
        <v>Schimmel</v>
      </c>
      <c r="O1636" s="80" t="str">
        <f>IF(ISBLANK(F1636),VLOOKUP(Abfalldokumentation!$X1636,'Liste Gründe'!A:D,3,FALSE),F1636)</f>
        <v>Schimmel</v>
      </c>
      <c r="P1636" s="81" t="str">
        <f>IF(ISBLANK(Abfalldokumentation!$G1636),"-",Abfalldokumentation!$G1636)</f>
        <v>-</v>
      </c>
      <c r="Q1636" s="81">
        <f t="shared" si="204"/>
        <v>45</v>
      </c>
      <c r="R1636" s="81" t="str">
        <f t="shared" si="205"/>
        <v>Produkte</v>
      </c>
      <c r="S1636" s="81" t="str">
        <f t="shared" si="206"/>
        <v>BUs</v>
      </c>
      <c r="T1636" s="81" t="str">
        <f t="shared" si="207"/>
        <v>Symptome</v>
      </c>
      <c r="U1636" s="81">
        <f>IFERROR(VLOOKUP(Abfalldokumentation!$W1636,Kennzahlen!S:U,3,FALSE)*Abfalldokumentation!$J1636,"0")</f>
        <v>128.5</v>
      </c>
      <c r="V1636" s="81" t="str">
        <f>IF(ISBLANK(A1636),VLOOKUP(Abfalldokumentation!$W1636,'Linien - BU'!R:S,2,FALSE),A1636)</f>
        <v>L16</v>
      </c>
      <c r="W1636" s="77">
        <f t="shared" si="208"/>
        <v>49500089</v>
      </c>
      <c r="X1636" s="77">
        <f t="shared" si="209"/>
        <v>12</v>
      </c>
    </row>
    <row r="1637" spans="1:24" ht="30" customHeight="1" x14ac:dyDescent="0.25">
      <c r="A1637" s="45"/>
      <c r="B1637" s="60">
        <v>49500205</v>
      </c>
      <c r="C1637" s="46">
        <v>225</v>
      </c>
      <c r="D1637" s="46">
        <v>12</v>
      </c>
      <c r="E1637" s="47">
        <v>44508</v>
      </c>
      <c r="F1637" s="61"/>
      <c r="G1637" s="46"/>
      <c r="H1637" s="50" t="str">
        <f>IFERROR(VLOOKUP(Abfalldokumentation!$B1637,Artikel!A:C,3,FALSE),Abfalldokumentation!$B1637)</f>
        <v>VOS GRW-CHILI-NAT-VAKU</v>
      </c>
      <c r="I1637" s="73" t="str">
        <f>VLOOKUP(V1637,'Linien - BU'!A:B,2,FALSE)</f>
        <v>BU3</v>
      </c>
      <c r="J1637" s="74">
        <f t="shared" si="203"/>
        <v>225</v>
      </c>
      <c r="K1637" s="75">
        <f>Abfalldokumentation!$E1637</f>
        <v>44508</v>
      </c>
      <c r="L1637" s="74" t="str">
        <f>IFERROR(IF(VLOOKUP(W1637,'[1]Rohware 230'!$B:$C,2,FALSE)=0,"Rohware"),
IFERROR(IF(VLOOKUP(W1637,[1]Sammelnr.!$B:$C,2,FALSE)=0,"Sammelnr. ungeschält ABS"),
IFERROR(IF(VLOOKUP(W1637,[1]Sammelnr.!$E:$F,2,FALSE)=0,"Sammelnr. ungeschält VS"),
IFERROR(IF(VLOOKUP(W1637,[1]Sammelnr.!$H:$I,2,FALSE)=0,"Sammelnr. geschält"),
IFERROR(IF(VLOOKUP(W1637,[1]Offen!$B:$C,2,FALSE)=0,"Offen ungeschält ABS"),
IFERROR(IF(VLOOKUP(W1637,[1]Offen!$E:$F,2,FALSE)=0,"Offen ungeschält VOS"),
IFERROR(IF(VLOOKUP(W1637,[1]Offen!$H:$I,2,FALSE)=0,"Offen geschält RW"),
IFERROR(IF(VLOOKUP(W1637,[1]Offen!$K:$L,2,FALSE)=0,"Offen vegan"),
IFERROR(IF(VLOOKUP(W1637,[1]Offen!$N:$O,2,FALSE)=0,"Offen Zipfel"),
IFERROR(IF(VLOOKUP(W1637,[1]Offen!$Q:$R,2,FALSE)=0,"Offen Endstücke"),
IFERROR(IF(VLOOKUP(W1637,[1]Vakuumiert!$B:$C,2,FALSE)=0,"Vakuumierter VOS ungeschält"),
IFERROR(IF(VLOOKUP(W1637,[1]Vakuumiert!$E:$F,2,FALSE)=0,"Vakuumierter ABS ungeschält"),
IFERROR(IF(VLOOKUP(W1637,[1]Vakuumiert!$H:$I,2,FALSE)=0,"Vakuumierter VOS geschält"),
IFERROR(IF(VLOOKUP(W1637,[1]Vakuumiert!$K:$L,2,FALSE)=0,"Vakuumierter VOS vegan"),
IFERROR(IF(VLOOKUP(W1637,[1]Vakuumiert!$N:$O,2,FALSE)=0,"Vakuumierter VOS Zipfel"),
IFERROR(IF(VLOOKUP(W1637,[1]Vakuumiert!$Q:$R,2,FALSE)=0,"Vakuumiert geschält"),
IFERROR(IF(VLOOKUP(W1637,'[1]vakuumierte Fertigprodukte'!$B:$C,2,FALSE)=0,"Fertigprodukte"),
IFERROR(IF(VLOOKUP(W1637,'[1]vakuumierte Fertigprodukte'!$E:$FI,2,FALSE)=0,"Vakuumierte Zipfel"),
IFERROR(IF(VLOOKUP(W1637,[1]Wurste!$B:$C,2,FALSE)=0,"Räucherwürste"),
IFERROR(IF(VLOOKUP(W1637,[1]Wurste!$E:$F,2,FALSE)=0,"URW/URGW Wurst"),
IFERROR(IF(VLOOKUP(W1637,[1]Wurste!$H:$I,2,FALSE)=0,"HF-Wurst Vegan"),
IFERROR(IF(VLOOKUP(W1637,[1]Wurste!$K:$L,2,FALSE)=0,"320er ohne Würste"),
IFERROR(IF(AND(OR(Abfalldokumentation!$I1637="BU3",Abfalldokumentation!$I1637="Verkauf"),Abfalldokumentation!$N1637="Schimmel",Abfalldokumentation!$O1637="keinen Abnehmer/kein Schälpersonal"),"Div. Zipfel, ES ohne Verwendung",VLOOKUP(Abfalldokumentation!$M1637,Produktgruppen!A:B,2,FALSE)),"-")))))))))))))))))))))))</f>
        <v>Vakuumierter VOS ungeschält</v>
      </c>
      <c r="M1637" s="76" t="str">
        <f>IFERROR(VLOOKUP(Abfalldokumentation!$W1637,Artikel!A:C,3,FALSE),Abfalldokumentation!$W1637)</f>
        <v>VOS GRW-CHILI-NAT-VAKU</v>
      </c>
      <c r="N1637" s="76" t="str">
        <f>VLOOKUP(D1637,'Liste Gründe'!A:D,2,FALSE)</f>
        <v>Schimmel</v>
      </c>
      <c r="O1637" s="75" t="str">
        <f>IF(ISBLANK(F1637),VLOOKUP(Abfalldokumentation!$X1637,'Liste Gründe'!A:D,3,FALSE),F1637)</f>
        <v>Schimmel</v>
      </c>
      <c r="P1637" s="76" t="str">
        <f>IF(ISBLANK(Abfalldokumentation!$G1637),"-",Abfalldokumentation!$G1637)</f>
        <v>-</v>
      </c>
      <c r="Q1637" s="76">
        <f t="shared" si="204"/>
        <v>45</v>
      </c>
      <c r="R1637" s="76" t="str">
        <f t="shared" si="205"/>
        <v>Produkte</v>
      </c>
      <c r="S1637" s="76" t="str">
        <f t="shared" si="206"/>
        <v>BUs</v>
      </c>
      <c r="T1637" s="76" t="str">
        <f t="shared" si="207"/>
        <v>Symptome</v>
      </c>
      <c r="U1637" s="76">
        <f>IFERROR(VLOOKUP(Abfalldokumentation!$W1637,Kennzahlen!S:U,3,FALSE)*Abfalldokumentation!$J1637,"0")</f>
        <v>115.65</v>
      </c>
      <c r="V1637" s="76" t="str">
        <f>IF(ISBLANK(A1637),VLOOKUP(Abfalldokumentation!$W1637,'Linien - BU'!R:S,2,FALSE),A1637)</f>
        <v>BU3</v>
      </c>
      <c r="W1637" s="77">
        <f t="shared" si="208"/>
        <v>49500205</v>
      </c>
      <c r="X1637" s="77">
        <f t="shared" si="209"/>
        <v>12</v>
      </c>
    </row>
    <row r="1638" spans="1:24" ht="30" customHeight="1" x14ac:dyDescent="0.25">
      <c r="A1638" s="39"/>
      <c r="B1638" s="40">
        <v>23500369</v>
      </c>
      <c r="C1638" s="40">
        <v>60</v>
      </c>
      <c r="D1638" s="40">
        <v>60</v>
      </c>
      <c r="E1638" s="41">
        <v>44509</v>
      </c>
      <c r="F1638" s="59"/>
      <c r="G1638" s="40"/>
      <c r="H1638" s="44" t="str">
        <f>IFERROR(VLOOKUP(Abfalldokumentation!$B1638,Artikel!A:C,3,FALSE),Abfalldokumentation!$B1638)</f>
        <v>RW NATUR-NAT SCHÄLEN</v>
      </c>
      <c r="I1638" s="78" t="str">
        <f>VLOOKUP(V1638,'Linien - BU'!A:B,2,FALSE)</f>
        <v>BU1</v>
      </c>
      <c r="J1638" s="79">
        <f t="shared" si="203"/>
        <v>60</v>
      </c>
      <c r="K1638" s="80">
        <f>Abfalldokumentation!$E1638</f>
        <v>44509</v>
      </c>
      <c r="L1638" s="79" t="str">
        <f>IFERROR(IF(VLOOKUP(W1638,'[1]Rohware 230'!$B:$C,2,FALSE)=0,"Rohware"),
IFERROR(IF(VLOOKUP(W1638,[1]Sammelnr.!$B:$C,2,FALSE)=0,"Sammelnr. ungeschält ABS"),
IFERROR(IF(VLOOKUP(W1638,[1]Sammelnr.!$E:$F,2,FALSE)=0,"Sammelnr. ungeschält VS"),
IFERROR(IF(VLOOKUP(W1638,[1]Sammelnr.!$H:$I,2,FALSE)=0,"Sammelnr. geschält"),
IFERROR(IF(VLOOKUP(W1638,[1]Offen!$B:$C,2,FALSE)=0,"Offen ungeschält ABS"),
IFERROR(IF(VLOOKUP(W1638,[1]Offen!$E:$F,2,FALSE)=0,"Offen ungeschält VOS"),
IFERROR(IF(VLOOKUP(W1638,[1]Offen!$H:$I,2,FALSE)=0,"Offen geschält RW"),
IFERROR(IF(VLOOKUP(W1638,[1]Offen!$K:$L,2,FALSE)=0,"Offen vegan"),
IFERROR(IF(VLOOKUP(W1638,[1]Offen!$N:$O,2,FALSE)=0,"Offen Zipfel"),
IFERROR(IF(VLOOKUP(W1638,[1]Offen!$Q:$R,2,FALSE)=0,"Offen Endstücke"),
IFERROR(IF(VLOOKUP(W1638,[1]Vakuumiert!$B:$C,2,FALSE)=0,"Vakuumierter VOS ungeschält"),
IFERROR(IF(VLOOKUP(W1638,[1]Vakuumiert!$E:$F,2,FALSE)=0,"Vakuumierter ABS ungeschält"),
IFERROR(IF(VLOOKUP(W1638,[1]Vakuumiert!$H:$I,2,FALSE)=0,"Vakuumierter VOS geschält"),
IFERROR(IF(VLOOKUP(W1638,[1]Vakuumiert!$K:$L,2,FALSE)=0,"Vakuumierter VOS vegan"),
IFERROR(IF(VLOOKUP(W1638,[1]Vakuumiert!$N:$O,2,FALSE)=0,"Vakuumierter VOS Zipfel"),
IFERROR(IF(VLOOKUP(W1638,[1]Vakuumiert!$Q:$R,2,FALSE)=0,"Vakuumiert geschält"),
IFERROR(IF(VLOOKUP(W1638,'[1]vakuumierte Fertigprodukte'!$B:$C,2,FALSE)=0,"Fertigprodukte"),
IFERROR(IF(VLOOKUP(W1638,'[1]vakuumierte Fertigprodukte'!$E:$FI,2,FALSE)=0,"Vakuumierte Zipfel"),
IFERROR(IF(VLOOKUP(W1638,[1]Wurste!$B:$C,2,FALSE)=0,"Räucherwürste"),
IFERROR(IF(VLOOKUP(W1638,[1]Wurste!$E:$F,2,FALSE)=0,"URW/URGW Wurst"),
IFERROR(IF(VLOOKUP(W1638,[1]Wurste!$H:$I,2,FALSE)=0,"HF-Wurst Vegan"),
IFERROR(IF(VLOOKUP(W1638,[1]Wurste!$K:$L,2,FALSE)=0,"320er ohne Würste"),
IFERROR(IF(AND(OR(Abfalldokumentation!$I1638="BU3",Abfalldokumentation!$I1638="Verkauf"),Abfalldokumentation!$N1638="Schimmel",Abfalldokumentation!$O1638="keinen Abnehmer/kein Schälpersonal"),"Div. Zipfel, ES ohne Verwendung",VLOOKUP(Abfalldokumentation!$M1638,Produktgruppen!A:B,2,FALSE)),"-")))))))))))))))))))))))</f>
        <v>Offen geschält RW</v>
      </c>
      <c r="M1638" s="81" t="str">
        <f>IFERROR(VLOOKUP(Abfalldokumentation!$W1638,Artikel!A:C,3,FALSE),Abfalldokumentation!$W1638)</f>
        <v>RW NATUR-NAT SCHÄLEN</v>
      </c>
      <c r="N1638" s="81" t="str">
        <f>VLOOKUP(D1638,'Liste Gründe'!A:D,2,FALSE)</f>
        <v>Rest</v>
      </c>
      <c r="O1638" s="80" t="str">
        <f>IF(ISBLANK(F1638),VLOOKUP(Abfalldokumentation!$X1638,'Liste Gründe'!A:D,3,FALSE),F1638)</f>
        <v>geschälte Rinde</v>
      </c>
      <c r="P1638" s="81" t="str">
        <f>IF(ISBLANK(Abfalldokumentation!$G1638),"-",Abfalldokumentation!$G1638)</f>
        <v>-</v>
      </c>
      <c r="Q1638" s="81">
        <f t="shared" si="204"/>
        <v>45</v>
      </c>
      <c r="R1638" s="81" t="str">
        <f t="shared" si="205"/>
        <v>Produkte</v>
      </c>
      <c r="S1638" s="81" t="str">
        <f t="shared" si="206"/>
        <v>BUs</v>
      </c>
      <c r="T1638" s="81" t="str">
        <f t="shared" si="207"/>
        <v>Symptome</v>
      </c>
      <c r="U1638" s="81" t="str">
        <f>IFERROR(VLOOKUP(Abfalldokumentation!$W1638,Kennzahlen!S:U,3,FALSE)*Abfalldokumentation!$J1638,"0")</f>
        <v>0</v>
      </c>
      <c r="V1638" s="81" t="str">
        <f>IF(ISBLANK(A1638),VLOOKUP(Abfalldokumentation!$W1638,'Linien - BU'!R:S,2,FALSE),A1638)</f>
        <v>RWV</v>
      </c>
      <c r="W1638" s="77">
        <f t="shared" si="208"/>
        <v>23500369</v>
      </c>
      <c r="X1638" s="77">
        <f t="shared" si="209"/>
        <v>60</v>
      </c>
    </row>
    <row r="1639" spans="1:24" ht="30" customHeight="1" x14ac:dyDescent="0.25">
      <c r="A1639" s="45"/>
      <c r="B1639" s="46" t="s">
        <v>36</v>
      </c>
      <c r="C1639" s="46">
        <v>6</v>
      </c>
      <c r="D1639" s="46">
        <v>74</v>
      </c>
      <c r="E1639" s="47">
        <v>44509</v>
      </c>
      <c r="F1639" s="61"/>
      <c r="G1639" s="46"/>
      <c r="H1639" s="50" t="str">
        <f>IFERROR(VLOOKUP(Abfalldokumentation!$B1639,Artikel!A:C,3,FALSE),Abfalldokumentation!$B1639)</f>
        <v>-</v>
      </c>
      <c r="I1639" s="73" t="str">
        <f>VLOOKUP(V1639,'Linien - BU'!A:B,2,FALSE)</f>
        <v>BU1</v>
      </c>
      <c r="J1639" s="74">
        <f t="shared" si="203"/>
        <v>6</v>
      </c>
      <c r="K1639" s="75">
        <f>Abfalldokumentation!$E1639</f>
        <v>44509</v>
      </c>
      <c r="L1639" s="74" t="str">
        <f>IFERROR(IF(VLOOKUP(W1639,'[1]Rohware 230'!$B:$C,2,FALSE)=0,"Rohware"),
IFERROR(IF(VLOOKUP(W1639,[1]Sammelnr.!$B:$C,2,FALSE)=0,"Sammelnr. ungeschält ABS"),
IFERROR(IF(VLOOKUP(W1639,[1]Sammelnr.!$E:$F,2,FALSE)=0,"Sammelnr. ungeschält VS"),
IFERROR(IF(VLOOKUP(W1639,[1]Sammelnr.!$H:$I,2,FALSE)=0,"Sammelnr. geschält"),
IFERROR(IF(VLOOKUP(W1639,[1]Offen!$B:$C,2,FALSE)=0,"Offen ungeschält ABS"),
IFERROR(IF(VLOOKUP(W1639,[1]Offen!$E:$F,2,FALSE)=0,"Offen ungeschält VOS"),
IFERROR(IF(VLOOKUP(W1639,[1]Offen!$H:$I,2,FALSE)=0,"Offen geschält RW"),
IFERROR(IF(VLOOKUP(W1639,[1]Offen!$K:$L,2,FALSE)=0,"Offen vegan"),
IFERROR(IF(VLOOKUP(W1639,[1]Offen!$N:$O,2,FALSE)=0,"Offen Zipfel"),
IFERROR(IF(VLOOKUP(W1639,[1]Offen!$Q:$R,2,FALSE)=0,"Offen Endstücke"),
IFERROR(IF(VLOOKUP(W1639,[1]Vakuumiert!$B:$C,2,FALSE)=0,"Vakuumierter VOS ungeschält"),
IFERROR(IF(VLOOKUP(W1639,[1]Vakuumiert!$E:$F,2,FALSE)=0,"Vakuumierter ABS ungeschält"),
IFERROR(IF(VLOOKUP(W1639,[1]Vakuumiert!$H:$I,2,FALSE)=0,"Vakuumierter VOS geschält"),
IFERROR(IF(VLOOKUP(W1639,[1]Vakuumiert!$K:$L,2,FALSE)=0,"Vakuumierter VOS vegan"),
IFERROR(IF(VLOOKUP(W1639,[1]Vakuumiert!$N:$O,2,FALSE)=0,"Vakuumierter VOS Zipfel"),
IFERROR(IF(VLOOKUP(W1639,[1]Vakuumiert!$Q:$R,2,FALSE)=0,"Vakuumiert geschält"),
IFERROR(IF(VLOOKUP(W1639,'[1]vakuumierte Fertigprodukte'!$B:$C,2,FALSE)=0,"Fertigprodukte"),
IFERROR(IF(VLOOKUP(W1639,'[1]vakuumierte Fertigprodukte'!$E:$FI,2,FALSE)=0,"Vakuumierte Zipfel"),
IFERROR(IF(VLOOKUP(W1639,[1]Wurste!$B:$C,2,FALSE)=0,"Räucherwürste"),
IFERROR(IF(VLOOKUP(W1639,[1]Wurste!$E:$F,2,FALSE)=0,"URW/URGW Wurst"),
IFERROR(IF(VLOOKUP(W1639,[1]Wurste!$H:$I,2,FALSE)=0,"HF-Wurst Vegan"),
IFERROR(IF(VLOOKUP(W1639,[1]Wurste!$K:$L,2,FALSE)=0,"320er ohne Würste"),
IFERROR(IF(AND(OR(Abfalldokumentation!$I1639="BU3",Abfalldokumentation!$I1639="Verkauf"),Abfalldokumentation!$N1639="Schimmel",Abfalldokumentation!$O1639="keinen Abnehmer/kein Schälpersonal"),"Div. Zipfel, ES ohne Verwendung",VLOOKUP(Abfalldokumentation!$M1639,Produktgruppen!A:B,2,FALSE)),"-")))))))))))))))))))))))</f>
        <v>Rest</v>
      </c>
      <c r="M1639" s="76" t="str">
        <f>IFERROR(VLOOKUP(Abfalldokumentation!$W1639,Artikel!A:C,3,FALSE),Abfalldokumentation!$W1639)</f>
        <v>-</v>
      </c>
      <c r="N1639" s="76" t="str">
        <f>VLOOKUP(D1639,'Liste Gründe'!A:D,2,FALSE)</f>
        <v>Qualitätssicherung</v>
      </c>
      <c r="O1639" s="75" t="str">
        <f>IF(ISBLANK(F1639),VLOOKUP(Abfalldokumentation!$X1639,'Liste Gründe'!A:D,3,FALSE),F1639)</f>
        <v>Sensorik</v>
      </c>
      <c r="P1639" s="76" t="str">
        <f>IF(ISBLANK(Abfalldokumentation!$G1639),"-",Abfalldokumentation!$G1639)</f>
        <v>-</v>
      </c>
      <c r="Q1639" s="76">
        <f t="shared" si="204"/>
        <v>45</v>
      </c>
      <c r="R1639" s="76" t="str">
        <f t="shared" si="205"/>
        <v>Produkte</v>
      </c>
      <c r="S1639" s="76" t="str">
        <f t="shared" si="206"/>
        <v>BUs</v>
      </c>
      <c r="T1639" s="76" t="str">
        <f t="shared" si="207"/>
        <v>Symptome</v>
      </c>
      <c r="U1639" s="76" t="str">
        <f>IFERROR(VLOOKUP(Abfalldokumentation!$W1639,Kennzahlen!S:U,3,FALSE)*Abfalldokumentation!$J1639,"0")</f>
        <v>0</v>
      </c>
      <c r="V1639" s="76" t="str">
        <f>IF(ISBLANK(A1639),VLOOKUP(Abfalldokumentation!$W1639,'Linien - BU'!R:S,2,FALSE),A1639)</f>
        <v>RWV</v>
      </c>
      <c r="W1639" s="77" t="str">
        <f t="shared" si="208"/>
        <v>-</v>
      </c>
      <c r="X1639" s="77">
        <f t="shared" si="209"/>
        <v>74</v>
      </c>
    </row>
    <row r="1640" spans="1:24" ht="30" customHeight="1" x14ac:dyDescent="0.25">
      <c r="A1640" s="39"/>
      <c r="B1640" s="40" t="s">
        <v>36</v>
      </c>
      <c r="C1640" s="40">
        <v>15</v>
      </c>
      <c r="D1640" s="40">
        <v>30</v>
      </c>
      <c r="E1640" s="41">
        <v>44509</v>
      </c>
      <c r="F1640" s="59"/>
      <c r="G1640" s="40"/>
      <c r="H1640" s="44" t="str">
        <f>IFERROR(VLOOKUP(Abfalldokumentation!$B1640,Artikel!A:C,3,FALSE),Abfalldokumentation!$B1640)</f>
        <v>-</v>
      </c>
      <c r="I1640" s="78" t="str">
        <f>VLOOKUP(V1640,'Linien - BU'!A:B,2,FALSE)</f>
        <v>BU1</v>
      </c>
      <c r="J1640" s="79">
        <f t="shared" si="203"/>
        <v>15</v>
      </c>
      <c r="K1640" s="80">
        <f>Abfalldokumentation!$E1640</f>
        <v>44509</v>
      </c>
      <c r="L1640" s="79" t="str">
        <f>IFERROR(IF(VLOOKUP(W1640,'[1]Rohware 230'!$B:$C,2,FALSE)=0,"Rohware"),
IFERROR(IF(VLOOKUP(W1640,[1]Sammelnr.!$B:$C,2,FALSE)=0,"Sammelnr. ungeschält ABS"),
IFERROR(IF(VLOOKUP(W1640,[1]Sammelnr.!$E:$F,2,FALSE)=0,"Sammelnr. ungeschält VS"),
IFERROR(IF(VLOOKUP(W1640,[1]Sammelnr.!$H:$I,2,FALSE)=0,"Sammelnr. geschält"),
IFERROR(IF(VLOOKUP(W1640,[1]Offen!$B:$C,2,FALSE)=0,"Offen ungeschält ABS"),
IFERROR(IF(VLOOKUP(W1640,[1]Offen!$E:$F,2,FALSE)=0,"Offen ungeschält VOS"),
IFERROR(IF(VLOOKUP(W1640,[1]Offen!$H:$I,2,FALSE)=0,"Offen geschält RW"),
IFERROR(IF(VLOOKUP(W1640,[1]Offen!$K:$L,2,FALSE)=0,"Offen vegan"),
IFERROR(IF(VLOOKUP(W1640,[1]Offen!$N:$O,2,FALSE)=0,"Offen Zipfel"),
IFERROR(IF(VLOOKUP(W1640,[1]Offen!$Q:$R,2,FALSE)=0,"Offen Endstücke"),
IFERROR(IF(VLOOKUP(W1640,[1]Vakuumiert!$B:$C,2,FALSE)=0,"Vakuumierter VOS ungeschält"),
IFERROR(IF(VLOOKUP(W1640,[1]Vakuumiert!$E:$F,2,FALSE)=0,"Vakuumierter ABS ungeschält"),
IFERROR(IF(VLOOKUP(W1640,[1]Vakuumiert!$H:$I,2,FALSE)=0,"Vakuumierter VOS geschält"),
IFERROR(IF(VLOOKUP(W1640,[1]Vakuumiert!$K:$L,2,FALSE)=0,"Vakuumierter VOS vegan"),
IFERROR(IF(VLOOKUP(W1640,[1]Vakuumiert!$N:$O,2,FALSE)=0,"Vakuumierter VOS Zipfel"),
IFERROR(IF(VLOOKUP(W1640,[1]Vakuumiert!$Q:$R,2,FALSE)=0,"Vakuumiert geschält"),
IFERROR(IF(VLOOKUP(W1640,'[1]vakuumierte Fertigprodukte'!$B:$C,2,FALSE)=0,"Fertigprodukte"),
IFERROR(IF(VLOOKUP(W1640,'[1]vakuumierte Fertigprodukte'!$E:$FI,2,FALSE)=0,"Vakuumierte Zipfel"),
IFERROR(IF(VLOOKUP(W1640,[1]Wurste!$B:$C,2,FALSE)=0,"Räucherwürste"),
IFERROR(IF(VLOOKUP(W1640,[1]Wurste!$E:$F,2,FALSE)=0,"URW/URGW Wurst"),
IFERROR(IF(VLOOKUP(W1640,[1]Wurste!$H:$I,2,FALSE)=0,"HF-Wurst Vegan"),
IFERROR(IF(VLOOKUP(W1640,[1]Wurste!$K:$L,2,FALSE)=0,"320er ohne Würste"),
IFERROR(IF(AND(OR(Abfalldokumentation!$I1640="BU3",Abfalldokumentation!$I1640="Verkauf"),Abfalldokumentation!$N1640="Schimmel",Abfalldokumentation!$O1640="keinen Abnehmer/kein Schälpersonal"),"Div. Zipfel, ES ohne Verwendung",VLOOKUP(Abfalldokumentation!$M1640,Produktgruppen!A:B,2,FALSE)),"-")))))))))))))))))))))))</f>
        <v>Rest</v>
      </c>
      <c r="M1640" s="81" t="str">
        <f>IFERROR(VLOOKUP(Abfalldokumentation!$W1640,Artikel!A:C,3,FALSE),Abfalldokumentation!$W1640)</f>
        <v>-</v>
      </c>
      <c r="N1640" s="81" t="str">
        <f>VLOOKUP(D1640,'Liste Gründe'!A:D,2,FALSE)</f>
        <v>Linienbezogen</v>
      </c>
      <c r="O1640" s="80" t="str">
        <f>IF(ISBLANK(F1640),VLOOKUP(Abfalldokumentation!$X1640,'Liste Gründe'!A:D,3,FALSE),F1640)</f>
        <v>Maschinenabfall</v>
      </c>
      <c r="P1640" s="81" t="str">
        <f>IF(ISBLANK(Abfalldokumentation!$G1640),"-",Abfalldokumentation!$G1640)</f>
        <v>-</v>
      </c>
      <c r="Q1640" s="81">
        <f t="shared" si="204"/>
        <v>45</v>
      </c>
      <c r="R1640" s="81" t="str">
        <f t="shared" si="205"/>
        <v>Produkte</v>
      </c>
      <c r="S1640" s="81" t="str">
        <f t="shared" si="206"/>
        <v>BUs</v>
      </c>
      <c r="T1640" s="81" t="str">
        <f t="shared" si="207"/>
        <v>Symptome</v>
      </c>
      <c r="U1640" s="81" t="str">
        <f>IFERROR(VLOOKUP(Abfalldokumentation!$W1640,Kennzahlen!S:U,3,FALSE)*Abfalldokumentation!$J1640,"0")</f>
        <v>0</v>
      </c>
      <c r="V1640" s="81" t="str">
        <f>IF(ISBLANK(A1640),VLOOKUP(Abfalldokumentation!$W1640,'Linien - BU'!R:S,2,FALSE),A1640)</f>
        <v>RWV</v>
      </c>
      <c r="W1640" s="77" t="str">
        <f t="shared" si="208"/>
        <v>-</v>
      </c>
      <c r="X1640" s="77">
        <f t="shared" si="209"/>
        <v>30</v>
      </c>
    </row>
    <row r="1641" spans="1:24" ht="30" customHeight="1" x14ac:dyDescent="0.25">
      <c r="A1641" s="45"/>
      <c r="B1641" s="46">
        <v>29500861</v>
      </c>
      <c r="C1641" s="46">
        <v>21</v>
      </c>
      <c r="D1641" s="46">
        <v>12</v>
      </c>
      <c r="E1641" s="47">
        <v>44509</v>
      </c>
      <c r="F1641" s="61"/>
      <c r="G1641" s="46"/>
      <c r="H1641" s="50" t="str">
        <f>IFERROR(VLOOKUP(Abfalldokumentation!$B1641,Artikel!A:C,3,FALSE),Abfalldokumentation!$B1641)</f>
        <v>VOS RW-NUSS OGT</v>
      </c>
      <c r="I1641" s="73" t="str">
        <f>VLOOKUP(V1641,'Linien - BU'!A:B,2,FALSE)</f>
        <v>BU3</v>
      </c>
      <c r="J1641" s="74">
        <f t="shared" si="203"/>
        <v>21</v>
      </c>
      <c r="K1641" s="75">
        <f>Abfalldokumentation!$E1641</f>
        <v>44509</v>
      </c>
      <c r="L1641" s="74" t="str">
        <f>IFERROR(IF(VLOOKUP(W1641,'[1]Rohware 230'!$B:$C,2,FALSE)=0,"Rohware"),
IFERROR(IF(VLOOKUP(W1641,[1]Sammelnr.!$B:$C,2,FALSE)=0,"Sammelnr. ungeschält ABS"),
IFERROR(IF(VLOOKUP(W1641,[1]Sammelnr.!$E:$F,2,FALSE)=0,"Sammelnr. ungeschält VS"),
IFERROR(IF(VLOOKUP(W1641,[1]Sammelnr.!$H:$I,2,FALSE)=0,"Sammelnr. geschält"),
IFERROR(IF(VLOOKUP(W1641,[1]Offen!$B:$C,2,FALSE)=0,"Offen ungeschält ABS"),
IFERROR(IF(VLOOKUP(W1641,[1]Offen!$E:$F,2,FALSE)=0,"Offen ungeschält VOS"),
IFERROR(IF(VLOOKUP(W1641,[1]Offen!$H:$I,2,FALSE)=0,"Offen geschält RW"),
IFERROR(IF(VLOOKUP(W1641,[1]Offen!$K:$L,2,FALSE)=0,"Offen vegan"),
IFERROR(IF(VLOOKUP(W1641,[1]Offen!$N:$O,2,FALSE)=0,"Offen Zipfel"),
IFERROR(IF(VLOOKUP(W1641,[1]Offen!$Q:$R,2,FALSE)=0,"Offen Endstücke"),
IFERROR(IF(VLOOKUP(W1641,[1]Vakuumiert!$B:$C,2,FALSE)=0,"Vakuumierter VOS ungeschält"),
IFERROR(IF(VLOOKUP(W1641,[1]Vakuumiert!$E:$F,2,FALSE)=0,"Vakuumierter ABS ungeschält"),
IFERROR(IF(VLOOKUP(W1641,[1]Vakuumiert!$H:$I,2,FALSE)=0,"Vakuumierter VOS geschält"),
IFERROR(IF(VLOOKUP(W1641,[1]Vakuumiert!$K:$L,2,FALSE)=0,"Vakuumierter VOS vegan"),
IFERROR(IF(VLOOKUP(W1641,[1]Vakuumiert!$N:$O,2,FALSE)=0,"Vakuumierter VOS Zipfel"),
IFERROR(IF(VLOOKUP(W1641,[1]Vakuumiert!$Q:$R,2,FALSE)=0,"Vakuumiert geschält"),
IFERROR(IF(VLOOKUP(W1641,'[1]vakuumierte Fertigprodukte'!$B:$C,2,FALSE)=0,"Fertigprodukte"),
IFERROR(IF(VLOOKUP(W1641,'[1]vakuumierte Fertigprodukte'!$E:$FI,2,FALSE)=0,"Vakuumierte Zipfel"),
IFERROR(IF(VLOOKUP(W1641,[1]Wurste!$B:$C,2,FALSE)=0,"Räucherwürste"),
IFERROR(IF(VLOOKUP(W1641,[1]Wurste!$E:$F,2,FALSE)=0,"URW/URGW Wurst"),
IFERROR(IF(VLOOKUP(W1641,[1]Wurste!$H:$I,2,FALSE)=0,"HF-Wurst Vegan"),
IFERROR(IF(VLOOKUP(W1641,[1]Wurste!$K:$L,2,FALSE)=0,"320er ohne Würste"),
IFERROR(IF(AND(OR(Abfalldokumentation!$I1641="BU3",Abfalldokumentation!$I1641="Verkauf"),Abfalldokumentation!$N1641="Schimmel",Abfalldokumentation!$O1641="keinen Abnehmer/kein Schälpersonal"),"Div. Zipfel, ES ohne Verwendung",VLOOKUP(Abfalldokumentation!$M1641,Produktgruppen!A:B,2,FALSE)),"-")))))))))))))))))))))))</f>
        <v>Offen ungeschält VOS</v>
      </c>
      <c r="M1641" s="76" t="str">
        <f>IFERROR(VLOOKUP(Abfalldokumentation!$W1641,Artikel!A:C,3,FALSE),Abfalldokumentation!$W1641)</f>
        <v>VOS RW-NUSS OGT</v>
      </c>
      <c r="N1641" s="76" t="str">
        <f>VLOOKUP(D1641,'Liste Gründe'!A:D,2,FALSE)</f>
        <v>Schimmel</v>
      </c>
      <c r="O1641" s="75" t="str">
        <f>IF(ISBLANK(F1641),VLOOKUP(Abfalldokumentation!$X1641,'Liste Gründe'!A:D,3,FALSE),F1641)</f>
        <v>Schimmel</v>
      </c>
      <c r="P1641" s="76" t="str">
        <f>IF(ISBLANK(Abfalldokumentation!$G1641),"-",Abfalldokumentation!$G1641)</f>
        <v>-</v>
      </c>
      <c r="Q1641" s="76">
        <f t="shared" si="204"/>
        <v>45</v>
      </c>
      <c r="R1641" s="76" t="str">
        <f t="shared" si="205"/>
        <v>Produkte</v>
      </c>
      <c r="S1641" s="76" t="str">
        <f t="shared" si="206"/>
        <v>BUs</v>
      </c>
      <c r="T1641" s="76" t="str">
        <f t="shared" si="207"/>
        <v>Symptome</v>
      </c>
      <c r="U1641" s="76">
        <f>IFERROR(VLOOKUP(Abfalldokumentation!$W1641,Kennzahlen!S:U,3,FALSE)*Abfalldokumentation!$J1641,"0")</f>
        <v>10.5</v>
      </c>
      <c r="V1641" s="76" t="str">
        <f>IF(ISBLANK(A1641),VLOOKUP(Abfalldokumentation!$W1641,'Linien - BU'!R:S,2,FALSE),A1641)</f>
        <v>BU3</v>
      </c>
      <c r="W1641" s="77">
        <f t="shared" si="208"/>
        <v>29500861</v>
      </c>
      <c r="X1641" s="77">
        <f t="shared" si="209"/>
        <v>12</v>
      </c>
    </row>
    <row r="1642" spans="1:24" ht="30" customHeight="1" x14ac:dyDescent="0.25">
      <c r="A1642" s="39"/>
      <c r="B1642" s="40">
        <v>29500885</v>
      </c>
      <c r="C1642" s="40">
        <v>18</v>
      </c>
      <c r="D1642" s="40">
        <v>61</v>
      </c>
      <c r="E1642" s="41">
        <v>44509</v>
      </c>
      <c r="F1642" s="59"/>
      <c r="G1642" s="40"/>
      <c r="H1642" s="44" t="str">
        <f>IFERROR(VLOOKUP(Abfalldokumentation!$B1642,Artikel!A:C,3,FALSE),Abfalldokumentation!$B1642)</f>
        <v>ABS HEUBL</v>
      </c>
      <c r="I1642" s="78" t="str">
        <f>VLOOKUP(V1642,'Linien - BU'!A:B,2,FALSE)</f>
        <v>BU4</v>
      </c>
      <c r="J1642" s="79">
        <f t="shared" si="203"/>
        <v>18</v>
      </c>
      <c r="K1642" s="80">
        <f>Abfalldokumentation!$E1642</f>
        <v>44509</v>
      </c>
      <c r="L1642" s="79" t="str">
        <f>IFERROR(IF(VLOOKUP(W1642,'[1]Rohware 230'!$B:$C,2,FALSE)=0,"Rohware"),
IFERROR(IF(VLOOKUP(W1642,[1]Sammelnr.!$B:$C,2,FALSE)=0,"Sammelnr. ungeschält ABS"),
IFERROR(IF(VLOOKUP(W1642,[1]Sammelnr.!$E:$F,2,FALSE)=0,"Sammelnr. ungeschält VS"),
IFERROR(IF(VLOOKUP(W1642,[1]Sammelnr.!$H:$I,2,FALSE)=0,"Sammelnr. geschält"),
IFERROR(IF(VLOOKUP(W1642,[1]Offen!$B:$C,2,FALSE)=0,"Offen ungeschält ABS"),
IFERROR(IF(VLOOKUP(W1642,[1]Offen!$E:$F,2,FALSE)=0,"Offen ungeschält VOS"),
IFERROR(IF(VLOOKUP(W1642,[1]Offen!$H:$I,2,FALSE)=0,"Offen geschält RW"),
IFERROR(IF(VLOOKUP(W1642,[1]Offen!$K:$L,2,FALSE)=0,"Offen vegan"),
IFERROR(IF(VLOOKUP(W1642,[1]Offen!$N:$O,2,FALSE)=0,"Offen Zipfel"),
IFERROR(IF(VLOOKUP(W1642,[1]Offen!$Q:$R,2,FALSE)=0,"Offen Endstücke"),
IFERROR(IF(VLOOKUP(W1642,[1]Vakuumiert!$B:$C,2,FALSE)=0,"Vakuumierter VOS ungeschält"),
IFERROR(IF(VLOOKUP(W1642,[1]Vakuumiert!$E:$F,2,FALSE)=0,"Vakuumierter ABS ungeschält"),
IFERROR(IF(VLOOKUP(W1642,[1]Vakuumiert!$H:$I,2,FALSE)=0,"Vakuumierter VOS geschält"),
IFERROR(IF(VLOOKUP(W1642,[1]Vakuumiert!$K:$L,2,FALSE)=0,"Vakuumierter VOS vegan"),
IFERROR(IF(VLOOKUP(W1642,[1]Vakuumiert!$N:$O,2,FALSE)=0,"Vakuumierter VOS Zipfel"),
IFERROR(IF(VLOOKUP(W1642,[1]Vakuumiert!$Q:$R,2,FALSE)=0,"Vakuumiert geschält"),
IFERROR(IF(VLOOKUP(W1642,'[1]vakuumierte Fertigprodukte'!$B:$C,2,FALSE)=0,"Fertigprodukte"),
IFERROR(IF(VLOOKUP(W1642,'[1]vakuumierte Fertigprodukte'!$E:$FI,2,FALSE)=0,"Vakuumierte Zipfel"),
IFERROR(IF(VLOOKUP(W1642,[1]Wurste!$B:$C,2,FALSE)=0,"Räucherwürste"),
IFERROR(IF(VLOOKUP(W1642,[1]Wurste!$E:$F,2,FALSE)=0,"URW/URGW Wurst"),
IFERROR(IF(VLOOKUP(W1642,[1]Wurste!$H:$I,2,FALSE)=0,"HF-Wurst Vegan"),
IFERROR(IF(VLOOKUP(W1642,[1]Wurste!$K:$L,2,FALSE)=0,"320er ohne Würste"),
IFERROR(IF(AND(OR(Abfalldokumentation!$I1642="BU3",Abfalldokumentation!$I1642="Verkauf"),Abfalldokumentation!$N1642="Schimmel",Abfalldokumentation!$O1642="keinen Abnehmer/kein Schälpersonal"),"Div. Zipfel, ES ohne Verwendung",VLOOKUP(Abfalldokumentation!$M1642,Produktgruppen!A:B,2,FALSE)),"-")))))))))))))))))))))))</f>
        <v>Offen ungeschält ABS</v>
      </c>
      <c r="M1642" s="81" t="str">
        <f>IFERROR(VLOOKUP(Abfalldokumentation!$W1642,Artikel!A:C,3,FALSE),Abfalldokumentation!$W1642)</f>
        <v>ABS HEUBL</v>
      </c>
      <c r="N1642" s="81" t="str">
        <f>VLOOKUP(D1642,'Liste Gründe'!A:D,2,FALSE)</f>
        <v>keinen Verwendungszweck</v>
      </c>
      <c r="O1642" s="80" t="str">
        <f>IF(ISBLANK(F1642),VLOOKUP(Abfalldokumentation!$X1642,'Liste Gründe'!A:D,3,FALSE),F1642)</f>
        <v>keinen Verwendungszweck</v>
      </c>
      <c r="P1642" s="81" t="str">
        <f>IF(ISBLANK(Abfalldokumentation!$G1642),"-",Abfalldokumentation!$G1642)</f>
        <v>-</v>
      </c>
      <c r="Q1642" s="81">
        <f t="shared" si="204"/>
        <v>45</v>
      </c>
      <c r="R1642" s="81" t="str">
        <f t="shared" si="205"/>
        <v>Produkte</v>
      </c>
      <c r="S1642" s="81" t="str">
        <f t="shared" si="206"/>
        <v>BUs</v>
      </c>
      <c r="T1642" s="81" t="str">
        <f t="shared" si="207"/>
        <v>Symptome</v>
      </c>
      <c r="U1642" s="81">
        <f>IFERROR(VLOOKUP(Abfalldokumentation!$W1642,Kennzahlen!S:U,3,FALSE)*Abfalldokumentation!$J1642,"0")</f>
        <v>0.18</v>
      </c>
      <c r="V1642" s="81" t="str">
        <f>IF(ISBLANK(A1642),VLOOKUP(Abfalldokumentation!$W1642,'Linien - BU'!R:S,2,FALSE),A1642)</f>
        <v>BU4</v>
      </c>
      <c r="W1642" s="77">
        <f t="shared" si="208"/>
        <v>29500885</v>
      </c>
      <c r="X1642" s="77">
        <f t="shared" si="209"/>
        <v>61</v>
      </c>
    </row>
    <row r="1643" spans="1:24" ht="30" customHeight="1" x14ac:dyDescent="0.25">
      <c r="A1643" s="45"/>
      <c r="B1643" s="46">
        <v>29500885</v>
      </c>
      <c r="C1643" s="46">
        <v>13</v>
      </c>
      <c r="D1643" s="46">
        <v>61</v>
      </c>
      <c r="E1643" s="47">
        <v>44509</v>
      </c>
      <c r="F1643" s="61"/>
      <c r="G1643" s="46"/>
      <c r="H1643" s="50" t="str">
        <f>IFERROR(VLOOKUP(Abfalldokumentation!$B1643,Artikel!A:C,3,FALSE),Abfalldokumentation!$B1643)</f>
        <v>ABS HEUBL</v>
      </c>
      <c r="I1643" s="73" t="str">
        <f>VLOOKUP(V1643,'Linien - BU'!A:B,2,FALSE)</f>
        <v>BU4</v>
      </c>
      <c r="J1643" s="74">
        <f t="shared" si="203"/>
        <v>13</v>
      </c>
      <c r="K1643" s="75">
        <f>Abfalldokumentation!$E1643</f>
        <v>44509</v>
      </c>
      <c r="L1643" s="74" t="str">
        <f>IFERROR(IF(VLOOKUP(W1643,'[1]Rohware 230'!$B:$C,2,FALSE)=0,"Rohware"),
IFERROR(IF(VLOOKUP(W1643,[1]Sammelnr.!$B:$C,2,FALSE)=0,"Sammelnr. ungeschält ABS"),
IFERROR(IF(VLOOKUP(W1643,[1]Sammelnr.!$E:$F,2,FALSE)=0,"Sammelnr. ungeschält VS"),
IFERROR(IF(VLOOKUP(W1643,[1]Sammelnr.!$H:$I,2,FALSE)=0,"Sammelnr. geschält"),
IFERROR(IF(VLOOKUP(W1643,[1]Offen!$B:$C,2,FALSE)=0,"Offen ungeschält ABS"),
IFERROR(IF(VLOOKUP(W1643,[1]Offen!$E:$F,2,FALSE)=0,"Offen ungeschält VOS"),
IFERROR(IF(VLOOKUP(W1643,[1]Offen!$H:$I,2,FALSE)=0,"Offen geschält RW"),
IFERROR(IF(VLOOKUP(W1643,[1]Offen!$K:$L,2,FALSE)=0,"Offen vegan"),
IFERROR(IF(VLOOKUP(W1643,[1]Offen!$N:$O,2,FALSE)=0,"Offen Zipfel"),
IFERROR(IF(VLOOKUP(W1643,[1]Offen!$Q:$R,2,FALSE)=0,"Offen Endstücke"),
IFERROR(IF(VLOOKUP(W1643,[1]Vakuumiert!$B:$C,2,FALSE)=0,"Vakuumierter VOS ungeschält"),
IFERROR(IF(VLOOKUP(W1643,[1]Vakuumiert!$E:$F,2,FALSE)=0,"Vakuumierter ABS ungeschält"),
IFERROR(IF(VLOOKUP(W1643,[1]Vakuumiert!$H:$I,2,FALSE)=0,"Vakuumierter VOS geschält"),
IFERROR(IF(VLOOKUP(W1643,[1]Vakuumiert!$K:$L,2,FALSE)=0,"Vakuumierter VOS vegan"),
IFERROR(IF(VLOOKUP(W1643,[1]Vakuumiert!$N:$O,2,FALSE)=0,"Vakuumierter VOS Zipfel"),
IFERROR(IF(VLOOKUP(W1643,[1]Vakuumiert!$Q:$R,2,FALSE)=0,"Vakuumiert geschält"),
IFERROR(IF(VLOOKUP(W1643,'[1]vakuumierte Fertigprodukte'!$B:$C,2,FALSE)=0,"Fertigprodukte"),
IFERROR(IF(VLOOKUP(W1643,'[1]vakuumierte Fertigprodukte'!$E:$FI,2,FALSE)=0,"Vakuumierte Zipfel"),
IFERROR(IF(VLOOKUP(W1643,[1]Wurste!$B:$C,2,FALSE)=0,"Räucherwürste"),
IFERROR(IF(VLOOKUP(W1643,[1]Wurste!$E:$F,2,FALSE)=0,"URW/URGW Wurst"),
IFERROR(IF(VLOOKUP(W1643,[1]Wurste!$H:$I,2,FALSE)=0,"HF-Wurst Vegan"),
IFERROR(IF(VLOOKUP(W1643,[1]Wurste!$K:$L,2,FALSE)=0,"320er ohne Würste"),
IFERROR(IF(AND(OR(Abfalldokumentation!$I1643="BU3",Abfalldokumentation!$I1643="Verkauf"),Abfalldokumentation!$N1643="Schimmel",Abfalldokumentation!$O1643="keinen Abnehmer/kein Schälpersonal"),"Div. Zipfel, ES ohne Verwendung",VLOOKUP(Abfalldokumentation!$M1643,Produktgruppen!A:B,2,FALSE)),"-")))))))))))))))))))))))</f>
        <v>Offen ungeschält ABS</v>
      </c>
      <c r="M1643" s="76" t="str">
        <f>IFERROR(VLOOKUP(Abfalldokumentation!$W1643,Artikel!A:C,3,FALSE),Abfalldokumentation!$W1643)</f>
        <v>ABS HEUBL</v>
      </c>
      <c r="N1643" s="76" t="str">
        <f>VLOOKUP(D1643,'Liste Gründe'!A:D,2,FALSE)</f>
        <v>keinen Verwendungszweck</v>
      </c>
      <c r="O1643" s="75" t="str">
        <f>IF(ISBLANK(F1643),VLOOKUP(Abfalldokumentation!$X1643,'Liste Gründe'!A:D,3,FALSE),F1643)</f>
        <v>keinen Verwendungszweck</v>
      </c>
      <c r="P1643" s="76" t="str">
        <f>IF(ISBLANK(Abfalldokumentation!$G1643),"-",Abfalldokumentation!$G1643)</f>
        <v>-</v>
      </c>
      <c r="Q1643" s="76">
        <f t="shared" si="204"/>
        <v>45</v>
      </c>
      <c r="R1643" s="76" t="str">
        <f t="shared" si="205"/>
        <v>Produkte</v>
      </c>
      <c r="S1643" s="76" t="str">
        <f t="shared" si="206"/>
        <v>BUs</v>
      </c>
      <c r="T1643" s="76" t="str">
        <f t="shared" si="207"/>
        <v>Symptome</v>
      </c>
      <c r="U1643" s="76">
        <f>IFERROR(VLOOKUP(Abfalldokumentation!$W1643,Kennzahlen!S:U,3,FALSE)*Abfalldokumentation!$J1643,"0")</f>
        <v>0.13</v>
      </c>
      <c r="V1643" s="76" t="str">
        <f>IF(ISBLANK(A1643),VLOOKUP(Abfalldokumentation!$W1643,'Linien - BU'!R:S,2,FALSE),A1643)</f>
        <v>BU4</v>
      </c>
      <c r="W1643" s="77">
        <f t="shared" si="208"/>
        <v>29500885</v>
      </c>
      <c r="X1643" s="77">
        <f t="shared" si="209"/>
        <v>61</v>
      </c>
    </row>
    <row r="1644" spans="1:24" ht="30" customHeight="1" x14ac:dyDescent="0.25">
      <c r="A1644" s="39"/>
      <c r="B1644" s="40">
        <v>29500886</v>
      </c>
      <c r="C1644" s="40">
        <v>20</v>
      </c>
      <c r="D1644" s="40">
        <v>61</v>
      </c>
      <c r="E1644" s="41">
        <v>44509</v>
      </c>
      <c r="F1644" s="59"/>
      <c r="G1644" s="40"/>
      <c r="H1644" s="44" t="str">
        <f>IFERROR(VLOOKUP(Abfalldokumentation!$B1644,Artikel!A:C,3,FALSE),Abfalldokumentation!$B1644)</f>
        <v>ABS MEDI-KRÄUK</v>
      </c>
      <c r="I1644" s="78" t="str">
        <f>VLOOKUP(V1644,'Linien - BU'!A:B,2,FALSE)</f>
        <v>BU4</v>
      </c>
      <c r="J1644" s="79">
        <f t="shared" si="203"/>
        <v>20</v>
      </c>
      <c r="K1644" s="80">
        <f>Abfalldokumentation!$E1644</f>
        <v>44509</v>
      </c>
      <c r="L1644" s="79" t="str">
        <f>IFERROR(IF(VLOOKUP(W1644,'[1]Rohware 230'!$B:$C,2,FALSE)=0,"Rohware"),
IFERROR(IF(VLOOKUP(W1644,[1]Sammelnr.!$B:$C,2,FALSE)=0,"Sammelnr. ungeschält ABS"),
IFERROR(IF(VLOOKUP(W1644,[1]Sammelnr.!$E:$F,2,FALSE)=0,"Sammelnr. ungeschält VS"),
IFERROR(IF(VLOOKUP(W1644,[1]Sammelnr.!$H:$I,2,FALSE)=0,"Sammelnr. geschält"),
IFERROR(IF(VLOOKUP(W1644,[1]Offen!$B:$C,2,FALSE)=0,"Offen ungeschält ABS"),
IFERROR(IF(VLOOKUP(W1644,[1]Offen!$E:$F,2,FALSE)=0,"Offen ungeschält VOS"),
IFERROR(IF(VLOOKUP(W1644,[1]Offen!$H:$I,2,FALSE)=0,"Offen geschält RW"),
IFERROR(IF(VLOOKUP(W1644,[1]Offen!$K:$L,2,FALSE)=0,"Offen vegan"),
IFERROR(IF(VLOOKUP(W1644,[1]Offen!$N:$O,2,FALSE)=0,"Offen Zipfel"),
IFERROR(IF(VLOOKUP(W1644,[1]Offen!$Q:$R,2,FALSE)=0,"Offen Endstücke"),
IFERROR(IF(VLOOKUP(W1644,[1]Vakuumiert!$B:$C,2,FALSE)=0,"Vakuumierter VOS ungeschält"),
IFERROR(IF(VLOOKUP(W1644,[1]Vakuumiert!$E:$F,2,FALSE)=0,"Vakuumierter ABS ungeschält"),
IFERROR(IF(VLOOKUP(W1644,[1]Vakuumiert!$H:$I,2,FALSE)=0,"Vakuumierter VOS geschält"),
IFERROR(IF(VLOOKUP(W1644,[1]Vakuumiert!$K:$L,2,FALSE)=0,"Vakuumierter VOS vegan"),
IFERROR(IF(VLOOKUP(W1644,[1]Vakuumiert!$N:$O,2,FALSE)=0,"Vakuumierter VOS Zipfel"),
IFERROR(IF(VLOOKUP(W1644,[1]Vakuumiert!$Q:$R,2,FALSE)=0,"Vakuumiert geschält"),
IFERROR(IF(VLOOKUP(W1644,'[1]vakuumierte Fertigprodukte'!$B:$C,2,FALSE)=0,"Fertigprodukte"),
IFERROR(IF(VLOOKUP(W1644,'[1]vakuumierte Fertigprodukte'!$E:$FI,2,FALSE)=0,"Vakuumierte Zipfel"),
IFERROR(IF(VLOOKUP(W1644,[1]Wurste!$B:$C,2,FALSE)=0,"Räucherwürste"),
IFERROR(IF(VLOOKUP(W1644,[1]Wurste!$E:$F,2,FALSE)=0,"URW/URGW Wurst"),
IFERROR(IF(VLOOKUP(W1644,[1]Wurste!$H:$I,2,FALSE)=0,"HF-Wurst Vegan"),
IFERROR(IF(VLOOKUP(W1644,[1]Wurste!$K:$L,2,FALSE)=0,"320er ohne Würste"),
IFERROR(IF(AND(OR(Abfalldokumentation!$I1644="BU3",Abfalldokumentation!$I1644="Verkauf"),Abfalldokumentation!$N1644="Schimmel",Abfalldokumentation!$O1644="keinen Abnehmer/kein Schälpersonal"),"Div. Zipfel, ES ohne Verwendung",VLOOKUP(Abfalldokumentation!$M1644,Produktgruppen!A:B,2,FALSE)),"-")))))))))))))))))))))))</f>
        <v>Offen ungeschält ABS</v>
      </c>
      <c r="M1644" s="81" t="str">
        <f>IFERROR(VLOOKUP(Abfalldokumentation!$W1644,Artikel!A:C,3,FALSE),Abfalldokumentation!$W1644)</f>
        <v>ABS MEDI-KRÄUK</v>
      </c>
      <c r="N1644" s="81" t="str">
        <f>VLOOKUP(D1644,'Liste Gründe'!A:D,2,FALSE)</f>
        <v>keinen Verwendungszweck</v>
      </c>
      <c r="O1644" s="80" t="str">
        <f>IF(ISBLANK(F1644),VLOOKUP(Abfalldokumentation!$X1644,'Liste Gründe'!A:D,3,FALSE),F1644)</f>
        <v>keinen Verwendungszweck</v>
      </c>
      <c r="P1644" s="81" t="str">
        <f>IF(ISBLANK(Abfalldokumentation!$G1644),"-",Abfalldokumentation!$G1644)</f>
        <v>-</v>
      </c>
      <c r="Q1644" s="81">
        <f t="shared" si="204"/>
        <v>45</v>
      </c>
      <c r="R1644" s="81" t="str">
        <f t="shared" si="205"/>
        <v>Produkte</v>
      </c>
      <c r="S1644" s="81" t="str">
        <f t="shared" si="206"/>
        <v>BUs</v>
      </c>
      <c r="T1644" s="81" t="str">
        <f t="shared" si="207"/>
        <v>Symptome</v>
      </c>
      <c r="U1644" s="81">
        <f>IFERROR(VLOOKUP(Abfalldokumentation!$W1644,Kennzahlen!S:U,3,FALSE)*Abfalldokumentation!$J1644,"0")</f>
        <v>30</v>
      </c>
      <c r="V1644" s="81" t="str">
        <f>IF(ISBLANK(A1644),VLOOKUP(Abfalldokumentation!$W1644,'Linien - BU'!R:S,2,FALSE),A1644)</f>
        <v>Bu4</v>
      </c>
      <c r="W1644" s="77">
        <f t="shared" si="208"/>
        <v>29500886</v>
      </c>
      <c r="X1644" s="77">
        <f t="shared" si="209"/>
        <v>61</v>
      </c>
    </row>
    <row r="1645" spans="1:24" ht="30" customHeight="1" x14ac:dyDescent="0.25">
      <c r="A1645" s="45"/>
      <c r="B1645" s="46">
        <v>29500904</v>
      </c>
      <c r="C1645" s="46">
        <v>14</v>
      </c>
      <c r="D1645" s="46">
        <v>61</v>
      </c>
      <c r="E1645" s="47">
        <v>44509</v>
      </c>
      <c r="F1645" s="61"/>
      <c r="G1645" s="46"/>
      <c r="H1645" s="50" t="str">
        <f>IFERROR(VLOOKUP(Abfalldokumentation!$B1645,Artikel!A:C,3,FALSE),Abfalldokumentation!$B1645)</f>
        <v>ABS TI-AD</v>
      </c>
      <c r="I1645" s="73" t="str">
        <f>VLOOKUP(V1645,'Linien - BU'!A:B,2,FALSE)</f>
        <v>BU4</v>
      </c>
      <c r="J1645" s="74">
        <f t="shared" si="203"/>
        <v>14</v>
      </c>
      <c r="K1645" s="75">
        <f>Abfalldokumentation!$E1645</f>
        <v>44509</v>
      </c>
      <c r="L1645" s="74" t="str">
        <f>IFERROR(IF(VLOOKUP(W1645,'[1]Rohware 230'!$B:$C,2,FALSE)=0,"Rohware"),
IFERROR(IF(VLOOKUP(W1645,[1]Sammelnr.!$B:$C,2,FALSE)=0,"Sammelnr. ungeschält ABS"),
IFERROR(IF(VLOOKUP(W1645,[1]Sammelnr.!$E:$F,2,FALSE)=0,"Sammelnr. ungeschält VS"),
IFERROR(IF(VLOOKUP(W1645,[1]Sammelnr.!$H:$I,2,FALSE)=0,"Sammelnr. geschält"),
IFERROR(IF(VLOOKUP(W1645,[1]Offen!$B:$C,2,FALSE)=0,"Offen ungeschält ABS"),
IFERROR(IF(VLOOKUP(W1645,[1]Offen!$E:$F,2,FALSE)=0,"Offen ungeschält VOS"),
IFERROR(IF(VLOOKUP(W1645,[1]Offen!$H:$I,2,FALSE)=0,"Offen geschält RW"),
IFERROR(IF(VLOOKUP(W1645,[1]Offen!$K:$L,2,FALSE)=0,"Offen vegan"),
IFERROR(IF(VLOOKUP(W1645,[1]Offen!$N:$O,2,FALSE)=0,"Offen Zipfel"),
IFERROR(IF(VLOOKUP(W1645,[1]Offen!$Q:$R,2,FALSE)=0,"Offen Endstücke"),
IFERROR(IF(VLOOKUP(W1645,[1]Vakuumiert!$B:$C,2,FALSE)=0,"Vakuumierter VOS ungeschält"),
IFERROR(IF(VLOOKUP(W1645,[1]Vakuumiert!$E:$F,2,FALSE)=0,"Vakuumierter ABS ungeschält"),
IFERROR(IF(VLOOKUP(W1645,[1]Vakuumiert!$H:$I,2,FALSE)=0,"Vakuumierter VOS geschält"),
IFERROR(IF(VLOOKUP(W1645,[1]Vakuumiert!$K:$L,2,FALSE)=0,"Vakuumierter VOS vegan"),
IFERROR(IF(VLOOKUP(W1645,[1]Vakuumiert!$N:$O,2,FALSE)=0,"Vakuumierter VOS Zipfel"),
IFERROR(IF(VLOOKUP(W1645,[1]Vakuumiert!$Q:$R,2,FALSE)=0,"Vakuumiert geschält"),
IFERROR(IF(VLOOKUP(W1645,'[1]vakuumierte Fertigprodukte'!$B:$C,2,FALSE)=0,"Fertigprodukte"),
IFERROR(IF(VLOOKUP(W1645,'[1]vakuumierte Fertigprodukte'!$E:$FI,2,FALSE)=0,"Vakuumierte Zipfel"),
IFERROR(IF(VLOOKUP(W1645,[1]Wurste!$B:$C,2,FALSE)=0,"Räucherwürste"),
IFERROR(IF(VLOOKUP(W1645,[1]Wurste!$E:$F,2,FALSE)=0,"URW/URGW Wurst"),
IFERROR(IF(VLOOKUP(W1645,[1]Wurste!$H:$I,2,FALSE)=0,"HF-Wurst Vegan"),
IFERROR(IF(VLOOKUP(W1645,[1]Wurste!$K:$L,2,FALSE)=0,"320er ohne Würste"),
IFERROR(IF(AND(OR(Abfalldokumentation!$I1645="BU3",Abfalldokumentation!$I1645="Verkauf"),Abfalldokumentation!$N1645="Schimmel",Abfalldokumentation!$O1645="keinen Abnehmer/kein Schälpersonal"),"Div. Zipfel, ES ohne Verwendung",VLOOKUP(Abfalldokumentation!$M1645,Produktgruppen!A:B,2,FALSE)),"-")))))))))))))))))))))))</f>
        <v>Offen ungeschält ABS</v>
      </c>
      <c r="M1645" s="76" t="str">
        <f>IFERROR(VLOOKUP(Abfalldokumentation!$W1645,Artikel!A:C,3,FALSE),Abfalldokumentation!$W1645)</f>
        <v>ABS TI-AD</v>
      </c>
      <c r="N1645" s="76" t="str">
        <f>VLOOKUP(D1645,'Liste Gründe'!A:D,2,FALSE)</f>
        <v>keinen Verwendungszweck</v>
      </c>
      <c r="O1645" s="75" t="str">
        <f>IF(ISBLANK(F1645),VLOOKUP(Abfalldokumentation!$X1645,'Liste Gründe'!A:D,3,FALSE),F1645)</f>
        <v>keinen Verwendungszweck</v>
      </c>
      <c r="P1645" s="76" t="str">
        <f>IF(ISBLANK(Abfalldokumentation!$G1645),"-",Abfalldokumentation!$G1645)</f>
        <v>-</v>
      </c>
      <c r="Q1645" s="76">
        <f t="shared" si="204"/>
        <v>45</v>
      </c>
      <c r="R1645" s="76" t="str">
        <f t="shared" si="205"/>
        <v>Produkte</v>
      </c>
      <c r="S1645" s="76" t="str">
        <f t="shared" si="206"/>
        <v>BUs</v>
      </c>
      <c r="T1645" s="76" t="str">
        <f t="shared" si="207"/>
        <v>Symptome</v>
      </c>
      <c r="U1645" s="76">
        <f>IFERROR(VLOOKUP(Abfalldokumentation!$W1645,Kennzahlen!S:U,3,FALSE)*Abfalldokumentation!$J1645,"0")</f>
        <v>0.14000000000000001</v>
      </c>
      <c r="V1645" s="76" t="str">
        <f>IF(ISBLANK(A1645),VLOOKUP(Abfalldokumentation!$W1645,'Linien - BU'!R:S,2,FALSE),A1645)</f>
        <v>BU4</v>
      </c>
      <c r="W1645" s="77">
        <f t="shared" si="208"/>
        <v>29500904</v>
      </c>
      <c r="X1645" s="77">
        <f t="shared" si="209"/>
        <v>61</v>
      </c>
    </row>
    <row r="1646" spans="1:24" ht="30" customHeight="1" x14ac:dyDescent="0.25">
      <c r="A1646" s="39"/>
      <c r="B1646" s="40">
        <v>29500910</v>
      </c>
      <c r="C1646" s="40">
        <v>14</v>
      </c>
      <c r="D1646" s="40">
        <v>61</v>
      </c>
      <c r="E1646" s="41">
        <v>44509</v>
      </c>
      <c r="F1646" s="59"/>
      <c r="G1646" s="40"/>
      <c r="H1646" s="44" t="str">
        <f>IFERROR(VLOOKUP(Abfalldokumentation!$B1646,Artikel!A:C,3,FALSE),Abfalldokumentation!$B1646)</f>
        <v>ABS Unser Blütenkäse</v>
      </c>
      <c r="I1646" s="78" t="str">
        <f>VLOOKUP(V1646,'Linien - BU'!A:B,2,FALSE)</f>
        <v>BU4</v>
      </c>
      <c r="J1646" s="79">
        <f t="shared" si="203"/>
        <v>14</v>
      </c>
      <c r="K1646" s="80">
        <f>Abfalldokumentation!$E1646</f>
        <v>44509</v>
      </c>
      <c r="L1646" s="79" t="str">
        <f>IFERROR(IF(VLOOKUP(W1646,'[1]Rohware 230'!$B:$C,2,FALSE)=0,"Rohware"),
IFERROR(IF(VLOOKUP(W1646,[1]Sammelnr.!$B:$C,2,FALSE)=0,"Sammelnr. ungeschält ABS"),
IFERROR(IF(VLOOKUP(W1646,[1]Sammelnr.!$E:$F,2,FALSE)=0,"Sammelnr. ungeschält VS"),
IFERROR(IF(VLOOKUP(W1646,[1]Sammelnr.!$H:$I,2,FALSE)=0,"Sammelnr. geschält"),
IFERROR(IF(VLOOKUP(W1646,[1]Offen!$B:$C,2,FALSE)=0,"Offen ungeschält ABS"),
IFERROR(IF(VLOOKUP(W1646,[1]Offen!$E:$F,2,FALSE)=0,"Offen ungeschält VOS"),
IFERROR(IF(VLOOKUP(W1646,[1]Offen!$H:$I,2,FALSE)=0,"Offen geschält RW"),
IFERROR(IF(VLOOKUP(W1646,[1]Offen!$K:$L,2,FALSE)=0,"Offen vegan"),
IFERROR(IF(VLOOKUP(W1646,[1]Offen!$N:$O,2,FALSE)=0,"Offen Zipfel"),
IFERROR(IF(VLOOKUP(W1646,[1]Offen!$Q:$R,2,FALSE)=0,"Offen Endstücke"),
IFERROR(IF(VLOOKUP(W1646,[1]Vakuumiert!$B:$C,2,FALSE)=0,"Vakuumierter VOS ungeschält"),
IFERROR(IF(VLOOKUP(W1646,[1]Vakuumiert!$E:$F,2,FALSE)=0,"Vakuumierter ABS ungeschält"),
IFERROR(IF(VLOOKUP(W1646,[1]Vakuumiert!$H:$I,2,FALSE)=0,"Vakuumierter VOS geschält"),
IFERROR(IF(VLOOKUP(W1646,[1]Vakuumiert!$K:$L,2,FALSE)=0,"Vakuumierter VOS vegan"),
IFERROR(IF(VLOOKUP(W1646,[1]Vakuumiert!$N:$O,2,FALSE)=0,"Vakuumierter VOS Zipfel"),
IFERROR(IF(VLOOKUP(W1646,[1]Vakuumiert!$Q:$R,2,FALSE)=0,"Vakuumiert geschält"),
IFERROR(IF(VLOOKUP(W1646,'[1]vakuumierte Fertigprodukte'!$B:$C,2,FALSE)=0,"Fertigprodukte"),
IFERROR(IF(VLOOKUP(W1646,'[1]vakuumierte Fertigprodukte'!$E:$FI,2,FALSE)=0,"Vakuumierte Zipfel"),
IFERROR(IF(VLOOKUP(W1646,[1]Wurste!$B:$C,2,FALSE)=0,"Räucherwürste"),
IFERROR(IF(VLOOKUP(W1646,[1]Wurste!$E:$F,2,FALSE)=0,"URW/URGW Wurst"),
IFERROR(IF(VLOOKUP(W1646,[1]Wurste!$H:$I,2,FALSE)=0,"HF-Wurst Vegan"),
IFERROR(IF(VLOOKUP(W1646,[1]Wurste!$K:$L,2,FALSE)=0,"320er ohne Würste"),
IFERROR(IF(AND(OR(Abfalldokumentation!$I1646="BU3",Abfalldokumentation!$I1646="Verkauf"),Abfalldokumentation!$N1646="Schimmel",Abfalldokumentation!$O1646="keinen Abnehmer/kein Schälpersonal"),"Div. Zipfel, ES ohne Verwendung",VLOOKUP(Abfalldokumentation!$M1646,Produktgruppen!A:B,2,FALSE)),"-")))))))))))))))))))))))</f>
        <v>Offen ungeschält ABS</v>
      </c>
      <c r="M1646" s="81" t="str">
        <f>IFERROR(VLOOKUP(Abfalldokumentation!$W1646,Artikel!A:C,3,FALSE),Abfalldokumentation!$W1646)</f>
        <v>ABS Unser Blütenkäse</v>
      </c>
      <c r="N1646" s="81" t="str">
        <f>VLOOKUP(D1646,'Liste Gründe'!A:D,2,FALSE)</f>
        <v>keinen Verwendungszweck</v>
      </c>
      <c r="O1646" s="80" t="str">
        <f>IF(ISBLANK(F1646),VLOOKUP(Abfalldokumentation!$X1646,'Liste Gründe'!A:D,3,FALSE),F1646)</f>
        <v>keinen Verwendungszweck</v>
      </c>
      <c r="P1646" s="81" t="str">
        <f>IF(ISBLANK(Abfalldokumentation!$G1646),"-",Abfalldokumentation!$G1646)</f>
        <v>-</v>
      </c>
      <c r="Q1646" s="81">
        <f t="shared" si="204"/>
        <v>45</v>
      </c>
      <c r="R1646" s="81" t="str">
        <f t="shared" si="205"/>
        <v>Produkte</v>
      </c>
      <c r="S1646" s="81" t="str">
        <f t="shared" si="206"/>
        <v>BUs</v>
      </c>
      <c r="T1646" s="81" t="str">
        <f t="shared" si="207"/>
        <v>Symptome</v>
      </c>
      <c r="U1646" s="81">
        <f>IFERROR(VLOOKUP(Abfalldokumentation!$W1646,Kennzahlen!S:U,3,FALSE)*Abfalldokumentation!$J1646,"0")</f>
        <v>0.14000000000000001</v>
      </c>
      <c r="V1646" s="81" t="str">
        <f>IF(ISBLANK(A1646),VLOOKUP(Abfalldokumentation!$W1646,'Linien - BU'!R:S,2,FALSE),A1646)</f>
        <v>BU4</v>
      </c>
      <c r="W1646" s="77">
        <f t="shared" si="208"/>
        <v>29500910</v>
      </c>
      <c r="X1646" s="77">
        <f t="shared" si="209"/>
        <v>61</v>
      </c>
    </row>
    <row r="1647" spans="1:24" ht="30" customHeight="1" x14ac:dyDescent="0.25">
      <c r="A1647" s="45"/>
      <c r="B1647" s="46">
        <v>29500910</v>
      </c>
      <c r="C1647" s="46">
        <v>6</v>
      </c>
      <c r="D1647" s="46">
        <v>61</v>
      </c>
      <c r="E1647" s="47">
        <v>44509</v>
      </c>
      <c r="F1647" s="61"/>
      <c r="G1647" s="46"/>
      <c r="H1647" s="50" t="str">
        <f>IFERROR(VLOOKUP(Abfalldokumentation!$B1647,Artikel!A:C,3,FALSE),Abfalldokumentation!$B1647)</f>
        <v>ABS Unser Blütenkäse</v>
      </c>
      <c r="I1647" s="73" t="str">
        <f>VLOOKUP(V1647,'Linien - BU'!A:B,2,FALSE)</f>
        <v>BU4</v>
      </c>
      <c r="J1647" s="74">
        <f t="shared" si="203"/>
        <v>6</v>
      </c>
      <c r="K1647" s="75">
        <f>Abfalldokumentation!$E1647</f>
        <v>44509</v>
      </c>
      <c r="L1647" s="74" t="str">
        <f>IFERROR(IF(VLOOKUP(W1647,'[1]Rohware 230'!$B:$C,2,FALSE)=0,"Rohware"),
IFERROR(IF(VLOOKUP(W1647,[1]Sammelnr.!$B:$C,2,FALSE)=0,"Sammelnr. ungeschält ABS"),
IFERROR(IF(VLOOKUP(W1647,[1]Sammelnr.!$E:$F,2,FALSE)=0,"Sammelnr. ungeschält VS"),
IFERROR(IF(VLOOKUP(W1647,[1]Sammelnr.!$H:$I,2,FALSE)=0,"Sammelnr. geschält"),
IFERROR(IF(VLOOKUP(W1647,[1]Offen!$B:$C,2,FALSE)=0,"Offen ungeschält ABS"),
IFERROR(IF(VLOOKUP(W1647,[1]Offen!$E:$F,2,FALSE)=0,"Offen ungeschält VOS"),
IFERROR(IF(VLOOKUP(W1647,[1]Offen!$H:$I,2,FALSE)=0,"Offen geschält RW"),
IFERROR(IF(VLOOKUP(W1647,[1]Offen!$K:$L,2,FALSE)=0,"Offen vegan"),
IFERROR(IF(VLOOKUP(W1647,[1]Offen!$N:$O,2,FALSE)=0,"Offen Zipfel"),
IFERROR(IF(VLOOKUP(W1647,[1]Offen!$Q:$R,2,FALSE)=0,"Offen Endstücke"),
IFERROR(IF(VLOOKUP(W1647,[1]Vakuumiert!$B:$C,2,FALSE)=0,"Vakuumierter VOS ungeschält"),
IFERROR(IF(VLOOKUP(W1647,[1]Vakuumiert!$E:$F,2,FALSE)=0,"Vakuumierter ABS ungeschält"),
IFERROR(IF(VLOOKUP(W1647,[1]Vakuumiert!$H:$I,2,FALSE)=0,"Vakuumierter VOS geschält"),
IFERROR(IF(VLOOKUP(W1647,[1]Vakuumiert!$K:$L,2,FALSE)=0,"Vakuumierter VOS vegan"),
IFERROR(IF(VLOOKUP(W1647,[1]Vakuumiert!$N:$O,2,FALSE)=0,"Vakuumierter VOS Zipfel"),
IFERROR(IF(VLOOKUP(W1647,[1]Vakuumiert!$Q:$R,2,FALSE)=0,"Vakuumiert geschält"),
IFERROR(IF(VLOOKUP(W1647,'[1]vakuumierte Fertigprodukte'!$B:$C,2,FALSE)=0,"Fertigprodukte"),
IFERROR(IF(VLOOKUP(W1647,'[1]vakuumierte Fertigprodukte'!$E:$FI,2,FALSE)=0,"Vakuumierte Zipfel"),
IFERROR(IF(VLOOKUP(W1647,[1]Wurste!$B:$C,2,FALSE)=0,"Räucherwürste"),
IFERROR(IF(VLOOKUP(W1647,[1]Wurste!$E:$F,2,FALSE)=0,"URW/URGW Wurst"),
IFERROR(IF(VLOOKUP(W1647,[1]Wurste!$H:$I,2,FALSE)=0,"HF-Wurst Vegan"),
IFERROR(IF(VLOOKUP(W1647,[1]Wurste!$K:$L,2,FALSE)=0,"320er ohne Würste"),
IFERROR(IF(AND(OR(Abfalldokumentation!$I1647="BU3",Abfalldokumentation!$I1647="Verkauf"),Abfalldokumentation!$N1647="Schimmel",Abfalldokumentation!$O1647="keinen Abnehmer/kein Schälpersonal"),"Div. Zipfel, ES ohne Verwendung",VLOOKUP(Abfalldokumentation!$M1647,Produktgruppen!A:B,2,FALSE)),"-")))))))))))))))))))))))</f>
        <v>Offen ungeschält ABS</v>
      </c>
      <c r="M1647" s="76" t="str">
        <f>IFERROR(VLOOKUP(Abfalldokumentation!$W1647,Artikel!A:C,3,FALSE),Abfalldokumentation!$W1647)</f>
        <v>ABS Unser Blütenkäse</v>
      </c>
      <c r="N1647" s="76" t="str">
        <f>VLOOKUP(D1647,'Liste Gründe'!A:D,2,FALSE)</f>
        <v>keinen Verwendungszweck</v>
      </c>
      <c r="O1647" s="75" t="str">
        <f>IF(ISBLANK(F1647),VLOOKUP(Abfalldokumentation!$X1647,'Liste Gründe'!A:D,3,FALSE),F1647)</f>
        <v>keinen Verwendungszweck</v>
      </c>
      <c r="P1647" s="76" t="str">
        <f>IF(ISBLANK(Abfalldokumentation!$G1647),"-",Abfalldokumentation!$G1647)</f>
        <v>-</v>
      </c>
      <c r="Q1647" s="76">
        <f t="shared" si="204"/>
        <v>45</v>
      </c>
      <c r="R1647" s="76" t="str">
        <f t="shared" si="205"/>
        <v>Produkte</v>
      </c>
      <c r="S1647" s="76" t="str">
        <f t="shared" si="206"/>
        <v>BUs</v>
      </c>
      <c r="T1647" s="76" t="str">
        <f t="shared" si="207"/>
        <v>Symptome</v>
      </c>
      <c r="U1647" s="76">
        <f>IFERROR(VLOOKUP(Abfalldokumentation!$W1647,Kennzahlen!S:U,3,FALSE)*Abfalldokumentation!$J1647,"0")</f>
        <v>0.06</v>
      </c>
      <c r="V1647" s="76" t="str">
        <f>IF(ISBLANK(A1647),VLOOKUP(Abfalldokumentation!$W1647,'Linien - BU'!R:S,2,FALSE),A1647)</f>
        <v>BU4</v>
      </c>
      <c r="W1647" s="77">
        <f t="shared" si="208"/>
        <v>29500910</v>
      </c>
      <c r="X1647" s="77">
        <f t="shared" si="209"/>
        <v>61</v>
      </c>
    </row>
    <row r="1648" spans="1:24" ht="30" customHeight="1" x14ac:dyDescent="0.25">
      <c r="A1648" s="39"/>
      <c r="B1648" s="40">
        <v>29500917</v>
      </c>
      <c r="C1648" s="40">
        <v>76</v>
      </c>
      <c r="D1648" s="40">
        <v>12</v>
      </c>
      <c r="E1648" s="41">
        <v>44509</v>
      </c>
      <c r="F1648" s="59"/>
      <c r="G1648" s="40"/>
      <c r="H1648" s="44" t="str">
        <f>IFERROR(VLOOKUP(Abfalldokumentation!$B1648,Artikel!A:C,3,FALSE),Abfalldokumentation!$B1648)</f>
        <v>VOS-ABS ENTSORGUNG</v>
      </c>
      <c r="I1648" s="78" t="str">
        <f>VLOOKUP(V1648,'Linien - BU'!A:B,2,FALSE)</f>
        <v>BU1</v>
      </c>
      <c r="J1648" s="79">
        <f t="shared" si="203"/>
        <v>76</v>
      </c>
      <c r="K1648" s="80">
        <f>Abfalldokumentation!$E1648</f>
        <v>44509</v>
      </c>
      <c r="L1648" s="79" t="str">
        <f>IFERROR(IF(VLOOKUP(W1648,'[1]Rohware 230'!$B:$C,2,FALSE)=0,"Rohware"),
IFERROR(IF(VLOOKUP(W1648,[1]Sammelnr.!$B:$C,2,FALSE)=0,"Sammelnr. ungeschält ABS"),
IFERROR(IF(VLOOKUP(W1648,[1]Sammelnr.!$E:$F,2,FALSE)=0,"Sammelnr. ungeschält VS"),
IFERROR(IF(VLOOKUP(W1648,[1]Sammelnr.!$H:$I,2,FALSE)=0,"Sammelnr. geschält"),
IFERROR(IF(VLOOKUP(W1648,[1]Offen!$B:$C,2,FALSE)=0,"Offen ungeschält ABS"),
IFERROR(IF(VLOOKUP(W1648,[1]Offen!$E:$F,2,FALSE)=0,"Offen ungeschält VOS"),
IFERROR(IF(VLOOKUP(W1648,[1]Offen!$H:$I,2,FALSE)=0,"Offen geschält RW"),
IFERROR(IF(VLOOKUP(W1648,[1]Offen!$K:$L,2,FALSE)=0,"Offen vegan"),
IFERROR(IF(VLOOKUP(W1648,[1]Offen!$N:$O,2,FALSE)=0,"Offen Zipfel"),
IFERROR(IF(VLOOKUP(W1648,[1]Offen!$Q:$R,2,FALSE)=0,"Offen Endstücke"),
IFERROR(IF(VLOOKUP(W1648,[1]Vakuumiert!$B:$C,2,FALSE)=0,"Vakuumierter VOS ungeschält"),
IFERROR(IF(VLOOKUP(W1648,[1]Vakuumiert!$E:$F,2,FALSE)=0,"Vakuumierter ABS ungeschält"),
IFERROR(IF(VLOOKUP(W1648,[1]Vakuumiert!$H:$I,2,FALSE)=0,"Vakuumierter VOS geschält"),
IFERROR(IF(VLOOKUP(W1648,[1]Vakuumiert!$K:$L,2,FALSE)=0,"Vakuumierter VOS vegan"),
IFERROR(IF(VLOOKUP(W1648,[1]Vakuumiert!$N:$O,2,FALSE)=0,"Vakuumierter VOS Zipfel"),
IFERROR(IF(VLOOKUP(W1648,[1]Vakuumiert!$Q:$R,2,FALSE)=0,"Vakuumiert geschält"),
IFERROR(IF(VLOOKUP(W1648,'[1]vakuumierte Fertigprodukte'!$B:$C,2,FALSE)=0,"Fertigprodukte"),
IFERROR(IF(VLOOKUP(W1648,'[1]vakuumierte Fertigprodukte'!$E:$FI,2,FALSE)=0,"Vakuumierte Zipfel"),
IFERROR(IF(VLOOKUP(W1648,[1]Wurste!$B:$C,2,FALSE)=0,"Räucherwürste"),
IFERROR(IF(VLOOKUP(W1648,[1]Wurste!$E:$F,2,FALSE)=0,"URW/URGW Wurst"),
IFERROR(IF(VLOOKUP(W1648,[1]Wurste!$H:$I,2,FALSE)=0,"HF-Wurst Vegan"),
IFERROR(IF(VLOOKUP(W1648,[1]Wurste!$K:$L,2,FALSE)=0,"320er ohne Würste"),
IFERROR(IF(AND(OR(Abfalldokumentation!$I1648="BU3",Abfalldokumentation!$I1648="Verkauf"),Abfalldokumentation!$N1648="Schimmel",Abfalldokumentation!$O1648="keinen Abnehmer/kein Schälpersonal"),"Div. Zipfel, ES ohne Verwendung",VLOOKUP(Abfalldokumentation!$M1648,Produktgruppen!A:B,2,FALSE)),"-")))))))))))))))))))))))</f>
        <v>Vorschmelz</v>
      </c>
      <c r="M1648" s="81" t="str">
        <f>IFERROR(VLOOKUP(Abfalldokumentation!$W1648,Artikel!A:C,3,FALSE),Abfalldokumentation!$W1648)</f>
        <v>VOS-ABS ENTSORGUNG</v>
      </c>
      <c r="N1648" s="81" t="str">
        <f>VLOOKUP(D1648,'Liste Gründe'!A:D,2,FALSE)</f>
        <v>Schimmel</v>
      </c>
      <c r="O1648" s="80" t="str">
        <f>IF(ISBLANK(F1648),VLOOKUP(Abfalldokumentation!$X1648,'Liste Gründe'!A:D,3,FALSE),F1648)</f>
        <v>Schimmel</v>
      </c>
      <c r="P1648" s="81" t="str">
        <f>IF(ISBLANK(Abfalldokumentation!$G1648),"-",Abfalldokumentation!$G1648)</f>
        <v>-</v>
      </c>
      <c r="Q1648" s="81">
        <f t="shared" si="204"/>
        <v>45</v>
      </c>
      <c r="R1648" s="81" t="str">
        <f t="shared" si="205"/>
        <v>Produkte</v>
      </c>
      <c r="S1648" s="81" t="str">
        <f t="shared" si="206"/>
        <v>BUs</v>
      </c>
      <c r="T1648" s="81" t="str">
        <f t="shared" si="207"/>
        <v>Symptome</v>
      </c>
      <c r="U1648" s="81">
        <f>IFERROR(VLOOKUP(Abfalldokumentation!$W1648,Kennzahlen!S:U,3,FALSE)*Abfalldokumentation!$J1648,"0")</f>
        <v>0.76</v>
      </c>
      <c r="V1648" s="81" t="str">
        <f>IF(ISBLANK(A1648),VLOOKUP(Abfalldokumentation!$W1648,'Linien - BU'!R:S,2,FALSE),A1648)</f>
        <v>RWV</v>
      </c>
      <c r="W1648" s="77">
        <f t="shared" si="208"/>
        <v>29500917</v>
      </c>
      <c r="X1648" s="77">
        <f t="shared" si="209"/>
        <v>12</v>
      </c>
    </row>
    <row r="1649" spans="1:24" ht="30" customHeight="1" x14ac:dyDescent="0.25">
      <c r="A1649" s="45"/>
      <c r="B1649" s="46">
        <v>29500917</v>
      </c>
      <c r="C1649" s="46">
        <v>29</v>
      </c>
      <c r="D1649" s="46">
        <v>12</v>
      </c>
      <c r="E1649" s="47">
        <v>44509</v>
      </c>
      <c r="F1649" s="61"/>
      <c r="G1649" s="46"/>
      <c r="H1649" s="50" t="str">
        <f>IFERROR(VLOOKUP(Abfalldokumentation!$B1649,Artikel!A:C,3,FALSE),Abfalldokumentation!$B1649)</f>
        <v>VOS-ABS ENTSORGUNG</v>
      </c>
      <c r="I1649" s="73" t="str">
        <f>VLOOKUP(V1649,'Linien - BU'!A:B,2,FALSE)</f>
        <v>BU1</v>
      </c>
      <c r="J1649" s="74">
        <f t="shared" si="203"/>
        <v>29</v>
      </c>
      <c r="K1649" s="75">
        <f>Abfalldokumentation!$E1649</f>
        <v>44509</v>
      </c>
      <c r="L1649" s="74" t="str">
        <f>IFERROR(IF(VLOOKUP(W1649,'[1]Rohware 230'!$B:$C,2,FALSE)=0,"Rohware"),
IFERROR(IF(VLOOKUP(W1649,[1]Sammelnr.!$B:$C,2,FALSE)=0,"Sammelnr. ungeschält ABS"),
IFERROR(IF(VLOOKUP(W1649,[1]Sammelnr.!$E:$F,2,FALSE)=0,"Sammelnr. ungeschält VS"),
IFERROR(IF(VLOOKUP(W1649,[1]Sammelnr.!$H:$I,2,FALSE)=0,"Sammelnr. geschält"),
IFERROR(IF(VLOOKUP(W1649,[1]Offen!$B:$C,2,FALSE)=0,"Offen ungeschält ABS"),
IFERROR(IF(VLOOKUP(W1649,[1]Offen!$E:$F,2,FALSE)=0,"Offen ungeschält VOS"),
IFERROR(IF(VLOOKUP(W1649,[1]Offen!$H:$I,2,FALSE)=0,"Offen geschält RW"),
IFERROR(IF(VLOOKUP(W1649,[1]Offen!$K:$L,2,FALSE)=0,"Offen vegan"),
IFERROR(IF(VLOOKUP(W1649,[1]Offen!$N:$O,2,FALSE)=0,"Offen Zipfel"),
IFERROR(IF(VLOOKUP(W1649,[1]Offen!$Q:$R,2,FALSE)=0,"Offen Endstücke"),
IFERROR(IF(VLOOKUP(W1649,[1]Vakuumiert!$B:$C,2,FALSE)=0,"Vakuumierter VOS ungeschält"),
IFERROR(IF(VLOOKUP(W1649,[1]Vakuumiert!$E:$F,2,FALSE)=0,"Vakuumierter ABS ungeschält"),
IFERROR(IF(VLOOKUP(W1649,[1]Vakuumiert!$H:$I,2,FALSE)=0,"Vakuumierter VOS geschält"),
IFERROR(IF(VLOOKUP(W1649,[1]Vakuumiert!$K:$L,2,FALSE)=0,"Vakuumierter VOS vegan"),
IFERROR(IF(VLOOKUP(W1649,[1]Vakuumiert!$N:$O,2,FALSE)=0,"Vakuumierter VOS Zipfel"),
IFERROR(IF(VLOOKUP(W1649,[1]Vakuumiert!$Q:$R,2,FALSE)=0,"Vakuumiert geschält"),
IFERROR(IF(VLOOKUP(W1649,'[1]vakuumierte Fertigprodukte'!$B:$C,2,FALSE)=0,"Fertigprodukte"),
IFERROR(IF(VLOOKUP(W1649,'[1]vakuumierte Fertigprodukte'!$E:$FI,2,FALSE)=0,"Vakuumierte Zipfel"),
IFERROR(IF(VLOOKUP(W1649,[1]Wurste!$B:$C,2,FALSE)=0,"Räucherwürste"),
IFERROR(IF(VLOOKUP(W1649,[1]Wurste!$E:$F,2,FALSE)=0,"URW/URGW Wurst"),
IFERROR(IF(VLOOKUP(W1649,[1]Wurste!$H:$I,2,FALSE)=0,"HF-Wurst Vegan"),
IFERROR(IF(VLOOKUP(W1649,[1]Wurste!$K:$L,2,FALSE)=0,"320er ohne Würste"),
IFERROR(IF(AND(OR(Abfalldokumentation!$I1649="BU3",Abfalldokumentation!$I1649="Verkauf"),Abfalldokumentation!$N1649="Schimmel",Abfalldokumentation!$O1649="keinen Abnehmer/kein Schälpersonal"),"Div. Zipfel, ES ohne Verwendung",VLOOKUP(Abfalldokumentation!$M1649,Produktgruppen!A:B,2,FALSE)),"-")))))))))))))))))))))))</f>
        <v>Vorschmelz</v>
      </c>
      <c r="M1649" s="76" t="str">
        <f>IFERROR(VLOOKUP(Abfalldokumentation!$W1649,Artikel!A:C,3,FALSE),Abfalldokumentation!$W1649)</f>
        <v>VOS-ABS ENTSORGUNG</v>
      </c>
      <c r="N1649" s="76" t="str">
        <f>VLOOKUP(D1649,'Liste Gründe'!A:D,2,FALSE)</f>
        <v>Schimmel</v>
      </c>
      <c r="O1649" s="75" t="str">
        <f>IF(ISBLANK(F1649),VLOOKUP(Abfalldokumentation!$X1649,'Liste Gründe'!A:D,3,FALSE),F1649)</f>
        <v>Schimmel</v>
      </c>
      <c r="P1649" s="76" t="str">
        <f>IF(ISBLANK(Abfalldokumentation!$G1649),"-",Abfalldokumentation!$G1649)</f>
        <v>-</v>
      </c>
      <c r="Q1649" s="76">
        <f t="shared" si="204"/>
        <v>45</v>
      </c>
      <c r="R1649" s="76" t="str">
        <f t="shared" si="205"/>
        <v>Produkte</v>
      </c>
      <c r="S1649" s="76" t="str">
        <f t="shared" si="206"/>
        <v>BUs</v>
      </c>
      <c r="T1649" s="76" t="str">
        <f t="shared" si="207"/>
        <v>Symptome</v>
      </c>
      <c r="U1649" s="76">
        <f>IFERROR(VLOOKUP(Abfalldokumentation!$W1649,Kennzahlen!S:U,3,FALSE)*Abfalldokumentation!$J1649,"0")</f>
        <v>0.28999999999999998</v>
      </c>
      <c r="V1649" s="76" t="str">
        <f>IF(ISBLANK(A1649),VLOOKUP(Abfalldokumentation!$W1649,'Linien - BU'!R:S,2,FALSE),A1649)</f>
        <v>RWV</v>
      </c>
      <c r="W1649" s="77">
        <f t="shared" si="208"/>
        <v>29500917</v>
      </c>
      <c r="X1649" s="77">
        <f t="shared" si="209"/>
        <v>12</v>
      </c>
    </row>
    <row r="1650" spans="1:24" ht="30" customHeight="1" x14ac:dyDescent="0.25">
      <c r="A1650" s="39"/>
      <c r="B1650" s="40">
        <v>29501029</v>
      </c>
      <c r="C1650" s="40">
        <v>20</v>
      </c>
      <c r="D1650" s="40">
        <v>61</v>
      </c>
      <c r="E1650" s="41">
        <v>44509</v>
      </c>
      <c r="F1650" s="59"/>
      <c r="G1650" s="40"/>
      <c r="H1650" s="44" t="str">
        <f>IFERROR(VLOOKUP(Abfalldokumentation!$B1650,Artikel!A:C,3,FALSE),Abfalldokumentation!$B1650)</f>
        <v>ABS BRUSCHETTA</v>
      </c>
      <c r="I1650" s="78" t="str">
        <f>VLOOKUP(V1650,'Linien - BU'!A:B,2,FALSE)</f>
        <v>BU4</v>
      </c>
      <c r="J1650" s="79">
        <f t="shared" si="203"/>
        <v>20</v>
      </c>
      <c r="K1650" s="80">
        <f>Abfalldokumentation!$E1650</f>
        <v>44509</v>
      </c>
      <c r="L1650" s="79" t="str">
        <f>IFERROR(IF(VLOOKUP(W1650,'[1]Rohware 230'!$B:$C,2,FALSE)=0,"Rohware"),
IFERROR(IF(VLOOKUP(W1650,[1]Sammelnr.!$B:$C,2,FALSE)=0,"Sammelnr. ungeschält ABS"),
IFERROR(IF(VLOOKUP(W1650,[1]Sammelnr.!$E:$F,2,FALSE)=0,"Sammelnr. ungeschält VS"),
IFERROR(IF(VLOOKUP(W1650,[1]Sammelnr.!$H:$I,2,FALSE)=0,"Sammelnr. geschält"),
IFERROR(IF(VLOOKUP(W1650,[1]Offen!$B:$C,2,FALSE)=0,"Offen ungeschält ABS"),
IFERROR(IF(VLOOKUP(W1650,[1]Offen!$E:$F,2,FALSE)=0,"Offen ungeschält VOS"),
IFERROR(IF(VLOOKUP(W1650,[1]Offen!$H:$I,2,FALSE)=0,"Offen geschält RW"),
IFERROR(IF(VLOOKUP(W1650,[1]Offen!$K:$L,2,FALSE)=0,"Offen vegan"),
IFERROR(IF(VLOOKUP(W1650,[1]Offen!$N:$O,2,FALSE)=0,"Offen Zipfel"),
IFERROR(IF(VLOOKUP(W1650,[1]Offen!$Q:$R,2,FALSE)=0,"Offen Endstücke"),
IFERROR(IF(VLOOKUP(W1650,[1]Vakuumiert!$B:$C,2,FALSE)=0,"Vakuumierter VOS ungeschält"),
IFERROR(IF(VLOOKUP(W1650,[1]Vakuumiert!$E:$F,2,FALSE)=0,"Vakuumierter ABS ungeschält"),
IFERROR(IF(VLOOKUP(W1650,[1]Vakuumiert!$H:$I,2,FALSE)=0,"Vakuumierter VOS geschält"),
IFERROR(IF(VLOOKUP(W1650,[1]Vakuumiert!$K:$L,2,FALSE)=0,"Vakuumierter VOS vegan"),
IFERROR(IF(VLOOKUP(W1650,[1]Vakuumiert!$N:$O,2,FALSE)=0,"Vakuumierter VOS Zipfel"),
IFERROR(IF(VLOOKUP(W1650,[1]Vakuumiert!$Q:$R,2,FALSE)=0,"Vakuumiert geschält"),
IFERROR(IF(VLOOKUP(W1650,'[1]vakuumierte Fertigprodukte'!$B:$C,2,FALSE)=0,"Fertigprodukte"),
IFERROR(IF(VLOOKUP(W1650,'[1]vakuumierte Fertigprodukte'!$E:$FI,2,FALSE)=0,"Vakuumierte Zipfel"),
IFERROR(IF(VLOOKUP(W1650,[1]Wurste!$B:$C,2,FALSE)=0,"Räucherwürste"),
IFERROR(IF(VLOOKUP(W1650,[1]Wurste!$E:$F,2,FALSE)=0,"URW/URGW Wurst"),
IFERROR(IF(VLOOKUP(W1650,[1]Wurste!$H:$I,2,FALSE)=0,"HF-Wurst Vegan"),
IFERROR(IF(VLOOKUP(W1650,[1]Wurste!$K:$L,2,FALSE)=0,"320er ohne Würste"),
IFERROR(IF(AND(OR(Abfalldokumentation!$I1650="BU3",Abfalldokumentation!$I1650="Verkauf"),Abfalldokumentation!$N1650="Schimmel",Abfalldokumentation!$O1650="keinen Abnehmer/kein Schälpersonal"),"Div. Zipfel, ES ohne Verwendung",VLOOKUP(Abfalldokumentation!$M1650,Produktgruppen!A:B,2,FALSE)),"-")))))))))))))))))))))))</f>
        <v>Offen ungeschält ABS</v>
      </c>
      <c r="M1650" s="81" t="str">
        <f>IFERROR(VLOOKUP(Abfalldokumentation!$W1650,Artikel!A:C,3,FALSE),Abfalldokumentation!$W1650)</f>
        <v>ABS BRUSCHETTA</v>
      </c>
      <c r="N1650" s="81" t="str">
        <f>VLOOKUP(D1650,'Liste Gründe'!A:D,2,FALSE)</f>
        <v>keinen Verwendungszweck</v>
      </c>
      <c r="O1650" s="80" t="str">
        <f>IF(ISBLANK(F1650),VLOOKUP(Abfalldokumentation!$X1650,'Liste Gründe'!A:D,3,FALSE),F1650)</f>
        <v>keinen Verwendungszweck</v>
      </c>
      <c r="P1650" s="81" t="str">
        <f>IF(ISBLANK(Abfalldokumentation!$G1650),"-",Abfalldokumentation!$G1650)</f>
        <v>-</v>
      </c>
      <c r="Q1650" s="81">
        <f t="shared" si="204"/>
        <v>45</v>
      </c>
      <c r="R1650" s="81" t="str">
        <f t="shared" si="205"/>
        <v>Produkte</v>
      </c>
      <c r="S1650" s="81" t="str">
        <f t="shared" si="206"/>
        <v>BUs</v>
      </c>
      <c r="T1650" s="81" t="str">
        <f t="shared" si="207"/>
        <v>Symptome</v>
      </c>
      <c r="U1650" s="81">
        <f>IFERROR(VLOOKUP(Abfalldokumentation!$W1650,Kennzahlen!S:U,3,FALSE)*Abfalldokumentation!$J1650,"0")</f>
        <v>30</v>
      </c>
      <c r="V1650" s="81" t="str">
        <f>IF(ISBLANK(A1650),VLOOKUP(Abfalldokumentation!$W1650,'Linien - BU'!R:S,2,FALSE),A1650)</f>
        <v>BU4</v>
      </c>
      <c r="W1650" s="77">
        <f t="shared" si="208"/>
        <v>29501029</v>
      </c>
      <c r="X1650" s="77">
        <f t="shared" si="209"/>
        <v>61</v>
      </c>
    </row>
    <row r="1651" spans="1:24" ht="30" customHeight="1" x14ac:dyDescent="0.25">
      <c r="A1651" s="45"/>
      <c r="B1651" s="46">
        <v>29501039</v>
      </c>
      <c r="C1651" s="46">
        <v>-22</v>
      </c>
      <c r="D1651" s="46">
        <v>61</v>
      </c>
      <c r="E1651" s="47">
        <v>44509</v>
      </c>
      <c r="F1651" s="61"/>
      <c r="G1651" s="46"/>
      <c r="H1651" s="50" t="str">
        <f>IFERROR(VLOOKUP(Abfalldokumentation!$B1651,Artikel!A:C,3,FALSE),Abfalldokumentation!$B1651)</f>
        <v>ABS OLD-AMSTERDAM</v>
      </c>
      <c r="I1651" s="73" t="str">
        <f>VLOOKUP(V1651,'Linien - BU'!A:B,2,FALSE)</f>
        <v>BU4</v>
      </c>
      <c r="J1651" s="74">
        <f t="shared" si="203"/>
        <v>-22</v>
      </c>
      <c r="K1651" s="75">
        <f>Abfalldokumentation!$E1651</f>
        <v>44509</v>
      </c>
      <c r="L1651" s="74" t="str">
        <f>IFERROR(IF(VLOOKUP(W1651,'[1]Rohware 230'!$B:$C,2,FALSE)=0,"Rohware"),
IFERROR(IF(VLOOKUP(W1651,[1]Sammelnr.!$B:$C,2,FALSE)=0,"Sammelnr. ungeschält ABS"),
IFERROR(IF(VLOOKUP(W1651,[1]Sammelnr.!$E:$F,2,FALSE)=0,"Sammelnr. ungeschält VS"),
IFERROR(IF(VLOOKUP(W1651,[1]Sammelnr.!$H:$I,2,FALSE)=0,"Sammelnr. geschält"),
IFERROR(IF(VLOOKUP(W1651,[1]Offen!$B:$C,2,FALSE)=0,"Offen ungeschält ABS"),
IFERROR(IF(VLOOKUP(W1651,[1]Offen!$E:$F,2,FALSE)=0,"Offen ungeschält VOS"),
IFERROR(IF(VLOOKUP(W1651,[1]Offen!$H:$I,2,FALSE)=0,"Offen geschält RW"),
IFERROR(IF(VLOOKUP(W1651,[1]Offen!$K:$L,2,FALSE)=0,"Offen vegan"),
IFERROR(IF(VLOOKUP(W1651,[1]Offen!$N:$O,2,FALSE)=0,"Offen Zipfel"),
IFERROR(IF(VLOOKUP(W1651,[1]Offen!$Q:$R,2,FALSE)=0,"Offen Endstücke"),
IFERROR(IF(VLOOKUP(W1651,[1]Vakuumiert!$B:$C,2,FALSE)=0,"Vakuumierter VOS ungeschält"),
IFERROR(IF(VLOOKUP(W1651,[1]Vakuumiert!$E:$F,2,FALSE)=0,"Vakuumierter ABS ungeschält"),
IFERROR(IF(VLOOKUP(W1651,[1]Vakuumiert!$H:$I,2,FALSE)=0,"Vakuumierter VOS geschält"),
IFERROR(IF(VLOOKUP(W1651,[1]Vakuumiert!$K:$L,2,FALSE)=0,"Vakuumierter VOS vegan"),
IFERROR(IF(VLOOKUP(W1651,[1]Vakuumiert!$N:$O,2,FALSE)=0,"Vakuumierter VOS Zipfel"),
IFERROR(IF(VLOOKUP(W1651,[1]Vakuumiert!$Q:$R,2,FALSE)=0,"Vakuumiert geschält"),
IFERROR(IF(VLOOKUP(W1651,'[1]vakuumierte Fertigprodukte'!$B:$C,2,FALSE)=0,"Fertigprodukte"),
IFERROR(IF(VLOOKUP(W1651,'[1]vakuumierte Fertigprodukte'!$E:$FI,2,FALSE)=0,"Vakuumierte Zipfel"),
IFERROR(IF(VLOOKUP(W1651,[1]Wurste!$B:$C,2,FALSE)=0,"Räucherwürste"),
IFERROR(IF(VLOOKUP(W1651,[1]Wurste!$E:$F,2,FALSE)=0,"URW/URGW Wurst"),
IFERROR(IF(VLOOKUP(W1651,[1]Wurste!$H:$I,2,FALSE)=0,"HF-Wurst Vegan"),
IFERROR(IF(VLOOKUP(W1651,[1]Wurste!$K:$L,2,FALSE)=0,"320er ohne Würste"),
IFERROR(IF(AND(OR(Abfalldokumentation!$I1651="BU3",Abfalldokumentation!$I1651="Verkauf"),Abfalldokumentation!$N1651="Schimmel",Abfalldokumentation!$O1651="keinen Abnehmer/kein Schälpersonal"),"Div. Zipfel, ES ohne Verwendung",VLOOKUP(Abfalldokumentation!$M1651,Produktgruppen!A:B,2,FALSE)),"-")))))))))))))))))))))))</f>
        <v>Offen ungeschält ABS</v>
      </c>
      <c r="M1651" s="76" t="str">
        <f>IFERROR(VLOOKUP(Abfalldokumentation!$W1651,Artikel!A:C,3,FALSE),Abfalldokumentation!$W1651)</f>
        <v>ABS OLD-AMSTERDAM</v>
      </c>
      <c r="N1651" s="76" t="str">
        <f>VLOOKUP(D1651,'Liste Gründe'!A:D,2,FALSE)</f>
        <v>keinen Verwendungszweck</v>
      </c>
      <c r="O1651" s="75" t="str">
        <f>IF(ISBLANK(F1651),VLOOKUP(Abfalldokumentation!$X1651,'Liste Gründe'!A:D,3,FALSE),F1651)</f>
        <v>keinen Verwendungszweck</v>
      </c>
      <c r="P1651" s="76" t="str">
        <f>IF(ISBLANK(Abfalldokumentation!$G1651),"-",Abfalldokumentation!$G1651)</f>
        <v>-</v>
      </c>
      <c r="Q1651" s="76">
        <f t="shared" si="204"/>
        <v>45</v>
      </c>
      <c r="R1651" s="76" t="str">
        <f t="shared" si="205"/>
        <v>Produkte</v>
      </c>
      <c r="S1651" s="76" t="str">
        <f t="shared" si="206"/>
        <v>BUs</v>
      </c>
      <c r="T1651" s="76" t="str">
        <f t="shared" si="207"/>
        <v>Symptome</v>
      </c>
      <c r="U1651" s="76">
        <f>IFERROR(VLOOKUP(Abfalldokumentation!$W1651,Kennzahlen!S:U,3,FALSE)*Abfalldokumentation!$J1651,"0")</f>
        <v>-2.2000000000000001E-3</v>
      </c>
      <c r="V1651" s="76" t="str">
        <f>IF(ISBLANK(A1651),VLOOKUP(Abfalldokumentation!$W1651,'Linien - BU'!R:S,2,FALSE),A1651)</f>
        <v>BU4</v>
      </c>
      <c r="W1651" s="77">
        <f t="shared" si="208"/>
        <v>29501039</v>
      </c>
      <c r="X1651" s="77">
        <f t="shared" si="209"/>
        <v>61</v>
      </c>
    </row>
    <row r="1652" spans="1:24" ht="30" customHeight="1" x14ac:dyDescent="0.25">
      <c r="A1652" s="39"/>
      <c r="B1652" s="40">
        <v>29501039</v>
      </c>
      <c r="C1652" s="40">
        <v>22</v>
      </c>
      <c r="D1652" s="40">
        <v>61</v>
      </c>
      <c r="E1652" s="41">
        <v>44509</v>
      </c>
      <c r="F1652" s="59"/>
      <c r="G1652" s="40"/>
      <c r="H1652" s="44" t="str">
        <f>IFERROR(VLOOKUP(Abfalldokumentation!$B1652,Artikel!A:C,3,FALSE),Abfalldokumentation!$B1652)</f>
        <v>ABS OLD-AMSTERDAM</v>
      </c>
      <c r="I1652" s="78" t="str">
        <f>VLOOKUP(V1652,'Linien - BU'!A:B,2,FALSE)</f>
        <v>BU4</v>
      </c>
      <c r="J1652" s="79">
        <f t="shared" si="203"/>
        <v>22</v>
      </c>
      <c r="K1652" s="80">
        <f>Abfalldokumentation!$E1652</f>
        <v>44509</v>
      </c>
      <c r="L1652" s="79" t="str">
        <f>IFERROR(IF(VLOOKUP(W1652,'[1]Rohware 230'!$B:$C,2,FALSE)=0,"Rohware"),
IFERROR(IF(VLOOKUP(W1652,[1]Sammelnr.!$B:$C,2,FALSE)=0,"Sammelnr. ungeschält ABS"),
IFERROR(IF(VLOOKUP(W1652,[1]Sammelnr.!$E:$F,2,FALSE)=0,"Sammelnr. ungeschält VS"),
IFERROR(IF(VLOOKUP(W1652,[1]Sammelnr.!$H:$I,2,FALSE)=0,"Sammelnr. geschält"),
IFERROR(IF(VLOOKUP(W1652,[1]Offen!$B:$C,2,FALSE)=0,"Offen ungeschält ABS"),
IFERROR(IF(VLOOKUP(W1652,[1]Offen!$E:$F,2,FALSE)=0,"Offen ungeschält VOS"),
IFERROR(IF(VLOOKUP(W1652,[1]Offen!$H:$I,2,FALSE)=0,"Offen geschält RW"),
IFERROR(IF(VLOOKUP(W1652,[1]Offen!$K:$L,2,FALSE)=0,"Offen vegan"),
IFERROR(IF(VLOOKUP(W1652,[1]Offen!$N:$O,2,FALSE)=0,"Offen Zipfel"),
IFERROR(IF(VLOOKUP(W1652,[1]Offen!$Q:$R,2,FALSE)=0,"Offen Endstücke"),
IFERROR(IF(VLOOKUP(W1652,[1]Vakuumiert!$B:$C,2,FALSE)=0,"Vakuumierter VOS ungeschält"),
IFERROR(IF(VLOOKUP(W1652,[1]Vakuumiert!$E:$F,2,FALSE)=0,"Vakuumierter ABS ungeschält"),
IFERROR(IF(VLOOKUP(W1652,[1]Vakuumiert!$H:$I,2,FALSE)=0,"Vakuumierter VOS geschält"),
IFERROR(IF(VLOOKUP(W1652,[1]Vakuumiert!$K:$L,2,FALSE)=0,"Vakuumierter VOS vegan"),
IFERROR(IF(VLOOKUP(W1652,[1]Vakuumiert!$N:$O,2,FALSE)=0,"Vakuumierter VOS Zipfel"),
IFERROR(IF(VLOOKUP(W1652,[1]Vakuumiert!$Q:$R,2,FALSE)=0,"Vakuumiert geschält"),
IFERROR(IF(VLOOKUP(W1652,'[1]vakuumierte Fertigprodukte'!$B:$C,2,FALSE)=0,"Fertigprodukte"),
IFERROR(IF(VLOOKUP(W1652,'[1]vakuumierte Fertigprodukte'!$E:$FI,2,FALSE)=0,"Vakuumierte Zipfel"),
IFERROR(IF(VLOOKUP(W1652,[1]Wurste!$B:$C,2,FALSE)=0,"Räucherwürste"),
IFERROR(IF(VLOOKUP(W1652,[1]Wurste!$E:$F,2,FALSE)=0,"URW/URGW Wurst"),
IFERROR(IF(VLOOKUP(W1652,[1]Wurste!$H:$I,2,FALSE)=0,"HF-Wurst Vegan"),
IFERROR(IF(VLOOKUP(W1652,[1]Wurste!$K:$L,2,FALSE)=0,"320er ohne Würste"),
IFERROR(IF(AND(OR(Abfalldokumentation!$I1652="BU3",Abfalldokumentation!$I1652="Verkauf"),Abfalldokumentation!$N1652="Schimmel",Abfalldokumentation!$O1652="keinen Abnehmer/kein Schälpersonal"),"Div. Zipfel, ES ohne Verwendung",VLOOKUP(Abfalldokumentation!$M1652,Produktgruppen!A:B,2,FALSE)),"-")))))))))))))))))))))))</f>
        <v>Offen ungeschält ABS</v>
      </c>
      <c r="M1652" s="81" t="str">
        <f>IFERROR(VLOOKUP(Abfalldokumentation!$W1652,Artikel!A:C,3,FALSE),Abfalldokumentation!$W1652)</f>
        <v>ABS OLD-AMSTERDAM</v>
      </c>
      <c r="N1652" s="81" t="str">
        <f>VLOOKUP(D1652,'Liste Gründe'!A:D,2,FALSE)</f>
        <v>keinen Verwendungszweck</v>
      </c>
      <c r="O1652" s="80" t="str">
        <f>IF(ISBLANK(F1652),VLOOKUP(Abfalldokumentation!$X1652,'Liste Gründe'!A:D,3,FALSE),F1652)</f>
        <v>keinen Verwendungszweck</v>
      </c>
      <c r="P1652" s="81" t="str">
        <f>IF(ISBLANK(Abfalldokumentation!$G1652),"-",Abfalldokumentation!$G1652)</f>
        <v>-</v>
      </c>
      <c r="Q1652" s="81">
        <f t="shared" si="204"/>
        <v>45</v>
      </c>
      <c r="R1652" s="81" t="str">
        <f t="shared" si="205"/>
        <v>Produkte</v>
      </c>
      <c r="S1652" s="81" t="str">
        <f t="shared" si="206"/>
        <v>BUs</v>
      </c>
      <c r="T1652" s="81" t="str">
        <f t="shared" si="207"/>
        <v>Symptome</v>
      </c>
      <c r="U1652" s="81">
        <f>IFERROR(VLOOKUP(Abfalldokumentation!$W1652,Kennzahlen!S:U,3,FALSE)*Abfalldokumentation!$J1652,"0")</f>
        <v>2.2000000000000001E-3</v>
      </c>
      <c r="V1652" s="81" t="str">
        <f>IF(ISBLANK(A1652),VLOOKUP(Abfalldokumentation!$W1652,'Linien - BU'!R:S,2,FALSE),A1652)</f>
        <v>BU4</v>
      </c>
      <c r="W1652" s="77">
        <f t="shared" si="208"/>
        <v>29501039</v>
      </c>
      <c r="X1652" s="77">
        <f t="shared" si="209"/>
        <v>61</v>
      </c>
    </row>
    <row r="1653" spans="1:24" ht="30" customHeight="1" x14ac:dyDescent="0.25">
      <c r="A1653" s="45"/>
      <c r="B1653" s="46">
        <v>29501073</v>
      </c>
      <c r="C1653" s="46">
        <v>42</v>
      </c>
      <c r="D1653" s="46">
        <v>12</v>
      </c>
      <c r="E1653" s="47">
        <v>44509</v>
      </c>
      <c r="F1653" s="61"/>
      <c r="G1653" s="46"/>
      <c r="H1653" s="50" t="str">
        <f>IFERROR(VLOOKUP(Abfalldokumentation!$B1653,Artikel!A:C,3,FALSE),Abfalldokumentation!$B1653)</f>
        <v>VOS RW-NUSS-ZIPFEL</v>
      </c>
      <c r="I1653" s="73" t="str">
        <f>VLOOKUP(V1653,'Linien - BU'!A:B,2,FALSE)</f>
        <v>Verkauf</v>
      </c>
      <c r="J1653" s="74">
        <f t="shared" si="203"/>
        <v>42</v>
      </c>
      <c r="K1653" s="75">
        <f>Abfalldokumentation!$E1653</f>
        <v>44509</v>
      </c>
      <c r="L1653" s="74" t="str">
        <f>IFERROR(IF(VLOOKUP(W1653,'[1]Rohware 230'!$B:$C,2,FALSE)=0,"Rohware"),
IFERROR(IF(VLOOKUP(W1653,[1]Sammelnr.!$B:$C,2,FALSE)=0,"Sammelnr. ungeschält ABS"),
IFERROR(IF(VLOOKUP(W1653,[1]Sammelnr.!$E:$F,2,FALSE)=0,"Sammelnr. ungeschält VS"),
IFERROR(IF(VLOOKUP(W1653,[1]Sammelnr.!$H:$I,2,FALSE)=0,"Sammelnr. geschält"),
IFERROR(IF(VLOOKUP(W1653,[1]Offen!$B:$C,2,FALSE)=0,"Offen ungeschält ABS"),
IFERROR(IF(VLOOKUP(W1653,[1]Offen!$E:$F,2,FALSE)=0,"Offen ungeschält VOS"),
IFERROR(IF(VLOOKUP(W1653,[1]Offen!$H:$I,2,FALSE)=0,"Offen geschält RW"),
IFERROR(IF(VLOOKUP(W1653,[1]Offen!$K:$L,2,FALSE)=0,"Offen vegan"),
IFERROR(IF(VLOOKUP(W1653,[1]Offen!$N:$O,2,FALSE)=0,"Offen Zipfel"),
IFERROR(IF(VLOOKUP(W1653,[1]Offen!$Q:$R,2,FALSE)=0,"Offen Endstücke"),
IFERROR(IF(VLOOKUP(W1653,[1]Vakuumiert!$B:$C,2,FALSE)=0,"Vakuumierter VOS ungeschält"),
IFERROR(IF(VLOOKUP(W1653,[1]Vakuumiert!$E:$F,2,FALSE)=0,"Vakuumierter ABS ungeschält"),
IFERROR(IF(VLOOKUP(W1653,[1]Vakuumiert!$H:$I,2,FALSE)=0,"Vakuumierter VOS geschält"),
IFERROR(IF(VLOOKUP(W1653,[1]Vakuumiert!$K:$L,2,FALSE)=0,"Vakuumierter VOS vegan"),
IFERROR(IF(VLOOKUP(W1653,[1]Vakuumiert!$N:$O,2,FALSE)=0,"Vakuumierter VOS Zipfel"),
IFERROR(IF(VLOOKUP(W1653,[1]Vakuumiert!$Q:$R,2,FALSE)=0,"Vakuumiert geschält"),
IFERROR(IF(VLOOKUP(W1653,'[1]vakuumierte Fertigprodukte'!$B:$C,2,FALSE)=0,"Fertigprodukte"),
IFERROR(IF(VLOOKUP(W1653,'[1]vakuumierte Fertigprodukte'!$E:$FI,2,FALSE)=0,"Vakuumierte Zipfel"),
IFERROR(IF(VLOOKUP(W1653,[1]Wurste!$B:$C,2,FALSE)=0,"Räucherwürste"),
IFERROR(IF(VLOOKUP(W1653,[1]Wurste!$E:$F,2,FALSE)=0,"URW/URGW Wurst"),
IFERROR(IF(VLOOKUP(W1653,[1]Wurste!$H:$I,2,FALSE)=0,"HF-Wurst Vegan"),
IFERROR(IF(VLOOKUP(W1653,[1]Wurste!$K:$L,2,FALSE)=0,"320er ohne Würste"),
IFERROR(IF(AND(OR(Abfalldokumentation!$I1653="BU3",Abfalldokumentation!$I1653="Verkauf"),Abfalldokumentation!$N1653="Schimmel",Abfalldokumentation!$O1653="keinen Abnehmer/kein Schälpersonal"),"Div. Zipfel, ES ohne Verwendung",VLOOKUP(Abfalldokumentation!$M1653,Produktgruppen!A:B,2,FALSE)),"-")))))))))))))))))))))))</f>
        <v>Offen Zipfel</v>
      </c>
      <c r="M1653" s="76" t="str">
        <f>IFERROR(VLOOKUP(Abfalldokumentation!$W1653,Artikel!A:C,3,FALSE),Abfalldokumentation!$W1653)</f>
        <v>VOS RW-NUSS-ZIPFEL</v>
      </c>
      <c r="N1653" s="76" t="str">
        <f>VLOOKUP(D1653,'Liste Gründe'!A:D,2,FALSE)</f>
        <v>Schimmel</v>
      </c>
      <c r="O1653" s="75" t="str">
        <f>IF(ISBLANK(F1653),VLOOKUP(Abfalldokumentation!$X1653,'Liste Gründe'!A:D,3,FALSE),F1653)</f>
        <v>Schimmel</v>
      </c>
      <c r="P1653" s="76" t="str">
        <f>IF(ISBLANK(Abfalldokumentation!$G1653),"-",Abfalldokumentation!$G1653)</f>
        <v>-</v>
      </c>
      <c r="Q1653" s="76">
        <f t="shared" si="204"/>
        <v>45</v>
      </c>
      <c r="R1653" s="76" t="str">
        <f t="shared" si="205"/>
        <v>Produkte</v>
      </c>
      <c r="S1653" s="76" t="str">
        <f t="shared" si="206"/>
        <v>BUs</v>
      </c>
      <c r="T1653" s="76" t="str">
        <f t="shared" si="207"/>
        <v>Symptome</v>
      </c>
      <c r="U1653" s="76">
        <f>IFERROR(VLOOKUP(Abfalldokumentation!$W1653,Kennzahlen!S:U,3,FALSE)*Abfalldokumentation!$J1653,"0")</f>
        <v>21</v>
      </c>
      <c r="V1653" s="76" t="str">
        <f>IF(ISBLANK(A1653),VLOOKUP(Abfalldokumentation!$W1653,'Linien - BU'!R:S,2,FALSE),A1653)</f>
        <v>Verkauf</v>
      </c>
      <c r="W1653" s="77">
        <f t="shared" si="208"/>
        <v>29501073</v>
      </c>
      <c r="X1653" s="77">
        <f t="shared" si="209"/>
        <v>12</v>
      </c>
    </row>
    <row r="1654" spans="1:24" ht="30" customHeight="1" x14ac:dyDescent="0.25">
      <c r="A1654" s="39"/>
      <c r="B1654" s="40">
        <v>29501076</v>
      </c>
      <c r="C1654" s="40">
        <v>21</v>
      </c>
      <c r="D1654" s="40">
        <v>12</v>
      </c>
      <c r="E1654" s="41">
        <v>44509</v>
      </c>
      <c r="F1654" s="59"/>
      <c r="G1654" s="40"/>
      <c r="H1654" s="44" t="str">
        <f>IFERROR(VLOOKUP(Abfalldokumentation!$B1654,Artikel!A:C,3,FALSE),Abfalldokumentation!$B1654)</f>
        <v>VOS RW-NUSS-ENDSTÜCK</v>
      </c>
      <c r="I1654" s="78" t="str">
        <f>VLOOKUP(V1654,'Linien - BU'!A:B,2,FALSE)</f>
        <v>Verkauf</v>
      </c>
      <c r="J1654" s="79">
        <f t="shared" si="203"/>
        <v>21</v>
      </c>
      <c r="K1654" s="80">
        <f>Abfalldokumentation!$E1654</f>
        <v>44509</v>
      </c>
      <c r="L1654" s="79" t="str">
        <f>IFERROR(IF(VLOOKUP(W1654,'[1]Rohware 230'!$B:$C,2,FALSE)=0,"Rohware"),
IFERROR(IF(VLOOKUP(W1654,[1]Sammelnr.!$B:$C,2,FALSE)=0,"Sammelnr. ungeschält ABS"),
IFERROR(IF(VLOOKUP(W1654,[1]Sammelnr.!$E:$F,2,FALSE)=0,"Sammelnr. ungeschält VS"),
IFERROR(IF(VLOOKUP(W1654,[1]Sammelnr.!$H:$I,2,FALSE)=0,"Sammelnr. geschält"),
IFERROR(IF(VLOOKUP(W1654,[1]Offen!$B:$C,2,FALSE)=0,"Offen ungeschält ABS"),
IFERROR(IF(VLOOKUP(W1654,[1]Offen!$E:$F,2,FALSE)=0,"Offen ungeschält VOS"),
IFERROR(IF(VLOOKUP(W1654,[1]Offen!$H:$I,2,FALSE)=0,"Offen geschält RW"),
IFERROR(IF(VLOOKUP(W1654,[1]Offen!$K:$L,2,FALSE)=0,"Offen vegan"),
IFERROR(IF(VLOOKUP(W1654,[1]Offen!$N:$O,2,FALSE)=0,"Offen Zipfel"),
IFERROR(IF(VLOOKUP(W1654,[1]Offen!$Q:$R,2,FALSE)=0,"Offen Endstücke"),
IFERROR(IF(VLOOKUP(W1654,[1]Vakuumiert!$B:$C,2,FALSE)=0,"Vakuumierter VOS ungeschält"),
IFERROR(IF(VLOOKUP(W1654,[1]Vakuumiert!$E:$F,2,FALSE)=0,"Vakuumierter ABS ungeschält"),
IFERROR(IF(VLOOKUP(W1654,[1]Vakuumiert!$H:$I,2,FALSE)=0,"Vakuumierter VOS geschält"),
IFERROR(IF(VLOOKUP(W1654,[1]Vakuumiert!$K:$L,2,FALSE)=0,"Vakuumierter VOS vegan"),
IFERROR(IF(VLOOKUP(W1654,[1]Vakuumiert!$N:$O,2,FALSE)=0,"Vakuumierter VOS Zipfel"),
IFERROR(IF(VLOOKUP(W1654,[1]Vakuumiert!$Q:$R,2,FALSE)=0,"Vakuumiert geschält"),
IFERROR(IF(VLOOKUP(W1654,'[1]vakuumierte Fertigprodukte'!$B:$C,2,FALSE)=0,"Fertigprodukte"),
IFERROR(IF(VLOOKUP(W1654,'[1]vakuumierte Fertigprodukte'!$E:$FI,2,FALSE)=0,"Vakuumierte Zipfel"),
IFERROR(IF(VLOOKUP(W1654,[1]Wurste!$B:$C,2,FALSE)=0,"Räucherwürste"),
IFERROR(IF(VLOOKUP(W1654,[1]Wurste!$E:$F,2,FALSE)=0,"URW/URGW Wurst"),
IFERROR(IF(VLOOKUP(W1654,[1]Wurste!$H:$I,2,FALSE)=0,"HF-Wurst Vegan"),
IFERROR(IF(VLOOKUP(W1654,[1]Wurste!$K:$L,2,FALSE)=0,"320er ohne Würste"),
IFERROR(IF(AND(OR(Abfalldokumentation!$I1654="BU3",Abfalldokumentation!$I1654="Verkauf"),Abfalldokumentation!$N1654="Schimmel",Abfalldokumentation!$O1654="keinen Abnehmer/kein Schälpersonal"),"Div. Zipfel, ES ohne Verwendung",VLOOKUP(Abfalldokumentation!$M1654,Produktgruppen!A:B,2,FALSE)),"-")))))))))))))))))))))))</f>
        <v>Offen Endstücke</v>
      </c>
      <c r="M1654" s="81" t="str">
        <f>IFERROR(VLOOKUP(Abfalldokumentation!$W1654,Artikel!A:C,3,FALSE),Abfalldokumentation!$W1654)</f>
        <v>VOS RW-NUSS-ENDSTÜCK</v>
      </c>
      <c r="N1654" s="81" t="str">
        <f>VLOOKUP(D1654,'Liste Gründe'!A:D,2,FALSE)</f>
        <v>Schimmel</v>
      </c>
      <c r="O1654" s="80" t="str">
        <f>IF(ISBLANK(F1654),VLOOKUP(Abfalldokumentation!$X1654,'Liste Gründe'!A:D,3,FALSE),F1654)</f>
        <v>Schimmel</v>
      </c>
      <c r="P1654" s="81" t="str">
        <f>IF(ISBLANK(Abfalldokumentation!$G1654),"-",Abfalldokumentation!$G1654)</f>
        <v>-</v>
      </c>
      <c r="Q1654" s="81">
        <f t="shared" si="204"/>
        <v>45</v>
      </c>
      <c r="R1654" s="81" t="str">
        <f t="shared" si="205"/>
        <v>Produkte</v>
      </c>
      <c r="S1654" s="81" t="str">
        <f t="shared" si="206"/>
        <v>BUs</v>
      </c>
      <c r="T1654" s="81" t="str">
        <f t="shared" si="207"/>
        <v>Symptome</v>
      </c>
      <c r="U1654" s="81">
        <f>IFERROR(VLOOKUP(Abfalldokumentation!$W1654,Kennzahlen!S:U,3,FALSE)*Abfalldokumentation!$J1654,"0")</f>
        <v>10.5</v>
      </c>
      <c r="V1654" s="81" t="str">
        <f>IF(ISBLANK(A1654),VLOOKUP(Abfalldokumentation!$W1654,'Linien - BU'!R:S,2,FALSE),A1654)</f>
        <v>Verkauf</v>
      </c>
      <c r="W1654" s="77">
        <f t="shared" si="208"/>
        <v>29501076</v>
      </c>
      <c r="X1654" s="77">
        <f t="shared" si="209"/>
        <v>12</v>
      </c>
    </row>
    <row r="1655" spans="1:24" ht="30" customHeight="1" x14ac:dyDescent="0.25">
      <c r="A1655" s="45"/>
      <c r="B1655" s="46">
        <v>29501080</v>
      </c>
      <c r="C1655" s="46">
        <v>88</v>
      </c>
      <c r="D1655" s="46">
        <v>12</v>
      </c>
      <c r="E1655" s="47">
        <v>44509</v>
      </c>
      <c r="F1655" s="61"/>
      <c r="G1655" s="46"/>
      <c r="H1655" s="50" t="str">
        <f>IFERROR(VLOOKUP(Abfalldokumentation!$B1655,Artikel!A:C,3,FALSE),Abfalldokumentation!$B1655)</f>
        <v>VOS RW-JALA-NAT ZIPFEL</v>
      </c>
      <c r="I1655" s="73" t="str">
        <f>VLOOKUP(V1655,'Linien - BU'!A:B,2,FALSE)</f>
        <v>Verkauf</v>
      </c>
      <c r="J1655" s="74">
        <f t="shared" si="203"/>
        <v>88</v>
      </c>
      <c r="K1655" s="75">
        <f>Abfalldokumentation!$E1655</f>
        <v>44509</v>
      </c>
      <c r="L1655" s="74" t="str">
        <f>IFERROR(IF(VLOOKUP(W1655,'[1]Rohware 230'!$B:$C,2,FALSE)=0,"Rohware"),
IFERROR(IF(VLOOKUP(W1655,[1]Sammelnr.!$B:$C,2,FALSE)=0,"Sammelnr. ungeschält ABS"),
IFERROR(IF(VLOOKUP(W1655,[1]Sammelnr.!$E:$F,2,FALSE)=0,"Sammelnr. ungeschält VS"),
IFERROR(IF(VLOOKUP(W1655,[1]Sammelnr.!$H:$I,2,FALSE)=0,"Sammelnr. geschält"),
IFERROR(IF(VLOOKUP(W1655,[1]Offen!$B:$C,2,FALSE)=0,"Offen ungeschält ABS"),
IFERROR(IF(VLOOKUP(W1655,[1]Offen!$E:$F,2,FALSE)=0,"Offen ungeschält VOS"),
IFERROR(IF(VLOOKUP(W1655,[1]Offen!$H:$I,2,FALSE)=0,"Offen geschält RW"),
IFERROR(IF(VLOOKUP(W1655,[1]Offen!$K:$L,2,FALSE)=0,"Offen vegan"),
IFERROR(IF(VLOOKUP(W1655,[1]Offen!$N:$O,2,FALSE)=0,"Offen Zipfel"),
IFERROR(IF(VLOOKUP(W1655,[1]Offen!$Q:$R,2,FALSE)=0,"Offen Endstücke"),
IFERROR(IF(VLOOKUP(W1655,[1]Vakuumiert!$B:$C,2,FALSE)=0,"Vakuumierter VOS ungeschält"),
IFERROR(IF(VLOOKUP(W1655,[1]Vakuumiert!$E:$F,2,FALSE)=0,"Vakuumierter ABS ungeschält"),
IFERROR(IF(VLOOKUP(W1655,[1]Vakuumiert!$H:$I,2,FALSE)=0,"Vakuumierter VOS geschält"),
IFERROR(IF(VLOOKUP(W1655,[1]Vakuumiert!$K:$L,2,FALSE)=0,"Vakuumierter VOS vegan"),
IFERROR(IF(VLOOKUP(W1655,[1]Vakuumiert!$N:$O,2,FALSE)=0,"Vakuumierter VOS Zipfel"),
IFERROR(IF(VLOOKUP(W1655,[1]Vakuumiert!$Q:$R,2,FALSE)=0,"Vakuumiert geschält"),
IFERROR(IF(VLOOKUP(W1655,'[1]vakuumierte Fertigprodukte'!$B:$C,2,FALSE)=0,"Fertigprodukte"),
IFERROR(IF(VLOOKUP(W1655,'[1]vakuumierte Fertigprodukte'!$E:$FI,2,FALSE)=0,"Vakuumierte Zipfel"),
IFERROR(IF(VLOOKUP(W1655,[1]Wurste!$B:$C,2,FALSE)=0,"Räucherwürste"),
IFERROR(IF(VLOOKUP(W1655,[1]Wurste!$E:$F,2,FALSE)=0,"URW/URGW Wurst"),
IFERROR(IF(VLOOKUP(W1655,[1]Wurste!$H:$I,2,FALSE)=0,"HF-Wurst Vegan"),
IFERROR(IF(VLOOKUP(W1655,[1]Wurste!$K:$L,2,FALSE)=0,"320er ohne Würste"),
IFERROR(IF(AND(OR(Abfalldokumentation!$I1655="BU3",Abfalldokumentation!$I1655="Verkauf"),Abfalldokumentation!$N1655="Schimmel",Abfalldokumentation!$O1655="keinen Abnehmer/kein Schälpersonal"),"Div. Zipfel, ES ohne Verwendung",VLOOKUP(Abfalldokumentation!$M1655,Produktgruppen!A:B,2,FALSE)),"-")))))))))))))))))))))))</f>
        <v>Offen Zipfel</v>
      </c>
      <c r="M1655" s="76" t="str">
        <f>IFERROR(VLOOKUP(Abfalldokumentation!$W1655,Artikel!A:C,3,FALSE),Abfalldokumentation!$W1655)</f>
        <v>VOS RW-JALA-NAT ZIPFEL</v>
      </c>
      <c r="N1655" s="76" t="str">
        <f>VLOOKUP(D1655,'Liste Gründe'!A:D,2,FALSE)</f>
        <v>Schimmel</v>
      </c>
      <c r="O1655" s="75" t="str">
        <f>IF(ISBLANK(F1655),VLOOKUP(Abfalldokumentation!$X1655,'Liste Gründe'!A:D,3,FALSE),F1655)</f>
        <v>Schimmel</v>
      </c>
      <c r="P1655" s="76" t="str">
        <f>IF(ISBLANK(Abfalldokumentation!$G1655),"-",Abfalldokumentation!$G1655)</f>
        <v>-</v>
      </c>
      <c r="Q1655" s="76">
        <f t="shared" si="204"/>
        <v>45</v>
      </c>
      <c r="R1655" s="76" t="str">
        <f t="shared" si="205"/>
        <v>Produkte</v>
      </c>
      <c r="S1655" s="76" t="str">
        <f t="shared" si="206"/>
        <v>BUs</v>
      </c>
      <c r="T1655" s="76" t="str">
        <f t="shared" si="207"/>
        <v>Symptome</v>
      </c>
      <c r="U1655" s="76">
        <f>IFERROR(VLOOKUP(Abfalldokumentation!$W1655,Kennzahlen!S:U,3,FALSE)*Abfalldokumentation!$J1655,"0")</f>
        <v>44</v>
      </c>
      <c r="V1655" s="76" t="str">
        <f>IF(ISBLANK(A1655),VLOOKUP(Abfalldokumentation!$W1655,'Linien - BU'!R:S,2,FALSE),A1655)</f>
        <v>Verkauf</v>
      </c>
      <c r="W1655" s="77">
        <f t="shared" si="208"/>
        <v>29501080</v>
      </c>
      <c r="X1655" s="77">
        <f t="shared" si="209"/>
        <v>12</v>
      </c>
    </row>
    <row r="1656" spans="1:24" ht="30" customHeight="1" x14ac:dyDescent="0.25">
      <c r="A1656" s="39"/>
      <c r="B1656" s="40">
        <v>29501080</v>
      </c>
      <c r="C1656" s="40">
        <v>18</v>
      </c>
      <c r="D1656" s="40">
        <v>12</v>
      </c>
      <c r="E1656" s="41">
        <v>44509</v>
      </c>
      <c r="F1656" s="59"/>
      <c r="G1656" s="40"/>
      <c r="H1656" s="44" t="str">
        <f>IFERROR(VLOOKUP(Abfalldokumentation!$B1656,Artikel!A:C,3,FALSE),Abfalldokumentation!$B1656)</f>
        <v>VOS RW-JALA-NAT ZIPFEL</v>
      </c>
      <c r="I1656" s="78" t="str">
        <f>VLOOKUP(V1656,'Linien - BU'!A:B,2,FALSE)</f>
        <v>Verkauf</v>
      </c>
      <c r="J1656" s="79">
        <f t="shared" si="203"/>
        <v>18</v>
      </c>
      <c r="K1656" s="80">
        <f>Abfalldokumentation!$E1656</f>
        <v>44509</v>
      </c>
      <c r="L1656" s="79" t="str">
        <f>IFERROR(IF(VLOOKUP(W1656,'[1]Rohware 230'!$B:$C,2,FALSE)=0,"Rohware"),
IFERROR(IF(VLOOKUP(W1656,[1]Sammelnr.!$B:$C,2,FALSE)=0,"Sammelnr. ungeschält ABS"),
IFERROR(IF(VLOOKUP(W1656,[1]Sammelnr.!$E:$F,2,FALSE)=0,"Sammelnr. ungeschält VS"),
IFERROR(IF(VLOOKUP(W1656,[1]Sammelnr.!$H:$I,2,FALSE)=0,"Sammelnr. geschält"),
IFERROR(IF(VLOOKUP(W1656,[1]Offen!$B:$C,2,FALSE)=0,"Offen ungeschält ABS"),
IFERROR(IF(VLOOKUP(W1656,[1]Offen!$E:$F,2,FALSE)=0,"Offen ungeschält VOS"),
IFERROR(IF(VLOOKUP(W1656,[1]Offen!$H:$I,2,FALSE)=0,"Offen geschält RW"),
IFERROR(IF(VLOOKUP(W1656,[1]Offen!$K:$L,2,FALSE)=0,"Offen vegan"),
IFERROR(IF(VLOOKUP(W1656,[1]Offen!$N:$O,2,FALSE)=0,"Offen Zipfel"),
IFERROR(IF(VLOOKUP(W1656,[1]Offen!$Q:$R,2,FALSE)=0,"Offen Endstücke"),
IFERROR(IF(VLOOKUP(W1656,[1]Vakuumiert!$B:$C,2,FALSE)=0,"Vakuumierter VOS ungeschält"),
IFERROR(IF(VLOOKUP(W1656,[1]Vakuumiert!$E:$F,2,FALSE)=0,"Vakuumierter ABS ungeschält"),
IFERROR(IF(VLOOKUP(W1656,[1]Vakuumiert!$H:$I,2,FALSE)=0,"Vakuumierter VOS geschält"),
IFERROR(IF(VLOOKUP(W1656,[1]Vakuumiert!$K:$L,2,FALSE)=0,"Vakuumierter VOS vegan"),
IFERROR(IF(VLOOKUP(W1656,[1]Vakuumiert!$N:$O,2,FALSE)=0,"Vakuumierter VOS Zipfel"),
IFERROR(IF(VLOOKUP(W1656,[1]Vakuumiert!$Q:$R,2,FALSE)=0,"Vakuumiert geschält"),
IFERROR(IF(VLOOKUP(W1656,'[1]vakuumierte Fertigprodukte'!$B:$C,2,FALSE)=0,"Fertigprodukte"),
IFERROR(IF(VLOOKUP(W1656,'[1]vakuumierte Fertigprodukte'!$E:$FI,2,FALSE)=0,"Vakuumierte Zipfel"),
IFERROR(IF(VLOOKUP(W1656,[1]Wurste!$B:$C,2,FALSE)=0,"Räucherwürste"),
IFERROR(IF(VLOOKUP(W1656,[1]Wurste!$E:$F,2,FALSE)=0,"URW/URGW Wurst"),
IFERROR(IF(VLOOKUP(W1656,[1]Wurste!$H:$I,2,FALSE)=0,"HF-Wurst Vegan"),
IFERROR(IF(VLOOKUP(W1656,[1]Wurste!$K:$L,2,FALSE)=0,"320er ohne Würste"),
IFERROR(IF(AND(OR(Abfalldokumentation!$I1656="BU3",Abfalldokumentation!$I1656="Verkauf"),Abfalldokumentation!$N1656="Schimmel",Abfalldokumentation!$O1656="keinen Abnehmer/kein Schälpersonal"),"Div. Zipfel, ES ohne Verwendung",VLOOKUP(Abfalldokumentation!$M1656,Produktgruppen!A:B,2,FALSE)),"-")))))))))))))))))))))))</f>
        <v>Offen Zipfel</v>
      </c>
      <c r="M1656" s="81" t="str">
        <f>IFERROR(VLOOKUP(Abfalldokumentation!$W1656,Artikel!A:C,3,FALSE),Abfalldokumentation!$W1656)</f>
        <v>VOS RW-JALA-NAT ZIPFEL</v>
      </c>
      <c r="N1656" s="81" t="str">
        <f>VLOOKUP(D1656,'Liste Gründe'!A:D,2,FALSE)</f>
        <v>Schimmel</v>
      </c>
      <c r="O1656" s="80" t="str">
        <f>IF(ISBLANK(F1656),VLOOKUP(Abfalldokumentation!$X1656,'Liste Gründe'!A:D,3,FALSE),F1656)</f>
        <v>Schimmel</v>
      </c>
      <c r="P1656" s="81" t="str">
        <f>IF(ISBLANK(Abfalldokumentation!$G1656),"-",Abfalldokumentation!$G1656)</f>
        <v>-</v>
      </c>
      <c r="Q1656" s="81">
        <f t="shared" si="204"/>
        <v>45</v>
      </c>
      <c r="R1656" s="81" t="str">
        <f t="shared" si="205"/>
        <v>Produkte</v>
      </c>
      <c r="S1656" s="81" t="str">
        <f t="shared" si="206"/>
        <v>BUs</v>
      </c>
      <c r="T1656" s="81" t="str">
        <f t="shared" si="207"/>
        <v>Symptome</v>
      </c>
      <c r="U1656" s="81">
        <f>IFERROR(VLOOKUP(Abfalldokumentation!$W1656,Kennzahlen!S:U,3,FALSE)*Abfalldokumentation!$J1656,"0")</f>
        <v>9</v>
      </c>
      <c r="V1656" s="81" t="str">
        <f>IF(ISBLANK(A1656),VLOOKUP(Abfalldokumentation!$W1656,'Linien - BU'!R:S,2,FALSE),A1656)</f>
        <v>Verkauf</v>
      </c>
      <c r="W1656" s="77">
        <f t="shared" si="208"/>
        <v>29501080</v>
      </c>
      <c r="X1656" s="77">
        <f t="shared" si="209"/>
        <v>12</v>
      </c>
    </row>
    <row r="1657" spans="1:24" ht="30" customHeight="1" x14ac:dyDescent="0.25">
      <c r="A1657" s="45"/>
      <c r="B1657" s="46">
        <v>29600020</v>
      </c>
      <c r="C1657" s="46">
        <v>137.71700000000001</v>
      </c>
      <c r="D1657" s="46">
        <v>12</v>
      </c>
      <c r="E1657" s="47">
        <v>44509</v>
      </c>
      <c r="F1657" s="61"/>
      <c r="G1657" s="46"/>
      <c r="H1657" s="50" t="str">
        <f>IFERROR(VLOOKUP(Abfalldokumentation!$B1657,Artikel!A:C,3,FALSE),Abfalldokumentation!$B1657)</f>
        <v>VS RW Schinken mit Rind</v>
      </c>
      <c r="I1657" s="73" t="str">
        <f>VLOOKUP(V1657,'Linien - BU'!A:B,2,FALSE)</f>
        <v>BU3</v>
      </c>
      <c r="J1657" s="74">
        <f t="shared" si="203"/>
        <v>137.71700000000001</v>
      </c>
      <c r="K1657" s="75">
        <f>Abfalldokumentation!$E1657</f>
        <v>44509</v>
      </c>
      <c r="L1657" s="74" t="str">
        <f>IFERROR(IF(VLOOKUP(W1657,'[1]Rohware 230'!$B:$C,2,FALSE)=0,"Rohware"),
IFERROR(IF(VLOOKUP(W1657,[1]Sammelnr.!$B:$C,2,FALSE)=0,"Sammelnr. ungeschält ABS"),
IFERROR(IF(VLOOKUP(W1657,[1]Sammelnr.!$E:$F,2,FALSE)=0,"Sammelnr. ungeschält VS"),
IFERROR(IF(VLOOKUP(W1657,[1]Sammelnr.!$H:$I,2,FALSE)=0,"Sammelnr. geschält"),
IFERROR(IF(VLOOKUP(W1657,[1]Offen!$B:$C,2,FALSE)=0,"Offen ungeschält ABS"),
IFERROR(IF(VLOOKUP(W1657,[1]Offen!$E:$F,2,FALSE)=0,"Offen ungeschält VOS"),
IFERROR(IF(VLOOKUP(W1657,[1]Offen!$H:$I,2,FALSE)=0,"Offen geschält RW"),
IFERROR(IF(VLOOKUP(W1657,[1]Offen!$K:$L,2,FALSE)=0,"Offen vegan"),
IFERROR(IF(VLOOKUP(W1657,[1]Offen!$N:$O,2,FALSE)=0,"Offen Zipfel"),
IFERROR(IF(VLOOKUP(W1657,[1]Offen!$Q:$R,2,FALSE)=0,"Offen Endstücke"),
IFERROR(IF(VLOOKUP(W1657,[1]Vakuumiert!$B:$C,2,FALSE)=0,"Vakuumierter VOS ungeschält"),
IFERROR(IF(VLOOKUP(W1657,[1]Vakuumiert!$E:$F,2,FALSE)=0,"Vakuumierter ABS ungeschält"),
IFERROR(IF(VLOOKUP(W1657,[1]Vakuumiert!$H:$I,2,FALSE)=0,"Vakuumierter VOS geschält"),
IFERROR(IF(VLOOKUP(W1657,[1]Vakuumiert!$K:$L,2,FALSE)=0,"Vakuumierter VOS vegan"),
IFERROR(IF(VLOOKUP(W1657,[1]Vakuumiert!$N:$O,2,FALSE)=0,"Vakuumierter VOS Zipfel"),
IFERROR(IF(VLOOKUP(W1657,[1]Vakuumiert!$Q:$R,2,FALSE)=0,"Vakuumiert geschält"),
IFERROR(IF(VLOOKUP(W1657,'[1]vakuumierte Fertigprodukte'!$B:$C,2,FALSE)=0,"Fertigprodukte"),
IFERROR(IF(VLOOKUP(W1657,'[1]vakuumierte Fertigprodukte'!$E:$FI,2,FALSE)=0,"Vakuumierte Zipfel"),
IFERROR(IF(VLOOKUP(W1657,[1]Wurste!$B:$C,2,FALSE)=0,"Räucherwürste"),
IFERROR(IF(VLOOKUP(W1657,[1]Wurste!$E:$F,2,FALSE)=0,"URW/URGW Wurst"),
IFERROR(IF(VLOOKUP(W1657,[1]Wurste!$H:$I,2,FALSE)=0,"HF-Wurst Vegan"),
IFERROR(IF(VLOOKUP(W1657,[1]Wurste!$K:$L,2,FALSE)=0,"320er ohne Würste"),
IFERROR(IF(AND(OR(Abfalldokumentation!$I1657="BU3",Abfalldokumentation!$I1657="Verkauf"),Abfalldokumentation!$N1657="Schimmel",Abfalldokumentation!$O1657="keinen Abnehmer/kein Schälpersonal"),"Div. Zipfel, ES ohne Verwendung",VLOOKUP(Abfalldokumentation!$M1657,Produktgruppen!A:B,2,FALSE)),"-")))))))))))))))))))))))</f>
        <v>Sammelnr. ungeschält VS</v>
      </c>
      <c r="M1657" s="76" t="str">
        <f>IFERROR(VLOOKUP(Abfalldokumentation!$W1657,Artikel!A:C,3,FALSE),Abfalldokumentation!$W1657)</f>
        <v>VS RW Schinken mit Rind</v>
      </c>
      <c r="N1657" s="76" t="str">
        <f>VLOOKUP(D1657,'Liste Gründe'!A:D,2,FALSE)</f>
        <v>Schimmel</v>
      </c>
      <c r="O1657" s="75" t="str">
        <f>IF(ISBLANK(F1657),VLOOKUP(Abfalldokumentation!$X1657,'Liste Gründe'!A:D,3,FALSE),F1657)</f>
        <v>Schimmel</v>
      </c>
      <c r="P1657" s="76" t="str">
        <f>IF(ISBLANK(Abfalldokumentation!$G1657),"-",Abfalldokumentation!$G1657)</f>
        <v>-</v>
      </c>
      <c r="Q1657" s="76">
        <f t="shared" si="204"/>
        <v>45</v>
      </c>
      <c r="R1657" s="76" t="str">
        <f t="shared" si="205"/>
        <v>Produkte</v>
      </c>
      <c r="S1657" s="76" t="str">
        <f t="shared" si="206"/>
        <v>BUs</v>
      </c>
      <c r="T1657" s="76" t="str">
        <f t="shared" si="207"/>
        <v>Symptome</v>
      </c>
      <c r="U1657" s="76">
        <f>IFERROR(VLOOKUP(Abfalldokumentation!$W1657,Kennzahlen!S:U,3,FALSE)*Abfalldokumentation!$J1657,"0")</f>
        <v>218.46047710000002</v>
      </c>
      <c r="V1657" s="76" t="str">
        <f>IF(ISBLANK(A1657),VLOOKUP(Abfalldokumentation!$W1657,'Linien - BU'!R:S,2,FALSE),A1657)</f>
        <v>BU3</v>
      </c>
      <c r="W1657" s="77">
        <f t="shared" si="208"/>
        <v>29600020</v>
      </c>
      <c r="X1657" s="77">
        <f t="shared" si="209"/>
        <v>12</v>
      </c>
    </row>
    <row r="1658" spans="1:24" ht="30" customHeight="1" x14ac:dyDescent="0.25">
      <c r="A1658" s="39"/>
      <c r="B1658" s="40">
        <v>29600028</v>
      </c>
      <c r="C1658" s="40">
        <v>202</v>
      </c>
      <c r="D1658" s="40">
        <v>12</v>
      </c>
      <c r="E1658" s="41">
        <v>44509</v>
      </c>
      <c r="F1658" s="59"/>
      <c r="G1658" s="40"/>
      <c r="H1658" s="44" t="str">
        <f>IFERROR(VLOOKUP(Abfalldokumentation!$B1658,Artikel!A:C,3,FALSE),Abfalldokumentation!$B1658)</f>
        <v>VS Chili mit Rinde</v>
      </c>
      <c r="I1658" s="78" t="str">
        <f>VLOOKUP(V1658,'Linien - BU'!A:B,2,FALSE)</f>
        <v>BU3</v>
      </c>
      <c r="J1658" s="79">
        <f t="shared" si="203"/>
        <v>202</v>
      </c>
      <c r="K1658" s="80">
        <f>Abfalldokumentation!$E1658</f>
        <v>44509</v>
      </c>
      <c r="L1658" s="79" t="str">
        <f>IFERROR(IF(VLOOKUP(W1658,'[1]Rohware 230'!$B:$C,2,FALSE)=0,"Rohware"),
IFERROR(IF(VLOOKUP(W1658,[1]Sammelnr.!$B:$C,2,FALSE)=0,"Sammelnr. ungeschält ABS"),
IFERROR(IF(VLOOKUP(W1658,[1]Sammelnr.!$E:$F,2,FALSE)=0,"Sammelnr. ungeschält VS"),
IFERROR(IF(VLOOKUP(W1658,[1]Sammelnr.!$H:$I,2,FALSE)=0,"Sammelnr. geschält"),
IFERROR(IF(VLOOKUP(W1658,[1]Offen!$B:$C,2,FALSE)=0,"Offen ungeschält ABS"),
IFERROR(IF(VLOOKUP(W1658,[1]Offen!$E:$F,2,FALSE)=0,"Offen ungeschält VOS"),
IFERROR(IF(VLOOKUP(W1658,[1]Offen!$H:$I,2,FALSE)=0,"Offen geschält RW"),
IFERROR(IF(VLOOKUP(W1658,[1]Offen!$K:$L,2,FALSE)=0,"Offen vegan"),
IFERROR(IF(VLOOKUP(W1658,[1]Offen!$N:$O,2,FALSE)=0,"Offen Zipfel"),
IFERROR(IF(VLOOKUP(W1658,[1]Offen!$Q:$R,2,FALSE)=0,"Offen Endstücke"),
IFERROR(IF(VLOOKUP(W1658,[1]Vakuumiert!$B:$C,2,FALSE)=0,"Vakuumierter VOS ungeschält"),
IFERROR(IF(VLOOKUP(W1658,[1]Vakuumiert!$E:$F,2,FALSE)=0,"Vakuumierter ABS ungeschält"),
IFERROR(IF(VLOOKUP(W1658,[1]Vakuumiert!$H:$I,2,FALSE)=0,"Vakuumierter VOS geschält"),
IFERROR(IF(VLOOKUP(W1658,[1]Vakuumiert!$K:$L,2,FALSE)=0,"Vakuumierter VOS vegan"),
IFERROR(IF(VLOOKUP(W1658,[1]Vakuumiert!$N:$O,2,FALSE)=0,"Vakuumierter VOS Zipfel"),
IFERROR(IF(VLOOKUP(W1658,[1]Vakuumiert!$Q:$R,2,FALSE)=0,"Vakuumiert geschält"),
IFERROR(IF(VLOOKUP(W1658,'[1]vakuumierte Fertigprodukte'!$B:$C,2,FALSE)=0,"Fertigprodukte"),
IFERROR(IF(VLOOKUP(W1658,'[1]vakuumierte Fertigprodukte'!$E:$FI,2,FALSE)=0,"Vakuumierte Zipfel"),
IFERROR(IF(VLOOKUP(W1658,[1]Wurste!$B:$C,2,FALSE)=0,"Räucherwürste"),
IFERROR(IF(VLOOKUP(W1658,[1]Wurste!$E:$F,2,FALSE)=0,"URW/URGW Wurst"),
IFERROR(IF(VLOOKUP(W1658,[1]Wurste!$H:$I,2,FALSE)=0,"HF-Wurst Vegan"),
IFERROR(IF(VLOOKUP(W1658,[1]Wurste!$K:$L,2,FALSE)=0,"320er ohne Würste"),
IFERROR(IF(AND(OR(Abfalldokumentation!$I1658="BU3",Abfalldokumentation!$I1658="Verkauf"),Abfalldokumentation!$N1658="Schimmel",Abfalldokumentation!$O1658="keinen Abnehmer/kein Schälpersonal"),"Div. Zipfel, ES ohne Verwendung",VLOOKUP(Abfalldokumentation!$M1658,Produktgruppen!A:B,2,FALSE)),"-")))))))))))))))))))))))</f>
        <v>Sammelnr. ungeschält VS</v>
      </c>
      <c r="M1658" s="81" t="str">
        <f>IFERROR(VLOOKUP(Abfalldokumentation!$W1658,Artikel!A:C,3,FALSE),Abfalldokumentation!$W1658)</f>
        <v>VS Chili mit Rinde</v>
      </c>
      <c r="N1658" s="81" t="str">
        <f>VLOOKUP(D1658,'Liste Gründe'!A:D,2,FALSE)</f>
        <v>Schimmel</v>
      </c>
      <c r="O1658" s="80" t="str">
        <f>IF(ISBLANK(F1658),VLOOKUP(Abfalldokumentation!$X1658,'Liste Gründe'!A:D,3,FALSE),F1658)</f>
        <v>Schimmel</v>
      </c>
      <c r="P1658" s="81" t="str">
        <f>IF(ISBLANK(Abfalldokumentation!$G1658),"-",Abfalldokumentation!$G1658)</f>
        <v>-</v>
      </c>
      <c r="Q1658" s="81">
        <f t="shared" si="204"/>
        <v>45</v>
      </c>
      <c r="R1658" s="81" t="str">
        <f t="shared" si="205"/>
        <v>Produkte</v>
      </c>
      <c r="S1658" s="81" t="str">
        <f t="shared" si="206"/>
        <v>BUs</v>
      </c>
      <c r="T1658" s="81" t="str">
        <f t="shared" si="207"/>
        <v>Symptome</v>
      </c>
      <c r="U1658" s="81">
        <f>IFERROR(VLOOKUP(Abfalldokumentation!$W1658,Kennzahlen!S:U,3,FALSE)*Abfalldokumentation!$J1658,"0")</f>
        <v>101</v>
      </c>
      <c r="V1658" s="81" t="str">
        <f>IF(ISBLANK(A1658),VLOOKUP(Abfalldokumentation!$W1658,'Linien - BU'!R:S,2,FALSE),A1658)</f>
        <v>BU3</v>
      </c>
      <c r="W1658" s="77">
        <f t="shared" si="208"/>
        <v>29600028</v>
      </c>
      <c r="X1658" s="77">
        <f t="shared" si="209"/>
        <v>12</v>
      </c>
    </row>
    <row r="1659" spans="1:24" ht="30" customHeight="1" x14ac:dyDescent="0.25">
      <c r="A1659" s="45"/>
      <c r="B1659" s="46">
        <v>29600030</v>
      </c>
      <c r="C1659" s="46">
        <v>52.929000000000002</v>
      </c>
      <c r="D1659" s="46">
        <v>12</v>
      </c>
      <c r="E1659" s="47">
        <v>44509</v>
      </c>
      <c r="F1659" s="61"/>
      <c r="G1659" s="46"/>
      <c r="H1659" s="50" t="str">
        <f>IFERROR(VLOOKUP(Abfalldokumentation!$B1659,Artikel!A:C,3,FALSE),Abfalldokumentation!$B1659)</f>
        <v>VS SKZ Premium Würfel</v>
      </c>
      <c r="I1659" s="73" t="str">
        <f>VLOOKUP(V1659,'Linien - BU'!A:B,2,FALSE)</f>
        <v>BU3</v>
      </c>
      <c r="J1659" s="74">
        <f t="shared" si="203"/>
        <v>52.929000000000002</v>
      </c>
      <c r="K1659" s="75">
        <f>Abfalldokumentation!$E1659</f>
        <v>44509</v>
      </c>
      <c r="L1659" s="74" t="str">
        <f>IFERROR(IF(VLOOKUP(W1659,'[1]Rohware 230'!$B:$C,2,FALSE)=0,"Rohware"),
IFERROR(IF(VLOOKUP(W1659,[1]Sammelnr.!$B:$C,2,FALSE)=0,"Sammelnr. ungeschält ABS"),
IFERROR(IF(VLOOKUP(W1659,[1]Sammelnr.!$E:$F,2,FALSE)=0,"Sammelnr. ungeschält VS"),
IFERROR(IF(VLOOKUP(W1659,[1]Sammelnr.!$H:$I,2,FALSE)=0,"Sammelnr. geschält"),
IFERROR(IF(VLOOKUP(W1659,[1]Offen!$B:$C,2,FALSE)=0,"Offen ungeschält ABS"),
IFERROR(IF(VLOOKUP(W1659,[1]Offen!$E:$F,2,FALSE)=0,"Offen ungeschält VOS"),
IFERROR(IF(VLOOKUP(W1659,[1]Offen!$H:$I,2,FALSE)=0,"Offen geschält RW"),
IFERROR(IF(VLOOKUP(W1659,[1]Offen!$K:$L,2,FALSE)=0,"Offen vegan"),
IFERROR(IF(VLOOKUP(W1659,[1]Offen!$N:$O,2,FALSE)=0,"Offen Zipfel"),
IFERROR(IF(VLOOKUP(W1659,[1]Offen!$Q:$R,2,FALSE)=0,"Offen Endstücke"),
IFERROR(IF(VLOOKUP(W1659,[1]Vakuumiert!$B:$C,2,FALSE)=0,"Vakuumierter VOS ungeschält"),
IFERROR(IF(VLOOKUP(W1659,[1]Vakuumiert!$E:$F,2,FALSE)=0,"Vakuumierter ABS ungeschält"),
IFERROR(IF(VLOOKUP(W1659,[1]Vakuumiert!$H:$I,2,FALSE)=0,"Vakuumierter VOS geschält"),
IFERROR(IF(VLOOKUP(W1659,[1]Vakuumiert!$K:$L,2,FALSE)=0,"Vakuumierter VOS vegan"),
IFERROR(IF(VLOOKUP(W1659,[1]Vakuumiert!$N:$O,2,FALSE)=0,"Vakuumierter VOS Zipfel"),
IFERROR(IF(VLOOKUP(W1659,[1]Vakuumiert!$Q:$R,2,FALSE)=0,"Vakuumiert geschält"),
IFERROR(IF(VLOOKUP(W1659,'[1]vakuumierte Fertigprodukte'!$B:$C,2,FALSE)=0,"Fertigprodukte"),
IFERROR(IF(VLOOKUP(W1659,'[1]vakuumierte Fertigprodukte'!$E:$FI,2,FALSE)=0,"Vakuumierte Zipfel"),
IFERROR(IF(VLOOKUP(W1659,[1]Wurste!$B:$C,2,FALSE)=0,"Räucherwürste"),
IFERROR(IF(VLOOKUP(W1659,[1]Wurste!$E:$F,2,FALSE)=0,"URW/URGW Wurst"),
IFERROR(IF(VLOOKUP(W1659,[1]Wurste!$H:$I,2,FALSE)=0,"HF-Wurst Vegan"),
IFERROR(IF(VLOOKUP(W1659,[1]Wurste!$K:$L,2,FALSE)=0,"320er ohne Würste"),
IFERROR(IF(AND(OR(Abfalldokumentation!$I1659="BU3",Abfalldokumentation!$I1659="Verkauf"),Abfalldokumentation!$N1659="Schimmel",Abfalldokumentation!$O1659="keinen Abnehmer/kein Schälpersonal"),"Div. Zipfel, ES ohne Verwendung",VLOOKUP(Abfalldokumentation!$M1659,Produktgruppen!A:B,2,FALSE)),"-")))))))))))))))))))))))</f>
        <v>Sammelnr. ungeschält VS</v>
      </c>
      <c r="M1659" s="76" t="str">
        <f>IFERROR(VLOOKUP(Abfalldokumentation!$W1659,Artikel!A:C,3,FALSE),Abfalldokumentation!$W1659)</f>
        <v>VS SKZ Premium Würfel</v>
      </c>
      <c r="N1659" s="76" t="str">
        <f>VLOOKUP(D1659,'Liste Gründe'!A:D,2,FALSE)</f>
        <v>Schimmel</v>
      </c>
      <c r="O1659" s="75" t="str">
        <f>IF(ISBLANK(F1659),VLOOKUP(Abfalldokumentation!$X1659,'Liste Gründe'!A:D,3,FALSE),F1659)</f>
        <v>Schimmel</v>
      </c>
      <c r="P1659" s="76" t="str">
        <f>IF(ISBLANK(Abfalldokumentation!$G1659),"-",Abfalldokumentation!$G1659)</f>
        <v>-</v>
      </c>
      <c r="Q1659" s="76">
        <f t="shared" si="204"/>
        <v>45</v>
      </c>
      <c r="R1659" s="76" t="str">
        <f t="shared" si="205"/>
        <v>Produkte</v>
      </c>
      <c r="S1659" s="76" t="str">
        <f t="shared" si="206"/>
        <v>BUs</v>
      </c>
      <c r="T1659" s="76" t="str">
        <f t="shared" si="207"/>
        <v>Symptome</v>
      </c>
      <c r="U1659" s="76">
        <f>IFERROR(VLOOKUP(Abfalldokumentation!$W1659,Kennzahlen!S:U,3,FALSE)*Abfalldokumentation!$J1659,"0")</f>
        <v>30.381245999999997</v>
      </c>
      <c r="V1659" s="76" t="str">
        <f>IF(ISBLANK(A1659),VLOOKUP(Abfalldokumentation!$W1659,'Linien - BU'!R:S,2,FALSE),A1659)</f>
        <v>BU3</v>
      </c>
      <c r="W1659" s="77">
        <f t="shared" si="208"/>
        <v>29600030</v>
      </c>
      <c r="X1659" s="77">
        <f t="shared" si="209"/>
        <v>12</v>
      </c>
    </row>
    <row r="1660" spans="1:24" ht="30" customHeight="1" x14ac:dyDescent="0.25">
      <c r="A1660" s="39"/>
      <c r="B1660" s="40">
        <v>29900002</v>
      </c>
      <c r="C1660" s="40">
        <v>297</v>
      </c>
      <c r="D1660" s="40">
        <v>61</v>
      </c>
      <c r="E1660" s="41">
        <v>44509</v>
      </c>
      <c r="F1660" s="59"/>
      <c r="G1660" s="40"/>
      <c r="H1660" s="44" t="str">
        <f>IFERROR(VLOOKUP(Abfalldokumentation!$B1660,Artikel!A:C,3,FALSE),Abfalldokumentation!$B1660)</f>
        <v>VOS VEG-SCH MILD</v>
      </c>
      <c r="I1660" s="78" t="str">
        <f>VLOOKUP(V1660,'Linien - BU'!A:B,2,FALSE)</f>
        <v>BU3</v>
      </c>
      <c r="J1660" s="79">
        <f t="shared" si="203"/>
        <v>297</v>
      </c>
      <c r="K1660" s="80">
        <f>Abfalldokumentation!$E1660</f>
        <v>44509</v>
      </c>
      <c r="L1660" s="79" t="str">
        <f>IFERROR(IF(VLOOKUP(W1660,'[1]Rohware 230'!$B:$C,2,FALSE)=0,"Rohware"),
IFERROR(IF(VLOOKUP(W1660,[1]Sammelnr.!$B:$C,2,FALSE)=0,"Sammelnr. ungeschält ABS"),
IFERROR(IF(VLOOKUP(W1660,[1]Sammelnr.!$E:$F,2,FALSE)=0,"Sammelnr. ungeschält VS"),
IFERROR(IF(VLOOKUP(W1660,[1]Sammelnr.!$H:$I,2,FALSE)=0,"Sammelnr. geschält"),
IFERROR(IF(VLOOKUP(W1660,[1]Offen!$B:$C,2,FALSE)=0,"Offen ungeschält ABS"),
IFERROR(IF(VLOOKUP(W1660,[1]Offen!$E:$F,2,FALSE)=0,"Offen ungeschält VOS"),
IFERROR(IF(VLOOKUP(W1660,[1]Offen!$H:$I,2,FALSE)=0,"Offen geschält RW"),
IFERROR(IF(VLOOKUP(W1660,[1]Offen!$K:$L,2,FALSE)=0,"Offen vegan"),
IFERROR(IF(VLOOKUP(W1660,[1]Offen!$N:$O,2,FALSE)=0,"Offen Zipfel"),
IFERROR(IF(VLOOKUP(W1660,[1]Offen!$Q:$R,2,FALSE)=0,"Offen Endstücke"),
IFERROR(IF(VLOOKUP(W1660,[1]Vakuumiert!$B:$C,2,FALSE)=0,"Vakuumierter VOS ungeschält"),
IFERROR(IF(VLOOKUP(W1660,[1]Vakuumiert!$E:$F,2,FALSE)=0,"Vakuumierter ABS ungeschält"),
IFERROR(IF(VLOOKUP(W1660,[1]Vakuumiert!$H:$I,2,FALSE)=0,"Vakuumierter VOS geschält"),
IFERROR(IF(VLOOKUP(W1660,[1]Vakuumiert!$K:$L,2,FALSE)=0,"Vakuumierter VOS vegan"),
IFERROR(IF(VLOOKUP(W1660,[1]Vakuumiert!$N:$O,2,FALSE)=0,"Vakuumierter VOS Zipfel"),
IFERROR(IF(VLOOKUP(W1660,[1]Vakuumiert!$Q:$R,2,FALSE)=0,"Vakuumiert geschält"),
IFERROR(IF(VLOOKUP(W1660,'[1]vakuumierte Fertigprodukte'!$B:$C,2,FALSE)=0,"Fertigprodukte"),
IFERROR(IF(VLOOKUP(W1660,'[1]vakuumierte Fertigprodukte'!$E:$FI,2,FALSE)=0,"Vakuumierte Zipfel"),
IFERROR(IF(VLOOKUP(W1660,[1]Wurste!$B:$C,2,FALSE)=0,"Räucherwürste"),
IFERROR(IF(VLOOKUP(W1660,[1]Wurste!$E:$F,2,FALSE)=0,"URW/URGW Wurst"),
IFERROR(IF(VLOOKUP(W1660,[1]Wurste!$H:$I,2,FALSE)=0,"HF-Wurst Vegan"),
IFERROR(IF(VLOOKUP(W1660,[1]Wurste!$K:$L,2,FALSE)=0,"320er ohne Würste"),
IFERROR(IF(AND(OR(Abfalldokumentation!$I1660="BU3",Abfalldokumentation!$I1660="Verkauf"),Abfalldokumentation!$N1660="Schimmel",Abfalldokumentation!$O1660="keinen Abnehmer/kein Schälpersonal"),"Div. Zipfel, ES ohne Verwendung",VLOOKUP(Abfalldokumentation!$M1660,Produktgruppen!A:B,2,FALSE)),"-")))))))))))))))))))))))</f>
        <v>Offen vegan</v>
      </c>
      <c r="M1660" s="81" t="str">
        <f>IFERROR(VLOOKUP(Abfalldokumentation!$W1660,Artikel!A:C,3,FALSE),Abfalldokumentation!$W1660)</f>
        <v>VOS VEG-SCH MILD</v>
      </c>
      <c r="N1660" s="81" t="str">
        <f>VLOOKUP(D1660,'Liste Gründe'!A:D,2,FALSE)</f>
        <v>keinen Verwendungszweck</v>
      </c>
      <c r="O1660" s="80" t="str">
        <f>IF(ISBLANK(F1660),VLOOKUP(Abfalldokumentation!$X1660,'Liste Gründe'!A:D,3,FALSE),F1660)</f>
        <v>keinen Verwendungszweck</v>
      </c>
      <c r="P1660" s="81" t="str">
        <f>IF(ISBLANK(Abfalldokumentation!$G1660),"-",Abfalldokumentation!$G1660)</f>
        <v>-</v>
      </c>
      <c r="Q1660" s="81">
        <f t="shared" si="204"/>
        <v>45</v>
      </c>
      <c r="R1660" s="81" t="str">
        <f t="shared" si="205"/>
        <v>Produkte</v>
      </c>
      <c r="S1660" s="81" t="str">
        <f t="shared" si="206"/>
        <v>BUs</v>
      </c>
      <c r="T1660" s="81" t="str">
        <f t="shared" si="207"/>
        <v>Symptome</v>
      </c>
      <c r="U1660" s="81">
        <f>IFERROR(VLOOKUP(Abfalldokumentation!$W1660,Kennzahlen!S:U,3,FALSE)*Abfalldokumentation!$J1660,"0")</f>
        <v>148.5</v>
      </c>
      <c r="V1660" s="81" t="str">
        <f>IF(ISBLANK(A1660),VLOOKUP(Abfalldokumentation!$W1660,'Linien - BU'!R:S,2,FALSE),A1660)</f>
        <v>BU3</v>
      </c>
      <c r="W1660" s="77">
        <f t="shared" si="208"/>
        <v>29900002</v>
      </c>
      <c r="X1660" s="77">
        <f t="shared" si="209"/>
        <v>61</v>
      </c>
    </row>
    <row r="1661" spans="1:24" ht="30" customHeight="1" x14ac:dyDescent="0.25">
      <c r="A1661" s="45">
        <v>3010</v>
      </c>
      <c r="B1661" s="46">
        <v>32000028</v>
      </c>
      <c r="C1661" s="46">
        <v>20</v>
      </c>
      <c r="D1661" s="46">
        <v>34</v>
      </c>
      <c r="E1661" s="47">
        <v>44509</v>
      </c>
      <c r="F1661" s="61"/>
      <c r="G1661" s="46"/>
      <c r="H1661" s="50" t="str">
        <f>IFERROR(VLOOKUP(Abfalldokumentation!$B1661,Artikel!A:C,3,FALSE),Abfalldokumentation!$B1661)</f>
        <v>Würste 6700g Räucher na</v>
      </c>
      <c r="I1661" s="73" t="str">
        <f>VLOOKUP(V1661,'Linien - BU'!A:B,2,FALSE)</f>
        <v>BU1</v>
      </c>
      <c r="J1661" s="74">
        <f t="shared" si="203"/>
        <v>20</v>
      </c>
      <c r="K1661" s="75">
        <f>Abfalldokumentation!$E1661</f>
        <v>44509</v>
      </c>
      <c r="L1661" s="74" t="str">
        <f>IFERROR(IF(VLOOKUP(W1661,'[1]Rohware 230'!$B:$C,2,FALSE)=0,"Rohware"),
IFERROR(IF(VLOOKUP(W1661,[1]Sammelnr.!$B:$C,2,FALSE)=0,"Sammelnr. ungeschält ABS"),
IFERROR(IF(VLOOKUP(W1661,[1]Sammelnr.!$E:$F,2,FALSE)=0,"Sammelnr. ungeschält VS"),
IFERROR(IF(VLOOKUP(W1661,[1]Sammelnr.!$H:$I,2,FALSE)=0,"Sammelnr. geschält"),
IFERROR(IF(VLOOKUP(W1661,[1]Offen!$B:$C,2,FALSE)=0,"Offen ungeschält ABS"),
IFERROR(IF(VLOOKUP(W1661,[1]Offen!$E:$F,2,FALSE)=0,"Offen ungeschält VOS"),
IFERROR(IF(VLOOKUP(W1661,[1]Offen!$H:$I,2,FALSE)=0,"Offen geschält RW"),
IFERROR(IF(VLOOKUP(W1661,[1]Offen!$K:$L,2,FALSE)=0,"Offen vegan"),
IFERROR(IF(VLOOKUP(W1661,[1]Offen!$N:$O,2,FALSE)=0,"Offen Zipfel"),
IFERROR(IF(VLOOKUP(W1661,[1]Offen!$Q:$R,2,FALSE)=0,"Offen Endstücke"),
IFERROR(IF(VLOOKUP(W1661,[1]Vakuumiert!$B:$C,2,FALSE)=0,"Vakuumierter VOS ungeschält"),
IFERROR(IF(VLOOKUP(W1661,[1]Vakuumiert!$E:$F,2,FALSE)=0,"Vakuumierter ABS ungeschält"),
IFERROR(IF(VLOOKUP(W1661,[1]Vakuumiert!$H:$I,2,FALSE)=0,"Vakuumierter VOS geschält"),
IFERROR(IF(VLOOKUP(W1661,[1]Vakuumiert!$K:$L,2,FALSE)=0,"Vakuumierter VOS vegan"),
IFERROR(IF(VLOOKUP(W1661,[1]Vakuumiert!$N:$O,2,FALSE)=0,"Vakuumierter VOS Zipfel"),
IFERROR(IF(VLOOKUP(W1661,[1]Vakuumiert!$Q:$R,2,FALSE)=0,"Vakuumiert geschält"),
IFERROR(IF(VLOOKUP(W1661,'[1]vakuumierte Fertigprodukte'!$B:$C,2,FALSE)=0,"Fertigprodukte"),
IFERROR(IF(VLOOKUP(W1661,'[1]vakuumierte Fertigprodukte'!$E:$FI,2,FALSE)=0,"Vakuumierte Zipfel"),
IFERROR(IF(VLOOKUP(W1661,[1]Wurste!$B:$C,2,FALSE)=0,"Räucherwürste"),
IFERROR(IF(VLOOKUP(W1661,[1]Wurste!$E:$F,2,FALSE)=0,"URW/URGW Wurst"),
IFERROR(IF(VLOOKUP(W1661,[1]Wurste!$H:$I,2,FALSE)=0,"HF-Wurst Vegan"),
IFERROR(IF(VLOOKUP(W1661,[1]Wurste!$K:$L,2,FALSE)=0,"320er ohne Würste"),
IFERROR(IF(AND(OR(Abfalldokumentation!$I1661="BU3",Abfalldokumentation!$I1661="Verkauf"),Abfalldokumentation!$N1661="Schimmel",Abfalldokumentation!$O1661="keinen Abnehmer/kein Schälpersonal"),"Div. Zipfel, ES ohne Verwendung",VLOOKUP(Abfalldokumentation!$M1661,Produktgruppen!A:B,2,FALSE)),"-")))))))))))))))))))))))</f>
        <v>Räucherwürste</v>
      </c>
      <c r="M1661" s="76" t="str">
        <f>IFERROR(VLOOKUP(Abfalldokumentation!$W1661,Artikel!A:C,3,FALSE),Abfalldokumentation!$W1661)</f>
        <v>Würste 6700g Räucher na</v>
      </c>
      <c r="N1661" s="76" t="str">
        <f>VLOOKUP(D1661,'Liste Gründe'!A:D,2,FALSE)</f>
        <v>Linienbezogen</v>
      </c>
      <c r="O1661" s="75" t="str">
        <f>IF(ISBLANK(F1661),VLOOKUP(Abfalldokumentation!$X1661,'Liste Gründe'!A:D,3,FALSE),F1661)</f>
        <v>Darm geplatzt</v>
      </c>
      <c r="P1661" s="76" t="str">
        <f>IF(ISBLANK(Abfalldokumentation!$G1661),"-",Abfalldokumentation!$G1661)</f>
        <v>-</v>
      </c>
      <c r="Q1661" s="76">
        <f t="shared" si="204"/>
        <v>45</v>
      </c>
      <c r="R1661" s="76" t="str">
        <f t="shared" si="205"/>
        <v>Produkte</v>
      </c>
      <c r="S1661" s="76" t="str">
        <f t="shared" si="206"/>
        <v>BUs</v>
      </c>
      <c r="T1661" s="76" t="str">
        <f t="shared" si="207"/>
        <v>Symptome</v>
      </c>
      <c r="U1661" s="76" t="str">
        <f>IFERROR(VLOOKUP(Abfalldokumentation!$W1661,Kennzahlen!S:U,3,FALSE)*Abfalldokumentation!$J1661,"0")</f>
        <v>0</v>
      </c>
      <c r="V1661" s="76">
        <f>IF(ISBLANK(A1661),VLOOKUP(Abfalldokumentation!$W1661,'Linien - BU'!R:S,2,FALSE),A1661)</f>
        <v>3010</v>
      </c>
      <c r="W1661" s="77">
        <f t="shared" si="208"/>
        <v>32000028</v>
      </c>
      <c r="X1661" s="77">
        <f t="shared" si="209"/>
        <v>34</v>
      </c>
    </row>
    <row r="1662" spans="1:24" ht="30" customHeight="1" x14ac:dyDescent="0.25">
      <c r="A1662" s="39">
        <v>3020</v>
      </c>
      <c r="B1662" s="40">
        <v>32000056</v>
      </c>
      <c r="C1662" s="40">
        <v>20</v>
      </c>
      <c r="D1662" s="40">
        <v>34</v>
      </c>
      <c r="E1662" s="41">
        <v>44509</v>
      </c>
      <c r="F1662" s="59"/>
      <c r="G1662" s="40"/>
      <c r="H1662" s="44" t="str">
        <f>IFERROR(VLOOKUP(Abfalldokumentation!$B1662,Artikel!A:C,3,FALSE),Abfalldokumentation!$B1662)</f>
        <v>RW RÄU 9,25KG USA</v>
      </c>
      <c r="I1662" s="78" t="str">
        <f>VLOOKUP(V1662,'Linien - BU'!A:B,2,FALSE)</f>
        <v>BU1</v>
      </c>
      <c r="J1662" s="79">
        <f t="shared" si="203"/>
        <v>20</v>
      </c>
      <c r="K1662" s="80">
        <f>Abfalldokumentation!$E1662</f>
        <v>44509</v>
      </c>
      <c r="L1662" s="79" t="str">
        <f>IFERROR(IF(VLOOKUP(W1662,'[1]Rohware 230'!$B:$C,2,FALSE)=0,"Rohware"),
IFERROR(IF(VLOOKUP(W1662,[1]Sammelnr.!$B:$C,2,FALSE)=0,"Sammelnr. ungeschält ABS"),
IFERROR(IF(VLOOKUP(W1662,[1]Sammelnr.!$E:$F,2,FALSE)=0,"Sammelnr. ungeschält VS"),
IFERROR(IF(VLOOKUP(W1662,[1]Sammelnr.!$H:$I,2,FALSE)=0,"Sammelnr. geschält"),
IFERROR(IF(VLOOKUP(W1662,[1]Offen!$B:$C,2,FALSE)=0,"Offen ungeschält ABS"),
IFERROR(IF(VLOOKUP(W1662,[1]Offen!$E:$F,2,FALSE)=0,"Offen ungeschält VOS"),
IFERROR(IF(VLOOKUP(W1662,[1]Offen!$H:$I,2,FALSE)=0,"Offen geschält RW"),
IFERROR(IF(VLOOKUP(W1662,[1]Offen!$K:$L,2,FALSE)=0,"Offen vegan"),
IFERROR(IF(VLOOKUP(W1662,[1]Offen!$N:$O,2,FALSE)=0,"Offen Zipfel"),
IFERROR(IF(VLOOKUP(W1662,[1]Offen!$Q:$R,2,FALSE)=0,"Offen Endstücke"),
IFERROR(IF(VLOOKUP(W1662,[1]Vakuumiert!$B:$C,2,FALSE)=0,"Vakuumierter VOS ungeschält"),
IFERROR(IF(VLOOKUP(W1662,[1]Vakuumiert!$E:$F,2,FALSE)=0,"Vakuumierter ABS ungeschält"),
IFERROR(IF(VLOOKUP(W1662,[1]Vakuumiert!$H:$I,2,FALSE)=0,"Vakuumierter VOS geschält"),
IFERROR(IF(VLOOKUP(W1662,[1]Vakuumiert!$K:$L,2,FALSE)=0,"Vakuumierter VOS vegan"),
IFERROR(IF(VLOOKUP(W1662,[1]Vakuumiert!$N:$O,2,FALSE)=0,"Vakuumierter VOS Zipfel"),
IFERROR(IF(VLOOKUP(W1662,[1]Vakuumiert!$Q:$R,2,FALSE)=0,"Vakuumiert geschält"),
IFERROR(IF(VLOOKUP(W1662,'[1]vakuumierte Fertigprodukte'!$B:$C,2,FALSE)=0,"Fertigprodukte"),
IFERROR(IF(VLOOKUP(W1662,'[1]vakuumierte Fertigprodukte'!$E:$FI,2,FALSE)=0,"Vakuumierte Zipfel"),
IFERROR(IF(VLOOKUP(W1662,[1]Wurste!$B:$C,2,FALSE)=0,"Räucherwürste"),
IFERROR(IF(VLOOKUP(W1662,[1]Wurste!$E:$F,2,FALSE)=0,"URW/URGW Wurst"),
IFERROR(IF(VLOOKUP(W1662,[1]Wurste!$H:$I,2,FALSE)=0,"HF-Wurst Vegan"),
IFERROR(IF(VLOOKUP(W1662,[1]Wurste!$K:$L,2,FALSE)=0,"320er ohne Würste"),
IFERROR(IF(AND(OR(Abfalldokumentation!$I1662="BU3",Abfalldokumentation!$I1662="Verkauf"),Abfalldokumentation!$N1662="Schimmel",Abfalldokumentation!$O1662="keinen Abnehmer/kein Schälpersonal"),"Div. Zipfel, ES ohne Verwendung",VLOOKUP(Abfalldokumentation!$M1662,Produktgruppen!A:B,2,FALSE)),"-")))))))))))))))))))))))</f>
        <v>-</v>
      </c>
      <c r="M1662" s="81" t="str">
        <f>IFERROR(VLOOKUP(Abfalldokumentation!$W1662,Artikel!A:C,3,FALSE),Abfalldokumentation!$W1662)</f>
        <v>RW RÄU 9,25KG USA</v>
      </c>
      <c r="N1662" s="81" t="str">
        <f>VLOOKUP(D1662,'Liste Gründe'!A:D,2,FALSE)</f>
        <v>Linienbezogen</v>
      </c>
      <c r="O1662" s="80" t="str">
        <f>IF(ISBLANK(F1662),VLOOKUP(Abfalldokumentation!$X1662,'Liste Gründe'!A:D,3,FALSE),F1662)</f>
        <v>Darm geplatzt</v>
      </c>
      <c r="P1662" s="81" t="str">
        <f>IF(ISBLANK(Abfalldokumentation!$G1662),"-",Abfalldokumentation!$G1662)</f>
        <v>-</v>
      </c>
      <c r="Q1662" s="81">
        <f t="shared" si="204"/>
        <v>45</v>
      </c>
      <c r="R1662" s="81" t="str">
        <f t="shared" si="205"/>
        <v>Produkte</v>
      </c>
      <c r="S1662" s="81" t="str">
        <f t="shared" si="206"/>
        <v>BUs</v>
      </c>
      <c r="T1662" s="81" t="str">
        <f t="shared" si="207"/>
        <v>Symptome</v>
      </c>
      <c r="U1662" s="81" t="str">
        <f>IFERROR(VLOOKUP(Abfalldokumentation!$W1662,Kennzahlen!S:U,3,FALSE)*Abfalldokumentation!$J1662,"0")</f>
        <v>0</v>
      </c>
      <c r="V1662" s="81">
        <f>IF(ISBLANK(A1662),VLOOKUP(Abfalldokumentation!$W1662,'Linien - BU'!R:S,2,FALSE),A1662)</f>
        <v>3020</v>
      </c>
      <c r="W1662" s="77">
        <f t="shared" si="208"/>
        <v>32000056</v>
      </c>
      <c r="X1662" s="77">
        <f t="shared" si="209"/>
        <v>34</v>
      </c>
    </row>
    <row r="1663" spans="1:24" ht="30" customHeight="1" x14ac:dyDescent="0.25">
      <c r="A1663" s="45">
        <v>3020</v>
      </c>
      <c r="B1663" s="46">
        <v>32000106</v>
      </c>
      <c r="C1663" s="46">
        <v>20</v>
      </c>
      <c r="D1663" s="46">
        <v>30</v>
      </c>
      <c r="E1663" s="47">
        <v>44509</v>
      </c>
      <c r="F1663" s="61"/>
      <c r="G1663" s="46"/>
      <c r="H1663" s="50" t="str">
        <f>IFERROR(VLOOKUP(Abfalldokumentation!$B1663,Artikel!A:C,3,FALSE),Abfalldokumentation!$B1663)</f>
        <v>GRW SCHI-NAT 7,2GK NEUE</v>
      </c>
      <c r="I1663" s="73" t="str">
        <f>VLOOKUP(V1663,'Linien - BU'!A:B,2,FALSE)</f>
        <v>BU1</v>
      </c>
      <c r="J1663" s="74">
        <f t="shared" si="203"/>
        <v>20</v>
      </c>
      <c r="K1663" s="75">
        <f>Abfalldokumentation!$E1663</f>
        <v>44509</v>
      </c>
      <c r="L1663" s="74" t="str">
        <f>IFERROR(IF(VLOOKUP(W1663,'[1]Rohware 230'!$B:$C,2,FALSE)=0,"Rohware"),
IFERROR(IF(VLOOKUP(W1663,[1]Sammelnr.!$B:$C,2,FALSE)=0,"Sammelnr. ungeschält ABS"),
IFERROR(IF(VLOOKUP(W1663,[1]Sammelnr.!$E:$F,2,FALSE)=0,"Sammelnr. ungeschält VS"),
IFERROR(IF(VLOOKUP(W1663,[1]Sammelnr.!$H:$I,2,FALSE)=0,"Sammelnr. geschält"),
IFERROR(IF(VLOOKUP(W1663,[1]Offen!$B:$C,2,FALSE)=0,"Offen ungeschält ABS"),
IFERROR(IF(VLOOKUP(W1663,[1]Offen!$E:$F,2,FALSE)=0,"Offen ungeschält VOS"),
IFERROR(IF(VLOOKUP(W1663,[1]Offen!$H:$I,2,FALSE)=0,"Offen geschält RW"),
IFERROR(IF(VLOOKUP(W1663,[1]Offen!$K:$L,2,FALSE)=0,"Offen vegan"),
IFERROR(IF(VLOOKUP(W1663,[1]Offen!$N:$O,2,FALSE)=0,"Offen Zipfel"),
IFERROR(IF(VLOOKUP(W1663,[1]Offen!$Q:$R,2,FALSE)=0,"Offen Endstücke"),
IFERROR(IF(VLOOKUP(W1663,[1]Vakuumiert!$B:$C,2,FALSE)=0,"Vakuumierter VOS ungeschält"),
IFERROR(IF(VLOOKUP(W1663,[1]Vakuumiert!$E:$F,2,FALSE)=0,"Vakuumierter ABS ungeschält"),
IFERROR(IF(VLOOKUP(W1663,[1]Vakuumiert!$H:$I,2,FALSE)=0,"Vakuumierter VOS geschält"),
IFERROR(IF(VLOOKUP(W1663,[1]Vakuumiert!$K:$L,2,FALSE)=0,"Vakuumierter VOS vegan"),
IFERROR(IF(VLOOKUP(W1663,[1]Vakuumiert!$N:$O,2,FALSE)=0,"Vakuumierter VOS Zipfel"),
IFERROR(IF(VLOOKUP(W1663,[1]Vakuumiert!$Q:$R,2,FALSE)=0,"Vakuumiert geschält"),
IFERROR(IF(VLOOKUP(W1663,'[1]vakuumierte Fertigprodukte'!$B:$C,2,FALSE)=0,"Fertigprodukte"),
IFERROR(IF(VLOOKUP(W1663,'[1]vakuumierte Fertigprodukte'!$E:$FI,2,FALSE)=0,"Vakuumierte Zipfel"),
IFERROR(IF(VLOOKUP(W1663,[1]Wurste!$B:$C,2,FALSE)=0,"Räucherwürste"),
IFERROR(IF(VLOOKUP(W1663,[1]Wurste!$E:$F,2,FALSE)=0,"URW/URGW Wurst"),
IFERROR(IF(VLOOKUP(W1663,[1]Wurste!$H:$I,2,FALSE)=0,"HF-Wurst Vegan"),
IFERROR(IF(VLOOKUP(W1663,[1]Wurste!$K:$L,2,FALSE)=0,"320er ohne Würste"),
IFERROR(IF(AND(OR(Abfalldokumentation!$I1663="BU3",Abfalldokumentation!$I1663="Verkauf"),Abfalldokumentation!$N1663="Schimmel",Abfalldokumentation!$O1663="keinen Abnehmer/kein Schälpersonal"),"Div. Zipfel, ES ohne Verwendung",VLOOKUP(Abfalldokumentation!$M1663,Produktgruppen!A:B,2,FALSE)),"-")))))))))))))))))))))))</f>
        <v>Räucherwürste</v>
      </c>
      <c r="M1663" s="76" t="str">
        <f>IFERROR(VLOOKUP(Abfalldokumentation!$W1663,Artikel!A:C,3,FALSE),Abfalldokumentation!$W1663)</f>
        <v>GRW SCHI-NAT 7,2GK NEUE</v>
      </c>
      <c r="N1663" s="76" t="str">
        <f>VLOOKUP(D1663,'Liste Gründe'!A:D,2,FALSE)</f>
        <v>Linienbezogen</v>
      </c>
      <c r="O1663" s="75" t="str">
        <f>IF(ISBLANK(F1663),VLOOKUP(Abfalldokumentation!$X1663,'Liste Gründe'!A:D,3,FALSE),F1663)</f>
        <v>Maschinenabfall</v>
      </c>
      <c r="P1663" s="76" t="str">
        <f>IF(ISBLANK(Abfalldokumentation!$G1663),"-",Abfalldokumentation!$G1663)</f>
        <v>-</v>
      </c>
      <c r="Q1663" s="76">
        <f t="shared" si="204"/>
        <v>45</v>
      </c>
      <c r="R1663" s="76" t="str">
        <f t="shared" si="205"/>
        <v>Produkte</v>
      </c>
      <c r="S1663" s="76" t="str">
        <f t="shared" si="206"/>
        <v>BUs</v>
      </c>
      <c r="T1663" s="76" t="str">
        <f t="shared" si="207"/>
        <v>Symptome</v>
      </c>
      <c r="U1663" s="76" t="str">
        <f>IFERROR(VLOOKUP(Abfalldokumentation!$W1663,Kennzahlen!S:U,3,FALSE)*Abfalldokumentation!$J1663,"0")</f>
        <v>0</v>
      </c>
      <c r="V1663" s="76">
        <f>IF(ISBLANK(A1663),VLOOKUP(Abfalldokumentation!$W1663,'Linien - BU'!R:S,2,FALSE),A1663)</f>
        <v>3020</v>
      </c>
      <c r="W1663" s="77">
        <f t="shared" si="208"/>
        <v>32000106</v>
      </c>
      <c r="X1663" s="77">
        <f t="shared" si="209"/>
        <v>30</v>
      </c>
    </row>
    <row r="1664" spans="1:24" ht="30" customHeight="1" x14ac:dyDescent="0.25">
      <c r="A1664" s="39">
        <v>3020</v>
      </c>
      <c r="B1664" s="40">
        <v>32000106</v>
      </c>
      <c r="C1664" s="40">
        <v>20</v>
      </c>
      <c r="D1664" s="40">
        <v>20</v>
      </c>
      <c r="E1664" s="41">
        <v>44509</v>
      </c>
      <c r="F1664" s="59"/>
      <c r="G1664" s="40"/>
      <c r="H1664" s="44" t="str">
        <f>IFERROR(VLOOKUP(Abfalldokumentation!$B1664,Artikel!A:C,3,FALSE),Abfalldokumentation!$B1664)</f>
        <v>GRW SCHI-NAT 7,2GK NEUE</v>
      </c>
      <c r="I1664" s="78" t="str">
        <f>VLOOKUP(V1664,'Linien - BU'!A:B,2,FALSE)</f>
        <v>BU1</v>
      </c>
      <c r="J1664" s="79">
        <f t="shared" si="203"/>
        <v>20</v>
      </c>
      <c r="K1664" s="80">
        <f>Abfalldokumentation!$E1664</f>
        <v>44509</v>
      </c>
      <c r="L1664" s="79" t="str">
        <f>IFERROR(IF(VLOOKUP(W1664,'[1]Rohware 230'!$B:$C,2,FALSE)=0,"Rohware"),
IFERROR(IF(VLOOKUP(W1664,[1]Sammelnr.!$B:$C,2,FALSE)=0,"Sammelnr. ungeschält ABS"),
IFERROR(IF(VLOOKUP(W1664,[1]Sammelnr.!$E:$F,2,FALSE)=0,"Sammelnr. ungeschält VS"),
IFERROR(IF(VLOOKUP(W1664,[1]Sammelnr.!$H:$I,2,FALSE)=0,"Sammelnr. geschält"),
IFERROR(IF(VLOOKUP(W1664,[1]Offen!$B:$C,2,FALSE)=0,"Offen ungeschält ABS"),
IFERROR(IF(VLOOKUP(W1664,[1]Offen!$E:$F,2,FALSE)=0,"Offen ungeschält VOS"),
IFERROR(IF(VLOOKUP(W1664,[1]Offen!$H:$I,2,FALSE)=0,"Offen geschält RW"),
IFERROR(IF(VLOOKUP(W1664,[1]Offen!$K:$L,2,FALSE)=0,"Offen vegan"),
IFERROR(IF(VLOOKUP(W1664,[1]Offen!$N:$O,2,FALSE)=0,"Offen Zipfel"),
IFERROR(IF(VLOOKUP(W1664,[1]Offen!$Q:$R,2,FALSE)=0,"Offen Endstücke"),
IFERROR(IF(VLOOKUP(W1664,[1]Vakuumiert!$B:$C,2,FALSE)=0,"Vakuumierter VOS ungeschält"),
IFERROR(IF(VLOOKUP(W1664,[1]Vakuumiert!$E:$F,2,FALSE)=0,"Vakuumierter ABS ungeschält"),
IFERROR(IF(VLOOKUP(W1664,[1]Vakuumiert!$H:$I,2,FALSE)=0,"Vakuumierter VOS geschält"),
IFERROR(IF(VLOOKUP(W1664,[1]Vakuumiert!$K:$L,2,FALSE)=0,"Vakuumierter VOS vegan"),
IFERROR(IF(VLOOKUP(W1664,[1]Vakuumiert!$N:$O,2,FALSE)=0,"Vakuumierter VOS Zipfel"),
IFERROR(IF(VLOOKUP(W1664,[1]Vakuumiert!$Q:$R,2,FALSE)=0,"Vakuumiert geschält"),
IFERROR(IF(VLOOKUP(W1664,'[1]vakuumierte Fertigprodukte'!$B:$C,2,FALSE)=0,"Fertigprodukte"),
IFERROR(IF(VLOOKUP(W1664,'[1]vakuumierte Fertigprodukte'!$E:$FI,2,FALSE)=0,"Vakuumierte Zipfel"),
IFERROR(IF(VLOOKUP(W1664,[1]Wurste!$B:$C,2,FALSE)=0,"Räucherwürste"),
IFERROR(IF(VLOOKUP(W1664,[1]Wurste!$E:$F,2,FALSE)=0,"URW/URGW Wurst"),
IFERROR(IF(VLOOKUP(W1664,[1]Wurste!$H:$I,2,FALSE)=0,"HF-Wurst Vegan"),
IFERROR(IF(VLOOKUP(W1664,[1]Wurste!$K:$L,2,FALSE)=0,"320er ohne Würste"),
IFERROR(IF(AND(OR(Abfalldokumentation!$I1664="BU3",Abfalldokumentation!$I1664="Verkauf"),Abfalldokumentation!$N1664="Schimmel",Abfalldokumentation!$O1664="keinen Abnehmer/kein Schälpersonal"),"Div. Zipfel, ES ohne Verwendung",VLOOKUP(Abfalldokumentation!$M1664,Produktgruppen!A:B,2,FALSE)),"-")))))))))))))))))))))))</f>
        <v>Räucherwürste</v>
      </c>
      <c r="M1664" s="81" t="str">
        <f>IFERROR(VLOOKUP(Abfalldokumentation!$W1664,Artikel!A:C,3,FALSE),Abfalldokumentation!$W1664)</f>
        <v>GRW SCHI-NAT 7,2GK NEUE</v>
      </c>
      <c r="N1664" s="81" t="str">
        <f>VLOOKUP(D1664,'Liste Gründe'!A:D,2,FALSE)</f>
        <v>Linienbezogen</v>
      </c>
      <c r="O1664" s="80" t="str">
        <f>IF(ISBLANK(F1664),VLOOKUP(Abfalldokumentation!$X1664,'Liste Gründe'!A:D,3,FALSE),F1664)</f>
        <v>Füllkopf tropft (vegan)</v>
      </c>
      <c r="P1664" s="81" t="str">
        <f>IF(ISBLANK(Abfalldokumentation!$G1664),"-",Abfalldokumentation!$G1664)</f>
        <v>-</v>
      </c>
      <c r="Q1664" s="81">
        <f t="shared" si="204"/>
        <v>45</v>
      </c>
      <c r="R1664" s="81" t="str">
        <f t="shared" si="205"/>
        <v>Produkte</v>
      </c>
      <c r="S1664" s="81" t="str">
        <f t="shared" si="206"/>
        <v>BUs</v>
      </c>
      <c r="T1664" s="81" t="str">
        <f t="shared" si="207"/>
        <v>Symptome</v>
      </c>
      <c r="U1664" s="81" t="str">
        <f>IFERROR(VLOOKUP(Abfalldokumentation!$W1664,Kennzahlen!S:U,3,FALSE)*Abfalldokumentation!$J1664,"0")</f>
        <v>0</v>
      </c>
      <c r="V1664" s="81">
        <f>IF(ISBLANK(A1664),VLOOKUP(Abfalldokumentation!$W1664,'Linien - BU'!R:S,2,FALSE),A1664)</f>
        <v>3020</v>
      </c>
      <c r="W1664" s="77">
        <f t="shared" si="208"/>
        <v>32000106</v>
      </c>
      <c r="X1664" s="77">
        <f t="shared" si="209"/>
        <v>20</v>
      </c>
    </row>
    <row r="1665" spans="1:24" ht="30" customHeight="1" x14ac:dyDescent="0.25">
      <c r="A1665" s="45">
        <v>3030</v>
      </c>
      <c r="B1665" s="46">
        <v>47000988</v>
      </c>
      <c r="C1665" s="46">
        <v>20</v>
      </c>
      <c r="D1665" s="46">
        <v>10</v>
      </c>
      <c r="E1665" s="47">
        <v>44509</v>
      </c>
      <c r="F1665" s="61"/>
      <c r="G1665" s="46"/>
      <c r="H1665" s="50" t="str">
        <f>IFERROR(VLOOKUP(Abfalldokumentation!$B1665,Artikel!A:C,3,FALSE),Abfalldokumentation!$B1665)</f>
        <v>RW 8;1KG SPASTUP</v>
      </c>
      <c r="I1665" s="73" t="str">
        <f>VLOOKUP(V1665,'Linien - BU'!A:B,2,FALSE)</f>
        <v>BU1</v>
      </c>
      <c r="J1665" s="74">
        <f t="shared" si="203"/>
        <v>20</v>
      </c>
      <c r="K1665" s="75">
        <f>Abfalldokumentation!$E1665</f>
        <v>44509</v>
      </c>
      <c r="L1665" s="74" t="str">
        <f>IFERROR(IF(VLOOKUP(W1665,'[1]Rohware 230'!$B:$C,2,FALSE)=0,"Rohware"),
IFERROR(IF(VLOOKUP(W1665,[1]Sammelnr.!$B:$C,2,FALSE)=0,"Sammelnr. ungeschält ABS"),
IFERROR(IF(VLOOKUP(W1665,[1]Sammelnr.!$E:$F,2,FALSE)=0,"Sammelnr. ungeschält VS"),
IFERROR(IF(VLOOKUP(W1665,[1]Sammelnr.!$H:$I,2,FALSE)=0,"Sammelnr. geschält"),
IFERROR(IF(VLOOKUP(W1665,[1]Offen!$B:$C,2,FALSE)=0,"Offen ungeschält ABS"),
IFERROR(IF(VLOOKUP(W1665,[1]Offen!$E:$F,2,FALSE)=0,"Offen ungeschält VOS"),
IFERROR(IF(VLOOKUP(W1665,[1]Offen!$H:$I,2,FALSE)=0,"Offen geschält RW"),
IFERROR(IF(VLOOKUP(W1665,[1]Offen!$K:$L,2,FALSE)=0,"Offen vegan"),
IFERROR(IF(VLOOKUP(W1665,[1]Offen!$N:$O,2,FALSE)=0,"Offen Zipfel"),
IFERROR(IF(VLOOKUP(W1665,[1]Offen!$Q:$R,2,FALSE)=0,"Offen Endstücke"),
IFERROR(IF(VLOOKUP(W1665,[1]Vakuumiert!$B:$C,2,FALSE)=0,"Vakuumierter VOS ungeschält"),
IFERROR(IF(VLOOKUP(W1665,[1]Vakuumiert!$E:$F,2,FALSE)=0,"Vakuumierter ABS ungeschält"),
IFERROR(IF(VLOOKUP(W1665,[1]Vakuumiert!$H:$I,2,FALSE)=0,"Vakuumierter VOS geschält"),
IFERROR(IF(VLOOKUP(W1665,[1]Vakuumiert!$K:$L,2,FALSE)=0,"Vakuumierter VOS vegan"),
IFERROR(IF(VLOOKUP(W1665,[1]Vakuumiert!$N:$O,2,FALSE)=0,"Vakuumierter VOS Zipfel"),
IFERROR(IF(VLOOKUP(W1665,[1]Vakuumiert!$Q:$R,2,FALSE)=0,"Vakuumiert geschält"),
IFERROR(IF(VLOOKUP(W1665,'[1]vakuumierte Fertigprodukte'!$B:$C,2,FALSE)=0,"Fertigprodukte"),
IFERROR(IF(VLOOKUP(W1665,'[1]vakuumierte Fertigprodukte'!$E:$FI,2,FALSE)=0,"Vakuumierte Zipfel"),
IFERROR(IF(VLOOKUP(W1665,[1]Wurste!$B:$C,2,FALSE)=0,"Räucherwürste"),
IFERROR(IF(VLOOKUP(W1665,[1]Wurste!$E:$F,2,FALSE)=0,"URW/URGW Wurst"),
IFERROR(IF(VLOOKUP(W1665,[1]Wurste!$H:$I,2,FALSE)=0,"HF-Wurst Vegan"),
IFERROR(IF(VLOOKUP(W1665,[1]Wurste!$K:$L,2,FALSE)=0,"320er ohne Würste"),
IFERROR(IF(AND(OR(Abfalldokumentation!$I1665="BU3",Abfalldokumentation!$I1665="Verkauf"),Abfalldokumentation!$N1665="Schimmel",Abfalldokumentation!$O1665="keinen Abnehmer/kein Schälpersonal"),"Div. Zipfel, ES ohne Verwendung",VLOOKUP(Abfalldokumentation!$M1665,Produktgruppen!A:B,2,FALSE)),"-")))))))))))))))))))))))</f>
        <v>-</v>
      </c>
      <c r="M1665" s="76" t="str">
        <f>IFERROR(VLOOKUP(Abfalldokumentation!$W1665,Artikel!A:C,3,FALSE),Abfalldokumentation!$W1665)</f>
        <v>RW 8;1KG SPASTUP</v>
      </c>
      <c r="N1665" s="76" t="str">
        <f>VLOOKUP(D1665,'Liste Gründe'!A:D,2,FALSE)</f>
        <v>Linienbezogen</v>
      </c>
      <c r="O1665" s="75" t="str">
        <f>IF(ISBLANK(F1665),VLOOKUP(Abfalldokumentation!$X1665,'Liste Gründe'!A:D,3,FALSE),F1665)</f>
        <v>Reinigung</v>
      </c>
      <c r="P1665" s="76" t="str">
        <f>IF(ISBLANK(Abfalldokumentation!$G1665),"-",Abfalldokumentation!$G1665)</f>
        <v>-</v>
      </c>
      <c r="Q1665" s="76">
        <f t="shared" si="204"/>
        <v>45</v>
      </c>
      <c r="R1665" s="76" t="str">
        <f t="shared" si="205"/>
        <v>Produkte</v>
      </c>
      <c r="S1665" s="76" t="str">
        <f t="shared" si="206"/>
        <v>BUs</v>
      </c>
      <c r="T1665" s="76" t="str">
        <f t="shared" si="207"/>
        <v>Symptome</v>
      </c>
      <c r="U1665" s="76" t="str">
        <f>IFERROR(VLOOKUP(Abfalldokumentation!$W1665,Kennzahlen!S:U,3,FALSE)*Abfalldokumentation!$J1665,"0")</f>
        <v>0</v>
      </c>
      <c r="V1665" s="76">
        <f>IF(ISBLANK(A1665),VLOOKUP(Abfalldokumentation!$W1665,'Linien - BU'!R:S,2,FALSE),A1665)</f>
        <v>3030</v>
      </c>
      <c r="W1665" s="77">
        <f t="shared" si="208"/>
        <v>47000988</v>
      </c>
      <c r="X1665" s="77">
        <f t="shared" si="209"/>
        <v>10</v>
      </c>
    </row>
    <row r="1666" spans="1:24" ht="30" customHeight="1" x14ac:dyDescent="0.25">
      <c r="A1666" s="39"/>
      <c r="B1666" s="40">
        <v>49500149</v>
      </c>
      <c r="C1666" s="40">
        <v>303</v>
      </c>
      <c r="D1666" s="40">
        <v>12</v>
      </c>
      <c r="E1666" s="41">
        <v>44509</v>
      </c>
      <c r="F1666" s="59"/>
      <c r="G1666" s="40"/>
      <c r="H1666" s="44" t="str">
        <f>IFERROR(VLOOKUP(Abfalldokumentation!$B1666,Artikel!A:C,3,FALSE),Abfalldokumentation!$B1666)</f>
        <v>VOS SKZ EMM-VAKU</v>
      </c>
      <c r="I1666" s="78" t="str">
        <f>VLOOKUP(V1666,'Linien - BU'!A:B,2,FALSE)</f>
        <v>BU3</v>
      </c>
      <c r="J1666" s="79">
        <f t="shared" ref="J1666:J1673" si="210">C1666</f>
        <v>303</v>
      </c>
      <c r="K1666" s="80">
        <f>Abfalldokumentation!$E1666</f>
        <v>44509</v>
      </c>
      <c r="L1666" s="79" t="str">
        <f>IFERROR(IF(VLOOKUP(W1666,'[1]Rohware 230'!$B:$C,2,FALSE)=0,"Rohware"),
IFERROR(IF(VLOOKUP(W1666,[1]Sammelnr.!$B:$C,2,FALSE)=0,"Sammelnr. ungeschält ABS"),
IFERROR(IF(VLOOKUP(W1666,[1]Sammelnr.!$E:$F,2,FALSE)=0,"Sammelnr. ungeschält VS"),
IFERROR(IF(VLOOKUP(W1666,[1]Sammelnr.!$H:$I,2,FALSE)=0,"Sammelnr. geschält"),
IFERROR(IF(VLOOKUP(W1666,[1]Offen!$B:$C,2,FALSE)=0,"Offen ungeschält ABS"),
IFERROR(IF(VLOOKUP(W1666,[1]Offen!$E:$F,2,FALSE)=0,"Offen ungeschält VOS"),
IFERROR(IF(VLOOKUP(W1666,[1]Offen!$H:$I,2,FALSE)=0,"Offen geschält RW"),
IFERROR(IF(VLOOKUP(W1666,[1]Offen!$K:$L,2,FALSE)=0,"Offen vegan"),
IFERROR(IF(VLOOKUP(W1666,[1]Offen!$N:$O,2,FALSE)=0,"Offen Zipfel"),
IFERROR(IF(VLOOKUP(W1666,[1]Offen!$Q:$R,2,FALSE)=0,"Offen Endstücke"),
IFERROR(IF(VLOOKUP(W1666,[1]Vakuumiert!$B:$C,2,FALSE)=0,"Vakuumierter VOS ungeschält"),
IFERROR(IF(VLOOKUP(W1666,[1]Vakuumiert!$E:$F,2,FALSE)=0,"Vakuumierter ABS ungeschält"),
IFERROR(IF(VLOOKUP(W1666,[1]Vakuumiert!$H:$I,2,FALSE)=0,"Vakuumierter VOS geschält"),
IFERROR(IF(VLOOKUP(W1666,[1]Vakuumiert!$K:$L,2,FALSE)=0,"Vakuumierter VOS vegan"),
IFERROR(IF(VLOOKUP(W1666,[1]Vakuumiert!$N:$O,2,FALSE)=0,"Vakuumierter VOS Zipfel"),
IFERROR(IF(VLOOKUP(W1666,[1]Vakuumiert!$Q:$R,2,FALSE)=0,"Vakuumiert geschält"),
IFERROR(IF(VLOOKUP(W1666,'[1]vakuumierte Fertigprodukte'!$B:$C,2,FALSE)=0,"Fertigprodukte"),
IFERROR(IF(VLOOKUP(W1666,'[1]vakuumierte Fertigprodukte'!$E:$FI,2,FALSE)=0,"Vakuumierte Zipfel"),
IFERROR(IF(VLOOKUP(W1666,[1]Wurste!$B:$C,2,FALSE)=0,"Räucherwürste"),
IFERROR(IF(VLOOKUP(W1666,[1]Wurste!$E:$F,2,FALSE)=0,"URW/URGW Wurst"),
IFERROR(IF(VLOOKUP(W1666,[1]Wurste!$H:$I,2,FALSE)=0,"HF-Wurst Vegan"),
IFERROR(IF(VLOOKUP(W1666,[1]Wurste!$K:$L,2,FALSE)=0,"320er ohne Würste"),
IFERROR(IF(AND(OR(Abfalldokumentation!$I1666="BU3",Abfalldokumentation!$I1666="Verkauf"),Abfalldokumentation!$N1666="Schimmel",Abfalldokumentation!$O1666="keinen Abnehmer/kein Schälpersonal"),"Div. Zipfel, ES ohne Verwendung",VLOOKUP(Abfalldokumentation!$M1666,Produktgruppen!A:B,2,FALSE)),"-")))))))))))))))))))))))</f>
        <v>Vakuumierter VOS ungeschält</v>
      </c>
      <c r="M1666" s="81" t="str">
        <f>IFERROR(VLOOKUP(Abfalldokumentation!$W1666,Artikel!A:C,3,FALSE),Abfalldokumentation!$W1666)</f>
        <v>VOS SKZ EMM-VAKU</v>
      </c>
      <c r="N1666" s="81" t="str">
        <f>VLOOKUP(D1666,'Liste Gründe'!A:D,2,FALSE)</f>
        <v>Schimmel</v>
      </c>
      <c r="O1666" s="80" t="str">
        <f>IF(ISBLANK(F1666),VLOOKUP(Abfalldokumentation!$X1666,'Liste Gründe'!A:D,3,FALSE),F1666)</f>
        <v>Schimmel</v>
      </c>
      <c r="P1666" s="81" t="str">
        <f>IF(ISBLANK(Abfalldokumentation!$G1666),"-",Abfalldokumentation!$G1666)</f>
        <v>-</v>
      </c>
      <c r="Q1666" s="81">
        <f t="shared" ref="Q1666:Q1673" si="211">_xlfn.ISOWEEKNUM(K1666)</f>
        <v>45</v>
      </c>
      <c r="R1666" s="81" t="str">
        <f t="shared" ref="R1666:R1673" si="212">"Produkte"</f>
        <v>Produkte</v>
      </c>
      <c r="S1666" s="81" t="str">
        <f t="shared" ref="S1666:S1673" si="213">"BUs"</f>
        <v>BUs</v>
      </c>
      <c r="T1666" s="81" t="str">
        <f t="shared" ref="T1666:T1673" si="214">"Symptome"</f>
        <v>Symptome</v>
      </c>
      <c r="U1666" s="81" t="str">
        <f>IFERROR(VLOOKUP(Abfalldokumentation!$W1666,Kennzahlen!S:U,3,FALSE)*Abfalldokumentation!$J1666,"0")</f>
        <v>0</v>
      </c>
      <c r="V1666" s="81" t="str">
        <f>IF(ISBLANK(A1666),VLOOKUP(Abfalldokumentation!$W1666,'Linien - BU'!R:S,2,FALSE),A1666)</f>
        <v>BU3</v>
      </c>
      <c r="W1666" s="77">
        <f t="shared" ref="W1666:W1673" si="215">B1666</f>
        <v>49500149</v>
      </c>
      <c r="X1666" s="77">
        <f t="shared" ref="X1666:X1673" si="216">D1666</f>
        <v>12</v>
      </c>
    </row>
    <row r="1667" spans="1:24" ht="30" customHeight="1" x14ac:dyDescent="0.25">
      <c r="A1667" s="45"/>
      <c r="B1667" s="46">
        <v>49500221</v>
      </c>
      <c r="C1667" s="46">
        <v>269</v>
      </c>
      <c r="D1667" s="46">
        <v>12</v>
      </c>
      <c r="E1667" s="47">
        <v>44509</v>
      </c>
      <c r="F1667" s="61"/>
      <c r="G1667" s="46"/>
      <c r="H1667" s="50" t="str">
        <f>IFERROR(VLOOKUP(Abfalldokumentation!$B1667,Artikel!A:C,3,FALSE),Abfalldokumentation!$B1667)</f>
        <v>ABS BERGFEUER-VAKU</v>
      </c>
      <c r="I1667" s="73" t="str">
        <f>VLOOKUP(V1667,'Linien - BU'!A:B,2,FALSE)</f>
        <v>BU3</v>
      </c>
      <c r="J1667" s="74">
        <f t="shared" si="210"/>
        <v>269</v>
      </c>
      <c r="K1667" s="75">
        <f>Abfalldokumentation!$E1667</f>
        <v>44509</v>
      </c>
      <c r="L1667" s="74" t="str">
        <f>IFERROR(IF(VLOOKUP(W1667,'[1]Rohware 230'!$B:$C,2,FALSE)=0,"Rohware"),
IFERROR(IF(VLOOKUP(W1667,[1]Sammelnr.!$B:$C,2,FALSE)=0,"Sammelnr. ungeschält ABS"),
IFERROR(IF(VLOOKUP(W1667,[1]Sammelnr.!$E:$F,2,FALSE)=0,"Sammelnr. ungeschält VS"),
IFERROR(IF(VLOOKUP(W1667,[1]Sammelnr.!$H:$I,2,FALSE)=0,"Sammelnr. geschält"),
IFERROR(IF(VLOOKUP(W1667,[1]Offen!$B:$C,2,FALSE)=0,"Offen ungeschält ABS"),
IFERROR(IF(VLOOKUP(W1667,[1]Offen!$E:$F,2,FALSE)=0,"Offen ungeschält VOS"),
IFERROR(IF(VLOOKUP(W1667,[1]Offen!$H:$I,2,FALSE)=0,"Offen geschält RW"),
IFERROR(IF(VLOOKUP(W1667,[1]Offen!$K:$L,2,FALSE)=0,"Offen vegan"),
IFERROR(IF(VLOOKUP(W1667,[1]Offen!$N:$O,2,FALSE)=0,"Offen Zipfel"),
IFERROR(IF(VLOOKUP(W1667,[1]Offen!$Q:$R,2,FALSE)=0,"Offen Endstücke"),
IFERROR(IF(VLOOKUP(W1667,[1]Vakuumiert!$B:$C,2,FALSE)=0,"Vakuumierter VOS ungeschält"),
IFERROR(IF(VLOOKUP(W1667,[1]Vakuumiert!$E:$F,2,FALSE)=0,"Vakuumierter ABS ungeschält"),
IFERROR(IF(VLOOKUP(W1667,[1]Vakuumiert!$H:$I,2,FALSE)=0,"Vakuumierter VOS geschält"),
IFERROR(IF(VLOOKUP(W1667,[1]Vakuumiert!$K:$L,2,FALSE)=0,"Vakuumierter VOS vegan"),
IFERROR(IF(VLOOKUP(W1667,[1]Vakuumiert!$N:$O,2,FALSE)=0,"Vakuumierter VOS Zipfel"),
IFERROR(IF(VLOOKUP(W1667,[1]Vakuumiert!$Q:$R,2,FALSE)=0,"Vakuumiert geschält"),
IFERROR(IF(VLOOKUP(W1667,'[1]vakuumierte Fertigprodukte'!$B:$C,2,FALSE)=0,"Fertigprodukte"),
IFERROR(IF(VLOOKUP(W1667,'[1]vakuumierte Fertigprodukte'!$E:$FI,2,FALSE)=0,"Vakuumierte Zipfel"),
IFERROR(IF(VLOOKUP(W1667,[1]Wurste!$B:$C,2,FALSE)=0,"Räucherwürste"),
IFERROR(IF(VLOOKUP(W1667,[1]Wurste!$E:$F,2,FALSE)=0,"URW/URGW Wurst"),
IFERROR(IF(VLOOKUP(W1667,[1]Wurste!$H:$I,2,FALSE)=0,"HF-Wurst Vegan"),
IFERROR(IF(VLOOKUP(W1667,[1]Wurste!$K:$L,2,FALSE)=0,"320er ohne Würste"),
IFERROR(IF(AND(OR(Abfalldokumentation!$I1667="BU3",Abfalldokumentation!$I1667="Verkauf"),Abfalldokumentation!$N1667="Schimmel",Abfalldokumentation!$O1667="keinen Abnehmer/kein Schälpersonal"),"Div. Zipfel, ES ohne Verwendung",VLOOKUP(Abfalldokumentation!$M1667,Produktgruppen!A:B,2,FALSE)),"-")))))))))))))))))))))))</f>
        <v>Vakuumierter ABS ungeschält</v>
      </c>
      <c r="M1667" s="76" t="str">
        <f>IFERROR(VLOOKUP(Abfalldokumentation!$W1667,Artikel!A:C,3,FALSE),Abfalldokumentation!$W1667)</f>
        <v>ABS BERGFEUER-VAKU</v>
      </c>
      <c r="N1667" s="76" t="str">
        <f>VLOOKUP(D1667,'Liste Gründe'!A:D,2,FALSE)</f>
        <v>Schimmel</v>
      </c>
      <c r="O1667" s="75" t="str">
        <f>IF(ISBLANK(F1667),VLOOKUP(Abfalldokumentation!$X1667,'Liste Gründe'!A:D,3,FALSE),F1667)</f>
        <v>Schimmel</v>
      </c>
      <c r="P1667" s="76" t="str">
        <f>IF(ISBLANK(Abfalldokumentation!$G1667),"-",Abfalldokumentation!$G1667)</f>
        <v>-</v>
      </c>
      <c r="Q1667" s="76">
        <f t="shared" si="211"/>
        <v>45</v>
      </c>
      <c r="R1667" s="76" t="str">
        <f t="shared" si="212"/>
        <v>Produkte</v>
      </c>
      <c r="S1667" s="76" t="str">
        <f t="shared" si="213"/>
        <v>BUs</v>
      </c>
      <c r="T1667" s="76" t="str">
        <f t="shared" si="214"/>
        <v>Symptome</v>
      </c>
      <c r="U1667" s="76" t="str">
        <f>IFERROR(VLOOKUP(Abfalldokumentation!$W1667,Kennzahlen!S:U,3,FALSE)*Abfalldokumentation!$J1667,"0")</f>
        <v>0</v>
      </c>
      <c r="V1667" s="76" t="str">
        <f>IF(ISBLANK(A1667),VLOOKUP(Abfalldokumentation!$W1667,'Linien - BU'!R:S,2,FALSE),A1667)</f>
        <v>BU3</v>
      </c>
      <c r="W1667" s="77">
        <f t="shared" si="215"/>
        <v>49500221</v>
      </c>
      <c r="X1667" s="77">
        <f t="shared" si="216"/>
        <v>12</v>
      </c>
    </row>
    <row r="1668" spans="1:24" ht="30" customHeight="1" x14ac:dyDescent="0.25">
      <c r="A1668" s="39" t="s">
        <v>92</v>
      </c>
      <c r="B1668" s="40" t="s">
        <v>36</v>
      </c>
      <c r="C1668" s="40">
        <v>162</v>
      </c>
      <c r="D1668" s="40">
        <v>73</v>
      </c>
      <c r="E1668" s="41">
        <v>44509</v>
      </c>
      <c r="F1668" s="59"/>
      <c r="G1668" s="40"/>
      <c r="H1668" s="44" t="str">
        <f>IFERROR(VLOOKUP(Abfalldokumentation!$B1668,Artikel!A:C,3,FALSE),Abfalldokumentation!$B1668)</f>
        <v>-</v>
      </c>
      <c r="I1668" s="78" t="str">
        <f>VLOOKUP(V1668,'Linien - BU'!A:B,2,FALSE)</f>
        <v>Rest</v>
      </c>
      <c r="J1668" s="79">
        <f t="shared" si="210"/>
        <v>162</v>
      </c>
      <c r="K1668" s="80">
        <f>Abfalldokumentation!$E1668</f>
        <v>44509</v>
      </c>
      <c r="L1668" s="79" t="str">
        <f>IFERROR(IF(VLOOKUP(W1668,'[1]Rohware 230'!$B:$C,2,FALSE)=0,"Rohware"),
IFERROR(IF(VLOOKUP(W1668,[1]Sammelnr.!$B:$C,2,FALSE)=0,"Sammelnr. ungeschält ABS"),
IFERROR(IF(VLOOKUP(W1668,[1]Sammelnr.!$E:$F,2,FALSE)=0,"Sammelnr. ungeschält VS"),
IFERROR(IF(VLOOKUP(W1668,[1]Sammelnr.!$H:$I,2,FALSE)=0,"Sammelnr. geschält"),
IFERROR(IF(VLOOKUP(W1668,[1]Offen!$B:$C,2,FALSE)=0,"Offen ungeschält ABS"),
IFERROR(IF(VLOOKUP(W1668,[1]Offen!$E:$F,2,FALSE)=0,"Offen ungeschält VOS"),
IFERROR(IF(VLOOKUP(W1668,[1]Offen!$H:$I,2,FALSE)=0,"Offen geschält RW"),
IFERROR(IF(VLOOKUP(W1668,[1]Offen!$K:$L,2,FALSE)=0,"Offen vegan"),
IFERROR(IF(VLOOKUP(W1668,[1]Offen!$N:$O,2,FALSE)=0,"Offen Zipfel"),
IFERROR(IF(VLOOKUP(W1668,[1]Offen!$Q:$R,2,FALSE)=0,"Offen Endstücke"),
IFERROR(IF(VLOOKUP(W1668,[1]Vakuumiert!$B:$C,2,FALSE)=0,"Vakuumierter VOS ungeschält"),
IFERROR(IF(VLOOKUP(W1668,[1]Vakuumiert!$E:$F,2,FALSE)=0,"Vakuumierter ABS ungeschält"),
IFERROR(IF(VLOOKUP(W1668,[1]Vakuumiert!$H:$I,2,FALSE)=0,"Vakuumierter VOS geschält"),
IFERROR(IF(VLOOKUP(W1668,[1]Vakuumiert!$K:$L,2,FALSE)=0,"Vakuumierter VOS vegan"),
IFERROR(IF(VLOOKUP(W1668,[1]Vakuumiert!$N:$O,2,FALSE)=0,"Vakuumierter VOS Zipfel"),
IFERROR(IF(VLOOKUP(W1668,[1]Vakuumiert!$Q:$R,2,FALSE)=0,"Vakuumiert geschält"),
IFERROR(IF(VLOOKUP(W1668,'[1]vakuumierte Fertigprodukte'!$B:$C,2,FALSE)=0,"Fertigprodukte"),
IFERROR(IF(VLOOKUP(W1668,'[1]vakuumierte Fertigprodukte'!$E:$FI,2,FALSE)=0,"Vakuumierte Zipfel"),
IFERROR(IF(VLOOKUP(W1668,[1]Wurste!$B:$C,2,FALSE)=0,"Räucherwürste"),
IFERROR(IF(VLOOKUP(W1668,[1]Wurste!$E:$F,2,FALSE)=0,"URW/URGW Wurst"),
IFERROR(IF(VLOOKUP(W1668,[1]Wurste!$H:$I,2,FALSE)=0,"HF-Wurst Vegan"),
IFERROR(IF(VLOOKUP(W1668,[1]Wurste!$K:$L,2,FALSE)=0,"320er ohne Würste"),
IFERROR(IF(AND(OR(Abfalldokumentation!$I1668="BU3",Abfalldokumentation!$I1668="Verkauf"),Abfalldokumentation!$N1668="Schimmel",Abfalldokumentation!$O1668="keinen Abnehmer/kein Schälpersonal"),"Div. Zipfel, ES ohne Verwendung",VLOOKUP(Abfalldokumentation!$M1668,Produktgruppen!A:B,2,FALSE)),"-")))))))))))))))))))))))</f>
        <v>Rest</v>
      </c>
      <c r="M1668" s="81" t="str">
        <f>IFERROR(VLOOKUP(Abfalldokumentation!$W1668,Artikel!A:C,3,FALSE),Abfalldokumentation!$W1668)</f>
        <v>-</v>
      </c>
      <c r="N1668" s="81" t="str">
        <f>VLOOKUP(D1668,'Liste Gründe'!A:D,2,FALSE)</f>
        <v>Qualitätssicherung</v>
      </c>
      <c r="O1668" s="80" t="str">
        <f>IF(ISBLANK(F1668),VLOOKUP(Abfalldokumentation!$X1668,'Liste Gründe'!A:D,3,FALSE),F1668)</f>
        <v>Laborproben</v>
      </c>
      <c r="P1668" s="81" t="str">
        <f>IF(ISBLANK(Abfalldokumentation!$G1668),"-",Abfalldokumentation!$G1668)</f>
        <v>-</v>
      </c>
      <c r="Q1668" s="81">
        <f t="shared" si="211"/>
        <v>45</v>
      </c>
      <c r="R1668" s="81" t="str">
        <f t="shared" si="212"/>
        <v>Produkte</v>
      </c>
      <c r="S1668" s="81" t="str">
        <f t="shared" si="213"/>
        <v>BUs</v>
      </c>
      <c r="T1668" s="81" t="str">
        <f t="shared" si="214"/>
        <v>Symptome</v>
      </c>
      <c r="U1668" s="81" t="str">
        <f>IFERROR(VLOOKUP(Abfalldokumentation!$W1668,Kennzahlen!S:U,3,FALSE)*Abfalldokumentation!$J1668,"0")</f>
        <v>0</v>
      </c>
      <c r="V1668" s="81" t="str">
        <f>IF(ISBLANK(A1668),VLOOKUP(Abfalldokumentation!$W1668,'Linien - BU'!R:S,2,FALSE),A1668)</f>
        <v>Labor</v>
      </c>
      <c r="W1668" s="77" t="str">
        <f t="shared" si="215"/>
        <v>-</v>
      </c>
      <c r="X1668" s="77">
        <f t="shared" si="216"/>
        <v>73</v>
      </c>
    </row>
    <row r="1669" spans="1:24" ht="30" customHeight="1" x14ac:dyDescent="0.25">
      <c r="A1669" s="45" t="s">
        <v>74</v>
      </c>
      <c r="B1669" s="46" t="s">
        <v>36</v>
      </c>
      <c r="C1669" s="46">
        <v>88</v>
      </c>
      <c r="D1669" s="46">
        <v>10</v>
      </c>
      <c r="E1669" s="47">
        <v>44509</v>
      </c>
      <c r="F1669" s="61"/>
      <c r="G1669" s="46"/>
      <c r="H1669" s="50" t="str">
        <f>IFERROR(VLOOKUP(Abfalldokumentation!$B1669,Artikel!A:C,3,FALSE),Abfalldokumentation!$B1669)</f>
        <v>-</v>
      </c>
      <c r="I1669" s="73" t="str">
        <f>VLOOKUP(V1669,'Linien - BU'!A:B,2,FALSE)</f>
        <v>BU1</v>
      </c>
      <c r="J1669" s="74">
        <f t="shared" si="210"/>
        <v>88</v>
      </c>
      <c r="K1669" s="75">
        <f>Abfalldokumentation!$E1669</f>
        <v>44509</v>
      </c>
      <c r="L1669" s="74" t="str">
        <f>IFERROR(IF(VLOOKUP(W1669,'[1]Rohware 230'!$B:$C,2,FALSE)=0,"Rohware"),
IFERROR(IF(VLOOKUP(W1669,[1]Sammelnr.!$B:$C,2,FALSE)=0,"Sammelnr. ungeschält ABS"),
IFERROR(IF(VLOOKUP(W1669,[1]Sammelnr.!$E:$F,2,FALSE)=0,"Sammelnr. ungeschält VS"),
IFERROR(IF(VLOOKUP(W1669,[1]Sammelnr.!$H:$I,2,FALSE)=0,"Sammelnr. geschält"),
IFERROR(IF(VLOOKUP(W1669,[1]Offen!$B:$C,2,FALSE)=0,"Offen ungeschält ABS"),
IFERROR(IF(VLOOKUP(W1669,[1]Offen!$E:$F,2,FALSE)=0,"Offen ungeschält VOS"),
IFERROR(IF(VLOOKUP(W1669,[1]Offen!$H:$I,2,FALSE)=0,"Offen geschält RW"),
IFERROR(IF(VLOOKUP(W1669,[1]Offen!$K:$L,2,FALSE)=0,"Offen vegan"),
IFERROR(IF(VLOOKUP(W1669,[1]Offen!$N:$O,2,FALSE)=0,"Offen Zipfel"),
IFERROR(IF(VLOOKUP(W1669,[1]Offen!$Q:$R,2,FALSE)=0,"Offen Endstücke"),
IFERROR(IF(VLOOKUP(W1669,[1]Vakuumiert!$B:$C,2,FALSE)=0,"Vakuumierter VOS ungeschält"),
IFERROR(IF(VLOOKUP(W1669,[1]Vakuumiert!$E:$F,2,FALSE)=0,"Vakuumierter ABS ungeschält"),
IFERROR(IF(VLOOKUP(W1669,[1]Vakuumiert!$H:$I,2,FALSE)=0,"Vakuumierter VOS geschält"),
IFERROR(IF(VLOOKUP(W1669,[1]Vakuumiert!$K:$L,2,FALSE)=0,"Vakuumierter VOS vegan"),
IFERROR(IF(VLOOKUP(W1669,[1]Vakuumiert!$N:$O,2,FALSE)=0,"Vakuumierter VOS Zipfel"),
IFERROR(IF(VLOOKUP(W1669,[1]Vakuumiert!$Q:$R,2,FALSE)=0,"Vakuumiert geschält"),
IFERROR(IF(VLOOKUP(W1669,'[1]vakuumierte Fertigprodukte'!$B:$C,2,FALSE)=0,"Fertigprodukte"),
IFERROR(IF(VLOOKUP(W1669,'[1]vakuumierte Fertigprodukte'!$E:$FI,2,FALSE)=0,"Vakuumierte Zipfel"),
IFERROR(IF(VLOOKUP(W1669,[1]Wurste!$B:$C,2,FALSE)=0,"Räucherwürste"),
IFERROR(IF(VLOOKUP(W1669,[1]Wurste!$E:$F,2,FALSE)=0,"URW/URGW Wurst"),
IFERROR(IF(VLOOKUP(W1669,[1]Wurste!$H:$I,2,FALSE)=0,"HF-Wurst Vegan"),
IFERROR(IF(VLOOKUP(W1669,[1]Wurste!$K:$L,2,FALSE)=0,"320er ohne Würste"),
IFERROR(IF(AND(OR(Abfalldokumentation!$I1669="BU3",Abfalldokumentation!$I1669="Verkauf"),Abfalldokumentation!$N1669="Schimmel",Abfalldokumentation!$O1669="keinen Abnehmer/kein Schälpersonal"),"Div. Zipfel, ES ohne Verwendung",VLOOKUP(Abfalldokumentation!$M1669,Produktgruppen!A:B,2,FALSE)),"-")))))))))))))))))))))))</f>
        <v>Rest</v>
      </c>
      <c r="M1669" s="76" t="str">
        <f>IFERROR(VLOOKUP(Abfalldokumentation!$W1669,Artikel!A:C,3,FALSE),Abfalldokumentation!$W1669)</f>
        <v>-</v>
      </c>
      <c r="N1669" s="76" t="str">
        <f>VLOOKUP(D1669,'Liste Gründe'!A:D,2,FALSE)</f>
        <v>Linienbezogen</v>
      </c>
      <c r="O1669" s="75" t="str">
        <f>IF(ISBLANK(F1669),VLOOKUP(Abfalldokumentation!$X1669,'Liste Gründe'!A:D,3,FALSE),F1669)</f>
        <v>Reinigung</v>
      </c>
      <c r="P1669" s="76" t="str">
        <f>IF(ISBLANK(Abfalldokumentation!$G1669),"-",Abfalldokumentation!$G1669)</f>
        <v>-</v>
      </c>
      <c r="Q1669" s="76">
        <f t="shared" si="211"/>
        <v>45</v>
      </c>
      <c r="R1669" s="76" t="str">
        <f t="shared" si="212"/>
        <v>Produkte</v>
      </c>
      <c r="S1669" s="76" t="str">
        <f t="shared" si="213"/>
        <v>BUs</v>
      </c>
      <c r="T1669" s="76" t="str">
        <f t="shared" si="214"/>
        <v>Symptome</v>
      </c>
      <c r="U1669" s="76" t="str">
        <f>IFERROR(VLOOKUP(Abfalldokumentation!$W1669,Kennzahlen!S:U,3,FALSE)*Abfalldokumentation!$J1669,"0")</f>
        <v>0</v>
      </c>
      <c r="V1669" s="76" t="str">
        <f>IF(ISBLANK(A1669),VLOOKUP(Abfalldokumentation!$W1669,'Linien - BU'!R:S,2,FALSE),A1669)</f>
        <v>Schmelze</v>
      </c>
      <c r="W1669" s="77" t="str">
        <f t="shared" si="215"/>
        <v>-</v>
      </c>
      <c r="X1669" s="77">
        <f t="shared" si="216"/>
        <v>10</v>
      </c>
    </row>
    <row r="1670" spans="1:24" ht="30" customHeight="1" x14ac:dyDescent="0.25">
      <c r="A1670" s="39" t="s">
        <v>8</v>
      </c>
      <c r="B1670" s="40" t="s">
        <v>36</v>
      </c>
      <c r="C1670" s="40">
        <v>35</v>
      </c>
      <c r="D1670" s="40">
        <v>30</v>
      </c>
      <c r="E1670" s="41">
        <v>44509</v>
      </c>
      <c r="F1670" s="59"/>
      <c r="G1670" s="40"/>
      <c r="H1670" s="44" t="str">
        <f>IFERROR(VLOOKUP(Abfalldokumentation!$B1670,Artikel!A:C,3,FALSE),Abfalldokumentation!$B1670)</f>
        <v>-</v>
      </c>
      <c r="I1670" s="78" t="str">
        <f>VLOOKUP(V1670,'Linien - BU'!A:B,2,FALSE)</f>
        <v>BU3</v>
      </c>
      <c r="J1670" s="79">
        <f t="shared" si="210"/>
        <v>35</v>
      </c>
      <c r="K1670" s="80">
        <f>Abfalldokumentation!$E1670</f>
        <v>44509</v>
      </c>
      <c r="L1670" s="79" t="str">
        <f>IFERROR(IF(VLOOKUP(W1670,'[1]Rohware 230'!$B:$C,2,FALSE)=0,"Rohware"),
IFERROR(IF(VLOOKUP(W1670,[1]Sammelnr.!$B:$C,2,FALSE)=0,"Sammelnr. ungeschält ABS"),
IFERROR(IF(VLOOKUP(W1670,[1]Sammelnr.!$E:$F,2,FALSE)=0,"Sammelnr. ungeschält VS"),
IFERROR(IF(VLOOKUP(W1670,[1]Sammelnr.!$H:$I,2,FALSE)=0,"Sammelnr. geschält"),
IFERROR(IF(VLOOKUP(W1670,[1]Offen!$B:$C,2,FALSE)=0,"Offen ungeschält ABS"),
IFERROR(IF(VLOOKUP(W1670,[1]Offen!$E:$F,2,FALSE)=0,"Offen ungeschält VOS"),
IFERROR(IF(VLOOKUP(W1670,[1]Offen!$H:$I,2,FALSE)=0,"Offen geschält RW"),
IFERROR(IF(VLOOKUP(W1670,[1]Offen!$K:$L,2,FALSE)=0,"Offen vegan"),
IFERROR(IF(VLOOKUP(W1670,[1]Offen!$N:$O,2,FALSE)=0,"Offen Zipfel"),
IFERROR(IF(VLOOKUP(W1670,[1]Offen!$Q:$R,2,FALSE)=0,"Offen Endstücke"),
IFERROR(IF(VLOOKUP(W1670,[1]Vakuumiert!$B:$C,2,FALSE)=0,"Vakuumierter VOS ungeschält"),
IFERROR(IF(VLOOKUP(W1670,[1]Vakuumiert!$E:$F,2,FALSE)=0,"Vakuumierter ABS ungeschält"),
IFERROR(IF(VLOOKUP(W1670,[1]Vakuumiert!$H:$I,2,FALSE)=0,"Vakuumierter VOS geschält"),
IFERROR(IF(VLOOKUP(W1670,[1]Vakuumiert!$K:$L,2,FALSE)=0,"Vakuumierter VOS vegan"),
IFERROR(IF(VLOOKUP(W1670,[1]Vakuumiert!$N:$O,2,FALSE)=0,"Vakuumierter VOS Zipfel"),
IFERROR(IF(VLOOKUP(W1670,[1]Vakuumiert!$Q:$R,2,FALSE)=0,"Vakuumiert geschält"),
IFERROR(IF(VLOOKUP(W1670,'[1]vakuumierte Fertigprodukte'!$B:$C,2,FALSE)=0,"Fertigprodukte"),
IFERROR(IF(VLOOKUP(W1670,'[1]vakuumierte Fertigprodukte'!$E:$FI,2,FALSE)=0,"Vakuumierte Zipfel"),
IFERROR(IF(VLOOKUP(W1670,[1]Wurste!$B:$C,2,FALSE)=0,"Räucherwürste"),
IFERROR(IF(VLOOKUP(W1670,[1]Wurste!$E:$F,2,FALSE)=0,"URW/URGW Wurst"),
IFERROR(IF(VLOOKUP(W1670,[1]Wurste!$H:$I,2,FALSE)=0,"HF-Wurst Vegan"),
IFERROR(IF(VLOOKUP(W1670,[1]Wurste!$K:$L,2,FALSE)=0,"320er ohne Würste"),
IFERROR(IF(AND(OR(Abfalldokumentation!$I1670="BU3",Abfalldokumentation!$I1670="Verkauf"),Abfalldokumentation!$N1670="Schimmel",Abfalldokumentation!$O1670="keinen Abnehmer/kein Schälpersonal"),"Div. Zipfel, ES ohne Verwendung",VLOOKUP(Abfalldokumentation!$M1670,Produktgruppen!A:B,2,FALSE)),"-")))))))))))))))))))))))</f>
        <v>Rest</v>
      </c>
      <c r="M1670" s="81" t="str">
        <f>IFERROR(VLOOKUP(Abfalldokumentation!$W1670,Artikel!A:C,3,FALSE),Abfalldokumentation!$W1670)</f>
        <v>-</v>
      </c>
      <c r="N1670" s="81" t="str">
        <f>VLOOKUP(D1670,'Liste Gründe'!A:D,2,FALSE)</f>
        <v>Linienbezogen</v>
      </c>
      <c r="O1670" s="80" t="str">
        <f>IF(ISBLANK(F1670),VLOOKUP(Abfalldokumentation!$X1670,'Liste Gründe'!A:D,3,FALSE),F1670)</f>
        <v>Maschinenabfall</v>
      </c>
      <c r="P1670" s="81" t="str">
        <f>IF(ISBLANK(Abfalldokumentation!$G1670),"-",Abfalldokumentation!$G1670)</f>
        <v>-</v>
      </c>
      <c r="Q1670" s="81">
        <f t="shared" si="211"/>
        <v>45</v>
      </c>
      <c r="R1670" s="81" t="str">
        <f t="shared" si="212"/>
        <v>Produkte</v>
      </c>
      <c r="S1670" s="81" t="str">
        <f t="shared" si="213"/>
        <v>BUs</v>
      </c>
      <c r="T1670" s="81" t="str">
        <f t="shared" si="214"/>
        <v>Symptome</v>
      </c>
      <c r="U1670" s="81" t="str">
        <f>IFERROR(VLOOKUP(Abfalldokumentation!$W1670,Kennzahlen!S:U,3,FALSE)*Abfalldokumentation!$J1670,"0")</f>
        <v>0</v>
      </c>
      <c r="V1670" s="81" t="str">
        <f>IF(ISBLANK(A1670),VLOOKUP(Abfalldokumentation!$W1670,'Linien - BU'!R:S,2,FALSE),A1670)</f>
        <v>BU3</v>
      </c>
      <c r="W1670" s="77" t="str">
        <f t="shared" si="215"/>
        <v>-</v>
      </c>
      <c r="X1670" s="77">
        <f t="shared" si="216"/>
        <v>30</v>
      </c>
    </row>
    <row r="1671" spans="1:24" ht="30" customHeight="1" x14ac:dyDescent="0.25">
      <c r="A1671" s="45" t="s">
        <v>9</v>
      </c>
      <c r="B1671" s="46" t="s">
        <v>36</v>
      </c>
      <c r="C1671" s="46">
        <v>18</v>
      </c>
      <c r="D1671" s="46">
        <v>30</v>
      </c>
      <c r="E1671" s="47">
        <v>44509</v>
      </c>
      <c r="F1671" s="61"/>
      <c r="G1671" s="46"/>
      <c r="H1671" s="50" t="str">
        <f>IFERROR(VLOOKUP(Abfalldokumentation!$B1671,Artikel!A:C,3,FALSE),Abfalldokumentation!$B1671)</f>
        <v>-</v>
      </c>
      <c r="I1671" s="73" t="str">
        <f>VLOOKUP(V1671,'Linien - BU'!A:B,2,FALSE)</f>
        <v>BU4</v>
      </c>
      <c r="J1671" s="74">
        <f t="shared" si="210"/>
        <v>18</v>
      </c>
      <c r="K1671" s="75">
        <f>Abfalldokumentation!$E1671</f>
        <v>44509</v>
      </c>
      <c r="L1671" s="74" t="str">
        <f>IFERROR(IF(VLOOKUP(W1671,'[1]Rohware 230'!$B:$C,2,FALSE)=0,"Rohware"),
IFERROR(IF(VLOOKUP(W1671,[1]Sammelnr.!$B:$C,2,FALSE)=0,"Sammelnr. ungeschält ABS"),
IFERROR(IF(VLOOKUP(W1671,[1]Sammelnr.!$E:$F,2,FALSE)=0,"Sammelnr. ungeschält VS"),
IFERROR(IF(VLOOKUP(W1671,[1]Sammelnr.!$H:$I,2,FALSE)=0,"Sammelnr. geschält"),
IFERROR(IF(VLOOKUP(W1671,[1]Offen!$B:$C,2,FALSE)=0,"Offen ungeschält ABS"),
IFERROR(IF(VLOOKUP(W1671,[1]Offen!$E:$F,2,FALSE)=0,"Offen ungeschält VOS"),
IFERROR(IF(VLOOKUP(W1671,[1]Offen!$H:$I,2,FALSE)=0,"Offen geschält RW"),
IFERROR(IF(VLOOKUP(W1671,[1]Offen!$K:$L,2,FALSE)=0,"Offen vegan"),
IFERROR(IF(VLOOKUP(W1671,[1]Offen!$N:$O,2,FALSE)=0,"Offen Zipfel"),
IFERROR(IF(VLOOKUP(W1671,[1]Offen!$Q:$R,2,FALSE)=0,"Offen Endstücke"),
IFERROR(IF(VLOOKUP(W1671,[1]Vakuumiert!$B:$C,2,FALSE)=0,"Vakuumierter VOS ungeschält"),
IFERROR(IF(VLOOKUP(W1671,[1]Vakuumiert!$E:$F,2,FALSE)=0,"Vakuumierter ABS ungeschält"),
IFERROR(IF(VLOOKUP(W1671,[1]Vakuumiert!$H:$I,2,FALSE)=0,"Vakuumierter VOS geschält"),
IFERROR(IF(VLOOKUP(W1671,[1]Vakuumiert!$K:$L,2,FALSE)=0,"Vakuumierter VOS vegan"),
IFERROR(IF(VLOOKUP(W1671,[1]Vakuumiert!$N:$O,2,FALSE)=0,"Vakuumierter VOS Zipfel"),
IFERROR(IF(VLOOKUP(W1671,[1]Vakuumiert!$Q:$R,2,FALSE)=0,"Vakuumiert geschält"),
IFERROR(IF(VLOOKUP(W1671,'[1]vakuumierte Fertigprodukte'!$B:$C,2,FALSE)=0,"Fertigprodukte"),
IFERROR(IF(VLOOKUP(W1671,'[1]vakuumierte Fertigprodukte'!$E:$FI,2,FALSE)=0,"Vakuumierte Zipfel"),
IFERROR(IF(VLOOKUP(W1671,[1]Wurste!$B:$C,2,FALSE)=0,"Räucherwürste"),
IFERROR(IF(VLOOKUP(W1671,[1]Wurste!$E:$F,2,FALSE)=0,"URW/URGW Wurst"),
IFERROR(IF(VLOOKUP(W1671,[1]Wurste!$H:$I,2,FALSE)=0,"HF-Wurst Vegan"),
IFERROR(IF(VLOOKUP(W1671,[1]Wurste!$K:$L,2,FALSE)=0,"320er ohne Würste"),
IFERROR(IF(AND(OR(Abfalldokumentation!$I1671="BU3",Abfalldokumentation!$I1671="Verkauf"),Abfalldokumentation!$N1671="Schimmel",Abfalldokumentation!$O1671="keinen Abnehmer/kein Schälpersonal"),"Div. Zipfel, ES ohne Verwendung",VLOOKUP(Abfalldokumentation!$M1671,Produktgruppen!A:B,2,FALSE)),"-")))))))))))))))))))))))</f>
        <v>Rest</v>
      </c>
      <c r="M1671" s="76" t="str">
        <f>IFERROR(VLOOKUP(Abfalldokumentation!$W1671,Artikel!A:C,3,FALSE),Abfalldokumentation!$W1671)</f>
        <v>-</v>
      </c>
      <c r="N1671" s="76" t="str">
        <f>VLOOKUP(D1671,'Liste Gründe'!A:D,2,FALSE)</f>
        <v>Linienbezogen</v>
      </c>
      <c r="O1671" s="75" t="str">
        <f>IF(ISBLANK(F1671),VLOOKUP(Abfalldokumentation!$X1671,'Liste Gründe'!A:D,3,FALSE),F1671)</f>
        <v>Maschinenabfall</v>
      </c>
      <c r="P1671" s="76" t="str">
        <f>IF(ISBLANK(Abfalldokumentation!$G1671),"-",Abfalldokumentation!$G1671)</f>
        <v>-</v>
      </c>
      <c r="Q1671" s="76">
        <f t="shared" si="211"/>
        <v>45</v>
      </c>
      <c r="R1671" s="76" t="str">
        <f t="shared" si="212"/>
        <v>Produkte</v>
      </c>
      <c r="S1671" s="76" t="str">
        <f t="shared" si="213"/>
        <v>BUs</v>
      </c>
      <c r="T1671" s="76" t="str">
        <f t="shared" si="214"/>
        <v>Symptome</v>
      </c>
      <c r="U1671" s="76" t="str">
        <f>IFERROR(VLOOKUP(Abfalldokumentation!$W1671,Kennzahlen!S:U,3,FALSE)*Abfalldokumentation!$J1671,"0")</f>
        <v>0</v>
      </c>
      <c r="V1671" s="76" t="str">
        <f>IF(ISBLANK(A1671),VLOOKUP(Abfalldokumentation!$W1671,'Linien - BU'!R:S,2,FALSE),A1671)</f>
        <v>BU4</v>
      </c>
      <c r="W1671" s="77" t="str">
        <f t="shared" si="215"/>
        <v>-</v>
      </c>
      <c r="X1671" s="77">
        <f t="shared" si="216"/>
        <v>30</v>
      </c>
    </row>
    <row r="1672" spans="1:24" ht="30" customHeight="1" x14ac:dyDescent="0.25">
      <c r="A1672" s="39" t="s">
        <v>70</v>
      </c>
      <c r="B1672" s="40" t="s">
        <v>36</v>
      </c>
      <c r="C1672" s="40">
        <v>60</v>
      </c>
      <c r="D1672" s="40">
        <v>30</v>
      </c>
      <c r="E1672" s="41">
        <v>44509</v>
      </c>
      <c r="F1672" s="59"/>
      <c r="G1672" s="40"/>
      <c r="H1672" s="44" t="str">
        <f>IFERROR(VLOOKUP(Abfalldokumentation!$B1672,Artikel!A:C,3,FALSE),Abfalldokumentation!$B1672)</f>
        <v>-</v>
      </c>
      <c r="I1672" s="78" t="str">
        <f>VLOOKUP(V1672,'Linien - BU'!A:B,2,FALSE)</f>
        <v>BU1</v>
      </c>
      <c r="J1672" s="79">
        <f t="shared" si="210"/>
        <v>60</v>
      </c>
      <c r="K1672" s="80">
        <f>Abfalldokumentation!$E1672</f>
        <v>44509</v>
      </c>
      <c r="L1672" s="79" t="str">
        <f>IFERROR(IF(VLOOKUP(W1672,'[1]Rohware 230'!$B:$C,2,FALSE)=0,"Rohware"),
IFERROR(IF(VLOOKUP(W1672,[1]Sammelnr.!$B:$C,2,FALSE)=0,"Sammelnr. ungeschält ABS"),
IFERROR(IF(VLOOKUP(W1672,[1]Sammelnr.!$E:$F,2,FALSE)=0,"Sammelnr. ungeschält VS"),
IFERROR(IF(VLOOKUP(W1672,[1]Sammelnr.!$H:$I,2,FALSE)=0,"Sammelnr. geschält"),
IFERROR(IF(VLOOKUP(W1672,[1]Offen!$B:$C,2,FALSE)=0,"Offen ungeschält ABS"),
IFERROR(IF(VLOOKUP(W1672,[1]Offen!$E:$F,2,FALSE)=0,"Offen ungeschält VOS"),
IFERROR(IF(VLOOKUP(W1672,[1]Offen!$H:$I,2,FALSE)=0,"Offen geschält RW"),
IFERROR(IF(VLOOKUP(W1672,[1]Offen!$K:$L,2,FALSE)=0,"Offen vegan"),
IFERROR(IF(VLOOKUP(W1672,[1]Offen!$N:$O,2,FALSE)=0,"Offen Zipfel"),
IFERROR(IF(VLOOKUP(W1672,[1]Offen!$Q:$R,2,FALSE)=0,"Offen Endstücke"),
IFERROR(IF(VLOOKUP(W1672,[1]Vakuumiert!$B:$C,2,FALSE)=0,"Vakuumierter VOS ungeschält"),
IFERROR(IF(VLOOKUP(W1672,[1]Vakuumiert!$E:$F,2,FALSE)=0,"Vakuumierter ABS ungeschält"),
IFERROR(IF(VLOOKUP(W1672,[1]Vakuumiert!$H:$I,2,FALSE)=0,"Vakuumierter VOS geschält"),
IFERROR(IF(VLOOKUP(W1672,[1]Vakuumiert!$K:$L,2,FALSE)=0,"Vakuumierter VOS vegan"),
IFERROR(IF(VLOOKUP(W1672,[1]Vakuumiert!$N:$O,2,FALSE)=0,"Vakuumierter VOS Zipfel"),
IFERROR(IF(VLOOKUP(W1672,[1]Vakuumiert!$Q:$R,2,FALSE)=0,"Vakuumiert geschält"),
IFERROR(IF(VLOOKUP(W1672,'[1]vakuumierte Fertigprodukte'!$B:$C,2,FALSE)=0,"Fertigprodukte"),
IFERROR(IF(VLOOKUP(W1672,'[1]vakuumierte Fertigprodukte'!$E:$FI,2,FALSE)=0,"Vakuumierte Zipfel"),
IFERROR(IF(VLOOKUP(W1672,[1]Wurste!$B:$C,2,FALSE)=0,"Räucherwürste"),
IFERROR(IF(VLOOKUP(W1672,[1]Wurste!$E:$F,2,FALSE)=0,"URW/URGW Wurst"),
IFERROR(IF(VLOOKUP(W1672,[1]Wurste!$H:$I,2,FALSE)=0,"HF-Wurst Vegan"),
IFERROR(IF(VLOOKUP(W1672,[1]Wurste!$K:$L,2,FALSE)=0,"320er ohne Würste"),
IFERROR(IF(AND(OR(Abfalldokumentation!$I1672="BU3",Abfalldokumentation!$I1672="Verkauf"),Abfalldokumentation!$N1672="Schimmel",Abfalldokumentation!$O1672="keinen Abnehmer/kein Schälpersonal"),"Div. Zipfel, ES ohne Verwendung",VLOOKUP(Abfalldokumentation!$M1672,Produktgruppen!A:B,2,FALSE)),"-")))))))))))))))))))))))</f>
        <v>Rest</v>
      </c>
      <c r="M1672" s="81" t="str">
        <f>IFERROR(VLOOKUP(Abfalldokumentation!$W1672,Artikel!A:C,3,FALSE),Abfalldokumentation!$W1672)</f>
        <v>-</v>
      </c>
      <c r="N1672" s="81" t="str">
        <f>VLOOKUP(D1672,'Liste Gründe'!A:D,2,FALSE)</f>
        <v>Linienbezogen</v>
      </c>
      <c r="O1672" s="80" t="str">
        <f>IF(ISBLANK(F1672),VLOOKUP(Abfalldokumentation!$X1672,'Liste Gründe'!A:D,3,FALSE),F1672)</f>
        <v>Maschinenabfall</v>
      </c>
      <c r="P1672" s="81" t="str">
        <f>IF(ISBLANK(Abfalldokumentation!$G1672),"-",Abfalldokumentation!$G1672)</f>
        <v>-</v>
      </c>
      <c r="Q1672" s="81">
        <f t="shared" si="211"/>
        <v>45</v>
      </c>
      <c r="R1672" s="81" t="str">
        <f t="shared" si="212"/>
        <v>Produkte</v>
      </c>
      <c r="S1672" s="81" t="str">
        <f t="shared" si="213"/>
        <v>BUs</v>
      </c>
      <c r="T1672" s="81" t="str">
        <f t="shared" si="214"/>
        <v>Symptome</v>
      </c>
      <c r="U1672" s="81" t="str">
        <f>IFERROR(VLOOKUP(Abfalldokumentation!$W1672,Kennzahlen!S:U,3,FALSE)*Abfalldokumentation!$J1672,"0")</f>
        <v>0</v>
      </c>
      <c r="V1672" s="81" t="str">
        <f>IF(ISBLANK(A1672),VLOOKUP(Abfalldokumentation!$W1672,'Linien - BU'!R:S,2,FALSE),A1672)</f>
        <v>Abfüllung</v>
      </c>
      <c r="W1672" s="77" t="str">
        <f t="shared" si="215"/>
        <v>-</v>
      </c>
      <c r="X1672" s="77">
        <f t="shared" si="216"/>
        <v>30</v>
      </c>
    </row>
    <row r="1673" spans="1:24" ht="30" customHeight="1" x14ac:dyDescent="0.25">
      <c r="A1673" s="45" t="s">
        <v>224</v>
      </c>
      <c r="B1673" s="46" t="s">
        <v>275</v>
      </c>
      <c r="C1673" s="46">
        <v>126</v>
      </c>
      <c r="D1673" s="46">
        <v>11</v>
      </c>
      <c r="E1673" s="47">
        <v>44509</v>
      </c>
      <c r="F1673" s="61"/>
      <c r="G1673" s="46"/>
      <c r="H1673" s="50" t="str">
        <f>IFERROR(VLOOKUP(Abfalldokumentation!$B1673,Artikel!A:C,3,FALSE),Abfalldokumentation!$B1673)</f>
        <v>Becher Schnittlauch</v>
      </c>
      <c r="I1673" s="73" t="str">
        <f>VLOOKUP(V1673,'Linien - BU'!A:B,2,FALSE)</f>
        <v>Rest</v>
      </c>
      <c r="J1673" s="74">
        <f t="shared" si="210"/>
        <v>126</v>
      </c>
      <c r="K1673" s="75">
        <f>Abfalldokumentation!$E1673</f>
        <v>44509</v>
      </c>
      <c r="L1673" s="74" t="str">
        <f>IFERROR(IF(VLOOKUP(W1673,'[1]Rohware 230'!$B:$C,2,FALSE)=0,"Rohware"),
IFERROR(IF(VLOOKUP(W1673,[1]Sammelnr.!$B:$C,2,FALSE)=0,"Sammelnr. ungeschält ABS"),
IFERROR(IF(VLOOKUP(W1673,[1]Sammelnr.!$E:$F,2,FALSE)=0,"Sammelnr. ungeschält VS"),
IFERROR(IF(VLOOKUP(W1673,[1]Sammelnr.!$H:$I,2,FALSE)=0,"Sammelnr. geschält"),
IFERROR(IF(VLOOKUP(W1673,[1]Offen!$B:$C,2,FALSE)=0,"Offen ungeschält ABS"),
IFERROR(IF(VLOOKUP(W1673,[1]Offen!$E:$F,2,FALSE)=0,"Offen ungeschält VOS"),
IFERROR(IF(VLOOKUP(W1673,[1]Offen!$H:$I,2,FALSE)=0,"Offen geschält RW"),
IFERROR(IF(VLOOKUP(W1673,[1]Offen!$K:$L,2,FALSE)=0,"Offen vegan"),
IFERROR(IF(VLOOKUP(W1673,[1]Offen!$N:$O,2,FALSE)=0,"Offen Zipfel"),
IFERROR(IF(VLOOKUP(W1673,[1]Offen!$Q:$R,2,FALSE)=0,"Offen Endstücke"),
IFERROR(IF(VLOOKUP(W1673,[1]Vakuumiert!$B:$C,2,FALSE)=0,"Vakuumierter VOS ungeschält"),
IFERROR(IF(VLOOKUP(W1673,[1]Vakuumiert!$E:$F,2,FALSE)=0,"Vakuumierter ABS ungeschält"),
IFERROR(IF(VLOOKUP(W1673,[1]Vakuumiert!$H:$I,2,FALSE)=0,"Vakuumierter VOS geschält"),
IFERROR(IF(VLOOKUP(W1673,[1]Vakuumiert!$K:$L,2,FALSE)=0,"Vakuumierter VOS vegan"),
IFERROR(IF(VLOOKUP(W1673,[1]Vakuumiert!$N:$O,2,FALSE)=0,"Vakuumierter VOS Zipfel"),
IFERROR(IF(VLOOKUP(W1673,[1]Vakuumiert!$Q:$R,2,FALSE)=0,"Vakuumiert geschält"),
IFERROR(IF(VLOOKUP(W1673,'[1]vakuumierte Fertigprodukte'!$B:$C,2,FALSE)=0,"Fertigprodukte"),
IFERROR(IF(VLOOKUP(W1673,'[1]vakuumierte Fertigprodukte'!$E:$FI,2,FALSE)=0,"Vakuumierte Zipfel"),
IFERROR(IF(VLOOKUP(W1673,[1]Wurste!$B:$C,2,FALSE)=0,"Räucherwürste"),
IFERROR(IF(VLOOKUP(W1673,[1]Wurste!$E:$F,2,FALSE)=0,"URW/URGW Wurst"),
IFERROR(IF(VLOOKUP(W1673,[1]Wurste!$H:$I,2,FALSE)=0,"HF-Wurst Vegan"),
IFERROR(IF(VLOOKUP(W1673,[1]Wurste!$K:$L,2,FALSE)=0,"320er ohne Würste"),
IFERROR(IF(AND(OR(Abfalldokumentation!$I1673="BU3",Abfalldokumentation!$I1673="Verkauf"),Abfalldokumentation!$N1673="Schimmel",Abfalldokumentation!$O1673="keinen Abnehmer/kein Schälpersonal"),"Div. Zipfel, ES ohne Verwendung",VLOOKUP(Abfalldokumentation!$M1673,Produktgruppen!A:B,2,FALSE)),"-")))))))))))))))))))))))</f>
        <v>-</v>
      </c>
      <c r="M1673" s="76" t="str">
        <f>IFERROR(VLOOKUP(Abfalldokumentation!$W1673,Artikel!A:C,3,FALSE),Abfalldokumentation!$W1673)</f>
        <v>Becher Schnittlauch</v>
      </c>
      <c r="N1673" s="76" t="str">
        <f>VLOOKUP(D1673,'Liste Gründe'!A:D,2,FALSE)</f>
        <v>Schimmel</v>
      </c>
      <c r="O1673" s="75" t="str">
        <f>IF(ISBLANK(F1673),VLOOKUP(Abfalldokumentation!$X1673,'Liste Gründe'!A:D,3,FALSE),F1673)</f>
        <v>MHD abgelaufen</v>
      </c>
      <c r="P1673" s="76" t="str">
        <f>IF(ISBLANK(Abfalldokumentation!$G1673),"-",Abfalldokumentation!$G1673)</f>
        <v>-</v>
      </c>
      <c r="Q1673" s="76">
        <f t="shared" si="211"/>
        <v>45</v>
      </c>
      <c r="R1673" s="76" t="str">
        <f t="shared" si="212"/>
        <v>Produkte</v>
      </c>
      <c r="S1673" s="76" t="str">
        <f t="shared" si="213"/>
        <v>BUs</v>
      </c>
      <c r="T1673" s="76" t="str">
        <f t="shared" si="214"/>
        <v>Symptome</v>
      </c>
      <c r="U1673" s="76" t="str">
        <f>IFERROR(VLOOKUP(Abfalldokumentation!$W1673,Kennzahlen!S:U,3,FALSE)*Abfalldokumentation!$J1673,"0")</f>
        <v>0</v>
      </c>
      <c r="V1673" s="76" t="str">
        <f>IF(ISBLANK(A1673),VLOOKUP(Abfalldokumentation!$W1673,'Linien - BU'!R:S,2,FALSE),A1673)</f>
        <v>Kantine</v>
      </c>
      <c r="W1673" s="77" t="str">
        <f t="shared" si="215"/>
        <v>Becher Schnittlauch</v>
      </c>
      <c r="X1673" s="77">
        <f t="shared" si="216"/>
        <v>11</v>
      </c>
    </row>
    <row r="1674" spans="1:24" ht="30" customHeight="1" x14ac:dyDescent="0.25">
      <c r="A1674" s="39"/>
      <c r="B1674" s="40">
        <v>29500482</v>
      </c>
      <c r="C1674" s="40">
        <v>14</v>
      </c>
      <c r="D1674" s="40">
        <v>61</v>
      </c>
      <c r="E1674" s="41">
        <v>44510</v>
      </c>
      <c r="F1674" s="59"/>
      <c r="G1674" s="40"/>
      <c r="H1674" s="44" t="str">
        <f>IFERROR(VLOOKUP(Abfalldokumentation!$B1674,Artikel!A:C,3,FALSE),Abfalldokumentation!$B1674)</f>
        <v>VOS Schwarzer Pfeffer R</v>
      </c>
      <c r="I1674" s="78" t="str">
        <f>VLOOKUP(V1674,'Linien - BU'!A:B,2,FALSE)</f>
        <v>BU4</v>
      </c>
      <c r="J1674" s="79">
        <f t="shared" ref="J1674:J1694" si="217">C1674</f>
        <v>14</v>
      </c>
      <c r="K1674" s="80">
        <f>Abfalldokumentation!$E1674</f>
        <v>44510</v>
      </c>
      <c r="L1674" s="79" t="str">
        <f>IFERROR(IF(VLOOKUP(W1674,'[1]Rohware 230'!$B:$C,2,FALSE)=0,"Rohware"),
IFERROR(IF(VLOOKUP(W1674,[1]Sammelnr.!$B:$C,2,FALSE)=0,"Sammelnr. ungeschält ABS"),
IFERROR(IF(VLOOKUP(W1674,[1]Sammelnr.!$E:$F,2,FALSE)=0,"Sammelnr. ungeschält VS"),
IFERROR(IF(VLOOKUP(W1674,[1]Sammelnr.!$H:$I,2,FALSE)=0,"Sammelnr. geschält"),
IFERROR(IF(VLOOKUP(W1674,[1]Offen!$B:$C,2,FALSE)=0,"Offen ungeschält ABS"),
IFERROR(IF(VLOOKUP(W1674,[1]Offen!$E:$F,2,FALSE)=0,"Offen ungeschält VOS"),
IFERROR(IF(VLOOKUP(W1674,[1]Offen!$H:$I,2,FALSE)=0,"Offen geschält RW"),
IFERROR(IF(VLOOKUP(W1674,[1]Offen!$K:$L,2,FALSE)=0,"Offen vegan"),
IFERROR(IF(VLOOKUP(W1674,[1]Offen!$N:$O,2,FALSE)=0,"Offen Zipfel"),
IFERROR(IF(VLOOKUP(W1674,[1]Offen!$Q:$R,2,FALSE)=0,"Offen Endstücke"),
IFERROR(IF(VLOOKUP(W1674,[1]Vakuumiert!$B:$C,2,FALSE)=0,"Vakuumierter VOS ungeschält"),
IFERROR(IF(VLOOKUP(W1674,[1]Vakuumiert!$E:$F,2,FALSE)=0,"Vakuumierter ABS ungeschält"),
IFERROR(IF(VLOOKUP(W1674,[1]Vakuumiert!$H:$I,2,FALSE)=0,"Vakuumierter VOS geschält"),
IFERROR(IF(VLOOKUP(W1674,[1]Vakuumiert!$K:$L,2,FALSE)=0,"Vakuumierter VOS vegan"),
IFERROR(IF(VLOOKUP(W1674,[1]Vakuumiert!$N:$O,2,FALSE)=0,"Vakuumierter VOS Zipfel"),
IFERROR(IF(VLOOKUP(W1674,[1]Vakuumiert!$Q:$R,2,FALSE)=0,"Vakuumiert geschält"),
IFERROR(IF(VLOOKUP(W1674,'[1]vakuumierte Fertigprodukte'!$B:$C,2,FALSE)=0,"Fertigprodukte"),
IFERROR(IF(VLOOKUP(W1674,'[1]vakuumierte Fertigprodukte'!$E:$FI,2,FALSE)=0,"Vakuumierte Zipfel"),
IFERROR(IF(VLOOKUP(W1674,[1]Wurste!$B:$C,2,FALSE)=0,"Räucherwürste"),
IFERROR(IF(VLOOKUP(W1674,[1]Wurste!$E:$F,2,FALSE)=0,"URW/URGW Wurst"),
IFERROR(IF(VLOOKUP(W1674,[1]Wurste!$H:$I,2,FALSE)=0,"HF-Wurst Vegan"),
IFERROR(IF(VLOOKUP(W1674,[1]Wurste!$K:$L,2,FALSE)=0,"320er ohne Würste"),
IFERROR(IF(AND(OR(Abfalldokumentation!$I1674="BU3",Abfalldokumentation!$I1674="Verkauf"),Abfalldokumentation!$N1674="Schimmel",Abfalldokumentation!$O1674="keinen Abnehmer/kein Schälpersonal"),"Div. Zipfel, ES ohne Verwendung",VLOOKUP(Abfalldokumentation!$M1674,Produktgruppen!A:B,2,FALSE)),"-")))))))))))))))))))))))</f>
        <v>Offen ungeschält VOS</v>
      </c>
      <c r="M1674" s="81" t="str">
        <f>IFERROR(VLOOKUP(Abfalldokumentation!$W1674,Artikel!A:C,3,FALSE),Abfalldokumentation!$W1674)</f>
        <v>VOS Schwarzer Pfeffer R</v>
      </c>
      <c r="N1674" s="81" t="str">
        <f>VLOOKUP(D1674,'Liste Gründe'!A:D,2,FALSE)</f>
        <v>keinen Verwendungszweck</v>
      </c>
      <c r="O1674" s="80" t="str">
        <f>IF(ISBLANK(F1674),VLOOKUP(Abfalldokumentation!$X1674,'Liste Gründe'!A:D,3,FALSE),F1674)</f>
        <v>keinen Verwendungszweck</v>
      </c>
      <c r="P1674" s="81" t="str">
        <f>IF(ISBLANK(Abfalldokumentation!$G1674),"-",Abfalldokumentation!$G1674)</f>
        <v>-</v>
      </c>
      <c r="Q1674" s="81">
        <f t="shared" ref="Q1674:Q1694" si="218">_xlfn.ISOWEEKNUM(K1674)</f>
        <v>45</v>
      </c>
      <c r="R1674" s="81" t="str">
        <f t="shared" ref="R1674:R1694" si="219">"Produkte"</f>
        <v>Produkte</v>
      </c>
      <c r="S1674" s="81" t="str">
        <f t="shared" ref="S1674:S1694" si="220">"BUs"</f>
        <v>BUs</v>
      </c>
      <c r="T1674" s="81" t="str">
        <f t="shared" ref="T1674:T1694" si="221">"Symptome"</f>
        <v>Symptome</v>
      </c>
      <c r="U1674" s="81">
        <f>IFERROR(VLOOKUP(Abfalldokumentation!$W1674,Kennzahlen!S:U,3,FALSE)*Abfalldokumentation!$J1674,"0")</f>
        <v>7</v>
      </c>
      <c r="V1674" s="81" t="str">
        <f>IF(ISBLANK(A1674),VLOOKUP(Abfalldokumentation!$W1674,'Linien - BU'!R:S,2,FALSE),A1674)</f>
        <v>BU4</v>
      </c>
      <c r="W1674" s="77">
        <f t="shared" ref="W1674:W1694" si="222">B1674</f>
        <v>29500482</v>
      </c>
      <c r="X1674" s="77">
        <f t="shared" ref="X1674:X1694" si="223">D1674</f>
        <v>61</v>
      </c>
    </row>
    <row r="1675" spans="1:24" ht="30" customHeight="1" x14ac:dyDescent="0.25">
      <c r="A1675" s="45"/>
      <c r="B1675" s="46">
        <v>29500885</v>
      </c>
      <c r="C1675" s="46">
        <v>8</v>
      </c>
      <c r="D1675" s="46">
        <v>61</v>
      </c>
      <c r="E1675" s="47">
        <v>44510</v>
      </c>
      <c r="F1675" s="61"/>
      <c r="G1675" s="46"/>
      <c r="H1675" s="50" t="str">
        <f>IFERROR(VLOOKUP(Abfalldokumentation!$B1675,Artikel!A:C,3,FALSE),Abfalldokumentation!$B1675)</f>
        <v>ABS HEUBL</v>
      </c>
      <c r="I1675" s="73" t="str">
        <f>VLOOKUP(V1675,'Linien - BU'!A:B,2,FALSE)</f>
        <v>BU4</v>
      </c>
      <c r="J1675" s="74">
        <f t="shared" si="217"/>
        <v>8</v>
      </c>
      <c r="K1675" s="75">
        <f>Abfalldokumentation!$E1675</f>
        <v>44510</v>
      </c>
      <c r="L1675" s="74" t="str">
        <f>IFERROR(IF(VLOOKUP(W1675,'[1]Rohware 230'!$B:$C,2,FALSE)=0,"Rohware"),
IFERROR(IF(VLOOKUP(W1675,[1]Sammelnr.!$B:$C,2,FALSE)=0,"Sammelnr. ungeschält ABS"),
IFERROR(IF(VLOOKUP(W1675,[1]Sammelnr.!$E:$F,2,FALSE)=0,"Sammelnr. ungeschält VS"),
IFERROR(IF(VLOOKUP(W1675,[1]Sammelnr.!$H:$I,2,FALSE)=0,"Sammelnr. geschält"),
IFERROR(IF(VLOOKUP(W1675,[1]Offen!$B:$C,2,FALSE)=0,"Offen ungeschält ABS"),
IFERROR(IF(VLOOKUP(W1675,[1]Offen!$E:$F,2,FALSE)=0,"Offen ungeschält VOS"),
IFERROR(IF(VLOOKUP(W1675,[1]Offen!$H:$I,2,FALSE)=0,"Offen geschält RW"),
IFERROR(IF(VLOOKUP(W1675,[1]Offen!$K:$L,2,FALSE)=0,"Offen vegan"),
IFERROR(IF(VLOOKUP(W1675,[1]Offen!$N:$O,2,FALSE)=0,"Offen Zipfel"),
IFERROR(IF(VLOOKUP(W1675,[1]Offen!$Q:$R,2,FALSE)=0,"Offen Endstücke"),
IFERROR(IF(VLOOKUP(W1675,[1]Vakuumiert!$B:$C,2,FALSE)=0,"Vakuumierter VOS ungeschält"),
IFERROR(IF(VLOOKUP(W1675,[1]Vakuumiert!$E:$F,2,FALSE)=0,"Vakuumierter ABS ungeschält"),
IFERROR(IF(VLOOKUP(W1675,[1]Vakuumiert!$H:$I,2,FALSE)=0,"Vakuumierter VOS geschält"),
IFERROR(IF(VLOOKUP(W1675,[1]Vakuumiert!$K:$L,2,FALSE)=0,"Vakuumierter VOS vegan"),
IFERROR(IF(VLOOKUP(W1675,[1]Vakuumiert!$N:$O,2,FALSE)=0,"Vakuumierter VOS Zipfel"),
IFERROR(IF(VLOOKUP(W1675,[1]Vakuumiert!$Q:$R,2,FALSE)=0,"Vakuumiert geschält"),
IFERROR(IF(VLOOKUP(W1675,'[1]vakuumierte Fertigprodukte'!$B:$C,2,FALSE)=0,"Fertigprodukte"),
IFERROR(IF(VLOOKUP(W1675,'[1]vakuumierte Fertigprodukte'!$E:$FI,2,FALSE)=0,"Vakuumierte Zipfel"),
IFERROR(IF(VLOOKUP(W1675,[1]Wurste!$B:$C,2,FALSE)=0,"Räucherwürste"),
IFERROR(IF(VLOOKUP(W1675,[1]Wurste!$E:$F,2,FALSE)=0,"URW/URGW Wurst"),
IFERROR(IF(VLOOKUP(W1675,[1]Wurste!$H:$I,2,FALSE)=0,"HF-Wurst Vegan"),
IFERROR(IF(VLOOKUP(W1675,[1]Wurste!$K:$L,2,FALSE)=0,"320er ohne Würste"),
IFERROR(IF(AND(OR(Abfalldokumentation!$I1675="BU3",Abfalldokumentation!$I1675="Verkauf"),Abfalldokumentation!$N1675="Schimmel",Abfalldokumentation!$O1675="keinen Abnehmer/kein Schälpersonal"),"Div. Zipfel, ES ohne Verwendung",VLOOKUP(Abfalldokumentation!$M1675,Produktgruppen!A:B,2,FALSE)),"-")))))))))))))))))))))))</f>
        <v>Offen ungeschält ABS</v>
      </c>
      <c r="M1675" s="76" t="str">
        <f>IFERROR(VLOOKUP(Abfalldokumentation!$W1675,Artikel!A:C,3,FALSE),Abfalldokumentation!$W1675)</f>
        <v>ABS HEUBL</v>
      </c>
      <c r="N1675" s="76" t="str">
        <f>VLOOKUP(D1675,'Liste Gründe'!A:D,2,FALSE)</f>
        <v>keinen Verwendungszweck</v>
      </c>
      <c r="O1675" s="75" t="str">
        <f>IF(ISBLANK(F1675),VLOOKUP(Abfalldokumentation!$X1675,'Liste Gründe'!A:D,3,FALSE),F1675)</f>
        <v>keinen Verwendungszweck</v>
      </c>
      <c r="P1675" s="76" t="str">
        <f>IF(ISBLANK(Abfalldokumentation!$G1675),"-",Abfalldokumentation!$G1675)</f>
        <v>-</v>
      </c>
      <c r="Q1675" s="76">
        <f t="shared" si="218"/>
        <v>45</v>
      </c>
      <c r="R1675" s="76" t="str">
        <f t="shared" si="219"/>
        <v>Produkte</v>
      </c>
      <c r="S1675" s="76" t="str">
        <f t="shared" si="220"/>
        <v>BUs</v>
      </c>
      <c r="T1675" s="76" t="str">
        <f t="shared" si="221"/>
        <v>Symptome</v>
      </c>
      <c r="U1675" s="76">
        <f>IFERROR(VLOOKUP(Abfalldokumentation!$W1675,Kennzahlen!S:U,3,FALSE)*Abfalldokumentation!$J1675,"0")</f>
        <v>0.08</v>
      </c>
      <c r="V1675" s="76" t="str">
        <f>IF(ISBLANK(A1675),VLOOKUP(Abfalldokumentation!$W1675,'Linien - BU'!R:S,2,FALSE),A1675)</f>
        <v>BU4</v>
      </c>
      <c r="W1675" s="77">
        <f t="shared" si="222"/>
        <v>29500885</v>
      </c>
      <c r="X1675" s="77">
        <f t="shared" si="223"/>
        <v>61</v>
      </c>
    </row>
    <row r="1676" spans="1:24" ht="30" customHeight="1" x14ac:dyDescent="0.25">
      <c r="A1676" s="39"/>
      <c r="B1676" s="40">
        <v>29500886</v>
      </c>
      <c r="C1676" s="40">
        <v>20</v>
      </c>
      <c r="D1676" s="40">
        <v>61</v>
      </c>
      <c r="E1676" s="41">
        <v>44510</v>
      </c>
      <c r="F1676" s="59"/>
      <c r="G1676" s="40"/>
      <c r="H1676" s="44" t="str">
        <f>IFERROR(VLOOKUP(Abfalldokumentation!$B1676,Artikel!A:C,3,FALSE),Abfalldokumentation!$B1676)</f>
        <v>ABS MEDI-KRÄUK</v>
      </c>
      <c r="I1676" s="78" t="str">
        <f>VLOOKUP(V1676,'Linien - BU'!A:B,2,FALSE)</f>
        <v>BU4</v>
      </c>
      <c r="J1676" s="79">
        <f t="shared" si="217"/>
        <v>20</v>
      </c>
      <c r="K1676" s="80">
        <f>Abfalldokumentation!$E1676</f>
        <v>44510</v>
      </c>
      <c r="L1676" s="79" t="str">
        <f>IFERROR(IF(VLOOKUP(W1676,'[1]Rohware 230'!$B:$C,2,FALSE)=0,"Rohware"),
IFERROR(IF(VLOOKUP(W1676,[1]Sammelnr.!$B:$C,2,FALSE)=0,"Sammelnr. ungeschält ABS"),
IFERROR(IF(VLOOKUP(W1676,[1]Sammelnr.!$E:$F,2,FALSE)=0,"Sammelnr. ungeschält VS"),
IFERROR(IF(VLOOKUP(W1676,[1]Sammelnr.!$H:$I,2,FALSE)=0,"Sammelnr. geschält"),
IFERROR(IF(VLOOKUP(W1676,[1]Offen!$B:$C,2,FALSE)=0,"Offen ungeschält ABS"),
IFERROR(IF(VLOOKUP(W1676,[1]Offen!$E:$F,2,FALSE)=0,"Offen ungeschält VOS"),
IFERROR(IF(VLOOKUP(W1676,[1]Offen!$H:$I,2,FALSE)=0,"Offen geschält RW"),
IFERROR(IF(VLOOKUP(W1676,[1]Offen!$K:$L,2,FALSE)=0,"Offen vegan"),
IFERROR(IF(VLOOKUP(W1676,[1]Offen!$N:$O,2,FALSE)=0,"Offen Zipfel"),
IFERROR(IF(VLOOKUP(W1676,[1]Offen!$Q:$R,2,FALSE)=0,"Offen Endstücke"),
IFERROR(IF(VLOOKUP(W1676,[1]Vakuumiert!$B:$C,2,FALSE)=0,"Vakuumierter VOS ungeschält"),
IFERROR(IF(VLOOKUP(W1676,[1]Vakuumiert!$E:$F,2,FALSE)=0,"Vakuumierter ABS ungeschält"),
IFERROR(IF(VLOOKUP(W1676,[1]Vakuumiert!$H:$I,2,FALSE)=0,"Vakuumierter VOS geschält"),
IFERROR(IF(VLOOKUP(W1676,[1]Vakuumiert!$K:$L,2,FALSE)=0,"Vakuumierter VOS vegan"),
IFERROR(IF(VLOOKUP(W1676,[1]Vakuumiert!$N:$O,2,FALSE)=0,"Vakuumierter VOS Zipfel"),
IFERROR(IF(VLOOKUP(W1676,[1]Vakuumiert!$Q:$R,2,FALSE)=0,"Vakuumiert geschält"),
IFERROR(IF(VLOOKUP(W1676,'[1]vakuumierte Fertigprodukte'!$B:$C,2,FALSE)=0,"Fertigprodukte"),
IFERROR(IF(VLOOKUP(W1676,'[1]vakuumierte Fertigprodukte'!$E:$FI,2,FALSE)=0,"Vakuumierte Zipfel"),
IFERROR(IF(VLOOKUP(W1676,[1]Wurste!$B:$C,2,FALSE)=0,"Räucherwürste"),
IFERROR(IF(VLOOKUP(W1676,[1]Wurste!$E:$F,2,FALSE)=0,"URW/URGW Wurst"),
IFERROR(IF(VLOOKUP(W1676,[1]Wurste!$H:$I,2,FALSE)=0,"HF-Wurst Vegan"),
IFERROR(IF(VLOOKUP(W1676,[1]Wurste!$K:$L,2,FALSE)=0,"320er ohne Würste"),
IFERROR(IF(AND(OR(Abfalldokumentation!$I1676="BU3",Abfalldokumentation!$I1676="Verkauf"),Abfalldokumentation!$N1676="Schimmel",Abfalldokumentation!$O1676="keinen Abnehmer/kein Schälpersonal"),"Div. Zipfel, ES ohne Verwendung",VLOOKUP(Abfalldokumentation!$M1676,Produktgruppen!A:B,2,FALSE)),"-")))))))))))))))))))))))</f>
        <v>Offen ungeschält ABS</v>
      </c>
      <c r="M1676" s="81" t="str">
        <f>IFERROR(VLOOKUP(Abfalldokumentation!$W1676,Artikel!A:C,3,FALSE),Abfalldokumentation!$W1676)</f>
        <v>ABS MEDI-KRÄUK</v>
      </c>
      <c r="N1676" s="81" t="str">
        <f>VLOOKUP(D1676,'Liste Gründe'!A:D,2,FALSE)</f>
        <v>keinen Verwendungszweck</v>
      </c>
      <c r="O1676" s="80" t="str">
        <f>IF(ISBLANK(F1676),VLOOKUP(Abfalldokumentation!$X1676,'Liste Gründe'!A:D,3,FALSE),F1676)</f>
        <v>keinen Verwendungszweck</v>
      </c>
      <c r="P1676" s="81" t="str">
        <f>IF(ISBLANK(Abfalldokumentation!$G1676),"-",Abfalldokumentation!$G1676)</f>
        <v>-</v>
      </c>
      <c r="Q1676" s="81">
        <f t="shared" si="218"/>
        <v>45</v>
      </c>
      <c r="R1676" s="81" t="str">
        <f t="shared" si="219"/>
        <v>Produkte</v>
      </c>
      <c r="S1676" s="81" t="str">
        <f t="shared" si="220"/>
        <v>BUs</v>
      </c>
      <c r="T1676" s="81" t="str">
        <f t="shared" si="221"/>
        <v>Symptome</v>
      </c>
      <c r="U1676" s="81">
        <f>IFERROR(VLOOKUP(Abfalldokumentation!$W1676,Kennzahlen!S:U,3,FALSE)*Abfalldokumentation!$J1676,"0")</f>
        <v>30</v>
      </c>
      <c r="V1676" s="81" t="str">
        <f>IF(ISBLANK(A1676),VLOOKUP(Abfalldokumentation!$W1676,'Linien - BU'!R:S,2,FALSE),A1676)</f>
        <v>Bu4</v>
      </c>
      <c r="W1676" s="77">
        <f t="shared" si="222"/>
        <v>29500886</v>
      </c>
      <c r="X1676" s="77">
        <f t="shared" si="223"/>
        <v>61</v>
      </c>
    </row>
    <row r="1677" spans="1:24" ht="30" customHeight="1" x14ac:dyDescent="0.25">
      <c r="A1677" s="45"/>
      <c r="B1677" s="46">
        <v>29500891</v>
      </c>
      <c r="C1677" s="46">
        <v>12</v>
      </c>
      <c r="D1677" s="46">
        <v>61</v>
      </c>
      <c r="E1677" s="47">
        <v>44510</v>
      </c>
      <c r="F1677" s="61"/>
      <c r="G1677" s="46"/>
      <c r="H1677" s="50" t="str">
        <f>IFERROR(VLOOKUP(Abfalldokumentation!$B1677,Artikel!A:C,3,FALSE),Abfalldokumentation!$B1677)</f>
        <v>ABS PECO</v>
      </c>
      <c r="I1677" s="73" t="str">
        <f>VLOOKUP(V1677,'Linien - BU'!A:B,2,FALSE)</f>
        <v>BU4</v>
      </c>
      <c r="J1677" s="74">
        <f t="shared" si="217"/>
        <v>12</v>
      </c>
      <c r="K1677" s="75">
        <f>Abfalldokumentation!$E1677</f>
        <v>44510</v>
      </c>
      <c r="L1677" s="74" t="str">
        <f>IFERROR(IF(VLOOKUP(W1677,'[1]Rohware 230'!$B:$C,2,FALSE)=0,"Rohware"),
IFERROR(IF(VLOOKUP(W1677,[1]Sammelnr.!$B:$C,2,FALSE)=0,"Sammelnr. ungeschält ABS"),
IFERROR(IF(VLOOKUP(W1677,[1]Sammelnr.!$E:$F,2,FALSE)=0,"Sammelnr. ungeschält VS"),
IFERROR(IF(VLOOKUP(W1677,[1]Sammelnr.!$H:$I,2,FALSE)=0,"Sammelnr. geschält"),
IFERROR(IF(VLOOKUP(W1677,[1]Offen!$B:$C,2,FALSE)=0,"Offen ungeschält ABS"),
IFERROR(IF(VLOOKUP(W1677,[1]Offen!$E:$F,2,FALSE)=0,"Offen ungeschält VOS"),
IFERROR(IF(VLOOKUP(W1677,[1]Offen!$H:$I,2,FALSE)=0,"Offen geschält RW"),
IFERROR(IF(VLOOKUP(W1677,[1]Offen!$K:$L,2,FALSE)=0,"Offen vegan"),
IFERROR(IF(VLOOKUP(W1677,[1]Offen!$N:$O,2,FALSE)=0,"Offen Zipfel"),
IFERROR(IF(VLOOKUP(W1677,[1]Offen!$Q:$R,2,FALSE)=0,"Offen Endstücke"),
IFERROR(IF(VLOOKUP(W1677,[1]Vakuumiert!$B:$C,2,FALSE)=0,"Vakuumierter VOS ungeschält"),
IFERROR(IF(VLOOKUP(W1677,[1]Vakuumiert!$E:$F,2,FALSE)=0,"Vakuumierter ABS ungeschält"),
IFERROR(IF(VLOOKUP(W1677,[1]Vakuumiert!$H:$I,2,FALSE)=0,"Vakuumierter VOS geschält"),
IFERROR(IF(VLOOKUP(W1677,[1]Vakuumiert!$K:$L,2,FALSE)=0,"Vakuumierter VOS vegan"),
IFERROR(IF(VLOOKUP(W1677,[1]Vakuumiert!$N:$O,2,FALSE)=0,"Vakuumierter VOS Zipfel"),
IFERROR(IF(VLOOKUP(W1677,[1]Vakuumiert!$Q:$R,2,FALSE)=0,"Vakuumiert geschält"),
IFERROR(IF(VLOOKUP(W1677,'[1]vakuumierte Fertigprodukte'!$B:$C,2,FALSE)=0,"Fertigprodukte"),
IFERROR(IF(VLOOKUP(W1677,'[1]vakuumierte Fertigprodukte'!$E:$FI,2,FALSE)=0,"Vakuumierte Zipfel"),
IFERROR(IF(VLOOKUP(W1677,[1]Wurste!$B:$C,2,FALSE)=0,"Räucherwürste"),
IFERROR(IF(VLOOKUP(W1677,[1]Wurste!$E:$F,2,FALSE)=0,"URW/URGW Wurst"),
IFERROR(IF(VLOOKUP(W1677,[1]Wurste!$H:$I,2,FALSE)=0,"HF-Wurst Vegan"),
IFERROR(IF(VLOOKUP(W1677,[1]Wurste!$K:$L,2,FALSE)=0,"320er ohne Würste"),
IFERROR(IF(AND(OR(Abfalldokumentation!$I1677="BU3",Abfalldokumentation!$I1677="Verkauf"),Abfalldokumentation!$N1677="Schimmel",Abfalldokumentation!$O1677="keinen Abnehmer/kein Schälpersonal"),"Div. Zipfel, ES ohne Verwendung",VLOOKUP(Abfalldokumentation!$M1677,Produktgruppen!A:B,2,FALSE)),"-")))))))))))))))))))))))</f>
        <v>Offen ungeschält ABS</v>
      </c>
      <c r="M1677" s="76" t="str">
        <f>IFERROR(VLOOKUP(Abfalldokumentation!$W1677,Artikel!A:C,3,FALSE),Abfalldokumentation!$W1677)</f>
        <v>ABS PECO</v>
      </c>
      <c r="N1677" s="76" t="str">
        <f>VLOOKUP(D1677,'Liste Gründe'!A:D,2,FALSE)</f>
        <v>keinen Verwendungszweck</v>
      </c>
      <c r="O1677" s="75" t="str">
        <f>IF(ISBLANK(F1677),VLOOKUP(Abfalldokumentation!$X1677,'Liste Gründe'!A:D,3,FALSE),F1677)</f>
        <v>keinen Verwendungszweck</v>
      </c>
      <c r="P1677" s="76" t="str">
        <f>IF(ISBLANK(Abfalldokumentation!$G1677),"-",Abfalldokumentation!$G1677)</f>
        <v>-</v>
      </c>
      <c r="Q1677" s="76">
        <f t="shared" si="218"/>
        <v>45</v>
      </c>
      <c r="R1677" s="76" t="str">
        <f t="shared" si="219"/>
        <v>Produkte</v>
      </c>
      <c r="S1677" s="76" t="str">
        <f t="shared" si="220"/>
        <v>BUs</v>
      </c>
      <c r="T1677" s="76" t="str">
        <f t="shared" si="221"/>
        <v>Symptome</v>
      </c>
      <c r="U1677" s="76">
        <f>IFERROR(VLOOKUP(Abfalldokumentation!$W1677,Kennzahlen!S:U,3,FALSE)*Abfalldokumentation!$J1677,"0")</f>
        <v>17.647058823529413</v>
      </c>
      <c r="V1677" s="76" t="str">
        <f>IF(ISBLANK(A1677),VLOOKUP(Abfalldokumentation!$W1677,'Linien - BU'!R:S,2,FALSE),A1677)</f>
        <v>BU4</v>
      </c>
      <c r="W1677" s="77">
        <f t="shared" si="222"/>
        <v>29500891</v>
      </c>
      <c r="X1677" s="77">
        <f t="shared" si="223"/>
        <v>61</v>
      </c>
    </row>
    <row r="1678" spans="1:24" ht="30" customHeight="1" x14ac:dyDescent="0.25">
      <c r="A1678" s="39"/>
      <c r="B1678" s="40">
        <v>29500893</v>
      </c>
      <c r="C1678" s="40">
        <v>5</v>
      </c>
      <c r="D1678" s="40">
        <v>61</v>
      </c>
      <c r="E1678" s="41">
        <v>44510</v>
      </c>
      <c r="F1678" s="59"/>
      <c r="G1678" s="40"/>
      <c r="H1678" s="44" t="str">
        <f>IFERROR(VLOOKUP(Abfalldokumentation!$B1678,Artikel!A:C,3,FALSE),Abfalldokumentation!$B1678)</f>
        <v>ABS REBLOCH</v>
      </c>
      <c r="I1678" s="78" t="str">
        <f>VLOOKUP(V1678,'Linien - BU'!A:B,2,FALSE)</f>
        <v>BU4</v>
      </c>
      <c r="J1678" s="79">
        <f t="shared" si="217"/>
        <v>5</v>
      </c>
      <c r="K1678" s="80">
        <f>Abfalldokumentation!$E1678</f>
        <v>44510</v>
      </c>
      <c r="L1678" s="79" t="str">
        <f>IFERROR(IF(VLOOKUP(W1678,'[1]Rohware 230'!$B:$C,2,FALSE)=0,"Rohware"),
IFERROR(IF(VLOOKUP(W1678,[1]Sammelnr.!$B:$C,2,FALSE)=0,"Sammelnr. ungeschält ABS"),
IFERROR(IF(VLOOKUP(W1678,[1]Sammelnr.!$E:$F,2,FALSE)=0,"Sammelnr. ungeschält VS"),
IFERROR(IF(VLOOKUP(W1678,[1]Sammelnr.!$H:$I,2,FALSE)=0,"Sammelnr. geschält"),
IFERROR(IF(VLOOKUP(W1678,[1]Offen!$B:$C,2,FALSE)=0,"Offen ungeschält ABS"),
IFERROR(IF(VLOOKUP(W1678,[1]Offen!$E:$F,2,FALSE)=0,"Offen ungeschält VOS"),
IFERROR(IF(VLOOKUP(W1678,[1]Offen!$H:$I,2,FALSE)=0,"Offen geschält RW"),
IFERROR(IF(VLOOKUP(W1678,[1]Offen!$K:$L,2,FALSE)=0,"Offen vegan"),
IFERROR(IF(VLOOKUP(W1678,[1]Offen!$N:$O,2,FALSE)=0,"Offen Zipfel"),
IFERROR(IF(VLOOKUP(W1678,[1]Offen!$Q:$R,2,FALSE)=0,"Offen Endstücke"),
IFERROR(IF(VLOOKUP(W1678,[1]Vakuumiert!$B:$C,2,FALSE)=0,"Vakuumierter VOS ungeschält"),
IFERROR(IF(VLOOKUP(W1678,[1]Vakuumiert!$E:$F,2,FALSE)=0,"Vakuumierter ABS ungeschält"),
IFERROR(IF(VLOOKUP(W1678,[1]Vakuumiert!$H:$I,2,FALSE)=0,"Vakuumierter VOS geschält"),
IFERROR(IF(VLOOKUP(W1678,[1]Vakuumiert!$K:$L,2,FALSE)=0,"Vakuumierter VOS vegan"),
IFERROR(IF(VLOOKUP(W1678,[1]Vakuumiert!$N:$O,2,FALSE)=0,"Vakuumierter VOS Zipfel"),
IFERROR(IF(VLOOKUP(W1678,[1]Vakuumiert!$Q:$R,2,FALSE)=0,"Vakuumiert geschält"),
IFERROR(IF(VLOOKUP(W1678,'[1]vakuumierte Fertigprodukte'!$B:$C,2,FALSE)=0,"Fertigprodukte"),
IFERROR(IF(VLOOKUP(W1678,'[1]vakuumierte Fertigprodukte'!$E:$FI,2,FALSE)=0,"Vakuumierte Zipfel"),
IFERROR(IF(VLOOKUP(W1678,[1]Wurste!$B:$C,2,FALSE)=0,"Räucherwürste"),
IFERROR(IF(VLOOKUP(W1678,[1]Wurste!$E:$F,2,FALSE)=0,"URW/URGW Wurst"),
IFERROR(IF(VLOOKUP(W1678,[1]Wurste!$H:$I,2,FALSE)=0,"HF-Wurst Vegan"),
IFERROR(IF(VLOOKUP(W1678,[1]Wurste!$K:$L,2,FALSE)=0,"320er ohne Würste"),
IFERROR(IF(AND(OR(Abfalldokumentation!$I1678="BU3",Abfalldokumentation!$I1678="Verkauf"),Abfalldokumentation!$N1678="Schimmel",Abfalldokumentation!$O1678="keinen Abnehmer/kein Schälpersonal"),"Div. Zipfel, ES ohne Verwendung",VLOOKUP(Abfalldokumentation!$M1678,Produktgruppen!A:B,2,FALSE)),"-")))))))))))))))))))))))</f>
        <v>Offen ungeschält ABS</v>
      </c>
      <c r="M1678" s="81" t="str">
        <f>IFERROR(VLOOKUP(Abfalldokumentation!$W1678,Artikel!A:C,3,FALSE),Abfalldokumentation!$W1678)</f>
        <v>ABS REBLOCH</v>
      </c>
      <c r="N1678" s="81" t="str">
        <f>VLOOKUP(D1678,'Liste Gründe'!A:D,2,FALSE)</f>
        <v>keinen Verwendungszweck</v>
      </c>
      <c r="O1678" s="80" t="str">
        <f>IF(ISBLANK(F1678),VLOOKUP(Abfalldokumentation!$X1678,'Liste Gründe'!A:D,3,FALSE),F1678)</f>
        <v>keinen Verwendungszweck</v>
      </c>
      <c r="P1678" s="81" t="str">
        <f>IF(ISBLANK(Abfalldokumentation!$G1678),"-",Abfalldokumentation!$G1678)</f>
        <v>-</v>
      </c>
      <c r="Q1678" s="81">
        <f t="shared" si="218"/>
        <v>45</v>
      </c>
      <c r="R1678" s="81" t="str">
        <f t="shared" si="219"/>
        <v>Produkte</v>
      </c>
      <c r="S1678" s="81" t="str">
        <f t="shared" si="220"/>
        <v>BUs</v>
      </c>
      <c r="T1678" s="81" t="str">
        <f t="shared" si="221"/>
        <v>Symptome</v>
      </c>
      <c r="U1678" s="81">
        <f>IFERROR(VLOOKUP(Abfalldokumentation!$W1678,Kennzahlen!S:U,3,FALSE)*Abfalldokumentation!$J1678,"0")</f>
        <v>0.05</v>
      </c>
      <c r="V1678" s="81" t="str">
        <f>IF(ISBLANK(A1678),VLOOKUP(Abfalldokumentation!$W1678,'Linien - BU'!R:S,2,FALSE),A1678)</f>
        <v>BU4</v>
      </c>
      <c r="W1678" s="77">
        <f t="shared" si="222"/>
        <v>29500893</v>
      </c>
      <c r="X1678" s="77">
        <f t="shared" si="223"/>
        <v>61</v>
      </c>
    </row>
    <row r="1679" spans="1:24" ht="30" customHeight="1" x14ac:dyDescent="0.25">
      <c r="A1679" s="45"/>
      <c r="B1679" s="46">
        <v>29500893</v>
      </c>
      <c r="C1679" s="46">
        <v>25</v>
      </c>
      <c r="D1679" s="46">
        <v>61</v>
      </c>
      <c r="E1679" s="47">
        <v>44510</v>
      </c>
      <c r="F1679" s="61"/>
      <c r="G1679" s="46"/>
      <c r="H1679" s="50" t="str">
        <f>IFERROR(VLOOKUP(Abfalldokumentation!$B1679,Artikel!A:C,3,FALSE),Abfalldokumentation!$B1679)</f>
        <v>ABS REBLOCH</v>
      </c>
      <c r="I1679" s="73" t="str">
        <f>VLOOKUP(V1679,'Linien - BU'!A:B,2,FALSE)</f>
        <v>BU4</v>
      </c>
      <c r="J1679" s="74">
        <f t="shared" si="217"/>
        <v>25</v>
      </c>
      <c r="K1679" s="75">
        <f>Abfalldokumentation!$E1679</f>
        <v>44510</v>
      </c>
      <c r="L1679" s="74" t="str">
        <f>IFERROR(IF(VLOOKUP(W1679,'[1]Rohware 230'!$B:$C,2,FALSE)=0,"Rohware"),
IFERROR(IF(VLOOKUP(W1679,[1]Sammelnr.!$B:$C,2,FALSE)=0,"Sammelnr. ungeschält ABS"),
IFERROR(IF(VLOOKUP(W1679,[1]Sammelnr.!$E:$F,2,FALSE)=0,"Sammelnr. ungeschält VS"),
IFERROR(IF(VLOOKUP(W1679,[1]Sammelnr.!$H:$I,2,FALSE)=0,"Sammelnr. geschält"),
IFERROR(IF(VLOOKUP(W1679,[1]Offen!$B:$C,2,FALSE)=0,"Offen ungeschält ABS"),
IFERROR(IF(VLOOKUP(W1679,[1]Offen!$E:$F,2,FALSE)=0,"Offen ungeschält VOS"),
IFERROR(IF(VLOOKUP(W1679,[1]Offen!$H:$I,2,FALSE)=0,"Offen geschält RW"),
IFERROR(IF(VLOOKUP(W1679,[1]Offen!$K:$L,2,FALSE)=0,"Offen vegan"),
IFERROR(IF(VLOOKUP(W1679,[1]Offen!$N:$O,2,FALSE)=0,"Offen Zipfel"),
IFERROR(IF(VLOOKUP(W1679,[1]Offen!$Q:$R,2,FALSE)=0,"Offen Endstücke"),
IFERROR(IF(VLOOKUP(W1679,[1]Vakuumiert!$B:$C,2,FALSE)=0,"Vakuumierter VOS ungeschält"),
IFERROR(IF(VLOOKUP(W1679,[1]Vakuumiert!$E:$F,2,FALSE)=0,"Vakuumierter ABS ungeschält"),
IFERROR(IF(VLOOKUP(W1679,[1]Vakuumiert!$H:$I,2,FALSE)=0,"Vakuumierter VOS geschält"),
IFERROR(IF(VLOOKUP(W1679,[1]Vakuumiert!$K:$L,2,FALSE)=0,"Vakuumierter VOS vegan"),
IFERROR(IF(VLOOKUP(W1679,[1]Vakuumiert!$N:$O,2,FALSE)=0,"Vakuumierter VOS Zipfel"),
IFERROR(IF(VLOOKUP(W1679,[1]Vakuumiert!$Q:$R,2,FALSE)=0,"Vakuumiert geschält"),
IFERROR(IF(VLOOKUP(W1679,'[1]vakuumierte Fertigprodukte'!$B:$C,2,FALSE)=0,"Fertigprodukte"),
IFERROR(IF(VLOOKUP(W1679,'[1]vakuumierte Fertigprodukte'!$E:$FI,2,FALSE)=0,"Vakuumierte Zipfel"),
IFERROR(IF(VLOOKUP(W1679,[1]Wurste!$B:$C,2,FALSE)=0,"Räucherwürste"),
IFERROR(IF(VLOOKUP(W1679,[1]Wurste!$E:$F,2,FALSE)=0,"URW/URGW Wurst"),
IFERROR(IF(VLOOKUP(W1679,[1]Wurste!$H:$I,2,FALSE)=0,"HF-Wurst Vegan"),
IFERROR(IF(VLOOKUP(W1679,[1]Wurste!$K:$L,2,FALSE)=0,"320er ohne Würste"),
IFERROR(IF(AND(OR(Abfalldokumentation!$I1679="BU3",Abfalldokumentation!$I1679="Verkauf"),Abfalldokumentation!$N1679="Schimmel",Abfalldokumentation!$O1679="keinen Abnehmer/kein Schälpersonal"),"Div. Zipfel, ES ohne Verwendung",VLOOKUP(Abfalldokumentation!$M1679,Produktgruppen!A:B,2,FALSE)),"-")))))))))))))))))))))))</f>
        <v>Offen ungeschält ABS</v>
      </c>
      <c r="M1679" s="76" t="str">
        <f>IFERROR(VLOOKUP(Abfalldokumentation!$W1679,Artikel!A:C,3,FALSE),Abfalldokumentation!$W1679)</f>
        <v>ABS REBLOCH</v>
      </c>
      <c r="N1679" s="76" t="str">
        <f>VLOOKUP(D1679,'Liste Gründe'!A:D,2,FALSE)</f>
        <v>keinen Verwendungszweck</v>
      </c>
      <c r="O1679" s="75" t="str">
        <f>IF(ISBLANK(F1679),VLOOKUP(Abfalldokumentation!$X1679,'Liste Gründe'!A:D,3,FALSE),F1679)</f>
        <v>keinen Verwendungszweck</v>
      </c>
      <c r="P1679" s="76" t="str">
        <f>IF(ISBLANK(Abfalldokumentation!$G1679),"-",Abfalldokumentation!$G1679)</f>
        <v>-</v>
      </c>
      <c r="Q1679" s="76">
        <f t="shared" si="218"/>
        <v>45</v>
      </c>
      <c r="R1679" s="76" t="str">
        <f t="shared" si="219"/>
        <v>Produkte</v>
      </c>
      <c r="S1679" s="76" t="str">
        <f t="shared" si="220"/>
        <v>BUs</v>
      </c>
      <c r="T1679" s="76" t="str">
        <f t="shared" si="221"/>
        <v>Symptome</v>
      </c>
      <c r="U1679" s="76">
        <f>IFERROR(VLOOKUP(Abfalldokumentation!$W1679,Kennzahlen!S:U,3,FALSE)*Abfalldokumentation!$J1679,"0")</f>
        <v>0.25</v>
      </c>
      <c r="V1679" s="76" t="str">
        <f>IF(ISBLANK(A1679),VLOOKUP(Abfalldokumentation!$W1679,'Linien - BU'!R:S,2,FALSE),A1679)</f>
        <v>BU4</v>
      </c>
      <c r="W1679" s="77">
        <f t="shared" si="222"/>
        <v>29500893</v>
      </c>
      <c r="X1679" s="77">
        <f t="shared" si="223"/>
        <v>61</v>
      </c>
    </row>
    <row r="1680" spans="1:24" ht="30" customHeight="1" x14ac:dyDescent="0.25">
      <c r="A1680" s="39"/>
      <c r="B1680" s="40">
        <v>29500904</v>
      </c>
      <c r="C1680" s="40">
        <v>13</v>
      </c>
      <c r="D1680" s="40">
        <v>61</v>
      </c>
      <c r="E1680" s="41">
        <v>44510</v>
      </c>
      <c r="F1680" s="59"/>
      <c r="G1680" s="40"/>
      <c r="H1680" s="44" t="str">
        <f>IFERROR(VLOOKUP(Abfalldokumentation!$B1680,Artikel!A:C,3,FALSE),Abfalldokumentation!$B1680)</f>
        <v>ABS TI-AD</v>
      </c>
      <c r="I1680" s="78" t="str">
        <f>VLOOKUP(V1680,'Linien - BU'!A:B,2,FALSE)</f>
        <v>BU4</v>
      </c>
      <c r="J1680" s="79">
        <f t="shared" si="217"/>
        <v>13</v>
      </c>
      <c r="K1680" s="80">
        <f>Abfalldokumentation!$E1680</f>
        <v>44510</v>
      </c>
      <c r="L1680" s="79" t="str">
        <f>IFERROR(IF(VLOOKUP(W1680,'[1]Rohware 230'!$B:$C,2,FALSE)=0,"Rohware"),
IFERROR(IF(VLOOKUP(W1680,[1]Sammelnr.!$B:$C,2,FALSE)=0,"Sammelnr. ungeschält ABS"),
IFERROR(IF(VLOOKUP(W1680,[1]Sammelnr.!$E:$F,2,FALSE)=0,"Sammelnr. ungeschält VS"),
IFERROR(IF(VLOOKUP(W1680,[1]Sammelnr.!$H:$I,2,FALSE)=0,"Sammelnr. geschält"),
IFERROR(IF(VLOOKUP(W1680,[1]Offen!$B:$C,2,FALSE)=0,"Offen ungeschält ABS"),
IFERROR(IF(VLOOKUP(W1680,[1]Offen!$E:$F,2,FALSE)=0,"Offen ungeschält VOS"),
IFERROR(IF(VLOOKUP(W1680,[1]Offen!$H:$I,2,FALSE)=0,"Offen geschält RW"),
IFERROR(IF(VLOOKUP(W1680,[1]Offen!$K:$L,2,FALSE)=0,"Offen vegan"),
IFERROR(IF(VLOOKUP(W1680,[1]Offen!$N:$O,2,FALSE)=0,"Offen Zipfel"),
IFERROR(IF(VLOOKUP(W1680,[1]Offen!$Q:$R,2,FALSE)=0,"Offen Endstücke"),
IFERROR(IF(VLOOKUP(W1680,[1]Vakuumiert!$B:$C,2,FALSE)=0,"Vakuumierter VOS ungeschält"),
IFERROR(IF(VLOOKUP(W1680,[1]Vakuumiert!$E:$F,2,FALSE)=0,"Vakuumierter ABS ungeschält"),
IFERROR(IF(VLOOKUP(W1680,[1]Vakuumiert!$H:$I,2,FALSE)=0,"Vakuumierter VOS geschält"),
IFERROR(IF(VLOOKUP(W1680,[1]Vakuumiert!$K:$L,2,FALSE)=0,"Vakuumierter VOS vegan"),
IFERROR(IF(VLOOKUP(W1680,[1]Vakuumiert!$N:$O,2,FALSE)=0,"Vakuumierter VOS Zipfel"),
IFERROR(IF(VLOOKUP(W1680,[1]Vakuumiert!$Q:$R,2,FALSE)=0,"Vakuumiert geschält"),
IFERROR(IF(VLOOKUP(W1680,'[1]vakuumierte Fertigprodukte'!$B:$C,2,FALSE)=0,"Fertigprodukte"),
IFERROR(IF(VLOOKUP(W1680,'[1]vakuumierte Fertigprodukte'!$E:$FI,2,FALSE)=0,"Vakuumierte Zipfel"),
IFERROR(IF(VLOOKUP(W1680,[1]Wurste!$B:$C,2,FALSE)=0,"Räucherwürste"),
IFERROR(IF(VLOOKUP(W1680,[1]Wurste!$E:$F,2,FALSE)=0,"URW/URGW Wurst"),
IFERROR(IF(VLOOKUP(W1680,[1]Wurste!$H:$I,2,FALSE)=0,"HF-Wurst Vegan"),
IFERROR(IF(VLOOKUP(W1680,[1]Wurste!$K:$L,2,FALSE)=0,"320er ohne Würste"),
IFERROR(IF(AND(OR(Abfalldokumentation!$I1680="BU3",Abfalldokumentation!$I1680="Verkauf"),Abfalldokumentation!$N1680="Schimmel",Abfalldokumentation!$O1680="keinen Abnehmer/kein Schälpersonal"),"Div. Zipfel, ES ohne Verwendung",VLOOKUP(Abfalldokumentation!$M1680,Produktgruppen!A:B,2,FALSE)),"-")))))))))))))))))))))))</f>
        <v>Offen ungeschält ABS</v>
      </c>
      <c r="M1680" s="81" t="str">
        <f>IFERROR(VLOOKUP(Abfalldokumentation!$W1680,Artikel!A:C,3,FALSE),Abfalldokumentation!$W1680)</f>
        <v>ABS TI-AD</v>
      </c>
      <c r="N1680" s="81" t="str">
        <f>VLOOKUP(D1680,'Liste Gründe'!A:D,2,FALSE)</f>
        <v>keinen Verwendungszweck</v>
      </c>
      <c r="O1680" s="80" t="str">
        <f>IF(ISBLANK(F1680),VLOOKUP(Abfalldokumentation!$X1680,'Liste Gründe'!A:D,3,FALSE),F1680)</f>
        <v>keinen Verwendungszweck</v>
      </c>
      <c r="P1680" s="81" t="str">
        <f>IF(ISBLANK(Abfalldokumentation!$G1680),"-",Abfalldokumentation!$G1680)</f>
        <v>-</v>
      </c>
      <c r="Q1680" s="81">
        <f t="shared" si="218"/>
        <v>45</v>
      </c>
      <c r="R1680" s="81" t="str">
        <f t="shared" si="219"/>
        <v>Produkte</v>
      </c>
      <c r="S1680" s="81" t="str">
        <f t="shared" si="220"/>
        <v>BUs</v>
      </c>
      <c r="T1680" s="81" t="str">
        <f t="shared" si="221"/>
        <v>Symptome</v>
      </c>
      <c r="U1680" s="81">
        <f>IFERROR(VLOOKUP(Abfalldokumentation!$W1680,Kennzahlen!S:U,3,FALSE)*Abfalldokumentation!$J1680,"0")</f>
        <v>0.13</v>
      </c>
      <c r="V1680" s="81" t="str">
        <f>IF(ISBLANK(A1680),VLOOKUP(Abfalldokumentation!$W1680,'Linien - BU'!R:S,2,FALSE),A1680)</f>
        <v>BU4</v>
      </c>
      <c r="W1680" s="77">
        <f t="shared" si="222"/>
        <v>29500904</v>
      </c>
      <c r="X1680" s="77">
        <f t="shared" si="223"/>
        <v>61</v>
      </c>
    </row>
    <row r="1681" spans="1:24" ht="30" customHeight="1" x14ac:dyDescent="0.25">
      <c r="A1681" s="45"/>
      <c r="B1681" s="46">
        <v>29500906</v>
      </c>
      <c r="C1681" s="46">
        <v>24</v>
      </c>
      <c r="D1681" s="46">
        <v>61</v>
      </c>
      <c r="E1681" s="47">
        <v>44510</v>
      </c>
      <c r="F1681" s="61"/>
      <c r="G1681" s="46"/>
      <c r="H1681" s="50" t="str">
        <f>IFERROR(VLOOKUP(Abfalldokumentation!$B1681,Artikel!A:C,3,FALSE),Abfalldokumentation!$B1681)</f>
        <v>ABS SCH-PAUL</v>
      </c>
      <c r="I1681" s="73" t="str">
        <f>VLOOKUP(V1681,'Linien - BU'!A:B,2,FALSE)</f>
        <v>BU4</v>
      </c>
      <c r="J1681" s="74">
        <f t="shared" si="217"/>
        <v>24</v>
      </c>
      <c r="K1681" s="75">
        <f>Abfalldokumentation!$E1681</f>
        <v>44510</v>
      </c>
      <c r="L1681" s="74" t="str">
        <f>IFERROR(IF(VLOOKUP(W1681,'[1]Rohware 230'!$B:$C,2,FALSE)=0,"Rohware"),
IFERROR(IF(VLOOKUP(W1681,[1]Sammelnr.!$B:$C,2,FALSE)=0,"Sammelnr. ungeschält ABS"),
IFERROR(IF(VLOOKUP(W1681,[1]Sammelnr.!$E:$F,2,FALSE)=0,"Sammelnr. ungeschält VS"),
IFERROR(IF(VLOOKUP(W1681,[1]Sammelnr.!$H:$I,2,FALSE)=0,"Sammelnr. geschält"),
IFERROR(IF(VLOOKUP(W1681,[1]Offen!$B:$C,2,FALSE)=0,"Offen ungeschält ABS"),
IFERROR(IF(VLOOKUP(W1681,[1]Offen!$E:$F,2,FALSE)=0,"Offen ungeschält VOS"),
IFERROR(IF(VLOOKUP(W1681,[1]Offen!$H:$I,2,FALSE)=0,"Offen geschält RW"),
IFERROR(IF(VLOOKUP(W1681,[1]Offen!$K:$L,2,FALSE)=0,"Offen vegan"),
IFERROR(IF(VLOOKUP(W1681,[1]Offen!$N:$O,2,FALSE)=0,"Offen Zipfel"),
IFERROR(IF(VLOOKUP(W1681,[1]Offen!$Q:$R,2,FALSE)=0,"Offen Endstücke"),
IFERROR(IF(VLOOKUP(W1681,[1]Vakuumiert!$B:$C,2,FALSE)=0,"Vakuumierter VOS ungeschält"),
IFERROR(IF(VLOOKUP(W1681,[1]Vakuumiert!$E:$F,2,FALSE)=0,"Vakuumierter ABS ungeschält"),
IFERROR(IF(VLOOKUP(W1681,[1]Vakuumiert!$H:$I,2,FALSE)=0,"Vakuumierter VOS geschält"),
IFERROR(IF(VLOOKUP(W1681,[1]Vakuumiert!$K:$L,2,FALSE)=0,"Vakuumierter VOS vegan"),
IFERROR(IF(VLOOKUP(W1681,[1]Vakuumiert!$N:$O,2,FALSE)=0,"Vakuumierter VOS Zipfel"),
IFERROR(IF(VLOOKUP(W1681,[1]Vakuumiert!$Q:$R,2,FALSE)=0,"Vakuumiert geschält"),
IFERROR(IF(VLOOKUP(W1681,'[1]vakuumierte Fertigprodukte'!$B:$C,2,FALSE)=0,"Fertigprodukte"),
IFERROR(IF(VLOOKUP(W1681,'[1]vakuumierte Fertigprodukte'!$E:$FI,2,FALSE)=0,"Vakuumierte Zipfel"),
IFERROR(IF(VLOOKUP(W1681,[1]Wurste!$B:$C,2,FALSE)=0,"Räucherwürste"),
IFERROR(IF(VLOOKUP(W1681,[1]Wurste!$E:$F,2,FALSE)=0,"URW/URGW Wurst"),
IFERROR(IF(VLOOKUP(W1681,[1]Wurste!$H:$I,2,FALSE)=0,"HF-Wurst Vegan"),
IFERROR(IF(VLOOKUP(W1681,[1]Wurste!$K:$L,2,FALSE)=0,"320er ohne Würste"),
IFERROR(IF(AND(OR(Abfalldokumentation!$I1681="BU3",Abfalldokumentation!$I1681="Verkauf"),Abfalldokumentation!$N1681="Schimmel",Abfalldokumentation!$O1681="keinen Abnehmer/kein Schälpersonal"),"Div. Zipfel, ES ohne Verwendung",VLOOKUP(Abfalldokumentation!$M1681,Produktgruppen!A:B,2,FALSE)),"-")))))))))))))))))))))))</f>
        <v>Offen ungeschält ABS</v>
      </c>
      <c r="M1681" s="76" t="str">
        <f>IFERROR(VLOOKUP(Abfalldokumentation!$W1681,Artikel!A:C,3,FALSE),Abfalldokumentation!$W1681)</f>
        <v>ABS SCH-PAUL</v>
      </c>
      <c r="N1681" s="76" t="str">
        <f>VLOOKUP(D1681,'Liste Gründe'!A:D,2,FALSE)</f>
        <v>keinen Verwendungszweck</v>
      </c>
      <c r="O1681" s="75" t="str">
        <f>IF(ISBLANK(F1681),VLOOKUP(Abfalldokumentation!$X1681,'Liste Gründe'!A:D,3,FALSE),F1681)</f>
        <v>keinen Verwendungszweck</v>
      </c>
      <c r="P1681" s="76" t="str">
        <f>IF(ISBLANK(Abfalldokumentation!$G1681),"-",Abfalldokumentation!$G1681)</f>
        <v>-</v>
      </c>
      <c r="Q1681" s="76">
        <f t="shared" si="218"/>
        <v>45</v>
      </c>
      <c r="R1681" s="76" t="str">
        <f t="shared" si="219"/>
        <v>Produkte</v>
      </c>
      <c r="S1681" s="76" t="str">
        <f t="shared" si="220"/>
        <v>BUs</v>
      </c>
      <c r="T1681" s="76" t="str">
        <f t="shared" si="221"/>
        <v>Symptome</v>
      </c>
      <c r="U1681" s="76">
        <f>IFERROR(VLOOKUP(Abfalldokumentation!$W1681,Kennzahlen!S:U,3,FALSE)*Abfalldokumentation!$J1681,"0")</f>
        <v>0.24</v>
      </c>
      <c r="V1681" s="76" t="str">
        <f>IF(ISBLANK(A1681),VLOOKUP(Abfalldokumentation!$W1681,'Linien - BU'!R:S,2,FALSE),A1681)</f>
        <v>BU4</v>
      </c>
      <c r="W1681" s="77">
        <f t="shared" si="222"/>
        <v>29500906</v>
      </c>
      <c r="X1681" s="77">
        <f t="shared" si="223"/>
        <v>61</v>
      </c>
    </row>
    <row r="1682" spans="1:24" ht="30" customHeight="1" x14ac:dyDescent="0.25">
      <c r="A1682" s="39"/>
      <c r="B1682" s="40">
        <v>29500906</v>
      </c>
      <c r="C1682" s="40">
        <v>15</v>
      </c>
      <c r="D1682" s="40">
        <v>61</v>
      </c>
      <c r="E1682" s="41">
        <v>44510</v>
      </c>
      <c r="F1682" s="59"/>
      <c r="G1682" s="40"/>
      <c r="H1682" s="44" t="str">
        <f>IFERROR(VLOOKUP(Abfalldokumentation!$B1682,Artikel!A:C,3,FALSE),Abfalldokumentation!$B1682)</f>
        <v>ABS SCH-PAUL</v>
      </c>
      <c r="I1682" s="78" t="str">
        <f>VLOOKUP(V1682,'Linien - BU'!A:B,2,FALSE)</f>
        <v>BU4</v>
      </c>
      <c r="J1682" s="79">
        <f t="shared" si="217"/>
        <v>15</v>
      </c>
      <c r="K1682" s="80">
        <f>Abfalldokumentation!$E1682</f>
        <v>44510</v>
      </c>
      <c r="L1682" s="79" t="str">
        <f>IFERROR(IF(VLOOKUP(W1682,'[1]Rohware 230'!$B:$C,2,FALSE)=0,"Rohware"),
IFERROR(IF(VLOOKUP(W1682,[1]Sammelnr.!$B:$C,2,FALSE)=0,"Sammelnr. ungeschält ABS"),
IFERROR(IF(VLOOKUP(W1682,[1]Sammelnr.!$E:$F,2,FALSE)=0,"Sammelnr. ungeschält VS"),
IFERROR(IF(VLOOKUP(W1682,[1]Sammelnr.!$H:$I,2,FALSE)=0,"Sammelnr. geschält"),
IFERROR(IF(VLOOKUP(W1682,[1]Offen!$B:$C,2,FALSE)=0,"Offen ungeschält ABS"),
IFERROR(IF(VLOOKUP(W1682,[1]Offen!$E:$F,2,FALSE)=0,"Offen ungeschält VOS"),
IFERROR(IF(VLOOKUP(W1682,[1]Offen!$H:$I,2,FALSE)=0,"Offen geschält RW"),
IFERROR(IF(VLOOKUP(W1682,[1]Offen!$K:$L,2,FALSE)=0,"Offen vegan"),
IFERROR(IF(VLOOKUP(W1682,[1]Offen!$N:$O,2,FALSE)=0,"Offen Zipfel"),
IFERROR(IF(VLOOKUP(W1682,[1]Offen!$Q:$R,2,FALSE)=0,"Offen Endstücke"),
IFERROR(IF(VLOOKUP(W1682,[1]Vakuumiert!$B:$C,2,FALSE)=0,"Vakuumierter VOS ungeschält"),
IFERROR(IF(VLOOKUP(W1682,[1]Vakuumiert!$E:$F,2,FALSE)=0,"Vakuumierter ABS ungeschält"),
IFERROR(IF(VLOOKUP(W1682,[1]Vakuumiert!$H:$I,2,FALSE)=0,"Vakuumierter VOS geschält"),
IFERROR(IF(VLOOKUP(W1682,[1]Vakuumiert!$K:$L,2,FALSE)=0,"Vakuumierter VOS vegan"),
IFERROR(IF(VLOOKUP(W1682,[1]Vakuumiert!$N:$O,2,FALSE)=0,"Vakuumierter VOS Zipfel"),
IFERROR(IF(VLOOKUP(W1682,[1]Vakuumiert!$Q:$R,2,FALSE)=0,"Vakuumiert geschält"),
IFERROR(IF(VLOOKUP(W1682,'[1]vakuumierte Fertigprodukte'!$B:$C,2,FALSE)=0,"Fertigprodukte"),
IFERROR(IF(VLOOKUP(W1682,'[1]vakuumierte Fertigprodukte'!$E:$FI,2,FALSE)=0,"Vakuumierte Zipfel"),
IFERROR(IF(VLOOKUP(W1682,[1]Wurste!$B:$C,2,FALSE)=0,"Räucherwürste"),
IFERROR(IF(VLOOKUP(W1682,[1]Wurste!$E:$F,2,FALSE)=0,"URW/URGW Wurst"),
IFERROR(IF(VLOOKUP(W1682,[1]Wurste!$H:$I,2,FALSE)=0,"HF-Wurst Vegan"),
IFERROR(IF(VLOOKUP(W1682,[1]Wurste!$K:$L,2,FALSE)=0,"320er ohne Würste"),
IFERROR(IF(AND(OR(Abfalldokumentation!$I1682="BU3",Abfalldokumentation!$I1682="Verkauf"),Abfalldokumentation!$N1682="Schimmel",Abfalldokumentation!$O1682="keinen Abnehmer/kein Schälpersonal"),"Div. Zipfel, ES ohne Verwendung",VLOOKUP(Abfalldokumentation!$M1682,Produktgruppen!A:B,2,FALSE)),"-")))))))))))))))))))))))</f>
        <v>Offen ungeschält ABS</v>
      </c>
      <c r="M1682" s="81" t="str">
        <f>IFERROR(VLOOKUP(Abfalldokumentation!$W1682,Artikel!A:C,3,FALSE),Abfalldokumentation!$W1682)</f>
        <v>ABS SCH-PAUL</v>
      </c>
      <c r="N1682" s="81" t="str">
        <f>VLOOKUP(D1682,'Liste Gründe'!A:D,2,FALSE)</f>
        <v>keinen Verwendungszweck</v>
      </c>
      <c r="O1682" s="80" t="str">
        <f>IF(ISBLANK(F1682),VLOOKUP(Abfalldokumentation!$X1682,'Liste Gründe'!A:D,3,FALSE),F1682)</f>
        <v>keinen Verwendungszweck</v>
      </c>
      <c r="P1682" s="81" t="str">
        <f>IF(ISBLANK(Abfalldokumentation!$G1682),"-",Abfalldokumentation!$G1682)</f>
        <v>-</v>
      </c>
      <c r="Q1682" s="81">
        <f t="shared" si="218"/>
        <v>45</v>
      </c>
      <c r="R1682" s="81" t="str">
        <f t="shared" si="219"/>
        <v>Produkte</v>
      </c>
      <c r="S1682" s="81" t="str">
        <f t="shared" si="220"/>
        <v>BUs</v>
      </c>
      <c r="T1682" s="81" t="str">
        <f t="shared" si="221"/>
        <v>Symptome</v>
      </c>
      <c r="U1682" s="81">
        <f>IFERROR(VLOOKUP(Abfalldokumentation!$W1682,Kennzahlen!S:U,3,FALSE)*Abfalldokumentation!$J1682,"0")</f>
        <v>0.15</v>
      </c>
      <c r="V1682" s="81" t="str">
        <f>IF(ISBLANK(A1682),VLOOKUP(Abfalldokumentation!$W1682,'Linien - BU'!R:S,2,FALSE),A1682)</f>
        <v>BU4</v>
      </c>
      <c r="W1682" s="77">
        <f t="shared" si="222"/>
        <v>29500906</v>
      </c>
      <c r="X1682" s="77">
        <f t="shared" si="223"/>
        <v>61</v>
      </c>
    </row>
    <row r="1683" spans="1:24" ht="30" customHeight="1" x14ac:dyDescent="0.25">
      <c r="A1683" s="45"/>
      <c r="B1683" s="46">
        <v>29500906</v>
      </c>
      <c r="C1683" s="46">
        <v>25</v>
      </c>
      <c r="D1683" s="46">
        <v>61</v>
      </c>
      <c r="E1683" s="47">
        <v>44510</v>
      </c>
      <c r="F1683" s="61"/>
      <c r="G1683" s="46"/>
      <c r="H1683" s="50" t="str">
        <f>IFERROR(VLOOKUP(Abfalldokumentation!$B1683,Artikel!A:C,3,FALSE),Abfalldokumentation!$B1683)</f>
        <v>ABS SCH-PAUL</v>
      </c>
      <c r="I1683" s="73" t="str">
        <f>VLOOKUP(V1683,'Linien - BU'!A:B,2,FALSE)</f>
        <v>BU4</v>
      </c>
      <c r="J1683" s="74">
        <f t="shared" si="217"/>
        <v>25</v>
      </c>
      <c r="K1683" s="75">
        <f>Abfalldokumentation!$E1683</f>
        <v>44510</v>
      </c>
      <c r="L1683" s="74" t="str">
        <f>IFERROR(IF(VLOOKUP(W1683,'[1]Rohware 230'!$B:$C,2,FALSE)=0,"Rohware"),
IFERROR(IF(VLOOKUP(W1683,[1]Sammelnr.!$B:$C,2,FALSE)=0,"Sammelnr. ungeschält ABS"),
IFERROR(IF(VLOOKUP(W1683,[1]Sammelnr.!$E:$F,2,FALSE)=0,"Sammelnr. ungeschält VS"),
IFERROR(IF(VLOOKUP(W1683,[1]Sammelnr.!$H:$I,2,FALSE)=0,"Sammelnr. geschält"),
IFERROR(IF(VLOOKUP(W1683,[1]Offen!$B:$C,2,FALSE)=0,"Offen ungeschält ABS"),
IFERROR(IF(VLOOKUP(W1683,[1]Offen!$E:$F,2,FALSE)=0,"Offen ungeschält VOS"),
IFERROR(IF(VLOOKUP(W1683,[1]Offen!$H:$I,2,FALSE)=0,"Offen geschält RW"),
IFERROR(IF(VLOOKUP(W1683,[1]Offen!$K:$L,2,FALSE)=0,"Offen vegan"),
IFERROR(IF(VLOOKUP(W1683,[1]Offen!$N:$O,2,FALSE)=0,"Offen Zipfel"),
IFERROR(IF(VLOOKUP(W1683,[1]Offen!$Q:$R,2,FALSE)=0,"Offen Endstücke"),
IFERROR(IF(VLOOKUP(W1683,[1]Vakuumiert!$B:$C,2,FALSE)=0,"Vakuumierter VOS ungeschält"),
IFERROR(IF(VLOOKUP(W1683,[1]Vakuumiert!$E:$F,2,FALSE)=0,"Vakuumierter ABS ungeschält"),
IFERROR(IF(VLOOKUP(W1683,[1]Vakuumiert!$H:$I,2,FALSE)=0,"Vakuumierter VOS geschält"),
IFERROR(IF(VLOOKUP(W1683,[1]Vakuumiert!$K:$L,2,FALSE)=0,"Vakuumierter VOS vegan"),
IFERROR(IF(VLOOKUP(W1683,[1]Vakuumiert!$N:$O,2,FALSE)=0,"Vakuumierter VOS Zipfel"),
IFERROR(IF(VLOOKUP(W1683,[1]Vakuumiert!$Q:$R,2,FALSE)=0,"Vakuumiert geschält"),
IFERROR(IF(VLOOKUP(W1683,'[1]vakuumierte Fertigprodukte'!$B:$C,2,FALSE)=0,"Fertigprodukte"),
IFERROR(IF(VLOOKUP(W1683,'[1]vakuumierte Fertigprodukte'!$E:$FI,2,FALSE)=0,"Vakuumierte Zipfel"),
IFERROR(IF(VLOOKUP(W1683,[1]Wurste!$B:$C,2,FALSE)=0,"Räucherwürste"),
IFERROR(IF(VLOOKUP(W1683,[1]Wurste!$E:$F,2,FALSE)=0,"URW/URGW Wurst"),
IFERROR(IF(VLOOKUP(W1683,[1]Wurste!$H:$I,2,FALSE)=0,"HF-Wurst Vegan"),
IFERROR(IF(VLOOKUP(W1683,[1]Wurste!$K:$L,2,FALSE)=0,"320er ohne Würste"),
IFERROR(IF(AND(OR(Abfalldokumentation!$I1683="BU3",Abfalldokumentation!$I1683="Verkauf"),Abfalldokumentation!$N1683="Schimmel",Abfalldokumentation!$O1683="keinen Abnehmer/kein Schälpersonal"),"Div. Zipfel, ES ohne Verwendung",VLOOKUP(Abfalldokumentation!$M1683,Produktgruppen!A:B,2,FALSE)),"-")))))))))))))))))))))))</f>
        <v>Offen ungeschält ABS</v>
      </c>
      <c r="M1683" s="76" t="str">
        <f>IFERROR(VLOOKUP(Abfalldokumentation!$W1683,Artikel!A:C,3,FALSE),Abfalldokumentation!$W1683)</f>
        <v>ABS SCH-PAUL</v>
      </c>
      <c r="N1683" s="76" t="str">
        <f>VLOOKUP(D1683,'Liste Gründe'!A:D,2,FALSE)</f>
        <v>keinen Verwendungszweck</v>
      </c>
      <c r="O1683" s="75" t="str">
        <f>IF(ISBLANK(F1683),VLOOKUP(Abfalldokumentation!$X1683,'Liste Gründe'!A:D,3,FALSE),F1683)</f>
        <v>keinen Verwendungszweck</v>
      </c>
      <c r="P1683" s="76" t="str">
        <f>IF(ISBLANK(Abfalldokumentation!$G1683),"-",Abfalldokumentation!$G1683)</f>
        <v>-</v>
      </c>
      <c r="Q1683" s="76">
        <f t="shared" si="218"/>
        <v>45</v>
      </c>
      <c r="R1683" s="76" t="str">
        <f t="shared" si="219"/>
        <v>Produkte</v>
      </c>
      <c r="S1683" s="76" t="str">
        <f t="shared" si="220"/>
        <v>BUs</v>
      </c>
      <c r="T1683" s="76" t="str">
        <f t="shared" si="221"/>
        <v>Symptome</v>
      </c>
      <c r="U1683" s="76">
        <f>IFERROR(VLOOKUP(Abfalldokumentation!$W1683,Kennzahlen!S:U,3,FALSE)*Abfalldokumentation!$J1683,"0")</f>
        <v>0.25</v>
      </c>
      <c r="V1683" s="76" t="str">
        <f>IF(ISBLANK(A1683),VLOOKUP(Abfalldokumentation!$W1683,'Linien - BU'!R:S,2,FALSE),A1683)</f>
        <v>BU4</v>
      </c>
      <c r="W1683" s="77">
        <f t="shared" si="222"/>
        <v>29500906</v>
      </c>
      <c r="X1683" s="77">
        <f t="shared" si="223"/>
        <v>61</v>
      </c>
    </row>
    <row r="1684" spans="1:24" ht="30" customHeight="1" x14ac:dyDescent="0.25">
      <c r="A1684" s="39"/>
      <c r="B1684" s="40">
        <v>29500908</v>
      </c>
      <c r="C1684" s="40">
        <v>3</v>
      </c>
      <c r="D1684" s="40">
        <v>61</v>
      </c>
      <c r="E1684" s="41">
        <v>44510</v>
      </c>
      <c r="F1684" s="59"/>
      <c r="G1684" s="40"/>
      <c r="H1684" s="44" t="str">
        <f>IFERROR(VLOOKUP(Abfalldokumentation!$B1684,Artikel!A:C,3,FALSE),Abfalldokumentation!$B1684)</f>
        <v>ABS GRUY</v>
      </c>
      <c r="I1684" s="78" t="str">
        <f>VLOOKUP(V1684,'Linien - BU'!A:B,2,FALSE)</f>
        <v>BU4</v>
      </c>
      <c r="J1684" s="79">
        <f t="shared" si="217"/>
        <v>3</v>
      </c>
      <c r="K1684" s="80">
        <f>Abfalldokumentation!$E1684</f>
        <v>44510</v>
      </c>
      <c r="L1684" s="79" t="str">
        <f>IFERROR(IF(VLOOKUP(W1684,'[1]Rohware 230'!$B:$C,2,FALSE)=0,"Rohware"),
IFERROR(IF(VLOOKUP(W1684,[1]Sammelnr.!$B:$C,2,FALSE)=0,"Sammelnr. ungeschält ABS"),
IFERROR(IF(VLOOKUP(W1684,[1]Sammelnr.!$E:$F,2,FALSE)=0,"Sammelnr. ungeschält VS"),
IFERROR(IF(VLOOKUP(W1684,[1]Sammelnr.!$H:$I,2,FALSE)=0,"Sammelnr. geschält"),
IFERROR(IF(VLOOKUP(W1684,[1]Offen!$B:$C,2,FALSE)=0,"Offen ungeschält ABS"),
IFERROR(IF(VLOOKUP(W1684,[1]Offen!$E:$F,2,FALSE)=0,"Offen ungeschält VOS"),
IFERROR(IF(VLOOKUP(W1684,[1]Offen!$H:$I,2,FALSE)=0,"Offen geschält RW"),
IFERROR(IF(VLOOKUP(W1684,[1]Offen!$K:$L,2,FALSE)=0,"Offen vegan"),
IFERROR(IF(VLOOKUP(W1684,[1]Offen!$N:$O,2,FALSE)=0,"Offen Zipfel"),
IFERROR(IF(VLOOKUP(W1684,[1]Offen!$Q:$R,2,FALSE)=0,"Offen Endstücke"),
IFERROR(IF(VLOOKUP(W1684,[1]Vakuumiert!$B:$C,2,FALSE)=0,"Vakuumierter VOS ungeschält"),
IFERROR(IF(VLOOKUP(W1684,[1]Vakuumiert!$E:$F,2,FALSE)=0,"Vakuumierter ABS ungeschält"),
IFERROR(IF(VLOOKUP(W1684,[1]Vakuumiert!$H:$I,2,FALSE)=0,"Vakuumierter VOS geschält"),
IFERROR(IF(VLOOKUP(W1684,[1]Vakuumiert!$K:$L,2,FALSE)=0,"Vakuumierter VOS vegan"),
IFERROR(IF(VLOOKUP(W1684,[1]Vakuumiert!$N:$O,2,FALSE)=0,"Vakuumierter VOS Zipfel"),
IFERROR(IF(VLOOKUP(W1684,[1]Vakuumiert!$Q:$R,2,FALSE)=0,"Vakuumiert geschält"),
IFERROR(IF(VLOOKUP(W1684,'[1]vakuumierte Fertigprodukte'!$B:$C,2,FALSE)=0,"Fertigprodukte"),
IFERROR(IF(VLOOKUP(W1684,'[1]vakuumierte Fertigprodukte'!$E:$FI,2,FALSE)=0,"Vakuumierte Zipfel"),
IFERROR(IF(VLOOKUP(W1684,[1]Wurste!$B:$C,2,FALSE)=0,"Räucherwürste"),
IFERROR(IF(VLOOKUP(W1684,[1]Wurste!$E:$F,2,FALSE)=0,"URW/URGW Wurst"),
IFERROR(IF(VLOOKUP(W1684,[1]Wurste!$H:$I,2,FALSE)=0,"HF-Wurst Vegan"),
IFERROR(IF(VLOOKUP(W1684,[1]Wurste!$K:$L,2,FALSE)=0,"320er ohne Würste"),
IFERROR(IF(AND(OR(Abfalldokumentation!$I1684="BU3",Abfalldokumentation!$I1684="Verkauf"),Abfalldokumentation!$N1684="Schimmel",Abfalldokumentation!$O1684="keinen Abnehmer/kein Schälpersonal"),"Div. Zipfel, ES ohne Verwendung",VLOOKUP(Abfalldokumentation!$M1684,Produktgruppen!A:B,2,FALSE)),"-")))))))))))))))))))))))</f>
        <v>Offen ungeschält ABS</v>
      </c>
      <c r="M1684" s="81" t="str">
        <f>IFERROR(VLOOKUP(Abfalldokumentation!$W1684,Artikel!A:C,3,FALSE),Abfalldokumentation!$W1684)</f>
        <v>ABS GRUY</v>
      </c>
      <c r="N1684" s="81" t="str">
        <f>VLOOKUP(D1684,'Liste Gründe'!A:D,2,FALSE)</f>
        <v>keinen Verwendungszweck</v>
      </c>
      <c r="O1684" s="80" t="str">
        <f>IF(ISBLANK(F1684),VLOOKUP(Abfalldokumentation!$X1684,'Liste Gründe'!A:D,3,FALSE),F1684)</f>
        <v>keinen Verwendungszweck</v>
      </c>
      <c r="P1684" s="81" t="str">
        <f>IF(ISBLANK(Abfalldokumentation!$G1684),"-",Abfalldokumentation!$G1684)</f>
        <v>-</v>
      </c>
      <c r="Q1684" s="81">
        <f t="shared" si="218"/>
        <v>45</v>
      </c>
      <c r="R1684" s="81" t="str">
        <f t="shared" si="219"/>
        <v>Produkte</v>
      </c>
      <c r="S1684" s="81" t="str">
        <f t="shared" si="220"/>
        <v>BUs</v>
      </c>
      <c r="T1684" s="81" t="str">
        <f t="shared" si="221"/>
        <v>Symptome</v>
      </c>
      <c r="U1684" s="81">
        <f>IFERROR(VLOOKUP(Abfalldokumentation!$W1684,Kennzahlen!S:U,3,FALSE)*Abfalldokumentation!$J1684,"0")</f>
        <v>1.5</v>
      </c>
      <c r="V1684" s="81" t="str">
        <f>IF(ISBLANK(A1684),VLOOKUP(Abfalldokumentation!$W1684,'Linien - BU'!R:S,2,FALSE),A1684)</f>
        <v>BU4</v>
      </c>
      <c r="W1684" s="77">
        <f t="shared" si="222"/>
        <v>29500908</v>
      </c>
      <c r="X1684" s="77">
        <f t="shared" si="223"/>
        <v>61</v>
      </c>
    </row>
    <row r="1685" spans="1:24" ht="30" customHeight="1" x14ac:dyDescent="0.25">
      <c r="A1685" s="45"/>
      <c r="B1685" s="46">
        <v>29500910</v>
      </c>
      <c r="C1685" s="46">
        <v>9</v>
      </c>
      <c r="D1685" s="46">
        <v>61</v>
      </c>
      <c r="E1685" s="47">
        <v>44510</v>
      </c>
      <c r="F1685" s="61"/>
      <c r="G1685" s="46"/>
      <c r="H1685" s="50" t="str">
        <f>IFERROR(VLOOKUP(Abfalldokumentation!$B1685,Artikel!A:C,3,FALSE),Abfalldokumentation!$B1685)</f>
        <v>ABS Unser Blütenkäse</v>
      </c>
      <c r="I1685" s="73" t="str">
        <f>VLOOKUP(V1685,'Linien - BU'!A:B,2,FALSE)</f>
        <v>BU4</v>
      </c>
      <c r="J1685" s="74">
        <f t="shared" si="217"/>
        <v>9</v>
      </c>
      <c r="K1685" s="75">
        <f>Abfalldokumentation!$E1685</f>
        <v>44510</v>
      </c>
      <c r="L1685" s="74" t="str">
        <f>IFERROR(IF(VLOOKUP(W1685,'[1]Rohware 230'!$B:$C,2,FALSE)=0,"Rohware"),
IFERROR(IF(VLOOKUP(W1685,[1]Sammelnr.!$B:$C,2,FALSE)=0,"Sammelnr. ungeschält ABS"),
IFERROR(IF(VLOOKUP(W1685,[1]Sammelnr.!$E:$F,2,FALSE)=0,"Sammelnr. ungeschält VS"),
IFERROR(IF(VLOOKUP(W1685,[1]Sammelnr.!$H:$I,2,FALSE)=0,"Sammelnr. geschält"),
IFERROR(IF(VLOOKUP(W1685,[1]Offen!$B:$C,2,FALSE)=0,"Offen ungeschält ABS"),
IFERROR(IF(VLOOKUP(W1685,[1]Offen!$E:$F,2,FALSE)=0,"Offen ungeschält VOS"),
IFERROR(IF(VLOOKUP(W1685,[1]Offen!$H:$I,2,FALSE)=0,"Offen geschält RW"),
IFERROR(IF(VLOOKUP(W1685,[1]Offen!$K:$L,2,FALSE)=0,"Offen vegan"),
IFERROR(IF(VLOOKUP(W1685,[1]Offen!$N:$O,2,FALSE)=0,"Offen Zipfel"),
IFERROR(IF(VLOOKUP(W1685,[1]Offen!$Q:$R,2,FALSE)=0,"Offen Endstücke"),
IFERROR(IF(VLOOKUP(W1685,[1]Vakuumiert!$B:$C,2,FALSE)=0,"Vakuumierter VOS ungeschält"),
IFERROR(IF(VLOOKUP(W1685,[1]Vakuumiert!$E:$F,2,FALSE)=0,"Vakuumierter ABS ungeschält"),
IFERROR(IF(VLOOKUP(W1685,[1]Vakuumiert!$H:$I,2,FALSE)=0,"Vakuumierter VOS geschält"),
IFERROR(IF(VLOOKUP(W1685,[1]Vakuumiert!$K:$L,2,FALSE)=0,"Vakuumierter VOS vegan"),
IFERROR(IF(VLOOKUP(W1685,[1]Vakuumiert!$N:$O,2,FALSE)=0,"Vakuumierter VOS Zipfel"),
IFERROR(IF(VLOOKUP(W1685,[1]Vakuumiert!$Q:$R,2,FALSE)=0,"Vakuumiert geschält"),
IFERROR(IF(VLOOKUP(W1685,'[1]vakuumierte Fertigprodukte'!$B:$C,2,FALSE)=0,"Fertigprodukte"),
IFERROR(IF(VLOOKUP(W1685,'[1]vakuumierte Fertigprodukte'!$E:$FI,2,FALSE)=0,"Vakuumierte Zipfel"),
IFERROR(IF(VLOOKUP(W1685,[1]Wurste!$B:$C,2,FALSE)=0,"Räucherwürste"),
IFERROR(IF(VLOOKUP(W1685,[1]Wurste!$E:$F,2,FALSE)=0,"URW/URGW Wurst"),
IFERROR(IF(VLOOKUP(W1685,[1]Wurste!$H:$I,2,FALSE)=0,"HF-Wurst Vegan"),
IFERROR(IF(VLOOKUP(W1685,[1]Wurste!$K:$L,2,FALSE)=0,"320er ohne Würste"),
IFERROR(IF(AND(OR(Abfalldokumentation!$I1685="BU3",Abfalldokumentation!$I1685="Verkauf"),Abfalldokumentation!$N1685="Schimmel",Abfalldokumentation!$O1685="keinen Abnehmer/kein Schälpersonal"),"Div. Zipfel, ES ohne Verwendung",VLOOKUP(Abfalldokumentation!$M1685,Produktgruppen!A:B,2,FALSE)),"-")))))))))))))))))))))))</f>
        <v>Offen ungeschält ABS</v>
      </c>
      <c r="M1685" s="76" t="str">
        <f>IFERROR(VLOOKUP(Abfalldokumentation!$W1685,Artikel!A:C,3,FALSE),Abfalldokumentation!$W1685)</f>
        <v>ABS Unser Blütenkäse</v>
      </c>
      <c r="N1685" s="76" t="str">
        <f>VLOOKUP(D1685,'Liste Gründe'!A:D,2,FALSE)</f>
        <v>keinen Verwendungszweck</v>
      </c>
      <c r="O1685" s="75" t="str">
        <f>IF(ISBLANK(F1685),VLOOKUP(Abfalldokumentation!$X1685,'Liste Gründe'!A:D,3,FALSE),F1685)</f>
        <v>keinen Verwendungszweck</v>
      </c>
      <c r="P1685" s="76" t="str">
        <f>IF(ISBLANK(Abfalldokumentation!$G1685),"-",Abfalldokumentation!$G1685)</f>
        <v>-</v>
      </c>
      <c r="Q1685" s="76">
        <f t="shared" si="218"/>
        <v>45</v>
      </c>
      <c r="R1685" s="76" t="str">
        <f t="shared" si="219"/>
        <v>Produkte</v>
      </c>
      <c r="S1685" s="76" t="str">
        <f t="shared" si="220"/>
        <v>BUs</v>
      </c>
      <c r="T1685" s="76" t="str">
        <f t="shared" si="221"/>
        <v>Symptome</v>
      </c>
      <c r="U1685" s="76">
        <f>IFERROR(VLOOKUP(Abfalldokumentation!$W1685,Kennzahlen!S:U,3,FALSE)*Abfalldokumentation!$J1685,"0")</f>
        <v>0.09</v>
      </c>
      <c r="V1685" s="76" t="str">
        <f>IF(ISBLANK(A1685),VLOOKUP(Abfalldokumentation!$W1685,'Linien - BU'!R:S,2,FALSE),A1685)</f>
        <v>BU4</v>
      </c>
      <c r="W1685" s="77">
        <f t="shared" si="222"/>
        <v>29500910</v>
      </c>
      <c r="X1685" s="77">
        <f t="shared" si="223"/>
        <v>61</v>
      </c>
    </row>
    <row r="1686" spans="1:24" ht="30" customHeight="1" x14ac:dyDescent="0.25">
      <c r="A1686" s="39"/>
      <c r="B1686" s="40">
        <v>29500917</v>
      </c>
      <c r="C1686" s="40">
        <v>76</v>
      </c>
      <c r="D1686" s="40">
        <v>60</v>
      </c>
      <c r="E1686" s="41">
        <v>44510</v>
      </c>
      <c r="F1686" s="59"/>
      <c r="G1686" s="40"/>
      <c r="H1686" s="44" t="str">
        <f>IFERROR(VLOOKUP(Abfalldokumentation!$B1686,Artikel!A:C,3,FALSE),Abfalldokumentation!$B1686)</f>
        <v>VOS-ABS ENTSORGUNG</v>
      </c>
      <c r="I1686" s="78" t="str">
        <f>VLOOKUP(V1686,'Linien - BU'!A:B,2,FALSE)</f>
        <v>BU1</v>
      </c>
      <c r="J1686" s="79">
        <f t="shared" si="217"/>
        <v>76</v>
      </c>
      <c r="K1686" s="80">
        <f>Abfalldokumentation!$E1686</f>
        <v>44510</v>
      </c>
      <c r="L1686" s="79" t="str">
        <f>IFERROR(IF(VLOOKUP(W1686,'[1]Rohware 230'!$B:$C,2,FALSE)=0,"Rohware"),
IFERROR(IF(VLOOKUP(W1686,[1]Sammelnr.!$B:$C,2,FALSE)=0,"Sammelnr. ungeschält ABS"),
IFERROR(IF(VLOOKUP(W1686,[1]Sammelnr.!$E:$F,2,FALSE)=0,"Sammelnr. ungeschält VS"),
IFERROR(IF(VLOOKUP(W1686,[1]Sammelnr.!$H:$I,2,FALSE)=0,"Sammelnr. geschält"),
IFERROR(IF(VLOOKUP(W1686,[1]Offen!$B:$C,2,FALSE)=0,"Offen ungeschält ABS"),
IFERROR(IF(VLOOKUP(W1686,[1]Offen!$E:$F,2,FALSE)=0,"Offen ungeschält VOS"),
IFERROR(IF(VLOOKUP(W1686,[1]Offen!$H:$I,2,FALSE)=0,"Offen geschält RW"),
IFERROR(IF(VLOOKUP(W1686,[1]Offen!$K:$L,2,FALSE)=0,"Offen vegan"),
IFERROR(IF(VLOOKUP(W1686,[1]Offen!$N:$O,2,FALSE)=0,"Offen Zipfel"),
IFERROR(IF(VLOOKUP(W1686,[1]Offen!$Q:$R,2,FALSE)=0,"Offen Endstücke"),
IFERROR(IF(VLOOKUP(W1686,[1]Vakuumiert!$B:$C,2,FALSE)=0,"Vakuumierter VOS ungeschält"),
IFERROR(IF(VLOOKUP(W1686,[1]Vakuumiert!$E:$F,2,FALSE)=0,"Vakuumierter ABS ungeschält"),
IFERROR(IF(VLOOKUP(W1686,[1]Vakuumiert!$H:$I,2,FALSE)=0,"Vakuumierter VOS geschält"),
IFERROR(IF(VLOOKUP(W1686,[1]Vakuumiert!$K:$L,2,FALSE)=0,"Vakuumierter VOS vegan"),
IFERROR(IF(VLOOKUP(W1686,[1]Vakuumiert!$N:$O,2,FALSE)=0,"Vakuumierter VOS Zipfel"),
IFERROR(IF(VLOOKUP(W1686,[1]Vakuumiert!$Q:$R,2,FALSE)=0,"Vakuumiert geschält"),
IFERROR(IF(VLOOKUP(W1686,'[1]vakuumierte Fertigprodukte'!$B:$C,2,FALSE)=0,"Fertigprodukte"),
IFERROR(IF(VLOOKUP(W1686,'[1]vakuumierte Fertigprodukte'!$E:$FI,2,FALSE)=0,"Vakuumierte Zipfel"),
IFERROR(IF(VLOOKUP(W1686,[1]Wurste!$B:$C,2,FALSE)=0,"Räucherwürste"),
IFERROR(IF(VLOOKUP(W1686,[1]Wurste!$E:$F,2,FALSE)=0,"URW/URGW Wurst"),
IFERROR(IF(VLOOKUP(W1686,[1]Wurste!$H:$I,2,FALSE)=0,"HF-Wurst Vegan"),
IFERROR(IF(VLOOKUP(W1686,[1]Wurste!$K:$L,2,FALSE)=0,"320er ohne Würste"),
IFERROR(IF(AND(OR(Abfalldokumentation!$I1686="BU3",Abfalldokumentation!$I1686="Verkauf"),Abfalldokumentation!$N1686="Schimmel",Abfalldokumentation!$O1686="keinen Abnehmer/kein Schälpersonal"),"Div. Zipfel, ES ohne Verwendung",VLOOKUP(Abfalldokumentation!$M1686,Produktgruppen!A:B,2,FALSE)),"-")))))))))))))))))))))))</f>
        <v>Vorschmelz</v>
      </c>
      <c r="M1686" s="81" t="str">
        <f>IFERROR(VLOOKUP(Abfalldokumentation!$W1686,Artikel!A:C,3,FALSE),Abfalldokumentation!$W1686)</f>
        <v>VOS-ABS ENTSORGUNG</v>
      </c>
      <c r="N1686" s="81" t="str">
        <f>VLOOKUP(D1686,'Liste Gründe'!A:D,2,FALSE)</f>
        <v>Rest</v>
      </c>
      <c r="O1686" s="80" t="str">
        <f>IF(ISBLANK(F1686),VLOOKUP(Abfalldokumentation!$X1686,'Liste Gründe'!A:D,3,FALSE),F1686)</f>
        <v>geschälte Rinde</v>
      </c>
      <c r="P1686" s="81" t="str">
        <f>IF(ISBLANK(Abfalldokumentation!$G1686),"-",Abfalldokumentation!$G1686)</f>
        <v>-</v>
      </c>
      <c r="Q1686" s="81">
        <f t="shared" si="218"/>
        <v>45</v>
      </c>
      <c r="R1686" s="81" t="str">
        <f t="shared" si="219"/>
        <v>Produkte</v>
      </c>
      <c r="S1686" s="81" t="str">
        <f t="shared" si="220"/>
        <v>BUs</v>
      </c>
      <c r="T1686" s="81" t="str">
        <f t="shared" si="221"/>
        <v>Symptome</v>
      </c>
      <c r="U1686" s="81">
        <f>IFERROR(VLOOKUP(Abfalldokumentation!$W1686,Kennzahlen!S:U,3,FALSE)*Abfalldokumentation!$J1686,"0")</f>
        <v>0.76</v>
      </c>
      <c r="V1686" s="81" t="str">
        <f>IF(ISBLANK(A1686),VLOOKUP(Abfalldokumentation!$W1686,'Linien - BU'!R:S,2,FALSE),A1686)</f>
        <v>RWV</v>
      </c>
      <c r="W1686" s="77">
        <f t="shared" si="222"/>
        <v>29500917</v>
      </c>
      <c r="X1686" s="77">
        <f t="shared" si="223"/>
        <v>60</v>
      </c>
    </row>
    <row r="1687" spans="1:24" ht="30" customHeight="1" x14ac:dyDescent="0.25">
      <c r="A1687" s="45"/>
      <c r="B1687" s="46">
        <v>29500917</v>
      </c>
      <c r="C1687" s="46">
        <v>29</v>
      </c>
      <c r="D1687" s="46">
        <v>60</v>
      </c>
      <c r="E1687" s="47">
        <v>44510</v>
      </c>
      <c r="F1687" s="61"/>
      <c r="G1687" s="46"/>
      <c r="H1687" s="50" t="str">
        <f>IFERROR(VLOOKUP(Abfalldokumentation!$B1687,Artikel!A:C,3,FALSE),Abfalldokumentation!$B1687)</f>
        <v>VOS-ABS ENTSORGUNG</v>
      </c>
      <c r="I1687" s="73" t="str">
        <f>VLOOKUP(V1687,'Linien - BU'!A:B,2,FALSE)</f>
        <v>BU1</v>
      </c>
      <c r="J1687" s="74">
        <f t="shared" si="217"/>
        <v>29</v>
      </c>
      <c r="K1687" s="75">
        <f>Abfalldokumentation!$E1687</f>
        <v>44510</v>
      </c>
      <c r="L1687" s="74" t="str">
        <f>IFERROR(IF(VLOOKUP(W1687,'[1]Rohware 230'!$B:$C,2,FALSE)=0,"Rohware"),
IFERROR(IF(VLOOKUP(W1687,[1]Sammelnr.!$B:$C,2,FALSE)=0,"Sammelnr. ungeschält ABS"),
IFERROR(IF(VLOOKUP(W1687,[1]Sammelnr.!$E:$F,2,FALSE)=0,"Sammelnr. ungeschält VS"),
IFERROR(IF(VLOOKUP(W1687,[1]Sammelnr.!$H:$I,2,FALSE)=0,"Sammelnr. geschält"),
IFERROR(IF(VLOOKUP(W1687,[1]Offen!$B:$C,2,FALSE)=0,"Offen ungeschält ABS"),
IFERROR(IF(VLOOKUP(W1687,[1]Offen!$E:$F,2,FALSE)=0,"Offen ungeschält VOS"),
IFERROR(IF(VLOOKUP(W1687,[1]Offen!$H:$I,2,FALSE)=0,"Offen geschält RW"),
IFERROR(IF(VLOOKUP(W1687,[1]Offen!$K:$L,2,FALSE)=0,"Offen vegan"),
IFERROR(IF(VLOOKUP(W1687,[1]Offen!$N:$O,2,FALSE)=0,"Offen Zipfel"),
IFERROR(IF(VLOOKUP(W1687,[1]Offen!$Q:$R,2,FALSE)=0,"Offen Endstücke"),
IFERROR(IF(VLOOKUP(W1687,[1]Vakuumiert!$B:$C,2,FALSE)=0,"Vakuumierter VOS ungeschält"),
IFERROR(IF(VLOOKUP(W1687,[1]Vakuumiert!$E:$F,2,FALSE)=0,"Vakuumierter ABS ungeschält"),
IFERROR(IF(VLOOKUP(W1687,[1]Vakuumiert!$H:$I,2,FALSE)=0,"Vakuumierter VOS geschält"),
IFERROR(IF(VLOOKUP(W1687,[1]Vakuumiert!$K:$L,2,FALSE)=0,"Vakuumierter VOS vegan"),
IFERROR(IF(VLOOKUP(W1687,[1]Vakuumiert!$N:$O,2,FALSE)=0,"Vakuumierter VOS Zipfel"),
IFERROR(IF(VLOOKUP(W1687,[1]Vakuumiert!$Q:$R,2,FALSE)=0,"Vakuumiert geschält"),
IFERROR(IF(VLOOKUP(W1687,'[1]vakuumierte Fertigprodukte'!$B:$C,2,FALSE)=0,"Fertigprodukte"),
IFERROR(IF(VLOOKUP(W1687,'[1]vakuumierte Fertigprodukte'!$E:$FI,2,FALSE)=0,"Vakuumierte Zipfel"),
IFERROR(IF(VLOOKUP(W1687,[1]Wurste!$B:$C,2,FALSE)=0,"Räucherwürste"),
IFERROR(IF(VLOOKUP(W1687,[1]Wurste!$E:$F,2,FALSE)=0,"URW/URGW Wurst"),
IFERROR(IF(VLOOKUP(W1687,[1]Wurste!$H:$I,2,FALSE)=0,"HF-Wurst Vegan"),
IFERROR(IF(VLOOKUP(W1687,[1]Wurste!$K:$L,2,FALSE)=0,"320er ohne Würste"),
IFERROR(IF(AND(OR(Abfalldokumentation!$I1687="BU3",Abfalldokumentation!$I1687="Verkauf"),Abfalldokumentation!$N1687="Schimmel",Abfalldokumentation!$O1687="keinen Abnehmer/kein Schälpersonal"),"Div. Zipfel, ES ohne Verwendung",VLOOKUP(Abfalldokumentation!$M1687,Produktgruppen!A:B,2,FALSE)),"-")))))))))))))))))))))))</f>
        <v>Vorschmelz</v>
      </c>
      <c r="M1687" s="76" t="str">
        <f>IFERROR(VLOOKUP(Abfalldokumentation!$W1687,Artikel!A:C,3,FALSE),Abfalldokumentation!$W1687)</f>
        <v>VOS-ABS ENTSORGUNG</v>
      </c>
      <c r="N1687" s="76" t="str">
        <f>VLOOKUP(D1687,'Liste Gründe'!A:D,2,FALSE)</f>
        <v>Rest</v>
      </c>
      <c r="O1687" s="75" t="str">
        <f>IF(ISBLANK(F1687),VLOOKUP(Abfalldokumentation!$X1687,'Liste Gründe'!A:D,3,FALSE),F1687)</f>
        <v>geschälte Rinde</v>
      </c>
      <c r="P1687" s="76" t="str">
        <f>IF(ISBLANK(Abfalldokumentation!$G1687),"-",Abfalldokumentation!$G1687)</f>
        <v>-</v>
      </c>
      <c r="Q1687" s="76">
        <f t="shared" si="218"/>
        <v>45</v>
      </c>
      <c r="R1687" s="76" t="str">
        <f t="shared" si="219"/>
        <v>Produkte</v>
      </c>
      <c r="S1687" s="76" t="str">
        <f t="shared" si="220"/>
        <v>BUs</v>
      </c>
      <c r="T1687" s="76" t="str">
        <f t="shared" si="221"/>
        <v>Symptome</v>
      </c>
      <c r="U1687" s="76">
        <f>IFERROR(VLOOKUP(Abfalldokumentation!$W1687,Kennzahlen!S:U,3,FALSE)*Abfalldokumentation!$J1687,"0")</f>
        <v>0.28999999999999998</v>
      </c>
      <c r="V1687" s="76" t="str">
        <f>IF(ISBLANK(A1687),VLOOKUP(Abfalldokumentation!$W1687,'Linien - BU'!R:S,2,FALSE),A1687)</f>
        <v>RWV</v>
      </c>
      <c r="W1687" s="77">
        <f t="shared" si="222"/>
        <v>29500917</v>
      </c>
      <c r="X1687" s="77">
        <f t="shared" si="223"/>
        <v>60</v>
      </c>
    </row>
    <row r="1688" spans="1:24" ht="30" customHeight="1" x14ac:dyDescent="0.25">
      <c r="A1688" s="39"/>
      <c r="B1688" s="40">
        <v>29500952</v>
      </c>
      <c r="C1688" s="40">
        <v>12</v>
      </c>
      <c r="D1688" s="40">
        <v>61</v>
      </c>
      <c r="E1688" s="41">
        <v>44510</v>
      </c>
      <c r="F1688" s="59"/>
      <c r="G1688" s="40"/>
      <c r="H1688" s="44" t="str">
        <f>IFERROR(VLOOKUP(Abfalldokumentation!$B1688,Artikel!A:C,3,FALSE),Abfalldokumentation!$B1688)</f>
        <v>ABS GRÜN-PESTO</v>
      </c>
      <c r="I1688" s="78" t="str">
        <f>VLOOKUP(V1688,'Linien - BU'!A:B,2,FALSE)</f>
        <v>BU4</v>
      </c>
      <c r="J1688" s="79">
        <f t="shared" si="217"/>
        <v>12</v>
      </c>
      <c r="K1688" s="80">
        <f>Abfalldokumentation!$E1688</f>
        <v>44510</v>
      </c>
      <c r="L1688" s="79" t="str">
        <f>IFERROR(IF(VLOOKUP(W1688,'[1]Rohware 230'!$B:$C,2,FALSE)=0,"Rohware"),
IFERROR(IF(VLOOKUP(W1688,[1]Sammelnr.!$B:$C,2,FALSE)=0,"Sammelnr. ungeschält ABS"),
IFERROR(IF(VLOOKUP(W1688,[1]Sammelnr.!$E:$F,2,FALSE)=0,"Sammelnr. ungeschält VS"),
IFERROR(IF(VLOOKUP(W1688,[1]Sammelnr.!$H:$I,2,FALSE)=0,"Sammelnr. geschält"),
IFERROR(IF(VLOOKUP(W1688,[1]Offen!$B:$C,2,FALSE)=0,"Offen ungeschält ABS"),
IFERROR(IF(VLOOKUP(W1688,[1]Offen!$E:$F,2,FALSE)=0,"Offen ungeschält VOS"),
IFERROR(IF(VLOOKUP(W1688,[1]Offen!$H:$I,2,FALSE)=0,"Offen geschält RW"),
IFERROR(IF(VLOOKUP(W1688,[1]Offen!$K:$L,2,FALSE)=0,"Offen vegan"),
IFERROR(IF(VLOOKUP(W1688,[1]Offen!$N:$O,2,FALSE)=0,"Offen Zipfel"),
IFERROR(IF(VLOOKUP(W1688,[1]Offen!$Q:$R,2,FALSE)=0,"Offen Endstücke"),
IFERROR(IF(VLOOKUP(W1688,[1]Vakuumiert!$B:$C,2,FALSE)=0,"Vakuumierter VOS ungeschält"),
IFERROR(IF(VLOOKUP(W1688,[1]Vakuumiert!$E:$F,2,FALSE)=0,"Vakuumierter ABS ungeschält"),
IFERROR(IF(VLOOKUP(W1688,[1]Vakuumiert!$H:$I,2,FALSE)=0,"Vakuumierter VOS geschält"),
IFERROR(IF(VLOOKUP(W1688,[1]Vakuumiert!$K:$L,2,FALSE)=0,"Vakuumierter VOS vegan"),
IFERROR(IF(VLOOKUP(W1688,[1]Vakuumiert!$N:$O,2,FALSE)=0,"Vakuumierter VOS Zipfel"),
IFERROR(IF(VLOOKUP(W1688,[1]Vakuumiert!$Q:$R,2,FALSE)=0,"Vakuumiert geschält"),
IFERROR(IF(VLOOKUP(W1688,'[1]vakuumierte Fertigprodukte'!$B:$C,2,FALSE)=0,"Fertigprodukte"),
IFERROR(IF(VLOOKUP(W1688,'[1]vakuumierte Fertigprodukte'!$E:$FI,2,FALSE)=0,"Vakuumierte Zipfel"),
IFERROR(IF(VLOOKUP(W1688,[1]Wurste!$B:$C,2,FALSE)=0,"Räucherwürste"),
IFERROR(IF(VLOOKUP(W1688,[1]Wurste!$E:$F,2,FALSE)=0,"URW/URGW Wurst"),
IFERROR(IF(VLOOKUP(W1688,[1]Wurste!$H:$I,2,FALSE)=0,"HF-Wurst Vegan"),
IFERROR(IF(VLOOKUP(W1688,[1]Wurste!$K:$L,2,FALSE)=0,"320er ohne Würste"),
IFERROR(IF(AND(OR(Abfalldokumentation!$I1688="BU3",Abfalldokumentation!$I1688="Verkauf"),Abfalldokumentation!$N1688="Schimmel",Abfalldokumentation!$O1688="keinen Abnehmer/kein Schälpersonal"),"Div. Zipfel, ES ohne Verwendung",VLOOKUP(Abfalldokumentation!$M1688,Produktgruppen!A:B,2,FALSE)),"-")))))))))))))))))))))))</f>
        <v>Offen ungeschält ABS</v>
      </c>
      <c r="M1688" s="81" t="str">
        <f>IFERROR(VLOOKUP(Abfalldokumentation!$W1688,Artikel!A:C,3,FALSE),Abfalldokumentation!$W1688)</f>
        <v>ABS GRÜN-PESTO</v>
      </c>
      <c r="N1688" s="81" t="str">
        <f>VLOOKUP(D1688,'Liste Gründe'!A:D,2,FALSE)</f>
        <v>keinen Verwendungszweck</v>
      </c>
      <c r="O1688" s="80" t="str">
        <f>IF(ISBLANK(F1688),VLOOKUP(Abfalldokumentation!$X1688,'Liste Gründe'!A:D,3,FALSE),F1688)</f>
        <v>keinen Verwendungszweck</v>
      </c>
      <c r="P1688" s="81" t="str">
        <f>IF(ISBLANK(Abfalldokumentation!$G1688),"-",Abfalldokumentation!$G1688)</f>
        <v>-</v>
      </c>
      <c r="Q1688" s="81">
        <f t="shared" si="218"/>
        <v>45</v>
      </c>
      <c r="R1688" s="81" t="str">
        <f t="shared" si="219"/>
        <v>Produkte</v>
      </c>
      <c r="S1688" s="81" t="str">
        <f t="shared" si="220"/>
        <v>BUs</v>
      </c>
      <c r="T1688" s="81" t="str">
        <f t="shared" si="221"/>
        <v>Symptome</v>
      </c>
      <c r="U1688" s="81">
        <f>IFERROR(VLOOKUP(Abfalldokumentation!$W1688,Kennzahlen!S:U,3,FALSE)*Abfalldokumentation!$J1688,"0")</f>
        <v>18</v>
      </c>
      <c r="V1688" s="81" t="str">
        <f>IF(ISBLANK(A1688),VLOOKUP(Abfalldokumentation!$W1688,'Linien - BU'!R:S,2,FALSE),A1688)</f>
        <v>Bu4</v>
      </c>
      <c r="W1688" s="77">
        <f t="shared" si="222"/>
        <v>29500952</v>
      </c>
      <c r="X1688" s="77">
        <f t="shared" si="223"/>
        <v>61</v>
      </c>
    </row>
    <row r="1689" spans="1:24" ht="30" customHeight="1" x14ac:dyDescent="0.25">
      <c r="A1689" s="45"/>
      <c r="B1689" s="46">
        <v>29501009</v>
      </c>
      <c r="C1689" s="46">
        <v>8</v>
      </c>
      <c r="D1689" s="46">
        <v>61</v>
      </c>
      <c r="E1689" s="47">
        <v>44510</v>
      </c>
      <c r="F1689" s="61"/>
      <c r="G1689" s="46"/>
      <c r="H1689" s="50" t="str">
        <f>IFERROR(VLOOKUP(Abfalldokumentation!$B1689,Artikel!A:C,3,FALSE),Abfalldokumentation!$B1689)</f>
        <v>ABS Whisky-Nuts</v>
      </c>
      <c r="I1689" s="73" t="str">
        <f>VLOOKUP(V1689,'Linien - BU'!A:B,2,FALSE)</f>
        <v>BU4</v>
      </c>
      <c r="J1689" s="74">
        <f t="shared" si="217"/>
        <v>8</v>
      </c>
      <c r="K1689" s="75">
        <f>Abfalldokumentation!$E1689</f>
        <v>44510</v>
      </c>
      <c r="L1689" s="74" t="str">
        <f>IFERROR(IF(VLOOKUP(W1689,'[1]Rohware 230'!$B:$C,2,FALSE)=0,"Rohware"),
IFERROR(IF(VLOOKUP(W1689,[1]Sammelnr.!$B:$C,2,FALSE)=0,"Sammelnr. ungeschält ABS"),
IFERROR(IF(VLOOKUP(W1689,[1]Sammelnr.!$E:$F,2,FALSE)=0,"Sammelnr. ungeschält VS"),
IFERROR(IF(VLOOKUP(W1689,[1]Sammelnr.!$H:$I,2,FALSE)=0,"Sammelnr. geschält"),
IFERROR(IF(VLOOKUP(W1689,[1]Offen!$B:$C,2,FALSE)=0,"Offen ungeschält ABS"),
IFERROR(IF(VLOOKUP(W1689,[1]Offen!$E:$F,2,FALSE)=0,"Offen ungeschält VOS"),
IFERROR(IF(VLOOKUP(W1689,[1]Offen!$H:$I,2,FALSE)=0,"Offen geschält RW"),
IFERROR(IF(VLOOKUP(W1689,[1]Offen!$K:$L,2,FALSE)=0,"Offen vegan"),
IFERROR(IF(VLOOKUP(W1689,[1]Offen!$N:$O,2,FALSE)=0,"Offen Zipfel"),
IFERROR(IF(VLOOKUP(W1689,[1]Offen!$Q:$R,2,FALSE)=0,"Offen Endstücke"),
IFERROR(IF(VLOOKUP(W1689,[1]Vakuumiert!$B:$C,2,FALSE)=0,"Vakuumierter VOS ungeschält"),
IFERROR(IF(VLOOKUP(W1689,[1]Vakuumiert!$E:$F,2,FALSE)=0,"Vakuumierter ABS ungeschält"),
IFERROR(IF(VLOOKUP(W1689,[1]Vakuumiert!$H:$I,2,FALSE)=0,"Vakuumierter VOS geschält"),
IFERROR(IF(VLOOKUP(W1689,[1]Vakuumiert!$K:$L,2,FALSE)=0,"Vakuumierter VOS vegan"),
IFERROR(IF(VLOOKUP(W1689,[1]Vakuumiert!$N:$O,2,FALSE)=0,"Vakuumierter VOS Zipfel"),
IFERROR(IF(VLOOKUP(W1689,[1]Vakuumiert!$Q:$R,2,FALSE)=0,"Vakuumiert geschält"),
IFERROR(IF(VLOOKUP(W1689,'[1]vakuumierte Fertigprodukte'!$B:$C,2,FALSE)=0,"Fertigprodukte"),
IFERROR(IF(VLOOKUP(W1689,'[1]vakuumierte Fertigprodukte'!$E:$FI,2,FALSE)=0,"Vakuumierte Zipfel"),
IFERROR(IF(VLOOKUP(W1689,[1]Wurste!$B:$C,2,FALSE)=0,"Räucherwürste"),
IFERROR(IF(VLOOKUP(W1689,[1]Wurste!$E:$F,2,FALSE)=0,"URW/URGW Wurst"),
IFERROR(IF(VLOOKUP(W1689,[1]Wurste!$H:$I,2,FALSE)=0,"HF-Wurst Vegan"),
IFERROR(IF(VLOOKUP(W1689,[1]Wurste!$K:$L,2,FALSE)=0,"320er ohne Würste"),
IFERROR(IF(AND(OR(Abfalldokumentation!$I1689="BU3",Abfalldokumentation!$I1689="Verkauf"),Abfalldokumentation!$N1689="Schimmel",Abfalldokumentation!$O1689="keinen Abnehmer/kein Schälpersonal"),"Div. Zipfel, ES ohne Verwendung",VLOOKUP(Abfalldokumentation!$M1689,Produktgruppen!A:B,2,FALSE)),"-")))))))))))))))))))))))</f>
        <v>Offen ungeschält ABS</v>
      </c>
      <c r="M1689" s="76" t="str">
        <f>IFERROR(VLOOKUP(Abfalldokumentation!$W1689,Artikel!A:C,3,FALSE),Abfalldokumentation!$W1689)</f>
        <v>ABS Whisky-Nuts</v>
      </c>
      <c r="N1689" s="76" t="str">
        <f>VLOOKUP(D1689,'Liste Gründe'!A:D,2,FALSE)</f>
        <v>keinen Verwendungszweck</v>
      </c>
      <c r="O1689" s="75" t="str">
        <f>IF(ISBLANK(F1689),VLOOKUP(Abfalldokumentation!$X1689,'Liste Gründe'!A:D,3,FALSE),F1689)</f>
        <v>keinen Verwendungszweck</v>
      </c>
      <c r="P1689" s="76" t="str">
        <f>IF(ISBLANK(Abfalldokumentation!$G1689),"-",Abfalldokumentation!$G1689)</f>
        <v>-</v>
      </c>
      <c r="Q1689" s="76">
        <f t="shared" si="218"/>
        <v>45</v>
      </c>
      <c r="R1689" s="76" t="str">
        <f t="shared" si="219"/>
        <v>Produkte</v>
      </c>
      <c r="S1689" s="76" t="str">
        <f t="shared" si="220"/>
        <v>BUs</v>
      </c>
      <c r="T1689" s="76" t="str">
        <f t="shared" si="221"/>
        <v>Symptome</v>
      </c>
      <c r="U1689" s="76">
        <f>IFERROR(VLOOKUP(Abfalldokumentation!$W1689,Kennzahlen!S:U,3,FALSE)*Abfalldokumentation!$J1689,"0")</f>
        <v>12</v>
      </c>
      <c r="V1689" s="76" t="str">
        <f>IF(ISBLANK(A1689),VLOOKUP(Abfalldokumentation!$W1689,'Linien - BU'!R:S,2,FALSE),A1689)</f>
        <v>BU4</v>
      </c>
      <c r="W1689" s="77">
        <f t="shared" si="222"/>
        <v>29501009</v>
      </c>
      <c r="X1689" s="77">
        <f t="shared" si="223"/>
        <v>61</v>
      </c>
    </row>
    <row r="1690" spans="1:24" ht="30" customHeight="1" x14ac:dyDescent="0.25">
      <c r="A1690" s="39"/>
      <c r="B1690" s="40">
        <v>29501029</v>
      </c>
      <c r="C1690" s="40">
        <v>3</v>
      </c>
      <c r="D1690" s="40">
        <v>61</v>
      </c>
      <c r="E1690" s="41">
        <v>44510</v>
      </c>
      <c r="F1690" s="59"/>
      <c r="G1690" s="40"/>
      <c r="H1690" s="44" t="str">
        <f>IFERROR(VLOOKUP(Abfalldokumentation!$B1690,Artikel!A:C,3,FALSE),Abfalldokumentation!$B1690)</f>
        <v>ABS BRUSCHETTA</v>
      </c>
      <c r="I1690" s="78" t="str">
        <f>VLOOKUP(V1690,'Linien - BU'!A:B,2,FALSE)</f>
        <v>BU4</v>
      </c>
      <c r="J1690" s="79">
        <f t="shared" si="217"/>
        <v>3</v>
      </c>
      <c r="K1690" s="80">
        <f>Abfalldokumentation!$E1690</f>
        <v>44510</v>
      </c>
      <c r="L1690" s="79" t="str">
        <f>IFERROR(IF(VLOOKUP(W1690,'[1]Rohware 230'!$B:$C,2,FALSE)=0,"Rohware"),
IFERROR(IF(VLOOKUP(W1690,[1]Sammelnr.!$B:$C,2,FALSE)=0,"Sammelnr. ungeschält ABS"),
IFERROR(IF(VLOOKUP(W1690,[1]Sammelnr.!$E:$F,2,FALSE)=0,"Sammelnr. ungeschält VS"),
IFERROR(IF(VLOOKUP(W1690,[1]Sammelnr.!$H:$I,2,FALSE)=0,"Sammelnr. geschält"),
IFERROR(IF(VLOOKUP(W1690,[1]Offen!$B:$C,2,FALSE)=0,"Offen ungeschält ABS"),
IFERROR(IF(VLOOKUP(W1690,[1]Offen!$E:$F,2,FALSE)=0,"Offen ungeschält VOS"),
IFERROR(IF(VLOOKUP(W1690,[1]Offen!$H:$I,2,FALSE)=0,"Offen geschält RW"),
IFERROR(IF(VLOOKUP(W1690,[1]Offen!$K:$L,2,FALSE)=0,"Offen vegan"),
IFERROR(IF(VLOOKUP(W1690,[1]Offen!$N:$O,2,FALSE)=0,"Offen Zipfel"),
IFERROR(IF(VLOOKUP(W1690,[1]Offen!$Q:$R,2,FALSE)=0,"Offen Endstücke"),
IFERROR(IF(VLOOKUP(W1690,[1]Vakuumiert!$B:$C,2,FALSE)=0,"Vakuumierter VOS ungeschält"),
IFERROR(IF(VLOOKUP(W1690,[1]Vakuumiert!$E:$F,2,FALSE)=0,"Vakuumierter ABS ungeschält"),
IFERROR(IF(VLOOKUP(W1690,[1]Vakuumiert!$H:$I,2,FALSE)=0,"Vakuumierter VOS geschält"),
IFERROR(IF(VLOOKUP(W1690,[1]Vakuumiert!$K:$L,2,FALSE)=0,"Vakuumierter VOS vegan"),
IFERROR(IF(VLOOKUP(W1690,[1]Vakuumiert!$N:$O,2,FALSE)=0,"Vakuumierter VOS Zipfel"),
IFERROR(IF(VLOOKUP(W1690,[1]Vakuumiert!$Q:$R,2,FALSE)=0,"Vakuumiert geschält"),
IFERROR(IF(VLOOKUP(W1690,'[1]vakuumierte Fertigprodukte'!$B:$C,2,FALSE)=0,"Fertigprodukte"),
IFERROR(IF(VLOOKUP(W1690,'[1]vakuumierte Fertigprodukte'!$E:$FI,2,FALSE)=0,"Vakuumierte Zipfel"),
IFERROR(IF(VLOOKUP(W1690,[1]Wurste!$B:$C,2,FALSE)=0,"Räucherwürste"),
IFERROR(IF(VLOOKUP(W1690,[1]Wurste!$E:$F,2,FALSE)=0,"URW/URGW Wurst"),
IFERROR(IF(VLOOKUP(W1690,[1]Wurste!$H:$I,2,FALSE)=0,"HF-Wurst Vegan"),
IFERROR(IF(VLOOKUP(W1690,[1]Wurste!$K:$L,2,FALSE)=0,"320er ohne Würste"),
IFERROR(IF(AND(OR(Abfalldokumentation!$I1690="BU3",Abfalldokumentation!$I1690="Verkauf"),Abfalldokumentation!$N1690="Schimmel",Abfalldokumentation!$O1690="keinen Abnehmer/kein Schälpersonal"),"Div. Zipfel, ES ohne Verwendung",VLOOKUP(Abfalldokumentation!$M1690,Produktgruppen!A:B,2,FALSE)),"-")))))))))))))))))))))))</f>
        <v>Offen ungeschält ABS</v>
      </c>
      <c r="M1690" s="81" t="str">
        <f>IFERROR(VLOOKUP(Abfalldokumentation!$W1690,Artikel!A:C,3,FALSE),Abfalldokumentation!$W1690)</f>
        <v>ABS BRUSCHETTA</v>
      </c>
      <c r="N1690" s="81" t="str">
        <f>VLOOKUP(D1690,'Liste Gründe'!A:D,2,FALSE)</f>
        <v>keinen Verwendungszweck</v>
      </c>
      <c r="O1690" s="80" t="str">
        <f>IF(ISBLANK(F1690),VLOOKUP(Abfalldokumentation!$X1690,'Liste Gründe'!A:D,3,FALSE),F1690)</f>
        <v>keinen Verwendungszweck</v>
      </c>
      <c r="P1690" s="81" t="str">
        <f>IF(ISBLANK(Abfalldokumentation!$G1690),"-",Abfalldokumentation!$G1690)</f>
        <v>-</v>
      </c>
      <c r="Q1690" s="81">
        <f t="shared" si="218"/>
        <v>45</v>
      </c>
      <c r="R1690" s="81" t="str">
        <f t="shared" si="219"/>
        <v>Produkte</v>
      </c>
      <c r="S1690" s="81" t="str">
        <f t="shared" si="220"/>
        <v>BUs</v>
      </c>
      <c r="T1690" s="81" t="str">
        <f t="shared" si="221"/>
        <v>Symptome</v>
      </c>
      <c r="U1690" s="81">
        <f>IFERROR(VLOOKUP(Abfalldokumentation!$W1690,Kennzahlen!S:U,3,FALSE)*Abfalldokumentation!$J1690,"0")</f>
        <v>4.5</v>
      </c>
      <c r="V1690" s="81" t="str">
        <f>IF(ISBLANK(A1690),VLOOKUP(Abfalldokumentation!$W1690,'Linien - BU'!R:S,2,FALSE),A1690)</f>
        <v>BU4</v>
      </c>
      <c r="W1690" s="77">
        <f t="shared" si="222"/>
        <v>29501029</v>
      </c>
      <c r="X1690" s="77">
        <f t="shared" si="223"/>
        <v>61</v>
      </c>
    </row>
    <row r="1691" spans="1:24" ht="30" customHeight="1" x14ac:dyDescent="0.25">
      <c r="A1691" s="45"/>
      <c r="B1691" s="46">
        <v>29501030</v>
      </c>
      <c r="C1691" s="46">
        <v>6</v>
      </c>
      <c r="D1691" s="46">
        <v>61</v>
      </c>
      <c r="E1691" s="47">
        <v>44510</v>
      </c>
      <c r="F1691" s="61"/>
      <c r="G1691" s="46"/>
      <c r="H1691" s="50" t="str">
        <f>IFERROR(VLOOKUP(Abfalldokumentation!$B1691,Artikel!A:C,3,FALSE),Abfalldokumentation!$B1691)</f>
        <v>ABS ORANG-PESTO</v>
      </c>
      <c r="I1691" s="73" t="str">
        <f>VLOOKUP(V1691,'Linien - BU'!A:B,2,FALSE)</f>
        <v>BU4</v>
      </c>
      <c r="J1691" s="74">
        <f t="shared" si="217"/>
        <v>6</v>
      </c>
      <c r="K1691" s="75">
        <f>Abfalldokumentation!$E1691</f>
        <v>44510</v>
      </c>
      <c r="L1691" s="74" t="str">
        <f>IFERROR(IF(VLOOKUP(W1691,'[1]Rohware 230'!$B:$C,2,FALSE)=0,"Rohware"),
IFERROR(IF(VLOOKUP(W1691,[1]Sammelnr.!$B:$C,2,FALSE)=0,"Sammelnr. ungeschält ABS"),
IFERROR(IF(VLOOKUP(W1691,[1]Sammelnr.!$E:$F,2,FALSE)=0,"Sammelnr. ungeschält VS"),
IFERROR(IF(VLOOKUP(W1691,[1]Sammelnr.!$H:$I,2,FALSE)=0,"Sammelnr. geschält"),
IFERROR(IF(VLOOKUP(W1691,[1]Offen!$B:$C,2,FALSE)=0,"Offen ungeschält ABS"),
IFERROR(IF(VLOOKUP(W1691,[1]Offen!$E:$F,2,FALSE)=0,"Offen ungeschält VOS"),
IFERROR(IF(VLOOKUP(W1691,[1]Offen!$H:$I,2,FALSE)=0,"Offen geschält RW"),
IFERROR(IF(VLOOKUP(W1691,[1]Offen!$K:$L,2,FALSE)=0,"Offen vegan"),
IFERROR(IF(VLOOKUP(W1691,[1]Offen!$N:$O,2,FALSE)=0,"Offen Zipfel"),
IFERROR(IF(VLOOKUP(W1691,[1]Offen!$Q:$R,2,FALSE)=0,"Offen Endstücke"),
IFERROR(IF(VLOOKUP(W1691,[1]Vakuumiert!$B:$C,2,FALSE)=0,"Vakuumierter VOS ungeschält"),
IFERROR(IF(VLOOKUP(W1691,[1]Vakuumiert!$E:$F,2,FALSE)=0,"Vakuumierter ABS ungeschält"),
IFERROR(IF(VLOOKUP(W1691,[1]Vakuumiert!$H:$I,2,FALSE)=0,"Vakuumierter VOS geschält"),
IFERROR(IF(VLOOKUP(W1691,[1]Vakuumiert!$K:$L,2,FALSE)=0,"Vakuumierter VOS vegan"),
IFERROR(IF(VLOOKUP(W1691,[1]Vakuumiert!$N:$O,2,FALSE)=0,"Vakuumierter VOS Zipfel"),
IFERROR(IF(VLOOKUP(W1691,[1]Vakuumiert!$Q:$R,2,FALSE)=0,"Vakuumiert geschält"),
IFERROR(IF(VLOOKUP(W1691,'[1]vakuumierte Fertigprodukte'!$B:$C,2,FALSE)=0,"Fertigprodukte"),
IFERROR(IF(VLOOKUP(W1691,'[1]vakuumierte Fertigprodukte'!$E:$FI,2,FALSE)=0,"Vakuumierte Zipfel"),
IFERROR(IF(VLOOKUP(W1691,[1]Wurste!$B:$C,2,FALSE)=0,"Räucherwürste"),
IFERROR(IF(VLOOKUP(W1691,[1]Wurste!$E:$F,2,FALSE)=0,"URW/URGW Wurst"),
IFERROR(IF(VLOOKUP(W1691,[1]Wurste!$H:$I,2,FALSE)=0,"HF-Wurst Vegan"),
IFERROR(IF(VLOOKUP(W1691,[1]Wurste!$K:$L,2,FALSE)=0,"320er ohne Würste"),
IFERROR(IF(AND(OR(Abfalldokumentation!$I1691="BU3",Abfalldokumentation!$I1691="Verkauf"),Abfalldokumentation!$N1691="Schimmel",Abfalldokumentation!$O1691="keinen Abnehmer/kein Schälpersonal"),"Div. Zipfel, ES ohne Verwendung",VLOOKUP(Abfalldokumentation!$M1691,Produktgruppen!A:B,2,FALSE)),"-")))))))))))))))))))))))</f>
        <v>Offen ungeschält ABS</v>
      </c>
      <c r="M1691" s="76" t="str">
        <f>IFERROR(VLOOKUP(Abfalldokumentation!$W1691,Artikel!A:C,3,FALSE),Abfalldokumentation!$W1691)</f>
        <v>ABS ORANG-PESTO</v>
      </c>
      <c r="N1691" s="76" t="str">
        <f>VLOOKUP(D1691,'Liste Gründe'!A:D,2,FALSE)</f>
        <v>keinen Verwendungszweck</v>
      </c>
      <c r="O1691" s="75" t="str">
        <f>IF(ISBLANK(F1691),VLOOKUP(Abfalldokumentation!$X1691,'Liste Gründe'!A:D,3,FALSE),F1691)</f>
        <v>keinen Verwendungszweck</v>
      </c>
      <c r="P1691" s="76" t="str">
        <f>IF(ISBLANK(Abfalldokumentation!$G1691),"-",Abfalldokumentation!$G1691)</f>
        <v>-</v>
      </c>
      <c r="Q1691" s="76">
        <f t="shared" si="218"/>
        <v>45</v>
      </c>
      <c r="R1691" s="76" t="str">
        <f t="shared" si="219"/>
        <v>Produkte</v>
      </c>
      <c r="S1691" s="76" t="str">
        <f t="shared" si="220"/>
        <v>BUs</v>
      </c>
      <c r="T1691" s="76" t="str">
        <f t="shared" si="221"/>
        <v>Symptome</v>
      </c>
      <c r="U1691" s="76">
        <f>IFERROR(VLOOKUP(Abfalldokumentation!$W1691,Kennzahlen!S:U,3,FALSE)*Abfalldokumentation!$J1691,"0")</f>
        <v>9</v>
      </c>
      <c r="V1691" s="76" t="str">
        <f>IF(ISBLANK(A1691),VLOOKUP(Abfalldokumentation!$W1691,'Linien - BU'!R:S,2,FALSE),A1691)</f>
        <v>BU4</v>
      </c>
      <c r="W1691" s="77">
        <f t="shared" si="222"/>
        <v>29501030</v>
      </c>
      <c r="X1691" s="77">
        <f t="shared" si="223"/>
        <v>61</v>
      </c>
    </row>
    <row r="1692" spans="1:24" ht="30" customHeight="1" x14ac:dyDescent="0.25">
      <c r="A1692" s="39"/>
      <c r="B1692" s="40">
        <v>29501070</v>
      </c>
      <c r="C1692" s="40">
        <v>23</v>
      </c>
      <c r="D1692" s="40">
        <v>12</v>
      </c>
      <c r="E1692" s="41">
        <v>44510</v>
      </c>
      <c r="F1692" s="59"/>
      <c r="G1692" s="40"/>
      <c r="H1692" s="44" t="str">
        <f>IFERROR(VLOOKUP(Abfalldokumentation!$B1692,Artikel!A:C,3,FALSE),Abfalldokumentation!$B1692)</f>
        <v>VOS GRW-SCHI-NAT ENDSTÜ</v>
      </c>
      <c r="I1692" s="78" t="str">
        <f>VLOOKUP(V1692,'Linien - BU'!A:B,2,FALSE)</f>
        <v>Verkauf</v>
      </c>
      <c r="J1692" s="79">
        <f t="shared" si="217"/>
        <v>23</v>
      </c>
      <c r="K1692" s="80">
        <f>Abfalldokumentation!$E1692</f>
        <v>44510</v>
      </c>
      <c r="L1692" s="79" t="str">
        <f>IFERROR(IF(VLOOKUP(W1692,'[1]Rohware 230'!$B:$C,2,FALSE)=0,"Rohware"),
IFERROR(IF(VLOOKUP(W1692,[1]Sammelnr.!$B:$C,2,FALSE)=0,"Sammelnr. ungeschält ABS"),
IFERROR(IF(VLOOKUP(W1692,[1]Sammelnr.!$E:$F,2,FALSE)=0,"Sammelnr. ungeschält VS"),
IFERROR(IF(VLOOKUP(W1692,[1]Sammelnr.!$H:$I,2,FALSE)=0,"Sammelnr. geschält"),
IFERROR(IF(VLOOKUP(W1692,[1]Offen!$B:$C,2,FALSE)=0,"Offen ungeschält ABS"),
IFERROR(IF(VLOOKUP(W1692,[1]Offen!$E:$F,2,FALSE)=0,"Offen ungeschält VOS"),
IFERROR(IF(VLOOKUP(W1692,[1]Offen!$H:$I,2,FALSE)=0,"Offen geschält RW"),
IFERROR(IF(VLOOKUP(W1692,[1]Offen!$K:$L,2,FALSE)=0,"Offen vegan"),
IFERROR(IF(VLOOKUP(W1692,[1]Offen!$N:$O,2,FALSE)=0,"Offen Zipfel"),
IFERROR(IF(VLOOKUP(W1692,[1]Offen!$Q:$R,2,FALSE)=0,"Offen Endstücke"),
IFERROR(IF(VLOOKUP(W1692,[1]Vakuumiert!$B:$C,2,FALSE)=0,"Vakuumierter VOS ungeschält"),
IFERROR(IF(VLOOKUP(W1692,[1]Vakuumiert!$E:$F,2,FALSE)=0,"Vakuumierter ABS ungeschält"),
IFERROR(IF(VLOOKUP(W1692,[1]Vakuumiert!$H:$I,2,FALSE)=0,"Vakuumierter VOS geschält"),
IFERROR(IF(VLOOKUP(W1692,[1]Vakuumiert!$K:$L,2,FALSE)=0,"Vakuumierter VOS vegan"),
IFERROR(IF(VLOOKUP(W1692,[1]Vakuumiert!$N:$O,2,FALSE)=0,"Vakuumierter VOS Zipfel"),
IFERROR(IF(VLOOKUP(W1692,[1]Vakuumiert!$Q:$R,2,FALSE)=0,"Vakuumiert geschält"),
IFERROR(IF(VLOOKUP(W1692,'[1]vakuumierte Fertigprodukte'!$B:$C,2,FALSE)=0,"Fertigprodukte"),
IFERROR(IF(VLOOKUP(W1692,'[1]vakuumierte Fertigprodukte'!$E:$FI,2,FALSE)=0,"Vakuumierte Zipfel"),
IFERROR(IF(VLOOKUP(W1692,[1]Wurste!$B:$C,2,FALSE)=0,"Räucherwürste"),
IFERROR(IF(VLOOKUP(W1692,[1]Wurste!$E:$F,2,FALSE)=0,"URW/URGW Wurst"),
IFERROR(IF(VLOOKUP(W1692,[1]Wurste!$H:$I,2,FALSE)=0,"HF-Wurst Vegan"),
IFERROR(IF(VLOOKUP(W1692,[1]Wurste!$K:$L,2,FALSE)=0,"320er ohne Würste"),
IFERROR(IF(AND(OR(Abfalldokumentation!$I1692="BU3",Abfalldokumentation!$I1692="Verkauf"),Abfalldokumentation!$N1692="Schimmel",Abfalldokumentation!$O1692="keinen Abnehmer/kein Schälpersonal"),"Div. Zipfel, ES ohne Verwendung",VLOOKUP(Abfalldokumentation!$M1692,Produktgruppen!A:B,2,FALSE)),"-")))))))))))))))))))))))</f>
        <v>Offen Endstücke</v>
      </c>
      <c r="M1692" s="81" t="str">
        <f>IFERROR(VLOOKUP(Abfalldokumentation!$W1692,Artikel!A:C,3,FALSE),Abfalldokumentation!$W1692)</f>
        <v>VOS GRW-SCHI-NAT ENDSTÜ</v>
      </c>
      <c r="N1692" s="81" t="str">
        <f>VLOOKUP(D1692,'Liste Gründe'!A:D,2,FALSE)</f>
        <v>Schimmel</v>
      </c>
      <c r="O1692" s="80" t="str">
        <f>IF(ISBLANK(F1692),VLOOKUP(Abfalldokumentation!$X1692,'Liste Gründe'!A:D,3,FALSE),F1692)</f>
        <v>Schimmel</v>
      </c>
      <c r="P1692" s="81" t="str">
        <f>IF(ISBLANK(Abfalldokumentation!$G1692),"-",Abfalldokumentation!$G1692)</f>
        <v>-</v>
      </c>
      <c r="Q1692" s="81">
        <f t="shared" si="218"/>
        <v>45</v>
      </c>
      <c r="R1692" s="81" t="str">
        <f t="shared" si="219"/>
        <v>Produkte</v>
      </c>
      <c r="S1692" s="81" t="str">
        <f t="shared" si="220"/>
        <v>BUs</v>
      </c>
      <c r="T1692" s="81" t="str">
        <f t="shared" si="221"/>
        <v>Symptome</v>
      </c>
      <c r="U1692" s="81">
        <f>IFERROR(VLOOKUP(Abfalldokumentation!$W1692,Kennzahlen!S:U,3,FALSE)*Abfalldokumentation!$J1692,"0")</f>
        <v>11.5</v>
      </c>
      <c r="V1692" s="81" t="str">
        <f>IF(ISBLANK(A1692),VLOOKUP(Abfalldokumentation!$W1692,'Linien - BU'!R:S,2,FALSE),A1692)</f>
        <v>Verkauf</v>
      </c>
      <c r="W1692" s="77">
        <f t="shared" si="222"/>
        <v>29501070</v>
      </c>
      <c r="X1692" s="77">
        <f t="shared" si="223"/>
        <v>12</v>
      </c>
    </row>
    <row r="1693" spans="1:24" ht="30" customHeight="1" x14ac:dyDescent="0.25">
      <c r="A1693" s="45"/>
      <c r="B1693" s="46">
        <v>29501070</v>
      </c>
      <c r="C1693" s="46">
        <v>23</v>
      </c>
      <c r="D1693" s="46">
        <v>12</v>
      </c>
      <c r="E1693" s="47">
        <v>44510</v>
      </c>
      <c r="F1693" s="61"/>
      <c r="G1693" s="46"/>
      <c r="H1693" s="50" t="str">
        <f>IFERROR(VLOOKUP(Abfalldokumentation!$B1693,Artikel!A:C,3,FALSE),Abfalldokumentation!$B1693)</f>
        <v>VOS GRW-SCHI-NAT ENDSTÜ</v>
      </c>
      <c r="I1693" s="73" t="str">
        <f>VLOOKUP(V1693,'Linien - BU'!A:B,2,FALSE)</f>
        <v>Verkauf</v>
      </c>
      <c r="J1693" s="74">
        <f t="shared" si="217"/>
        <v>23</v>
      </c>
      <c r="K1693" s="75">
        <f>Abfalldokumentation!$E1693</f>
        <v>44510</v>
      </c>
      <c r="L1693" s="74" t="str">
        <f>IFERROR(IF(VLOOKUP(W1693,'[1]Rohware 230'!$B:$C,2,FALSE)=0,"Rohware"),
IFERROR(IF(VLOOKUP(W1693,[1]Sammelnr.!$B:$C,2,FALSE)=0,"Sammelnr. ungeschält ABS"),
IFERROR(IF(VLOOKUP(W1693,[1]Sammelnr.!$E:$F,2,FALSE)=0,"Sammelnr. ungeschält VS"),
IFERROR(IF(VLOOKUP(W1693,[1]Sammelnr.!$H:$I,2,FALSE)=0,"Sammelnr. geschält"),
IFERROR(IF(VLOOKUP(W1693,[1]Offen!$B:$C,2,FALSE)=0,"Offen ungeschält ABS"),
IFERROR(IF(VLOOKUP(W1693,[1]Offen!$E:$F,2,FALSE)=0,"Offen ungeschält VOS"),
IFERROR(IF(VLOOKUP(W1693,[1]Offen!$H:$I,2,FALSE)=0,"Offen geschält RW"),
IFERROR(IF(VLOOKUP(W1693,[1]Offen!$K:$L,2,FALSE)=0,"Offen vegan"),
IFERROR(IF(VLOOKUP(W1693,[1]Offen!$N:$O,2,FALSE)=0,"Offen Zipfel"),
IFERROR(IF(VLOOKUP(W1693,[1]Offen!$Q:$R,2,FALSE)=0,"Offen Endstücke"),
IFERROR(IF(VLOOKUP(W1693,[1]Vakuumiert!$B:$C,2,FALSE)=0,"Vakuumierter VOS ungeschält"),
IFERROR(IF(VLOOKUP(W1693,[1]Vakuumiert!$E:$F,2,FALSE)=0,"Vakuumierter ABS ungeschält"),
IFERROR(IF(VLOOKUP(W1693,[1]Vakuumiert!$H:$I,2,FALSE)=0,"Vakuumierter VOS geschält"),
IFERROR(IF(VLOOKUP(W1693,[1]Vakuumiert!$K:$L,2,FALSE)=0,"Vakuumierter VOS vegan"),
IFERROR(IF(VLOOKUP(W1693,[1]Vakuumiert!$N:$O,2,FALSE)=0,"Vakuumierter VOS Zipfel"),
IFERROR(IF(VLOOKUP(W1693,[1]Vakuumiert!$Q:$R,2,FALSE)=0,"Vakuumiert geschält"),
IFERROR(IF(VLOOKUP(W1693,'[1]vakuumierte Fertigprodukte'!$B:$C,2,FALSE)=0,"Fertigprodukte"),
IFERROR(IF(VLOOKUP(W1693,'[1]vakuumierte Fertigprodukte'!$E:$FI,2,FALSE)=0,"Vakuumierte Zipfel"),
IFERROR(IF(VLOOKUP(W1693,[1]Wurste!$B:$C,2,FALSE)=0,"Räucherwürste"),
IFERROR(IF(VLOOKUP(W1693,[1]Wurste!$E:$F,2,FALSE)=0,"URW/URGW Wurst"),
IFERROR(IF(VLOOKUP(W1693,[1]Wurste!$H:$I,2,FALSE)=0,"HF-Wurst Vegan"),
IFERROR(IF(VLOOKUP(W1693,[1]Wurste!$K:$L,2,FALSE)=0,"320er ohne Würste"),
IFERROR(IF(AND(OR(Abfalldokumentation!$I1693="BU3",Abfalldokumentation!$I1693="Verkauf"),Abfalldokumentation!$N1693="Schimmel",Abfalldokumentation!$O1693="keinen Abnehmer/kein Schälpersonal"),"Div. Zipfel, ES ohne Verwendung",VLOOKUP(Abfalldokumentation!$M1693,Produktgruppen!A:B,2,FALSE)),"-")))))))))))))))))))))))</f>
        <v>Offen Endstücke</v>
      </c>
      <c r="M1693" s="76" t="str">
        <f>IFERROR(VLOOKUP(Abfalldokumentation!$W1693,Artikel!A:C,3,FALSE),Abfalldokumentation!$W1693)</f>
        <v>VOS GRW-SCHI-NAT ENDSTÜ</v>
      </c>
      <c r="N1693" s="76" t="str">
        <f>VLOOKUP(D1693,'Liste Gründe'!A:D,2,FALSE)</f>
        <v>Schimmel</v>
      </c>
      <c r="O1693" s="75" t="str">
        <f>IF(ISBLANK(F1693),VLOOKUP(Abfalldokumentation!$X1693,'Liste Gründe'!A:D,3,FALSE),F1693)</f>
        <v>Schimmel</v>
      </c>
      <c r="P1693" s="76" t="str">
        <f>IF(ISBLANK(Abfalldokumentation!$G1693),"-",Abfalldokumentation!$G1693)</f>
        <v>-</v>
      </c>
      <c r="Q1693" s="76">
        <f t="shared" si="218"/>
        <v>45</v>
      </c>
      <c r="R1693" s="76" t="str">
        <f t="shared" si="219"/>
        <v>Produkte</v>
      </c>
      <c r="S1693" s="76" t="str">
        <f t="shared" si="220"/>
        <v>BUs</v>
      </c>
      <c r="T1693" s="76" t="str">
        <f t="shared" si="221"/>
        <v>Symptome</v>
      </c>
      <c r="U1693" s="76">
        <f>IFERROR(VLOOKUP(Abfalldokumentation!$W1693,Kennzahlen!S:U,3,FALSE)*Abfalldokumentation!$J1693,"0")</f>
        <v>11.5</v>
      </c>
      <c r="V1693" s="76" t="str">
        <f>IF(ISBLANK(A1693),VLOOKUP(Abfalldokumentation!$W1693,'Linien - BU'!R:S,2,FALSE),A1693)</f>
        <v>Verkauf</v>
      </c>
      <c r="W1693" s="77">
        <f t="shared" si="222"/>
        <v>29501070</v>
      </c>
      <c r="X1693" s="77">
        <f t="shared" si="223"/>
        <v>12</v>
      </c>
    </row>
    <row r="1694" spans="1:24" ht="30" customHeight="1" x14ac:dyDescent="0.25">
      <c r="A1694" s="39" t="s">
        <v>8</v>
      </c>
      <c r="B1694" s="40">
        <v>29600016</v>
      </c>
      <c r="C1694" s="40">
        <v>70</v>
      </c>
      <c r="D1694" s="40">
        <v>12</v>
      </c>
      <c r="E1694" s="41">
        <v>44510</v>
      </c>
      <c r="F1694" s="59"/>
      <c r="G1694" s="40"/>
      <c r="H1694" s="44" t="str">
        <f>IFERROR(VLOOKUP(Abfalldokumentation!$B1694,Artikel!A:C,3,FALSE),Abfalldokumentation!$B1694)</f>
        <v>VS RW Schinken ohne Rin</v>
      </c>
      <c r="I1694" s="78" t="str">
        <f>VLOOKUP(V1694,'Linien - BU'!A:B,2,FALSE)</f>
        <v>BU3</v>
      </c>
      <c r="J1694" s="79">
        <f t="shared" si="217"/>
        <v>70</v>
      </c>
      <c r="K1694" s="80">
        <f>Abfalldokumentation!$E1694</f>
        <v>44510</v>
      </c>
      <c r="L1694" s="79" t="str">
        <f>IFERROR(IF(VLOOKUP(W1694,'[1]Rohware 230'!$B:$C,2,FALSE)=0,"Rohware"),
IFERROR(IF(VLOOKUP(W1694,[1]Sammelnr.!$B:$C,2,FALSE)=0,"Sammelnr. ungeschält ABS"),
IFERROR(IF(VLOOKUP(W1694,[1]Sammelnr.!$E:$F,2,FALSE)=0,"Sammelnr. ungeschält VS"),
IFERROR(IF(VLOOKUP(W1694,[1]Sammelnr.!$H:$I,2,FALSE)=0,"Sammelnr. geschält"),
IFERROR(IF(VLOOKUP(W1694,[1]Offen!$B:$C,2,FALSE)=0,"Offen ungeschält ABS"),
IFERROR(IF(VLOOKUP(W1694,[1]Offen!$E:$F,2,FALSE)=0,"Offen ungeschält VOS"),
IFERROR(IF(VLOOKUP(W1694,[1]Offen!$H:$I,2,FALSE)=0,"Offen geschält RW"),
IFERROR(IF(VLOOKUP(W1694,[1]Offen!$K:$L,2,FALSE)=0,"Offen vegan"),
IFERROR(IF(VLOOKUP(W1694,[1]Offen!$N:$O,2,FALSE)=0,"Offen Zipfel"),
IFERROR(IF(VLOOKUP(W1694,[1]Offen!$Q:$R,2,FALSE)=0,"Offen Endstücke"),
IFERROR(IF(VLOOKUP(W1694,[1]Vakuumiert!$B:$C,2,FALSE)=0,"Vakuumierter VOS ungeschält"),
IFERROR(IF(VLOOKUP(W1694,[1]Vakuumiert!$E:$F,2,FALSE)=0,"Vakuumierter ABS ungeschält"),
IFERROR(IF(VLOOKUP(W1694,[1]Vakuumiert!$H:$I,2,FALSE)=0,"Vakuumierter VOS geschält"),
IFERROR(IF(VLOOKUP(W1694,[1]Vakuumiert!$K:$L,2,FALSE)=0,"Vakuumierter VOS vegan"),
IFERROR(IF(VLOOKUP(W1694,[1]Vakuumiert!$N:$O,2,FALSE)=0,"Vakuumierter VOS Zipfel"),
IFERROR(IF(VLOOKUP(W1694,[1]Vakuumiert!$Q:$R,2,FALSE)=0,"Vakuumiert geschält"),
IFERROR(IF(VLOOKUP(W1694,'[1]vakuumierte Fertigprodukte'!$B:$C,2,FALSE)=0,"Fertigprodukte"),
IFERROR(IF(VLOOKUP(W1694,'[1]vakuumierte Fertigprodukte'!$E:$FI,2,FALSE)=0,"Vakuumierte Zipfel"),
IFERROR(IF(VLOOKUP(W1694,[1]Wurste!$B:$C,2,FALSE)=0,"Räucherwürste"),
IFERROR(IF(VLOOKUP(W1694,[1]Wurste!$E:$F,2,FALSE)=0,"URW/URGW Wurst"),
IFERROR(IF(VLOOKUP(W1694,[1]Wurste!$H:$I,2,FALSE)=0,"HF-Wurst Vegan"),
IFERROR(IF(VLOOKUP(W1694,[1]Wurste!$K:$L,2,FALSE)=0,"320er ohne Würste"),
IFERROR(IF(AND(OR(Abfalldokumentation!$I1694="BU3",Abfalldokumentation!$I1694="Verkauf"),Abfalldokumentation!$N1694="Schimmel",Abfalldokumentation!$O1694="keinen Abnehmer/kein Schälpersonal"),"Div. Zipfel, ES ohne Verwendung",VLOOKUP(Abfalldokumentation!$M1694,Produktgruppen!A:B,2,FALSE)),"-")))))))))))))))))))))))</f>
        <v>Sammelnr. ungeschält VS</v>
      </c>
      <c r="M1694" s="81" t="str">
        <f>IFERROR(VLOOKUP(Abfalldokumentation!$W1694,Artikel!A:C,3,FALSE),Abfalldokumentation!$W1694)</f>
        <v>VS RW Schinken ohne Rin</v>
      </c>
      <c r="N1694" s="81" t="str">
        <f>VLOOKUP(D1694,'Liste Gründe'!A:D,2,FALSE)</f>
        <v>Schimmel</v>
      </c>
      <c r="O1694" s="80" t="str">
        <f>IF(ISBLANK(F1694),VLOOKUP(Abfalldokumentation!$X1694,'Liste Gründe'!A:D,3,FALSE),F1694)</f>
        <v>Schimmel</v>
      </c>
      <c r="P1694" s="81" t="str">
        <f>IF(ISBLANK(Abfalldokumentation!$G1694),"-",Abfalldokumentation!$G1694)</f>
        <v>-</v>
      </c>
      <c r="Q1694" s="81">
        <f t="shared" si="218"/>
        <v>45</v>
      </c>
      <c r="R1694" s="81" t="str">
        <f t="shared" si="219"/>
        <v>Produkte</v>
      </c>
      <c r="S1694" s="81" t="str">
        <f t="shared" si="220"/>
        <v>BUs</v>
      </c>
      <c r="T1694" s="81" t="str">
        <f t="shared" si="221"/>
        <v>Symptome</v>
      </c>
      <c r="U1694" s="81" t="str">
        <f>IFERROR(VLOOKUP(Abfalldokumentation!$W1694,Kennzahlen!S:U,3,FALSE)*Abfalldokumentation!$J1694,"0")</f>
        <v>0</v>
      </c>
      <c r="V1694" s="81" t="str">
        <f>IF(ISBLANK(A1694),VLOOKUP(Abfalldokumentation!$W1694,'Linien - BU'!R:S,2,FALSE),A1694)</f>
        <v>BU3</v>
      </c>
      <c r="W1694" s="77">
        <f t="shared" si="222"/>
        <v>29600016</v>
      </c>
      <c r="X1694" s="77">
        <f t="shared" si="223"/>
        <v>12</v>
      </c>
    </row>
    <row r="1695" spans="1:24" ht="30" customHeight="1" x14ac:dyDescent="0.25">
      <c r="A1695" s="45" t="s">
        <v>92</v>
      </c>
      <c r="B1695" s="46" t="s">
        <v>36</v>
      </c>
      <c r="C1695" s="46">
        <v>15</v>
      </c>
      <c r="D1695" s="46">
        <v>70</v>
      </c>
      <c r="E1695" s="47">
        <v>44510</v>
      </c>
      <c r="F1695" s="61"/>
      <c r="G1695" s="46"/>
      <c r="H1695" s="50" t="str">
        <f>IFERROR(VLOOKUP(Abfalldokumentation!$B1695,Artikel!A:C,3,FALSE),Abfalldokumentation!$B1695)</f>
        <v>-</v>
      </c>
      <c r="I1695" s="73" t="str">
        <f>VLOOKUP(V1695,'Linien - BU'!A:B,2,FALSE)</f>
        <v>Rest</v>
      </c>
      <c r="J1695" s="74">
        <f t="shared" ref="J1695:J1708" si="224">C1695</f>
        <v>15</v>
      </c>
      <c r="K1695" s="75">
        <f>Abfalldokumentation!$E1695</f>
        <v>44510</v>
      </c>
      <c r="L1695" s="74" t="str">
        <f>IFERROR(IF(VLOOKUP(W1695,'[1]Rohware 230'!$B:$C,2,FALSE)=0,"Rohware"),
IFERROR(IF(VLOOKUP(W1695,[1]Sammelnr.!$B:$C,2,FALSE)=0,"Sammelnr. ungeschält ABS"),
IFERROR(IF(VLOOKUP(W1695,[1]Sammelnr.!$E:$F,2,FALSE)=0,"Sammelnr. ungeschält VS"),
IFERROR(IF(VLOOKUP(W1695,[1]Sammelnr.!$H:$I,2,FALSE)=0,"Sammelnr. geschält"),
IFERROR(IF(VLOOKUP(W1695,[1]Offen!$B:$C,2,FALSE)=0,"Offen ungeschält ABS"),
IFERROR(IF(VLOOKUP(W1695,[1]Offen!$E:$F,2,FALSE)=0,"Offen ungeschält VOS"),
IFERROR(IF(VLOOKUP(W1695,[1]Offen!$H:$I,2,FALSE)=0,"Offen geschält RW"),
IFERROR(IF(VLOOKUP(W1695,[1]Offen!$K:$L,2,FALSE)=0,"Offen vegan"),
IFERROR(IF(VLOOKUP(W1695,[1]Offen!$N:$O,2,FALSE)=0,"Offen Zipfel"),
IFERROR(IF(VLOOKUP(W1695,[1]Offen!$Q:$R,2,FALSE)=0,"Offen Endstücke"),
IFERROR(IF(VLOOKUP(W1695,[1]Vakuumiert!$B:$C,2,FALSE)=0,"Vakuumierter VOS ungeschält"),
IFERROR(IF(VLOOKUP(W1695,[1]Vakuumiert!$E:$F,2,FALSE)=0,"Vakuumierter ABS ungeschält"),
IFERROR(IF(VLOOKUP(W1695,[1]Vakuumiert!$H:$I,2,FALSE)=0,"Vakuumierter VOS geschält"),
IFERROR(IF(VLOOKUP(W1695,[1]Vakuumiert!$K:$L,2,FALSE)=0,"Vakuumierter VOS vegan"),
IFERROR(IF(VLOOKUP(W1695,[1]Vakuumiert!$N:$O,2,FALSE)=0,"Vakuumierter VOS Zipfel"),
IFERROR(IF(VLOOKUP(W1695,[1]Vakuumiert!$Q:$R,2,FALSE)=0,"Vakuumiert geschält"),
IFERROR(IF(VLOOKUP(W1695,'[1]vakuumierte Fertigprodukte'!$B:$C,2,FALSE)=0,"Fertigprodukte"),
IFERROR(IF(VLOOKUP(W1695,'[1]vakuumierte Fertigprodukte'!$E:$FI,2,FALSE)=0,"Vakuumierte Zipfel"),
IFERROR(IF(VLOOKUP(W1695,[1]Wurste!$B:$C,2,FALSE)=0,"Räucherwürste"),
IFERROR(IF(VLOOKUP(W1695,[1]Wurste!$E:$F,2,FALSE)=0,"URW/URGW Wurst"),
IFERROR(IF(VLOOKUP(W1695,[1]Wurste!$H:$I,2,FALSE)=0,"HF-Wurst Vegan"),
IFERROR(IF(VLOOKUP(W1695,[1]Wurste!$K:$L,2,FALSE)=0,"320er ohne Würste"),
IFERROR(IF(AND(OR(Abfalldokumentation!$I1695="BU3",Abfalldokumentation!$I1695="Verkauf"),Abfalldokumentation!$N1695="Schimmel",Abfalldokumentation!$O1695="keinen Abnehmer/kein Schälpersonal"),"Div. Zipfel, ES ohne Verwendung",VLOOKUP(Abfalldokumentation!$M1695,Produktgruppen!A:B,2,FALSE)),"-")))))))))))))))))))))))</f>
        <v>Rest</v>
      </c>
      <c r="M1695" s="76" t="str">
        <f>IFERROR(VLOOKUP(Abfalldokumentation!$W1695,Artikel!A:C,3,FALSE),Abfalldokumentation!$W1695)</f>
        <v>-</v>
      </c>
      <c r="N1695" s="76" t="str">
        <f>VLOOKUP(D1695,'Liste Gründe'!A:D,2,FALSE)</f>
        <v>Qualitätssicherung</v>
      </c>
      <c r="O1695" s="75" t="str">
        <f>IF(ISBLANK(F1695),VLOOKUP(Abfalldokumentation!$X1695,'Liste Gründe'!A:D,3,FALSE),F1695)</f>
        <v>Rückstellproben</v>
      </c>
      <c r="P1695" s="76" t="str">
        <f>IF(ISBLANK(Abfalldokumentation!$G1695),"-",Abfalldokumentation!$G1695)</f>
        <v>-</v>
      </c>
      <c r="Q1695" s="76">
        <f t="shared" ref="Q1695:Q1708" si="225">_xlfn.ISOWEEKNUM(K1695)</f>
        <v>45</v>
      </c>
      <c r="R1695" s="76" t="str">
        <f t="shared" ref="R1695:R1708" si="226">"Produkte"</f>
        <v>Produkte</v>
      </c>
      <c r="S1695" s="76" t="str">
        <f t="shared" ref="S1695:S1708" si="227">"BUs"</f>
        <v>BUs</v>
      </c>
      <c r="T1695" s="76" t="str">
        <f t="shared" ref="T1695:T1708" si="228">"Symptome"</f>
        <v>Symptome</v>
      </c>
      <c r="U1695" s="76" t="str">
        <f>IFERROR(VLOOKUP(Abfalldokumentation!$W1695,Kennzahlen!S:U,3,FALSE)*Abfalldokumentation!$J1695,"0")</f>
        <v>0</v>
      </c>
      <c r="V1695" s="76" t="str">
        <f>IF(ISBLANK(A1695),VLOOKUP(Abfalldokumentation!$W1695,'Linien - BU'!R:S,2,FALSE),A1695)</f>
        <v>Labor</v>
      </c>
      <c r="W1695" s="77" t="str">
        <f t="shared" ref="W1695:W1708" si="229">B1695</f>
        <v>-</v>
      </c>
      <c r="X1695" s="77">
        <f t="shared" ref="X1695:X1708" si="230">D1695</f>
        <v>70</v>
      </c>
    </row>
    <row r="1696" spans="1:24" ht="30" customHeight="1" x14ac:dyDescent="0.25">
      <c r="A1696" s="39" t="s">
        <v>89</v>
      </c>
      <c r="B1696" s="40" t="s">
        <v>36</v>
      </c>
      <c r="C1696" s="40">
        <v>9</v>
      </c>
      <c r="D1696" s="40">
        <v>74</v>
      </c>
      <c r="E1696" s="41">
        <v>44510</v>
      </c>
      <c r="F1696" s="59"/>
      <c r="G1696" s="40"/>
      <c r="H1696" s="44" t="str">
        <f>IFERROR(VLOOKUP(Abfalldokumentation!$B1696,Artikel!A:C,3,FALSE),Abfalldokumentation!$B1696)</f>
        <v>-</v>
      </c>
      <c r="I1696" s="78" t="str">
        <f>VLOOKUP(V1696,'Linien - BU'!A:B,2,FALSE)</f>
        <v>Rest</v>
      </c>
      <c r="J1696" s="79">
        <f t="shared" si="224"/>
        <v>9</v>
      </c>
      <c r="K1696" s="80">
        <f>Abfalldokumentation!$E1696</f>
        <v>44510</v>
      </c>
      <c r="L1696" s="79" t="str">
        <f>IFERROR(IF(VLOOKUP(W1696,'[1]Rohware 230'!$B:$C,2,FALSE)=0,"Rohware"),
IFERROR(IF(VLOOKUP(W1696,[1]Sammelnr.!$B:$C,2,FALSE)=0,"Sammelnr. ungeschält ABS"),
IFERROR(IF(VLOOKUP(W1696,[1]Sammelnr.!$E:$F,2,FALSE)=0,"Sammelnr. ungeschält VS"),
IFERROR(IF(VLOOKUP(W1696,[1]Sammelnr.!$H:$I,2,FALSE)=0,"Sammelnr. geschält"),
IFERROR(IF(VLOOKUP(W1696,[1]Offen!$B:$C,2,FALSE)=0,"Offen ungeschält ABS"),
IFERROR(IF(VLOOKUP(W1696,[1]Offen!$E:$F,2,FALSE)=0,"Offen ungeschält VOS"),
IFERROR(IF(VLOOKUP(W1696,[1]Offen!$H:$I,2,FALSE)=0,"Offen geschält RW"),
IFERROR(IF(VLOOKUP(W1696,[1]Offen!$K:$L,2,FALSE)=0,"Offen vegan"),
IFERROR(IF(VLOOKUP(W1696,[1]Offen!$N:$O,2,FALSE)=0,"Offen Zipfel"),
IFERROR(IF(VLOOKUP(W1696,[1]Offen!$Q:$R,2,FALSE)=0,"Offen Endstücke"),
IFERROR(IF(VLOOKUP(W1696,[1]Vakuumiert!$B:$C,2,FALSE)=0,"Vakuumierter VOS ungeschält"),
IFERROR(IF(VLOOKUP(W1696,[1]Vakuumiert!$E:$F,2,FALSE)=0,"Vakuumierter ABS ungeschält"),
IFERROR(IF(VLOOKUP(W1696,[1]Vakuumiert!$H:$I,2,FALSE)=0,"Vakuumierter VOS geschält"),
IFERROR(IF(VLOOKUP(W1696,[1]Vakuumiert!$K:$L,2,FALSE)=0,"Vakuumierter VOS vegan"),
IFERROR(IF(VLOOKUP(W1696,[1]Vakuumiert!$N:$O,2,FALSE)=0,"Vakuumierter VOS Zipfel"),
IFERROR(IF(VLOOKUP(W1696,[1]Vakuumiert!$Q:$R,2,FALSE)=0,"Vakuumiert geschält"),
IFERROR(IF(VLOOKUP(W1696,'[1]vakuumierte Fertigprodukte'!$B:$C,2,FALSE)=0,"Fertigprodukte"),
IFERROR(IF(VLOOKUP(W1696,'[1]vakuumierte Fertigprodukte'!$E:$FI,2,FALSE)=0,"Vakuumierte Zipfel"),
IFERROR(IF(VLOOKUP(W1696,[1]Wurste!$B:$C,2,FALSE)=0,"Räucherwürste"),
IFERROR(IF(VLOOKUP(W1696,[1]Wurste!$E:$F,2,FALSE)=0,"URW/URGW Wurst"),
IFERROR(IF(VLOOKUP(W1696,[1]Wurste!$H:$I,2,FALSE)=0,"HF-Wurst Vegan"),
IFERROR(IF(VLOOKUP(W1696,[1]Wurste!$K:$L,2,FALSE)=0,"320er ohne Würste"),
IFERROR(IF(AND(OR(Abfalldokumentation!$I1696="BU3",Abfalldokumentation!$I1696="Verkauf"),Abfalldokumentation!$N1696="Schimmel",Abfalldokumentation!$O1696="keinen Abnehmer/kein Schälpersonal"),"Div. Zipfel, ES ohne Verwendung",VLOOKUP(Abfalldokumentation!$M1696,Produktgruppen!A:B,2,FALSE)),"-")))))))))))))))))))))))</f>
        <v>Rest</v>
      </c>
      <c r="M1696" s="81" t="str">
        <f>IFERROR(VLOOKUP(Abfalldokumentation!$W1696,Artikel!A:C,3,FALSE),Abfalldokumentation!$W1696)</f>
        <v>-</v>
      </c>
      <c r="N1696" s="81" t="str">
        <f>VLOOKUP(D1696,'Liste Gründe'!A:D,2,FALSE)</f>
        <v>Qualitätssicherung</v>
      </c>
      <c r="O1696" s="80" t="str">
        <f>IF(ISBLANK(F1696),VLOOKUP(Abfalldokumentation!$X1696,'Liste Gründe'!A:D,3,FALSE),F1696)</f>
        <v>Sensorik</v>
      </c>
      <c r="P1696" s="81" t="str">
        <f>IF(ISBLANK(Abfalldokumentation!$G1696),"-",Abfalldokumentation!$G1696)</f>
        <v>-</v>
      </c>
      <c r="Q1696" s="81">
        <f t="shared" si="225"/>
        <v>45</v>
      </c>
      <c r="R1696" s="81" t="str">
        <f t="shared" si="226"/>
        <v>Produkte</v>
      </c>
      <c r="S1696" s="81" t="str">
        <f t="shared" si="227"/>
        <v>BUs</v>
      </c>
      <c r="T1696" s="81" t="str">
        <f t="shared" si="228"/>
        <v>Symptome</v>
      </c>
      <c r="U1696" s="81" t="str">
        <f>IFERROR(VLOOKUP(Abfalldokumentation!$W1696,Kennzahlen!S:U,3,FALSE)*Abfalldokumentation!$J1696,"0")</f>
        <v>0</v>
      </c>
      <c r="V1696" s="81" t="str">
        <f>IF(ISBLANK(A1696),VLOOKUP(Abfalldokumentation!$W1696,'Linien - BU'!R:S,2,FALSE),A1696)</f>
        <v>QM</v>
      </c>
      <c r="W1696" s="77" t="str">
        <f t="shared" si="229"/>
        <v>-</v>
      </c>
      <c r="X1696" s="77">
        <f t="shared" si="230"/>
        <v>74</v>
      </c>
    </row>
    <row r="1697" spans="1:24" ht="30" customHeight="1" x14ac:dyDescent="0.25">
      <c r="A1697" s="45" t="s">
        <v>92</v>
      </c>
      <c r="B1697" s="46" t="s">
        <v>36</v>
      </c>
      <c r="C1697" s="46">
        <v>1</v>
      </c>
      <c r="D1697" s="46">
        <v>74</v>
      </c>
      <c r="E1697" s="47">
        <v>44510</v>
      </c>
      <c r="F1697" s="61"/>
      <c r="G1697" s="46"/>
      <c r="H1697" s="50" t="str">
        <f>IFERROR(VLOOKUP(Abfalldokumentation!$B1697,Artikel!A:C,3,FALSE),Abfalldokumentation!$B1697)</f>
        <v>-</v>
      </c>
      <c r="I1697" s="73" t="str">
        <f>VLOOKUP(V1697,'Linien - BU'!A:B,2,FALSE)</f>
        <v>Rest</v>
      </c>
      <c r="J1697" s="74">
        <f t="shared" si="224"/>
        <v>1</v>
      </c>
      <c r="K1697" s="75">
        <f>Abfalldokumentation!$E1697</f>
        <v>44510</v>
      </c>
      <c r="L1697" s="74" t="str">
        <f>IFERROR(IF(VLOOKUP(W1697,'[1]Rohware 230'!$B:$C,2,FALSE)=0,"Rohware"),
IFERROR(IF(VLOOKUP(W1697,[1]Sammelnr.!$B:$C,2,FALSE)=0,"Sammelnr. ungeschält ABS"),
IFERROR(IF(VLOOKUP(W1697,[1]Sammelnr.!$E:$F,2,FALSE)=0,"Sammelnr. ungeschält VS"),
IFERROR(IF(VLOOKUP(W1697,[1]Sammelnr.!$H:$I,2,FALSE)=0,"Sammelnr. geschält"),
IFERROR(IF(VLOOKUP(W1697,[1]Offen!$B:$C,2,FALSE)=0,"Offen ungeschält ABS"),
IFERROR(IF(VLOOKUP(W1697,[1]Offen!$E:$F,2,FALSE)=0,"Offen ungeschält VOS"),
IFERROR(IF(VLOOKUP(W1697,[1]Offen!$H:$I,2,FALSE)=0,"Offen geschält RW"),
IFERROR(IF(VLOOKUP(W1697,[1]Offen!$K:$L,2,FALSE)=0,"Offen vegan"),
IFERROR(IF(VLOOKUP(W1697,[1]Offen!$N:$O,2,FALSE)=0,"Offen Zipfel"),
IFERROR(IF(VLOOKUP(W1697,[1]Offen!$Q:$R,2,FALSE)=0,"Offen Endstücke"),
IFERROR(IF(VLOOKUP(W1697,[1]Vakuumiert!$B:$C,2,FALSE)=0,"Vakuumierter VOS ungeschält"),
IFERROR(IF(VLOOKUP(W1697,[1]Vakuumiert!$E:$F,2,FALSE)=0,"Vakuumierter ABS ungeschält"),
IFERROR(IF(VLOOKUP(W1697,[1]Vakuumiert!$H:$I,2,FALSE)=0,"Vakuumierter VOS geschält"),
IFERROR(IF(VLOOKUP(W1697,[1]Vakuumiert!$K:$L,2,FALSE)=0,"Vakuumierter VOS vegan"),
IFERROR(IF(VLOOKUP(W1697,[1]Vakuumiert!$N:$O,2,FALSE)=0,"Vakuumierter VOS Zipfel"),
IFERROR(IF(VLOOKUP(W1697,[1]Vakuumiert!$Q:$R,2,FALSE)=0,"Vakuumiert geschält"),
IFERROR(IF(VLOOKUP(W1697,'[1]vakuumierte Fertigprodukte'!$B:$C,2,FALSE)=0,"Fertigprodukte"),
IFERROR(IF(VLOOKUP(W1697,'[1]vakuumierte Fertigprodukte'!$E:$FI,2,FALSE)=0,"Vakuumierte Zipfel"),
IFERROR(IF(VLOOKUP(W1697,[1]Wurste!$B:$C,2,FALSE)=0,"Räucherwürste"),
IFERROR(IF(VLOOKUP(W1697,[1]Wurste!$E:$F,2,FALSE)=0,"URW/URGW Wurst"),
IFERROR(IF(VLOOKUP(W1697,[1]Wurste!$H:$I,2,FALSE)=0,"HF-Wurst Vegan"),
IFERROR(IF(VLOOKUP(W1697,[1]Wurste!$K:$L,2,FALSE)=0,"320er ohne Würste"),
IFERROR(IF(AND(OR(Abfalldokumentation!$I1697="BU3",Abfalldokumentation!$I1697="Verkauf"),Abfalldokumentation!$N1697="Schimmel",Abfalldokumentation!$O1697="keinen Abnehmer/kein Schälpersonal"),"Div. Zipfel, ES ohne Verwendung",VLOOKUP(Abfalldokumentation!$M1697,Produktgruppen!A:B,2,FALSE)),"-")))))))))))))))))))))))</f>
        <v>Rest</v>
      </c>
      <c r="M1697" s="76" t="str">
        <f>IFERROR(VLOOKUP(Abfalldokumentation!$W1697,Artikel!A:C,3,FALSE),Abfalldokumentation!$W1697)</f>
        <v>-</v>
      </c>
      <c r="N1697" s="76" t="str">
        <f>VLOOKUP(D1697,'Liste Gründe'!A:D,2,FALSE)</f>
        <v>Qualitätssicherung</v>
      </c>
      <c r="O1697" s="75" t="str">
        <f>IF(ISBLANK(F1697),VLOOKUP(Abfalldokumentation!$X1697,'Liste Gründe'!A:D,3,FALSE),F1697)</f>
        <v>Sensorik</v>
      </c>
      <c r="P1697" s="76" t="str">
        <f>IF(ISBLANK(Abfalldokumentation!$G1697),"-",Abfalldokumentation!$G1697)</f>
        <v>-</v>
      </c>
      <c r="Q1697" s="76">
        <f t="shared" si="225"/>
        <v>45</v>
      </c>
      <c r="R1697" s="76" t="str">
        <f t="shared" si="226"/>
        <v>Produkte</v>
      </c>
      <c r="S1697" s="76" t="str">
        <f t="shared" si="227"/>
        <v>BUs</v>
      </c>
      <c r="T1697" s="76" t="str">
        <f t="shared" si="228"/>
        <v>Symptome</v>
      </c>
      <c r="U1697" s="76" t="str">
        <f>IFERROR(VLOOKUP(Abfalldokumentation!$W1697,Kennzahlen!S:U,3,FALSE)*Abfalldokumentation!$J1697,"0")</f>
        <v>0</v>
      </c>
      <c r="V1697" s="76" t="str">
        <f>IF(ISBLANK(A1697),VLOOKUP(Abfalldokumentation!$W1697,'Linien - BU'!R:S,2,FALSE),A1697)</f>
        <v>Labor</v>
      </c>
      <c r="W1697" s="77" t="str">
        <f t="shared" si="229"/>
        <v>-</v>
      </c>
      <c r="X1697" s="77">
        <f t="shared" si="230"/>
        <v>74</v>
      </c>
    </row>
    <row r="1698" spans="1:24" ht="30" customHeight="1" x14ac:dyDescent="0.25">
      <c r="A1698" s="39" t="s">
        <v>11</v>
      </c>
      <c r="B1698" s="40">
        <v>49500185</v>
      </c>
      <c r="C1698" s="40">
        <v>306</v>
      </c>
      <c r="D1698" s="40">
        <v>12</v>
      </c>
      <c r="E1698" s="41">
        <v>44510</v>
      </c>
      <c r="F1698" s="59"/>
      <c r="G1698" s="40"/>
      <c r="H1698" s="44" t="str">
        <f>IFERROR(VLOOKUP(Abfalldokumentation!$B1698,Artikel!A:C,3,FALSE),Abfalldokumentation!$B1698)</f>
        <v>RÄU-END SCHI ENDSTÜCK R</v>
      </c>
      <c r="I1698" s="78" t="str">
        <f>VLOOKUP(V1698,'Linien - BU'!A:B,2,FALSE)</f>
        <v>Verkauf</v>
      </c>
      <c r="J1698" s="79">
        <f t="shared" si="224"/>
        <v>306</v>
      </c>
      <c r="K1698" s="80">
        <f>Abfalldokumentation!$E1698</f>
        <v>44510</v>
      </c>
      <c r="L1698" s="79" t="str">
        <f>IFERROR(IF(VLOOKUP(W1698,'[1]Rohware 230'!$B:$C,2,FALSE)=0,"Rohware"),
IFERROR(IF(VLOOKUP(W1698,[1]Sammelnr.!$B:$C,2,FALSE)=0,"Sammelnr. ungeschält ABS"),
IFERROR(IF(VLOOKUP(W1698,[1]Sammelnr.!$E:$F,2,FALSE)=0,"Sammelnr. ungeschält VS"),
IFERROR(IF(VLOOKUP(W1698,[1]Sammelnr.!$H:$I,2,FALSE)=0,"Sammelnr. geschält"),
IFERROR(IF(VLOOKUP(W1698,[1]Offen!$B:$C,2,FALSE)=0,"Offen ungeschält ABS"),
IFERROR(IF(VLOOKUP(W1698,[1]Offen!$E:$F,2,FALSE)=0,"Offen ungeschält VOS"),
IFERROR(IF(VLOOKUP(W1698,[1]Offen!$H:$I,2,FALSE)=0,"Offen geschält RW"),
IFERROR(IF(VLOOKUP(W1698,[1]Offen!$K:$L,2,FALSE)=0,"Offen vegan"),
IFERROR(IF(VLOOKUP(W1698,[1]Offen!$N:$O,2,FALSE)=0,"Offen Zipfel"),
IFERROR(IF(VLOOKUP(W1698,[1]Offen!$Q:$R,2,FALSE)=0,"Offen Endstücke"),
IFERROR(IF(VLOOKUP(W1698,[1]Vakuumiert!$B:$C,2,FALSE)=0,"Vakuumierter VOS ungeschält"),
IFERROR(IF(VLOOKUP(W1698,[1]Vakuumiert!$E:$F,2,FALSE)=0,"Vakuumierter ABS ungeschält"),
IFERROR(IF(VLOOKUP(W1698,[1]Vakuumiert!$H:$I,2,FALSE)=0,"Vakuumierter VOS geschält"),
IFERROR(IF(VLOOKUP(W1698,[1]Vakuumiert!$K:$L,2,FALSE)=0,"Vakuumierter VOS vegan"),
IFERROR(IF(VLOOKUP(W1698,[1]Vakuumiert!$N:$O,2,FALSE)=0,"Vakuumierter VOS Zipfel"),
IFERROR(IF(VLOOKUP(W1698,[1]Vakuumiert!$Q:$R,2,FALSE)=0,"Vakuumiert geschält"),
IFERROR(IF(VLOOKUP(W1698,'[1]vakuumierte Fertigprodukte'!$B:$C,2,FALSE)=0,"Fertigprodukte"),
IFERROR(IF(VLOOKUP(W1698,'[1]vakuumierte Fertigprodukte'!$E:$FI,2,FALSE)=0,"Vakuumierte Zipfel"),
IFERROR(IF(VLOOKUP(W1698,[1]Wurste!$B:$C,2,FALSE)=0,"Räucherwürste"),
IFERROR(IF(VLOOKUP(W1698,[1]Wurste!$E:$F,2,FALSE)=0,"URW/URGW Wurst"),
IFERROR(IF(VLOOKUP(W1698,[1]Wurste!$H:$I,2,FALSE)=0,"HF-Wurst Vegan"),
IFERROR(IF(VLOOKUP(W1698,[1]Wurste!$K:$L,2,FALSE)=0,"320er ohne Würste"),
IFERROR(IF(AND(OR(Abfalldokumentation!$I1698="BU3",Abfalldokumentation!$I1698="Verkauf"),Abfalldokumentation!$N1698="Schimmel",Abfalldokumentation!$O1698="keinen Abnehmer/kein Schälpersonal"),"Div. Zipfel, ES ohne Verwendung",VLOOKUP(Abfalldokumentation!$M1698,Produktgruppen!A:B,2,FALSE)),"-")))))))))))))))))))))))</f>
        <v>Vakuumierte Zipfel</v>
      </c>
      <c r="M1698" s="81" t="str">
        <f>IFERROR(VLOOKUP(Abfalldokumentation!$W1698,Artikel!A:C,3,FALSE),Abfalldokumentation!$W1698)</f>
        <v>RÄU-END SCHI ENDSTÜCK R</v>
      </c>
      <c r="N1698" s="81" t="str">
        <f>VLOOKUP(D1698,'Liste Gründe'!A:D,2,FALSE)</f>
        <v>Schimmel</v>
      </c>
      <c r="O1698" s="80" t="str">
        <f>IF(ISBLANK(F1698),VLOOKUP(Abfalldokumentation!$X1698,'Liste Gründe'!A:D,3,FALSE),F1698)</f>
        <v>Schimmel</v>
      </c>
      <c r="P1698" s="81" t="str">
        <f>IF(ISBLANK(Abfalldokumentation!$G1698),"-",Abfalldokumentation!$G1698)</f>
        <v>-</v>
      </c>
      <c r="Q1698" s="81">
        <f t="shared" si="225"/>
        <v>45</v>
      </c>
      <c r="R1698" s="81" t="str">
        <f t="shared" si="226"/>
        <v>Produkte</v>
      </c>
      <c r="S1698" s="81" t="str">
        <f t="shared" si="227"/>
        <v>BUs</v>
      </c>
      <c r="T1698" s="81" t="str">
        <f t="shared" si="228"/>
        <v>Symptome</v>
      </c>
      <c r="U1698" s="81">
        <f>IFERROR(VLOOKUP(Abfalldokumentation!$W1698,Kennzahlen!S:U,3,FALSE)*Abfalldokumentation!$J1698,"0")</f>
        <v>130.50899999999999</v>
      </c>
      <c r="V1698" s="81" t="str">
        <f>IF(ISBLANK(A1698),VLOOKUP(Abfalldokumentation!$W1698,'Linien - BU'!R:S,2,FALSE),A1698)</f>
        <v>Verkauf</v>
      </c>
      <c r="W1698" s="77">
        <f t="shared" si="229"/>
        <v>49500185</v>
      </c>
      <c r="X1698" s="77">
        <f t="shared" si="230"/>
        <v>12</v>
      </c>
    </row>
    <row r="1699" spans="1:24" ht="30" customHeight="1" x14ac:dyDescent="0.25">
      <c r="A1699" s="45">
        <v>3100</v>
      </c>
      <c r="B1699" s="46">
        <v>31900002</v>
      </c>
      <c r="C1699" s="46">
        <v>40</v>
      </c>
      <c r="D1699" s="46">
        <v>20</v>
      </c>
      <c r="E1699" s="47">
        <v>44510</v>
      </c>
      <c r="F1699" s="61"/>
      <c r="G1699" s="46"/>
      <c r="H1699" s="50" t="str">
        <f>IFERROR(VLOOKUP(Abfalldokumentation!$B1699,Artikel!A:C,3,FALSE),Abfalldokumentation!$B1699)</f>
        <v>VEG-SCH WÜRZIG  7,2KG</v>
      </c>
      <c r="I1699" s="73" t="str">
        <f>VLOOKUP(V1699,'Linien - BU'!A:B,2,FALSE)</f>
        <v>BU1</v>
      </c>
      <c r="J1699" s="74">
        <f t="shared" si="224"/>
        <v>40</v>
      </c>
      <c r="K1699" s="75">
        <f>Abfalldokumentation!$E1699</f>
        <v>44510</v>
      </c>
      <c r="L1699" s="74" t="str">
        <f>IFERROR(IF(VLOOKUP(W1699,'[1]Rohware 230'!$B:$C,2,FALSE)=0,"Rohware"),
IFERROR(IF(VLOOKUP(W1699,[1]Sammelnr.!$B:$C,2,FALSE)=0,"Sammelnr. ungeschält ABS"),
IFERROR(IF(VLOOKUP(W1699,[1]Sammelnr.!$E:$F,2,FALSE)=0,"Sammelnr. ungeschält VS"),
IFERROR(IF(VLOOKUP(W1699,[1]Sammelnr.!$H:$I,2,FALSE)=0,"Sammelnr. geschält"),
IFERROR(IF(VLOOKUP(W1699,[1]Offen!$B:$C,2,FALSE)=0,"Offen ungeschält ABS"),
IFERROR(IF(VLOOKUP(W1699,[1]Offen!$E:$F,2,FALSE)=0,"Offen ungeschält VOS"),
IFERROR(IF(VLOOKUP(W1699,[1]Offen!$H:$I,2,FALSE)=0,"Offen geschält RW"),
IFERROR(IF(VLOOKUP(W1699,[1]Offen!$K:$L,2,FALSE)=0,"Offen vegan"),
IFERROR(IF(VLOOKUP(W1699,[1]Offen!$N:$O,2,FALSE)=0,"Offen Zipfel"),
IFERROR(IF(VLOOKUP(W1699,[1]Offen!$Q:$R,2,FALSE)=0,"Offen Endstücke"),
IFERROR(IF(VLOOKUP(W1699,[1]Vakuumiert!$B:$C,2,FALSE)=0,"Vakuumierter VOS ungeschält"),
IFERROR(IF(VLOOKUP(W1699,[1]Vakuumiert!$E:$F,2,FALSE)=0,"Vakuumierter ABS ungeschält"),
IFERROR(IF(VLOOKUP(W1699,[1]Vakuumiert!$H:$I,2,FALSE)=0,"Vakuumierter VOS geschält"),
IFERROR(IF(VLOOKUP(W1699,[1]Vakuumiert!$K:$L,2,FALSE)=0,"Vakuumierter VOS vegan"),
IFERROR(IF(VLOOKUP(W1699,[1]Vakuumiert!$N:$O,2,FALSE)=0,"Vakuumierter VOS Zipfel"),
IFERROR(IF(VLOOKUP(W1699,[1]Vakuumiert!$Q:$R,2,FALSE)=0,"Vakuumiert geschält"),
IFERROR(IF(VLOOKUP(W1699,'[1]vakuumierte Fertigprodukte'!$B:$C,2,FALSE)=0,"Fertigprodukte"),
IFERROR(IF(VLOOKUP(W1699,'[1]vakuumierte Fertigprodukte'!$E:$FI,2,FALSE)=0,"Vakuumierte Zipfel"),
IFERROR(IF(VLOOKUP(W1699,[1]Wurste!$B:$C,2,FALSE)=0,"Räucherwürste"),
IFERROR(IF(VLOOKUP(W1699,[1]Wurste!$E:$F,2,FALSE)=0,"URW/URGW Wurst"),
IFERROR(IF(VLOOKUP(W1699,[1]Wurste!$H:$I,2,FALSE)=0,"HF-Wurst Vegan"),
IFERROR(IF(VLOOKUP(W1699,[1]Wurste!$K:$L,2,FALSE)=0,"320er ohne Würste"),
IFERROR(IF(AND(OR(Abfalldokumentation!$I1699="BU3",Abfalldokumentation!$I1699="Verkauf"),Abfalldokumentation!$N1699="Schimmel",Abfalldokumentation!$O1699="keinen Abnehmer/kein Schälpersonal"),"Div. Zipfel, ES ohne Verwendung",VLOOKUP(Abfalldokumentation!$M1699,Produktgruppen!A:B,2,FALSE)),"-")))))))))))))))))))))))</f>
        <v>HF-Wurst Vegan</v>
      </c>
      <c r="M1699" s="76" t="str">
        <f>IFERROR(VLOOKUP(Abfalldokumentation!$W1699,Artikel!A:C,3,FALSE),Abfalldokumentation!$W1699)</f>
        <v>VEG-SCH WÜRZIG  7,2KG</v>
      </c>
      <c r="N1699" s="76" t="str">
        <f>VLOOKUP(D1699,'Liste Gründe'!A:D,2,FALSE)</f>
        <v>Linienbezogen</v>
      </c>
      <c r="O1699" s="75" t="str">
        <f>IF(ISBLANK(F1699),VLOOKUP(Abfalldokumentation!$X1699,'Liste Gründe'!A:D,3,FALSE),F1699)</f>
        <v>Füllkopf tropft (vegan)</v>
      </c>
      <c r="P1699" s="76" t="str">
        <f>IF(ISBLANK(Abfalldokumentation!$G1699),"-",Abfalldokumentation!$G1699)</f>
        <v>-</v>
      </c>
      <c r="Q1699" s="76">
        <f t="shared" si="225"/>
        <v>45</v>
      </c>
      <c r="R1699" s="76" t="str">
        <f t="shared" si="226"/>
        <v>Produkte</v>
      </c>
      <c r="S1699" s="76" t="str">
        <f t="shared" si="227"/>
        <v>BUs</v>
      </c>
      <c r="T1699" s="76" t="str">
        <f t="shared" si="228"/>
        <v>Symptome</v>
      </c>
      <c r="U1699" s="76">
        <f>IFERROR(VLOOKUP(Abfalldokumentation!$W1699,Kennzahlen!S:U,3,FALSE)*Abfalldokumentation!$J1699,"0")</f>
        <v>719.59199999999998</v>
      </c>
      <c r="V1699" s="76">
        <f>IF(ISBLANK(A1699),VLOOKUP(Abfalldokumentation!$W1699,'Linien - BU'!R:S,2,FALSE),A1699)</f>
        <v>3100</v>
      </c>
      <c r="W1699" s="77">
        <f t="shared" si="229"/>
        <v>31900002</v>
      </c>
      <c r="X1699" s="77">
        <f t="shared" si="230"/>
        <v>20</v>
      </c>
    </row>
    <row r="1700" spans="1:24" ht="30" customHeight="1" x14ac:dyDescent="0.25">
      <c r="A1700" s="39" t="s">
        <v>272</v>
      </c>
      <c r="B1700" s="40">
        <v>32000049</v>
      </c>
      <c r="C1700" s="40">
        <v>60</v>
      </c>
      <c r="D1700" s="40">
        <v>31</v>
      </c>
      <c r="E1700" s="41">
        <v>44510</v>
      </c>
      <c r="F1700" s="59"/>
      <c r="G1700" s="40"/>
      <c r="H1700" s="44" t="str">
        <f>IFERROR(VLOOKUP(Abfalldokumentation!$B1700,Artikel!A:C,3,FALSE),Abfalldokumentation!$B1700)</f>
        <v>GRW NATUR 7,2KG</v>
      </c>
      <c r="I1700" s="78" t="str">
        <f>VLOOKUP(V1700,'Linien - BU'!A:B,2,FALSE)</f>
        <v>BU1</v>
      </c>
      <c r="J1700" s="79">
        <f t="shared" si="224"/>
        <v>60</v>
      </c>
      <c r="K1700" s="80">
        <f>Abfalldokumentation!$E1700</f>
        <v>44510</v>
      </c>
      <c r="L1700" s="79" t="str">
        <f>IFERROR(IF(VLOOKUP(W1700,'[1]Rohware 230'!$B:$C,2,FALSE)=0,"Rohware"),
IFERROR(IF(VLOOKUP(W1700,[1]Sammelnr.!$B:$C,2,FALSE)=0,"Sammelnr. ungeschält ABS"),
IFERROR(IF(VLOOKUP(W1700,[1]Sammelnr.!$E:$F,2,FALSE)=0,"Sammelnr. ungeschält VS"),
IFERROR(IF(VLOOKUP(W1700,[1]Sammelnr.!$H:$I,2,FALSE)=0,"Sammelnr. geschält"),
IFERROR(IF(VLOOKUP(W1700,[1]Offen!$B:$C,2,FALSE)=0,"Offen ungeschält ABS"),
IFERROR(IF(VLOOKUP(W1700,[1]Offen!$E:$F,2,FALSE)=0,"Offen ungeschält VOS"),
IFERROR(IF(VLOOKUP(W1700,[1]Offen!$H:$I,2,FALSE)=0,"Offen geschält RW"),
IFERROR(IF(VLOOKUP(W1700,[1]Offen!$K:$L,2,FALSE)=0,"Offen vegan"),
IFERROR(IF(VLOOKUP(W1700,[1]Offen!$N:$O,2,FALSE)=0,"Offen Zipfel"),
IFERROR(IF(VLOOKUP(W1700,[1]Offen!$Q:$R,2,FALSE)=0,"Offen Endstücke"),
IFERROR(IF(VLOOKUP(W1700,[1]Vakuumiert!$B:$C,2,FALSE)=0,"Vakuumierter VOS ungeschält"),
IFERROR(IF(VLOOKUP(W1700,[1]Vakuumiert!$E:$F,2,FALSE)=0,"Vakuumierter ABS ungeschält"),
IFERROR(IF(VLOOKUP(W1700,[1]Vakuumiert!$H:$I,2,FALSE)=0,"Vakuumierter VOS geschält"),
IFERROR(IF(VLOOKUP(W1700,[1]Vakuumiert!$K:$L,2,FALSE)=0,"Vakuumierter VOS vegan"),
IFERROR(IF(VLOOKUP(W1700,[1]Vakuumiert!$N:$O,2,FALSE)=0,"Vakuumierter VOS Zipfel"),
IFERROR(IF(VLOOKUP(W1700,[1]Vakuumiert!$Q:$R,2,FALSE)=0,"Vakuumiert geschält"),
IFERROR(IF(VLOOKUP(W1700,'[1]vakuumierte Fertigprodukte'!$B:$C,2,FALSE)=0,"Fertigprodukte"),
IFERROR(IF(VLOOKUP(W1700,'[1]vakuumierte Fertigprodukte'!$E:$FI,2,FALSE)=0,"Vakuumierte Zipfel"),
IFERROR(IF(VLOOKUP(W1700,[1]Wurste!$B:$C,2,FALSE)=0,"Räucherwürste"),
IFERROR(IF(VLOOKUP(W1700,[1]Wurste!$E:$F,2,FALSE)=0,"URW/URGW Wurst"),
IFERROR(IF(VLOOKUP(W1700,[1]Wurste!$H:$I,2,FALSE)=0,"HF-Wurst Vegan"),
IFERROR(IF(VLOOKUP(W1700,[1]Wurste!$K:$L,2,FALSE)=0,"320er ohne Würste"),
IFERROR(IF(AND(OR(Abfalldokumentation!$I1700="BU3",Abfalldokumentation!$I1700="Verkauf"),Abfalldokumentation!$N1700="Schimmel",Abfalldokumentation!$O1700="keinen Abnehmer/kein Schälpersonal"),"Div. Zipfel, ES ohne Verwendung",VLOOKUP(Abfalldokumentation!$M1700,Produktgruppen!A:B,2,FALSE)),"-")))))))))))))))))))))))</f>
        <v>Räucherwürste</v>
      </c>
      <c r="M1700" s="81" t="str">
        <f>IFERROR(VLOOKUP(Abfalldokumentation!$W1700,Artikel!A:C,3,FALSE),Abfalldokumentation!$W1700)</f>
        <v>GRW NATUR 7,2KG</v>
      </c>
      <c r="N1700" s="81" t="str">
        <f>VLOOKUP(D1700,'Liste Gründe'!A:D,2,FALSE)</f>
        <v>Linienbezogen</v>
      </c>
      <c r="O1700" s="80" t="str">
        <f>IF(ISBLANK(F1700),VLOOKUP(Abfalldokumentation!$X1700,'Liste Gründe'!A:D,3,FALSE),F1700)</f>
        <v>Clip gerissen</v>
      </c>
      <c r="P1700" s="81" t="str">
        <f>IF(ISBLANK(Abfalldokumentation!$G1700),"-",Abfalldokumentation!$G1700)</f>
        <v>-</v>
      </c>
      <c r="Q1700" s="81">
        <f t="shared" si="225"/>
        <v>45</v>
      </c>
      <c r="R1700" s="81" t="str">
        <f t="shared" si="226"/>
        <v>Produkte</v>
      </c>
      <c r="S1700" s="81" t="str">
        <f t="shared" si="227"/>
        <v>BUs</v>
      </c>
      <c r="T1700" s="81" t="str">
        <f t="shared" si="228"/>
        <v>Symptome</v>
      </c>
      <c r="U1700" s="81" t="str">
        <f>IFERROR(VLOOKUP(Abfalldokumentation!$W1700,Kennzahlen!S:U,3,FALSE)*Abfalldokumentation!$J1700,"0")</f>
        <v>0</v>
      </c>
      <c r="V1700" s="81" t="str">
        <f>IF(ISBLANK(A1700),VLOOKUP(Abfalldokumentation!$W1700,'Linien - BU'!R:S,2,FALSE),A1700)</f>
        <v>HN848</v>
      </c>
      <c r="W1700" s="77">
        <f t="shared" si="229"/>
        <v>32000049</v>
      </c>
      <c r="X1700" s="77">
        <f t="shared" si="230"/>
        <v>31</v>
      </c>
    </row>
    <row r="1701" spans="1:24" ht="30" customHeight="1" x14ac:dyDescent="0.25">
      <c r="A1701" s="45">
        <v>3010</v>
      </c>
      <c r="B1701" s="46">
        <v>32000107</v>
      </c>
      <c r="C1701" s="46">
        <v>60</v>
      </c>
      <c r="D1701" s="46">
        <v>31</v>
      </c>
      <c r="E1701" s="47">
        <v>44510</v>
      </c>
      <c r="F1701" s="61"/>
      <c r="G1701" s="46"/>
      <c r="H1701" s="50" t="str">
        <f>IFERROR(VLOOKUP(Abfalldokumentation!$B1701,Artikel!A:C,3,FALSE),Abfalldokumentation!$B1701)</f>
        <v>GRW CHILI-NAT 7,2GK NEU</v>
      </c>
      <c r="I1701" s="73" t="str">
        <f>VLOOKUP(V1701,'Linien - BU'!A:B,2,FALSE)</f>
        <v>BU1</v>
      </c>
      <c r="J1701" s="74">
        <f t="shared" si="224"/>
        <v>60</v>
      </c>
      <c r="K1701" s="75">
        <f>Abfalldokumentation!$E1701</f>
        <v>44510</v>
      </c>
      <c r="L1701" s="74" t="str">
        <f>IFERROR(IF(VLOOKUP(W1701,'[1]Rohware 230'!$B:$C,2,FALSE)=0,"Rohware"),
IFERROR(IF(VLOOKUP(W1701,[1]Sammelnr.!$B:$C,2,FALSE)=0,"Sammelnr. ungeschält ABS"),
IFERROR(IF(VLOOKUP(W1701,[1]Sammelnr.!$E:$F,2,FALSE)=0,"Sammelnr. ungeschält VS"),
IFERROR(IF(VLOOKUP(W1701,[1]Sammelnr.!$H:$I,2,FALSE)=0,"Sammelnr. geschält"),
IFERROR(IF(VLOOKUP(W1701,[1]Offen!$B:$C,2,FALSE)=0,"Offen ungeschält ABS"),
IFERROR(IF(VLOOKUP(W1701,[1]Offen!$E:$F,2,FALSE)=0,"Offen ungeschält VOS"),
IFERROR(IF(VLOOKUP(W1701,[1]Offen!$H:$I,2,FALSE)=0,"Offen geschält RW"),
IFERROR(IF(VLOOKUP(W1701,[1]Offen!$K:$L,2,FALSE)=0,"Offen vegan"),
IFERROR(IF(VLOOKUP(W1701,[1]Offen!$N:$O,2,FALSE)=0,"Offen Zipfel"),
IFERROR(IF(VLOOKUP(W1701,[1]Offen!$Q:$R,2,FALSE)=0,"Offen Endstücke"),
IFERROR(IF(VLOOKUP(W1701,[1]Vakuumiert!$B:$C,2,FALSE)=0,"Vakuumierter VOS ungeschält"),
IFERROR(IF(VLOOKUP(W1701,[1]Vakuumiert!$E:$F,2,FALSE)=0,"Vakuumierter ABS ungeschält"),
IFERROR(IF(VLOOKUP(W1701,[1]Vakuumiert!$H:$I,2,FALSE)=0,"Vakuumierter VOS geschält"),
IFERROR(IF(VLOOKUP(W1701,[1]Vakuumiert!$K:$L,2,FALSE)=0,"Vakuumierter VOS vegan"),
IFERROR(IF(VLOOKUP(W1701,[1]Vakuumiert!$N:$O,2,FALSE)=0,"Vakuumierter VOS Zipfel"),
IFERROR(IF(VLOOKUP(W1701,[1]Vakuumiert!$Q:$R,2,FALSE)=0,"Vakuumiert geschält"),
IFERROR(IF(VLOOKUP(W1701,'[1]vakuumierte Fertigprodukte'!$B:$C,2,FALSE)=0,"Fertigprodukte"),
IFERROR(IF(VLOOKUP(W1701,'[1]vakuumierte Fertigprodukte'!$E:$FI,2,FALSE)=0,"Vakuumierte Zipfel"),
IFERROR(IF(VLOOKUP(W1701,[1]Wurste!$B:$C,2,FALSE)=0,"Räucherwürste"),
IFERROR(IF(VLOOKUP(W1701,[1]Wurste!$E:$F,2,FALSE)=0,"URW/URGW Wurst"),
IFERROR(IF(VLOOKUP(W1701,[1]Wurste!$H:$I,2,FALSE)=0,"HF-Wurst Vegan"),
IFERROR(IF(VLOOKUP(W1701,[1]Wurste!$K:$L,2,FALSE)=0,"320er ohne Würste"),
IFERROR(IF(AND(OR(Abfalldokumentation!$I1701="BU3",Abfalldokumentation!$I1701="Verkauf"),Abfalldokumentation!$N1701="Schimmel",Abfalldokumentation!$O1701="keinen Abnehmer/kein Schälpersonal"),"Div. Zipfel, ES ohne Verwendung",VLOOKUP(Abfalldokumentation!$M1701,Produktgruppen!A:B,2,FALSE)),"-")))))))))))))))))))))))</f>
        <v>Räucherwürste</v>
      </c>
      <c r="M1701" s="76" t="str">
        <f>IFERROR(VLOOKUP(Abfalldokumentation!$W1701,Artikel!A:C,3,FALSE),Abfalldokumentation!$W1701)</f>
        <v>GRW CHILI-NAT 7,2GK NEU</v>
      </c>
      <c r="N1701" s="76" t="str">
        <f>VLOOKUP(D1701,'Liste Gründe'!A:D,2,FALSE)</f>
        <v>Linienbezogen</v>
      </c>
      <c r="O1701" s="75" t="str">
        <f>IF(ISBLANK(F1701),VLOOKUP(Abfalldokumentation!$X1701,'Liste Gründe'!A:D,3,FALSE),F1701)</f>
        <v>Clip gerissen</v>
      </c>
      <c r="P1701" s="76" t="str">
        <f>IF(ISBLANK(Abfalldokumentation!$G1701),"-",Abfalldokumentation!$G1701)</f>
        <v>-</v>
      </c>
      <c r="Q1701" s="76">
        <f t="shared" si="225"/>
        <v>45</v>
      </c>
      <c r="R1701" s="76" t="str">
        <f t="shared" si="226"/>
        <v>Produkte</v>
      </c>
      <c r="S1701" s="76" t="str">
        <f t="shared" si="227"/>
        <v>BUs</v>
      </c>
      <c r="T1701" s="76" t="str">
        <f t="shared" si="228"/>
        <v>Symptome</v>
      </c>
      <c r="U1701" s="76" t="str">
        <f>IFERROR(VLOOKUP(Abfalldokumentation!$W1701,Kennzahlen!S:U,3,FALSE)*Abfalldokumentation!$J1701,"0")</f>
        <v>0</v>
      </c>
      <c r="V1701" s="76">
        <f>IF(ISBLANK(A1701),VLOOKUP(Abfalldokumentation!$W1701,'Linien - BU'!R:S,2,FALSE),A1701)</f>
        <v>3010</v>
      </c>
      <c r="W1701" s="77">
        <f t="shared" si="229"/>
        <v>32000107</v>
      </c>
      <c r="X1701" s="77">
        <f t="shared" si="230"/>
        <v>31</v>
      </c>
    </row>
    <row r="1702" spans="1:24" ht="30" customHeight="1" x14ac:dyDescent="0.25">
      <c r="A1702" s="39" t="s">
        <v>70</v>
      </c>
      <c r="B1702" s="40" t="s">
        <v>36</v>
      </c>
      <c r="C1702" s="40">
        <v>100</v>
      </c>
      <c r="D1702" s="40">
        <v>30</v>
      </c>
      <c r="E1702" s="41">
        <v>44510</v>
      </c>
      <c r="F1702" s="59"/>
      <c r="G1702" s="40"/>
      <c r="H1702" s="44" t="str">
        <f>IFERROR(VLOOKUP(Abfalldokumentation!$B1702,Artikel!A:C,3,FALSE),Abfalldokumentation!$B1702)</f>
        <v>-</v>
      </c>
      <c r="I1702" s="78" t="str">
        <f>VLOOKUP(V1702,'Linien - BU'!A:B,2,FALSE)</f>
        <v>BU1</v>
      </c>
      <c r="J1702" s="79">
        <f t="shared" si="224"/>
        <v>100</v>
      </c>
      <c r="K1702" s="80">
        <f>Abfalldokumentation!$E1702</f>
        <v>44510</v>
      </c>
      <c r="L1702" s="79" t="str">
        <f>IFERROR(IF(VLOOKUP(W1702,'[1]Rohware 230'!$B:$C,2,FALSE)=0,"Rohware"),
IFERROR(IF(VLOOKUP(W1702,[1]Sammelnr.!$B:$C,2,FALSE)=0,"Sammelnr. ungeschält ABS"),
IFERROR(IF(VLOOKUP(W1702,[1]Sammelnr.!$E:$F,2,FALSE)=0,"Sammelnr. ungeschält VS"),
IFERROR(IF(VLOOKUP(W1702,[1]Sammelnr.!$H:$I,2,FALSE)=0,"Sammelnr. geschält"),
IFERROR(IF(VLOOKUP(W1702,[1]Offen!$B:$C,2,FALSE)=0,"Offen ungeschält ABS"),
IFERROR(IF(VLOOKUP(W1702,[1]Offen!$E:$F,2,FALSE)=0,"Offen ungeschält VOS"),
IFERROR(IF(VLOOKUP(W1702,[1]Offen!$H:$I,2,FALSE)=0,"Offen geschält RW"),
IFERROR(IF(VLOOKUP(W1702,[1]Offen!$K:$L,2,FALSE)=0,"Offen vegan"),
IFERROR(IF(VLOOKUP(W1702,[1]Offen!$N:$O,2,FALSE)=0,"Offen Zipfel"),
IFERROR(IF(VLOOKUP(W1702,[1]Offen!$Q:$R,2,FALSE)=0,"Offen Endstücke"),
IFERROR(IF(VLOOKUP(W1702,[1]Vakuumiert!$B:$C,2,FALSE)=0,"Vakuumierter VOS ungeschält"),
IFERROR(IF(VLOOKUP(W1702,[1]Vakuumiert!$E:$F,2,FALSE)=0,"Vakuumierter ABS ungeschält"),
IFERROR(IF(VLOOKUP(W1702,[1]Vakuumiert!$H:$I,2,FALSE)=0,"Vakuumierter VOS geschält"),
IFERROR(IF(VLOOKUP(W1702,[1]Vakuumiert!$K:$L,2,FALSE)=0,"Vakuumierter VOS vegan"),
IFERROR(IF(VLOOKUP(W1702,[1]Vakuumiert!$N:$O,2,FALSE)=0,"Vakuumierter VOS Zipfel"),
IFERROR(IF(VLOOKUP(W1702,[1]Vakuumiert!$Q:$R,2,FALSE)=0,"Vakuumiert geschält"),
IFERROR(IF(VLOOKUP(W1702,'[1]vakuumierte Fertigprodukte'!$B:$C,2,FALSE)=0,"Fertigprodukte"),
IFERROR(IF(VLOOKUP(W1702,'[1]vakuumierte Fertigprodukte'!$E:$FI,2,FALSE)=0,"Vakuumierte Zipfel"),
IFERROR(IF(VLOOKUP(W1702,[1]Wurste!$B:$C,2,FALSE)=0,"Räucherwürste"),
IFERROR(IF(VLOOKUP(W1702,[1]Wurste!$E:$F,2,FALSE)=0,"URW/URGW Wurst"),
IFERROR(IF(VLOOKUP(W1702,[1]Wurste!$H:$I,2,FALSE)=0,"HF-Wurst Vegan"),
IFERROR(IF(VLOOKUP(W1702,[1]Wurste!$K:$L,2,FALSE)=0,"320er ohne Würste"),
IFERROR(IF(AND(OR(Abfalldokumentation!$I1702="BU3",Abfalldokumentation!$I1702="Verkauf"),Abfalldokumentation!$N1702="Schimmel",Abfalldokumentation!$O1702="keinen Abnehmer/kein Schälpersonal"),"Div. Zipfel, ES ohne Verwendung",VLOOKUP(Abfalldokumentation!$M1702,Produktgruppen!A:B,2,FALSE)),"-")))))))))))))))))))))))</f>
        <v>Rest</v>
      </c>
      <c r="M1702" s="81" t="str">
        <f>IFERROR(VLOOKUP(Abfalldokumentation!$W1702,Artikel!A:C,3,FALSE),Abfalldokumentation!$W1702)</f>
        <v>-</v>
      </c>
      <c r="N1702" s="81" t="str">
        <f>VLOOKUP(D1702,'Liste Gründe'!A:D,2,FALSE)</f>
        <v>Linienbezogen</v>
      </c>
      <c r="O1702" s="80" t="str">
        <f>IF(ISBLANK(F1702),VLOOKUP(Abfalldokumentation!$X1702,'Liste Gründe'!A:D,3,FALSE),F1702)</f>
        <v>Maschinenabfall</v>
      </c>
      <c r="P1702" s="81" t="str">
        <f>IF(ISBLANK(Abfalldokumentation!$G1702),"-",Abfalldokumentation!$G1702)</f>
        <v>-</v>
      </c>
      <c r="Q1702" s="81">
        <f t="shared" si="225"/>
        <v>45</v>
      </c>
      <c r="R1702" s="81" t="str">
        <f t="shared" si="226"/>
        <v>Produkte</v>
      </c>
      <c r="S1702" s="81" t="str">
        <f t="shared" si="227"/>
        <v>BUs</v>
      </c>
      <c r="T1702" s="81" t="str">
        <f t="shared" si="228"/>
        <v>Symptome</v>
      </c>
      <c r="U1702" s="81" t="str">
        <f>IFERROR(VLOOKUP(Abfalldokumentation!$W1702,Kennzahlen!S:U,3,FALSE)*Abfalldokumentation!$J1702,"0")</f>
        <v>0</v>
      </c>
      <c r="V1702" s="81" t="str">
        <f>IF(ISBLANK(A1702),VLOOKUP(Abfalldokumentation!$W1702,'Linien - BU'!R:S,2,FALSE),A1702)</f>
        <v>Abfüllung</v>
      </c>
      <c r="W1702" s="77" t="str">
        <f t="shared" si="229"/>
        <v>-</v>
      </c>
      <c r="X1702" s="77">
        <f t="shared" si="230"/>
        <v>30</v>
      </c>
    </row>
    <row r="1703" spans="1:24" ht="30" customHeight="1" x14ac:dyDescent="0.25">
      <c r="A1703" s="45" t="s">
        <v>121</v>
      </c>
      <c r="B1703" s="46" t="s">
        <v>36</v>
      </c>
      <c r="C1703" s="46">
        <v>26.4</v>
      </c>
      <c r="D1703" s="46">
        <v>50</v>
      </c>
      <c r="E1703" s="47">
        <v>44510</v>
      </c>
      <c r="F1703" s="61"/>
      <c r="G1703" s="46"/>
      <c r="H1703" s="50" t="str">
        <f>IFERROR(VLOOKUP(Abfalldokumentation!$B1703,Artikel!A:C,3,FALSE),Abfalldokumentation!$B1703)</f>
        <v>-</v>
      </c>
      <c r="I1703" s="73" t="str">
        <f>VLOOKUP(V1703,'Linien - BU'!A:B,2,FALSE)</f>
        <v>BU1</v>
      </c>
      <c r="J1703" s="74">
        <f t="shared" si="224"/>
        <v>26.4</v>
      </c>
      <c r="K1703" s="75">
        <f>Abfalldokumentation!$E1703</f>
        <v>44510</v>
      </c>
      <c r="L1703" s="74" t="str">
        <f>IFERROR(IF(VLOOKUP(W1703,'[1]Rohware 230'!$B:$C,2,FALSE)=0,"Rohware"),
IFERROR(IF(VLOOKUP(W1703,[1]Sammelnr.!$B:$C,2,FALSE)=0,"Sammelnr. ungeschält ABS"),
IFERROR(IF(VLOOKUP(W1703,[1]Sammelnr.!$E:$F,2,FALSE)=0,"Sammelnr. ungeschält VS"),
IFERROR(IF(VLOOKUP(W1703,[1]Sammelnr.!$H:$I,2,FALSE)=0,"Sammelnr. geschält"),
IFERROR(IF(VLOOKUP(W1703,[1]Offen!$B:$C,2,FALSE)=0,"Offen ungeschält ABS"),
IFERROR(IF(VLOOKUP(W1703,[1]Offen!$E:$F,2,FALSE)=0,"Offen ungeschält VOS"),
IFERROR(IF(VLOOKUP(W1703,[1]Offen!$H:$I,2,FALSE)=0,"Offen geschält RW"),
IFERROR(IF(VLOOKUP(W1703,[1]Offen!$K:$L,2,FALSE)=0,"Offen vegan"),
IFERROR(IF(VLOOKUP(W1703,[1]Offen!$N:$O,2,FALSE)=0,"Offen Zipfel"),
IFERROR(IF(VLOOKUP(W1703,[1]Offen!$Q:$R,2,FALSE)=0,"Offen Endstücke"),
IFERROR(IF(VLOOKUP(W1703,[1]Vakuumiert!$B:$C,2,FALSE)=0,"Vakuumierter VOS ungeschält"),
IFERROR(IF(VLOOKUP(W1703,[1]Vakuumiert!$E:$F,2,FALSE)=0,"Vakuumierter ABS ungeschält"),
IFERROR(IF(VLOOKUP(W1703,[1]Vakuumiert!$H:$I,2,FALSE)=0,"Vakuumierter VOS geschält"),
IFERROR(IF(VLOOKUP(W1703,[1]Vakuumiert!$K:$L,2,FALSE)=0,"Vakuumierter VOS vegan"),
IFERROR(IF(VLOOKUP(W1703,[1]Vakuumiert!$N:$O,2,FALSE)=0,"Vakuumierter VOS Zipfel"),
IFERROR(IF(VLOOKUP(W1703,[1]Vakuumiert!$Q:$R,2,FALSE)=0,"Vakuumiert geschält"),
IFERROR(IF(VLOOKUP(W1703,'[1]vakuumierte Fertigprodukte'!$B:$C,2,FALSE)=0,"Fertigprodukte"),
IFERROR(IF(VLOOKUP(W1703,'[1]vakuumierte Fertigprodukte'!$E:$FI,2,FALSE)=0,"Vakuumierte Zipfel"),
IFERROR(IF(VLOOKUP(W1703,[1]Wurste!$B:$C,2,FALSE)=0,"Räucherwürste"),
IFERROR(IF(VLOOKUP(W1703,[1]Wurste!$E:$F,2,FALSE)=0,"URW/URGW Wurst"),
IFERROR(IF(VLOOKUP(W1703,[1]Wurste!$H:$I,2,FALSE)=0,"HF-Wurst Vegan"),
IFERROR(IF(VLOOKUP(W1703,[1]Wurste!$K:$L,2,FALSE)=0,"320er ohne Würste"),
IFERROR(IF(AND(OR(Abfalldokumentation!$I1703="BU3",Abfalldokumentation!$I1703="Verkauf"),Abfalldokumentation!$N1703="Schimmel",Abfalldokumentation!$O1703="keinen Abnehmer/kein Schälpersonal"),"Div. Zipfel, ES ohne Verwendung",VLOOKUP(Abfalldokumentation!$M1703,Produktgruppen!A:B,2,FALSE)),"-")))))))))))))))))))))))</f>
        <v>Rest</v>
      </c>
      <c r="M1703" s="76" t="str">
        <f>IFERROR(VLOOKUP(Abfalldokumentation!$W1703,Artikel!A:C,3,FALSE),Abfalldokumentation!$W1703)</f>
        <v>-</v>
      </c>
      <c r="N1703" s="76" t="str">
        <f>VLOOKUP(D1703,'Liste Gründe'!A:D,2,FALSE)</f>
        <v>Qualitätsprobleme</v>
      </c>
      <c r="O1703" s="75" t="str">
        <f>IF(ISBLANK(F1703),VLOOKUP(Abfalldokumentation!$X1703,'Liste Gründe'!A:D,3,FALSE),F1703)</f>
        <v>über/unterfüllt</v>
      </c>
      <c r="P1703" s="76" t="str">
        <f>IF(ISBLANK(Abfalldokumentation!$G1703),"-",Abfalldokumentation!$G1703)</f>
        <v>-</v>
      </c>
      <c r="Q1703" s="76">
        <f t="shared" si="225"/>
        <v>45</v>
      </c>
      <c r="R1703" s="76" t="str">
        <f t="shared" si="226"/>
        <v>Produkte</v>
      </c>
      <c r="S1703" s="76" t="str">
        <f t="shared" si="227"/>
        <v>BUs</v>
      </c>
      <c r="T1703" s="76" t="str">
        <f t="shared" si="228"/>
        <v>Symptome</v>
      </c>
      <c r="U1703" s="76" t="str">
        <f>IFERROR(VLOOKUP(Abfalldokumentation!$W1703,Kennzahlen!S:U,3,FALSE)*Abfalldokumentation!$J1703,"0")</f>
        <v>0</v>
      </c>
      <c r="V1703" s="76" t="str">
        <f>IF(ISBLANK(A1703),VLOOKUP(Abfalldokumentation!$W1703,'Linien - BU'!R:S,2,FALSE),A1703)</f>
        <v>Strudelline</v>
      </c>
      <c r="W1703" s="77" t="str">
        <f t="shared" si="229"/>
        <v>-</v>
      </c>
      <c r="X1703" s="77">
        <f t="shared" si="230"/>
        <v>50</v>
      </c>
    </row>
    <row r="1704" spans="1:24" ht="30" customHeight="1" x14ac:dyDescent="0.25">
      <c r="A1704" s="39" t="s">
        <v>182</v>
      </c>
      <c r="B1704" s="40" t="s">
        <v>36</v>
      </c>
      <c r="C1704" s="40">
        <v>144</v>
      </c>
      <c r="D1704" s="40">
        <v>30</v>
      </c>
      <c r="E1704" s="41">
        <v>44510</v>
      </c>
      <c r="F1704" s="59"/>
      <c r="G1704" s="40"/>
      <c r="H1704" s="44" t="str">
        <f>IFERROR(VLOOKUP(Abfalldokumentation!$B1704,Artikel!A:C,3,FALSE),Abfalldokumentation!$B1704)</f>
        <v>-</v>
      </c>
      <c r="I1704" s="78" t="str">
        <f>VLOOKUP(V1704,'Linien - BU'!A:B,2,FALSE)</f>
        <v>BU3</v>
      </c>
      <c r="J1704" s="79">
        <f t="shared" si="224"/>
        <v>144</v>
      </c>
      <c r="K1704" s="80">
        <f>Abfalldokumentation!$E1704</f>
        <v>44510</v>
      </c>
      <c r="L1704" s="79" t="str">
        <f>IFERROR(IF(VLOOKUP(W1704,'[1]Rohware 230'!$B:$C,2,FALSE)=0,"Rohware"),
IFERROR(IF(VLOOKUP(W1704,[1]Sammelnr.!$B:$C,2,FALSE)=0,"Sammelnr. ungeschält ABS"),
IFERROR(IF(VLOOKUP(W1704,[1]Sammelnr.!$E:$F,2,FALSE)=0,"Sammelnr. ungeschält VS"),
IFERROR(IF(VLOOKUP(W1704,[1]Sammelnr.!$H:$I,2,FALSE)=0,"Sammelnr. geschält"),
IFERROR(IF(VLOOKUP(W1704,[1]Offen!$B:$C,2,FALSE)=0,"Offen ungeschält ABS"),
IFERROR(IF(VLOOKUP(W1704,[1]Offen!$E:$F,2,FALSE)=0,"Offen ungeschält VOS"),
IFERROR(IF(VLOOKUP(W1704,[1]Offen!$H:$I,2,FALSE)=0,"Offen geschält RW"),
IFERROR(IF(VLOOKUP(W1704,[1]Offen!$K:$L,2,FALSE)=0,"Offen vegan"),
IFERROR(IF(VLOOKUP(W1704,[1]Offen!$N:$O,2,FALSE)=0,"Offen Zipfel"),
IFERROR(IF(VLOOKUP(W1704,[1]Offen!$Q:$R,2,FALSE)=0,"Offen Endstücke"),
IFERROR(IF(VLOOKUP(W1704,[1]Vakuumiert!$B:$C,2,FALSE)=0,"Vakuumierter VOS ungeschält"),
IFERROR(IF(VLOOKUP(W1704,[1]Vakuumiert!$E:$F,2,FALSE)=0,"Vakuumierter ABS ungeschält"),
IFERROR(IF(VLOOKUP(W1704,[1]Vakuumiert!$H:$I,2,FALSE)=0,"Vakuumierter VOS geschält"),
IFERROR(IF(VLOOKUP(W1704,[1]Vakuumiert!$K:$L,2,FALSE)=0,"Vakuumierter VOS vegan"),
IFERROR(IF(VLOOKUP(W1704,[1]Vakuumiert!$N:$O,2,FALSE)=0,"Vakuumierter VOS Zipfel"),
IFERROR(IF(VLOOKUP(W1704,[1]Vakuumiert!$Q:$R,2,FALSE)=0,"Vakuumiert geschält"),
IFERROR(IF(VLOOKUP(W1704,'[1]vakuumierte Fertigprodukte'!$B:$C,2,FALSE)=0,"Fertigprodukte"),
IFERROR(IF(VLOOKUP(W1704,'[1]vakuumierte Fertigprodukte'!$E:$FI,2,FALSE)=0,"Vakuumierte Zipfel"),
IFERROR(IF(VLOOKUP(W1704,[1]Wurste!$B:$C,2,FALSE)=0,"Räucherwürste"),
IFERROR(IF(VLOOKUP(W1704,[1]Wurste!$E:$F,2,FALSE)=0,"URW/URGW Wurst"),
IFERROR(IF(VLOOKUP(W1704,[1]Wurste!$H:$I,2,FALSE)=0,"HF-Wurst Vegan"),
IFERROR(IF(VLOOKUP(W1704,[1]Wurste!$K:$L,2,FALSE)=0,"320er ohne Würste"),
IFERROR(IF(AND(OR(Abfalldokumentation!$I1704="BU3",Abfalldokumentation!$I1704="Verkauf"),Abfalldokumentation!$N1704="Schimmel",Abfalldokumentation!$O1704="keinen Abnehmer/kein Schälpersonal"),"Div. Zipfel, ES ohne Verwendung",VLOOKUP(Abfalldokumentation!$M1704,Produktgruppen!A:B,2,FALSE)),"-")))))))))))))))))))))))</f>
        <v>Rest</v>
      </c>
      <c r="M1704" s="81" t="str">
        <f>IFERROR(VLOOKUP(Abfalldokumentation!$W1704,Artikel!A:C,3,FALSE),Abfalldokumentation!$W1704)</f>
        <v>-</v>
      </c>
      <c r="N1704" s="81" t="str">
        <f>VLOOKUP(D1704,'Liste Gründe'!A:D,2,FALSE)</f>
        <v>Linienbezogen</v>
      </c>
      <c r="O1704" s="80" t="str">
        <f>IF(ISBLANK(F1704),VLOOKUP(Abfalldokumentation!$X1704,'Liste Gründe'!A:D,3,FALSE),F1704)</f>
        <v>Maschinenabfall</v>
      </c>
      <c r="P1704" s="81" t="str">
        <f>IF(ISBLANK(Abfalldokumentation!$G1704),"-",Abfalldokumentation!$G1704)</f>
        <v>-</v>
      </c>
      <c r="Q1704" s="81">
        <f t="shared" si="225"/>
        <v>45</v>
      </c>
      <c r="R1704" s="81" t="str">
        <f t="shared" si="226"/>
        <v>Produkte</v>
      </c>
      <c r="S1704" s="81" t="str">
        <f t="shared" si="227"/>
        <v>BUs</v>
      </c>
      <c r="T1704" s="81" t="str">
        <f t="shared" si="228"/>
        <v>Symptome</v>
      </c>
      <c r="U1704" s="81" t="str">
        <f>IFERROR(VLOOKUP(Abfalldokumentation!$W1704,Kennzahlen!S:U,3,FALSE)*Abfalldokumentation!$J1704,"0")</f>
        <v>0</v>
      </c>
      <c r="V1704" s="81" t="str">
        <f>IF(ISBLANK(A1704),VLOOKUP(Abfalldokumentation!$W1704,'Linien - BU'!R:S,2,FALSE),A1704)</f>
        <v>Spezialitäten</v>
      </c>
      <c r="W1704" s="77" t="str">
        <f t="shared" si="229"/>
        <v>-</v>
      </c>
      <c r="X1704" s="77">
        <f t="shared" si="230"/>
        <v>30</v>
      </c>
    </row>
    <row r="1705" spans="1:24" ht="30" customHeight="1" x14ac:dyDescent="0.25">
      <c r="A1705" s="45" t="s">
        <v>105</v>
      </c>
      <c r="B1705" s="46" t="s">
        <v>36</v>
      </c>
      <c r="C1705" s="46">
        <v>20</v>
      </c>
      <c r="D1705" s="46">
        <v>61</v>
      </c>
      <c r="E1705" s="47">
        <v>44510</v>
      </c>
      <c r="F1705" s="61"/>
      <c r="G1705" s="46"/>
      <c r="H1705" s="50" t="str">
        <f>IFERROR(VLOOKUP(Abfalldokumentation!$B1705,Artikel!A:C,3,FALSE),Abfalldokumentation!$B1705)</f>
        <v>-</v>
      </c>
      <c r="I1705" s="73" t="str">
        <f>VLOOKUP(V1705,'Linien - BU'!A:B,2,FALSE)</f>
        <v>BU3</v>
      </c>
      <c r="J1705" s="74">
        <f t="shared" si="224"/>
        <v>20</v>
      </c>
      <c r="K1705" s="75">
        <f>Abfalldokumentation!$E1705</f>
        <v>44510</v>
      </c>
      <c r="L1705" s="74" t="str">
        <f>IFERROR(IF(VLOOKUP(W1705,'[1]Rohware 230'!$B:$C,2,FALSE)=0,"Rohware"),
IFERROR(IF(VLOOKUP(W1705,[1]Sammelnr.!$B:$C,2,FALSE)=0,"Sammelnr. ungeschält ABS"),
IFERROR(IF(VLOOKUP(W1705,[1]Sammelnr.!$E:$F,2,FALSE)=0,"Sammelnr. ungeschält VS"),
IFERROR(IF(VLOOKUP(W1705,[1]Sammelnr.!$H:$I,2,FALSE)=0,"Sammelnr. geschält"),
IFERROR(IF(VLOOKUP(W1705,[1]Offen!$B:$C,2,FALSE)=0,"Offen ungeschält ABS"),
IFERROR(IF(VLOOKUP(W1705,[1]Offen!$E:$F,2,FALSE)=0,"Offen ungeschält VOS"),
IFERROR(IF(VLOOKUP(W1705,[1]Offen!$H:$I,2,FALSE)=0,"Offen geschält RW"),
IFERROR(IF(VLOOKUP(W1705,[1]Offen!$K:$L,2,FALSE)=0,"Offen vegan"),
IFERROR(IF(VLOOKUP(W1705,[1]Offen!$N:$O,2,FALSE)=0,"Offen Zipfel"),
IFERROR(IF(VLOOKUP(W1705,[1]Offen!$Q:$R,2,FALSE)=0,"Offen Endstücke"),
IFERROR(IF(VLOOKUP(W1705,[1]Vakuumiert!$B:$C,2,FALSE)=0,"Vakuumierter VOS ungeschält"),
IFERROR(IF(VLOOKUP(W1705,[1]Vakuumiert!$E:$F,2,FALSE)=0,"Vakuumierter ABS ungeschält"),
IFERROR(IF(VLOOKUP(W1705,[1]Vakuumiert!$H:$I,2,FALSE)=0,"Vakuumierter VOS geschält"),
IFERROR(IF(VLOOKUP(W1705,[1]Vakuumiert!$K:$L,2,FALSE)=0,"Vakuumierter VOS vegan"),
IFERROR(IF(VLOOKUP(W1705,[1]Vakuumiert!$N:$O,2,FALSE)=0,"Vakuumierter VOS Zipfel"),
IFERROR(IF(VLOOKUP(W1705,[1]Vakuumiert!$Q:$R,2,FALSE)=0,"Vakuumiert geschält"),
IFERROR(IF(VLOOKUP(W1705,'[1]vakuumierte Fertigprodukte'!$B:$C,2,FALSE)=0,"Fertigprodukte"),
IFERROR(IF(VLOOKUP(W1705,'[1]vakuumierte Fertigprodukte'!$E:$FI,2,FALSE)=0,"Vakuumierte Zipfel"),
IFERROR(IF(VLOOKUP(W1705,[1]Wurste!$B:$C,2,FALSE)=0,"Räucherwürste"),
IFERROR(IF(VLOOKUP(W1705,[1]Wurste!$E:$F,2,FALSE)=0,"URW/URGW Wurst"),
IFERROR(IF(VLOOKUP(W1705,[1]Wurste!$H:$I,2,FALSE)=0,"HF-Wurst Vegan"),
IFERROR(IF(VLOOKUP(W1705,[1]Wurste!$K:$L,2,FALSE)=0,"320er ohne Würste"),
IFERROR(IF(AND(OR(Abfalldokumentation!$I1705="BU3",Abfalldokumentation!$I1705="Verkauf"),Abfalldokumentation!$N1705="Schimmel",Abfalldokumentation!$O1705="keinen Abnehmer/kein Schälpersonal"),"Div. Zipfel, ES ohne Verwendung",VLOOKUP(Abfalldokumentation!$M1705,Produktgruppen!A:B,2,FALSE)),"-")))))))))))))))))))))))</f>
        <v>Rest</v>
      </c>
      <c r="M1705" s="76" t="str">
        <f>IFERROR(VLOOKUP(Abfalldokumentation!$W1705,Artikel!A:C,3,FALSE),Abfalldokumentation!$W1705)</f>
        <v>-</v>
      </c>
      <c r="N1705" s="76" t="str">
        <f>VLOOKUP(D1705,'Liste Gründe'!A:D,2,FALSE)</f>
        <v>keinen Verwendungszweck</v>
      </c>
      <c r="O1705" s="75" t="str">
        <f>IF(ISBLANK(F1705),VLOOKUP(Abfalldokumentation!$X1705,'Liste Gründe'!A:D,3,FALSE),F1705)</f>
        <v>keinen Verwendungszweck</v>
      </c>
      <c r="P1705" s="76" t="str">
        <f>IF(ISBLANK(Abfalldokumentation!$G1705),"-",Abfalldokumentation!$G1705)</f>
        <v>-</v>
      </c>
      <c r="Q1705" s="76">
        <f t="shared" si="225"/>
        <v>45</v>
      </c>
      <c r="R1705" s="76" t="str">
        <f t="shared" si="226"/>
        <v>Produkte</v>
      </c>
      <c r="S1705" s="76" t="str">
        <f t="shared" si="227"/>
        <v>BUs</v>
      </c>
      <c r="T1705" s="76" t="str">
        <f t="shared" si="228"/>
        <v>Symptome</v>
      </c>
      <c r="U1705" s="76" t="str">
        <f>IFERROR(VLOOKUP(Abfalldokumentation!$W1705,Kennzahlen!S:U,3,FALSE)*Abfalldokumentation!$J1705,"0")</f>
        <v>0</v>
      </c>
      <c r="V1705" s="76" t="str">
        <f>IF(ISBLANK(A1705),VLOOKUP(Abfalldokumentation!$W1705,'Linien - BU'!R:S,2,FALSE),A1705)</f>
        <v>WVP</v>
      </c>
      <c r="W1705" s="77" t="str">
        <f t="shared" si="229"/>
        <v>-</v>
      </c>
      <c r="X1705" s="77">
        <f t="shared" si="230"/>
        <v>61</v>
      </c>
    </row>
    <row r="1706" spans="1:24" ht="30" customHeight="1" x14ac:dyDescent="0.25">
      <c r="A1706" s="39" t="s">
        <v>92</v>
      </c>
      <c r="B1706" s="40" t="s">
        <v>36</v>
      </c>
      <c r="C1706" s="40">
        <v>71</v>
      </c>
      <c r="D1706" s="40">
        <v>70</v>
      </c>
      <c r="E1706" s="41">
        <v>44510</v>
      </c>
      <c r="F1706" s="59"/>
      <c r="G1706" s="40"/>
      <c r="H1706" s="44" t="str">
        <f>IFERROR(VLOOKUP(Abfalldokumentation!$B1706,Artikel!A:C,3,FALSE),Abfalldokumentation!$B1706)</f>
        <v>-</v>
      </c>
      <c r="I1706" s="78" t="str">
        <f>VLOOKUP(V1706,'Linien - BU'!A:B,2,FALSE)</f>
        <v>Rest</v>
      </c>
      <c r="J1706" s="79">
        <f t="shared" si="224"/>
        <v>71</v>
      </c>
      <c r="K1706" s="80">
        <f>Abfalldokumentation!$E1706</f>
        <v>44510</v>
      </c>
      <c r="L1706" s="79" t="str">
        <f>IFERROR(IF(VLOOKUP(W1706,'[1]Rohware 230'!$B:$C,2,FALSE)=0,"Rohware"),
IFERROR(IF(VLOOKUP(W1706,[1]Sammelnr.!$B:$C,2,FALSE)=0,"Sammelnr. ungeschält ABS"),
IFERROR(IF(VLOOKUP(W1706,[1]Sammelnr.!$E:$F,2,FALSE)=0,"Sammelnr. ungeschält VS"),
IFERROR(IF(VLOOKUP(W1706,[1]Sammelnr.!$H:$I,2,FALSE)=0,"Sammelnr. geschält"),
IFERROR(IF(VLOOKUP(W1706,[1]Offen!$B:$C,2,FALSE)=0,"Offen ungeschält ABS"),
IFERROR(IF(VLOOKUP(W1706,[1]Offen!$E:$F,2,FALSE)=0,"Offen ungeschält VOS"),
IFERROR(IF(VLOOKUP(W1706,[1]Offen!$H:$I,2,FALSE)=0,"Offen geschält RW"),
IFERROR(IF(VLOOKUP(W1706,[1]Offen!$K:$L,2,FALSE)=0,"Offen vegan"),
IFERROR(IF(VLOOKUP(W1706,[1]Offen!$N:$O,2,FALSE)=0,"Offen Zipfel"),
IFERROR(IF(VLOOKUP(W1706,[1]Offen!$Q:$R,2,FALSE)=0,"Offen Endstücke"),
IFERROR(IF(VLOOKUP(W1706,[1]Vakuumiert!$B:$C,2,FALSE)=0,"Vakuumierter VOS ungeschält"),
IFERROR(IF(VLOOKUP(W1706,[1]Vakuumiert!$E:$F,2,FALSE)=0,"Vakuumierter ABS ungeschält"),
IFERROR(IF(VLOOKUP(W1706,[1]Vakuumiert!$H:$I,2,FALSE)=0,"Vakuumierter VOS geschält"),
IFERROR(IF(VLOOKUP(W1706,[1]Vakuumiert!$K:$L,2,FALSE)=0,"Vakuumierter VOS vegan"),
IFERROR(IF(VLOOKUP(W1706,[1]Vakuumiert!$N:$O,2,FALSE)=0,"Vakuumierter VOS Zipfel"),
IFERROR(IF(VLOOKUP(W1706,[1]Vakuumiert!$Q:$R,2,FALSE)=0,"Vakuumiert geschält"),
IFERROR(IF(VLOOKUP(W1706,'[1]vakuumierte Fertigprodukte'!$B:$C,2,FALSE)=0,"Fertigprodukte"),
IFERROR(IF(VLOOKUP(W1706,'[1]vakuumierte Fertigprodukte'!$E:$FI,2,FALSE)=0,"Vakuumierte Zipfel"),
IFERROR(IF(VLOOKUP(W1706,[1]Wurste!$B:$C,2,FALSE)=0,"Räucherwürste"),
IFERROR(IF(VLOOKUP(W1706,[1]Wurste!$E:$F,2,FALSE)=0,"URW/URGW Wurst"),
IFERROR(IF(VLOOKUP(W1706,[1]Wurste!$H:$I,2,FALSE)=0,"HF-Wurst Vegan"),
IFERROR(IF(VLOOKUP(W1706,[1]Wurste!$K:$L,2,FALSE)=0,"320er ohne Würste"),
IFERROR(IF(AND(OR(Abfalldokumentation!$I1706="BU3",Abfalldokumentation!$I1706="Verkauf"),Abfalldokumentation!$N1706="Schimmel",Abfalldokumentation!$O1706="keinen Abnehmer/kein Schälpersonal"),"Div. Zipfel, ES ohne Verwendung",VLOOKUP(Abfalldokumentation!$M1706,Produktgruppen!A:B,2,FALSE)),"-")))))))))))))))))))))))</f>
        <v>Rest</v>
      </c>
      <c r="M1706" s="81" t="str">
        <f>IFERROR(VLOOKUP(Abfalldokumentation!$W1706,Artikel!A:C,3,FALSE),Abfalldokumentation!$W1706)</f>
        <v>-</v>
      </c>
      <c r="N1706" s="81" t="str">
        <f>VLOOKUP(D1706,'Liste Gründe'!A:D,2,FALSE)</f>
        <v>Qualitätssicherung</v>
      </c>
      <c r="O1706" s="80" t="str">
        <f>IF(ISBLANK(F1706),VLOOKUP(Abfalldokumentation!$X1706,'Liste Gründe'!A:D,3,FALSE),F1706)</f>
        <v>Rückstellproben</v>
      </c>
      <c r="P1706" s="81" t="str">
        <f>IF(ISBLANK(Abfalldokumentation!$G1706),"-",Abfalldokumentation!$G1706)</f>
        <v>-</v>
      </c>
      <c r="Q1706" s="81">
        <f t="shared" si="225"/>
        <v>45</v>
      </c>
      <c r="R1706" s="81" t="str">
        <f t="shared" si="226"/>
        <v>Produkte</v>
      </c>
      <c r="S1706" s="81" t="str">
        <f t="shared" si="227"/>
        <v>BUs</v>
      </c>
      <c r="T1706" s="81" t="str">
        <f t="shared" si="228"/>
        <v>Symptome</v>
      </c>
      <c r="U1706" s="81" t="str">
        <f>IFERROR(VLOOKUP(Abfalldokumentation!$W1706,Kennzahlen!S:U,3,FALSE)*Abfalldokumentation!$J1706,"0")</f>
        <v>0</v>
      </c>
      <c r="V1706" s="81" t="str">
        <f>IF(ISBLANK(A1706),VLOOKUP(Abfalldokumentation!$W1706,'Linien - BU'!R:S,2,FALSE),A1706)</f>
        <v>Labor</v>
      </c>
      <c r="W1706" s="77" t="str">
        <f t="shared" si="229"/>
        <v>-</v>
      </c>
      <c r="X1706" s="77">
        <f t="shared" si="230"/>
        <v>70</v>
      </c>
    </row>
    <row r="1707" spans="1:24" ht="30" customHeight="1" x14ac:dyDescent="0.25">
      <c r="A1707" s="45" t="s">
        <v>92</v>
      </c>
      <c r="B1707" s="46" t="s">
        <v>36</v>
      </c>
      <c r="C1707" s="46">
        <v>61</v>
      </c>
      <c r="D1707" s="46">
        <v>70</v>
      </c>
      <c r="E1707" s="47">
        <v>44510</v>
      </c>
      <c r="F1707" s="61"/>
      <c r="G1707" s="46"/>
      <c r="H1707" s="50" t="str">
        <f>IFERROR(VLOOKUP(Abfalldokumentation!$B1707,Artikel!A:C,3,FALSE),Abfalldokumentation!$B1707)</f>
        <v>-</v>
      </c>
      <c r="I1707" s="73" t="str">
        <f>VLOOKUP(V1707,'Linien - BU'!A:B,2,FALSE)</f>
        <v>Rest</v>
      </c>
      <c r="J1707" s="74">
        <f t="shared" si="224"/>
        <v>61</v>
      </c>
      <c r="K1707" s="75">
        <f>Abfalldokumentation!$E1707</f>
        <v>44510</v>
      </c>
      <c r="L1707" s="74" t="str">
        <f>IFERROR(IF(VLOOKUP(W1707,'[1]Rohware 230'!$B:$C,2,FALSE)=0,"Rohware"),
IFERROR(IF(VLOOKUP(W1707,[1]Sammelnr.!$B:$C,2,FALSE)=0,"Sammelnr. ungeschält ABS"),
IFERROR(IF(VLOOKUP(W1707,[1]Sammelnr.!$E:$F,2,FALSE)=0,"Sammelnr. ungeschält VS"),
IFERROR(IF(VLOOKUP(W1707,[1]Sammelnr.!$H:$I,2,FALSE)=0,"Sammelnr. geschält"),
IFERROR(IF(VLOOKUP(W1707,[1]Offen!$B:$C,2,FALSE)=0,"Offen ungeschält ABS"),
IFERROR(IF(VLOOKUP(W1707,[1]Offen!$E:$F,2,FALSE)=0,"Offen ungeschält VOS"),
IFERROR(IF(VLOOKUP(W1707,[1]Offen!$H:$I,2,FALSE)=0,"Offen geschält RW"),
IFERROR(IF(VLOOKUP(W1707,[1]Offen!$K:$L,2,FALSE)=0,"Offen vegan"),
IFERROR(IF(VLOOKUP(W1707,[1]Offen!$N:$O,2,FALSE)=0,"Offen Zipfel"),
IFERROR(IF(VLOOKUP(W1707,[1]Offen!$Q:$R,2,FALSE)=0,"Offen Endstücke"),
IFERROR(IF(VLOOKUP(W1707,[1]Vakuumiert!$B:$C,2,FALSE)=0,"Vakuumierter VOS ungeschält"),
IFERROR(IF(VLOOKUP(W1707,[1]Vakuumiert!$E:$F,2,FALSE)=0,"Vakuumierter ABS ungeschält"),
IFERROR(IF(VLOOKUP(W1707,[1]Vakuumiert!$H:$I,2,FALSE)=0,"Vakuumierter VOS geschält"),
IFERROR(IF(VLOOKUP(W1707,[1]Vakuumiert!$K:$L,2,FALSE)=0,"Vakuumierter VOS vegan"),
IFERROR(IF(VLOOKUP(W1707,[1]Vakuumiert!$N:$O,2,FALSE)=0,"Vakuumierter VOS Zipfel"),
IFERROR(IF(VLOOKUP(W1707,[1]Vakuumiert!$Q:$R,2,FALSE)=0,"Vakuumiert geschält"),
IFERROR(IF(VLOOKUP(W1707,'[1]vakuumierte Fertigprodukte'!$B:$C,2,FALSE)=0,"Fertigprodukte"),
IFERROR(IF(VLOOKUP(W1707,'[1]vakuumierte Fertigprodukte'!$E:$FI,2,FALSE)=0,"Vakuumierte Zipfel"),
IFERROR(IF(VLOOKUP(W1707,[1]Wurste!$B:$C,2,FALSE)=0,"Räucherwürste"),
IFERROR(IF(VLOOKUP(W1707,[1]Wurste!$E:$F,2,FALSE)=0,"URW/URGW Wurst"),
IFERROR(IF(VLOOKUP(W1707,[1]Wurste!$H:$I,2,FALSE)=0,"HF-Wurst Vegan"),
IFERROR(IF(VLOOKUP(W1707,[1]Wurste!$K:$L,2,FALSE)=0,"320er ohne Würste"),
IFERROR(IF(AND(OR(Abfalldokumentation!$I1707="BU3",Abfalldokumentation!$I1707="Verkauf"),Abfalldokumentation!$N1707="Schimmel",Abfalldokumentation!$O1707="keinen Abnehmer/kein Schälpersonal"),"Div. Zipfel, ES ohne Verwendung",VLOOKUP(Abfalldokumentation!$M1707,Produktgruppen!A:B,2,FALSE)),"-")))))))))))))))))))))))</f>
        <v>Rest</v>
      </c>
      <c r="M1707" s="76" t="str">
        <f>IFERROR(VLOOKUP(Abfalldokumentation!$W1707,Artikel!A:C,3,FALSE),Abfalldokumentation!$W1707)</f>
        <v>-</v>
      </c>
      <c r="N1707" s="76" t="str">
        <f>VLOOKUP(D1707,'Liste Gründe'!A:D,2,FALSE)</f>
        <v>Qualitätssicherung</v>
      </c>
      <c r="O1707" s="75" t="str">
        <f>IF(ISBLANK(F1707),VLOOKUP(Abfalldokumentation!$X1707,'Liste Gründe'!A:D,3,FALSE),F1707)</f>
        <v>Rückstellproben</v>
      </c>
      <c r="P1707" s="76" t="str">
        <f>IF(ISBLANK(Abfalldokumentation!$G1707),"-",Abfalldokumentation!$G1707)</f>
        <v>-</v>
      </c>
      <c r="Q1707" s="76">
        <f t="shared" si="225"/>
        <v>45</v>
      </c>
      <c r="R1707" s="76" t="str">
        <f t="shared" si="226"/>
        <v>Produkte</v>
      </c>
      <c r="S1707" s="76" t="str">
        <f t="shared" si="227"/>
        <v>BUs</v>
      </c>
      <c r="T1707" s="76" t="str">
        <f t="shared" si="228"/>
        <v>Symptome</v>
      </c>
      <c r="U1707" s="76" t="str">
        <f>IFERROR(VLOOKUP(Abfalldokumentation!$W1707,Kennzahlen!S:U,3,FALSE)*Abfalldokumentation!$J1707,"0")</f>
        <v>0</v>
      </c>
      <c r="V1707" s="76" t="str">
        <f>IF(ISBLANK(A1707),VLOOKUP(Abfalldokumentation!$W1707,'Linien - BU'!R:S,2,FALSE),A1707)</f>
        <v>Labor</v>
      </c>
      <c r="W1707" s="77" t="str">
        <f t="shared" si="229"/>
        <v>-</v>
      </c>
      <c r="X1707" s="77">
        <f t="shared" si="230"/>
        <v>70</v>
      </c>
    </row>
    <row r="1708" spans="1:24" ht="30" customHeight="1" x14ac:dyDescent="0.25">
      <c r="A1708" s="39" t="s">
        <v>89</v>
      </c>
      <c r="B1708" s="40" t="s">
        <v>36</v>
      </c>
      <c r="C1708" s="40">
        <v>9.1999999999999993</v>
      </c>
      <c r="D1708" s="40">
        <v>74</v>
      </c>
      <c r="E1708" s="41">
        <v>44510</v>
      </c>
      <c r="F1708" s="59"/>
      <c r="G1708" s="40"/>
      <c r="H1708" s="44" t="str">
        <f>IFERROR(VLOOKUP(Abfalldokumentation!$B1708,Artikel!A:C,3,FALSE),Abfalldokumentation!$B1708)</f>
        <v>-</v>
      </c>
      <c r="I1708" s="78" t="str">
        <f>VLOOKUP(V1708,'Linien - BU'!A:B,2,FALSE)</f>
        <v>Rest</v>
      </c>
      <c r="J1708" s="79">
        <f t="shared" si="224"/>
        <v>9.1999999999999993</v>
      </c>
      <c r="K1708" s="80">
        <f>Abfalldokumentation!$E1708</f>
        <v>44510</v>
      </c>
      <c r="L1708" s="79" t="str">
        <f>IFERROR(IF(VLOOKUP(W1708,'[1]Rohware 230'!$B:$C,2,FALSE)=0,"Rohware"),
IFERROR(IF(VLOOKUP(W1708,[1]Sammelnr.!$B:$C,2,FALSE)=0,"Sammelnr. ungeschält ABS"),
IFERROR(IF(VLOOKUP(W1708,[1]Sammelnr.!$E:$F,2,FALSE)=0,"Sammelnr. ungeschält VS"),
IFERROR(IF(VLOOKUP(W1708,[1]Sammelnr.!$H:$I,2,FALSE)=0,"Sammelnr. geschält"),
IFERROR(IF(VLOOKUP(W1708,[1]Offen!$B:$C,2,FALSE)=0,"Offen ungeschält ABS"),
IFERROR(IF(VLOOKUP(W1708,[1]Offen!$E:$F,2,FALSE)=0,"Offen ungeschält VOS"),
IFERROR(IF(VLOOKUP(W1708,[1]Offen!$H:$I,2,FALSE)=0,"Offen geschält RW"),
IFERROR(IF(VLOOKUP(W1708,[1]Offen!$K:$L,2,FALSE)=0,"Offen vegan"),
IFERROR(IF(VLOOKUP(W1708,[1]Offen!$N:$O,2,FALSE)=0,"Offen Zipfel"),
IFERROR(IF(VLOOKUP(W1708,[1]Offen!$Q:$R,2,FALSE)=0,"Offen Endstücke"),
IFERROR(IF(VLOOKUP(W1708,[1]Vakuumiert!$B:$C,2,FALSE)=0,"Vakuumierter VOS ungeschält"),
IFERROR(IF(VLOOKUP(W1708,[1]Vakuumiert!$E:$F,2,FALSE)=0,"Vakuumierter ABS ungeschält"),
IFERROR(IF(VLOOKUP(W1708,[1]Vakuumiert!$H:$I,2,FALSE)=0,"Vakuumierter VOS geschält"),
IFERROR(IF(VLOOKUP(W1708,[1]Vakuumiert!$K:$L,2,FALSE)=0,"Vakuumierter VOS vegan"),
IFERROR(IF(VLOOKUP(W1708,[1]Vakuumiert!$N:$O,2,FALSE)=0,"Vakuumierter VOS Zipfel"),
IFERROR(IF(VLOOKUP(W1708,[1]Vakuumiert!$Q:$R,2,FALSE)=0,"Vakuumiert geschält"),
IFERROR(IF(VLOOKUP(W1708,'[1]vakuumierte Fertigprodukte'!$B:$C,2,FALSE)=0,"Fertigprodukte"),
IFERROR(IF(VLOOKUP(W1708,'[1]vakuumierte Fertigprodukte'!$E:$FI,2,FALSE)=0,"Vakuumierte Zipfel"),
IFERROR(IF(VLOOKUP(W1708,[1]Wurste!$B:$C,2,FALSE)=0,"Räucherwürste"),
IFERROR(IF(VLOOKUP(W1708,[1]Wurste!$E:$F,2,FALSE)=0,"URW/URGW Wurst"),
IFERROR(IF(VLOOKUP(W1708,[1]Wurste!$H:$I,2,FALSE)=0,"HF-Wurst Vegan"),
IFERROR(IF(VLOOKUP(W1708,[1]Wurste!$K:$L,2,FALSE)=0,"320er ohne Würste"),
IFERROR(IF(AND(OR(Abfalldokumentation!$I1708="BU3",Abfalldokumentation!$I1708="Verkauf"),Abfalldokumentation!$N1708="Schimmel",Abfalldokumentation!$O1708="keinen Abnehmer/kein Schälpersonal"),"Div. Zipfel, ES ohne Verwendung",VLOOKUP(Abfalldokumentation!$M1708,Produktgruppen!A:B,2,FALSE)),"-")))))))))))))))))))))))</f>
        <v>Rest</v>
      </c>
      <c r="M1708" s="81" t="str">
        <f>IFERROR(VLOOKUP(Abfalldokumentation!$W1708,Artikel!A:C,3,FALSE),Abfalldokumentation!$W1708)</f>
        <v>-</v>
      </c>
      <c r="N1708" s="81" t="str">
        <f>VLOOKUP(D1708,'Liste Gründe'!A:D,2,FALSE)</f>
        <v>Qualitätssicherung</v>
      </c>
      <c r="O1708" s="80" t="str">
        <f>IF(ISBLANK(F1708),VLOOKUP(Abfalldokumentation!$X1708,'Liste Gründe'!A:D,3,FALSE),F1708)</f>
        <v>Sensorik</v>
      </c>
      <c r="P1708" s="81" t="str">
        <f>IF(ISBLANK(Abfalldokumentation!$G1708),"-",Abfalldokumentation!$G1708)</f>
        <v>-</v>
      </c>
      <c r="Q1708" s="81">
        <f t="shared" si="225"/>
        <v>45</v>
      </c>
      <c r="R1708" s="81" t="str">
        <f t="shared" si="226"/>
        <v>Produkte</v>
      </c>
      <c r="S1708" s="81" t="str">
        <f t="shared" si="227"/>
        <v>BUs</v>
      </c>
      <c r="T1708" s="81" t="str">
        <f t="shared" si="228"/>
        <v>Symptome</v>
      </c>
      <c r="U1708" s="81" t="str">
        <f>IFERROR(VLOOKUP(Abfalldokumentation!$W1708,Kennzahlen!S:U,3,FALSE)*Abfalldokumentation!$J1708,"0")</f>
        <v>0</v>
      </c>
      <c r="V1708" s="81" t="str">
        <f>IF(ISBLANK(A1708),VLOOKUP(Abfalldokumentation!$W1708,'Linien - BU'!R:S,2,FALSE),A1708)</f>
        <v>QM</v>
      </c>
      <c r="W1708" s="77" t="str">
        <f t="shared" si="229"/>
        <v>-</v>
      </c>
      <c r="X1708" s="77">
        <f t="shared" si="230"/>
        <v>74</v>
      </c>
    </row>
    <row r="1709" spans="1:24" ht="30" customHeight="1" x14ac:dyDescent="0.25">
      <c r="A1709" s="45" t="s">
        <v>74</v>
      </c>
      <c r="B1709" s="46">
        <v>23000052</v>
      </c>
      <c r="C1709" s="46">
        <v>147</v>
      </c>
      <c r="D1709" s="46">
        <v>11</v>
      </c>
      <c r="E1709" s="47">
        <v>44510</v>
      </c>
      <c r="F1709" s="61" t="s">
        <v>38</v>
      </c>
      <c r="G1709" s="46"/>
      <c r="H1709" s="50" t="str">
        <f>IFERROR(VLOOKUP(Abfalldokumentation!$B1709,Artikel!A:C,3,FALSE),Abfalldokumentation!$B1709)</f>
        <v>Gorgonzola Dolce DOP</v>
      </c>
      <c r="I1709" s="73" t="str">
        <f>VLOOKUP(V1709,'Linien - BU'!A:B,2,FALSE)</f>
        <v>BU1</v>
      </c>
      <c r="J1709" s="74">
        <f>C1709</f>
        <v>147</v>
      </c>
      <c r="K1709" s="75">
        <f>Abfalldokumentation!$E1709</f>
        <v>44510</v>
      </c>
      <c r="L1709" s="74" t="str">
        <f>IFERROR(IF(VLOOKUP(W1709,'[1]Rohware 230'!$B:$C,2,FALSE)=0,"Rohware"),
IFERROR(IF(VLOOKUP(W1709,[1]Sammelnr.!$B:$C,2,FALSE)=0,"Sammelnr. ungeschält ABS"),
IFERROR(IF(VLOOKUP(W1709,[1]Sammelnr.!$E:$F,2,FALSE)=0,"Sammelnr. ungeschält VS"),
IFERROR(IF(VLOOKUP(W1709,[1]Sammelnr.!$H:$I,2,FALSE)=0,"Sammelnr. geschält"),
IFERROR(IF(VLOOKUP(W1709,[1]Offen!$B:$C,2,FALSE)=0,"Offen ungeschält ABS"),
IFERROR(IF(VLOOKUP(W1709,[1]Offen!$E:$F,2,FALSE)=0,"Offen ungeschält VOS"),
IFERROR(IF(VLOOKUP(W1709,[1]Offen!$H:$I,2,FALSE)=0,"Offen geschält RW"),
IFERROR(IF(VLOOKUP(W1709,[1]Offen!$K:$L,2,FALSE)=0,"Offen vegan"),
IFERROR(IF(VLOOKUP(W1709,[1]Offen!$N:$O,2,FALSE)=0,"Offen Zipfel"),
IFERROR(IF(VLOOKUP(W1709,[1]Offen!$Q:$R,2,FALSE)=0,"Offen Endstücke"),
IFERROR(IF(VLOOKUP(W1709,[1]Vakuumiert!$B:$C,2,FALSE)=0,"Vakuumierter VOS ungeschält"),
IFERROR(IF(VLOOKUP(W1709,[1]Vakuumiert!$E:$F,2,FALSE)=0,"Vakuumierter ABS ungeschält"),
IFERROR(IF(VLOOKUP(W1709,[1]Vakuumiert!$H:$I,2,FALSE)=0,"Vakuumierter VOS geschält"),
IFERROR(IF(VLOOKUP(W1709,[1]Vakuumiert!$K:$L,2,FALSE)=0,"Vakuumierter VOS vegan"),
IFERROR(IF(VLOOKUP(W1709,[1]Vakuumiert!$N:$O,2,FALSE)=0,"Vakuumierter VOS Zipfel"),
IFERROR(IF(VLOOKUP(W1709,[1]Vakuumiert!$Q:$R,2,FALSE)=0,"Vakuumiert geschält"),
IFERROR(IF(VLOOKUP(W1709,'[1]vakuumierte Fertigprodukte'!$B:$C,2,FALSE)=0,"Fertigprodukte"),
IFERROR(IF(VLOOKUP(W1709,'[1]vakuumierte Fertigprodukte'!$E:$FI,2,FALSE)=0,"Vakuumierte Zipfel"),
IFERROR(IF(VLOOKUP(W1709,[1]Wurste!$B:$C,2,FALSE)=0,"Räucherwürste"),
IFERROR(IF(VLOOKUP(W1709,[1]Wurste!$E:$F,2,FALSE)=0,"URW/URGW Wurst"),
IFERROR(IF(VLOOKUP(W1709,[1]Wurste!$H:$I,2,FALSE)=0,"HF-Wurst Vegan"),
IFERROR(IF(VLOOKUP(W1709,[1]Wurste!$K:$L,2,FALSE)=0,"320er ohne Würste"),
IFERROR(IF(AND(OR(Abfalldokumentation!$I1709="BU3",Abfalldokumentation!$I1709="Verkauf"),Abfalldokumentation!$N1709="Schimmel",Abfalldokumentation!$O1709="keinen Abnehmer/kein Schälpersonal"),"Div. Zipfel, ES ohne Verwendung",VLOOKUP(Abfalldokumentation!$M1709,Produktgruppen!A:B,2,FALSE)),"-")))))))))))))))))))))))</f>
        <v>Rohware</v>
      </c>
      <c r="M1709" s="76" t="str">
        <f>IFERROR(VLOOKUP(Abfalldokumentation!$W1709,Artikel!A:C,3,FALSE),Abfalldokumentation!$W1709)</f>
        <v>Gorgonzola Dolce DOP</v>
      </c>
      <c r="N1709" s="76" t="str">
        <f>VLOOKUP(D1709,'Liste Gründe'!A:D,2,FALSE)</f>
        <v>Schimmel</v>
      </c>
      <c r="O1709" s="75" t="str">
        <f>IF(ISBLANK(F1709),VLOOKUP(Abfalldokumentation!$X1709,'Liste Gründe'!A:D,3,FALSE),F1709)</f>
        <v>nicht genug eingesetzt</v>
      </c>
      <c r="P1709" s="76" t="str">
        <f>IF(ISBLANK(Abfalldokumentation!$G1709),"-",Abfalldokumentation!$G1709)</f>
        <v>-</v>
      </c>
      <c r="Q1709" s="76">
        <f>_xlfn.ISOWEEKNUM(K1709)</f>
        <v>45</v>
      </c>
      <c r="R1709" s="76" t="str">
        <f>"Produkte"</f>
        <v>Produkte</v>
      </c>
      <c r="S1709" s="76" t="str">
        <f>"BUs"</f>
        <v>BUs</v>
      </c>
      <c r="T1709" s="76" t="str">
        <f>"Symptome"</f>
        <v>Symptome</v>
      </c>
      <c r="U1709" s="76" t="str">
        <f>IFERROR(VLOOKUP(Abfalldokumentation!$W1709,Kennzahlen!S:U,3,FALSE)*Abfalldokumentation!$J1709,"0")</f>
        <v>0</v>
      </c>
      <c r="V1709" s="76" t="str">
        <f>IF(ISBLANK(A1709),VLOOKUP(Abfalldokumentation!$W1709,'Linien - BU'!R:S,2,FALSE),A1709)</f>
        <v>Schmelze</v>
      </c>
      <c r="W1709" s="77">
        <f>B1709</f>
        <v>23000052</v>
      </c>
      <c r="X1709" s="77">
        <f>D1709</f>
        <v>11</v>
      </c>
    </row>
    <row r="1710" spans="1:24" ht="30" customHeight="1" x14ac:dyDescent="0.25">
      <c r="A1710" s="39" t="s">
        <v>105</v>
      </c>
      <c r="B1710" s="40" t="s">
        <v>36</v>
      </c>
      <c r="C1710" s="40">
        <v>42</v>
      </c>
      <c r="D1710" s="40">
        <v>61</v>
      </c>
      <c r="E1710" s="41">
        <v>44511</v>
      </c>
      <c r="F1710" s="59"/>
      <c r="G1710" s="40"/>
      <c r="H1710" s="44" t="str">
        <f>IFERROR(VLOOKUP(Abfalldokumentation!$B1710,Artikel!A:C,3,FALSE),Abfalldokumentation!$B1710)</f>
        <v>-</v>
      </c>
      <c r="I1710" s="78" t="str">
        <f>VLOOKUP(V1710,'Linien - BU'!A:B,2,FALSE)</f>
        <v>BU3</v>
      </c>
      <c r="J1710" s="79">
        <f t="shared" ref="J1710:J1747" si="231">C1710</f>
        <v>42</v>
      </c>
      <c r="K1710" s="80">
        <f>Abfalldokumentation!$E1710</f>
        <v>44511</v>
      </c>
      <c r="L1710" s="79" t="str">
        <f>IFERROR(IF(VLOOKUP(W1710,'[1]Rohware 230'!$B:$C,2,FALSE)=0,"Rohware"),
IFERROR(IF(VLOOKUP(W1710,[1]Sammelnr.!$B:$C,2,FALSE)=0,"Sammelnr. ungeschält ABS"),
IFERROR(IF(VLOOKUP(W1710,[1]Sammelnr.!$E:$F,2,FALSE)=0,"Sammelnr. ungeschält VS"),
IFERROR(IF(VLOOKUP(W1710,[1]Sammelnr.!$H:$I,2,FALSE)=0,"Sammelnr. geschält"),
IFERROR(IF(VLOOKUP(W1710,[1]Offen!$B:$C,2,FALSE)=0,"Offen ungeschält ABS"),
IFERROR(IF(VLOOKUP(W1710,[1]Offen!$E:$F,2,FALSE)=0,"Offen ungeschält VOS"),
IFERROR(IF(VLOOKUP(W1710,[1]Offen!$H:$I,2,FALSE)=0,"Offen geschält RW"),
IFERROR(IF(VLOOKUP(W1710,[1]Offen!$K:$L,2,FALSE)=0,"Offen vegan"),
IFERROR(IF(VLOOKUP(W1710,[1]Offen!$N:$O,2,FALSE)=0,"Offen Zipfel"),
IFERROR(IF(VLOOKUP(W1710,[1]Offen!$Q:$R,2,FALSE)=0,"Offen Endstücke"),
IFERROR(IF(VLOOKUP(W1710,[1]Vakuumiert!$B:$C,2,FALSE)=0,"Vakuumierter VOS ungeschält"),
IFERROR(IF(VLOOKUP(W1710,[1]Vakuumiert!$E:$F,2,FALSE)=0,"Vakuumierter ABS ungeschält"),
IFERROR(IF(VLOOKUP(W1710,[1]Vakuumiert!$H:$I,2,FALSE)=0,"Vakuumierter VOS geschält"),
IFERROR(IF(VLOOKUP(W1710,[1]Vakuumiert!$K:$L,2,FALSE)=0,"Vakuumierter VOS vegan"),
IFERROR(IF(VLOOKUP(W1710,[1]Vakuumiert!$N:$O,2,FALSE)=0,"Vakuumierter VOS Zipfel"),
IFERROR(IF(VLOOKUP(W1710,[1]Vakuumiert!$Q:$R,2,FALSE)=0,"Vakuumiert geschält"),
IFERROR(IF(VLOOKUP(W1710,'[1]vakuumierte Fertigprodukte'!$B:$C,2,FALSE)=0,"Fertigprodukte"),
IFERROR(IF(VLOOKUP(W1710,'[1]vakuumierte Fertigprodukte'!$E:$FI,2,FALSE)=0,"Vakuumierte Zipfel"),
IFERROR(IF(VLOOKUP(W1710,[1]Wurste!$B:$C,2,FALSE)=0,"Räucherwürste"),
IFERROR(IF(VLOOKUP(W1710,[1]Wurste!$E:$F,2,FALSE)=0,"URW/URGW Wurst"),
IFERROR(IF(VLOOKUP(W1710,[1]Wurste!$H:$I,2,FALSE)=0,"HF-Wurst Vegan"),
IFERROR(IF(VLOOKUP(W1710,[1]Wurste!$K:$L,2,FALSE)=0,"320er ohne Würste"),
IFERROR(IF(AND(OR(Abfalldokumentation!$I1710="BU3",Abfalldokumentation!$I1710="Verkauf"),Abfalldokumentation!$N1710="Schimmel",Abfalldokumentation!$O1710="keinen Abnehmer/kein Schälpersonal"),"Div. Zipfel, ES ohne Verwendung",VLOOKUP(Abfalldokumentation!$M1710,Produktgruppen!A:B,2,FALSE)),"-")))))))))))))))))))))))</f>
        <v>Rest</v>
      </c>
      <c r="M1710" s="81" t="str">
        <f>IFERROR(VLOOKUP(Abfalldokumentation!$W1710,Artikel!A:C,3,FALSE),Abfalldokumentation!$W1710)</f>
        <v>-</v>
      </c>
      <c r="N1710" s="81" t="str">
        <f>VLOOKUP(D1710,'Liste Gründe'!A:D,2,FALSE)</f>
        <v>keinen Verwendungszweck</v>
      </c>
      <c r="O1710" s="80" t="str">
        <f>IF(ISBLANK(F1710),VLOOKUP(Abfalldokumentation!$X1710,'Liste Gründe'!A:D,3,FALSE),F1710)</f>
        <v>keinen Verwendungszweck</v>
      </c>
      <c r="P1710" s="81" t="str">
        <f>IF(ISBLANK(Abfalldokumentation!$G1710),"-",Abfalldokumentation!$G1710)</f>
        <v>-</v>
      </c>
      <c r="Q1710" s="81">
        <f t="shared" ref="Q1710:Q1747" si="232">_xlfn.ISOWEEKNUM(K1710)</f>
        <v>45</v>
      </c>
      <c r="R1710" s="81" t="str">
        <f t="shared" ref="R1710:R1747" si="233">"Produkte"</f>
        <v>Produkte</v>
      </c>
      <c r="S1710" s="81" t="str">
        <f t="shared" ref="S1710:S1747" si="234">"BUs"</f>
        <v>BUs</v>
      </c>
      <c r="T1710" s="81" t="str">
        <f t="shared" ref="T1710:T1747" si="235">"Symptome"</f>
        <v>Symptome</v>
      </c>
      <c r="U1710" s="81" t="str">
        <f>IFERROR(VLOOKUP(Abfalldokumentation!$W1710,Kennzahlen!S:U,3,FALSE)*Abfalldokumentation!$J1710,"0")</f>
        <v>0</v>
      </c>
      <c r="V1710" s="81" t="str">
        <f>IF(ISBLANK(A1710),VLOOKUP(Abfalldokumentation!$W1710,'Linien - BU'!R:S,2,FALSE),A1710)</f>
        <v>WVP</v>
      </c>
      <c r="W1710" s="77" t="str">
        <f t="shared" ref="W1710:W1747" si="236">B1710</f>
        <v>-</v>
      </c>
      <c r="X1710" s="77">
        <f t="shared" ref="X1710:X1747" si="237">D1710</f>
        <v>61</v>
      </c>
    </row>
    <row r="1711" spans="1:24" ht="30" customHeight="1" x14ac:dyDescent="0.25">
      <c r="A1711" s="45" t="s">
        <v>92</v>
      </c>
      <c r="B1711" s="46" t="s">
        <v>36</v>
      </c>
      <c r="C1711" s="46">
        <v>22</v>
      </c>
      <c r="D1711" s="46">
        <v>73</v>
      </c>
      <c r="E1711" s="47">
        <v>44511</v>
      </c>
      <c r="F1711" s="61"/>
      <c r="G1711" s="46"/>
      <c r="H1711" s="50" t="str">
        <f>IFERROR(VLOOKUP(Abfalldokumentation!$B1711,Artikel!A:C,3,FALSE),Abfalldokumentation!$B1711)</f>
        <v>-</v>
      </c>
      <c r="I1711" s="73" t="str">
        <f>VLOOKUP(V1711,'Linien - BU'!A:B,2,FALSE)</f>
        <v>Rest</v>
      </c>
      <c r="J1711" s="74">
        <f t="shared" si="231"/>
        <v>22</v>
      </c>
      <c r="K1711" s="75">
        <f>Abfalldokumentation!$E1711</f>
        <v>44511</v>
      </c>
      <c r="L1711" s="74" t="str">
        <f>IFERROR(IF(VLOOKUP(W1711,'[1]Rohware 230'!$B:$C,2,FALSE)=0,"Rohware"),
IFERROR(IF(VLOOKUP(W1711,[1]Sammelnr.!$B:$C,2,FALSE)=0,"Sammelnr. ungeschält ABS"),
IFERROR(IF(VLOOKUP(W1711,[1]Sammelnr.!$E:$F,2,FALSE)=0,"Sammelnr. ungeschält VS"),
IFERROR(IF(VLOOKUP(W1711,[1]Sammelnr.!$H:$I,2,FALSE)=0,"Sammelnr. geschält"),
IFERROR(IF(VLOOKUP(W1711,[1]Offen!$B:$C,2,FALSE)=0,"Offen ungeschält ABS"),
IFERROR(IF(VLOOKUP(W1711,[1]Offen!$E:$F,2,FALSE)=0,"Offen ungeschält VOS"),
IFERROR(IF(VLOOKUP(W1711,[1]Offen!$H:$I,2,FALSE)=0,"Offen geschält RW"),
IFERROR(IF(VLOOKUP(W1711,[1]Offen!$K:$L,2,FALSE)=0,"Offen vegan"),
IFERROR(IF(VLOOKUP(W1711,[1]Offen!$N:$O,2,FALSE)=0,"Offen Zipfel"),
IFERROR(IF(VLOOKUP(W1711,[1]Offen!$Q:$R,2,FALSE)=0,"Offen Endstücke"),
IFERROR(IF(VLOOKUP(W1711,[1]Vakuumiert!$B:$C,2,FALSE)=0,"Vakuumierter VOS ungeschält"),
IFERROR(IF(VLOOKUP(W1711,[1]Vakuumiert!$E:$F,2,FALSE)=0,"Vakuumierter ABS ungeschält"),
IFERROR(IF(VLOOKUP(W1711,[1]Vakuumiert!$H:$I,2,FALSE)=0,"Vakuumierter VOS geschält"),
IFERROR(IF(VLOOKUP(W1711,[1]Vakuumiert!$K:$L,2,FALSE)=0,"Vakuumierter VOS vegan"),
IFERROR(IF(VLOOKUP(W1711,[1]Vakuumiert!$N:$O,2,FALSE)=0,"Vakuumierter VOS Zipfel"),
IFERROR(IF(VLOOKUP(W1711,[1]Vakuumiert!$Q:$R,2,FALSE)=0,"Vakuumiert geschält"),
IFERROR(IF(VLOOKUP(W1711,'[1]vakuumierte Fertigprodukte'!$B:$C,2,FALSE)=0,"Fertigprodukte"),
IFERROR(IF(VLOOKUP(W1711,'[1]vakuumierte Fertigprodukte'!$E:$FI,2,FALSE)=0,"Vakuumierte Zipfel"),
IFERROR(IF(VLOOKUP(W1711,[1]Wurste!$B:$C,2,FALSE)=0,"Räucherwürste"),
IFERROR(IF(VLOOKUP(W1711,[1]Wurste!$E:$F,2,FALSE)=0,"URW/URGW Wurst"),
IFERROR(IF(VLOOKUP(W1711,[1]Wurste!$H:$I,2,FALSE)=0,"HF-Wurst Vegan"),
IFERROR(IF(VLOOKUP(W1711,[1]Wurste!$K:$L,2,FALSE)=0,"320er ohne Würste"),
IFERROR(IF(AND(OR(Abfalldokumentation!$I1711="BU3",Abfalldokumentation!$I1711="Verkauf"),Abfalldokumentation!$N1711="Schimmel",Abfalldokumentation!$O1711="keinen Abnehmer/kein Schälpersonal"),"Div. Zipfel, ES ohne Verwendung",VLOOKUP(Abfalldokumentation!$M1711,Produktgruppen!A:B,2,FALSE)),"-")))))))))))))))))))))))</f>
        <v>Rest</v>
      </c>
      <c r="M1711" s="76" t="str">
        <f>IFERROR(VLOOKUP(Abfalldokumentation!$W1711,Artikel!A:C,3,FALSE),Abfalldokumentation!$W1711)</f>
        <v>-</v>
      </c>
      <c r="N1711" s="76" t="str">
        <f>VLOOKUP(D1711,'Liste Gründe'!A:D,2,FALSE)</f>
        <v>Qualitätssicherung</v>
      </c>
      <c r="O1711" s="75" t="str">
        <f>IF(ISBLANK(F1711),VLOOKUP(Abfalldokumentation!$X1711,'Liste Gründe'!A:D,3,FALSE),F1711)</f>
        <v>Laborproben</v>
      </c>
      <c r="P1711" s="76" t="str">
        <f>IF(ISBLANK(Abfalldokumentation!$G1711),"-",Abfalldokumentation!$G1711)</f>
        <v>-</v>
      </c>
      <c r="Q1711" s="76">
        <f t="shared" si="232"/>
        <v>45</v>
      </c>
      <c r="R1711" s="76" t="str">
        <f t="shared" si="233"/>
        <v>Produkte</v>
      </c>
      <c r="S1711" s="76" t="str">
        <f t="shared" si="234"/>
        <v>BUs</v>
      </c>
      <c r="T1711" s="76" t="str">
        <f t="shared" si="235"/>
        <v>Symptome</v>
      </c>
      <c r="U1711" s="76" t="str">
        <f>IFERROR(VLOOKUP(Abfalldokumentation!$W1711,Kennzahlen!S:U,3,FALSE)*Abfalldokumentation!$J1711,"0")</f>
        <v>0</v>
      </c>
      <c r="V1711" s="76" t="str">
        <f>IF(ISBLANK(A1711),VLOOKUP(Abfalldokumentation!$W1711,'Linien - BU'!R:S,2,FALSE),A1711)</f>
        <v>Labor</v>
      </c>
      <c r="W1711" s="77" t="str">
        <f t="shared" si="236"/>
        <v>-</v>
      </c>
      <c r="X1711" s="77">
        <f t="shared" si="237"/>
        <v>73</v>
      </c>
    </row>
    <row r="1712" spans="1:24" ht="30" customHeight="1" x14ac:dyDescent="0.25">
      <c r="A1712" s="39" t="s">
        <v>92</v>
      </c>
      <c r="B1712" s="40" t="s">
        <v>36</v>
      </c>
      <c r="C1712" s="40">
        <v>3</v>
      </c>
      <c r="D1712" s="40">
        <v>74</v>
      </c>
      <c r="E1712" s="41">
        <v>44511</v>
      </c>
      <c r="F1712" s="59"/>
      <c r="G1712" s="40"/>
      <c r="H1712" s="44" t="str">
        <f>IFERROR(VLOOKUP(Abfalldokumentation!$B1712,Artikel!A:C,3,FALSE),Abfalldokumentation!$B1712)</f>
        <v>-</v>
      </c>
      <c r="I1712" s="78" t="str">
        <f>VLOOKUP(V1712,'Linien - BU'!A:B,2,FALSE)</f>
        <v>Rest</v>
      </c>
      <c r="J1712" s="79">
        <f t="shared" si="231"/>
        <v>3</v>
      </c>
      <c r="K1712" s="80">
        <f>Abfalldokumentation!$E1712</f>
        <v>44511</v>
      </c>
      <c r="L1712" s="79" t="str">
        <f>IFERROR(IF(VLOOKUP(W1712,'[1]Rohware 230'!$B:$C,2,FALSE)=0,"Rohware"),
IFERROR(IF(VLOOKUP(W1712,[1]Sammelnr.!$B:$C,2,FALSE)=0,"Sammelnr. ungeschält ABS"),
IFERROR(IF(VLOOKUP(W1712,[1]Sammelnr.!$E:$F,2,FALSE)=0,"Sammelnr. ungeschält VS"),
IFERROR(IF(VLOOKUP(W1712,[1]Sammelnr.!$H:$I,2,FALSE)=0,"Sammelnr. geschält"),
IFERROR(IF(VLOOKUP(W1712,[1]Offen!$B:$C,2,FALSE)=0,"Offen ungeschält ABS"),
IFERROR(IF(VLOOKUP(W1712,[1]Offen!$E:$F,2,FALSE)=0,"Offen ungeschält VOS"),
IFERROR(IF(VLOOKUP(W1712,[1]Offen!$H:$I,2,FALSE)=0,"Offen geschält RW"),
IFERROR(IF(VLOOKUP(W1712,[1]Offen!$K:$L,2,FALSE)=0,"Offen vegan"),
IFERROR(IF(VLOOKUP(W1712,[1]Offen!$N:$O,2,FALSE)=0,"Offen Zipfel"),
IFERROR(IF(VLOOKUP(W1712,[1]Offen!$Q:$R,2,FALSE)=0,"Offen Endstücke"),
IFERROR(IF(VLOOKUP(W1712,[1]Vakuumiert!$B:$C,2,FALSE)=0,"Vakuumierter VOS ungeschält"),
IFERROR(IF(VLOOKUP(W1712,[1]Vakuumiert!$E:$F,2,FALSE)=0,"Vakuumierter ABS ungeschält"),
IFERROR(IF(VLOOKUP(W1712,[1]Vakuumiert!$H:$I,2,FALSE)=0,"Vakuumierter VOS geschält"),
IFERROR(IF(VLOOKUP(W1712,[1]Vakuumiert!$K:$L,2,FALSE)=0,"Vakuumierter VOS vegan"),
IFERROR(IF(VLOOKUP(W1712,[1]Vakuumiert!$N:$O,2,FALSE)=0,"Vakuumierter VOS Zipfel"),
IFERROR(IF(VLOOKUP(W1712,[1]Vakuumiert!$Q:$R,2,FALSE)=0,"Vakuumiert geschält"),
IFERROR(IF(VLOOKUP(W1712,'[1]vakuumierte Fertigprodukte'!$B:$C,2,FALSE)=0,"Fertigprodukte"),
IFERROR(IF(VLOOKUP(W1712,'[1]vakuumierte Fertigprodukte'!$E:$FI,2,FALSE)=0,"Vakuumierte Zipfel"),
IFERROR(IF(VLOOKUP(W1712,[1]Wurste!$B:$C,2,FALSE)=0,"Räucherwürste"),
IFERROR(IF(VLOOKUP(W1712,[1]Wurste!$E:$F,2,FALSE)=0,"URW/URGW Wurst"),
IFERROR(IF(VLOOKUP(W1712,[1]Wurste!$H:$I,2,FALSE)=0,"HF-Wurst Vegan"),
IFERROR(IF(VLOOKUP(W1712,[1]Wurste!$K:$L,2,FALSE)=0,"320er ohne Würste"),
IFERROR(IF(AND(OR(Abfalldokumentation!$I1712="BU3",Abfalldokumentation!$I1712="Verkauf"),Abfalldokumentation!$N1712="Schimmel",Abfalldokumentation!$O1712="keinen Abnehmer/kein Schälpersonal"),"Div. Zipfel, ES ohne Verwendung",VLOOKUP(Abfalldokumentation!$M1712,Produktgruppen!A:B,2,FALSE)),"-")))))))))))))))))))))))</f>
        <v>Rest</v>
      </c>
      <c r="M1712" s="81" t="str">
        <f>IFERROR(VLOOKUP(Abfalldokumentation!$W1712,Artikel!A:C,3,FALSE),Abfalldokumentation!$W1712)</f>
        <v>-</v>
      </c>
      <c r="N1712" s="81" t="str">
        <f>VLOOKUP(D1712,'Liste Gründe'!A:D,2,FALSE)</f>
        <v>Qualitätssicherung</v>
      </c>
      <c r="O1712" s="80" t="str">
        <f>IF(ISBLANK(F1712),VLOOKUP(Abfalldokumentation!$X1712,'Liste Gründe'!A:D,3,FALSE),F1712)</f>
        <v>Sensorik</v>
      </c>
      <c r="P1712" s="81" t="str">
        <f>IF(ISBLANK(Abfalldokumentation!$G1712),"-",Abfalldokumentation!$G1712)</f>
        <v>-</v>
      </c>
      <c r="Q1712" s="81">
        <f t="shared" si="232"/>
        <v>45</v>
      </c>
      <c r="R1712" s="81" t="str">
        <f t="shared" si="233"/>
        <v>Produkte</v>
      </c>
      <c r="S1712" s="81" t="str">
        <f t="shared" si="234"/>
        <v>BUs</v>
      </c>
      <c r="T1712" s="81" t="str">
        <f t="shared" si="235"/>
        <v>Symptome</v>
      </c>
      <c r="U1712" s="81" t="str">
        <f>IFERROR(VLOOKUP(Abfalldokumentation!$W1712,Kennzahlen!S:U,3,FALSE)*Abfalldokumentation!$J1712,"0")</f>
        <v>0</v>
      </c>
      <c r="V1712" s="81" t="str">
        <f>IF(ISBLANK(A1712),VLOOKUP(Abfalldokumentation!$W1712,'Linien - BU'!R:S,2,FALSE),A1712)</f>
        <v>Labor</v>
      </c>
      <c r="W1712" s="77" t="str">
        <f t="shared" si="236"/>
        <v>-</v>
      </c>
      <c r="X1712" s="77">
        <f t="shared" si="237"/>
        <v>74</v>
      </c>
    </row>
    <row r="1713" spans="1:24" ht="30" customHeight="1" x14ac:dyDescent="0.25">
      <c r="A1713" s="45" t="s">
        <v>95</v>
      </c>
      <c r="B1713" s="46">
        <v>29500917</v>
      </c>
      <c r="C1713" s="46">
        <v>147</v>
      </c>
      <c r="D1713" s="46">
        <v>60</v>
      </c>
      <c r="E1713" s="47">
        <v>44511</v>
      </c>
      <c r="F1713" s="61"/>
      <c r="G1713" s="46"/>
      <c r="H1713" s="50" t="str">
        <f>IFERROR(VLOOKUP(Abfalldokumentation!$B1713,Artikel!A:C,3,FALSE),Abfalldokumentation!$B1713)</f>
        <v>VOS-ABS ENTSORGUNG</v>
      </c>
      <c r="I1713" s="73" t="str">
        <f>VLOOKUP(V1713,'Linien - BU'!A:B,2,FALSE)</f>
        <v>BU1</v>
      </c>
      <c r="J1713" s="74">
        <f t="shared" si="231"/>
        <v>147</v>
      </c>
      <c r="K1713" s="75">
        <f>Abfalldokumentation!$E1713</f>
        <v>44511</v>
      </c>
      <c r="L1713" s="74" t="str">
        <f>IFERROR(IF(VLOOKUP(W1713,'[1]Rohware 230'!$B:$C,2,FALSE)=0,"Rohware"),
IFERROR(IF(VLOOKUP(W1713,[1]Sammelnr.!$B:$C,2,FALSE)=0,"Sammelnr. ungeschält ABS"),
IFERROR(IF(VLOOKUP(W1713,[1]Sammelnr.!$E:$F,2,FALSE)=0,"Sammelnr. ungeschält VS"),
IFERROR(IF(VLOOKUP(W1713,[1]Sammelnr.!$H:$I,2,FALSE)=0,"Sammelnr. geschält"),
IFERROR(IF(VLOOKUP(W1713,[1]Offen!$B:$C,2,FALSE)=0,"Offen ungeschält ABS"),
IFERROR(IF(VLOOKUP(W1713,[1]Offen!$E:$F,2,FALSE)=0,"Offen ungeschält VOS"),
IFERROR(IF(VLOOKUP(W1713,[1]Offen!$H:$I,2,FALSE)=0,"Offen geschält RW"),
IFERROR(IF(VLOOKUP(W1713,[1]Offen!$K:$L,2,FALSE)=0,"Offen vegan"),
IFERROR(IF(VLOOKUP(W1713,[1]Offen!$N:$O,2,FALSE)=0,"Offen Zipfel"),
IFERROR(IF(VLOOKUP(W1713,[1]Offen!$Q:$R,2,FALSE)=0,"Offen Endstücke"),
IFERROR(IF(VLOOKUP(W1713,[1]Vakuumiert!$B:$C,2,FALSE)=0,"Vakuumierter VOS ungeschält"),
IFERROR(IF(VLOOKUP(W1713,[1]Vakuumiert!$E:$F,2,FALSE)=0,"Vakuumierter ABS ungeschält"),
IFERROR(IF(VLOOKUP(W1713,[1]Vakuumiert!$H:$I,2,FALSE)=0,"Vakuumierter VOS geschält"),
IFERROR(IF(VLOOKUP(W1713,[1]Vakuumiert!$K:$L,2,FALSE)=0,"Vakuumierter VOS vegan"),
IFERROR(IF(VLOOKUP(W1713,[1]Vakuumiert!$N:$O,2,FALSE)=0,"Vakuumierter VOS Zipfel"),
IFERROR(IF(VLOOKUP(W1713,[1]Vakuumiert!$Q:$R,2,FALSE)=0,"Vakuumiert geschält"),
IFERROR(IF(VLOOKUP(W1713,'[1]vakuumierte Fertigprodukte'!$B:$C,2,FALSE)=0,"Fertigprodukte"),
IFERROR(IF(VLOOKUP(W1713,'[1]vakuumierte Fertigprodukte'!$E:$FI,2,FALSE)=0,"Vakuumierte Zipfel"),
IFERROR(IF(VLOOKUP(W1713,[1]Wurste!$B:$C,2,FALSE)=0,"Räucherwürste"),
IFERROR(IF(VLOOKUP(W1713,[1]Wurste!$E:$F,2,FALSE)=0,"URW/URGW Wurst"),
IFERROR(IF(VLOOKUP(W1713,[1]Wurste!$H:$I,2,FALSE)=0,"HF-Wurst Vegan"),
IFERROR(IF(VLOOKUP(W1713,[1]Wurste!$K:$L,2,FALSE)=0,"320er ohne Würste"),
IFERROR(IF(AND(OR(Abfalldokumentation!$I1713="BU3",Abfalldokumentation!$I1713="Verkauf"),Abfalldokumentation!$N1713="Schimmel",Abfalldokumentation!$O1713="keinen Abnehmer/kein Schälpersonal"),"Div. Zipfel, ES ohne Verwendung",VLOOKUP(Abfalldokumentation!$M1713,Produktgruppen!A:B,2,FALSE)),"-")))))))))))))))))))))))</f>
        <v>Vorschmelz</v>
      </c>
      <c r="M1713" s="76" t="str">
        <f>IFERROR(VLOOKUP(Abfalldokumentation!$W1713,Artikel!A:C,3,FALSE),Abfalldokumentation!$W1713)</f>
        <v>VOS-ABS ENTSORGUNG</v>
      </c>
      <c r="N1713" s="76" t="str">
        <f>VLOOKUP(D1713,'Liste Gründe'!A:D,2,FALSE)</f>
        <v>Rest</v>
      </c>
      <c r="O1713" s="75" t="str">
        <f>IF(ISBLANK(F1713),VLOOKUP(Abfalldokumentation!$X1713,'Liste Gründe'!A:D,3,FALSE),F1713)</f>
        <v>geschälte Rinde</v>
      </c>
      <c r="P1713" s="76" t="str">
        <f>IF(ISBLANK(Abfalldokumentation!$G1713),"-",Abfalldokumentation!$G1713)</f>
        <v>-</v>
      </c>
      <c r="Q1713" s="76">
        <f t="shared" si="232"/>
        <v>45</v>
      </c>
      <c r="R1713" s="76" t="str">
        <f t="shared" si="233"/>
        <v>Produkte</v>
      </c>
      <c r="S1713" s="76" t="str">
        <f t="shared" si="234"/>
        <v>BUs</v>
      </c>
      <c r="T1713" s="76" t="str">
        <f t="shared" si="235"/>
        <v>Symptome</v>
      </c>
      <c r="U1713" s="76">
        <f>IFERROR(VLOOKUP(Abfalldokumentation!$W1713,Kennzahlen!S:U,3,FALSE)*Abfalldokumentation!$J1713,"0")</f>
        <v>1.47</v>
      </c>
      <c r="V1713" s="76" t="str">
        <f>IF(ISBLANK(A1713),VLOOKUP(Abfalldokumentation!$W1713,'Linien - BU'!R:S,2,FALSE),A1713)</f>
        <v>RWV</v>
      </c>
      <c r="W1713" s="77">
        <f t="shared" si="236"/>
        <v>29500917</v>
      </c>
      <c r="X1713" s="77">
        <f t="shared" si="237"/>
        <v>60</v>
      </c>
    </row>
    <row r="1714" spans="1:24" ht="30" customHeight="1" x14ac:dyDescent="0.25">
      <c r="A1714" s="39" t="s">
        <v>105</v>
      </c>
      <c r="B1714" s="40" t="s">
        <v>36</v>
      </c>
      <c r="C1714" s="40">
        <v>25</v>
      </c>
      <c r="D1714" s="40">
        <v>61</v>
      </c>
      <c r="E1714" s="41">
        <v>44511</v>
      </c>
      <c r="F1714" s="59"/>
      <c r="G1714" s="40"/>
      <c r="H1714" s="44" t="str">
        <f>IFERROR(VLOOKUP(Abfalldokumentation!$B1714,Artikel!A:C,3,FALSE),Abfalldokumentation!$B1714)</f>
        <v>-</v>
      </c>
      <c r="I1714" s="78" t="str">
        <f>VLOOKUP(V1714,'Linien - BU'!A:B,2,FALSE)</f>
        <v>BU3</v>
      </c>
      <c r="J1714" s="79">
        <f t="shared" si="231"/>
        <v>25</v>
      </c>
      <c r="K1714" s="80">
        <f>Abfalldokumentation!$E1714</f>
        <v>44511</v>
      </c>
      <c r="L1714" s="79" t="str">
        <f>IFERROR(IF(VLOOKUP(W1714,'[1]Rohware 230'!$B:$C,2,FALSE)=0,"Rohware"),
IFERROR(IF(VLOOKUP(W1714,[1]Sammelnr.!$B:$C,2,FALSE)=0,"Sammelnr. ungeschält ABS"),
IFERROR(IF(VLOOKUP(W1714,[1]Sammelnr.!$E:$F,2,FALSE)=0,"Sammelnr. ungeschält VS"),
IFERROR(IF(VLOOKUP(W1714,[1]Sammelnr.!$H:$I,2,FALSE)=0,"Sammelnr. geschält"),
IFERROR(IF(VLOOKUP(W1714,[1]Offen!$B:$C,2,FALSE)=0,"Offen ungeschält ABS"),
IFERROR(IF(VLOOKUP(W1714,[1]Offen!$E:$F,2,FALSE)=0,"Offen ungeschält VOS"),
IFERROR(IF(VLOOKUP(W1714,[1]Offen!$H:$I,2,FALSE)=0,"Offen geschält RW"),
IFERROR(IF(VLOOKUP(W1714,[1]Offen!$K:$L,2,FALSE)=0,"Offen vegan"),
IFERROR(IF(VLOOKUP(W1714,[1]Offen!$N:$O,2,FALSE)=0,"Offen Zipfel"),
IFERROR(IF(VLOOKUP(W1714,[1]Offen!$Q:$R,2,FALSE)=0,"Offen Endstücke"),
IFERROR(IF(VLOOKUP(W1714,[1]Vakuumiert!$B:$C,2,FALSE)=0,"Vakuumierter VOS ungeschält"),
IFERROR(IF(VLOOKUP(W1714,[1]Vakuumiert!$E:$F,2,FALSE)=0,"Vakuumierter ABS ungeschält"),
IFERROR(IF(VLOOKUP(W1714,[1]Vakuumiert!$H:$I,2,FALSE)=0,"Vakuumierter VOS geschält"),
IFERROR(IF(VLOOKUP(W1714,[1]Vakuumiert!$K:$L,2,FALSE)=0,"Vakuumierter VOS vegan"),
IFERROR(IF(VLOOKUP(W1714,[1]Vakuumiert!$N:$O,2,FALSE)=0,"Vakuumierter VOS Zipfel"),
IFERROR(IF(VLOOKUP(W1714,[1]Vakuumiert!$Q:$R,2,FALSE)=0,"Vakuumiert geschält"),
IFERROR(IF(VLOOKUP(W1714,'[1]vakuumierte Fertigprodukte'!$B:$C,2,FALSE)=0,"Fertigprodukte"),
IFERROR(IF(VLOOKUP(W1714,'[1]vakuumierte Fertigprodukte'!$E:$FI,2,FALSE)=0,"Vakuumierte Zipfel"),
IFERROR(IF(VLOOKUP(W1714,[1]Wurste!$B:$C,2,FALSE)=0,"Räucherwürste"),
IFERROR(IF(VLOOKUP(W1714,[1]Wurste!$E:$F,2,FALSE)=0,"URW/URGW Wurst"),
IFERROR(IF(VLOOKUP(W1714,[1]Wurste!$H:$I,2,FALSE)=0,"HF-Wurst Vegan"),
IFERROR(IF(VLOOKUP(W1714,[1]Wurste!$K:$L,2,FALSE)=0,"320er ohne Würste"),
IFERROR(IF(AND(OR(Abfalldokumentation!$I1714="BU3",Abfalldokumentation!$I1714="Verkauf"),Abfalldokumentation!$N1714="Schimmel",Abfalldokumentation!$O1714="keinen Abnehmer/kein Schälpersonal"),"Div. Zipfel, ES ohne Verwendung",VLOOKUP(Abfalldokumentation!$M1714,Produktgruppen!A:B,2,FALSE)),"-")))))))))))))))))))))))</f>
        <v>Rest</v>
      </c>
      <c r="M1714" s="81" t="str">
        <f>IFERROR(VLOOKUP(Abfalldokumentation!$W1714,Artikel!A:C,3,FALSE),Abfalldokumentation!$W1714)</f>
        <v>-</v>
      </c>
      <c r="N1714" s="81" t="str">
        <f>VLOOKUP(D1714,'Liste Gründe'!A:D,2,FALSE)</f>
        <v>keinen Verwendungszweck</v>
      </c>
      <c r="O1714" s="80" t="str">
        <f>IF(ISBLANK(F1714),VLOOKUP(Abfalldokumentation!$X1714,'Liste Gründe'!A:D,3,FALSE),F1714)</f>
        <v>keinen Verwendungszweck</v>
      </c>
      <c r="P1714" s="81" t="str">
        <f>IF(ISBLANK(Abfalldokumentation!$G1714),"-",Abfalldokumentation!$G1714)</f>
        <v>-</v>
      </c>
      <c r="Q1714" s="81">
        <f t="shared" si="232"/>
        <v>45</v>
      </c>
      <c r="R1714" s="81" t="str">
        <f t="shared" si="233"/>
        <v>Produkte</v>
      </c>
      <c r="S1714" s="81" t="str">
        <f t="shared" si="234"/>
        <v>BUs</v>
      </c>
      <c r="T1714" s="81" t="str">
        <f t="shared" si="235"/>
        <v>Symptome</v>
      </c>
      <c r="U1714" s="81" t="str">
        <f>IFERROR(VLOOKUP(Abfalldokumentation!$W1714,Kennzahlen!S:U,3,FALSE)*Abfalldokumentation!$J1714,"0")</f>
        <v>0</v>
      </c>
      <c r="V1714" s="81" t="str">
        <f>IF(ISBLANK(A1714),VLOOKUP(Abfalldokumentation!$W1714,'Linien - BU'!R:S,2,FALSE),A1714)</f>
        <v>WVP</v>
      </c>
      <c r="W1714" s="77" t="str">
        <f t="shared" si="236"/>
        <v>-</v>
      </c>
      <c r="X1714" s="77">
        <f t="shared" si="237"/>
        <v>61</v>
      </c>
    </row>
    <row r="1715" spans="1:24" ht="30" customHeight="1" x14ac:dyDescent="0.25">
      <c r="A1715" s="45" t="s">
        <v>121</v>
      </c>
      <c r="B1715" s="46">
        <v>29501017</v>
      </c>
      <c r="C1715" s="46">
        <v>26</v>
      </c>
      <c r="D1715" s="46">
        <v>30</v>
      </c>
      <c r="E1715" s="47">
        <v>44511</v>
      </c>
      <c r="F1715" s="61"/>
      <c r="G1715" s="46"/>
      <c r="H1715" s="50" t="str">
        <f>IFERROR(VLOOKUP(Abfalldokumentation!$B1715,Artikel!A:C,3,FALSE),Abfalldokumentation!$B1715)</f>
        <v>ABS Pfeffer-Bruch</v>
      </c>
      <c r="I1715" s="73" t="str">
        <f>VLOOKUP(V1715,'Linien - BU'!A:B,2,FALSE)</f>
        <v>BU1</v>
      </c>
      <c r="J1715" s="74">
        <f t="shared" si="231"/>
        <v>26</v>
      </c>
      <c r="K1715" s="75">
        <f>Abfalldokumentation!$E1715</f>
        <v>44511</v>
      </c>
      <c r="L1715" s="74" t="str">
        <f>IFERROR(IF(VLOOKUP(W1715,'[1]Rohware 230'!$B:$C,2,FALSE)=0,"Rohware"),
IFERROR(IF(VLOOKUP(W1715,[1]Sammelnr.!$B:$C,2,FALSE)=0,"Sammelnr. ungeschält ABS"),
IFERROR(IF(VLOOKUP(W1715,[1]Sammelnr.!$E:$F,2,FALSE)=0,"Sammelnr. ungeschält VS"),
IFERROR(IF(VLOOKUP(W1715,[1]Sammelnr.!$H:$I,2,FALSE)=0,"Sammelnr. geschält"),
IFERROR(IF(VLOOKUP(W1715,[1]Offen!$B:$C,2,FALSE)=0,"Offen ungeschält ABS"),
IFERROR(IF(VLOOKUP(W1715,[1]Offen!$E:$F,2,FALSE)=0,"Offen ungeschält VOS"),
IFERROR(IF(VLOOKUP(W1715,[1]Offen!$H:$I,2,FALSE)=0,"Offen geschält RW"),
IFERROR(IF(VLOOKUP(W1715,[1]Offen!$K:$L,2,FALSE)=0,"Offen vegan"),
IFERROR(IF(VLOOKUP(W1715,[1]Offen!$N:$O,2,FALSE)=0,"Offen Zipfel"),
IFERROR(IF(VLOOKUP(W1715,[1]Offen!$Q:$R,2,FALSE)=0,"Offen Endstücke"),
IFERROR(IF(VLOOKUP(W1715,[1]Vakuumiert!$B:$C,2,FALSE)=0,"Vakuumierter VOS ungeschält"),
IFERROR(IF(VLOOKUP(W1715,[1]Vakuumiert!$E:$F,2,FALSE)=0,"Vakuumierter ABS ungeschält"),
IFERROR(IF(VLOOKUP(W1715,[1]Vakuumiert!$H:$I,2,FALSE)=0,"Vakuumierter VOS geschält"),
IFERROR(IF(VLOOKUP(W1715,[1]Vakuumiert!$K:$L,2,FALSE)=0,"Vakuumierter VOS vegan"),
IFERROR(IF(VLOOKUP(W1715,[1]Vakuumiert!$N:$O,2,FALSE)=0,"Vakuumierter VOS Zipfel"),
IFERROR(IF(VLOOKUP(W1715,[1]Vakuumiert!$Q:$R,2,FALSE)=0,"Vakuumiert geschält"),
IFERROR(IF(VLOOKUP(W1715,'[1]vakuumierte Fertigprodukte'!$B:$C,2,FALSE)=0,"Fertigprodukte"),
IFERROR(IF(VLOOKUP(W1715,'[1]vakuumierte Fertigprodukte'!$E:$FI,2,FALSE)=0,"Vakuumierte Zipfel"),
IFERROR(IF(VLOOKUP(W1715,[1]Wurste!$B:$C,2,FALSE)=0,"Räucherwürste"),
IFERROR(IF(VLOOKUP(W1715,[1]Wurste!$E:$F,2,FALSE)=0,"URW/URGW Wurst"),
IFERROR(IF(VLOOKUP(W1715,[1]Wurste!$H:$I,2,FALSE)=0,"HF-Wurst Vegan"),
IFERROR(IF(VLOOKUP(W1715,[1]Wurste!$K:$L,2,FALSE)=0,"320er ohne Würste"),
IFERROR(IF(AND(OR(Abfalldokumentation!$I1715="BU3",Abfalldokumentation!$I1715="Verkauf"),Abfalldokumentation!$N1715="Schimmel",Abfalldokumentation!$O1715="keinen Abnehmer/kein Schälpersonal"),"Div. Zipfel, ES ohne Verwendung",VLOOKUP(Abfalldokumentation!$M1715,Produktgruppen!A:B,2,FALSE)),"-")))))))))))))))))))))))</f>
        <v>Offen ungeschält ABS</v>
      </c>
      <c r="M1715" s="76" t="str">
        <f>IFERROR(VLOOKUP(Abfalldokumentation!$W1715,Artikel!A:C,3,FALSE),Abfalldokumentation!$W1715)</f>
        <v>ABS Pfeffer-Bruch</v>
      </c>
      <c r="N1715" s="76" t="str">
        <f>VLOOKUP(D1715,'Liste Gründe'!A:D,2,FALSE)</f>
        <v>Linienbezogen</v>
      </c>
      <c r="O1715" s="75" t="str">
        <f>IF(ISBLANK(F1715),VLOOKUP(Abfalldokumentation!$X1715,'Liste Gründe'!A:D,3,FALSE),F1715)</f>
        <v>Maschinenabfall</v>
      </c>
      <c r="P1715" s="76" t="str">
        <f>IF(ISBLANK(Abfalldokumentation!$G1715),"-",Abfalldokumentation!$G1715)</f>
        <v>-</v>
      </c>
      <c r="Q1715" s="76">
        <f t="shared" si="232"/>
        <v>45</v>
      </c>
      <c r="R1715" s="76" t="str">
        <f t="shared" si="233"/>
        <v>Produkte</v>
      </c>
      <c r="S1715" s="76" t="str">
        <f t="shared" si="234"/>
        <v>BUs</v>
      </c>
      <c r="T1715" s="76" t="str">
        <f t="shared" si="235"/>
        <v>Symptome</v>
      </c>
      <c r="U1715" s="76">
        <f>IFERROR(VLOOKUP(Abfalldokumentation!$W1715,Kennzahlen!S:U,3,FALSE)*Abfalldokumentation!$J1715,"0")</f>
        <v>2.6000000000000003E-3</v>
      </c>
      <c r="V1715" s="76" t="str">
        <f>IF(ISBLANK(A1715),VLOOKUP(Abfalldokumentation!$W1715,'Linien - BU'!R:S,2,FALSE),A1715)</f>
        <v>Strudelline</v>
      </c>
      <c r="W1715" s="77">
        <f t="shared" si="236"/>
        <v>29501017</v>
      </c>
      <c r="X1715" s="77">
        <f t="shared" si="237"/>
        <v>30</v>
      </c>
    </row>
    <row r="1716" spans="1:24" ht="30" customHeight="1" x14ac:dyDescent="0.25">
      <c r="A1716" s="39" t="s">
        <v>95</v>
      </c>
      <c r="B1716" s="40">
        <v>32000027</v>
      </c>
      <c r="C1716" s="40">
        <v>140</v>
      </c>
      <c r="D1716" s="40">
        <v>42</v>
      </c>
      <c r="E1716" s="41">
        <v>44511</v>
      </c>
      <c r="F1716" s="59"/>
      <c r="G1716" s="40"/>
      <c r="H1716" s="44" t="str">
        <f>IFERROR(VLOOKUP(Abfalldokumentation!$B1716,Artikel!A:C,3,FALSE),Abfalldokumentation!$B1716)</f>
        <v>Würste 9300g Räucher na</v>
      </c>
      <c r="I1716" s="78" t="str">
        <f>VLOOKUP(V1716,'Linien - BU'!A:B,2,FALSE)</f>
        <v>BU1</v>
      </c>
      <c r="J1716" s="79">
        <f t="shared" si="231"/>
        <v>140</v>
      </c>
      <c r="K1716" s="80">
        <f>Abfalldokumentation!$E1716</f>
        <v>44511</v>
      </c>
      <c r="L1716" s="79" t="str">
        <f>IFERROR(IF(VLOOKUP(W1716,'[1]Rohware 230'!$B:$C,2,FALSE)=0,"Rohware"),
IFERROR(IF(VLOOKUP(W1716,[1]Sammelnr.!$B:$C,2,FALSE)=0,"Sammelnr. ungeschält ABS"),
IFERROR(IF(VLOOKUP(W1716,[1]Sammelnr.!$E:$F,2,FALSE)=0,"Sammelnr. ungeschält VS"),
IFERROR(IF(VLOOKUP(W1716,[1]Sammelnr.!$H:$I,2,FALSE)=0,"Sammelnr. geschält"),
IFERROR(IF(VLOOKUP(W1716,[1]Offen!$B:$C,2,FALSE)=0,"Offen ungeschält ABS"),
IFERROR(IF(VLOOKUP(W1716,[1]Offen!$E:$F,2,FALSE)=0,"Offen ungeschält VOS"),
IFERROR(IF(VLOOKUP(W1716,[1]Offen!$H:$I,2,FALSE)=0,"Offen geschält RW"),
IFERROR(IF(VLOOKUP(W1716,[1]Offen!$K:$L,2,FALSE)=0,"Offen vegan"),
IFERROR(IF(VLOOKUP(W1716,[1]Offen!$N:$O,2,FALSE)=0,"Offen Zipfel"),
IFERROR(IF(VLOOKUP(W1716,[1]Offen!$Q:$R,2,FALSE)=0,"Offen Endstücke"),
IFERROR(IF(VLOOKUP(W1716,[1]Vakuumiert!$B:$C,2,FALSE)=0,"Vakuumierter VOS ungeschält"),
IFERROR(IF(VLOOKUP(W1716,[1]Vakuumiert!$E:$F,2,FALSE)=0,"Vakuumierter ABS ungeschält"),
IFERROR(IF(VLOOKUP(W1716,[1]Vakuumiert!$H:$I,2,FALSE)=0,"Vakuumierter VOS geschält"),
IFERROR(IF(VLOOKUP(W1716,[1]Vakuumiert!$K:$L,2,FALSE)=0,"Vakuumierter VOS vegan"),
IFERROR(IF(VLOOKUP(W1716,[1]Vakuumiert!$N:$O,2,FALSE)=0,"Vakuumierter VOS Zipfel"),
IFERROR(IF(VLOOKUP(W1716,[1]Vakuumiert!$Q:$R,2,FALSE)=0,"Vakuumiert geschält"),
IFERROR(IF(VLOOKUP(W1716,'[1]vakuumierte Fertigprodukte'!$B:$C,2,FALSE)=0,"Fertigprodukte"),
IFERROR(IF(VLOOKUP(W1716,'[1]vakuumierte Fertigprodukte'!$E:$FI,2,FALSE)=0,"Vakuumierte Zipfel"),
IFERROR(IF(VLOOKUP(W1716,[1]Wurste!$B:$C,2,FALSE)=0,"Räucherwürste"),
IFERROR(IF(VLOOKUP(W1716,[1]Wurste!$E:$F,2,FALSE)=0,"URW/URGW Wurst"),
IFERROR(IF(VLOOKUP(W1716,[1]Wurste!$H:$I,2,FALSE)=0,"HF-Wurst Vegan"),
IFERROR(IF(VLOOKUP(W1716,[1]Wurste!$K:$L,2,FALSE)=0,"320er ohne Würste"),
IFERROR(IF(AND(OR(Abfalldokumentation!$I1716="BU3",Abfalldokumentation!$I1716="Verkauf"),Abfalldokumentation!$N1716="Schimmel",Abfalldokumentation!$O1716="keinen Abnehmer/kein Schälpersonal"),"Div. Zipfel, ES ohne Verwendung",VLOOKUP(Abfalldokumentation!$M1716,Produktgruppen!A:B,2,FALSE)),"-")))))))))))))))))))))))</f>
        <v>Räucherwürste</v>
      </c>
      <c r="M1716" s="81" t="str">
        <f>IFERROR(VLOOKUP(Abfalldokumentation!$W1716,Artikel!A:C,3,FALSE),Abfalldokumentation!$W1716)</f>
        <v>Würste 9300g Räucher na</v>
      </c>
      <c r="N1716" s="81" t="str">
        <f>VLOOKUP(D1716,'Liste Gründe'!A:D,2,FALSE)</f>
        <v>Rest</v>
      </c>
      <c r="O1716" s="80" t="str">
        <f>IF(ISBLANK(F1716),VLOOKUP(Abfalldokumentation!$X1716,'Liste Gründe'!A:D,3,FALSE),F1716)</f>
        <v>Schmutz</v>
      </c>
      <c r="P1716" s="81" t="str">
        <f>IF(ISBLANK(Abfalldokumentation!$G1716),"-",Abfalldokumentation!$G1716)</f>
        <v>-</v>
      </c>
      <c r="Q1716" s="81">
        <f t="shared" si="232"/>
        <v>45</v>
      </c>
      <c r="R1716" s="81" t="str">
        <f t="shared" si="233"/>
        <v>Produkte</v>
      </c>
      <c r="S1716" s="81" t="str">
        <f t="shared" si="234"/>
        <v>BUs</v>
      </c>
      <c r="T1716" s="81" t="str">
        <f t="shared" si="235"/>
        <v>Symptome</v>
      </c>
      <c r="U1716" s="81" t="str">
        <f>IFERROR(VLOOKUP(Abfalldokumentation!$W1716,Kennzahlen!S:U,3,FALSE)*Abfalldokumentation!$J1716,"0")</f>
        <v>0</v>
      </c>
      <c r="V1716" s="81" t="str">
        <f>IF(ISBLANK(A1716),VLOOKUP(Abfalldokumentation!$W1716,'Linien - BU'!R:S,2,FALSE),A1716)</f>
        <v>RWV</v>
      </c>
      <c r="W1716" s="77">
        <f t="shared" si="236"/>
        <v>32000027</v>
      </c>
      <c r="X1716" s="77">
        <f t="shared" si="237"/>
        <v>42</v>
      </c>
    </row>
    <row r="1717" spans="1:24" ht="30" customHeight="1" x14ac:dyDescent="0.25">
      <c r="A1717" s="45" t="s">
        <v>105</v>
      </c>
      <c r="B1717" s="46">
        <v>31900001</v>
      </c>
      <c r="C1717" s="46">
        <v>20</v>
      </c>
      <c r="D1717" s="46">
        <v>20</v>
      </c>
      <c r="E1717" s="47">
        <v>44511</v>
      </c>
      <c r="F1717" s="61"/>
      <c r="G1717" s="46"/>
      <c r="H1717" s="50" t="str">
        <f>IFERROR(VLOOKUP(Abfalldokumentation!$B1717,Artikel!A:C,3,FALSE),Abfalldokumentation!$B1717)</f>
        <v>VEG-SCH MILD 7,2KG</v>
      </c>
      <c r="I1717" s="73" t="str">
        <f>VLOOKUP(V1717,'Linien - BU'!A:B,2,FALSE)</f>
        <v>BU3</v>
      </c>
      <c r="J1717" s="74">
        <f t="shared" si="231"/>
        <v>20</v>
      </c>
      <c r="K1717" s="75">
        <f>Abfalldokumentation!$E1717</f>
        <v>44511</v>
      </c>
      <c r="L1717" s="74" t="str">
        <f>IFERROR(IF(VLOOKUP(W1717,'[1]Rohware 230'!$B:$C,2,FALSE)=0,"Rohware"),
IFERROR(IF(VLOOKUP(W1717,[1]Sammelnr.!$B:$C,2,FALSE)=0,"Sammelnr. ungeschält ABS"),
IFERROR(IF(VLOOKUP(W1717,[1]Sammelnr.!$E:$F,2,FALSE)=0,"Sammelnr. ungeschält VS"),
IFERROR(IF(VLOOKUP(W1717,[1]Sammelnr.!$H:$I,2,FALSE)=0,"Sammelnr. geschält"),
IFERROR(IF(VLOOKUP(W1717,[1]Offen!$B:$C,2,FALSE)=0,"Offen ungeschält ABS"),
IFERROR(IF(VLOOKUP(W1717,[1]Offen!$E:$F,2,FALSE)=0,"Offen ungeschält VOS"),
IFERROR(IF(VLOOKUP(W1717,[1]Offen!$H:$I,2,FALSE)=0,"Offen geschält RW"),
IFERROR(IF(VLOOKUP(W1717,[1]Offen!$K:$L,2,FALSE)=0,"Offen vegan"),
IFERROR(IF(VLOOKUP(W1717,[1]Offen!$N:$O,2,FALSE)=0,"Offen Zipfel"),
IFERROR(IF(VLOOKUP(W1717,[1]Offen!$Q:$R,2,FALSE)=0,"Offen Endstücke"),
IFERROR(IF(VLOOKUP(W1717,[1]Vakuumiert!$B:$C,2,FALSE)=0,"Vakuumierter VOS ungeschält"),
IFERROR(IF(VLOOKUP(W1717,[1]Vakuumiert!$E:$F,2,FALSE)=0,"Vakuumierter ABS ungeschält"),
IFERROR(IF(VLOOKUP(W1717,[1]Vakuumiert!$H:$I,2,FALSE)=0,"Vakuumierter VOS geschält"),
IFERROR(IF(VLOOKUP(W1717,[1]Vakuumiert!$K:$L,2,FALSE)=0,"Vakuumierter VOS vegan"),
IFERROR(IF(VLOOKUP(W1717,[1]Vakuumiert!$N:$O,2,FALSE)=0,"Vakuumierter VOS Zipfel"),
IFERROR(IF(VLOOKUP(W1717,[1]Vakuumiert!$Q:$R,2,FALSE)=0,"Vakuumiert geschält"),
IFERROR(IF(VLOOKUP(W1717,'[1]vakuumierte Fertigprodukte'!$B:$C,2,FALSE)=0,"Fertigprodukte"),
IFERROR(IF(VLOOKUP(W1717,'[1]vakuumierte Fertigprodukte'!$E:$FI,2,FALSE)=0,"Vakuumierte Zipfel"),
IFERROR(IF(VLOOKUP(W1717,[1]Wurste!$B:$C,2,FALSE)=0,"Räucherwürste"),
IFERROR(IF(VLOOKUP(W1717,[1]Wurste!$E:$F,2,FALSE)=0,"URW/URGW Wurst"),
IFERROR(IF(VLOOKUP(W1717,[1]Wurste!$H:$I,2,FALSE)=0,"HF-Wurst Vegan"),
IFERROR(IF(VLOOKUP(W1717,[1]Wurste!$K:$L,2,FALSE)=0,"320er ohne Würste"),
IFERROR(IF(AND(OR(Abfalldokumentation!$I1717="BU3",Abfalldokumentation!$I1717="Verkauf"),Abfalldokumentation!$N1717="Schimmel",Abfalldokumentation!$O1717="keinen Abnehmer/kein Schälpersonal"),"Div. Zipfel, ES ohne Verwendung",VLOOKUP(Abfalldokumentation!$M1717,Produktgruppen!A:B,2,FALSE)),"-")))))))))))))))))))))))</f>
        <v>HF-Wurst Vegan</v>
      </c>
      <c r="M1717" s="76" t="str">
        <f>IFERROR(VLOOKUP(Abfalldokumentation!$W1717,Artikel!A:C,3,FALSE),Abfalldokumentation!$W1717)</f>
        <v>VEG-SCH MILD 7,2KG</v>
      </c>
      <c r="N1717" s="76" t="str">
        <f>VLOOKUP(D1717,'Liste Gründe'!A:D,2,FALSE)</f>
        <v>Linienbezogen</v>
      </c>
      <c r="O1717" s="75" t="str">
        <f>IF(ISBLANK(F1717),VLOOKUP(Abfalldokumentation!$X1717,'Liste Gründe'!A:D,3,FALSE),F1717)</f>
        <v>Füllkopf tropft (vegan)</v>
      </c>
      <c r="P1717" s="76" t="str">
        <f>IF(ISBLANK(Abfalldokumentation!$G1717),"-",Abfalldokumentation!$G1717)</f>
        <v>-</v>
      </c>
      <c r="Q1717" s="76">
        <f t="shared" si="232"/>
        <v>45</v>
      </c>
      <c r="R1717" s="76" t="str">
        <f t="shared" si="233"/>
        <v>Produkte</v>
      </c>
      <c r="S1717" s="76" t="str">
        <f t="shared" si="234"/>
        <v>BUs</v>
      </c>
      <c r="T1717" s="76" t="str">
        <f t="shared" si="235"/>
        <v>Symptome</v>
      </c>
      <c r="U1717" s="76" t="str">
        <f>IFERROR(VLOOKUP(Abfalldokumentation!$W1717,Kennzahlen!S:U,3,FALSE)*Abfalldokumentation!$J1717,"0")</f>
        <v>0</v>
      </c>
      <c r="V1717" s="76" t="str">
        <f>IF(ISBLANK(A1717),VLOOKUP(Abfalldokumentation!$W1717,'Linien - BU'!R:S,2,FALSE),A1717)</f>
        <v>WVP</v>
      </c>
      <c r="W1717" s="77">
        <f t="shared" si="236"/>
        <v>31900001</v>
      </c>
      <c r="X1717" s="77">
        <f t="shared" si="237"/>
        <v>20</v>
      </c>
    </row>
    <row r="1718" spans="1:24" ht="30" customHeight="1" x14ac:dyDescent="0.25">
      <c r="A1718" s="39" t="s">
        <v>121</v>
      </c>
      <c r="B1718" s="40" t="s">
        <v>36</v>
      </c>
      <c r="C1718" s="40">
        <v>60</v>
      </c>
      <c r="D1718" s="40">
        <v>30</v>
      </c>
      <c r="E1718" s="41">
        <v>44511</v>
      </c>
      <c r="F1718" s="59"/>
      <c r="G1718" s="40"/>
      <c r="H1718" s="44" t="str">
        <f>IFERROR(VLOOKUP(Abfalldokumentation!$B1718,Artikel!A:C,3,FALSE),Abfalldokumentation!$B1718)</f>
        <v>-</v>
      </c>
      <c r="I1718" s="78" t="str">
        <f>VLOOKUP(V1718,'Linien - BU'!A:B,2,FALSE)</f>
        <v>BU1</v>
      </c>
      <c r="J1718" s="79">
        <f t="shared" si="231"/>
        <v>60</v>
      </c>
      <c r="K1718" s="80">
        <f>Abfalldokumentation!$E1718</f>
        <v>44511</v>
      </c>
      <c r="L1718" s="79" t="str">
        <f>IFERROR(IF(VLOOKUP(W1718,'[1]Rohware 230'!$B:$C,2,FALSE)=0,"Rohware"),
IFERROR(IF(VLOOKUP(W1718,[1]Sammelnr.!$B:$C,2,FALSE)=0,"Sammelnr. ungeschält ABS"),
IFERROR(IF(VLOOKUP(W1718,[1]Sammelnr.!$E:$F,2,FALSE)=0,"Sammelnr. ungeschält VS"),
IFERROR(IF(VLOOKUP(W1718,[1]Sammelnr.!$H:$I,2,FALSE)=0,"Sammelnr. geschält"),
IFERROR(IF(VLOOKUP(W1718,[1]Offen!$B:$C,2,FALSE)=0,"Offen ungeschält ABS"),
IFERROR(IF(VLOOKUP(W1718,[1]Offen!$E:$F,2,FALSE)=0,"Offen ungeschält VOS"),
IFERROR(IF(VLOOKUP(W1718,[1]Offen!$H:$I,2,FALSE)=0,"Offen geschält RW"),
IFERROR(IF(VLOOKUP(W1718,[1]Offen!$K:$L,2,FALSE)=0,"Offen vegan"),
IFERROR(IF(VLOOKUP(W1718,[1]Offen!$N:$O,2,FALSE)=0,"Offen Zipfel"),
IFERROR(IF(VLOOKUP(W1718,[1]Offen!$Q:$R,2,FALSE)=0,"Offen Endstücke"),
IFERROR(IF(VLOOKUP(W1718,[1]Vakuumiert!$B:$C,2,FALSE)=0,"Vakuumierter VOS ungeschält"),
IFERROR(IF(VLOOKUP(W1718,[1]Vakuumiert!$E:$F,2,FALSE)=0,"Vakuumierter ABS ungeschält"),
IFERROR(IF(VLOOKUP(W1718,[1]Vakuumiert!$H:$I,2,FALSE)=0,"Vakuumierter VOS geschält"),
IFERROR(IF(VLOOKUP(W1718,[1]Vakuumiert!$K:$L,2,FALSE)=0,"Vakuumierter VOS vegan"),
IFERROR(IF(VLOOKUP(W1718,[1]Vakuumiert!$N:$O,2,FALSE)=0,"Vakuumierter VOS Zipfel"),
IFERROR(IF(VLOOKUP(W1718,[1]Vakuumiert!$Q:$R,2,FALSE)=0,"Vakuumiert geschält"),
IFERROR(IF(VLOOKUP(W1718,'[1]vakuumierte Fertigprodukte'!$B:$C,2,FALSE)=0,"Fertigprodukte"),
IFERROR(IF(VLOOKUP(W1718,'[1]vakuumierte Fertigprodukte'!$E:$FI,2,FALSE)=0,"Vakuumierte Zipfel"),
IFERROR(IF(VLOOKUP(W1718,[1]Wurste!$B:$C,2,FALSE)=0,"Räucherwürste"),
IFERROR(IF(VLOOKUP(W1718,[1]Wurste!$E:$F,2,FALSE)=0,"URW/URGW Wurst"),
IFERROR(IF(VLOOKUP(W1718,[1]Wurste!$H:$I,2,FALSE)=0,"HF-Wurst Vegan"),
IFERROR(IF(VLOOKUP(W1718,[1]Wurste!$K:$L,2,FALSE)=0,"320er ohne Würste"),
IFERROR(IF(AND(OR(Abfalldokumentation!$I1718="BU3",Abfalldokumentation!$I1718="Verkauf"),Abfalldokumentation!$N1718="Schimmel",Abfalldokumentation!$O1718="keinen Abnehmer/kein Schälpersonal"),"Div. Zipfel, ES ohne Verwendung",VLOOKUP(Abfalldokumentation!$M1718,Produktgruppen!A:B,2,FALSE)),"-")))))))))))))))))))))))</f>
        <v>Rest</v>
      </c>
      <c r="M1718" s="81" t="str">
        <f>IFERROR(VLOOKUP(Abfalldokumentation!$W1718,Artikel!A:C,3,FALSE),Abfalldokumentation!$W1718)</f>
        <v>-</v>
      </c>
      <c r="N1718" s="81" t="str">
        <f>VLOOKUP(D1718,'Liste Gründe'!A:D,2,FALSE)</f>
        <v>Linienbezogen</v>
      </c>
      <c r="O1718" s="80" t="str">
        <f>IF(ISBLANK(F1718),VLOOKUP(Abfalldokumentation!$X1718,'Liste Gründe'!A:D,3,FALSE),F1718)</f>
        <v>Maschinenabfall</v>
      </c>
      <c r="P1718" s="81" t="str">
        <f>IF(ISBLANK(Abfalldokumentation!$G1718),"-",Abfalldokumentation!$G1718)</f>
        <v>-</v>
      </c>
      <c r="Q1718" s="81">
        <f t="shared" si="232"/>
        <v>45</v>
      </c>
      <c r="R1718" s="81" t="str">
        <f t="shared" si="233"/>
        <v>Produkte</v>
      </c>
      <c r="S1718" s="81" t="str">
        <f t="shared" si="234"/>
        <v>BUs</v>
      </c>
      <c r="T1718" s="81" t="str">
        <f t="shared" si="235"/>
        <v>Symptome</v>
      </c>
      <c r="U1718" s="81" t="str">
        <f>IFERROR(VLOOKUP(Abfalldokumentation!$W1718,Kennzahlen!S:U,3,FALSE)*Abfalldokumentation!$J1718,"0")</f>
        <v>0</v>
      </c>
      <c r="V1718" s="81" t="str">
        <f>IF(ISBLANK(A1718),VLOOKUP(Abfalldokumentation!$W1718,'Linien - BU'!R:S,2,FALSE),A1718)</f>
        <v>Strudelline</v>
      </c>
      <c r="W1718" s="77" t="str">
        <f t="shared" si="236"/>
        <v>-</v>
      </c>
      <c r="X1718" s="77">
        <f t="shared" si="237"/>
        <v>30</v>
      </c>
    </row>
    <row r="1719" spans="1:24" ht="30" customHeight="1" x14ac:dyDescent="0.25">
      <c r="A1719" s="45">
        <v>3020</v>
      </c>
      <c r="B1719" s="46">
        <v>32000027</v>
      </c>
      <c r="C1719" s="46">
        <v>20</v>
      </c>
      <c r="D1719" s="46">
        <v>10</v>
      </c>
      <c r="E1719" s="47">
        <v>44511</v>
      </c>
      <c r="F1719" s="61"/>
      <c r="G1719" s="46"/>
      <c r="H1719" s="50" t="str">
        <f>IFERROR(VLOOKUP(Abfalldokumentation!$B1719,Artikel!A:C,3,FALSE),Abfalldokumentation!$B1719)</f>
        <v>Würste 9300g Räucher na</v>
      </c>
      <c r="I1719" s="73" t="str">
        <f>VLOOKUP(V1719,'Linien - BU'!A:B,2,FALSE)</f>
        <v>BU1</v>
      </c>
      <c r="J1719" s="74">
        <f t="shared" si="231"/>
        <v>20</v>
      </c>
      <c r="K1719" s="75">
        <f>Abfalldokumentation!$E1719</f>
        <v>44511</v>
      </c>
      <c r="L1719" s="74" t="str">
        <f>IFERROR(IF(VLOOKUP(W1719,'[1]Rohware 230'!$B:$C,2,FALSE)=0,"Rohware"),
IFERROR(IF(VLOOKUP(W1719,[1]Sammelnr.!$B:$C,2,FALSE)=0,"Sammelnr. ungeschält ABS"),
IFERROR(IF(VLOOKUP(W1719,[1]Sammelnr.!$E:$F,2,FALSE)=0,"Sammelnr. ungeschält VS"),
IFERROR(IF(VLOOKUP(W1719,[1]Sammelnr.!$H:$I,2,FALSE)=0,"Sammelnr. geschält"),
IFERROR(IF(VLOOKUP(W1719,[1]Offen!$B:$C,2,FALSE)=0,"Offen ungeschält ABS"),
IFERROR(IF(VLOOKUP(W1719,[1]Offen!$E:$F,2,FALSE)=0,"Offen ungeschält VOS"),
IFERROR(IF(VLOOKUP(W1719,[1]Offen!$H:$I,2,FALSE)=0,"Offen geschält RW"),
IFERROR(IF(VLOOKUP(W1719,[1]Offen!$K:$L,2,FALSE)=0,"Offen vegan"),
IFERROR(IF(VLOOKUP(W1719,[1]Offen!$N:$O,2,FALSE)=0,"Offen Zipfel"),
IFERROR(IF(VLOOKUP(W1719,[1]Offen!$Q:$R,2,FALSE)=0,"Offen Endstücke"),
IFERROR(IF(VLOOKUP(W1719,[1]Vakuumiert!$B:$C,2,FALSE)=0,"Vakuumierter VOS ungeschält"),
IFERROR(IF(VLOOKUP(W1719,[1]Vakuumiert!$E:$F,2,FALSE)=0,"Vakuumierter ABS ungeschält"),
IFERROR(IF(VLOOKUP(W1719,[1]Vakuumiert!$H:$I,2,FALSE)=0,"Vakuumierter VOS geschält"),
IFERROR(IF(VLOOKUP(W1719,[1]Vakuumiert!$K:$L,2,FALSE)=0,"Vakuumierter VOS vegan"),
IFERROR(IF(VLOOKUP(W1719,[1]Vakuumiert!$N:$O,2,FALSE)=0,"Vakuumierter VOS Zipfel"),
IFERROR(IF(VLOOKUP(W1719,[1]Vakuumiert!$Q:$R,2,FALSE)=0,"Vakuumiert geschält"),
IFERROR(IF(VLOOKUP(W1719,'[1]vakuumierte Fertigprodukte'!$B:$C,2,FALSE)=0,"Fertigprodukte"),
IFERROR(IF(VLOOKUP(W1719,'[1]vakuumierte Fertigprodukte'!$E:$FI,2,FALSE)=0,"Vakuumierte Zipfel"),
IFERROR(IF(VLOOKUP(W1719,[1]Wurste!$B:$C,2,FALSE)=0,"Räucherwürste"),
IFERROR(IF(VLOOKUP(W1719,[1]Wurste!$E:$F,2,FALSE)=0,"URW/URGW Wurst"),
IFERROR(IF(VLOOKUP(W1719,[1]Wurste!$H:$I,2,FALSE)=0,"HF-Wurst Vegan"),
IFERROR(IF(VLOOKUP(W1719,[1]Wurste!$K:$L,2,FALSE)=0,"320er ohne Würste"),
IFERROR(IF(AND(OR(Abfalldokumentation!$I1719="BU3",Abfalldokumentation!$I1719="Verkauf"),Abfalldokumentation!$N1719="Schimmel",Abfalldokumentation!$O1719="keinen Abnehmer/kein Schälpersonal"),"Div. Zipfel, ES ohne Verwendung",VLOOKUP(Abfalldokumentation!$M1719,Produktgruppen!A:B,2,FALSE)),"-")))))))))))))))))))))))</f>
        <v>Räucherwürste</v>
      </c>
      <c r="M1719" s="76" t="str">
        <f>IFERROR(VLOOKUP(Abfalldokumentation!$W1719,Artikel!A:C,3,FALSE),Abfalldokumentation!$W1719)</f>
        <v>Würste 9300g Räucher na</v>
      </c>
      <c r="N1719" s="76" t="str">
        <f>VLOOKUP(D1719,'Liste Gründe'!A:D,2,FALSE)</f>
        <v>Linienbezogen</v>
      </c>
      <c r="O1719" s="75" t="str">
        <f>IF(ISBLANK(F1719),VLOOKUP(Abfalldokumentation!$X1719,'Liste Gründe'!A:D,3,FALSE),F1719)</f>
        <v>Reinigung</v>
      </c>
      <c r="P1719" s="76" t="str">
        <f>IF(ISBLANK(Abfalldokumentation!$G1719),"-",Abfalldokumentation!$G1719)</f>
        <v>-</v>
      </c>
      <c r="Q1719" s="76">
        <f t="shared" si="232"/>
        <v>45</v>
      </c>
      <c r="R1719" s="76" t="str">
        <f t="shared" si="233"/>
        <v>Produkte</v>
      </c>
      <c r="S1719" s="76" t="str">
        <f t="shared" si="234"/>
        <v>BUs</v>
      </c>
      <c r="T1719" s="76" t="str">
        <f t="shared" si="235"/>
        <v>Symptome</v>
      </c>
      <c r="U1719" s="76" t="str">
        <f>IFERROR(VLOOKUP(Abfalldokumentation!$W1719,Kennzahlen!S:U,3,FALSE)*Abfalldokumentation!$J1719,"0")</f>
        <v>0</v>
      </c>
      <c r="V1719" s="76">
        <f>IF(ISBLANK(A1719),VLOOKUP(Abfalldokumentation!$W1719,'Linien - BU'!R:S,2,FALSE),A1719)</f>
        <v>3020</v>
      </c>
      <c r="W1719" s="77">
        <f t="shared" si="236"/>
        <v>32000027</v>
      </c>
      <c r="X1719" s="77">
        <f t="shared" si="237"/>
        <v>10</v>
      </c>
    </row>
    <row r="1720" spans="1:24" ht="30" customHeight="1" x14ac:dyDescent="0.25">
      <c r="A1720" s="39">
        <v>3100</v>
      </c>
      <c r="B1720" s="40">
        <v>3190001</v>
      </c>
      <c r="C1720" s="40">
        <v>20</v>
      </c>
      <c r="D1720" s="40">
        <v>30</v>
      </c>
      <c r="E1720" s="41">
        <v>44511</v>
      </c>
      <c r="F1720" s="59"/>
      <c r="G1720" s="40"/>
      <c r="H1720" s="44">
        <f>IFERROR(VLOOKUP(Abfalldokumentation!$B1720,Artikel!A:C,3,FALSE),Abfalldokumentation!$B1720)</f>
        <v>3190001</v>
      </c>
      <c r="I1720" s="78" t="str">
        <f>VLOOKUP(V1720,'Linien - BU'!A:B,2,FALSE)</f>
        <v>BU1</v>
      </c>
      <c r="J1720" s="79">
        <f t="shared" si="231"/>
        <v>20</v>
      </c>
      <c r="K1720" s="80">
        <f>Abfalldokumentation!$E1720</f>
        <v>44511</v>
      </c>
      <c r="L1720" s="79" t="str">
        <f>IFERROR(IF(VLOOKUP(W1720,'[1]Rohware 230'!$B:$C,2,FALSE)=0,"Rohware"),
IFERROR(IF(VLOOKUP(W1720,[1]Sammelnr.!$B:$C,2,FALSE)=0,"Sammelnr. ungeschält ABS"),
IFERROR(IF(VLOOKUP(W1720,[1]Sammelnr.!$E:$F,2,FALSE)=0,"Sammelnr. ungeschält VS"),
IFERROR(IF(VLOOKUP(W1720,[1]Sammelnr.!$H:$I,2,FALSE)=0,"Sammelnr. geschält"),
IFERROR(IF(VLOOKUP(W1720,[1]Offen!$B:$C,2,FALSE)=0,"Offen ungeschält ABS"),
IFERROR(IF(VLOOKUP(W1720,[1]Offen!$E:$F,2,FALSE)=0,"Offen ungeschält VOS"),
IFERROR(IF(VLOOKUP(W1720,[1]Offen!$H:$I,2,FALSE)=0,"Offen geschält RW"),
IFERROR(IF(VLOOKUP(W1720,[1]Offen!$K:$L,2,FALSE)=0,"Offen vegan"),
IFERROR(IF(VLOOKUP(W1720,[1]Offen!$N:$O,2,FALSE)=0,"Offen Zipfel"),
IFERROR(IF(VLOOKUP(W1720,[1]Offen!$Q:$R,2,FALSE)=0,"Offen Endstücke"),
IFERROR(IF(VLOOKUP(W1720,[1]Vakuumiert!$B:$C,2,FALSE)=0,"Vakuumierter VOS ungeschält"),
IFERROR(IF(VLOOKUP(W1720,[1]Vakuumiert!$E:$F,2,FALSE)=0,"Vakuumierter ABS ungeschält"),
IFERROR(IF(VLOOKUP(W1720,[1]Vakuumiert!$H:$I,2,FALSE)=0,"Vakuumierter VOS geschält"),
IFERROR(IF(VLOOKUP(W1720,[1]Vakuumiert!$K:$L,2,FALSE)=0,"Vakuumierter VOS vegan"),
IFERROR(IF(VLOOKUP(W1720,[1]Vakuumiert!$N:$O,2,FALSE)=0,"Vakuumierter VOS Zipfel"),
IFERROR(IF(VLOOKUP(W1720,[1]Vakuumiert!$Q:$R,2,FALSE)=0,"Vakuumiert geschält"),
IFERROR(IF(VLOOKUP(W1720,'[1]vakuumierte Fertigprodukte'!$B:$C,2,FALSE)=0,"Fertigprodukte"),
IFERROR(IF(VLOOKUP(W1720,'[1]vakuumierte Fertigprodukte'!$E:$FI,2,FALSE)=0,"Vakuumierte Zipfel"),
IFERROR(IF(VLOOKUP(W1720,[1]Wurste!$B:$C,2,FALSE)=0,"Räucherwürste"),
IFERROR(IF(VLOOKUP(W1720,[1]Wurste!$E:$F,2,FALSE)=0,"URW/URGW Wurst"),
IFERROR(IF(VLOOKUP(W1720,[1]Wurste!$H:$I,2,FALSE)=0,"HF-Wurst Vegan"),
IFERROR(IF(VLOOKUP(W1720,[1]Wurste!$K:$L,2,FALSE)=0,"320er ohne Würste"),
IFERROR(IF(AND(OR(Abfalldokumentation!$I1720="BU3",Abfalldokumentation!$I1720="Verkauf"),Abfalldokumentation!$N1720="Schimmel",Abfalldokumentation!$O1720="keinen Abnehmer/kein Schälpersonal"),"Div. Zipfel, ES ohne Verwendung",VLOOKUP(Abfalldokumentation!$M1720,Produktgruppen!A:B,2,FALSE)),"-")))))))))))))))))))))))</f>
        <v>-</v>
      </c>
      <c r="M1720" s="81">
        <f>IFERROR(VLOOKUP(Abfalldokumentation!$W1720,Artikel!A:C,3,FALSE),Abfalldokumentation!$W1720)</f>
        <v>3190001</v>
      </c>
      <c r="N1720" s="81" t="str">
        <f>VLOOKUP(D1720,'Liste Gründe'!A:D,2,FALSE)</f>
        <v>Linienbezogen</v>
      </c>
      <c r="O1720" s="80" t="str">
        <f>IF(ISBLANK(F1720),VLOOKUP(Abfalldokumentation!$X1720,'Liste Gründe'!A:D,3,FALSE),F1720)</f>
        <v>Maschinenabfall</v>
      </c>
      <c r="P1720" s="81" t="str">
        <f>IF(ISBLANK(Abfalldokumentation!$G1720),"-",Abfalldokumentation!$G1720)</f>
        <v>-</v>
      </c>
      <c r="Q1720" s="81">
        <f t="shared" si="232"/>
        <v>45</v>
      </c>
      <c r="R1720" s="81" t="str">
        <f t="shared" si="233"/>
        <v>Produkte</v>
      </c>
      <c r="S1720" s="81" t="str">
        <f t="shared" si="234"/>
        <v>BUs</v>
      </c>
      <c r="T1720" s="81" t="str">
        <f t="shared" si="235"/>
        <v>Symptome</v>
      </c>
      <c r="U1720" s="81" t="str">
        <f>IFERROR(VLOOKUP(Abfalldokumentation!$W1720,Kennzahlen!S:U,3,FALSE)*Abfalldokumentation!$J1720,"0")</f>
        <v>0</v>
      </c>
      <c r="V1720" s="81">
        <f>IF(ISBLANK(A1720),VLOOKUP(Abfalldokumentation!$W1720,'Linien - BU'!R:S,2,FALSE),A1720)</f>
        <v>3100</v>
      </c>
      <c r="W1720" s="77">
        <f t="shared" si="236"/>
        <v>3190001</v>
      </c>
      <c r="X1720" s="77">
        <f t="shared" si="237"/>
        <v>30</v>
      </c>
    </row>
    <row r="1721" spans="1:24" ht="30" customHeight="1" x14ac:dyDescent="0.25">
      <c r="A1721" s="45" t="s">
        <v>70</v>
      </c>
      <c r="B1721" s="46" t="s">
        <v>36</v>
      </c>
      <c r="C1721" s="46">
        <v>31.2</v>
      </c>
      <c r="D1721" s="46">
        <v>30</v>
      </c>
      <c r="E1721" s="47">
        <v>44511</v>
      </c>
      <c r="F1721" s="61"/>
      <c r="G1721" s="46"/>
      <c r="H1721" s="50" t="str">
        <f>IFERROR(VLOOKUP(Abfalldokumentation!$B1721,Artikel!A:C,3,FALSE),Abfalldokumentation!$B1721)</f>
        <v>-</v>
      </c>
      <c r="I1721" s="73" t="str">
        <f>VLOOKUP(V1721,'Linien - BU'!A:B,2,FALSE)</f>
        <v>BU1</v>
      </c>
      <c r="J1721" s="74">
        <f t="shared" si="231"/>
        <v>31.2</v>
      </c>
      <c r="K1721" s="75">
        <f>Abfalldokumentation!$E1721</f>
        <v>44511</v>
      </c>
      <c r="L1721" s="74" t="str">
        <f>IFERROR(IF(VLOOKUP(W1721,'[1]Rohware 230'!$B:$C,2,FALSE)=0,"Rohware"),
IFERROR(IF(VLOOKUP(W1721,[1]Sammelnr.!$B:$C,2,FALSE)=0,"Sammelnr. ungeschält ABS"),
IFERROR(IF(VLOOKUP(W1721,[1]Sammelnr.!$E:$F,2,FALSE)=0,"Sammelnr. ungeschält VS"),
IFERROR(IF(VLOOKUP(W1721,[1]Sammelnr.!$H:$I,2,FALSE)=0,"Sammelnr. geschält"),
IFERROR(IF(VLOOKUP(W1721,[1]Offen!$B:$C,2,FALSE)=0,"Offen ungeschält ABS"),
IFERROR(IF(VLOOKUP(W1721,[1]Offen!$E:$F,2,FALSE)=0,"Offen ungeschält VOS"),
IFERROR(IF(VLOOKUP(W1721,[1]Offen!$H:$I,2,FALSE)=0,"Offen geschält RW"),
IFERROR(IF(VLOOKUP(W1721,[1]Offen!$K:$L,2,FALSE)=0,"Offen vegan"),
IFERROR(IF(VLOOKUP(W1721,[1]Offen!$N:$O,2,FALSE)=0,"Offen Zipfel"),
IFERROR(IF(VLOOKUP(W1721,[1]Offen!$Q:$R,2,FALSE)=0,"Offen Endstücke"),
IFERROR(IF(VLOOKUP(W1721,[1]Vakuumiert!$B:$C,2,FALSE)=0,"Vakuumierter VOS ungeschält"),
IFERROR(IF(VLOOKUP(W1721,[1]Vakuumiert!$E:$F,2,FALSE)=0,"Vakuumierter ABS ungeschält"),
IFERROR(IF(VLOOKUP(W1721,[1]Vakuumiert!$H:$I,2,FALSE)=0,"Vakuumierter VOS geschält"),
IFERROR(IF(VLOOKUP(W1721,[1]Vakuumiert!$K:$L,2,FALSE)=0,"Vakuumierter VOS vegan"),
IFERROR(IF(VLOOKUP(W1721,[1]Vakuumiert!$N:$O,2,FALSE)=0,"Vakuumierter VOS Zipfel"),
IFERROR(IF(VLOOKUP(W1721,[1]Vakuumiert!$Q:$R,2,FALSE)=0,"Vakuumiert geschält"),
IFERROR(IF(VLOOKUP(W1721,'[1]vakuumierte Fertigprodukte'!$B:$C,2,FALSE)=0,"Fertigprodukte"),
IFERROR(IF(VLOOKUP(W1721,'[1]vakuumierte Fertigprodukte'!$E:$FI,2,FALSE)=0,"Vakuumierte Zipfel"),
IFERROR(IF(VLOOKUP(W1721,[1]Wurste!$B:$C,2,FALSE)=0,"Räucherwürste"),
IFERROR(IF(VLOOKUP(W1721,[1]Wurste!$E:$F,2,FALSE)=0,"URW/URGW Wurst"),
IFERROR(IF(VLOOKUP(W1721,[1]Wurste!$H:$I,2,FALSE)=0,"HF-Wurst Vegan"),
IFERROR(IF(VLOOKUP(W1721,[1]Wurste!$K:$L,2,FALSE)=0,"320er ohne Würste"),
IFERROR(IF(AND(OR(Abfalldokumentation!$I1721="BU3",Abfalldokumentation!$I1721="Verkauf"),Abfalldokumentation!$N1721="Schimmel",Abfalldokumentation!$O1721="keinen Abnehmer/kein Schälpersonal"),"Div. Zipfel, ES ohne Verwendung",VLOOKUP(Abfalldokumentation!$M1721,Produktgruppen!A:B,2,FALSE)),"-")))))))))))))))))))))))</f>
        <v>Rest</v>
      </c>
      <c r="M1721" s="76" t="str">
        <f>IFERROR(VLOOKUP(Abfalldokumentation!$W1721,Artikel!A:C,3,FALSE),Abfalldokumentation!$W1721)</f>
        <v>-</v>
      </c>
      <c r="N1721" s="76" t="str">
        <f>VLOOKUP(D1721,'Liste Gründe'!A:D,2,FALSE)</f>
        <v>Linienbezogen</v>
      </c>
      <c r="O1721" s="75" t="str">
        <f>IF(ISBLANK(F1721),VLOOKUP(Abfalldokumentation!$X1721,'Liste Gründe'!A:D,3,FALSE),F1721)</f>
        <v>Maschinenabfall</v>
      </c>
      <c r="P1721" s="76" t="str">
        <f>IF(ISBLANK(Abfalldokumentation!$G1721),"-",Abfalldokumentation!$G1721)</f>
        <v>-</v>
      </c>
      <c r="Q1721" s="76">
        <f t="shared" si="232"/>
        <v>45</v>
      </c>
      <c r="R1721" s="76" t="str">
        <f t="shared" si="233"/>
        <v>Produkte</v>
      </c>
      <c r="S1721" s="76" t="str">
        <f t="shared" si="234"/>
        <v>BUs</v>
      </c>
      <c r="T1721" s="76" t="str">
        <f t="shared" si="235"/>
        <v>Symptome</v>
      </c>
      <c r="U1721" s="76" t="str">
        <f>IFERROR(VLOOKUP(Abfalldokumentation!$W1721,Kennzahlen!S:U,3,FALSE)*Abfalldokumentation!$J1721,"0")</f>
        <v>0</v>
      </c>
      <c r="V1721" s="76" t="str">
        <f>IF(ISBLANK(A1721),VLOOKUP(Abfalldokumentation!$W1721,'Linien - BU'!R:S,2,FALSE),A1721)</f>
        <v>Abfüllung</v>
      </c>
      <c r="W1721" s="77" t="str">
        <f t="shared" si="236"/>
        <v>-</v>
      </c>
      <c r="X1721" s="77">
        <f t="shared" si="237"/>
        <v>30</v>
      </c>
    </row>
    <row r="1722" spans="1:24" ht="30" customHeight="1" x14ac:dyDescent="0.25">
      <c r="A1722" s="39" t="s">
        <v>74</v>
      </c>
      <c r="B1722" s="40" t="s">
        <v>36</v>
      </c>
      <c r="C1722" s="40">
        <f>194+88</f>
        <v>282</v>
      </c>
      <c r="D1722" s="40">
        <v>30</v>
      </c>
      <c r="E1722" s="41">
        <v>44511</v>
      </c>
      <c r="F1722" s="59"/>
      <c r="G1722" s="40"/>
      <c r="H1722" s="44" t="str">
        <f>IFERROR(VLOOKUP(Abfalldokumentation!$B1722,Artikel!A:C,3,FALSE),Abfalldokumentation!$B1722)</f>
        <v>-</v>
      </c>
      <c r="I1722" s="78" t="str">
        <f>VLOOKUP(V1722,'Linien - BU'!A:B,2,FALSE)</f>
        <v>BU1</v>
      </c>
      <c r="J1722" s="79">
        <f t="shared" si="231"/>
        <v>282</v>
      </c>
      <c r="K1722" s="80">
        <f>Abfalldokumentation!$E1722</f>
        <v>44511</v>
      </c>
      <c r="L1722" s="79" t="str">
        <f>IFERROR(IF(VLOOKUP(W1722,'[1]Rohware 230'!$B:$C,2,FALSE)=0,"Rohware"),
IFERROR(IF(VLOOKUP(W1722,[1]Sammelnr.!$B:$C,2,FALSE)=0,"Sammelnr. ungeschält ABS"),
IFERROR(IF(VLOOKUP(W1722,[1]Sammelnr.!$E:$F,2,FALSE)=0,"Sammelnr. ungeschält VS"),
IFERROR(IF(VLOOKUP(W1722,[1]Sammelnr.!$H:$I,2,FALSE)=0,"Sammelnr. geschält"),
IFERROR(IF(VLOOKUP(W1722,[1]Offen!$B:$C,2,FALSE)=0,"Offen ungeschält ABS"),
IFERROR(IF(VLOOKUP(W1722,[1]Offen!$E:$F,2,FALSE)=0,"Offen ungeschält VOS"),
IFERROR(IF(VLOOKUP(W1722,[1]Offen!$H:$I,2,FALSE)=0,"Offen geschält RW"),
IFERROR(IF(VLOOKUP(W1722,[1]Offen!$K:$L,2,FALSE)=0,"Offen vegan"),
IFERROR(IF(VLOOKUP(W1722,[1]Offen!$N:$O,2,FALSE)=0,"Offen Zipfel"),
IFERROR(IF(VLOOKUP(W1722,[1]Offen!$Q:$R,2,FALSE)=0,"Offen Endstücke"),
IFERROR(IF(VLOOKUP(W1722,[1]Vakuumiert!$B:$C,2,FALSE)=0,"Vakuumierter VOS ungeschält"),
IFERROR(IF(VLOOKUP(W1722,[1]Vakuumiert!$E:$F,2,FALSE)=0,"Vakuumierter ABS ungeschält"),
IFERROR(IF(VLOOKUP(W1722,[1]Vakuumiert!$H:$I,2,FALSE)=0,"Vakuumierter VOS geschält"),
IFERROR(IF(VLOOKUP(W1722,[1]Vakuumiert!$K:$L,2,FALSE)=0,"Vakuumierter VOS vegan"),
IFERROR(IF(VLOOKUP(W1722,[1]Vakuumiert!$N:$O,2,FALSE)=0,"Vakuumierter VOS Zipfel"),
IFERROR(IF(VLOOKUP(W1722,[1]Vakuumiert!$Q:$R,2,FALSE)=0,"Vakuumiert geschält"),
IFERROR(IF(VLOOKUP(W1722,'[1]vakuumierte Fertigprodukte'!$B:$C,2,FALSE)=0,"Fertigprodukte"),
IFERROR(IF(VLOOKUP(W1722,'[1]vakuumierte Fertigprodukte'!$E:$FI,2,FALSE)=0,"Vakuumierte Zipfel"),
IFERROR(IF(VLOOKUP(W1722,[1]Wurste!$B:$C,2,FALSE)=0,"Räucherwürste"),
IFERROR(IF(VLOOKUP(W1722,[1]Wurste!$E:$F,2,FALSE)=0,"URW/URGW Wurst"),
IFERROR(IF(VLOOKUP(W1722,[1]Wurste!$H:$I,2,FALSE)=0,"HF-Wurst Vegan"),
IFERROR(IF(VLOOKUP(W1722,[1]Wurste!$K:$L,2,FALSE)=0,"320er ohne Würste"),
IFERROR(IF(AND(OR(Abfalldokumentation!$I1722="BU3",Abfalldokumentation!$I1722="Verkauf"),Abfalldokumentation!$N1722="Schimmel",Abfalldokumentation!$O1722="keinen Abnehmer/kein Schälpersonal"),"Div. Zipfel, ES ohne Verwendung",VLOOKUP(Abfalldokumentation!$M1722,Produktgruppen!A:B,2,FALSE)),"-")))))))))))))))))))))))</f>
        <v>Rest</v>
      </c>
      <c r="M1722" s="81" t="str">
        <f>IFERROR(VLOOKUP(Abfalldokumentation!$W1722,Artikel!A:C,3,FALSE),Abfalldokumentation!$W1722)</f>
        <v>-</v>
      </c>
      <c r="N1722" s="81" t="str">
        <f>VLOOKUP(D1722,'Liste Gründe'!A:D,2,FALSE)</f>
        <v>Linienbezogen</v>
      </c>
      <c r="O1722" s="80" t="str">
        <f>IF(ISBLANK(F1722),VLOOKUP(Abfalldokumentation!$X1722,'Liste Gründe'!A:D,3,FALSE),F1722)</f>
        <v>Maschinenabfall</v>
      </c>
      <c r="P1722" s="81" t="str">
        <f>IF(ISBLANK(Abfalldokumentation!$G1722),"-",Abfalldokumentation!$G1722)</f>
        <v>-</v>
      </c>
      <c r="Q1722" s="81">
        <f t="shared" si="232"/>
        <v>45</v>
      </c>
      <c r="R1722" s="81" t="str">
        <f t="shared" si="233"/>
        <v>Produkte</v>
      </c>
      <c r="S1722" s="81" t="str">
        <f t="shared" si="234"/>
        <v>BUs</v>
      </c>
      <c r="T1722" s="81" t="str">
        <f t="shared" si="235"/>
        <v>Symptome</v>
      </c>
      <c r="U1722" s="81" t="str">
        <f>IFERROR(VLOOKUP(Abfalldokumentation!$W1722,Kennzahlen!S:U,3,FALSE)*Abfalldokumentation!$J1722,"0")</f>
        <v>0</v>
      </c>
      <c r="V1722" s="81" t="str">
        <f>IF(ISBLANK(A1722),VLOOKUP(Abfalldokumentation!$W1722,'Linien - BU'!R:S,2,FALSE),A1722)</f>
        <v>Schmelze</v>
      </c>
      <c r="W1722" s="77" t="str">
        <f t="shared" si="236"/>
        <v>-</v>
      </c>
      <c r="X1722" s="77">
        <f t="shared" si="237"/>
        <v>30</v>
      </c>
    </row>
    <row r="1723" spans="1:24" ht="30" customHeight="1" x14ac:dyDescent="0.25">
      <c r="A1723" s="45" t="s">
        <v>9</v>
      </c>
      <c r="B1723" s="46">
        <v>29501040</v>
      </c>
      <c r="C1723" s="46">
        <v>5</v>
      </c>
      <c r="D1723" s="46">
        <v>61</v>
      </c>
      <c r="E1723" s="47">
        <v>44511</v>
      </c>
      <c r="F1723" s="61"/>
      <c r="G1723" s="46"/>
      <c r="H1723" s="50" t="str">
        <f>IFERROR(VLOOKUP(Abfalldokumentation!$B1723,Artikel!A:C,3,FALSE),Abfalldokumentation!$B1723)</f>
        <v>ABS MUNSTER</v>
      </c>
      <c r="I1723" s="73" t="str">
        <f>VLOOKUP(V1723,'Linien - BU'!A:B,2,FALSE)</f>
        <v>BU4</v>
      </c>
      <c r="J1723" s="74">
        <f t="shared" si="231"/>
        <v>5</v>
      </c>
      <c r="K1723" s="75">
        <f>Abfalldokumentation!$E1723</f>
        <v>44511</v>
      </c>
      <c r="L1723" s="74" t="str">
        <f>IFERROR(IF(VLOOKUP(W1723,'[1]Rohware 230'!$B:$C,2,FALSE)=0,"Rohware"),
IFERROR(IF(VLOOKUP(W1723,[1]Sammelnr.!$B:$C,2,FALSE)=0,"Sammelnr. ungeschält ABS"),
IFERROR(IF(VLOOKUP(W1723,[1]Sammelnr.!$E:$F,2,FALSE)=0,"Sammelnr. ungeschält VS"),
IFERROR(IF(VLOOKUP(W1723,[1]Sammelnr.!$H:$I,2,FALSE)=0,"Sammelnr. geschält"),
IFERROR(IF(VLOOKUP(W1723,[1]Offen!$B:$C,2,FALSE)=0,"Offen ungeschält ABS"),
IFERROR(IF(VLOOKUP(W1723,[1]Offen!$E:$F,2,FALSE)=0,"Offen ungeschält VOS"),
IFERROR(IF(VLOOKUP(W1723,[1]Offen!$H:$I,2,FALSE)=0,"Offen geschält RW"),
IFERROR(IF(VLOOKUP(W1723,[1]Offen!$K:$L,2,FALSE)=0,"Offen vegan"),
IFERROR(IF(VLOOKUP(W1723,[1]Offen!$N:$O,2,FALSE)=0,"Offen Zipfel"),
IFERROR(IF(VLOOKUP(W1723,[1]Offen!$Q:$R,2,FALSE)=0,"Offen Endstücke"),
IFERROR(IF(VLOOKUP(W1723,[1]Vakuumiert!$B:$C,2,FALSE)=0,"Vakuumierter VOS ungeschält"),
IFERROR(IF(VLOOKUP(W1723,[1]Vakuumiert!$E:$F,2,FALSE)=0,"Vakuumierter ABS ungeschält"),
IFERROR(IF(VLOOKUP(W1723,[1]Vakuumiert!$H:$I,2,FALSE)=0,"Vakuumierter VOS geschält"),
IFERROR(IF(VLOOKUP(W1723,[1]Vakuumiert!$K:$L,2,FALSE)=0,"Vakuumierter VOS vegan"),
IFERROR(IF(VLOOKUP(W1723,[1]Vakuumiert!$N:$O,2,FALSE)=0,"Vakuumierter VOS Zipfel"),
IFERROR(IF(VLOOKUP(W1723,[1]Vakuumiert!$Q:$R,2,FALSE)=0,"Vakuumiert geschält"),
IFERROR(IF(VLOOKUP(W1723,'[1]vakuumierte Fertigprodukte'!$B:$C,2,FALSE)=0,"Fertigprodukte"),
IFERROR(IF(VLOOKUP(W1723,'[1]vakuumierte Fertigprodukte'!$E:$FI,2,FALSE)=0,"Vakuumierte Zipfel"),
IFERROR(IF(VLOOKUP(W1723,[1]Wurste!$B:$C,2,FALSE)=0,"Räucherwürste"),
IFERROR(IF(VLOOKUP(W1723,[1]Wurste!$E:$F,2,FALSE)=0,"URW/URGW Wurst"),
IFERROR(IF(VLOOKUP(W1723,[1]Wurste!$H:$I,2,FALSE)=0,"HF-Wurst Vegan"),
IFERROR(IF(VLOOKUP(W1723,[1]Wurste!$K:$L,2,FALSE)=0,"320er ohne Würste"),
IFERROR(IF(AND(OR(Abfalldokumentation!$I1723="BU3",Abfalldokumentation!$I1723="Verkauf"),Abfalldokumentation!$N1723="Schimmel",Abfalldokumentation!$O1723="keinen Abnehmer/kein Schälpersonal"),"Div. Zipfel, ES ohne Verwendung",VLOOKUP(Abfalldokumentation!$M1723,Produktgruppen!A:B,2,FALSE)),"-")))))))))))))))))))))))</f>
        <v>Offen ungeschält ABS</v>
      </c>
      <c r="M1723" s="76" t="str">
        <f>IFERROR(VLOOKUP(Abfalldokumentation!$W1723,Artikel!A:C,3,FALSE),Abfalldokumentation!$W1723)</f>
        <v>ABS MUNSTER</v>
      </c>
      <c r="N1723" s="76" t="str">
        <f>VLOOKUP(D1723,'Liste Gründe'!A:D,2,FALSE)</f>
        <v>keinen Verwendungszweck</v>
      </c>
      <c r="O1723" s="75" t="str">
        <f>IF(ISBLANK(F1723),VLOOKUP(Abfalldokumentation!$X1723,'Liste Gründe'!A:D,3,FALSE),F1723)</f>
        <v>keinen Verwendungszweck</v>
      </c>
      <c r="P1723" s="76" t="str">
        <f>IF(ISBLANK(Abfalldokumentation!$G1723),"-",Abfalldokumentation!$G1723)</f>
        <v>-</v>
      </c>
      <c r="Q1723" s="76">
        <f t="shared" si="232"/>
        <v>45</v>
      </c>
      <c r="R1723" s="76" t="str">
        <f t="shared" si="233"/>
        <v>Produkte</v>
      </c>
      <c r="S1723" s="76" t="str">
        <f t="shared" si="234"/>
        <v>BUs</v>
      </c>
      <c r="T1723" s="76" t="str">
        <f t="shared" si="235"/>
        <v>Symptome</v>
      </c>
      <c r="U1723" s="76">
        <f>IFERROR(VLOOKUP(Abfalldokumentation!$W1723,Kennzahlen!S:U,3,FALSE)*Abfalldokumentation!$J1723,"0")</f>
        <v>5.0000000000000001E-4</v>
      </c>
      <c r="V1723" s="76" t="str">
        <f>IF(ISBLANK(A1723),VLOOKUP(Abfalldokumentation!$W1723,'Linien - BU'!R:S,2,FALSE),A1723)</f>
        <v>BU4</v>
      </c>
      <c r="W1723" s="77">
        <f t="shared" si="236"/>
        <v>29501040</v>
      </c>
      <c r="X1723" s="77">
        <f t="shared" si="237"/>
        <v>61</v>
      </c>
    </row>
    <row r="1724" spans="1:24" ht="30" customHeight="1" x14ac:dyDescent="0.25">
      <c r="A1724" s="39" t="s">
        <v>149</v>
      </c>
      <c r="B1724" s="40">
        <v>29500913</v>
      </c>
      <c r="C1724" s="40">
        <v>8</v>
      </c>
      <c r="D1724" s="40">
        <v>61</v>
      </c>
      <c r="E1724" s="41">
        <v>44511</v>
      </c>
      <c r="F1724" s="59"/>
      <c r="G1724" s="40"/>
      <c r="H1724" s="44" t="str">
        <f>IFERROR(VLOOKUP(Abfalldokumentation!$B1724,Artikel!A:C,3,FALSE),Abfalldokumentation!$B1724)</f>
        <v>ABS ZIEGENR</v>
      </c>
      <c r="I1724" s="78" t="str">
        <f>VLOOKUP(V1724,'Linien - BU'!A:B,2,FALSE)</f>
        <v>BU4</v>
      </c>
      <c r="J1724" s="79">
        <f t="shared" si="231"/>
        <v>8</v>
      </c>
      <c r="K1724" s="80">
        <f>Abfalldokumentation!$E1724</f>
        <v>44511</v>
      </c>
      <c r="L1724" s="79" t="str">
        <f>IFERROR(IF(VLOOKUP(W1724,'[1]Rohware 230'!$B:$C,2,FALSE)=0,"Rohware"),
IFERROR(IF(VLOOKUP(W1724,[1]Sammelnr.!$B:$C,2,FALSE)=0,"Sammelnr. ungeschält ABS"),
IFERROR(IF(VLOOKUP(W1724,[1]Sammelnr.!$E:$F,2,FALSE)=0,"Sammelnr. ungeschält VS"),
IFERROR(IF(VLOOKUP(W1724,[1]Sammelnr.!$H:$I,2,FALSE)=0,"Sammelnr. geschält"),
IFERROR(IF(VLOOKUP(W1724,[1]Offen!$B:$C,2,FALSE)=0,"Offen ungeschält ABS"),
IFERROR(IF(VLOOKUP(W1724,[1]Offen!$E:$F,2,FALSE)=0,"Offen ungeschält VOS"),
IFERROR(IF(VLOOKUP(W1724,[1]Offen!$H:$I,2,FALSE)=0,"Offen geschält RW"),
IFERROR(IF(VLOOKUP(W1724,[1]Offen!$K:$L,2,FALSE)=0,"Offen vegan"),
IFERROR(IF(VLOOKUP(W1724,[1]Offen!$N:$O,2,FALSE)=0,"Offen Zipfel"),
IFERROR(IF(VLOOKUP(W1724,[1]Offen!$Q:$R,2,FALSE)=0,"Offen Endstücke"),
IFERROR(IF(VLOOKUP(W1724,[1]Vakuumiert!$B:$C,2,FALSE)=0,"Vakuumierter VOS ungeschält"),
IFERROR(IF(VLOOKUP(W1724,[1]Vakuumiert!$E:$F,2,FALSE)=0,"Vakuumierter ABS ungeschält"),
IFERROR(IF(VLOOKUP(W1724,[1]Vakuumiert!$H:$I,2,FALSE)=0,"Vakuumierter VOS geschält"),
IFERROR(IF(VLOOKUP(W1724,[1]Vakuumiert!$K:$L,2,FALSE)=0,"Vakuumierter VOS vegan"),
IFERROR(IF(VLOOKUP(W1724,[1]Vakuumiert!$N:$O,2,FALSE)=0,"Vakuumierter VOS Zipfel"),
IFERROR(IF(VLOOKUP(W1724,[1]Vakuumiert!$Q:$R,2,FALSE)=0,"Vakuumiert geschält"),
IFERROR(IF(VLOOKUP(W1724,'[1]vakuumierte Fertigprodukte'!$B:$C,2,FALSE)=0,"Fertigprodukte"),
IFERROR(IF(VLOOKUP(W1724,'[1]vakuumierte Fertigprodukte'!$E:$FI,2,FALSE)=0,"Vakuumierte Zipfel"),
IFERROR(IF(VLOOKUP(W1724,[1]Wurste!$B:$C,2,FALSE)=0,"Räucherwürste"),
IFERROR(IF(VLOOKUP(W1724,[1]Wurste!$E:$F,2,FALSE)=0,"URW/URGW Wurst"),
IFERROR(IF(VLOOKUP(W1724,[1]Wurste!$H:$I,2,FALSE)=0,"HF-Wurst Vegan"),
IFERROR(IF(VLOOKUP(W1724,[1]Wurste!$K:$L,2,FALSE)=0,"320er ohne Würste"),
IFERROR(IF(AND(OR(Abfalldokumentation!$I1724="BU3",Abfalldokumentation!$I1724="Verkauf"),Abfalldokumentation!$N1724="Schimmel",Abfalldokumentation!$O1724="keinen Abnehmer/kein Schälpersonal"),"Div. Zipfel, ES ohne Verwendung",VLOOKUP(Abfalldokumentation!$M1724,Produktgruppen!A:B,2,FALSE)),"-")))))))))))))))))))))))</f>
        <v>Offen ungeschält ABS</v>
      </c>
      <c r="M1724" s="81" t="str">
        <f>IFERROR(VLOOKUP(Abfalldokumentation!$W1724,Artikel!A:C,3,FALSE),Abfalldokumentation!$W1724)</f>
        <v>ABS ZIEGENR</v>
      </c>
      <c r="N1724" s="81" t="str">
        <f>VLOOKUP(D1724,'Liste Gründe'!A:D,2,FALSE)</f>
        <v>keinen Verwendungszweck</v>
      </c>
      <c r="O1724" s="80" t="str">
        <f>IF(ISBLANK(F1724),VLOOKUP(Abfalldokumentation!$X1724,'Liste Gründe'!A:D,3,FALSE),F1724)</f>
        <v>keinen Verwendungszweck</v>
      </c>
      <c r="P1724" s="81" t="str">
        <f>IF(ISBLANK(Abfalldokumentation!$G1724),"-",Abfalldokumentation!$G1724)</f>
        <v>-</v>
      </c>
      <c r="Q1724" s="81">
        <f t="shared" si="232"/>
        <v>45</v>
      </c>
      <c r="R1724" s="81" t="str">
        <f t="shared" si="233"/>
        <v>Produkte</v>
      </c>
      <c r="S1724" s="81" t="str">
        <f t="shared" si="234"/>
        <v>BUs</v>
      </c>
      <c r="T1724" s="81" t="str">
        <f t="shared" si="235"/>
        <v>Symptome</v>
      </c>
      <c r="U1724" s="81">
        <f>IFERROR(VLOOKUP(Abfalldokumentation!$W1724,Kennzahlen!S:U,3,FALSE)*Abfalldokumentation!$J1724,"0")</f>
        <v>0.08</v>
      </c>
      <c r="V1724" s="81" t="str">
        <f>IF(ISBLANK(A1724),VLOOKUP(Abfalldokumentation!$W1724,'Linien - BU'!R:S,2,FALSE),A1724)</f>
        <v>Bu4</v>
      </c>
      <c r="W1724" s="77">
        <f t="shared" si="236"/>
        <v>29500913</v>
      </c>
      <c r="X1724" s="77">
        <f t="shared" si="237"/>
        <v>61</v>
      </c>
    </row>
    <row r="1725" spans="1:24" ht="30" customHeight="1" x14ac:dyDescent="0.25">
      <c r="A1725" s="45" t="s">
        <v>149</v>
      </c>
      <c r="B1725" s="46">
        <v>29501101</v>
      </c>
      <c r="C1725" s="46">
        <v>30</v>
      </c>
      <c r="D1725" s="46">
        <v>61</v>
      </c>
      <c r="E1725" s="47">
        <v>44511</v>
      </c>
      <c r="F1725" s="61"/>
      <c r="G1725" s="46"/>
      <c r="H1725" s="50" t="str">
        <f>IFERROR(VLOOKUP(Abfalldokumentation!$B1725,Artikel!A:C,3,FALSE),Abfalldokumentation!$B1725)</f>
        <v>ABS BRIE-PAP</v>
      </c>
      <c r="I1725" s="73" t="str">
        <f>VLOOKUP(V1725,'Linien - BU'!A:B,2,FALSE)</f>
        <v>BU4</v>
      </c>
      <c r="J1725" s="74">
        <f t="shared" si="231"/>
        <v>30</v>
      </c>
      <c r="K1725" s="75">
        <f>Abfalldokumentation!$E1725</f>
        <v>44511</v>
      </c>
      <c r="L1725" s="74" t="str">
        <f>IFERROR(IF(VLOOKUP(W1725,'[1]Rohware 230'!$B:$C,2,FALSE)=0,"Rohware"),
IFERROR(IF(VLOOKUP(W1725,[1]Sammelnr.!$B:$C,2,FALSE)=0,"Sammelnr. ungeschält ABS"),
IFERROR(IF(VLOOKUP(W1725,[1]Sammelnr.!$E:$F,2,FALSE)=0,"Sammelnr. ungeschält VS"),
IFERROR(IF(VLOOKUP(W1725,[1]Sammelnr.!$H:$I,2,FALSE)=0,"Sammelnr. geschält"),
IFERROR(IF(VLOOKUP(W1725,[1]Offen!$B:$C,2,FALSE)=0,"Offen ungeschält ABS"),
IFERROR(IF(VLOOKUP(W1725,[1]Offen!$E:$F,2,FALSE)=0,"Offen ungeschält VOS"),
IFERROR(IF(VLOOKUP(W1725,[1]Offen!$H:$I,2,FALSE)=0,"Offen geschält RW"),
IFERROR(IF(VLOOKUP(W1725,[1]Offen!$K:$L,2,FALSE)=0,"Offen vegan"),
IFERROR(IF(VLOOKUP(W1725,[1]Offen!$N:$O,2,FALSE)=0,"Offen Zipfel"),
IFERROR(IF(VLOOKUP(W1725,[1]Offen!$Q:$R,2,FALSE)=0,"Offen Endstücke"),
IFERROR(IF(VLOOKUP(W1725,[1]Vakuumiert!$B:$C,2,FALSE)=0,"Vakuumierter VOS ungeschält"),
IFERROR(IF(VLOOKUP(W1725,[1]Vakuumiert!$E:$F,2,FALSE)=0,"Vakuumierter ABS ungeschält"),
IFERROR(IF(VLOOKUP(W1725,[1]Vakuumiert!$H:$I,2,FALSE)=0,"Vakuumierter VOS geschält"),
IFERROR(IF(VLOOKUP(W1725,[1]Vakuumiert!$K:$L,2,FALSE)=0,"Vakuumierter VOS vegan"),
IFERROR(IF(VLOOKUP(W1725,[1]Vakuumiert!$N:$O,2,FALSE)=0,"Vakuumierter VOS Zipfel"),
IFERROR(IF(VLOOKUP(W1725,[1]Vakuumiert!$Q:$R,2,FALSE)=0,"Vakuumiert geschält"),
IFERROR(IF(VLOOKUP(W1725,'[1]vakuumierte Fertigprodukte'!$B:$C,2,FALSE)=0,"Fertigprodukte"),
IFERROR(IF(VLOOKUP(W1725,'[1]vakuumierte Fertigprodukte'!$E:$FI,2,FALSE)=0,"Vakuumierte Zipfel"),
IFERROR(IF(VLOOKUP(W1725,[1]Wurste!$B:$C,2,FALSE)=0,"Räucherwürste"),
IFERROR(IF(VLOOKUP(W1725,[1]Wurste!$E:$F,2,FALSE)=0,"URW/URGW Wurst"),
IFERROR(IF(VLOOKUP(W1725,[1]Wurste!$H:$I,2,FALSE)=0,"HF-Wurst Vegan"),
IFERROR(IF(VLOOKUP(W1725,[1]Wurste!$K:$L,2,FALSE)=0,"320er ohne Würste"),
IFERROR(IF(AND(OR(Abfalldokumentation!$I1725="BU3",Abfalldokumentation!$I1725="Verkauf"),Abfalldokumentation!$N1725="Schimmel",Abfalldokumentation!$O1725="keinen Abnehmer/kein Schälpersonal"),"Div. Zipfel, ES ohne Verwendung",VLOOKUP(Abfalldokumentation!$M1725,Produktgruppen!A:B,2,FALSE)),"-")))))))))))))))))))))))</f>
        <v>Offen ungeschält ABS</v>
      </c>
      <c r="M1725" s="76" t="str">
        <f>IFERROR(VLOOKUP(Abfalldokumentation!$W1725,Artikel!A:C,3,FALSE),Abfalldokumentation!$W1725)</f>
        <v>ABS BRIE-PAP</v>
      </c>
      <c r="N1725" s="76" t="str">
        <f>VLOOKUP(D1725,'Liste Gründe'!A:D,2,FALSE)</f>
        <v>keinen Verwendungszweck</v>
      </c>
      <c r="O1725" s="75" t="str">
        <f>IF(ISBLANK(F1725),VLOOKUP(Abfalldokumentation!$X1725,'Liste Gründe'!A:D,3,FALSE),F1725)</f>
        <v>keinen Verwendungszweck</v>
      </c>
      <c r="P1725" s="76" t="str">
        <f>IF(ISBLANK(Abfalldokumentation!$G1725),"-",Abfalldokumentation!$G1725)</f>
        <v>-</v>
      </c>
      <c r="Q1725" s="76">
        <f t="shared" si="232"/>
        <v>45</v>
      </c>
      <c r="R1725" s="76" t="str">
        <f t="shared" si="233"/>
        <v>Produkte</v>
      </c>
      <c r="S1725" s="76" t="str">
        <f t="shared" si="234"/>
        <v>BUs</v>
      </c>
      <c r="T1725" s="76" t="str">
        <f t="shared" si="235"/>
        <v>Symptome</v>
      </c>
      <c r="U1725" s="76">
        <f>IFERROR(VLOOKUP(Abfalldokumentation!$W1725,Kennzahlen!S:U,3,FALSE)*Abfalldokumentation!$J1725,"0")</f>
        <v>0.3</v>
      </c>
      <c r="V1725" s="76" t="str">
        <f>IF(ISBLANK(A1725),VLOOKUP(Abfalldokumentation!$W1725,'Linien - BU'!R:S,2,FALSE),A1725)</f>
        <v>Bu4</v>
      </c>
      <c r="W1725" s="77">
        <f t="shared" si="236"/>
        <v>29501101</v>
      </c>
      <c r="X1725" s="77">
        <f t="shared" si="237"/>
        <v>61</v>
      </c>
    </row>
    <row r="1726" spans="1:24" ht="30" customHeight="1" x14ac:dyDescent="0.25">
      <c r="A1726" s="39" t="s">
        <v>95</v>
      </c>
      <c r="B1726" s="40">
        <v>29500917</v>
      </c>
      <c r="C1726" s="40">
        <v>65</v>
      </c>
      <c r="D1726" s="40">
        <v>60</v>
      </c>
      <c r="E1726" s="41">
        <v>44511</v>
      </c>
      <c r="F1726" s="59"/>
      <c r="G1726" s="40"/>
      <c r="H1726" s="44" t="str">
        <f>IFERROR(VLOOKUP(Abfalldokumentation!$B1726,Artikel!A:C,3,FALSE),Abfalldokumentation!$B1726)</f>
        <v>VOS-ABS ENTSORGUNG</v>
      </c>
      <c r="I1726" s="78" t="str">
        <f>VLOOKUP(V1726,'Linien - BU'!A:B,2,FALSE)</f>
        <v>BU1</v>
      </c>
      <c r="J1726" s="79">
        <f t="shared" si="231"/>
        <v>65</v>
      </c>
      <c r="K1726" s="80">
        <f>Abfalldokumentation!$E1726</f>
        <v>44511</v>
      </c>
      <c r="L1726" s="79" t="str">
        <f>IFERROR(IF(VLOOKUP(W1726,'[1]Rohware 230'!$B:$C,2,FALSE)=0,"Rohware"),
IFERROR(IF(VLOOKUP(W1726,[1]Sammelnr.!$B:$C,2,FALSE)=0,"Sammelnr. ungeschält ABS"),
IFERROR(IF(VLOOKUP(W1726,[1]Sammelnr.!$E:$F,2,FALSE)=0,"Sammelnr. ungeschält VS"),
IFERROR(IF(VLOOKUP(W1726,[1]Sammelnr.!$H:$I,2,FALSE)=0,"Sammelnr. geschält"),
IFERROR(IF(VLOOKUP(W1726,[1]Offen!$B:$C,2,FALSE)=0,"Offen ungeschält ABS"),
IFERROR(IF(VLOOKUP(W1726,[1]Offen!$E:$F,2,FALSE)=0,"Offen ungeschält VOS"),
IFERROR(IF(VLOOKUP(W1726,[1]Offen!$H:$I,2,FALSE)=0,"Offen geschält RW"),
IFERROR(IF(VLOOKUP(W1726,[1]Offen!$K:$L,2,FALSE)=0,"Offen vegan"),
IFERROR(IF(VLOOKUP(W1726,[1]Offen!$N:$O,2,FALSE)=0,"Offen Zipfel"),
IFERROR(IF(VLOOKUP(W1726,[1]Offen!$Q:$R,2,FALSE)=0,"Offen Endstücke"),
IFERROR(IF(VLOOKUP(W1726,[1]Vakuumiert!$B:$C,2,FALSE)=0,"Vakuumierter VOS ungeschält"),
IFERROR(IF(VLOOKUP(W1726,[1]Vakuumiert!$E:$F,2,FALSE)=0,"Vakuumierter ABS ungeschält"),
IFERROR(IF(VLOOKUP(W1726,[1]Vakuumiert!$H:$I,2,FALSE)=0,"Vakuumierter VOS geschält"),
IFERROR(IF(VLOOKUP(W1726,[1]Vakuumiert!$K:$L,2,FALSE)=0,"Vakuumierter VOS vegan"),
IFERROR(IF(VLOOKUP(W1726,[1]Vakuumiert!$N:$O,2,FALSE)=0,"Vakuumierter VOS Zipfel"),
IFERROR(IF(VLOOKUP(W1726,[1]Vakuumiert!$Q:$R,2,FALSE)=0,"Vakuumiert geschält"),
IFERROR(IF(VLOOKUP(W1726,'[1]vakuumierte Fertigprodukte'!$B:$C,2,FALSE)=0,"Fertigprodukte"),
IFERROR(IF(VLOOKUP(W1726,'[1]vakuumierte Fertigprodukte'!$E:$FI,2,FALSE)=0,"Vakuumierte Zipfel"),
IFERROR(IF(VLOOKUP(W1726,[1]Wurste!$B:$C,2,FALSE)=0,"Räucherwürste"),
IFERROR(IF(VLOOKUP(W1726,[1]Wurste!$E:$F,2,FALSE)=0,"URW/URGW Wurst"),
IFERROR(IF(VLOOKUP(W1726,[1]Wurste!$H:$I,2,FALSE)=0,"HF-Wurst Vegan"),
IFERROR(IF(VLOOKUP(W1726,[1]Wurste!$K:$L,2,FALSE)=0,"320er ohne Würste"),
IFERROR(IF(AND(OR(Abfalldokumentation!$I1726="BU3",Abfalldokumentation!$I1726="Verkauf"),Abfalldokumentation!$N1726="Schimmel",Abfalldokumentation!$O1726="keinen Abnehmer/kein Schälpersonal"),"Div. Zipfel, ES ohne Verwendung",VLOOKUP(Abfalldokumentation!$M1726,Produktgruppen!A:B,2,FALSE)),"-")))))))))))))))))))))))</f>
        <v>Vorschmelz</v>
      </c>
      <c r="M1726" s="81" t="str">
        <f>IFERROR(VLOOKUP(Abfalldokumentation!$W1726,Artikel!A:C,3,FALSE),Abfalldokumentation!$W1726)</f>
        <v>VOS-ABS ENTSORGUNG</v>
      </c>
      <c r="N1726" s="81" t="str">
        <f>VLOOKUP(D1726,'Liste Gründe'!A:D,2,FALSE)</f>
        <v>Rest</v>
      </c>
      <c r="O1726" s="80" t="str">
        <f>IF(ISBLANK(F1726),VLOOKUP(Abfalldokumentation!$X1726,'Liste Gründe'!A:D,3,FALSE),F1726)</f>
        <v>geschälte Rinde</v>
      </c>
      <c r="P1726" s="81" t="str">
        <f>IF(ISBLANK(Abfalldokumentation!$G1726),"-",Abfalldokumentation!$G1726)</f>
        <v>-</v>
      </c>
      <c r="Q1726" s="81">
        <f t="shared" si="232"/>
        <v>45</v>
      </c>
      <c r="R1726" s="81" t="str">
        <f t="shared" si="233"/>
        <v>Produkte</v>
      </c>
      <c r="S1726" s="81" t="str">
        <f t="shared" si="234"/>
        <v>BUs</v>
      </c>
      <c r="T1726" s="81" t="str">
        <f t="shared" si="235"/>
        <v>Symptome</v>
      </c>
      <c r="U1726" s="81">
        <f>IFERROR(VLOOKUP(Abfalldokumentation!$W1726,Kennzahlen!S:U,3,FALSE)*Abfalldokumentation!$J1726,"0")</f>
        <v>0.65</v>
      </c>
      <c r="V1726" s="81" t="str">
        <f>IF(ISBLANK(A1726),VLOOKUP(Abfalldokumentation!$W1726,'Linien - BU'!R:S,2,FALSE),A1726)</f>
        <v>RWV</v>
      </c>
      <c r="W1726" s="77">
        <f t="shared" si="236"/>
        <v>29500917</v>
      </c>
      <c r="X1726" s="77">
        <f t="shared" si="237"/>
        <v>60</v>
      </c>
    </row>
    <row r="1727" spans="1:24" ht="30" customHeight="1" x14ac:dyDescent="0.25">
      <c r="A1727" s="45" t="s">
        <v>95</v>
      </c>
      <c r="B1727" s="46">
        <v>29500498</v>
      </c>
      <c r="C1727" s="46">
        <v>12</v>
      </c>
      <c r="D1727" s="46">
        <v>42</v>
      </c>
      <c r="E1727" s="47">
        <v>44511</v>
      </c>
      <c r="F1727" s="61"/>
      <c r="G1727" s="46"/>
      <c r="H1727" s="50" t="str">
        <f>IFERROR(VLOOKUP(Abfalldokumentation!$B1727,Artikel!A:C,3,FALSE),Abfalldokumentation!$B1727)</f>
        <v>VOS Räucher Natur Natri</v>
      </c>
      <c r="I1727" s="73" t="str">
        <f>VLOOKUP(V1727,'Linien - BU'!A:B,2,FALSE)</f>
        <v>BU1</v>
      </c>
      <c r="J1727" s="74">
        <f t="shared" si="231"/>
        <v>12</v>
      </c>
      <c r="K1727" s="75">
        <f>Abfalldokumentation!$E1727</f>
        <v>44511</v>
      </c>
      <c r="L1727" s="74" t="str">
        <f>IFERROR(IF(VLOOKUP(W1727,'[1]Rohware 230'!$B:$C,2,FALSE)=0,"Rohware"),
IFERROR(IF(VLOOKUP(W1727,[1]Sammelnr.!$B:$C,2,FALSE)=0,"Sammelnr. ungeschält ABS"),
IFERROR(IF(VLOOKUP(W1727,[1]Sammelnr.!$E:$F,2,FALSE)=0,"Sammelnr. ungeschält VS"),
IFERROR(IF(VLOOKUP(W1727,[1]Sammelnr.!$H:$I,2,FALSE)=0,"Sammelnr. geschält"),
IFERROR(IF(VLOOKUP(W1727,[1]Offen!$B:$C,2,FALSE)=0,"Offen ungeschält ABS"),
IFERROR(IF(VLOOKUP(W1727,[1]Offen!$E:$F,2,FALSE)=0,"Offen ungeschält VOS"),
IFERROR(IF(VLOOKUP(W1727,[1]Offen!$H:$I,2,FALSE)=0,"Offen geschält RW"),
IFERROR(IF(VLOOKUP(W1727,[1]Offen!$K:$L,2,FALSE)=0,"Offen vegan"),
IFERROR(IF(VLOOKUP(W1727,[1]Offen!$N:$O,2,FALSE)=0,"Offen Zipfel"),
IFERROR(IF(VLOOKUP(W1727,[1]Offen!$Q:$R,2,FALSE)=0,"Offen Endstücke"),
IFERROR(IF(VLOOKUP(W1727,[1]Vakuumiert!$B:$C,2,FALSE)=0,"Vakuumierter VOS ungeschält"),
IFERROR(IF(VLOOKUP(W1727,[1]Vakuumiert!$E:$F,2,FALSE)=0,"Vakuumierter ABS ungeschält"),
IFERROR(IF(VLOOKUP(W1727,[1]Vakuumiert!$H:$I,2,FALSE)=0,"Vakuumierter VOS geschält"),
IFERROR(IF(VLOOKUP(W1727,[1]Vakuumiert!$K:$L,2,FALSE)=0,"Vakuumierter VOS vegan"),
IFERROR(IF(VLOOKUP(W1727,[1]Vakuumiert!$N:$O,2,FALSE)=0,"Vakuumierter VOS Zipfel"),
IFERROR(IF(VLOOKUP(W1727,[1]Vakuumiert!$Q:$R,2,FALSE)=0,"Vakuumiert geschält"),
IFERROR(IF(VLOOKUP(W1727,'[1]vakuumierte Fertigprodukte'!$B:$C,2,FALSE)=0,"Fertigprodukte"),
IFERROR(IF(VLOOKUP(W1727,'[1]vakuumierte Fertigprodukte'!$E:$FI,2,FALSE)=0,"Vakuumierte Zipfel"),
IFERROR(IF(VLOOKUP(W1727,[1]Wurste!$B:$C,2,FALSE)=0,"Räucherwürste"),
IFERROR(IF(VLOOKUP(W1727,[1]Wurste!$E:$F,2,FALSE)=0,"URW/URGW Wurst"),
IFERROR(IF(VLOOKUP(W1727,[1]Wurste!$H:$I,2,FALSE)=0,"HF-Wurst Vegan"),
IFERROR(IF(VLOOKUP(W1727,[1]Wurste!$K:$L,2,FALSE)=0,"320er ohne Würste"),
IFERROR(IF(AND(OR(Abfalldokumentation!$I1727="BU3",Abfalldokumentation!$I1727="Verkauf"),Abfalldokumentation!$N1727="Schimmel",Abfalldokumentation!$O1727="keinen Abnehmer/kein Schälpersonal"),"Div. Zipfel, ES ohne Verwendung",VLOOKUP(Abfalldokumentation!$M1727,Produktgruppen!A:B,2,FALSE)),"-")))))))))))))))))))))))</f>
        <v>Offen ungeschält VOS</v>
      </c>
      <c r="M1727" s="76" t="str">
        <f>IFERROR(VLOOKUP(Abfalldokumentation!$W1727,Artikel!A:C,3,FALSE),Abfalldokumentation!$W1727)</f>
        <v>VOS Räucher Natur Natri</v>
      </c>
      <c r="N1727" s="76" t="str">
        <f>VLOOKUP(D1727,'Liste Gründe'!A:D,2,FALSE)</f>
        <v>Rest</v>
      </c>
      <c r="O1727" s="75" t="str">
        <f>IF(ISBLANK(F1727),VLOOKUP(Abfalldokumentation!$X1727,'Liste Gründe'!A:D,3,FALSE),F1727)</f>
        <v>Schmutz</v>
      </c>
      <c r="P1727" s="76" t="str">
        <f>IF(ISBLANK(Abfalldokumentation!$G1727),"-",Abfalldokumentation!$G1727)</f>
        <v>-</v>
      </c>
      <c r="Q1727" s="76">
        <f t="shared" si="232"/>
        <v>45</v>
      </c>
      <c r="R1727" s="76" t="str">
        <f t="shared" si="233"/>
        <v>Produkte</v>
      </c>
      <c r="S1727" s="76" t="str">
        <f t="shared" si="234"/>
        <v>BUs</v>
      </c>
      <c r="T1727" s="76" t="str">
        <f t="shared" si="235"/>
        <v>Symptome</v>
      </c>
      <c r="U1727" s="76">
        <f>IFERROR(VLOOKUP(Abfalldokumentation!$W1727,Kennzahlen!S:U,3,FALSE)*Abfalldokumentation!$J1727,"0")</f>
        <v>6</v>
      </c>
      <c r="V1727" s="76" t="str">
        <f>IF(ISBLANK(A1727),VLOOKUP(Abfalldokumentation!$W1727,'Linien - BU'!R:S,2,FALSE),A1727)</f>
        <v>RWV</v>
      </c>
      <c r="W1727" s="77">
        <f t="shared" si="236"/>
        <v>29500498</v>
      </c>
      <c r="X1727" s="77">
        <f t="shared" si="237"/>
        <v>42</v>
      </c>
    </row>
    <row r="1728" spans="1:24" ht="30" customHeight="1" x14ac:dyDescent="0.25">
      <c r="A1728" s="39" t="s">
        <v>89</v>
      </c>
      <c r="B1728" s="40" t="s">
        <v>36</v>
      </c>
      <c r="C1728" s="40">
        <v>8.5</v>
      </c>
      <c r="D1728" s="40">
        <v>74</v>
      </c>
      <c r="E1728" s="41">
        <v>44511</v>
      </c>
      <c r="F1728" s="59"/>
      <c r="G1728" s="40"/>
      <c r="H1728" s="44" t="str">
        <f>IFERROR(VLOOKUP(Abfalldokumentation!$B1728,Artikel!A:C,3,FALSE),Abfalldokumentation!$B1728)</f>
        <v>-</v>
      </c>
      <c r="I1728" s="78" t="str">
        <f>VLOOKUP(V1728,'Linien - BU'!A:B,2,FALSE)</f>
        <v>Rest</v>
      </c>
      <c r="J1728" s="79">
        <f t="shared" si="231"/>
        <v>8.5</v>
      </c>
      <c r="K1728" s="80">
        <f>Abfalldokumentation!$E1728</f>
        <v>44511</v>
      </c>
      <c r="L1728" s="79" t="str">
        <f>IFERROR(IF(VLOOKUP(W1728,'[1]Rohware 230'!$B:$C,2,FALSE)=0,"Rohware"),
IFERROR(IF(VLOOKUP(W1728,[1]Sammelnr.!$B:$C,2,FALSE)=0,"Sammelnr. ungeschält ABS"),
IFERROR(IF(VLOOKUP(W1728,[1]Sammelnr.!$E:$F,2,FALSE)=0,"Sammelnr. ungeschält VS"),
IFERROR(IF(VLOOKUP(W1728,[1]Sammelnr.!$H:$I,2,FALSE)=0,"Sammelnr. geschält"),
IFERROR(IF(VLOOKUP(W1728,[1]Offen!$B:$C,2,FALSE)=0,"Offen ungeschält ABS"),
IFERROR(IF(VLOOKUP(W1728,[1]Offen!$E:$F,2,FALSE)=0,"Offen ungeschält VOS"),
IFERROR(IF(VLOOKUP(W1728,[1]Offen!$H:$I,2,FALSE)=0,"Offen geschält RW"),
IFERROR(IF(VLOOKUP(W1728,[1]Offen!$K:$L,2,FALSE)=0,"Offen vegan"),
IFERROR(IF(VLOOKUP(W1728,[1]Offen!$N:$O,2,FALSE)=0,"Offen Zipfel"),
IFERROR(IF(VLOOKUP(W1728,[1]Offen!$Q:$R,2,FALSE)=0,"Offen Endstücke"),
IFERROR(IF(VLOOKUP(W1728,[1]Vakuumiert!$B:$C,2,FALSE)=0,"Vakuumierter VOS ungeschält"),
IFERROR(IF(VLOOKUP(W1728,[1]Vakuumiert!$E:$F,2,FALSE)=0,"Vakuumierter ABS ungeschält"),
IFERROR(IF(VLOOKUP(W1728,[1]Vakuumiert!$H:$I,2,FALSE)=0,"Vakuumierter VOS geschält"),
IFERROR(IF(VLOOKUP(W1728,[1]Vakuumiert!$K:$L,2,FALSE)=0,"Vakuumierter VOS vegan"),
IFERROR(IF(VLOOKUP(W1728,[1]Vakuumiert!$N:$O,2,FALSE)=0,"Vakuumierter VOS Zipfel"),
IFERROR(IF(VLOOKUP(W1728,[1]Vakuumiert!$Q:$R,2,FALSE)=0,"Vakuumiert geschält"),
IFERROR(IF(VLOOKUP(W1728,'[1]vakuumierte Fertigprodukte'!$B:$C,2,FALSE)=0,"Fertigprodukte"),
IFERROR(IF(VLOOKUP(W1728,'[1]vakuumierte Fertigprodukte'!$E:$FI,2,FALSE)=0,"Vakuumierte Zipfel"),
IFERROR(IF(VLOOKUP(W1728,[1]Wurste!$B:$C,2,FALSE)=0,"Räucherwürste"),
IFERROR(IF(VLOOKUP(W1728,[1]Wurste!$E:$F,2,FALSE)=0,"URW/URGW Wurst"),
IFERROR(IF(VLOOKUP(W1728,[1]Wurste!$H:$I,2,FALSE)=0,"HF-Wurst Vegan"),
IFERROR(IF(VLOOKUP(W1728,[1]Wurste!$K:$L,2,FALSE)=0,"320er ohne Würste"),
IFERROR(IF(AND(OR(Abfalldokumentation!$I1728="BU3",Abfalldokumentation!$I1728="Verkauf"),Abfalldokumentation!$N1728="Schimmel",Abfalldokumentation!$O1728="keinen Abnehmer/kein Schälpersonal"),"Div. Zipfel, ES ohne Verwendung",VLOOKUP(Abfalldokumentation!$M1728,Produktgruppen!A:B,2,FALSE)),"-")))))))))))))))))))))))</f>
        <v>Rest</v>
      </c>
      <c r="M1728" s="81" t="str">
        <f>IFERROR(VLOOKUP(Abfalldokumentation!$W1728,Artikel!A:C,3,FALSE),Abfalldokumentation!$W1728)</f>
        <v>-</v>
      </c>
      <c r="N1728" s="81" t="str">
        <f>VLOOKUP(D1728,'Liste Gründe'!A:D,2,FALSE)</f>
        <v>Qualitätssicherung</v>
      </c>
      <c r="O1728" s="80" t="str">
        <f>IF(ISBLANK(F1728),VLOOKUP(Abfalldokumentation!$X1728,'Liste Gründe'!A:D,3,FALSE),F1728)</f>
        <v>Sensorik</v>
      </c>
      <c r="P1728" s="81" t="str">
        <f>IF(ISBLANK(Abfalldokumentation!$G1728),"-",Abfalldokumentation!$G1728)</f>
        <v>-</v>
      </c>
      <c r="Q1728" s="81">
        <f t="shared" si="232"/>
        <v>45</v>
      </c>
      <c r="R1728" s="81" t="str">
        <f t="shared" si="233"/>
        <v>Produkte</v>
      </c>
      <c r="S1728" s="81" t="str">
        <f t="shared" si="234"/>
        <v>BUs</v>
      </c>
      <c r="T1728" s="81" t="str">
        <f t="shared" si="235"/>
        <v>Symptome</v>
      </c>
      <c r="U1728" s="81" t="str">
        <f>IFERROR(VLOOKUP(Abfalldokumentation!$W1728,Kennzahlen!S:U,3,FALSE)*Abfalldokumentation!$J1728,"0")</f>
        <v>0</v>
      </c>
      <c r="V1728" s="81" t="str">
        <f>IF(ISBLANK(A1728),VLOOKUP(Abfalldokumentation!$W1728,'Linien - BU'!R:S,2,FALSE),A1728)</f>
        <v>QM</v>
      </c>
      <c r="W1728" s="77" t="str">
        <f t="shared" si="236"/>
        <v>-</v>
      </c>
      <c r="X1728" s="77">
        <f t="shared" si="237"/>
        <v>74</v>
      </c>
    </row>
    <row r="1729" spans="1:24" ht="30" customHeight="1" x14ac:dyDescent="0.25">
      <c r="A1729" s="45" t="s">
        <v>105</v>
      </c>
      <c r="B1729" s="46" t="s">
        <v>36</v>
      </c>
      <c r="C1729" s="46">
        <v>15</v>
      </c>
      <c r="D1729" s="46">
        <v>30</v>
      </c>
      <c r="E1729" s="47">
        <v>44511</v>
      </c>
      <c r="F1729" s="61"/>
      <c r="G1729" s="46"/>
      <c r="H1729" s="50" t="str">
        <f>IFERROR(VLOOKUP(Abfalldokumentation!$B1729,Artikel!A:C,3,FALSE),Abfalldokumentation!$B1729)</f>
        <v>-</v>
      </c>
      <c r="I1729" s="73" t="str">
        <f>VLOOKUP(V1729,'Linien - BU'!A:B,2,FALSE)</f>
        <v>BU3</v>
      </c>
      <c r="J1729" s="74">
        <f t="shared" si="231"/>
        <v>15</v>
      </c>
      <c r="K1729" s="75">
        <f>Abfalldokumentation!$E1729</f>
        <v>44511</v>
      </c>
      <c r="L1729" s="74" t="str">
        <f>IFERROR(IF(VLOOKUP(W1729,'[1]Rohware 230'!$B:$C,2,FALSE)=0,"Rohware"),
IFERROR(IF(VLOOKUP(W1729,[1]Sammelnr.!$B:$C,2,FALSE)=0,"Sammelnr. ungeschält ABS"),
IFERROR(IF(VLOOKUP(W1729,[1]Sammelnr.!$E:$F,2,FALSE)=0,"Sammelnr. ungeschält VS"),
IFERROR(IF(VLOOKUP(W1729,[1]Sammelnr.!$H:$I,2,FALSE)=0,"Sammelnr. geschält"),
IFERROR(IF(VLOOKUP(W1729,[1]Offen!$B:$C,2,FALSE)=0,"Offen ungeschält ABS"),
IFERROR(IF(VLOOKUP(W1729,[1]Offen!$E:$F,2,FALSE)=0,"Offen ungeschält VOS"),
IFERROR(IF(VLOOKUP(W1729,[1]Offen!$H:$I,2,FALSE)=0,"Offen geschält RW"),
IFERROR(IF(VLOOKUP(W1729,[1]Offen!$K:$L,2,FALSE)=0,"Offen vegan"),
IFERROR(IF(VLOOKUP(W1729,[1]Offen!$N:$O,2,FALSE)=0,"Offen Zipfel"),
IFERROR(IF(VLOOKUP(W1729,[1]Offen!$Q:$R,2,FALSE)=0,"Offen Endstücke"),
IFERROR(IF(VLOOKUP(W1729,[1]Vakuumiert!$B:$C,2,FALSE)=0,"Vakuumierter VOS ungeschält"),
IFERROR(IF(VLOOKUP(W1729,[1]Vakuumiert!$E:$F,2,FALSE)=0,"Vakuumierter ABS ungeschält"),
IFERROR(IF(VLOOKUP(W1729,[1]Vakuumiert!$H:$I,2,FALSE)=0,"Vakuumierter VOS geschält"),
IFERROR(IF(VLOOKUP(W1729,[1]Vakuumiert!$K:$L,2,FALSE)=0,"Vakuumierter VOS vegan"),
IFERROR(IF(VLOOKUP(W1729,[1]Vakuumiert!$N:$O,2,FALSE)=0,"Vakuumierter VOS Zipfel"),
IFERROR(IF(VLOOKUP(W1729,[1]Vakuumiert!$Q:$R,2,FALSE)=0,"Vakuumiert geschält"),
IFERROR(IF(VLOOKUP(W1729,'[1]vakuumierte Fertigprodukte'!$B:$C,2,FALSE)=0,"Fertigprodukte"),
IFERROR(IF(VLOOKUP(W1729,'[1]vakuumierte Fertigprodukte'!$E:$FI,2,FALSE)=0,"Vakuumierte Zipfel"),
IFERROR(IF(VLOOKUP(W1729,[1]Wurste!$B:$C,2,FALSE)=0,"Räucherwürste"),
IFERROR(IF(VLOOKUP(W1729,[1]Wurste!$E:$F,2,FALSE)=0,"URW/URGW Wurst"),
IFERROR(IF(VLOOKUP(W1729,[1]Wurste!$H:$I,2,FALSE)=0,"HF-Wurst Vegan"),
IFERROR(IF(VLOOKUP(W1729,[1]Wurste!$K:$L,2,FALSE)=0,"320er ohne Würste"),
IFERROR(IF(AND(OR(Abfalldokumentation!$I1729="BU3",Abfalldokumentation!$I1729="Verkauf"),Abfalldokumentation!$N1729="Schimmel",Abfalldokumentation!$O1729="keinen Abnehmer/kein Schälpersonal"),"Div. Zipfel, ES ohne Verwendung",VLOOKUP(Abfalldokumentation!$M1729,Produktgruppen!A:B,2,FALSE)),"-")))))))))))))))))))))))</f>
        <v>Rest</v>
      </c>
      <c r="M1729" s="76" t="str">
        <f>IFERROR(VLOOKUP(Abfalldokumentation!$W1729,Artikel!A:C,3,FALSE),Abfalldokumentation!$W1729)</f>
        <v>-</v>
      </c>
      <c r="N1729" s="76" t="str">
        <f>VLOOKUP(D1729,'Liste Gründe'!A:D,2,FALSE)</f>
        <v>Linienbezogen</v>
      </c>
      <c r="O1729" s="75" t="str">
        <f>IF(ISBLANK(F1729),VLOOKUP(Abfalldokumentation!$X1729,'Liste Gründe'!A:D,3,FALSE),F1729)</f>
        <v>Maschinenabfall</v>
      </c>
      <c r="P1729" s="76" t="str">
        <f>IF(ISBLANK(Abfalldokumentation!$G1729),"-",Abfalldokumentation!$G1729)</f>
        <v>-</v>
      </c>
      <c r="Q1729" s="76">
        <f t="shared" si="232"/>
        <v>45</v>
      </c>
      <c r="R1729" s="76" t="str">
        <f t="shared" si="233"/>
        <v>Produkte</v>
      </c>
      <c r="S1729" s="76" t="str">
        <f t="shared" si="234"/>
        <v>BUs</v>
      </c>
      <c r="T1729" s="76" t="str">
        <f t="shared" si="235"/>
        <v>Symptome</v>
      </c>
      <c r="U1729" s="76" t="str">
        <f>IFERROR(VLOOKUP(Abfalldokumentation!$W1729,Kennzahlen!S:U,3,FALSE)*Abfalldokumentation!$J1729,"0")</f>
        <v>0</v>
      </c>
      <c r="V1729" s="76" t="str">
        <f>IF(ISBLANK(A1729),VLOOKUP(Abfalldokumentation!$W1729,'Linien - BU'!R:S,2,FALSE),A1729)</f>
        <v>WVP</v>
      </c>
      <c r="W1729" s="77" t="str">
        <f t="shared" si="236"/>
        <v>-</v>
      </c>
      <c r="X1729" s="77">
        <f t="shared" si="237"/>
        <v>30</v>
      </c>
    </row>
    <row r="1730" spans="1:24" ht="30" customHeight="1" x14ac:dyDescent="0.25">
      <c r="A1730" s="39" t="s">
        <v>123</v>
      </c>
      <c r="B1730" s="40" t="s">
        <v>36</v>
      </c>
      <c r="C1730" s="40">
        <v>20</v>
      </c>
      <c r="D1730" s="40">
        <v>10</v>
      </c>
      <c r="E1730" s="41">
        <v>44511</v>
      </c>
      <c r="F1730" s="59"/>
      <c r="G1730" s="40"/>
      <c r="H1730" s="44" t="str">
        <f>IFERROR(VLOOKUP(Abfalldokumentation!$B1730,Artikel!A:C,3,FALSE),Abfalldokumentation!$B1730)</f>
        <v>-</v>
      </c>
      <c r="I1730" s="78" t="str">
        <f>VLOOKUP(V1730,'Linien - BU'!A:B,2,FALSE)</f>
        <v>BU3</v>
      </c>
      <c r="J1730" s="79">
        <f t="shared" si="231"/>
        <v>20</v>
      </c>
      <c r="K1730" s="80">
        <f>Abfalldokumentation!$E1730</f>
        <v>44511</v>
      </c>
      <c r="L1730" s="79" t="str">
        <f>IFERROR(IF(VLOOKUP(W1730,'[1]Rohware 230'!$B:$C,2,FALSE)=0,"Rohware"),
IFERROR(IF(VLOOKUP(W1730,[1]Sammelnr.!$B:$C,2,FALSE)=0,"Sammelnr. ungeschält ABS"),
IFERROR(IF(VLOOKUP(W1730,[1]Sammelnr.!$E:$F,2,FALSE)=0,"Sammelnr. ungeschält VS"),
IFERROR(IF(VLOOKUP(W1730,[1]Sammelnr.!$H:$I,2,FALSE)=0,"Sammelnr. geschält"),
IFERROR(IF(VLOOKUP(W1730,[1]Offen!$B:$C,2,FALSE)=0,"Offen ungeschält ABS"),
IFERROR(IF(VLOOKUP(W1730,[1]Offen!$E:$F,2,FALSE)=0,"Offen ungeschält VOS"),
IFERROR(IF(VLOOKUP(W1730,[1]Offen!$H:$I,2,FALSE)=0,"Offen geschält RW"),
IFERROR(IF(VLOOKUP(W1730,[1]Offen!$K:$L,2,FALSE)=0,"Offen vegan"),
IFERROR(IF(VLOOKUP(W1730,[1]Offen!$N:$O,2,FALSE)=0,"Offen Zipfel"),
IFERROR(IF(VLOOKUP(W1730,[1]Offen!$Q:$R,2,FALSE)=0,"Offen Endstücke"),
IFERROR(IF(VLOOKUP(W1730,[1]Vakuumiert!$B:$C,2,FALSE)=0,"Vakuumierter VOS ungeschält"),
IFERROR(IF(VLOOKUP(W1730,[1]Vakuumiert!$E:$F,2,FALSE)=0,"Vakuumierter ABS ungeschält"),
IFERROR(IF(VLOOKUP(W1730,[1]Vakuumiert!$H:$I,2,FALSE)=0,"Vakuumierter VOS geschält"),
IFERROR(IF(VLOOKUP(W1730,[1]Vakuumiert!$K:$L,2,FALSE)=0,"Vakuumierter VOS vegan"),
IFERROR(IF(VLOOKUP(W1730,[1]Vakuumiert!$N:$O,2,FALSE)=0,"Vakuumierter VOS Zipfel"),
IFERROR(IF(VLOOKUP(W1730,[1]Vakuumiert!$Q:$R,2,FALSE)=0,"Vakuumiert geschält"),
IFERROR(IF(VLOOKUP(W1730,'[1]vakuumierte Fertigprodukte'!$B:$C,2,FALSE)=0,"Fertigprodukte"),
IFERROR(IF(VLOOKUP(W1730,'[1]vakuumierte Fertigprodukte'!$E:$FI,2,FALSE)=0,"Vakuumierte Zipfel"),
IFERROR(IF(VLOOKUP(W1730,[1]Wurste!$B:$C,2,FALSE)=0,"Räucherwürste"),
IFERROR(IF(VLOOKUP(W1730,[1]Wurste!$E:$F,2,FALSE)=0,"URW/URGW Wurst"),
IFERROR(IF(VLOOKUP(W1730,[1]Wurste!$H:$I,2,FALSE)=0,"HF-Wurst Vegan"),
IFERROR(IF(VLOOKUP(W1730,[1]Wurste!$K:$L,2,FALSE)=0,"320er ohne Würste"),
IFERROR(IF(AND(OR(Abfalldokumentation!$I1730="BU3",Abfalldokumentation!$I1730="Verkauf"),Abfalldokumentation!$N1730="Schimmel",Abfalldokumentation!$O1730="keinen Abnehmer/kein Schälpersonal"),"Div. Zipfel, ES ohne Verwendung",VLOOKUP(Abfalldokumentation!$M1730,Produktgruppen!A:B,2,FALSE)),"-")))))))))))))))))))))))</f>
        <v>Rest</v>
      </c>
      <c r="M1730" s="81" t="str">
        <f>IFERROR(VLOOKUP(Abfalldokumentation!$W1730,Artikel!A:C,3,FALSE),Abfalldokumentation!$W1730)</f>
        <v>-</v>
      </c>
      <c r="N1730" s="81" t="str">
        <f>VLOOKUP(D1730,'Liste Gründe'!A:D,2,FALSE)</f>
        <v>Linienbezogen</v>
      </c>
      <c r="O1730" s="80" t="str">
        <f>IF(ISBLANK(F1730),VLOOKUP(Abfalldokumentation!$X1730,'Liste Gründe'!A:D,3,FALSE),F1730)</f>
        <v>Reinigung</v>
      </c>
      <c r="P1730" s="81" t="str">
        <f>IF(ISBLANK(Abfalldokumentation!$G1730),"-",Abfalldokumentation!$G1730)</f>
        <v>-</v>
      </c>
      <c r="Q1730" s="81">
        <f t="shared" si="232"/>
        <v>45</v>
      </c>
      <c r="R1730" s="81" t="str">
        <f t="shared" si="233"/>
        <v>Produkte</v>
      </c>
      <c r="S1730" s="81" t="str">
        <f t="shared" si="234"/>
        <v>BUs</v>
      </c>
      <c r="T1730" s="81" t="str">
        <f t="shared" si="235"/>
        <v>Symptome</v>
      </c>
      <c r="U1730" s="81" t="str">
        <f>IFERROR(VLOOKUP(Abfalldokumentation!$W1730,Kennzahlen!S:U,3,FALSE)*Abfalldokumentation!$J1730,"0")</f>
        <v>0</v>
      </c>
      <c r="V1730" s="81" t="str">
        <f>IF(ISBLANK(A1730),VLOOKUP(Abfalldokumentation!$W1730,'Linien - BU'!R:S,2,FALSE),A1730)</f>
        <v>L9</v>
      </c>
      <c r="W1730" s="77" t="str">
        <f t="shared" si="236"/>
        <v>-</v>
      </c>
      <c r="X1730" s="77">
        <f t="shared" si="237"/>
        <v>10</v>
      </c>
    </row>
    <row r="1731" spans="1:24" ht="30" customHeight="1" x14ac:dyDescent="0.25">
      <c r="A1731" s="45" t="s">
        <v>92</v>
      </c>
      <c r="B1731" s="46" t="s">
        <v>36</v>
      </c>
      <c r="C1731" s="46">
        <v>2</v>
      </c>
      <c r="D1731" s="46">
        <v>74</v>
      </c>
      <c r="E1731" s="47">
        <v>44511</v>
      </c>
      <c r="F1731" s="61"/>
      <c r="G1731" s="46"/>
      <c r="H1731" s="50" t="str">
        <f>IFERROR(VLOOKUP(Abfalldokumentation!$B1731,Artikel!A:C,3,FALSE),Abfalldokumentation!$B1731)</f>
        <v>-</v>
      </c>
      <c r="I1731" s="73" t="str">
        <f>VLOOKUP(V1731,'Linien - BU'!A:B,2,FALSE)</f>
        <v>Rest</v>
      </c>
      <c r="J1731" s="74">
        <f t="shared" si="231"/>
        <v>2</v>
      </c>
      <c r="K1731" s="75">
        <f>Abfalldokumentation!$E1731</f>
        <v>44511</v>
      </c>
      <c r="L1731" s="74" t="str">
        <f>IFERROR(IF(VLOOKUP(W1731,'[1]Rohware 230'!$B:$C,2,FALSE)=0,"Rohware"),
IFERROR(IF(VLOOKUP(W1731,[1]Sammelnr.!$B:$C,2,FALSE)=0,"Sammelnr. ungeschält ABS"),
IFERROR(IF(VLOOKUP(W1731,[1]Sammelnr.!$E:$F,2,FALSE)=0,"Sammelnr. ungeschält VS"),
IFERROR(IF(VLOOKUP(W1731,[1]Sammelnr.!$H:$I,2,FALSE)=0,"Sammelnr. geschält"),
IFERROR(IF(VLOOKUP(W1731,[1]Offen!$B:$C,2,FALSE)=0,"Offen ungeschält ABS"),
IFERROR(IF(VLOOKUP(W1731,[1]Offen!$E:$F,2,FALSE)=0,"Offen ungeschält VOS"),
IFERROR(IF(VLOOKUP(W1731,[1]Offen!$H:$I,2,FALSE)=0,"Offen geschält RW"),
IFERROR(IF(VLOOKUP(W1731,[1]Offen!$K:$L,2,FALSE)=0,"Offen vegan"),
IFERROR(IF(VLOOKUP(W1731,[1]Offen!$N:$O,2,FALSE)=0,"Offen Zipfel"),
IFERROR(IF(VLOOKUP(W1731,[1]Offen!$Q:$R,2,FALSE)=0,"Offen Endstücke"),
IFERROR(IF(VLOOKUP(W1731,[1]Vakuumiert!$B:$C,2,FALSE)=0,"Vakuumierter VOS ungeschält"),
IFERROR(IF(VLOOKUP(W1731,[1]Vakuumiert!$E:$F,2,FALSE)=0,"Vakuumierter ABS ungeschält"),
IFERROR(IF(VLOOKUP(W1731,[1]Vakuumiert!$H:$I,2,FALSE)=0,"Vakuumierter VOS geschält"),
IFERROR(IF(VLOOKUP(W1731,[1]Vakuumiert!$K:$L,2,FALSE)=0,"Vakuumierter VOS vegan"),
IFERROR(IF(VLOOKUP(W1731,[1]Vakuumiert!$N:$O,2,FALSE)=0,"Vakuumierter VOS Zipfel"),
IFERROR(IF(VLOOKUP(W1731,[1]Vakuumiert!$Q:$R,2,FALSE)=0,"Vakuumiert geschält"),
IFERROR(IF(VLOOKUP(W1731,'[1]vakuumierte Fertigprodukte'!$B:$C,2,FALSE)=0,"Fertigprodukte"),
IFERROR(IF(VLOOKUP(W1731,'[1]vakuumierte Fertigprodukte'!$E:$FI,2,FALSE)=0,"Vakuumierte Zipfel"),
IFERROR(IF(VLOOKUP(W1731,[1]Wurste!$B:$C,2,FALSE)=0,"Räucherwürste"),
IFERROR(IF(VLOOKUP(W1731,[1]Wurste!$E:$F,2,FALSE)=0,"URW/URGW Wurst"),
IFERROR(IF(VLOOKUP(W1731,[1]Wurste!$H:$I,2,FALSE)=0,"HF-Wurst Vegan"),
IFERROR(IF(VLOOKUP(W1731,[1]Wurste!$K:$L,2,FALSE)=0,"320er ohne Würste"),
IFERROR(IF(AND(OR(Abfalldokumentation!$I1731="BU3",Abfalldokumentation!$I1731="Verkauf"),Abfalldokumentation!$N1731="Schimmel",Abfalldokumentation!$O1731="keinen Abnehmer/kein Schälpersonal"),"Div. Zipfel, ES ohne Verwendung",VLOOKUP(Abfalldokumentation!$M1731,Produktgruppen!A:B,2,FALSE)),"-")))))))))))))))))))))))</f>
        <v>Rest</v>
      </c>
      <c r="M1731" s="76" t="str">
        <f>IFERROR(VLOOKUP(Abfalldokumentation!$W1731,Artikel!A:C,3,FALSE),Abfalldokumentation!$W1731)</f>
        <v>-</v>
      </c>
      <c r="N1731" s="76" t="str">
        <f>VLOOKUP(D1731,'Liste Gründe'!A:D,2,FALSE)</f>
        <v>Qualitätssicherung</v>
      </c>
      <c r="O1731" s="75" t="str">
        <f>IF(ISBLANK(F1731),VLOOKUP(Abfalldokumentation!$X1731,'Liste Gründe'!A:D,3,FALSE),F1731)</f>
        <v>Sensorik</v>
      </c>
      <c r="P1731" s="76" t="str">
        <f>IF(ISBLANK(Abfalldokumentation!$G1731),"-",Abfalldokumentation!$G1731)</f>
        <v>-</v>
      </c>
      <c r="Q1731" s="76">
        <f t="shared" si="232"/>
        <v>45</v>
      </c>
      <c r="R1731" s="76" t="str">
        <f t="shared" si="233"/>
        <v>Produkte</v>
      </c>
      <c r="S1731" s="76" t="str">
        <f t="shared" si="234"/>
        <v>BUs</v>
      </c>
      <c r="T1731" s="76" t="str">
        <f t="shared" si="235"/>
        <v>Symptome</v>
      </c>
      <c r="U1731" s="76" t="str">
        <f>IFERROR(VLOOKUP(Abfalldokumentation!$W1731,Kennzahlen!S:U,3,FALSE)*Abfalldokumentation!$J1731,"0")</f>
        <v>0</v>
      </c>
      <c r="V1731" s="76" t="str">
        <f>IF(ISBLANK(A1731),VLOOKUP(Abfalldokumentation!$W1731,'Linien - BU'!R:S,2,FALSE),A1731)</f>
        <v>Labor</v>
      </c>
      <c r="W1731" s="77" t="str">
        <f t="shared" si="236"/>
        <v>-</v>
      </c>
      <c r="X1731" s="77">
        <f t="shared" si="237"/>
        <v>74</v>
      </c>
    </row>
    <row r="1732" spans="1:24" ht="30" customHeight="1" x14ac:dyDescent="0.25">
      <c r="A1732" s="39" t="s">
        <v>70</v>
      </c>
      <c r="B1732" s="40" t="s">
        <v>36</v>
      </c>
      <c r="C1732" s="40">
        <f>489-14*20</f>
        <v>209</v>
      </c>
      <c r="D1732" s="40">
        <v>30</v>
      </c>
      <c r="E1732" s="41">
        <v>44511</v>
      </c>
      <c r="F1732" s="59"/>
      <c r="G1732" s="40"/>
      <c r="H1732" s="44" t="str">
        <f>IFERROR(VLOOKUP(Abfalldokumentation!$B1732,Artikel!A:C,3,FALSE),Abfalldokumentation!$B1732)</f>
        <v>-</v>
      </c>
      <c r="I1732" s="78" t="str">
        <f>VLOOKUP(V1732,'Linien - BU'!A:B,2,FALSE)</f>
        <v>BU1</v>
      </c>
      <c r="J1732" s="79">
        <f t="shared" si="231"/>
        <v>209</v>
      </c>
      <c r="K1732" s="80">
        <f>Abfalldokumentation!$E1732</f>
        <v>44511</v>
      </c>
      <c r="L1732" s="79" t="str">
        <f>IFERROR(IF(VLOOKUP(W1732,'[1]Rohware 230'!$B:$C,2,FALSE)=0,"Rohware"),
IFERROR(IF(VLOOKUP(W1732,[1]Sammelnr.!$B:$C,2,FALSE)=0,"Sammelnr. ungeschält ABS"),
IFERROR(IF(VLOOKUP(W1732,[1]Sammelnr.!$E:$F,2,FALSE)=0,"Sammelnr. ungeschält VS"),
IFERROR(IF(VLOOKUP(W1732,[1]Sammelnr.!$H:$I,2,FALSE)=0,"Sammelnr. geschält"),
IFERROR(IF(VLOOKUP(W1732,[1]Offen!$B:$C,2,FALSE)=0,"Offen ungeschält ABS"),
IFERROR(IF(VLOOKUP(W1732,[1]Offen!$E:$F,2,FALSE)=0,"Offen ungeschält VOS"),
IFERROR(IF(VLOOKUP(W1732,[1]Offen!$H:$I,2,FALSE)=0,"Offen geschält RW"),
IFERROR(IF(VLOOKUP(W1732,[1]Offen!$K:$L,2,FALSE)=0,"Offen vegan"),
IFERROR(IF(VLOOKUP(W1732,[1]Offen!$N:$O,2,FALSE)=0,"Offen Zipfel"),
IFERROR(IF(VLOOKUP(W1732,[1]Offen!$Q:$R,2,FALSE)=0,"Offen Endstücke"),
IFERROR(IF(VLOOKUP(W1732,[1]Vakuumiert!$B:$C,2,FALSE)=0,"Vakuumierter VOS ungeschält"),
IFERROR(IF(VLOOKUP(W1732,[1]Vakuumiert!$E:$F,2,FALSE)=0,"Vakuumierter ABS ungeschält"),
IFERROR(IF(VLOOKUP(W1732,[1]Vakuumiert!$H:$I,2,FALSE)=0,"Vakuumierter VOS geschält"),
IFERROR(IF(VLOOKUP(W1732,[1]Vakuumiert!$K:$L,2,FALSE)=0,"Vakuumierter VOS vegan"),
IFERROR(IF(VLOOKUP(W1732,[1]Vakuumiert!$N:$O,2,FALSE)=0,"Vakuumierter VOS Zipfel"),
IFERROR(IF(VLOOKUP(W1732,[1]Vakuumiert!$Q:$R,2,FALSE)=0,"Vakuumiert geschält"),
IFERROR(IF(VLOOKUP(W1732,'[1]vakuumierte Fertigprodukte'!$B:$C,2,FALSE)=0,"Fertigprodukte"),
IFERROR(IF(VLOOKUP(W1732,'[1]vakuumierte Fertigprodukte'!$E:$FI,2,FALSE)=0,"Vakuumierte Zipfel"),
IFERROR(IF(VLOOKUP(W1732,[1]Wurste!$B:$C,2,FALSE)=0,"Räucherwürste"),
IFERROR(IF(VLOOKUP(W1732,[1]Wurste!$E:$F,2,FALSE)=0,"URW/URGW Wurst"),
IFERROR(IF(VLOOKUP(W1732,[1]Wurste!$H:$I,2,FALSE)=0,"HF-Wurst Vegan"),
IFERROR(IF(VLOOKUP(W1732,[1]Wurste!$K:$L,2,FALSE)=0,"320er ohne Würste"),
IFERROR(IF(AND(OR(Abfalldokumentation!$I1732="BU3",Abfalldokumentation!$I1732="Verkauf"),Abfalldokumentation!$N1732="Schimmel",Abfalldokumentation!$O1732="keinen Abnehmer/kein Schälpersonal"),"Div. Zipfel, ES ohne Verwendung",VLOOKUP(Abfalldokumentation!$M1732,Produktgruppen!A:B,2,FALSE)),"-")))))))))))))))))))))))</f>
        <v>Rest</v>
      </c>
      <c r="M1732" s="81" t="str">
        <f>IFERROR(VLOOKUP(Abfalldokumentation!$W1732,Artikel!A:C,3,FALSE),Abfalldokumentation!$W1732)</f>
        <v>-</v>
      </c>
      <c r="N1732" s="81" t="str">
        <f>VLOOKUP(D1732,'Liste Gründe'!A:D,2,FALSE)</f>
        <v>Linienbezogen</v>
      </c>
      <c r="O1732" s="80" t="str">
        <f>IF(ISBLANK(F1732),VLOOKUP(Abfalldokumentation!$X1732,'Liste Gründe'!A:D,3,FALSE),F1732)</f>
        <v>Maschinenabfall</v>
      </c>
      <c r="P1732" s="81" t="str">
        <f>IF(ISBLANK(Abfalldokumentation!$G1732),"-",Abfalldokumentation!$G1732)</f>
        <v>-</v>
      </c>
      <c r="Q1732" s="81">
        <f t="shared" si="232"/>
        <v>45</v>
      </c>
      <c r="R1732" s="81" t="str">
        <f t="shared" si="233"/>
        <v>Produkte</v>
      </c>
      <c r="S1732" s="81" t="str">
        <f t="shared" si="234"/>
        <v>BUs</v>
      </c>
      <c r="T1732" s="81" t="str">
        <f t="shared" si="235"/>
        <v>Symptome</v>
      </c>
      <c r="U1732" s="81" t="str">
        <f>IFERROR(VLOOKUP(Abfalldokumentation!$W1732,Kennzahlen!S:U,3,FALSE)*Abfalldokumentation!$J1732,"0")</f>
        <v>0</v>
      </c>
      <c r="V1732" s="81" t="str">
        <f>IF(ISBLANK(A1732),VLOOKUP(Abfalldokumentation!$W1732,'Linien - BU'!R:S,2,FALSE),A1732)</f>
        <v>Abfüllung</v>
      </c>
      <c r="W1732" s="77" t="str">
        <f t="shared" si="236"/>
        <v>-</v>
      </c>
      <c r="X1732" s="77">
        <f t="shared" si="237"/>
        <v>30</v>
      </c>
    </row>
    <row r="1733" spans="1:24" ht="30" customHeight="1" x14ac:dyDescent="0.25">
      <c r="A1733" s="45" t="s">
        <v>92</v>
      </c>
      <c r="B1733" s="46" t="s">
        <v>36</v>
      </c>
      <c r="C1733" s="46">
        <v>110</v>
      </c>
      <c r="D1733" s="46">
        <v>73</v>
      </c>
      <c r="E1733" s="47">
        <v>44512</v>
      </c>
      <c r="F1733" s="61"/>
      <c r="G1733" s="46"/>
      <c r="H1733" s="50" t="str">
        <f>IFERROR(VLOOKUP(Abfalldokumentation!$B1733,Artikel!A:C,3,FALSE),Abfalldokumentation!$B1733)</f>
        <v>-</v>
      </c>
      <c r="I1733" s="73" t="str">
        <f>VLOOKUP(V1733,'Linien - BU'!A:B,2,FALSE)</f>
        <v>Rest</v>
      </c>
      <c r="J1733" s="74">
        <f t="shared" si="231"/>
        <v>110</v>
      </c>
      <c r="K1733" s="75">
        <f>Abfalldokumentation!$E1733</f>
        <v>44512</v>
      </c>
      <c r="L1733" s="74" t="str">
        <f>IFERROR(IF(VLOOKUP(W1733,'[1]Rohware 230'!$B:$C,2,FALSE)=0,"Rohware"),
IFERROR(IF(VLOOKUP(W1733,[1]Sammelnr.!$B:$C,2,FALSE)=0,"Sammelnr. ungeschält ABS"),
IFERROR(IF(VLOOKUP(W1733,[1]Sammelnr.!$E:$F,2,FALSE)=0,"Sammelnr. ungeschält VS"),
IFERROR(IF(VLOOKUP(W1733,[1]Sammelnr.!$H:$I,2,FALSE)=0,"Sammelnr. geschält"),
IFERROR(IF(VLOOKUP(W1733,[1]Offen!$B:$C,2,FALSE)=0,"Offen ungeschält ABS"),
IFERROR(IF(VLOOKUP(W1733,[1]Offen!$E:$F,2,FALSE)=0,"Offen ungeschält VOS"),
IFERROR(IF(VLOOKUP(W1733,[1]Offen!$H:$I,2,FALSE)=0,"Offen geschält RW"),
IFERROR(IF(VLOOKUP(W1733,[1]Offen!$K:$L,2,FALSE)=0,"Offen vegan"),
IFERROR(IF(VLOOKUP(W1733,[1]Offen!$N:$O,2,FALSE)=0,"Offen Zipfel"),
IFERROR(IF(VLOOKUP(W1733,[1]Offen!$Q:$R,2,FALSE)=0,"Offen Endstücke"),
IFERROR(IF(VLOOKUP(W1733,[1]Vakuumiert!$B:$C,2,FALSE)=0,"Vakuumierter VOS ungeschält"),
IFERROR(IF(VLOOKUP(W1733,[1]Vakuumiert!$E:$F,2,FALSE)=0,"Vakuumierter ABS ungeschält"),
IFERROR(IF(VLOOKUP(W1733,[1]Vakuumiert!$H:$I,2,FALSE)=0,"Vakuumierter VOS geschält"),
IFERROR(IF(VLOOKUP(W1733,[1]Vakuumiert!$K:$L,2,FALSE)=0,"Vakuumierter VOS vegan"),
IFERROR(IF(VLOOKUP(W1733,[1]Vakuumiert!$N:$O,2,FALSE)=0,"Vakuumierter VOS Zipfel"),
IFERROR(IF(VLOOKUP(W1733,[1]Vakuumiert!$Q:$R,2,FALSE)=0,"Vakuumiert geschält"),
IFERROR(IF(VLOOKUP(W1733,'[1]vakuumierte Fertigprodukte'!$B:$C,2,FALSE)=0,"Fertigprodukte"),
IFERROR(IF(VLOOKUP(W1733,'[1]vakuumierte Fertigprodukte'!$E:$FI,2,FALSE)=0,"Vakuumierte Zipfel"),
IFERROR(IF(VLOOKUP(W1733,[1]Wurste!$B:$C,2,FALSE)=0,"Räucherwürste"),
IFERROR(IF(VLOOKUP(W1733,[1]Wurste!$E:$F,2,FALSE)=0,"URW/URGW Wurst"),
IFERROR(IF(VLOOKUP(W1733,[1]Wurste!$H:$I,2,FALSE)=0,"HF-Wurst Vegan"),
IFERROR(IF(VLOOKUP(W1733,[1]Wurste!$K:$L,2,FALSE)=0,"320er ohne Würste"),
IFERROR(IF(AND(OR(Abfalldokumentation!$I1733="BU3",Abfalldokumentation!$I1733="Verkauf"),Abfalldokumentation!$N1733="Schimmel",Abfalldokumentation!$O1733="keinen Abnehmer/kein Schälpersonal"),"Div. Zipfel, ES ohne Verwendung",VLOOKUP(Abfalldokumentation!$M1733,Produktgruppen!A:B,2,FALSE)),"-")))))))))))))))))))))))</f>
        <v>Rest</v>
      </c>
      <c r="M1733" s="76" t="str">
        <f>IFERROR(VLOOKUP(Abfalldokumentation!$W1733,Artikel!A:C,3,FALSE),Abfalldokumentation!$W1733)</f>
        <v>-</v>
      </c>
      <c r="N1733" s="76" t="str">
        <f>VLOOKUP(D1733,'Liste Gründe'!A:D,2,FALSE)</f>
        <v>Qualitätssicherung</v>
      </c>
      <c r="O1733" s="75" t="str">
        <f>IF(ISBLANK(F1733),VLOOKUP(Abfalldokumentation!$X1733,'Liste Gründe'!A:D,3,FALSE),F1733)</f>
        <v>Laborproben</v>
      </c>
      <c r="P1733" s="76" t="str">
        <f>IF(ISBLANK(Abfalldokumentation!$G1733),"-",Abfalldokumentation!$G1733)</f>
        <v>-</v>
      </c>
      <c r="Q1733" s="76">
        <f t="shared" si="232"/>
        <v>45</v>
      </c>
      <c r="R1733" s="76" t="str">
        <f t="shared" si="233"/>
        <v>Produkte</v>
      </c>
      <c r="S1733" s="76" t="str">
        <f t="shared" si="234"/>
        <v>BUs</v>
      </c>
      <c r="T1733" s="76" t="str">
        <f t="shared" si="235"/>
        <v>Symptome</v>
      </c>
      <c r="U1733" s="76" t="str">
        <f>IFERROR(VLOOKUP(Abfalldokumentation!$W1733,Kennzahlen!S:U,3,FALSE)*Abfalldokumentation!$J1733,"0")</f>
        <v>0</v>
      </c>
      <c r="V1733" s="76" t="str">
        <f>IF(ISBLANK(A1733),VLOOKUP(Abfalldokumentation!$W1733,'Linien - BU'!R:S,2,FALSE),A1733)</f>
        <v>Labor</v>
      </c>
      <c r="W1733" s="77" t="str">
        <f t="shared" si="236"/>
        <v>-</v>
      </c>
      <c r="X1733" s="77">
        <f t="shared" si="237"/>
        <v>73</v>
      </c>
    </row>
    <row r="1734" spans="1:24" ht="30" customHeight="1" x14ac:dyDescent="0.25">
      <c r="A1734" s="39" t="s">
        <v>92</v>
      </c>
      <c r="B1734" s="40" t="s">
        <v>36</v>
      </c>
      <c r="C1734" s="40">
        <v>15</v>
      </c>
      <c r="D1734" s="40">
        <v>71</v>
      </c>
      <c r="E1734" s="41">
        <v>44512</v>
      </c>
      <c r="F1734" s="59"/>
      <c r="G1734" s="40"/>
      <c r="H1734" s="44" t="str">
        <f>IFERROR(VLOOKUP(Abfalldokumentation!$B1734,Artikel!A:C,3,FALSE),Abfalldokumentation!$B1734)</f>
        <v>-</v>
      </c>
      <c r="I1734" s="78" t="str">
        <f>VLOOKUP(V1734,'Linien - BU'!A:B,2,FALSE)</f>
        <v>Rest</v>
      </c>
      <c r="J1734" s="79">
        <f t="shared" si="231"/>
        <v>15</v>
      </c>
      <c r="K1734" s="80">
        <f>Abfalldokumentation!$E1734</f>
        <v>44512</v>
      </c>
      <c r="L1734" s="79" t="str">
        <f>IFERROR(IF(VLOOKUP(W1734,'[1]Rohware 230'!$B:$C,2,FALSE)=0,"Rohware"),
IFERROR(IF(VLOOKUP(W1734,[1]Sammelnr.!$B:$C,2,FALSE)=0,"Sammelnr. ungeschält ABS"),
IFERROR(IF(VLOOKUP(W1734,[1]Sammelnr.!$E:$F,2,FALSE)=0,"Sammelnr. ungeschält VS"),
IFERROR(IF(VLOOKUP(W1734,[1]Sammelnr.!$H:$I,2,FALSE)=0,"Sammelnr. geschält"),
IFERROR(IF(VLOOKUP(W1734,[1]Offen!$B:$C,2,FALSE)=0,"Offen ungeschält ABS"),
IFERROR(IF(VLOOKUP(W1734,[1]Offen!$E:$F,2,FALSE)=0,"Offen ungeschält VOS"),
IFERROR(IF(VLOOKUP(W1734,[1]Offen!$H:$I,2,FALSE)=0,"Offen geschält RW"),
IFERROR(IF(VLOOKUP(W1734,[1]Offen!$K:$L,2,FALSE)=0,"Offen vegan"),
IFERROR(IF(VLOOKUP(W1734,[1]Offen!$N:$O,2,FALSE)=0,"Offen Zipfel"),
IFERROR(IF(VLOOKUP(W1734,[1]Offen!$Q:$R,2,FALSE)=0,"Offen Endstücke"),
IFERROR(IF(VLOOKUP(W1734,[1]Vakuumiert!$B:$C,2,FALSE)=0,"Vakuumierter VOS ungeschält"),
IFERROR(IF(VLOOKUP(W1734,[1]Vakuumiert!$E:$F,2,FALSE)=0,"Vakuumierter ABS ungeschält"),
IFERROR(IF(VLOOKUP(W1734,[1]Vakuumiert!$H:$I,2,FALSE)=0,"Vakuumierter VOS geschält"),
IFERROR(IF(VLOOKUP(W1734,[1]Vakuumiert!$K:$L,2,FALSE)=0,"Vakuumierter VOS vegan"),
IFERROR(IF(VLOOKUP(W1734,[1]Vakuumiert!$N:$O,2,FALSE)=0,"Vakuumierter VOS Zipfel"),
IFERROR(IF(VLOOKUP(W1734,[1]Vakuumiert!$Q:$R,2,FALSE)=0,"Vakuumiert geschält"),
IFERROR(IF(VLOOKUP(W1734,'[1]vakuumierte Fertigprodukte'!$B:$C,2,FALSE)=0,"Fertigprodukte"),
IFERROR(IF(VLOOKUP(W1734,'[1]vakuumierte Fertigprodukte'!$E:$FI,2,FALSE)=0,"Vakuumierte Zipfel"),
IFERROR(IF(VLOOKUP(W1734,[1]Wurste!$B:$C,2,FALSE)=0,"Räucherwürste"),
IFERROR(IF(VLOOKUP(W1734,[1]Wurste!$E:$F,2,FALSE)=0,"URW/URGW Wurst"),
IFERROR(IF(VLOOKUP(W1734,[1]Wurste!$H:$I,2,FALSE)=0,"HF-Wurst Vegan"),
IFERROR(IF(VLOOKUP(W1734,[1]Wurste!$K:$L,2,FALSE)=0,"320er ohne Würste"),
IFERROR(IF(AND(OR(Abfalldokumentation!$I1734="BU3",Abfalldokumentation!$I1734="Verkauf"),Abfalldokumentation!$N1734="Schimmel",Abfalldokumentation!$O1734="keinen Abnehmer/kein Schälpersonal"),"Div. Zipfel, ES ohne Verwendung",VLOOKUP(Abfalldokumentation!$M1734,Produktgruppen!A:B,2,FALSE)),"-")))))))))))))))))))))))</f>
        <v>Rest</v>
      </c>
      <c r="M1734" s="81" t="str">
        <f>IFERROR(VLOOKUP(Abfalldokumentation!$W1734,Artikel!A:C,3,FALSE),Abfalldokumentation!$W1734)</f>
        <v>-</v>
      </c>
      <c r="N1734" s="81" t="str">
        <f>VLOOKUP(D1734,'Liste Gründe'!A:D,2,FALSE)</f>
        <v>Qualitätssicherung</v>
      </c>
      <c r="O1734" s="80" t="str">
        <f>IF(ISBLANK(F1734),VLOOKUP(Abfalldokumentation!$X1734,'Liste Gründe'!A:D,3,FALSE),F1734)</f>
        <v>Einwaage</v>
      </c>
      <c r="P1734" s="81" t="str">
        <f>IF(ISBLANK(Abfalldokumentation!$G1734),"-",Abfalldokumentation!$G1734)</f>
        <v>-</v>
      </c>
      <c r="Q1734" s="81">
        <f t="shared" si="232"/>
        <v>45</v>
      </c>
      <c r="R1734" s="81" t="str">
        <f t="shared" si="233"/>
        <v>Produkte</v>
      </c>
      <c r="S1734" s="81" t="str">
        <f t="shared" si="234"/>
        <v>BUs</v>
      </c>
      <c r="T1734" s="81" t="str">
        <f t="shared" si="235"/>
        <v>Symptome</v>
      </c>
      <c r="U1734" s="81" t="str">
        <f>IFERROR(VLOOKUP(Abfalldokumentation!$W1734,Kennzahlen!S:U,3,FALSE)*Abfalldokumentation!$J1734,"0")</f>
        <v>0</v>
      </c>
      <c r="V1734" s="81" t="str">
        <f>IF(ISBLANK(A1734),VLOOKUP(Abfalldokumentation!$W1734,'Linien - BU'!R:S,2,FALSE),A1734)</f>
        <v>Labor</v>
      </c>
      <c r="W1734" s="77" t="str">
        <f t="shared" si="236"/>
        <v>-</v>
      </c>
      <c r="X1734" s="77">
        <f t="shared" si="237"/>
        <v>71</v>
      </c>
    </row>
    <row r="1735" spans="1:24" ht="30" customHeight="1" x14ac:dyDescent="0.25">
      <c r="A1735" s="45" t="s">
        <v>105</v>
      </c>
      <c r="B1735" s="46" t="s">
        <v>36</v>
      </c>
      <c r="C1735" s="46">
        <v>30</v>
      </c>
      <c r="D1735" s="46">
        <v>61</v>
      </c>
      <c r="E1735" s="47">
        <v>44512</v>
      </c>
      <c r="F1735" s="61"/>
      <c r="G1735" s="46"/>
      <c r="H1735" s="50" t="str">
        <f>IFERROR(VLOOKUP(Abfalldokumentation!$B1735,Artikel!A:C,3,FALSE),Abfalldokumentation!$B1735)</f>
        <v>-</v>
      </c>
      <c r="I1735" s="73" t="str">
        <f>VLOOKUP(V1735,'Linien - BU'!A:B,2,FALSE)</f>
        <v>BU3</v>
      </c>
      <c r="J1735" s="74">
        <f t="shared" si="231"/>
        <v>30</v>
      </c>
      <c r="K1735" s="75">
        <f>Abfalldokumentation!$E1735</f>
        <v>44512</v>
      </c>
      <c r="L1735" s="74" t="str">
        <f>IFERROR(IF(VLOOKUP(W1735,'[1]Rohware 230'!$B:$C,2,FALSE)=0,"Rohware"),
IFERROR(IF(VLOOKUP(W1735,[1]Sammelnr.!$B:$C,2,FALSE)=0,"Sammelnr. ungeschält ABS"),
IFERROR(IF(VLOOKUP(W1735,[1]Sammelnr.!$E:$F,2,FALSE)=0,"Sammelnr. ungeschält VS"),
IFERROR(IF(VLOOKUP(W1735,[1]Sammelnr.!$H:$I,2,FALSE)=0,"Sammelnr. geschält"),
IFERROR(IF(VLOOKUP(W1735,[1]Offen!$B:$C,2,FALSE)=0,"Offen ungeschält ABS"),
IFERROR(IF(VLOOKUP(W1735,[1]Offen!$E:$F,2,FALSE)=0,"Offen ungeschält VOS"),
IFERROR(IF(VLOOKUP(W1735,[1]Offen!$H:$I,2,FALSE)=0,"Offen geschält RW"),
IFERROR(IF(VLOOKUP(W1735,[1]Offen!$K:$L,2,FALSE)=0,"Offen vegan"),
IFERROR(IF(VLOOKUP(W1735,[1]Offen!$N:$O,2,FALSE)=0,"Offen Zipfel"),
IFERROR(IF(VLOOKUP(W1735,[1]Offen!$Q:$R,2,FALSE)=0,"Offen Endstücke"),
IFERROR(IF(VLOOKUP(W1735,[1]Vakuumiert!$B:$C,2,FALSE)=0,"Vakuumierter VOS ungeschält"),
IFERROR(IF(VLOOKUP(W1735,[1]Vakuumiert!$E:$F,2,FALSE)=0,"Vakuumierter ABS ungeschält"),
IFERROR(IF(VLOOKUP(W1735,[1]Vakuumiert!$H:$I,2,FALSE)=0,"Vakuumierter VOS geschält"),
IFERROR(IF(VLOOKUP(W1735,[1]Vakuumiert!$K:$L,2,FALSE)=0,"Vakuumierter VOS vegan"),
IFERROR(IF(VLOOKUP(W1735,[1]Vakuumiert!$N:$O,2,FALSE)=0,"Vakuumierter VOS Zipfel"),
IFERROR(IF(VLOOKUP(W1735,[1]Vakuumiert!$Q:$R,2,FALSE)=0,"Vakuumiert geschält"),
IFERROR(IF(VLOOKUP(W1735,'[1]vakuumierte Fertigprodukte'!$B:$C,2,FALSE)=0,"Fertigprodukte"),
IFERROR(IF(VLOOKUP(W1735,'[1]vakuumierte Fertigprodukte'!$E:$FI,2,FALSE)=0,"Vakuumierte Zipfel"),
IFERROR(IF(VLOOKUP(W1735,[1]Wurste!$B:$C,2,FALSE)=0,"Räucherwürste"),
IFERROR(IF(VLOOKUP(W1735,[1]Wurste!$E:$F,2,FALSE)=0,"URW/URGW Wurst"),
IFERROR(IF(VLOOKUP(W1735,[1]Wurste!$H:$I,2,FALSE)=0,"HF-Wurst Vegan"),
IFERROR(IF(VLOOKUP(W1735,[1]Wurste!$K:$L,2,FALSE)=0,"320er ohne Würste"),
IFERROR(IF(AND(OR(Abfalldokumentation!$I1735="BU3",Abfalldokumentation!$I1735="Verkauf"),Abfalldokumentation!$N1735="Schimmel",Abfalldokumentation!$O1735="keinen Abnehmer/kein Schälpersonal"),"Div. Zipfel, ES ohne Verwendung",VLOOKUP(Abfalldokumentation!$M1735,Produktgruppen!A:B,2,FALSE)),"-")))))))))))))))))))))))</f>
        <v>Rest</v>
      </c>
      <c r="M1735" s="76" t="str">
        <f>IFERROR(VLOOKUP(Abfalldokumentation!$W1735,Artikel!A:C,3,FALSE),Abfalldokumentation!$W1735)</f>
        <v>-</v>
      </c>
      <c r="N1735" s="76" t="str">
        <f>VLOOKUP(D1735,'Liste Gründe'!A:D,2,FALSE)</f>
        <v>keinen Verwendungszweck</v>
      </c>
      <c r="O1735" s="75" t="str">
        <f>IF(ISBLANK(F1735),VLOOKUP(Abfalldokumentation!$X1735,'Liste Gründe'!A:D,3,FALSE),F1735)</f>
        <v>keinen Verwendungszweck</v>
      </c>
      <c r="P1735" s="76" t="str">
        <f>IF(ISBLANK(Abfalldokumentation!$G1735),"-",Abfalldokumentation!$G1735)</f>
        <v>-</v>
      </c>
      <c r="Q1735" s="76">
        <f t="shared" si="232"/>
        <v>45</v>
      </c>
      <c r="R1735" s="76" t="str">
        <f t="shared" si="233"/>
        <v>Produkte</v>
      </c>
      <c r="S1735" s="76" t="str">
        <f t="shared" si="234"/>
        <v>BUs</v>
      </c>
      <c r="T1735" s="76" t="str">
        <f t="shared" si="235"/>
        <v>Symptome</v>
      </c>
      <c r="U1735" s="76" t="str">
        <f>IFERROR(VLOOKUP(Abfalldokumentation!$W1735,Kennzahlen!S:U,3,FALSE)*Abfalldokumentation!$J1735,"0")</f>
        <v>0</v>
      </c>
      <c r="V1735" s="76" t="str">
        <f>IF(ISBLANK(A1735),VLOOKUP(Abfalldokumentation!$W1735,'Linien - BU'!R:S,2,FALSE),A1735)</f>
        <v>WVP</v>
      </c>
      <c r="W1735" s="77" t="str">
        <f t="shared" si="236"/>
        <v>-</v>
      </c>
      <c r="X1735" s="77">
        <f t="shared" si="237"/>
        <v>61</v>
      </c>
    </row>
    <row r="1736" spans="1:24" ht="30" customHeight="1" x14ac:dyDescent="0.25">
      <c r="A1736" s="39" t="s">
        <v>89</v>
      </c>
      <c r="B1736" s="40" t="s">
        <v>276</v>
      </c>
      <c r="C1736" s="40">
        <v>80</v>
      </c>
      <c r="D1736" s="40">
        <v>43</v>
      </c>
      <c r="E1736" s="41">
        <v>44512</v>
      </c>
      <c r="F1736" s="59"/>
      <c r="G1736" s="40"/>
      <c r="H1736" s="44" t="str">
        <f>IFERROR(VLOOKUP(Abfalldokumentation!$B1736,Artikel!A:C,3,FALSE),Abfalldokumentation!$B1736)</f>
        <v>Nüsse</v>
      </c>
      <c r="I1736" s="78" t="str">
        <f>VLOOKUP(V1736,'Linien - BU'!A:B,2,FALSE)</f>
        <v>Rest</v>
      </c>
      <c r="J1736" s="79">
        <f t="shared" si="231"/>
        <v>80</v>
      </c>
      <c r="K1736" s="80">
        <f>Abfalldokumentation!$E1736</f>
        <v>44512</v>
      </c>
      <c r="L1736" s="79" t="str">
        <f>IFERROR(IF(VLOOKUP(W1736,'[1]Rohware 230'!$B:$C,2,FALSE)=0,"Rohware"),
IFERROR(IF(VLOOKUP(W1736,[1]Sammelnr.!$B:$C,2,FALSE)=0,"Sammelnr. ungeschält ABS"),
IFERROR(IF(VLOOKUP(W1736,[1]Sammelnr.!$E:$F,2,FALSE)=0,"Sammelnr. ungeschält VS"),
IFERROR(IF(VLOOKUP(W1736,[1]Sammelnr.!$H:$I,2,FALSE)=0,"Sammelnr. geschält"),
IFERROR(IF(VLOOKUP(W1736,[1]Offen!$B:$C,2,FALSE)=0,"Offen ungeschält ABS"),
IFERROR(IF(VLOOKUP(W1736,[1]Offen!$E:$F,2,FALSE)=0,"Offen ungeschält VOS"),
IFERROR(IF(VLOOKUP(W1736,[1]Offen!$H:$I,2,FALSE)=0,"Offen geschält RW"),
IFERROR(IF(VLOOKUP(W1736,[1]Offen!$K:$L,2,FALSE)=0,"Offen vegan"),
IFERROR(IF(VLOOKUP(W1736,[1]Offen!$N:$O,2,FALSE)=0,"Offen Zipfel"),
IFERROR(IF(VLOOKUP(W1736,[1]Offen!$Q:$R,2,FALSE)=0,"Offen Endstücke"),
IFERROR(IF(VLOOKUP(W1736,[1]Vakuumiert!$B:$C,2,FALSE)=0,"Vakuumierter VOS ungeschält"),
IFERROR(IF(VLOOKUP(W1736,[1]Vakuumiert!$E:$F,2,FALSE)=0,"Vakuumierter ABS ungeschält"),
IFERROR(IF(VLOOKUP(W1736,[1]Vakuumiert!$H:$I,2,FALSE)=0,"Vakuumierter VOS geschält"),
IFERROR(IF(VLOOKUP(W1736,[1]Vakuumiert!$K:$L,2,FALSE)=0,"Vakuumierter VOS vegan"),
IFERROR(IF(VLOOKUP(W1736,[1]Vakuumiert!$N:$O,2,FALSE)=0,"Vakuumierter VOS Zipfel"),
IFERROR(IF(VLOOKUP(W1736,[1]Vakuumiert!$Q:$R,2,FALSE)=0,"Vakuumiert geschält"),
IFERROR(IF(VLOOKUP(W1736,'[1]vakuumierte Fertigprodukte'!$B:$C,2,FALSE)=0,"Fertigprodukte"),
IFERROR(IF(VLOOKUP(W1736,'[1]vakuumierte Fertigprodukte'!$E:$FI,2,FALSE)=0,"Vakuumierte Zipfel"),
IFERROR(IF(VLOOKUP(W1736,[1]Wurste!$B:$C,2,FALSE)=0,"Räucherwürste"),
IFERROR(IF(VLOOKUP(W1736,[1]Wurste!$E:$F,2,FALSE)=0,"URW/URGW Wurst"),
IFERROR(IF(VLOOKUP(W1736,[1]Wurste!$H:$I,2,FALSE)=0,"HF-Wurst Vegan"),
IFERROR(IF(VLOOKUP(W1736,[1]Wurste!$K:$L,2,FALSE)=0,"320er ohne Würste"),
IFERROR(IF(AND(OR(Abfalldokumentation!$I1736="BU3",Abfalldokumentation!$I1736="Verkauf"),Abfalldokumentation!$N1736="Schimmel",Abfalldokumentation!$O1736="keinen Abnehmer/kein Schälpersonal"),"Div. Zipfel, ES ohne Verwendung",VLOOKUP(Abfalldokumentation!$M1736,Produktgruppen!A:B,2,FALSE)),"-")))))))))))))))))))))))</f>
        <v>-</v>
      </c>
      <c r="M1736" s="81" t="str">
        <f>IFERROR(VLOOKUP(Abfalldokumentation!$W1736,Artikel!A:C,3,FALSE),Abfalldokumentation!$W1736)</f>
        <v>Nüsse</v>
      </c>
      <c r="N1736" s="81" t="str">
        <f>VLOOKUP(D1736,'Liste Gründe'!A:D,2,FALSE)</f>
        <v>Qualitätsprobleme</v>
      </c>
      <c r="O1736" s="80" t="str">
        <f>IF(ISBLANK(F1736),VLOOKUP(Abfalldokumentation!$X1736,'Liste Gründe'!A:D,3,FALSE),F1736)</f>
        <v>Produkt durchwässert</v>
      </c>
      <c r="P1736" s="81" t="str">
        <f>IF(ISBLANK(Abfalldokumentation!$G1736),"-",Abfalldokumentation!$G1736)</f>
        <v>-</v>
      </c>
      <c r="Q1736" s="81">
        <f t="shared" si="232"/>
        <v>45</v>
      </c>
      <c r="R1736" s="81" t="str">
        <f t="shared" si="233"/>
        <v>Produkte</v>
      </c>
      <c r="S1736" s="81" t="str">
        <f t="shared" si="234"/>
        <v>BUs</v>
      </c>
      <c r="T1736" s="81" t="str">
        <f t="shared" si="235"/>
        <v>Symptome</v>
      </c>
      <c r="U1736" s="81" t="str">
        <f>IFERROR(VLOOKUP(Abfalldokumentation!$W1736,Kennzahlen!S:U,3,FALSE)*Abfalldokumentation!$J1736,"0")</f>
        <v>0</v>
      </c>
      <c r="V1736" s="81" t="str">
        <f>IF(ISBLANK(A1736),VLOOKUP(Abfalldokumentation!$W1736,'Linien - BU'!R:S,2,FALSE),A1736)</f>
        <v>QM</v>
      </c>
      <c r="W1736" s="77" t="str">
        <f t="shared" si="236"/>
        <v>Nüsse</v>
      </c>
      <c r="X1736" s="77">
        <f t="shared" si="237"/>
        <v>43</v>
      </c>
    </row>
    <row r="1737" spans="1:24" ht="30" customHeight="1" x14ac:dyDescent="0.25">
      <c r="A1737" s="45" t="s">
        <v>8</v>
      </c>
      <c r="B1737" s="46" t="s">
        <v>36</v>
      </c>
      <c r="C1737" s="46">
        <v>28</v>
      </c>
      <c r="D1737" s="46">
        <v>30</v>
      </c>
      <c r="E1737" s="47">
        <v>44512</v>
      </c>
      <c r="F1737" s="61"/>
      <c r="G1737" s="46"/>
      <c r="H1737" s="50" t="str">
        <f>IFERROR(VLOOKUP(Abfalldokumentation!$B1737,Artikel!A:C,3,FALSE),Abfalldokumentation!$B1737)</f>
        <v>-</v>
      </c>
      <c r="I1737" s="73" t="str">
        <f>VLOOKUP(V1737,'Linien - BU'!A:B,2,FALSE)</f>
        <v>BU3</v>
      </c>
      <c r="J1737" s="74">
        <f t="shared" si="231"/>
        <v>28</v>
      </c>
      <c r="K1737" s="75">
        <f>Abfalldokumentation!$E1737</f>
        <v>44512</v>
      </c>
      <c r="L1737" s="74" t="str">
        <f>IFERROR(IF(VLOOKUP(W1737,'[1]Rohware 230'!$B:$C,2,FALSE)=0,"Rohware"),
IFERROR(IF(VLOOKUP(W1737,[1]Sammelnr.!$B:$C,2,FALSE)=0,"Sammelnr. ungeschält ABS"),
IFERROR(IF(VLOOKUP(W1737,[1]Sammelnr.!$E:$F,2,FALSE)=0,"Sammelnr. ungeschält VS"),
IFERROR(IF(VLOOKUP(W1737,[1]Sammelnr.!$H:$I,2,FALSE)=0,"Sammelnr. geschält"),
IFERROR(IF(VLOOKUP(W1737,[1]Offen!$B:$C,2,FALSE)=0,"Offen ungeschält ABS"),
IFERROR(IF(VLOOKUP(W1737,[1]Offen!$E:$F,2,FALSE)=0,"Offen ungeschält VOS"),
IFERROR(IF(VLOOKUP(W1737,[1]Offen!$H:$I,2,FALSE)=0,"Offen geschält RW"),
IFERROR(IF(VLOOKUP(W1737,[1]Offen!$K:$L,2,FALSE)=0,"Offen vegan"),
IFERROR(IF(VLOOKUP(W1737,[1]Offen!$N:$O,2,FALSE)=0,"Offen Zipfel"),
IFERROR(IF(VLOOKUP(W1737,[1]Offen!$Q:$R,2,FALSE)=0,"Offen Endstücke"),
IFERROR(IF(VLOOKUP(W1737,[1]Vakuumiert!$B:$C,2,FALSE)=0,"Vakuumierter VOS ungeschält"),
IFERROR(IF(VLOOKUP(W1737,[1]Vakuumiert!$E:$F,2,FALSE)=0,"Vakuumierter ABS ungeschält"),
IFERROR(IF(VLOOKUP(W1737,[1]Vakuumiert!$H:$I,2,FALSE)=0,"Vakuumierter VOS geschält"),
IFERROR(IF(VLOOKUP(W1737,[1]Vakuumiert!$K:$L,2,FALSE)=0,"Vakuumierter VOS vegan"),
IFERROR(IF(VLOOKUP(W1737,[1]Vakuumiert!$N:$O,2,FALSE)=0,"Vakuumierter VOS Zipfel"),
IFERROR(IF(VLOOKUP(W1737,[1]Vakuumiert!$Q:$R,2,FALSE)=0,"Vakuumiert geschält"),
IFERROR(IF(VLOOKUP(W1737,'[1]vakuumierte Fertigprodukte'!$B:$C,2,FALSE)=0,"Fertigprodukte"),
IFERROR(IF(VLOOKUP(W1737,'[1]vakuumierte Fertigprodukte'!$E:$FI,2,FALSE)=0,"Vakuumierte Zipfel"),
IFERROR(IF(VLOOKUP(W1737,[1]Wurste!$B:$C,2,FALSE)=0,"Räucherwürste"),
IFERROR(IF(VLOOKUP(W1737,[1]Wurste!$E:$F,2,FALSE)=0,"URW/URGW Wurst"),
IFERROR(IF(VLOOKUP(W1737,[1]Wurste!$H:$I,2,FALSE)=0,"HF-Wurst Vegan"),
IFERROR(IF(VLOOKUP(W1737,[1]Wurste!$K:$L,2,FALSE)=0,"320er ohne Würste"),
IFERROR(IF(AND(OR(Abfalldokumentation!$I1737="BU3",Abfalldokumentation!$I1737="Verkauf"),Abfalldokumentation!$N1737="Schimmel",Abfalldokumentation!$O1737="keinen Abnehmer/kein Schälpersonal"),"Div. Zipfel, ES ohne Verwendung",VLOOKUP(Abfalldokumentation!$M1737,Produktgruppen!A:B,2,FALSE)),"-")))))))))))))))))))))))</f>
        <v>Rest</v>
      </c>
      <c r="M1737" s="76" t="str">
        <f>IFERROR(VLOOKUP(Abfalldokumentation!$W1737,Artikel!A:C,3,FALSE),Abfalldokumentation!$W1737)</f>
        <v>-</v>
      </c>
      <c r="N1737" s="76" t="str">
        <f>VLOOKUP(D1737,'Liste Gründe'!A:D,2,FALSE)</f>
        <v>Linienbezogen</v>
      </c>
      <c r="O1737" s="75" t="str">
        <f>IF(ISBLANK(F1737),VLOOKUP(Abfalldokumentation!$X1737,'Liste Gründe'!A:D,3,FALSE),F1737)</f>
        <v>Maschinenabfall</v>
      </c>
      <c r="P1737" s="76" t="str">
        <f>IF(ISBLANK(Abfalldokumentation!$G1737),"-",Abfalldokumentation!$G1737)</f>
        <v>-</v>
      </c>
      <c r="Q1737" s="76">
        <f t="shared" si="232"/>
        <v>45</v>
      </c>
      <c r="R1737" s="76" t="str">
        <f t="shared" si="233"/>
        <v>Produkte</v>
      </c>
      <c r="S1737" s="76" t="str">
        <f t="shared" si="234"/>
        <v>BUs</v>
      </c>
      <c r="T1737" s="76" t="str">
        <f t="shared" si="235"/>
        <v>Symptome</v>
      </c>
      <c r="U1737" s="76" t="str">
        <f>IFERROR(VLOOKUP(Abfalldokumentation!$W1737,Kennzahlen!S:U,3,FALSE)*Abfalldokumentation!$J1737,"0")</f>
        <v>0</v>
      </c>
      <c r="V1737" s="76" t="str">
        <f>IF(ISBLANK(A1737),VLOOKUP(Abfalldokumentation!$W1737,'Linien - BU'!R:S,2,FALSE),A1737)</f>
        <v>BU3</v>
      </c>
      <c r="W1737" s="77" t="str">
        <f t="shared" si="236"/>
        <v>-</v>
      </c>
      <c r="X1737" s="77">
        <f t="shared" si="237"/>
        <v>30</v>
      </c>
    </row>
    <row r="1738" spans="1:24" ht="30" customHeight="1" x14ac:dyDescent="0.25">
      <c r="A1738" s="39" t="s">
        <v>9</v>
      </c>
      <c r="B1738" s="40" t="s">
        <v>36</v>
      </c>
      <c r="C1738" s="40">
        <f>44-8+19</f>
        <v>55</v>
      </c>
      <c r="D1738" s="40">
        <v>30</v>
      </c>
      <c r="E1738" s="41">
        <v>44512</v>
      </c>
      <c r="F1738" s="59"/>
      <c r="G1738" s="40"/>
      <c r="H1738" s="44" t="str">
        <f>IFERROR(VLOOKUP(Abfalldokumentation!$B1738,Artikel!A:C,3,FALSE),Abfalldokumentation!$B1738)</f>
        <v>-</v>
      </c>
      <c r="I1738" s="78" t="str">
        <f>VLOOKUP(V1738,'Linien - BU'!A:B,2,FALSE)</f>
        <v>BU4</v>
      </c>
      <c r="J1738" s="79">
        <f t="shared" si="231"/>
        <v>55</v>
      </c>
      <c r="K1738" s="80">
        <f>Abfalldokumentation!$E1738</f>
        <v>44512</v>
      </c>
      <c r="L1738" s="79" t="str">
        <f>IFERROR(IF(VLOOKUP(W1738,'[1]Rohware 230'!$B:$C,2,FALSE)=0,"Rohware"),
IFERROR(IF(VLOOKUP(W1738,[1]Sammelnr.!$B:$C,2,FALSE)=0,"Sammelnr. ungeschält ABS"),
IFERROR(IF(VLOOKUP(W1738,[1]Sammelnr.!$E:$F,2,FALSE)=0,"Sammelnr. ungeschält VS"),
IFERROR(IF(VLOOKUP(W1738,[1]Sammelnr.!$H:$I,2,FALSE)=0,"Sammelnr. geschält"),
IFERROR(IF(VLOOKUP(W1738,[1]Offen!$B:$C,2,FALSE)=0,"Offen ungeschält ABS"),
IFERROR(IF(VLOOKUP(W1738,[1]Offen!$E:$F,2,FALSE)=0,"Offen ungeschält VOS"),
IFERROR(IF(VLOOKUP(W1738,[1]Offen!$H:$I,2,FALSE)=0,"Offen geschält RW"),
IFERROR(IF(VLOOKUP(W1738,[1]Offen!$K:$L,2,FALSE)=0,"Offen vegan"),
IFERROR(IF(VLOOKUP(W1738,[1]Offen!$N:$O,2,FALSE)=0,"Offen Zipfel"),
IFERROR(IF(VLOOKUP(W1738,[1]Offen!$Q:$R,2,FALSE)=0,"Offen Endstücke"),
IFERROR(IF(VLOOKUP(W1738,[1]Vakuumiert!$B:$C,2,FALSE)=0,"Vakuumierter VOS ungeschält"),
IFERROR(IF(VLOOKUP(W1738,[1]Vakuumiert!$E:$F,2,FALSE)=0,"Vakuumierter ABS ungeschält"),
IFERROR(IF(VLOOKUP(W1738,[1]Vakuumiert!$H:$I,2,FALSE)=0,"Vakuumierter VOS geschält"),
IFERROR(IF(VLOOKUP(W1738,[1]Vakuumiert!$K:$L,2,FALSE)=0,"Vakuumierter VOS vegan"),
IFERROR(IF(VLOOKUP(W1738,[1]Vakuumiert!$N:$O,2,FALSE)=0,"Vakuumierter VOS Zipfel"),
IFERROR(IF(VLOOKUP(W1738,[1]Vakuumiert!$Q:$R,2,FALSE)=0,"Vakuumiert geschält"),
IFERROR(IF(VLOOKUP(W1738,'[1]vakuumierte Fertigprodukte'!$B:$C,2,FALSE)=0,"Fertigprodukte"),
IFERROR(IF(VLOOKUP(W1738,'[1]vakuumierte Fertigprodukte'!$E:$FI,2,FALSE)=0,"Vakuumierte Zipfel"),
IFERROR(IF(VLOOKUP(W1738,[1]Wurste!$B:$C,2,FALSE)=0,"Räucherwürste"),
IFERROR(IF(VLOOKUP(W1738,[1]Wurste!$E:$F,2,FALSE)=0,"URW/URGW Wurst"),
IFERROR(IF(VLOOKUP(W1738,[1]Wurste!$H:$I,2,FALSE)=0,"HF-Wurst Vegan"),
IFERROR(IF(VLOOKUP(W1738,[1]Wurste!$K:$L,2,FALSE)=0,"320er ohne Würste"),
IFERROR(IF(AND(OR(Abfalldokumentation!$I1738="BU3",Abfalldokumentation!$I1738="Verkauf"),Abfalldokumentation!$N1738="Schimmel",Abfalldokumentation!$O1738="keinen Abnehmer/kein Schälpersonal"),"Div. Zipfel, ES ohne Verwendung",VLOOKUP(Abfalldokumentation!$M1738,Produktgruppen!A:B,2,FALSE)),"-")))))))))))))))))))))))</f>
        <v>Rest</v>
      </c>
      <c r="M1738" s="81" t="str">
        <f>IFERROR(VLOOKUP(Abfalldokumentation!$W1738,Artikel!A:C,3,FALSE),Abfalldokumentation!$W1738)</f>
        <v>-</v>
      </c>
      <c r="N1738" s="81" t="str">
        <f>VLOOKUP(D1738,'Liste Gründe'!A:D,2,FALSE)</f>
        <v>Linienbezogen</v>
      </c>
      <c r="O1738" s="80" t="str">
        <f>IF(ISBLANK(F1738),VLOOKUP(Abfalldokumentation!$X1738,'Liste Gründe'!A:D,3,FALSE),F1738)</f>
        <v>Maschinenabfall</v>
      </c>
      <c r="P1738" s="81" t="str">
        <f>IF(ISBLANK(Abfalldokumentation!$G1738),"-",Abfalldokumentation!$G1738)</f>
        <v>-</v>
      </c>
      <c r="Q1738" s="81">
        <f t="shared" si="232"/>
        <v>45</v>
      </c>
      <c r="R1738" s="81" t="str">
        <f t="shared" si="233"/>
        <v>Produkte</v>
      </c>
      <c r="S1738" s="81" t="str">
        <f t="shared" si="234"/>
        <v>BUs</v>
      </c>
      <c r="T1738" s="81" t="str">
        <f t="shared" si="235"/>
        <v>Symptome</v>
      </c>
      <c r="U1738" s="81" t="str">
        <f>IFERROR(VLOOKUP(Abfalldokumentation!$W1738,Kennzahlen!S:U,3,FALSE)*Abfalldokumentation!$J1738,"0")</f>
        <v>0</v>
      </c>
      <c r="V1738" s="81" t="str">
        <f>IF(ISBLANK(A1738),VLOOKUP(Abfalldokumentation!$W1738,'Linien - BU'!R:S,2,FALSE),A1738)</f>
        <v>BU4</v>
      </c>
      <c r="W1738" s="77" t="str">
        <f t="shared" si="236"/>
        <v>-</v>
      </c>
      <c r="X1738" s="77">
        <f t="shared" si="237"/>
        <v>30</v>
      </c>
    </row>
    <row r="1739" spans="1:24" ht="30" customHeight="1" x14ac:dyDescent="0.25">
      <c r="A1739" s="45" t="s">
        <v>8</v>
      </c>
      <c r="B1739" s="46">
        <v>29501003</v>
      </c>
      <c r="C1739" s="46">
        <v>161</v>
      </c>
      <c r="D1739" s="46">
        <v>81</v>
      </c>
      <c r="E1739" s="47">
        <v>44512</v>
      </c>
      <c r="F1739" s="61"/>
      <c r="G1739" s="46"/>
      <c r="H1739" s="50" t="str">
        <f>IFERROR(VLOOKUP(Abfalldokumentation!$B1739,Artikel!A:C,3,FALSE),Abfalldokumentation!$B1739)</f>
        <v>ABS CHED-PF-KRÄUK gemis</v>
      </c>
      <c r="I1739" s="73" t="str">
        <f>VLOOKUP(V1739,'Linien - BU'!A:B,2,FALSE)</f>
        <v>BU3</v>
      </c>
      <c r="J1739" s="74">
        <f t="shared" si="231"/>
        <v>161</v>
      </c>
      <c r="K1739" s="75">
        <f>Abfalldokumentation!$E1739</f>
        <v>44512</v>
      </c>
      <c r="L1739" s="74" t="str">
        <f>IFERROR(IF(VLOOKUP(W1739,'[1]Rohware 230'!$B:$C,2,FALSE)=0,"Rohware"),
IFERROR(IF(VLOOKUP(W1739,[1]Sammelnr.!$B:$C,2,FALSE)=0,"Sammelnr. ungeschält ABS"),
IFERROR(IF(VLOOKUP(W1739,[1]Sammelnr.!$E:$F,2,FALSE)=0,"Sammelnr. ungeschält VS"),
IFERROR(IF(VLOOKUP(W1739,[1]Sammelnr.!$H:$I,2,FALSE)=0,"Sammelnr. geschält"),
IFERROR(IF(VLOOKUP(W1739,[1]Offen!$B:$C,2,FALSE)=0,"Offen ungeschält ABS"),
IFERROR(IF(VLOOKUP(W1739,[1]Offen!$E:$F,2,FALSE)=0,"Offen ungeschält VOS"),
IFERROR(IF(VLOOKUP(W1739,[1]Offen!$H:$I,2,FALSE)=0,"Offen geschält RW"),
IFERROR(IF(VLOOKUP(W1739,[1]Offen!$K:$L,2,FALSE)=0,"Offen vegan"),
IFERROR(IF(VLOOKUP(W1739,[1]Offen!$N:$O,2,FALSE)=0,"Offen Zipfel"),
IFERROR(IF(VLOOKUP(W1739,[1]Offen!$Q:$R,2,FALSE)=0,"Offen Endstücke"),
IFERROR(IF(VLOOKUP(W1739,[1]Vakuumiert!$B:$C,2,FALSE)=0,"Vakuumierter VOS ungeschält"),
IFERROR(IF(VLOOKUP(W1739,[1]Vakuumiert!$E:$F,2,FALSE)=0,"Vakuumierter ABS ungeschält"),
IFERROR(IF(VLOOKUP(W1739,[1]Vakuumiert!$H:$I,2,FALSE)=0,"Vakuumierter VOS geschält"),
IFERROR(IF(VLOOKUP(W1739,[1]Vakuumiert!$K:$L,2,FALSE)=0,"Vakuumierter VOS vegan"),
IFERROR(IF(VLOOKUP(W1739,[1]Vakuumiert!$N:$O,2,FALSE)=0,"Vakuumierter VOS Zipfel"),
IFERROR(IF(VLOOKUP(W1739,[1]Vakuumiert!$Q:$R,2,FALSE)=0,"Vakuumiert geschält"),
IFERROR(IF(VLOOKUP(W1739,'[1]vakuumierte Fertigprodukte'!$B:$C,2,FALSE)=0,"Fertigprodukte"),
IFERROR(IF(VLOOKUP(W1739,'[1]vakuumierte Fertigprodukte'!$E:$FI,2,FALSE)=0,"Vakuumierte Zipfel"),
IFERROR(IF(VLOOKUP(W1739,[1]Wurste!$B:$C,2,FALSE)=0,"Räucherwürste"),
IFERROR(IF(VLOOKUP(W1739,[1]Wurste!$E:$F,2,FALSE)=0,"URW/URGW Wurst"),
IFERROR(IF(VLOOKUP(W1739,[1]Wurste!$H:$I,2,FALSE)=0,"HF-Wurst Vegan"),
IFERROR(IF(VLOOKUP(W1739,[1]Wurste!$K:$L,2,FALSE)=0,"320er ohne Würste"),
IFERROR(IF(AND(OR(Abfalldokumentation!$I1739="BU3",Abfalldokumentation!$I1739="Verkauf"),Abfalldokumentation!$N1739="Schimmel",Abfalldokumentation!$O1739="keinen Abnehmer/kein Schälpersonal"),"Div. Zipfel, ES ohne Verwendung",VLOOKUP(Abfalldokumentation!$M1739,Produktgruppen!A:B,2,FALSE)),"-")))))))))))))))))))))))</f>
        <v>Offen ungeschält ABS</v>
      </c>
      <c r="M1739" s="76" t="str">
        <f>IFERROR(VLOOKUP(Abfalldokumentation!$W1739,Artikel!A:C,3,FALSE),Abfalldokumentation!$W1739)</f>
        <v>ABS CHED-PF-KRÄUK gemis</v>
      </c>
      <c r="N1739" s="76" t="str">
        <f>VLOOKUP(D1739,'Liste Gründe'!A:D,2,FALSE)</f>
        <v>Linienbezogen</v>
      </c>
      <c r="O1739" s="75" t="str">
        <f>IF(ISBLANK(F1739),VLOOKUP(Abfalldokumentation!$X1739,'Liste Gründe'!A:D,3,FALSE),F1739)</f>
        <v>gemischtes Produkt</v>
      </c>
      <c r="P1739" s="76" t="str">
        <f>IF(ISBLANK(Abfalldokumentation!$G1739),"-",Abfalldokumentation!$G1739)</f>
        <v>-</v>
      </c>
      <c r="Q1739" s="76">
        <f t="shared" si="232"/>
        <v>45</v>
      </c>
      <c r="R1739" s="76" t="str">
        <f t="shared" si="233"/>
        <v>Produkte</v>
      </c>
      <c r="S1739" s="76" t="str">
        <f t="shared" si="234"/>
        <v>BUs</v>
      </c>
      <c r="T1739" s="76" t="str">
        <f t="shared" si="235"/>
        <v>Symptome</v>
      </c>
      <c r="U1739" s="76">
        <f>IFERROR(VLOOKUP(Abfalldokumentation!$W1739,Kennzahlen!S:U,3,FALSE)*Abfalldokumentation!$J1739,"0")</f>
        <v>161</v>
      </c>
      <c r="V1739" s="76" t="str">
        <f>IF(ISBLANK(A1739),VLOOKUP(Abfalldokumentation!$W1739,'Linien - BU'!R:S,2,FALSE),A1739)</f>
        <v>BU3</v>
      </c>
      <c r="W1739" s="77">
        <f t="shared" si="236"/>
        <v>29501003</v>
      </c>
      <c r="X1739" s="77">
        <f t="shared" si="237"/>
        <v>81</v>
      </c>
    </row>
    <row r="1740" spans="1:24" ht="30" customHeight="1" x14ac:dyDescent="0.25">
      <c r="A1740" s="39" t="s">
        <v>8</v>
      </c>
      <c r="B1740" s="40" t="s">
        <v>36</v>
      </c>
      <c r="C1740" s="40">
        <v>31</v>
      </c>
      <c r="D1740" s="40">
        <v>30</v>
      </c>
      <c r="E1740" s="41">
        <v>44512</v>
      </c>
      <c r="F1740" s="59"/>
      <c r="G1740" s="40"/>
      <c r="H1740" s="44" t="str">
        <f>IFERROR(VLOOKUP(Abfalldokumentation!$B1740,Artikel!A:C,3,FALSE),Abfalldokumentation!$B1740)</f>
        <v>-</v>
      </c>
      <c r="I1740" s="78" t="str">
        <f>VLOOKUP(V1740,'Linien - BU'!A:B,2,FALSE)</f>
        <v>BU3</v>
      </c>
      <c r="J1740" s="79">
        <f t="shared" si="231"/>
        <v>31</v>
      </c>
      <c r="K1740" s="80">
        <f>Abfalldokumentation!$E1740</f>
        <v>44512</v>
      </c>
      <c r="L1740" s="79" t="str">
        <f>IFERROR(IF(VLOOKUP(W1740,'[1]Rohware 230'!$B:$C,2,FALSE)=0,"Rohware"),
IFERROR(IF(VLOOKUP(W1740,[1]Sammelnr.!$B:$C,2,FALSE)=0,"Sammelnr. ungeschält ABS"),
IFERROR(IF(VLOOKUP(W1740,[1]Sammelnr.!$E:$F,2,FALSE)=0,"Sammelnr. ungeschält VS"),
IFERROR(IF(VLOOKUP(W1740,[1]Sammelnr.!$H:$I,2,FALSE)=0,"Sammelnr. geschält"),
IFERROR(IF(VLOOKUP(W1740,[1]Offen!$B:$C,2,FALSE)=0,"Offen ungeschält ABS"),
IFERROR(IF(VLOOKUP(W1740,[1]Offen!$E:$F,2,FALSE)=0,"Offen ungeschält VOS"),
IFERROR(IF(VLOOKUP(W1740,[1]Offen!$H:$I,2,FALSE)=0,"Offen geschält RW"),
IFERROR(IF(VLOOKUP(W1740,[1]Offen!$K:$L,2,FALSE)=0,"Offen vegan"),
IFERROR(IF(VLOOKUP(W1740,[1]Offen!$N:$O,2,FALSE)=0,"Offen Zipfel"),
IFERROR(IF(VLOOKUP(W1740,[1]Offen!$Q:$R,2,FALSE)=0,"Offen Endstücke"),
IFERROR(IF(VLOOKUP(W1740,[1]Vakuumiert!$B:$C,2,FALSE)=0,"Vakuumierter VOS ungeschält"),
IFERROR(IF(VLOOKUP(W1740,[1]Vakuumiert!$E:$F,2,FALSE)=0,"Vakuumierter ABS ungeschält"),
IFERROR(IF(VLOOKUP(W1740,[1]Vakuumiert!$H:$I,2,FALSE)=0,"Vakuumierter VOS geschält"),
IFERROR(IF(VLOOKUP(W1740,[1]Vakuumiert!$K:$L,2,FALSE)=0,"Vakuumierter VOS vegan"),
IFERROR(IF(VLOOKUP(W1740,[1]Vakuumiert!$N:$O,2,FALSE)=0,"Vakuumierter VOS Zipfel"),
IFERROR(IF(VLOOKUP(W1740,[1]Vakuumiert!$Q:$R,2,FALSE)=0,"Vakuumiert geschält"),
IFERROR(IF(VLOOKUP(W1740,'[1]vakuumierte Fertigprodukte'!$B:$C,2,FALSE)=0,"Fertigprodukte"),
IFERROR(IF(VLOOKUP(W1740,'[1]vakuumierte Fertigprodukte'!$E:$FI,2,FALSE)=0,"Vakuumierte Zipfel"),
IFERROR(IF(VLOOKUP(W1740,[1]Wurste!$B:$C,2,FALSE)=0,"Räucherwürste"),
IFERROR(IF(VLOOKUP(W1740,[1]Wurste!$E:$F,2,FALSE)=0,"URW/URGW Wurst"),
IFERROR(IF(VLOOKUP(W1740,[1]Wurste!$H:$I,2,FALSE)=0,"HF-Wurst Vegan"),
IFERROR(IF(VLOOKUP(W1740,[1]Wurste!$K:$L,2,FALSE)=0,"320er ohne Würste"),
IFERROR(IF(AND(OR(Abfalldokumentation!$I1740="BU3",Abfalldokumentation!$I1740="Verkauf"),Abfalldokumentation!$N1740="Schimmel",Abfalldokumentation!$O1740="keinen Abnehmer/kein Schälpersonal"),"Div. Zipfel, ES ohne Verwendung",VLOOKUP(Abfalldokumentation!$M1740,Produktgruppen!A:B,2,FALSE)),"-")))))))))))))))))))))))</f>
        <v>Rest</v>
      </c>
      <c r="M1740" s="81" t="str">
        <f>IFERROR(VLOOKUP(Abfalldokumentation!$W1740,Artikel!A:C,3,FALSE),Abfalldokumentation!$W1740)</f>
        <v>-</v>
      </c>
      <c r="N1740" s="81" t="str">
        <f>VLOOKUP(D1740,'Liste Gründe'!A:D,2,FALSE)</f>
        <v>Linienbezogen</v>
      </c>
      <c r="O1740" s="80" t="str">
        <f>IF(ISBLANK(F1740),VLOOKUP(Abfalldokumentation!$X1740,'Liste Gründe'!A:D,3,FALSE),F1740)</f>
        <v>Maschinenabfall</v>
      </c>
      <c r="P1740" s="81" t="str">
        <f>IF(ISBLANK(Abfalldokumentation!$G1740),"-",Abfalldokumentation!$G1740)</f>
        <v>-</v>
      </c>
      <c r="Q1740" s="81">
        <f t="shared" si="232"/>
        <v>45</v>
      </c>
      <c r="R1740" s="81" t="str">
        <f t="shared" si="233"/>
        <v>Produkte</v>
      </c>
      <c r="S1740" s="81" t="str">
        <f t="shared" si="234"/>
        <v>BUs</v>
      </c>
      <c r="T1740" s="81" t="str">
        <f t="shared" si="235"/>
        <v>Symptome</v>
      </c>
      <c r="U1740" s="81" t="str">
        <f>IFERROR(VLOOKUP(Abfalldokumentation!$W1740,Kennzahlen!S:U,3,FALSE)*Abfalldokumentation!$J1740,"0")</f>
        <v>0</v>
      </c>
      <c r="V1740" s="81" t="str">
        <f>IF(ISBLANK(A1740),VLOOKUP(Abfalldokumentation!$W1740,'Linien - BU'!R:S,2,FALSE),A1740)</f>
        <v>BU3</v>
      </c>
      <c r="W1740" s="77" t="str">
        <f t="shared" si="236"/>
        <v>-</v>
      </c>
      <c r="X1740" s="77">
        <f t="shared" si="237"/>
        <v>30</v>
      </c>
    </row>
    <row r="1741" spans="1:24" ht="30" customHeight="1" x14ac:dyDescent="0.25">
      <c r="A1741" s="45" t="s">
        <v>121</v>
      </c>
      <c r="B1741" s="46">
        <v>29501017</v>
      </c>
      <c r="C1741" s="46">
        <v>13</v>
      </c>
      <c r="D1741" s="46">
        <v>30</v>
      </c>
      <c r="E1741" s="47">
        <v>44512</v>
      </c>
      <c r="F1741" s="61"/>
      <c r="G1741" s="46"/>
      <c r="H1741" s="50" t="str">
        <f>IFERROR(VLOOKUP(Abfalldokumentation!$B1741,Artikel!A:C,3,FALSE),Abfalldokumentation!$B1741)</f>
        <v>ABS Pfeffer-Bruch</v>
      </c>
      <c r="I1741" s="73" t="str">
        <f>VLOOKUP(V1741,'Linien - BU'!A:B,2,FALSE)</f>
        <v>BU1</v>
      </c>
      <c r="J1741" s="74">
        <f t="shared" si="231"/>
        <v>13</v>
      </c>
      <c r="K1741" s="75">
        <f>Abfalldokumentation!$E1741</f>
        <v>44512</v>
      </c>
      <c r="L1741" s="74" t="str">
        <f>IFERROR(IF(VLOOKUP(W1741,'[1]Rohware 230'!$B:$C,2,FALSE)=0,"Rohware"),
IFERROR(IF(VLOOKUP(W1741,[1]Sammelnr.!$B:$C,2,FALSE)=0,"Sammelnr. ungeschält ABS"),
IFERROR(IF(VLOOKUP(W1741,[1]Sammelnr.!$E:$F,2,FALSE)=0,"Sammelnr. ungeschält VS"),
IFERROR(IF(VLOOKUP(W1741,[1]Sammelnr.!$H:$I,2,FALSE)=0,"Sammelnr. geschält"),
IFERROR(IF(VLOOKUP(W1741,[1]Offen!$B:$C,2,FALSE)=0,"Offen ungeschält ABS"),
IFERROR(IF(VLOOKUP(W1741,[1]Offen!$E:$F,2,FALSE)=0,"Offen ungeschält VOS"),
IFERROR(IF(VLOOKUP(W1741,[1]Offen!$H:$I,2,FALSE)=0,"Offen geschält RW"),
IFERROR(IF(VLOOKUP(W1741,[1]Offen!$K:$L,2,FALSE)=0,"Offen vegan"),
IFERROR(IF(VLOOKUP(W1741,[1]Offen!$N:$O,2,FALSE)=0,"Offen Zipfel"),
IFERROR(IF(VLOOKUP(W1741,[1]Offen!$Q:$R,2,FALSE)=0,"Offen Endstücke"),
IFERROR(IF(VLOOKUP(W1741,[1]Vakuumiert!$B:$C,2,FALSE)=0,"Vakuumierter VOS ungeschält"),
IFERROR(IF(VLOOKUP(W1741,[1]Vakuumiert!$E:$F,2,FALSE)=0,"Vakuumierter ABS ungeschält"),
IFERROR(IF(VLOOKUP(W1741,[1]Vakuumiert!$H:$I,2,FALSE)=0,"Vakuumierter VOS geschält"),
IFERROR(IF(VLOOKUP(W1741,[1]Vakuumiert!$K:$L,2,FALSE)=0,"Vakuumierter VOS vegan"),
IFERROR(IF(VLOOKUP(W1741,[1]Vakuumiert!$N:$O,2,FALSE)=0,"Vakuumierter VOS Zipfel"),
IFERROR(IF(VLOOKUP(W1741,[1]Vakuumiert!$Q:$R,2,FALSE)=0,"Vakuumiert geschält"),
IFERROR(IF(VLOOKUP(W1741,'[1]vakuumierte Fertigprodukte'!$B:$C,2,FALSE)=0,"Fertigprodukte"),
IFERROR(IF(VLOOKUP(W1741,'[1]vakuumierte Fertigprodukte'!$E:$FI,2,FALSE)=0,"Vakuumierte Zipfel"),
IFERROR(IF(VLOOKUP(W1741,[1]Wurste!$B:$C,2,FALSE)=0,"Räucherwürste"),
IFERROR(IF(VLOOKUP(W1741,[1]Wurste!$E:$F,2,FALSE)=0,"URW/URGW Wurst"),
IFERROR(IF(VLOOKUP(W1741,[1]Wurste!$H:$I,2,FALSE)=0,"HF-Wurst Vegan"),
IFERROR(IF(VLOOKUP(W1741,[1]Wurste!$K:$L,2,FALSE)=0,"320er ohne Würste"),
IFERROR(IF(AND(OR(Abfalldokumentation!$I1741="BU3",Abfalldokumentation!$I1741="Verkauf"),Abfalldokumentation!$N1741="Schimmel",Abfalldokumentation!$O1741="keinen Abnehmer/kein Schälpersonal"),"Div. Zipfel, ES ohne Verwendung",VLOOKUP(Abfalldokumentation!$M1741,Produktgruppen!A:B,2,FALSE)),"-")))))))))))))))))))))))</f>
        <v>Offen ungeschält ABS</v>
      </c>
      <c r="M1741" s="76" t="str">
        <f>IFERROR(VLOOKUP(Abfalldokumentation!$W1741,Artikel!A:C,3,FALSE),Abfalldokumentation!$W1741)</f>
        <v>ABS Pfeffer-Bruch</v>
      </c>
      <c r="N1741" s="76" t="str">
        <f>VLOOKUP(D1741,'Liste Gründe'!A:D,2,FALSE)</f>
        <v>Linienbezogen</v>
      </c>
      <c r="O1741" s="75" t="str">
        <f>IF(ISBLANK(F1741),VLOOKUP(Abfalldokumentation!$X1741,'Liste Gründe'!A:D,3,FALSE),F1741)</f>
        <v>Maschinenabfall</v>
      </c>
      <c r="P1741" s="76" t="str">
        <f>IF(ISBLANK(Abfalldokumentation!$G1741),"-",Abfalldokumentation!$G1741)</f>
        <v>-</v>
      </c>
      <c r="Q1741" s="76">
        <f t="shared" si="232"/>
        <v>45</v>
      </c>
      <c r="R1741" s="76" t="str">
        <f t="shared" si="233"/>
        <v>Produkte</v>
      </c>
      <c r="S1741" s="76" t="str">
        <f t="shared" si="234"/>
        <v>BUs</v>
      </c>
      <c r="T1741" s="76" t="str">
        <f t="shared" si="235"/>
        <v>Symptome</v>
      </c>
      <c r="U1741" s="76">
        <f>IFERROR(VLOOKUP(Abfalldokumentation!$W1741,Kennzahlen!S:U,3,FALSE)*Abfalldokumentation!$J1741,"0")</f>
        <v>1.3000000000000002E-3</v>
      </c>
      <c r="V1741" s="76" t="str">
        <f>IF(ISBLANK(A1741),VLOOKUP(Abfalldokumentation!$W1741,'Linien - BU'!R:S,2,FALSE),A1741)</f>
        <v>Strudelline</v>
      </c>
      <c r="W1741" s="77">
        <f t="shared" si="236"/>
        <v>29501017</v>
      </c>
      <c r="X1741" s="77">
        <f t="shared" si="237"/>
        <v>30</v>
      </c>
    </row>
    <row r="1742" spans="1:24" ht="30" customHeight="1" x14ac:dyDescent="0.25">
      <c r="A1742" s="39">
        <v>3100</v>
      </c>
      <c r="B1742" s="40">
        <v>31900002</v>
      </c>
      <c r="C1742" s="40">
        <v>40</v>
      </c>
      <c r="D1742" s="40">
        <v>20</v>
      </c>
      <c r="E1742" s="41">
        <v>44512</v>
      </c>
      <c r="F1742" s="59"/>
      <c r="G1742" s="40"/>
      <c r="H1742" s="44" t="str">
        <f>IFERROR(VLOOKUP(Abfalldokumentation!$B1742,Artikel!A:C,3,FALSE),Abfalldokumentation!$B1742)</f>
        <v>VEG-SCH WÜRZIG  7,2KG</v>
      </c>
      <c r="I1742" s="78" t="str">
        <f>VLOOKUP(V1742,'Linien - BU'!A:B,2,FALSE)</f>
        <v>BU1</v>
      </c>
      <c r="J1742" s="79">
        <f t="shared" si="231"/>
        <v>40</v>
      </c>
      <c r="K1742" s="80">
        <f>Abfalldokumentation!$E1742</f>
        <v>44512</v>
      </c>
      <c r="L1742" s="79" t="str">
        <f>IFERROR(IF(VLOOKUP(W1742,'[1]Rohware 230'!$B:$C,2,FALSE)=0,"Rohware"),
IFERROR(IF(VLOOKUP(W1742,[1]Sammelnr.!$B:$C,2,FALSE)=0,"Sammelnr. ungeschält ABS"),
IFERROR(IF(VLOOKUP(W1742,[1]Sammelnr.!$E:$F,2,FALSE)=0,"Sammelnr. ungeschält VS"),
IFERROR(IF(VLOOKUP(W1742,[1]Sammelnr.!$H:$I,2,FALSE)=0,"Sammelnr. geschält"),
IFERROR(IF(VLOOKUP(W1742,[1]Offen!$B:$C,2,FALSE)=0,"Offen ungeschält ABS"),
IFERROR(IF(VLOOKUP(W1742,[1]Offen!$E:$F,2,FALSE)=0,"Offen ungeschält VOS"),
IFERROR(IF(VLOOKUP(W1742,[1]Offen!$H:$I,2,FALSE)=0,"Offen geschält RW"),
IFERROR(IF(VLOOKUP(W1742,[1]Offen!$K:$L,2,FALSE)=0,"Offen vegan"),
IFERROR(IF(VLOOKUP(W1742,[1]Offen!$N:$O,2,FALSE)=0,"Offen Zipfel"),
IFERROR(IF(VLOOKUP(W1742,[1]Offen!$Q:$R,2,FALSE)=0,"Offen Endstücke"),
IFERROR(IF(VLOOKUP(W1742,[1]Vakuumiert!$B:$C,2,FALSE)=0,"Vakuumierter VOS ungeschält"),
IFERROR(IF(VLOOKUP(W1742,[1]Vakuumiert!$E:$F,2,FALSE)=0,"Vakuumierter ABS ungeschält"),
IFERROR(IF(VLOOKUP(W1742,[1]Vakuumiert!$H:$I,2,FALSE)=0,"Vakuumierter VOS geschält"),
IFERROR(IF(VLOOKUP(W1742,[1]Vakuumiert!$K:$L,2,FALSE)=0,"Vakuumierter VOS vegan"),
IFERROR(IF(VLOOKUP(W1742,[1]Vakuumiert!$N:$O,2,FALSE)=0,"Vakuumierter VOS Zipfel"),
IFERROR(IF(VLOOKUP(W1742,[1]Vakuumiert!$Q:$R,2,FALSE)=0,"Vakuumiert geschält"),
IFERROR(IF(VLOOKUP(W1742,'[1]vakuumierte Fertigprodukte'!$B:$C,2,FALSE)=0,"Fertigprodukte"),
IFERROR(IF(VLOOKUP(W1742,'[1]vakuumierte Fertigprodukte'!$E:$FI,2,FALSE)=0,"Vakuumierte Zipfel"),
IFERROR(IF(VLOOKUP(W1742,[1]Wurste!$B:$C,2,FALSE)=0,"Räucherwürste"),
IFERROR(IF(VLOOKUP(W1742,[1]Wurste!$E:$F,2,FALSE)=0,"URW/URGW Wurst"),
IFERROR(IF(VLOOKUP(W1742,[1]Wurste!$H:$I,2,FALSE)=0,"HF-Wurst Vegan"),
IFERROR(IF(VLOOKUP(W1742,[1]Wurste!$K:$L,2,FALSE)=0,"320er ohne Würste"),
IFERROR(IF(AND(OR(Abfalldokumentation!$I1742="BU3",Abfalldokumentation!$I1742="Verkauf"),Abfalldokumentation!$N1742="Schimmel",Abfalldokumentation!$O1742="keinen Abnehmer/kein Schälpersonal"),"Div. Zipfel, ES ohne Verwendung",VLOOKUP(Abfalldokumentation!$M1742,Produktgruppen!A:B,2,FALSE)),"-")))))))))))))))))))))))</f>
        <v>HF-Wurst Vegan</v>
      </c>
      <c r="M1742" s="81" t="str">
        <f>IFERROR(VLOOKUP(Abfalldokumentation!$W1742,Artikel!A:C,3,FALSE),Abfalldokumentation!$W1742)</f>
        <v>VEG-SCH WÜRZIG  7,2KG</v>
      </c>
      <c r="N1742" s="81" t="str">
        <f>VLOOKUP(D1742,'Liste Gründe'!A:D,2,FALSE)</f>
        <v>Linienbezogen</v>
      </c>
      <c r="O1742" s="80" t="str">
        <f>IF(ISBLANK(F1742),VLOOKUP(Abfalldokumentation!$X1742,'Liste Gründe'!A:D,3,FALSE),F1742)</f>
        <v>Füllkopf tropft (vegan)</v>
      </c>
      <c r="P1742" s="81" t="str">
        <f>IF(ISBLANK(Abfalldokumentation!$G1742),"-",Abfalldokumentation!$G1742)</f>
        <v>-</v>
      </c>
      <c r="Q1742" s="81">
        <f t="shared" si="232"/>
        <v>45</v>
      </c>
      <c r="R1742" s="81" t="str">
        <f t="shared" si="233"/>
        <v>Produkte</v>
      </c>
      <c r="S1742" s="81" t="str">
        <f t="shared" si="234"/>
        <v>BUs</v>
      </c>
      <c r="T1742" s="81" t="str">
        <f t="shared" si="235"/>
        <v>Symptome</v>
      </c>
      <c r="U1742" s="81">
        <f>IFERROR(VLOOKUP(Abfalldokumentation!$W1742,Kennzahlen!S:U,3,FALSE)*Abfalldokumentation!$J1742,"0")</f>
        <v>719.59199999999998</v>
      </c>
      <c r="V1742" s="81">
        <f>IF(ISBLANK(A1742),VLOOKUP(Abfalldokumentation!$W1742,'Linien - BU'!R:S,2,FALSE),A1742)</f>
        <v>3100</v>
      </c>
      <c r="W1742" s="77">
        <f t="shared" si="236"/>
        <v>31900002</v>
      </c>
      <c r="X1742" s="77">
        <f t="shared" si="237"/>
        <v>20</v>
      </c>
    </row>
    <row r="1743" spans="1:24" ht="30" customHeight="1" x14ac:dyDescent="0.25">
      <c r="A1743" s="45">
        <v>3020</v>
      </c>
      <c r="B1743" s="46">
        <v>32000002</v>
      </c>
      <c r="C1743" s="46">
        <v>20</v>
      </c>
      <c r="D1743" s="46">
        <v>10</v>
      </c>
      <c r="E1743" s="47">
        <v>44512</v>
      </c>
      <c r="F1743" s="61"/>
      <c r="G1743" s="46"/>
      <c r="H1743" s="50" t="str">
        <f>IFERROR(VLOOKUP(Abfalldokumentation!$B1743,Artikel!A:C,3,FALSE),Abfalldokumentation!$B1743)</f>
        <v>Gouda Riemen geräuchert</v>
      </c>
      <c r="I1743" s="73" t="str">
        <f>VLOOKUP(V1743,'Linien - BU'!A:B,2,FALSE)</f>
        <v>BU1</v>
      </c>
      <c r="J1743" s="74">
        <f t="shared" si="231"/>
        <v>20</v>
      </c>
      <c r="K1743" s="75">
        <f>Abfalldokumentation!$E1743</f>
        <v>44512</v>
      </c>
      <c r="L1743" s="74" t="str">
        <f>IFERROR(IF(VLOOKUP(W1743,'[1]Rohware 230'!$B:$C,2,FALSE)=0,"Rohware"),
IFERROR(IF(VLOOKUP(W1743,[1]Sammelnr.!$B:$C,2,FALSE)=0,"Sammelnr. ungeschält ABS"),
IFERROR(IF(VLOOKUP(W1743,[1]Sammelnr.!$E:$F,2,FALSE)=0,"Sammelnr. ungeschält VS"),
IFERROR(IF(VLOOKUP(W1743,[1]Sammelnr.!$H:$I,2,FALSE)=0,"Sammelnr. geschält"),
IFERROR(IF(VLOOKUP(W1743,[1]Offen!$B:$C,2,FALSE)=0,"Offen ungeschält ABS"),
IFERROR(IF(VLOOKUP(W1743,[1]Offen!$E:$F,2,FALSE)=0,"Offen ungeschält VOS"),
IFERROR(IF(VLOOKUP(W1743,[1]Offen!$H:$I,2,FALSE)=0,"Offen geschält RW"),
IFERROR(IF(VLOOKUP(W1743,[1]Offen!$K:$L,2,FALSE)=0,"Offen vegan"),
IFERROR(IF(VLOOKUP(W1743,[1]Offen!$N:$O,2,FALSE)=0,"Offen Zipfel"),
IFERROR(IF(VLOOKUP(W1743,[1]Offen!$Q:$R,2,FALSE)=0,"Offen Endstücke"),
IFERROR(IF(VLOOKUP(W1743,[1]Vakuumiert!$B:$C,2,FALSE)=0,"Vakuumierter VOS ungeschält"),
IFERROR(IF(VLOOKUP(W1743,[1]Vakuumiert!$E:$F,2,FALSE)=0,"Vakuumierter ABS ungeschält"),
IFERROR(IF(VLOOKUP(W1743,[1]Vakuumiert!$H:$I,2,FALSE)=0,"Vakuumierter VOS geschält"),
IFERROR(IF(VLOOKUP(W1743,[1]Vakuumiert!$K:$L,2,FALSE)=0,"Vakuumierter VOS vegan"),
IFERROR(IF(VLOOKUP(W1743,[1]Vakuumiert!$N:$O,2,FALSE)=0,"Vakuumierter VOS Zipfel"),
IFERROR(IF(VLOOKUP(W1743,[1]Vakuumiert!$Q:$R,2,FALSE)=0,"Vakuumiert geschält"),
IFERROR(IF(VLOOKUP(W1743,'[1]vakuumierte Fertigprodukte'!$B:$C,2,FALSE)=0,"Fertigprodukte"),
IFERROR(IF(VLOOKUP(W1743,'[1]vakuumierte Fertigprodukte'!$E:$FI,2,FALSE)=0,"Vakuumierte Zipfel"),
IFERROR(IF(VLOOKUP(W1743,[1]Wurste!$B:$C,2,FALSE)=0,"Räucherwürste"),
IFERROR(IF(VLOOKUP(W1743,[1]Wurste!$E:$F,2,FALSE)=0,"URW/URGW Wurst"),
IFERROR(IF(VLOOKUP(W1743,[1]Wurste!$H:$I,2,FALSE)=0,"HF-Wurst Vegan"),
IFERROR(IF(VLOOKUP(W1743,[1]Wurste!$K:$L,2,FALSE)=0,"320er ohne Würste"),
IFERROR(IF(AND(OR(Abfalldokumentation!$I1743="BU3",Abfalldokumentation!$I1743="Verkauf"),Abfalldokumentation!$N1743="Schimmel",Abfalldokumentation!$O1743="keinen Abnehmer/kein Schälpersonal"),"Div. Zipfel, ES ohne Verwendung",VLOOKUP(Abfalldokumentation!$M1743,Produktgruppen!A:B,2,FALSE)),"-")))))))))))))))))))))))</f>
        <v>-</v>
      </c>
      <c r="M1743" s="76" t="str">
        <f>IFERROR(VLOOKUP(Abfalldokumentation!$W1743,Artikel!A:C,3,FALSE),Abfalldokumentation!$W1743)</f>
        <v>Gouda Riemen geräuchert</v>
      </c>
      <c r="N1743" s="76" t="str">
        <f>VLOOKUP(D1743,'Liste Gründe'!A:D,2,FALSE)</f>
        <v>Linienbezogen</v>
      </c>
      <c r="O1743" s="75" t="str">
        <f>IF(ISBLANK(F1743),VLOOKUP(Abfalldokumentation!$X1743,'Liste Gründe'!A:D,3,FALSE),F1743)</f>
        <v>Reinigung</v>
      </c>
      <c r="P1743" s="76" t="str">
        <f>IF(ISBLANK(Abfalldokumentation!$G1743),"-",Abfalldokumentation!$G1743)</f>
        <v>-</v>
      </c>
      <c r="Q1743" s="76">
        <f t="shared" si="232"/>
        <v>45</v>
      </c>
      <c r="R1743" s="76" t="str">
        <f t="shared" si="233"/>
        <v>Produkte</v>
      </c>
      <c r="S1743" s="76" t="str">
        <f t="shared" si="234"/>
        <v>BUs</v>
      </c>
      <c r="T1743" s="76" t="str">
        <f t="shared" si="235"/>
        <v>Symptome</v>
      </c>
      <c r="U1743" s="76" t="str">
        <f>IFERROR(VLOOKUP(Abfalldokumentation!$W1743,Kennzahlen!S:U,3,FALSE)*Abfalldokumentation!$J1743,"0")</f>
        <v>0</v>
      </c>
      <c r="V1743" s="76">
        <f>IF(ISBLANK(A1743),VLOOKUP(Abfalldokumentation!$W1743,'Linien - BU'!R:S,2,FALSE),A1743)</f>
        <v>3020</v>
      </c>
      <c r="W1743" s="77">
        <f t="shared" si="236"/>
        <v>32000002</v>
      </c>
      <c r="X1743" s="77">
        <f t="shared" si="237"/>
        <v>10</v>
      </c>
    </row>
    <row r="1744" spans="1:24" ht="30" customHeight="1" x14ac:dyDescent="0.25">
      <c r="A1744" s="39" t="s">
        <v>277</v>
      </c>
      <c r="B1744" s="40">
        <v>32000049</v>
      </c>
      <c r="C1744" s="40">
        <v>180</v>
      </c>
      <c r="D1744" s="40">
        <v>34</v>
      </c>
      <c r="E1744" s="41">
        <v>44512</v>
      </c>
      <c r="F1744" s="59"/>
      <c r="G1744" s="40"/>
      <c r="H1744" s="44" t="str">
        <f>IFERROR(VLOOKUP(Abfalldokumentation!$B1744,Artikel!A:C,3,FALSE),Abfalldokumentation!$B1744)</f>
        <v>GRW NATUR 7,2KG</v>
      </c>
      <c r="I1744" s="78" t="str">
        <f>VLOOKUP(V1744,'Linien - BU'!A:B,2,FALSE)</f>
        <v>BU1</v>
      </c>
      <c r="J1744" s="79">
        <f t="shared" si="231"/>
        <v>180</v>
      </c>
      <c r="K1744" s="80">
        <f>Abfalldokumentation!$E1744</f>
        <v>44512</v>
      </c>
      <c r="L1744" s="79" t="str">
        <f>IFERROR(IF(VLOOKUP(W1744,'[1]Rohware 230'!$B:$C,2,FALSE)=0,"Rohware"),
IFERROR(IF(VLOOKUP(W1744,[1]Sammelnr.!$B:$C,2,FALSE)=0,"Sammelnr. ungeschält ABS"),
IFERROR(IF(VLOOKUP(W1744,[1]Sammelnr.!$E:$F,2,FALSE)=0,"Sammelnr. ungeschält VS"),
IFERROR(IF(VLOOKUP(W1744,[1]Sammelnr.!$H:$I,2,FALSE)=0,"Sammelnr. geschält"),
IFERROR(IF(VLOOKUP(W1744,[1]Offen!$B:$C,2,FALSE)=0,"Offen ungeschält ABS"),
IFERROR(IF(VLOOKUP(W1744,[1]Offen!$E:$F,2,FALSE)=0,"Offen ungeschält VOS"),
IFERROR(IF(VLOOKUP(W1744,[1]Offen!$H:$I,2,FALSE)=0,"Offen geschält RW"),
IFERROR(IF(VLOOKUP(W1744,[1]Offen!$K:$L,2,FALSE)=0,"Offen vegan"),
IFERROR(IF(VLOOKUP(W1744,[1]Offen!$N:$O,2,FALSE)=0,"Offen Zipfel"),
IFERROR(IF(VLOOKUP(W1744,[1]Offen!$Q:$R,2,FALSE)=0,"Offen Endstücke"),
IFERROR(IF(VLOOKUP(W1744,[1]Vakuumiert!$B:$C,2,FALSE)=0,"Vakuumierter VOS ungeschält"),
IFERROR(IF(VLOOKUP(W1744,[1]Vakuumiert!$E:$F,2,FALSE)=0,"Vakuumierter ABS ungeschält"),
IFERROR(IF(VLOOKUP(W1744,[1]Vakuumiert!$H:$I,2,FALSE)=0,"Vakuumierter VOS geschält"),
IFERROR(IF(VLOOKUP(W1744,[1]Vakuumiert!$K:$L,2,FALSE)=0,"Vakuumierter VOS vegan"),
IFERROR(IF(VLOOKUP(W1744,[1]Vakuumiert!$N:$O,2,FALSE)=0,"Vakuumierter VOS Zipfel"),
IFERROR(IF(VLOOKUP(W1744,[1]Vakuumiert!$Q:$R,2,FALSE)=0,"Vakuumiert geschält"),
IFERROR(IF(VLOOKUP(W1744,'[1]vakuumierte Fertigprodukte'!$B:$C,2,FALSE)=0,"Fertigprodukte"),
IFERROR(IF(VLOOKUP(W1744,'[1]vakuumierte Fertigprodukte'!$E:$FI,2,FALSE)=0,"Vakuumierte Zipfel"),
IFERROR(IF(VLOOKUP(W1744,[1]Wurste!$B:$C,2,FALSE)=0,"Räucherwürste"),
IFERROR(IF(VLOOKUP(W1744,[1]Wurste!$E:$F,2,FALSE)=0,"URW/URGW Wurst"),
IFERROR(IF(VLOOKUP(W1744,[1]Wurste!$H:$I,2,FALSE)=0,"HF-Wurst Vegan"),
IFERROR(IF(VLOOKUP(W1744,[1]Wurste!$K:$L,2,FALSE)=0,"320er ohne Würste"),
IFERROR(IF(AND(OR(Abfalldokumentation!$I1744="BU3",Abfalldokumentation!$I1744="Verkauf"),Abfalldokumentation!$N1744="Schimmel",Abfalldokumentation!$O1744="keinen Abnehmer/kein Schälpersonal"),"Div. Zipfel, ES ohne Verwendung",VLOOKUP(Abfalldokumentation!$M1744,Produktgruppen!A:B,2,FALSE)),"-")))))))))))))))))))))))</f>
        <v>Räucherwürste</v>
      </c>
      <c r="M1744" s="81" t="str">
        <f>IFERROR(VLOOKUP(Abfalldokumentation!$W1744,Artikel!A:C,3,FALSE),Abfalldokumentation!$W1744)</f>
        <v>GRW NATUR 7,2KG</v>
      </c>
      <c r="N1744" s="81" t="str">
        <f>VLOOKUP(D1744,'Liste Gründe'!A:D,2,FALSE)</f>
        <v>Linienbezogen</v>
      </c>
      <c r="O1744" s="80" t="str">
        <f>IF(ISBLANK(F1744),VLOOKUP(Abfalldokumentation!$X1744,'Liste Gründe'!A:D,3,FALSE),F1744)</f>
        <v>Darm geplatzt</v>
      </c>
      <c r="P1744" s="81" t="str">
        <f>IF(ISBLANK(Abfalldokumentation!$G1744),"-",Abfalldokumentation!$G1744)</f>
        <v>-</v>
      </c>
      <c r="Q1744" s="81">
        <f t="shared" si="232"/>
        <v>45</v>
      </c>
      <c r="R1744" s="81" t="str">
        <f t="shared" si="233"/>
        <v>Produkte</v>
      </c>
      <c r="S1744" s="81" t="str">
        <f t="shared" si="234"/>
        <v>BUs</v>
      </c>
      <c r="T1744" s="81" t="str">
        <f t="shared" si="235"/>
        <v>Symptome</v>
      </c>
      <c r="U1744" s="81" t="str">
        <f>IFERROR(VLOOKUP(Abfalldokumentation!$W1744,Kennzahlen!S:U,3,FALSE)*Abfalldokumentation!$J1744,"0")</f>
        <v>0</v>
      </c>
      <c r="V1744" s="81" t="str">
        <f>IF(ISBLANK(A1744),VLOOKUP(Abfalldokumentation!$W1744,'Linien - BU'!R:S,2,FALSE),A1744)</f>
        <v>Mischer 2</v>
      </c>
      <c r="W1744" s="77">
        <f t="shared" si="236"/>
        <v>32000049</v>
      </c>
      <c r="X1744" s="77">
        <f t="shared" si="237"/>
        <v>34</v>
      </c>
    </row>
    <row r="1745" spans="1:24" ht="30" customHeight="1" x14ac:dyDescent="0.25">
      <c r="A1745" s="45">
        <v>3020</v>
      </c>
      <c r="B1745" s="46">
        <v>32000106</v>
      </c>
      <c r="C1745" s="46">
        <v>40</v>
      </c>
      <c r="D1745" s="46">
        <v>34</v>
      </c>
      <c r="E1745" s="47">
        <v>44512</v>
      </c>
      <c r="F1745" s="61"/>
      <c r="G1745" s="46"/>
      <c r="H1745" s="50" t="str">
        <f>IFERROR(VLOOKUP(Abfalldokumentation!$B1745,Artikel!A:C,3,FALSE),Abfalldokumentation!$B1745)</f>
        <v>GRW SCHI-NAT 7,2GK NEUE</v>
      </c>
      <c r="I1745" s="73" t="str">
        <f>VLOOKUP(V1745,'Linien - BU'!A:B,2,FALSE)</f>
        <v>BU1</v>
      </c>
      <c r="J1745" s="74">
        <f t="shared" si="231"/>
        <v>40</v>
      </c>
      <c r="K1745" s="75">
        <f>Abfalldokumentation!$E1745</f>
        <v>44512</v>
      </c>
      <c r="L1745" s="74" t="str">
        <f>IFERROR(IF(VLOOKUP(W1745,'[1]Rohware 230'!$B:$C,2,FALSE)=0,"Rohware"),
IFERROR(IF(VLOOKUP(W1745,[1]Sammelnr.!$B:$C,2,FALSE)=0,"Sammelnr. ungeschält ABS"),
IFERROR(IF(VLOOKUP(W1745,[1]Sammelnr.!$E:$F,2,FALSE)=0,"Sammelnr. ungeschält VS"),
IFERROR(IF(VLOOKUP(W1745,[1]Sammelnr.!$H:$I,2,FALSE)=0,"Sammelnr. geschält"),
IFERROR(IF(VLOOKUP(W1745,[1]Offen!$B:$C,2,FALSE)=0,"Offen ungeschält ABS"),
IFERROR(IF(VLOOKUP(W1745,[1]Offen!$E:$F,2,FALSE)=0,"Offen ungeschält VOS"),
IFERROR(IF(VLOOKUP(W1745,[1]Offen!$H:$I,2,FALSE)=0,"Offen geschält RW"),
IFERROR(IF(VLOOKUP(W1745,[1]Offen!$K:$L,2,FALSE)=0,"Offen vegan"),
IFERROR(IF(VLOOKUP(W1745,[1]Offen!$N:$O,2,FALSE)=0,"Offen Zipfel"),
IFERROR(IF(VLOOKUP(W1745,[1]Offen!$Q:$R,2,FALSE)=0,"Offen Endstücke"),
IFERROR(IF(VLOOKUP(W1745,[1]Vakuumiert!$B:$C,2,FALSE)=0,"Vakuumierter VOS ungeschält"),
IFERROR(IF(VLOOKUP(W1745,[1]Vakuumiert!$E:$F,2,FALSE)=0,"Vakuumierter ABS ungeschält"),
IFERROR(IF(VLOOKUP(W1745,[1]Vakuumiert!$H:$I,2,FALSE)=0,"Vakuumierter VOS geschält"),
IFERROR(IF(VLOOKUP(W1745,[1]Vakuumiert!$K:$L,2,FALSE)=0,"Vakuumierter VOS vegan"),
IFERROR(IF(VLOOKUP(W1745,[1]Vakuumiert!$N:$O,2,FALSE)=0,"Vakuumierter VOS Zipfel"),
IFERROR(IF(VLOOKUP(W1745,[1]Vakuumiert!$Q:$R,2,FALSE)=0,"Vakuumiert geschält"),
IFERROR(IF(VLOOKUP(W1745,'[1]vakuumierte Fertigprodukte'!$B:$C,2,FALSE)=0,"Fertigprodukte"),
IFERROR(IF(VLOOKUP(W1745,'[1]vakuumierte Fertigprodukte'!$E:$FI,2,FALSE)=0,"Vakuumierte Zipfel"),
IFERROR(IF(VLOOKUP(W1745,[1]Wurste!$B:$C,2,FALSE)=0,"Räucherwürste"),
IFERROR(IF(VLOOKUP(W1745,[1]Wurste!$E:$F,2,FALSE)=0,"URW/URGW Wurst"),
IFERROR(IF(VLOOKUP(W1745,[1]Wurste!$H:$I,2,FALSE)=0,"HF-Wurst Vegan"),
IFERROR(IF(VLOOKUP(W1745,[1]Wurste!$K:$L,2,FALSE)=0,"320er ohne Würste"),
IFERROR(IF(AND(OR(Abfalldokumentation!$I1745="BU3",Abfalldokumentation!$I1745="Verkauf"),Abfalldokumentation!$N1745="Schimmel",Abfalldokumentation!$O1745="keinen Abnehmer/kein Schälpersonal"),"Div. Zipfel, ES ohne Verwendung",VLOOKUP(Abfalldokumentation!$M1745,Produktgruppen!A:B,2,FALSE)),"-")))))))))))))))))))))))</f>
        <v>Räucherwürste</v>
      </c>
      <c r="M1745" s="76" t="str">
        <f>IFERROR(VLOOKUP(Abfalldokumentation!$W1745,Artikel!A:C,3,FALSE),Abfalldokumentation!$W1745)</f>
        <v>GRW SCHI-NAT 7,2GK NEUE</v>
      </c>
      <c r="N1745" s="76" t="str">
        <f>VLOOKUP(D1745,'Liste Gründe'!A:D,2,FALSE)</f>
        <v>Linienbezogen</v>
      </c>
      <c r="O1745" s="75" t="str">
        <f>IF(ISBLANK(F1745),VLOOKUP(Abfalldokumentation!$X1745,'Liste Gründe'!A:D,3,FALSE),F1745)</f>
        <v>Darm geplatzt</v>
      </c>
      <c r="P1745" s="76" t="str">
        <f>IF(ISBLANK(Abfalldokumentation!$G1745),"-",Abfalldokumentation!$G1745)</f>
        <v>-</v>
      </c>
      <c r="Q1745" s="76">
        <f t="shared" si="232"/>
        <v>45</v>
      </c>
      <c r="R1745" s="76" t="str">
        <f t="shared" si="233"/>
        <v>Produkte</v>
      </c>
      <c r="S1745" s="76" t="str">
        <f t="shared" si="234"/>
        <v>BUs</v>
      </c>
      <c r="T1745" s="76" t="str">
        <f t="shared" si="235"/>
        <v>Symptome</v>
      </c>
      <c r="U1745" s="76" t="str">
        <f>IFERROR(VLOOKUP(Abfalldokumentation!$W1745,Kennzahlen!S:U,3,FALSE)*Abfalldokumentation!$J1745,"0")</f>
        <v>0</v>
      </c>
      <c r="V1745" s="76">
        <f>IF(ISBLANK(A1745),VLOOKUP(Abfalldokumentation!$W1745,'Linien - BU'!R:S,2,FALSE),A1745)</f>
        <v>3020</v>
      </c>
      <c r="W1745" s="77">
        <f t="shared" si="236"/>
        <v>32000106</v>
      </c>
      <c r="X1745" s="77">
        <f t="shared" si="237"/>
        <v>34</v>
      </c>
    </row>
    <row r="1746" spans="1:24" ht="30" customHeight="1" x14ac:dyDescent="0.25">
      <c r="A1746" s="39" t="s">
        <v>92</v>
      </c>
      <c r="B1746" s="40" t="s">
        <v>36</v>
      </c>
      <c r="C1746" s="40">
        <v>10</v>
      </c>
      <c r="D1746" s="40">
        <v>73</v>
      </c>
      <c r="E1746" s="41">
        <v>44512</v>
      </c>
      <c r="F1746" s="59"/>
      <c r="G1746" s="40"/>
      <c r="H1746" s="44" t="str">
        <f>IFERROR(VLOOKUP(Abfalldokumentation!$B1746,Artikel!A:C,3,FALSE),Abfalldokumentation!$B1746)</f>
        <v>-</v>
      </c>
      <c r="I1746" s="78" t="str">
        <f>VLOOKUP(V1746,'Linien - BU'!A:B,2,FALSE)</f>
        <v>Rest</v>
      </c>
      <c r="J1746" s="79">
        <f t="shared" si="231"/>
        <v>10</v>
      </c>
      <c r="K1746" s="80">
        <f>Abfalldokumentation!$E1746</f>
        <v>44512</v>
      </c>
      <c r="L1746" s="79" t="str">
        <f>IFERROR(IF(VLOOKUP(W1746,'[1]Rohware 230'!$B:$C,2,FALSE)=0,"Rohware"),
IFERROR(IF(VLOOKUP(W1746,[1]Sammelnr.!$B:$C,2,FALSE)=0,"Sammelnr. ungeschält ABS"),
IFERROR(IF(VLOOKUP(W1746,[1]Sammelnr.!$E:$F,2,FALSE)=0,"Sammelnr. ungeschält VS"),
IFERROR(IF(VLOOKUP(W1746,[1]Sammelnr.!$H:$I,2,FALSE)=0,"Sammelnr. geschält"),
IFERROR(IF(VLOOKUP(W1746,[1]Offen!$B:$C,2,FALSE)=0,"Offen ungeschält ABS"),
IFERROR(IF(VLOOKUP(W1746,[1]Offen!$E:$F,2,FALSE)=0,"Offen ungeschält VOS"),
IFERROR(IF(VLOOKUP(W1746,[1]Offen!$H:$I,2,FALSE)=0,"Offen geschält RW"),
IFERROR(IF(VLOOKUP(W1746,[1]Offen!$K:$L,2,FALSE)=0,"Offen vegan"),
IFERROR(IF(VLOOKUP(W1746,[1]Offen!$N:$O,2,FALSE)=0,"Offen Zipfel"),
IFERROR(IF(VLOOKUP(W1746,[1]Offen!$Q:$R,2,FALSE)=0,"Offen Endstücke"),
IFERROR(IF(VLOOKUP(W1746,[1]Vakuumiert!$B:$C,2,FALSE)=0,"Vakuumierter VOS ungeschält"),
IFERROR(IF(VLOOKUP(W1746,[1]Vakuumiert!$E:$F,2,FALSE)=0,"Vakuumierter ABS ungeschält"),
IFERROR(IF(VLOOKUP(W1746,[1]Vakuumiert!$H:$I,2,FALSE)=0,"Vakuumierter VOS geschält"),
IFERROR(IF(VLOOKUP(W1746,[1]Vakuumiert!$K:$L,2,FALSE)=0,"Vakuumierter VOS vegan"),
IFERROR(IF(VLOOKUP(W1746,[1]Vakuumiert!$N:$O,2,FALSE)=0,"Vakuumierter VOS Zipfel"),
IFERROR(IF(VLOOKUP(W1746,[1]Vakuumiert!$Q:$R,2,FALSE)=0,"Vakuumiert geschält"),
IFERROR(IF(VLOOKUP(W1746,'[1]vakuumierte Fertigprodukte'!$B:$C,2,FALSE)=0,"Fertigprodukte"),
IFERROR(IF(VLOOKUP(W1746,'[1]vakuumierte Fertigprodukte'!$E:$FI,2,FALSE)=0,"Vakuumierte Zipfel"),
IFERROR(IF(VLOOKUP(W1746,[1]Wurste!$B:$C,2,FALSE)=0,"Räucherwürste"),
IFERROR(IF(VLOOKUP(W1746,[1]Wurste!$E:$F,2,FALSE)=0,"URW/URGW Wurst"),
IFERROR(IF(VLOOKUP(W1746,[1]Wurste!$H:$I,2,FALSE)=0,"HF-Wurst Vegan"),
IFERROR(IF(VLOOKUP(W1746,[1]Wurste!$K:$L,2,FALSE)=0,"320er ohne Würste"),
IFERROR(IF(AND(OR(Abfalldokumentation!$I1746="BU3",Abfalldokumentation!$I1746="Verkauf"),Abfalldokumentation!$N1746="Schimmel",Abfalldokumentation!$O1746="keinen Abnehmer/kein Schälpersonal"),"Div. Zipfel, ES ohne Verwendung",VLOOKUP(Abfalldokumentation!$M1746,Produktgruppen!A:B,2,FALSE)),"-")))))))))))))))))))))))</f>
        <v>Rest</v>
      </c>
      <c r="M1746" s="81" t="str">
        <f>IFERROR(VLOOKUP(Abfalldokumentation!$W1746,Artikel!A:C,3,FALSE),Abfalldokumentation!$W1746)</f>
        <v>-</v>
      </c>
      <c r="N1746" s="81" t="str">
        <f>VLOOKUP(D1746,'Liste Gründe'!A:D,2,FALSE)</f>
        <v>Qualitätssicherung</v>
      </c>
      <c r="O1746" s="80" t="str">
        <f>IF(ISBLANK(F1746),VLOOKUP(Abfalldokumentation!$X1746,'Liste Gründe'!A:D,3,FALSE),F1746)</f>
        <v>Laborproben</v>
      </c>
      <c r="P1746" s="81" t="str">
        <f>IF(ISBLANK(Abfalldokumentation!$G1746),"-",Abfalldokumentation!$G1746)</f>
        <v>-</v>
      </c>
      <c r="Q1746" s="81">
        <f t="shared" si="232"/>
        <v>45</v>
      </c>
      <c r="R1746" s="81" t="str">
        <f t="shared" si="233"/>
        <v>Produkte</v>
      </c>
      <c r="S1746" s="81" t="str">
        <f t="shared" si="234"/>
        <v>BUs</v>
      </c>
      <c r="T1746" s="81" t="str">
        <f t="shared" si="235"/>
        <v>Symptome</v>
      </c>
      <c r="U1746" s="81" t="str">
        <f>IFERROR(VLOOKUP(Abfalldokumentation!$W1746,Kennzahlen!S:U,3,FALSE)*Abfalldokumentation!$J1746,"0")</f>
        <v>0</v>
      </c>
      <c r="V1746" s="81" t="str">
        <f>IF(ISBLANK(A1746),VLOOKUP(Abfalldokumentation!$W1746,'Linien - BU'!R:S,2,FALSE),A1746)</f>
        <v>Labor</v>
      </c>
      <c r="W1746" s="77" t="str">
        <f t="shared" si="236"/>
        <v>-</v>
      </c>
      <c r="X1746" s="77">
        <f t="shared" si="237"/>
        <v>73</v>
      </c>
    </row>
    <row r="1747" spans="1:24" ht="30" customHeight="1" x14ac:dyDescent="0.25">
      <c r="A1747" s="45" t="s">
        <v>8</v>
      </c>
      <c r="B1747" s="46">
        <v>29900003</v>
      </c>
      <c r="C1747" s="46">
        <v>75</v>
      </c>
      <c r="D1747" s="46">
        <v>61</v>
      </c>
      <c r="E1747" s="47">
        <v>44512</v>
      </c>
      <c r="F1747" s="61"/>
      <c r="G1747" s="46"/>
      <c r="H1747" s="50" t="str">
        <f>IFERROR(VLOOKUP(Abfalldokumentation!$B1747,Artikel!A:C,3,FALSE),Abfalldokumentation!$B1747)</f>
        <v>VOS VEG-SCH WÜRZIG</v>
      </c>
      <c r="I1747" s="73" t="str">
        <f>VLOOKUP(V1747,'Linien - BU'!A:B,2,FALSE)</f>
        <v>BU3</v>
      </c>
      <c r="J1747" s="74">
        <f t="shared" si="231"/>
        <v>75</v>
      </c>
      <c r="K1747" s="75">
        <f>Abfalldokumentation!$E1747</f>
        <v>44512</v>
      </c>
      <c r="L1747" s="74" t="str">
        <f>IFERROR(IF(VLOOKUP(W1747,'[1]Rohware 230'!$B:$C,2,FALSE)=0,"Rohware"),
IFERROR(IF(VLOOKUP(W1747,[1]Sammelnr.!$B:$C,2,FALSE)=0,"Sammelnr. ungeschält ABS"),
IFERROR(IF(VLOOKUP(W1747,[1]Sammelnr.!$E:$F,2,FALSE)=0,"Sammelnr. ungeschält VS"),
IFERROR(IF(VLOOKUP(W1747,[1]Sammelnr.!$H:$I,2,FALSE)=0,"Sammelnr. geschält"),
IFERROR(IF(VLOOKUP(W1747,[1]Offen!$B:$C,2,FALSE)=0,"Offen ungeschält ABS"),
IFERROR(IF(VLOOKUP(W1747,[1]Offen!$E:$F,2,FALSE)=0,"Offen ungeschält VOS"),
IFERROR(IF(VLOOKUP(W1747,[1]Offen!$H:$I,2,FALSE)=0,"Offen geschält RW"),
IFERROR(IF(VLOOKUP(W1747,[1]Offen!$K:$L,2,FALSE)=0,"Offen vegan"),
IFERROR(IF(VLOOKUP(W1747,[1]Offen!$N:$O,2,FALSE)=0,"Offen Zipfel"),
IFERROR(IF(VLOOKUP(W1747,[1]Offen!$Q:$R,2,FALSE)=0,"Offen Endstücke"),
IFERROR(IF(VLOOKUP(W1747,[1]Vakuumiert!$B:$C,2,FALSE)=0,"Vakuumierter VOS ungeschält"),
IFERROR(IF(VLOOKUP(W1747,[1]Vakuumiert!$E:$F,2,FALSE)=0,"Vakuumierter ABS ungeschält"),
IFERROR(IF(VLOOKUP(W1747,[1]Vakuumiert!$H:$I,2,FALSE)=0,"Vakuumierter VOS geschält"),
IFERROR(IF(VLOOKUP(W1747,[1]Vakuumiert!$K:$L,2,FALSE)=0,"Vakuumierter VOS vegan"),
IFERROR(IF(VLOOKUP(W1747,[1]Vakuumiert!$N:$O,2,FALSE)=0,"Vakuumierter VOS Zipfel"),
IFERROR(IF(VLOOKUP(W1747,[1]Vakuumiert!$Q:$R,2,FALSE)=0,"Vakuumiert geschält"),
IFERROR(IF(VLOOKUP(W1747,'[1]vakuumierte Fertigprodukte'!$B:$C,2,FALSE)=0,"Fertigprodukte"),
IFERROR(IF(VLOOKUP(W1747,'[1]vakuumierte Fertigprodukte'!$E:$FI,2,FALSE)=0,"Vakuumierte Zipfel"),
IFERROR(IF(VLOOKUP(W1747,[1]Wurste!$B:$C,2,FALSE)=0,"Räucherwürste"),
IFERROR(IF(VLOOKUP(W1747,[1]Wurste!$E:$F,2,FALSE)=0,"URW/URGW Wurst"),
IFERROR(IF(VLOOKUP(W1747,[1]Wurste!$H:$I,2,FALSE)=0,"HF-Wurst Vegan"),
IFERROR(IF(VLOOKUP(W1747,[1]Wurste!$K:$L,2,FALSE)=0,"320er ohne Würste"),
IFERROR(IF(AND(OR(Abfalldokumentation!$I1747="BU3",Abfalldokumentation!$I1747="Verkauf"),Abfalldokumentation!$N1747="Schimmel",Abfalldokumentation!$O1747="keinen Abnehmer/kein Schälpersonal"),"Div. Zipfel, ES ohne Verwendung",VLOOKUP(Abfalldokumentation!$M1747,Produktgruppen!A:B,2,FALSE)),"-")))))))))))))))))))))))</f>
        <v>Offen vegan</v>
      </c>
      <c r="M1747" s="76" t="str">
        <f>IFERROR(VLOOKUP(Abfalldokumentation!$W1747,Artikel!A:C,3,FALSE),Abfalldokumentation!$W1747)</f>
        <v>VOS VEG-SCH WÜRZIG</v>
      </c>
      <c r="N1747" s="76" t="str">
        <f>VLOOKUP(D1747,'Liste Gründe'!A:D,2,FALSE)</f>
        <v>keinen Verwendungszweck</v>
      </c>
      <c r="O1747" s="75" t="str">
        <f>IF(ISBLANK(F1747),VLOOKUP(Abfalldokumentation!$X1747,'Liste Gründe'!A:D,3,FALSE),F1747)</f>
        <v>keinen Verwendungszweck</v>
      </c>
      <c r="P1747" s="76" t="str">
        <f>IF(ISBLANK(Abfalldokumentation!$G1747),"-",Abfalldokumentation!$G1747)</f>
        <v>-</v>
      </c>
      <c r="Q1747" s="76">
        <f t="shared" si="232"/>
        <v>45</v>
      </c>
      <c r="R1747" s="76" t="str">
        <f t="shared" si="233"/>
        <v>Produkte</v>
      </c>
      <c r="S1747" s="76" t="str">
        <f t="shared" si="234"/>
        <v>BUs</v>
      </c>
      <c r="T1747" s="76" t="str">
        <f t="shared" si="235"/>
        <v>Symptome</v>
      </c>
      <c r="U1747" s="76">
        <f>IFERROR(VLOOKUP(Abfalldokumentation!$W1747,Kennzahlen!S:U,3,FALSE)*Abfalldokumentation!$J1747,"0")</f>
        <v>37.5</v>
      </c>
      <c r="V1747" s="76" t="str">
        <f>IF(ISBLANK(A1747),VLOOKUP(Abfalldokumentation!$W1747,'Linien - BU'!R:S,2,FALSE),A1747)</f>
        <v>BU3</v>
      </c>
      <c r="W1747" s="77">
        <f t="shared" si="236"/>
        <v>29900003</v>
      </c>
      <c r="X1747" s="77">
        <f t="shared" si="237"/>
        <v>61</v>
      </c>
    </row>
    <row r="1748" spans="1:24" ht="30" customHeight="1" x14ac:dyDescent="0.25">
      <c r="A1748" s="39" t="s">
        <v>95</v>
      </c>
      <c r="B1748" s="40">
        <v>29500917</v>
      </c>
      <c r="C1748" s="40">
        <v>119</v>
      </c>
      <c r="D1748" s="40">
        <v>60</v>
      </c>
      <c r="E1748" s="41">
        <v>44515</v>
      </c>
      <c r="F1748" s="59"/>
      <c r="G1748" s="40"/>
      <c r="H1748" s="44" t="str">
        <f>IFERROR(VLOOKUP(Abfalldokumentation!$B1748,Artikel!A:C,3,FALSE),Abfalldokumentation!$B1748)</f>
        <v>VOS-ABS ENTSORGUNG</v>
      </c>
      <c r="I1748" s="78" t="str">
        <f>VLOOKUP(V1748,'Linien - BU'!A:B,2,FALSE)</f>
        <v>BU1</v>
      </c>
      <c r="J1748" s="79">
        <f t="shared" ref="J1748:J1788" si="238">C1748</f>
        <v>119</v>
      </c>
      <c r="K1748" s="80">
        <f>Abfalldokumentation!$E1748</f>
        <v>44515</v>
      </c>
      <c r="L1748" s="79" t="str">
        <f>IFERROR(IF(VLOOKUP(W1748,'[1]Rohware 230'!$B:$C,2,FALSE)=0,"Rohware"),
IFERROR(IF(VLOOKUP(W1748,[1]Sammelnr.!$B:$C,2,FALSE)=0,"Sammelnr. ungeschält ABS"),
IFERROR(IF(VLOOKUP(W1748,[1]Sammelnr.!$E:$F,2,FALSE)=0,"Sammelnr. ungeschält VS"),
IFERROR(IF(VLOOKUP(W1748,[1]Sammelnr.!$H:$I,2,FALSE)=0,"Sammelnr. geschält"),
IFERROR(IF(VLOOKUP(W1748,[1]Offen!$B:$C,2,FALSE)=0,"Offen ungeschält ABS"),
IFERROR(IF(VLOOKUP(W1748,[1]Offen!$E:$F,2,FALSE)=0,"Offen ungeschält VOS"),
IFERROR(IF(VLOOKUP(W1748,[1]Offen!$H:$I,2,FALSE)=0,"Offen geschält RW"),
IFERROR(IF(VLOOKUP(W1748,[1]Offen!$K:$L,2,FALSE)=0,"Offen vegan"),
IFERROR(IF(VLOOKUP(W1748,[1]Offen!$N:$O,2,FALSE)=0,"Offen Zipfel"),
IFERROR(IF(VLOOKUP(W1748,[1]Offen!$Q:$R,2,FALSE)=0,"Offen Endstücke"),
IFERROR(IF(VLOOKUP(W1748,[1]Vakuumiert!$B:$C,2,FALSE)=0,"Vakuumierter VOS ungeschält"),
IFERROR(IF(VLOOKUP(W1748,[1]Vakuumiert!$E:$F,2,FALSE)=0,"Vakuumierter ABS ungeschält"),
IFERROR(IF(VLOOKUP(W1748,[1]Vakuumiert!$H:$I,2,FALSE)=0,"Vakuumierter VOS geschält"),
IFERROR(IF(VLOOKUP(W1748,[1]Vakuumiert!$K:$L,2,FALSE)=0,"Vakuumierter VOS vegan"),
IFERROR(IF(VLOOKUP(W1748,[1]Vakuumiert!$N:$O,2,FALSE)=0,"Vakuumierter VOS Zipfel"),
IFERROR(IF(VLOOKUP(W1748,[1]Vakuumiert!$Q:$R,2,FALSE)=0,"Vakuumiert geschält"),
IFERROR(IF(VLOOKUP(W1748,'[1]vakuumierte Fertigprodukte'!$B:$C,2,FALSE)=0,"Fertigprodukte"),
IFERROR(IF(VLOOKUP(W1748,'[1]vakuumierte Fertigprodukte'!$E:$FI,2,FALSE)=0,"Vakuumierte Zipfel"),
IFERROR(IF(VLOOKUP(W1748,[1]Wurste!$B:$C,2,FALSE)=0,"Räucherwürste"),
IFERROR(IF(VLOOKUP(W1748,[1]Wurste!$E:$F,2,FALSE)=0,"URW/URGW Wurst"),
IFERROR(IF(VLOOKUP(W1748,[1]Wurste!$H:$I,2,FALSE)=0,"HF-Wurst Vegan"),
IFERROR(IF(VLOOKUP(W1748,[1]Wurste!$K:$L,2,FALSE)=0,"320er ohne Würste"),
IFERROR(IF(AND(OR(Abfalldokumentation!$I1748="BU3",Abfalldokumentation!$I1748="Verkauf"),Abfalldokumentation!$N1748="Schimmel",Abfalldokumentation!$O1748="keinen Abnehmer/kein Schälpersonal"),"Div. Zipfel, ES ohne Verwendung",VLOOKUP(Abfalldokumentation!$M1748,Produktgruppen!A:B,2,FALSE)),"-")))))))))))))))))))))))</f>
        <v>Vorschmelz</v>
      </c>
      <c r="M1748" s="81" t="str">
        <f>IFERROR(VLOOKUP(Abfalldokumentation!$W1748,Artikel!A:C,3,FALSE),Abfalldokumentation!$W1748)</f>
        <v>VOS-ABS ENTSORGUNG</v>
      </c>
      <c r="N1748" s="81" t="str">
        <f>VLOOKUP(D1748,'Liste Gründe'!A:D,2,FALSE)</f>
        <v>Rest</v>
      </c>
      <c r="O1748" s="80" t="str">
        <f>IF(ISBLANK(F1748),VLOOKUP(Abfalldokumentation!$X1748,'Liste Gründe'!A:D,3,FALSE),F1748)</f>
        <v>geschälte Rinde</v>
      </c>
      <c r="P1748" s="81" t="str">
        <f>IF(ISBLANK(Abfalldokumentation!$G1748),"-",Abfalldokumentation!$G1748)</f>
        <v>-</v>
      </c>
      <c r="Q1748" s="81">
        <f t="shared" ref="Q1748:Q1788" si="239">_xlfn.ISOWEEKNUM(K1748)</f>
        <v>46</v>
      </c>
      <c r="R1748" s="81" t="str">
        <f t="shared" ref="R1748:R1788" si="240">"Produkte"</f>
        <v>Produkte</v>
      </c>
      <c r="S1748" s="81" t="str">
        <f t="shared" ref="S1748:S1788" si="241">"BUs"</f>
        <v>BUs</v>
      </c>
      <c r="T1748" s="81" t="str">
        <f t="shared" ref="T1748:T1788" si="242">"Symptome"</f>
        <v>Symptome</v>
      </c>
      <c r="U1748" s="81">
        <f>IFERROR(VLOOKUP(Abfalldokumentation!$W1748,Kennzahlen!S:U,3,FALSE)*Abfalldokumentation!$J1748,"0")</f>
        <v>1.19</v>
      </c>
      <c r="V1748" s="81" t="str">
        <f>IF(ISBLANK(A1748),VLOOKUP(Abfalldokumentation!$W1748,'Linien - BU'!R:S,2,FALSE),A1748)</f>
        <v>RWV</v>
      </c>
      <c r="W1748" s="77">
        <f t="shared" ref="W1748:W1788" si="243">B1748</f>
        <v>29500917</v>
      </c>
      <c r="X1748" s="77">
        <f t="shared" ref="X1748:X1788" si="244">D1748</f>
        <v>60</v>
      </c>
    </row>
    <row r="1749" spans="1:24" ht="30" customHeight="1" x14ac:dyDescent="0.25">
      <c r="A1749" s="45" t="s">
        <v>89</v>
      </c>
      <c r="B1749" s="46" t="s">
        <v>36</v>
      </c>
      <c r="C1749" s="46">
        <v>9.1999999999999993</v>
      </c>
      <c r="D1749" s="46">
        <v>74</v>
      </c>
      <c r="E1749" s="41">
        <v>44515</v>
      </c>
      <c r="F1749" s="61"/>
      <c r="G1749" s="46"/>
      <c r="H1749" s="50" t="str">
        <f>IFERROR(VLOOKUP(Abfalldokumentation!$B1749,Artikel!A:C,3,FALSE),Abfalldokumentation!$B1749)</f>
        <v>-</v>
      </c>
      <c r="I1749" s="73" t="str">
        <f>VLOOKUP(V1749,'Linien - BU'!A:B,2,FALSE)</f>
        <v>Rest</v>
      </c>
      <c r="J1749" s="74">
        <f t="shared" si="238"/>
        <v>9.1999999999999993</v>
      </c>
      <c r="K1749" s="75">
        <f>Abfalldokumentation!$E1749</f>
        <v>44515</v>
      </c>
      <c r="L1749" s="74" t="str">
        <f>IFERROR(IF(VLOOKUP(W1749,'[1]Rohware 230'!$B:$C,2,FALSE)=0,"Rohware"),
IFERROR(IF(VLOOKUP(W1749,[1]Sammelnr.!$B:$C,2,FALSE)=0,"Sammelnr. ungeschält ABS"),
IFERROR(IF(VLOOKUP(W1749,[1]Sammelnr.!$E:$F,2,FALSE)=0,"Sammelnr. ungeschält VS"),
IFERROR(IF(VLOOKUP(W1749,[1]Sammelnr.!$H:$I,2,FALSE)=0,"Sammelnr. geschält"),
IFERROR(IF(VLOOKUP(W1749,[1]Offen!$B:$C,2,FALSE)=0,"Offen ungeschält ABS"),
IFERROR(IF(VLOOKUP(W1749,[1]Offen!$E:$F,2,FALSE)=0,"Offen ungeschält VOS"),
IFERROR(IF(VLOOKUP(W1749,[1]Offen!$H:$I,2,FALSE)=0,"Offen geschält RW"),
IFERROR(IF(VLOOKUP(W1749,[1]Offen!$K:$L,2,FALSE)=0,"Offen vegan"),
IFERROR(IF(VLOOKUP(W1749,[1]Offen!$N:$O,2,FALSE)=0,"Offen Zipfel"),
IFERROR(IF(VLOOKUP(W1749,[1]Offen!$Q:$R,2,FALSE)=0,"Offen Endstücke"),
IFERROR(IF(VLOOKUP(W1749,[1]Vakuumiert!$B:$C,2,FALSE)=0,"Vakuumierter VOS ungeschält"),
IFERROR(IF(VLOOKUP(W1749,[1]Vakuumiert!$E:$F,2,FALSE)=0,"Vakuumierter ABS ungeschält"),
IFERROR(IF(VLOOKUP(W1749,[1]Vakuumiert!$H:$I,2,FALSE)=0,"Vakuumierter VOS geschält"),
IFERROR(IF(VLOOKUP(W1749,[1]Vakuumiert!$K:$L,2,FALSE)=0,"Vakuumierter VOS vegan"),
IFERROR(IF(VLOOKUP(W1749,[1]Vakuumiert!$N:$O,2,FALSE)=0,"Vakuumierter VOS Zipfel"),
IFERROR(IF(VLOOKUP(W1749,[1]Vakuumiert!$Q:$R,2,FALSE)=0,"Vakuumiert geschält"),
IFERROR(IF(VLOOKUP(W1749,'[1]vakuumierte Fertigprodukte'!$B:$C,2,FALSE)=0,"Fertigprodukte"),
IFERROR(IF(VLOOKUP(W1749,'[1]vakuumierte Fertigprodukte'!$E:$FI,2,FALSE)=0,"Vakuumierte Zipfel"),
IFERROR(IF(VLOOKUP(W1749,[1]Wurste!$B:$C,2,FALSE)=0,"Räucherwürste"),
IFERROR(IF(VLOOKUP(W1749,[1]Wurste!$E:$F,2,FALSE)=0,"URW/URGW Wurst"),
IFERROR(IF(VLOOKUP(W1749,[1]Wurste!$H:$I,2,FALSE)=0,"HF-Wurst Vegan"),
IFERROR(IF(VLOOKUP(W1749,[1]Wurste!$K:$L,2,FALSE)=0,"320er ohne Würste"),
IFERROR(IF(AND(OR(Abfalldokumentation!$I1749="BU3",Abfalldokumentation!$I1749="Verkauf"),Abfalldokumentation!$N1749="Schimmel",Abfalldokumentation!$O1749="keinen Abnehmer/kein Schälpersonal"),"Div. Zipfel, ES ohne Verwendung",VLOOKUP(Abfalldokumentation!$M1749,Produktgruppen!A:B,2,FALSE)),"-")))))))))))))))))))))))</f>
        <v>Rest</v>
      </c>
      <c r="M1749" s="76" t="str">
        <f>IFERROR(VLOOKUP(Abfalldokumentation!$W1749,Artikel!A:C,3,FALSE),Abfalldokumentation!$W1749)</f>
        <v>-</v>
      </c>
      <c r="N1749" s="76" t="str">
        <f>VLOOKUP(D1749,'Liste Gründe'!A:D,2,FALSE)</f>
        <v>Qualitätssicherung</v>
      </c>
      <c r="O1749" s="75" t="str">
        <f>IF(ISBLANK(F1749),VLOOKUP(Abfalldokumentation!$X1749,'Liste Gründe'!A:D,3,FALSE),F1749)</f>
        <v>Sensorik</v>
      </c>
      <c r="P1749" s="76" t="str">
        <f>IF(ISBLANK(Abfalldokumentation!$G1749),"-",Abfalldokumentation!$G1749)</f>
        <v>-</v>
      </c>
      <c r="Q1749" s="76">
        <f t="shared" si="239"/>
        <v>46</v>
      </c>
      <c r="R1749" s="76" t="str">
        <f t="shared" si="240"/>
        <v>Produkte</v>
      </c>
      <c r="S1749" s="76" t="str">
        <f t="shared" si="241"/>
        <v>BUs</v>
      </c>
      <c r="T1749" s="76" t="str">
        <f t="shared" si="242"/>
        <v>Symptome</v>
      </c>
      <c r="U1749" s="76" t="str">
        <f>IFERROR(VLOOKUP(Abfalldokumentation!$W1749,Kennzahlen!S:U,3,FALSE)*Abfalldokumentation!$J1749,"0")</f>
        <v>0</v>
      </c>
      <c r="V1749" s="76" t="str">
        <f>IF(ISBLANK(A1749),VLOOKUP(Abfalldokumentation!$W1749,'Linien - BU'!R:S,2,FALSE),A1749)</f>
        <v>QM</v>
      </c>
      <c r="W1749" s="77" t="str">
        <f t="shared" si="243"/>
        <v>-</v>
      </c>
      <c r="X1749" s="77">
        <f t="shared" si="244"/>
        <v>74</v>
      </c>
    </row>
    <row r="1750" spans="1:24" ht="30" customHeight="1" x14ac:dyDescent="0.25">
      <c r="A1750" s="39" t="s">
        <v>92</v>
      </c>
      <c r="B1750" s="40" t="s">
        <v>36</v>
      </c>
      <c r="C1750" s="40">
        <v>202.4</v>
      </c>
      <c r="D1750" s="40">
        <v>70</v>
      </c>
      <c r="E1750" s="41">
        <v>44515</v>
      </c>
      <c r="F1750" s="59"/>
      <c r="G1750" s="40"/>
      <c r="H1750" s="44" t="str">
        <f>IFERROR(VLOOKUP(Abfalldokumentation!$B1750,Artikel!A:C,3,FALSE),Abfalldokumentation!$B1750)</f>
        <v>-</v>
      </c>
      <c r="I1750" s="78" t="str">
        <f>VLOOKUP(V1750,'Linien - BU'!A:B,2,FALSE)</f>
        <v>Rest</v>
      </c>
      <c r="J1750" s="79">
        <f t="shared" si="238"/>
        <v>202.4</v>
      </c>
      <c r="K1750" s="80">
        <f>Abfalldokumentation!$E1750</f>
        <v>44515</v>
      </c>
      <c r="L1750" s="79" t="str">
        <f>IFERROR(IF(VLOOKUP(W1750,'[1]Rohware 230'!$B:$C,2,FALSE)=0,"Rohware"),
IFERROR(IF(VLOOKUP(W1750,[1]Sammelnr.!$B:$C,2,FALSE)=0,"Sammelnr. ungeschält ABS"),
IFERROR(IF(VLOOKUP(W1750,[1]Sammelnr.!$E:$F,2,FALSE)=0,"Sammelnr. ungeschält VS"),
IFERROR(IF(VLOOKUP(W1750,[1]Sammelnr.!$H:$I,2,FALSE)=0,"Sammelnr. geschält"),
IFERROR(IF(VLOOKUP(W1750,[1]Offen!$B:$C,2,FALSE)=0,"Offen ungeschält ABS"),
IFERROR(IF(VLOOKUP(W1750,[1]Offen!$E:$F,2,FALSE)=0,"Offen ungeschält VOS"),
IFERROR(IF(VLOOKUP(W1750,[1]Offen!$H:$I,2,FALSE)=0,"Offen geschält RW"),
IFERROR(IF(VLOOKUP(W1750,[1]Offen!$K:$L,2,FALSE)=0,"Offen vegan"),
IFERROR(IF(VLOOKUP(W1750,[1]Offen!$N:$O,2,FALSE)=0,"Offen Zipfel"),
IFERROR(IF(VLOOKUP(W1750,[1]Offen!$Q:$R,2,FALSE)=0,"Offen Endstücke"),
IFERROR(IF(VLOOKUP(W1750,[1]Vakuumiert!$B:$C,2,FALSE)=0,"Vakuumierter VOS ungeschält"),
IFERROR(IF(VLOOKUP(W1750,[1]Vakuumiert!$E:$F,2,FALSE)=0,"Vakuumierter ABS ungeschält"),
IFERROR(IF(VLOOKUP(W1750,[1]Vakuumiert!$H:$I,2,FALSE)=0,"Vakuumierter VOS geschält"),
IFERROR(IF(VLOOKUP(W1750,[1]Vakuumiert!$K:$L,2,FALSE)=0,"Vakuumierter VOS vegan"),
IFERROR(IF(VLOOKUP(W1750,[1]Vakuumiert!$N:$O,2,FALSE)=0,"Vakuumierter VOS Zipfel"),
IFERROR(IF(VLOOKUP(W1750,[1]Vakuumiert!$Q:$R,2,FALSE)=0,"Vakuumiert geschält"),
IFERROR(IF(VLOOKUP(W1750,'[1]vakuumierte Fertigprodukte'!$B:$C,2,FALSE)=0,"Fertigprodukte"),
IFERROR(IF(VLOOKUP(W1750,'[1]vakuumierte Fertigprodukte'!$E:$FI,2,FALSE)=0,"Vakuumierte Zipfel"),
IFERROR(IF(VLOOKUP(W1750,[1]Wurste!$B:$C,2,FALSE)=0,"Räucherwürste"),
IFERROR(IF(VLOOKUP(W1750,[1]Wurste!$E:$F,2,FALSE)=0,"URW/URGW Wurst"),
IFERROR(IF(VLOOKUP(W1750,[1]Wurste!$H:$I,2,FALSE)=0,"HF-Wurst Vegan"),
IFERROR(IF(VLOOKUP(W1750,[1]Wurste!$K:$L,2,FALSE)=0,"320er ohne Würste"),
IFERROR(IF(AND(OR(Abfalldokumentation!$I1750="BU3",Abfalldokumentation!$I1750="Verkauf"),Abfalldokumentation!$N1750="Schimmel",Abfalldokumentation!$O1750="keinen Abnehmer/kein Schälpersonal"),"Div. Zipfel, ES ohne Verwendung",VLOOKUP(Abfalldokumentation!$M1750,Produktgruppen!A:B,2,FALSE)),"-")))))))))))))))))))))))</f>
        <v>Rest</v>
      </c>
      <c r="M1750" s="81" t="str">
        <f>IFERROR(VLOOKUP(Abfalldokumentation!$W1750,Artikel!A:C,3,FALSE),Abfalldokumentation!$W1750)</f>
        <v>-</v>
      </c>
      <c r="N1750" s="81" t="str">
        <f>VLOOKUP(D1750,'Liste Gründe'!A:D,2,FALSE)</f>
        <v>Qualitätssicherung</v>
      </c>
      <c r="O1750" s="80" t="str">
        <f>IF(ISBLANK(F1750),VLOOKUP(Abfalldokumentation!$X1750,'Liste Gründe'!A:D,3,FALSE),F1750)</f>
        <v>Rückstellproben</v>
      </c>
      <c r="P1750" s="81" t="str">
        <f>IF(ISBLANK(Abfalldokumentation!$G1750),"-",Abfalldokumentation!$G1750)</f>
        <v>-</v>
      </c>
      <c r="Q1750" s="81">
        <f t="shared" si="239"/>
        <v>46</v>
      </c>
      <c r="R1750" s="81" t="str">
        <f t="shared" si="240"/>
        <v>Produkte</v>
      </c>
      <c r="S1750" s="81" t="str">
        <f t="shared" si="241"/>
        <v>BUs</v>
      </c>
      <c r="T1750" s="81" t="str">
        <f t="shared" si="242"/>
        <v>Symptome</v>
      </c>
      <c r="U1750" s="81" t="str">
        <f>IFERROR(VLOOKUP(Abfalldokumentation!$W1750,Kennzahlen!S:U,3,FALSE)*Abfalldokumentation!$J1750,"0")</f>
        <v>0</v>
      </c>
      <c r="V1750" s="81" t="str">
        <f>IF(ISBLANK(A1750),VLOOKUP(Abfalldokumentation!$W1750,'Linien - BU'!R:S,2,FALSE),A1750)</f>
        <v>Labor</v>
      </c>
      <c r="W1750" s="77" t="str">
        <f t="shared" si="243"/>
        <v>-</v>
      </c>
      <c r="X1750" s="77">
        <f t="shared" si="244"/>
        <v>70</v>
      </c>
    </row>
    <row r="1751" spans="1:24" ht="30" customHeight="1" x14ac:dyDescent="0.25">
      <c r="A1751" s="45" t="s">
        <v>95</v>
      </c>
      <c r="B1751" s="46" t="s">
        <v>36</v>
      </c>
      <c r="C1751" s="46">
        <v>26</v>
      </c>
      <c r="D1751" s="46">
        <v>60</v>
      </c>
      <c r="E1751" s="41">
        <v>44515</v>
      </c>
      <c r="F1751" s="61"/>
      <c r="G1751" s="46"/>
      <c r="H1751" s="50" t="str">
        <f>IFERROR(VLOOKUP(Abfalldokumentation!$B1751,Artikel!A:C,3,FALSE),Abfalldokumentation!$B1751)</f>
        <v>-</v>
      </c>
      <c r="I1751" s="73" t="str">
        <f>VLOOKUP(V1751,'Linien - BU'!A:B,2,FALSE)</f>
        <v>BU1</v>
      </c>
      <c r="J1751" s="74">
        <f t="shared" si="238"/>
        <v>26</v>
      </c>
      <c r="K1751" s="75">
        <f>Abfalldokumentation!$E1751</f>
        <v>44515</v>
      </c>
      <c r="L1751" s="74" t="str">
        <f>IFERROR(IF(VLOOKUP(W1751,'[1]Rohware 230'!$B:$C,2,FALSE)=0,"Rohware"),
IFERROR(IF(VLOOKUP(W1751,[1]Sammelnr.!$B:$C,2,FALSE)=0,"Sammelnr. ungeschält ABS"),
IFERROR(IF(VLOOKUP(W1751,[1]Sammelnr.!$E:$F,2,FALSE)=0,"Sammelnr. ungeschält VS"),
IFERROR(IF(VLOOKUP(W1751,[1]Sammelnr.!$H:$I,2,FALSE)=0,"Sammelnr. geschält"),
IFERROR(IF(VLOOKUP(W1751,[1]Offen!$B:$C,2,FALSE)=0,"Offen ungeschält ABS"),
IFERROR(IF(VLOOKUP(W1751,[1]Offen!$E:$F,2,FALSE)=0,"Offen ungeschält VOS"),
IFERROR(IF(VLOOKUP(W1751,[1]Offen!$H:$I,2,FALSE)=0,"Offen geschält RW"),
IFERROR(IF(VLOOKUP(W1751,[1]Offen!$K:$L,2,FALSE)=0,"Offen vegan"),
IFERROR(IF(VLOOKUP(W1751,[1]Offen!$N:$O,2,FALSE)=0,"Offen Zipfel"),
IFERROR(IF(VLOOKUP(W1751,[1]Offen!$Q:$R,2,FALSE)=0,"Offen Endstücke"),
IFERROR(IF(VLOOKUP(W1751,[1]Vakuumiert!$B:$C,2,FALSE)=0,"Vakuumierter VOS ungeschält"),
IFERROR(IF(VLOOKUP(W1751,[1]Vakuumiert!$E:$F,2,FALSE)=0,"Vakuumierter ABS ungeschält"),
IFERROR(IF(VLOOKUP(W1751,[1]Vakuumiert!$H:$I,2,FALSE)=0,"Vakuumierter VOS geschält"),
IFERROR(IF(VLOOKUP(W1751,[1]Vakuumiert!$K:$L,2,FALSE)=0,"Vakuumierter VOS vegan"),
IFERROR(IF(VLOOKUP(W1751,[1]Vakuumiert!$N:$O,2,FALSE)=0,"Vakuumierter VOS Zipfel"),
IFERROR(IF(VLOOKUP(W1751,[1]Vakuumiert!$Q:$R,2,FALSE)=0,"Vakuumiert geschält"),
IFERROR(IF(VLOOKUP(W1751,'[1]vakuumierte Fertigprodukte'!$B:$C,2,FALSE)=0,"Fertigprodukte"),
IFERROR(IF(VLOOKUP(W1751,'[1]vakuumierte Fertigprodukte'!$E:$FI,2,FALSE)=0,"Vakuumierte Zipfel"),
IFERROR(IF(VLOOKUP(W1751,[1]Wurste!$B:$C,2,FALSE)=0,"Räucherwürste"),
IFERROR(IF(VLOOKUP(W1751,[1]Wurste!$E:$F,2,FALSE)=0,"URW/URGW Wurst"),
IFERROR(IF(VLOOKUP(W1751,[1]Wurste!$H:$I,2,FALSE)=0,"HF-Wurst Vegan"),
IFERROR(IF(VLOOKUP(W1751,[1]Wurste!$K:$L,2,FALSE)=0,"320er ohne Würste"),
IFERROR(IF(AND(OR(Abfalldokumentation!$I1751="BU3",Abfalldokumentation!$I1751="Verkauf"),Abfalldokumentation!$N1751="Schimmel",Abfalldokumentation!$O1751="keinen Abnehmer/kein Schälpersonal"),"Div. Zipfel, ES ohne Verwendung",VLOOKUP(Abfalldokumentation!$M1751,Produktgruppen!A:B,2,FALSE)),"-")))))))))))))))))))))))</f>
        <v>Rest</v>
      </c>
      <c r="M1751" s="76" t="str">
        <f>IFERROR(VLOOKUP(Abfalldokumentation!$W1751,Artikel!A:C,3,FALSE),Abfalldokumentation!$W1751)</f>
        <v>-</v>
      </c>
      <c r="N1751" s="76" t="str">
        <f>VLOOKUP(D1751,'Liste Gründe'!A:D,2,FALSE)</f>
        <v>Rest</v>
      </c>
      <c r="O1751" s="75" t="str">
        <f>IF(ISBLANK(F1751),VLOOKUP(Abfalldokumentation!$X1751,'Liste Gründe'!A:D,3,FALSE),F1751)</f>
        <v>geschälte Rinde</v>
      </c>
      <c r="P1751" s="76" t="str">
        <f>IF(ISBLANK(Abfalldokumentation!$G1751),"-",Abfalldokumentation!$G1751)</f>
        <v>-</v>
      </c>
      <c r="Q1751" s="76">
        <f t="shared" si="239"/>
        <v>46</v>
      </c>
      <c r="R1751" s="76" t="str">
        <f t="shared" si="240"/>
        <v>Produkte</v>
      </c>
      <c r="S1751" s="76" t="str">
        <f t="shared" si="241"/>
        <v>BUs</v>
      </c>
      <c r="T1751" s="76" t="str">
        <f t="shared" si="242"/>
        <v>Symptome</v>
      </c>
      <c r="U1751" s="76" t="str">
        <f>IFERROR(VLOOKUP(Abfalldokumentation!$W1751,Kennzahlen!S:U,3,FALSE)*Abfalldokumentation!$J1751,"0")</f>
        <v>0</v>
      </c>
      <c r="V1751" s="76" t="str">
        <f>IF(ISBLANK(A1751),VLOOKUP(Abfalldokumentation!$W1751,'Linien - BU'!R:S,2,FALSE),A1751)</f>
        <v>RWV</v>
      </c>
      <c r="W1751" s="77" t="str">
        <f t="shared" si="243"/>
        <v>-</v>
      </c>
      <c r="X1751" s="77">
        <f t="shared" si="244"/>
        <v>60</v>
      </c>
    </row>
    <row r="1752" spans="1:24" ht="30" customHeight="1" x14ac:dyDescent="0.25">
      <c r="A1752" s="39" t="s">
        <v>92</v>
      </c>
      <c r="B1752" s="40" t="s">
        <v>36</v>
      </c>
      <c r="C1752" s="40">
        <v>3</v>
      </c>
      <c r="D1752" s="40">
        <v>74</v>
      </c>
      <c r="E1752" s="41">
        <v>44515</v>
      </c>
      <c r="F1752" s="59"/>
      <c r="G1752" s="40"/>
      <c r="H1752" s="44" t="str">
        <f>IFERROR(VLOOKUP(Abfalldokumentation!$B1752,Artikel!A:C,3,FALSE),Abfalldokumentation!$B1752)</f>
        <v>-</v>
      </c>
      <c r="I1752" s="78" t="str">
        <f>VLOOKUP(V1752,'Linien - BU'!A:B,2,FALSE)</f>
        <v>Rest</v>
      </c>
      <c r="J1752" s="79">
        <f t="shared" si="238"/>
        <v>3</v>
      </c>
      <c r="K1752" s="80">
        <f>Abfalldokumentation!$E1752</f>
        <v>44515</v>
      </c>
      <c r="L1752" s="79" t="str">
        <f>IFERROR(IF(VLOOKUP(W1752,'[1]Rohware 230'!$B:$C,2,FALSE)=0,"Rohware"),
IFERROR(IF(VLOOKUP(W1752,[1]Sammelnr.!$B:$C,2,FALSE)=0,"Sammelnr. ungeschält ABS"),
IFERROR(IF(VLOOKUP(W1752,[1]Sammelnr.!$E:$F,2,FALSE)=0,"Sammelnr. ungeschält VS"),
IFERROR(IF(VLOOKUP(W1752,[1]Sammelnr.!$H:$I,2,FALSE)=0,"Sammelnr. geschält"),
IFERROR(IF(VLOOKUP(W1752,[1]Offen!$B:$C,2,FALSE)=0,"Offen ungeschält ABS"),
IFERROR(IF(VLOOKUP(W1752,[1]Offen!$E:$F,2,FALSE)=0,"Offen ungeschält VOS"),
IFERROR(IF(VLOOKUP(W1752,[1]Offen!$H:$I,2,FALSE)=0,"Offen geschält RW"),
IFERROR(IF(VLOOKUP(W1752,[1]Offen!$K:$L,2,FALSE)=0,"Offen vegan"),
IFERROR(IF(VLOOKUP(W1752,[1]Offen!$N:$O,2,FALSE)=0,"Offen Zipfel"),
IFERROR(IF(VLOOKUP(W1752,[1]Offen!$Q:$R,2,FALSE)=0,"Offen Endstücke"),
IFERROR(IF(VLOOKUP(W1752,[1]Vakuumiert!$B:$C,2,FALSE)=0,"Vakuumierter VOS ungeschält"),
IFERROR(IF(VLOOKUP(W1752,[1]Vakuumiert!$E:$F,2,FALSE)=0,"Vakuumierter ABS ungeschält"),
IFERROR(IF(VLOOKUP(W1752,[1]Vakuumiert!$H:$I,2,FALSE)=0,"Vakuumierter VOS geschält"),
IFERROR(IF(VLOOKUP(W1752,[1]Vakuumiert!$K:$L,2,FALSE)=0,"Vakuumierter VOS vegan"),
IFERROR(IF(VLOOKUP(W1752,[1]Vakuumiert!$N:$O,2,FALSE)=0,"Vakuumierter VOS Zipfel"),
IFERROR(IF(VLOOKUP(W1752,[1]Vakuumiert!$Q:$R,2,FALSE)=0,"Vakuumiert geschält"),
IFERROR(IF(VLOOKUP(W1752,'[1]vakuumierte Fertigprodukte'!$B:$C,2,FALSE)=0,"Fertigprodukte"),
IFERROR(IF(VLOOKUP(W1752,'[1]vakuumierte Fertigprodukte'!$E:$FI,2,FALSE)=0,"Vakuumierte Zipfel"),
IFERROR(IF(VLOOKUP(W1752,[1]Wurste!$B:$C,2,FALSE)=0,"Räucherwürste"),
IFERROR(IF(VLOOKUP(W1752,[1]Wurste!$E:$F,2,FALSE)=0,"URW/URGW Wurst"),
IFERROR(IF(VLOOKUP(W1752,[1]Wurste!$H:$I,2,FALSE)=0,"HF-Wurst Vegan"),
IFERROR(IF(VLOOKUP(W1752,[1]Wurste!$K:$L,2,FALSE)=0,"320er ohne Würste"),
IFERROR(IF(AND(OR(Abfalldokumentation!$I1752="BU3",Abfalldokumentation!$I1752="Verkauf"),Abfalldokumentation!$N1752="Schimmel",Abfalldokumentation!$O1752="keinen Abnehmer/kein Schälpersonal"),"Div. Zipfel, ES ohne Verwendung",VLOOKUP(Abfalldokumentation!$M1752,Produktgruppen!A:B,2,FALSE)),"-")))))))))))))))))))))))</f>
        <v>Rest</v>
      </c>
      <c r="M1752" s="81" t="str">
        <f>IFERROR(VLOOKUP(Abfalldokumentation!$W1752,Artikel!A:C,3,FALSE),Abfalldokumentation!$W1752)</f>
        <v>-</v>
      </c>
      <c r="N1752" s="81" t="str">
        <f>VLOOKUP(D1752,'Liste Gründe'!A:D,2,FALSE)</f>
        <v>Qualitätssicherung</v>
      </c>
      <c r="O1752" s="80" t="str">
        <f>IF(ISBLANK(F1752),VLOOKUP(Abfalldokumentation!$X1752,'Liste Gründe'!A:D,3,FALSE),F1752)</f>
        <v>Sensorik</v>
      </c>
      <c r="P1752" s="81" t="str">
        <f>IF(ISBLANK(Abfalldokumentation!$G1752),"-",Abfalldokumentation!$G1752)</f>
        <v>-</v>
      </c>
      <c r="Q1752" s="81">
        <f t="shared" si="239"/>
        <v>46</v>
      </c>
      <c r="R1752" s="81" t="str">
        <f t="shared" si="240"/>
        <v>Produkte</v>
      </c>
      <c r="S1752" s="81" t="str">
        <f t="shared" si="241"/>
        <v>BUs</v>
      </c>
      <c r="T1752" s="81" t="str">
        <f t="shared" si="242"/>
        <v>Symptome</v>
      </c>
      <c r="U1752" s="81" t="str">
        <f>IFERROR(VLOOKUP(Abfalldokumentation!$W1752,Kennzahlen!S:U,3,FALSE)*Abfalldokumentation!$J1752,"0")</f>
        <v>0</v>
      </c>
      <c r="V1752" s="81" t="str">
        <f>IF(ISBLANK(A1752),VLOOKUP(Abfalldokumentation!$W1752,'Linien - BU'!R:S,2,FALSE),A1752)</f>
        <v>Labor</v>
      </c>
      <c r="W1752" s="77" t="str">
        <f t="shared" si="243"/>
        <v>-</v>
      </c>
      <c r="X1752" s="77">
        <f t="shared" si="244"/>
        <v>74</v>
      </c>
    </row>
    <row r="1753" spans="1:24" ht="30" customHeight="1" x14ac:dyDescent="0.25">
      <c r="A1753" s="45" t="s">
        <v>8</v>
      </c>
      <c r="B1753" s="46">
        <v>29501032</v>
      </c>
      <c r="C1753" s="46">
        <v>29</v>
      </c>
      <c r="D1753" s="46">
        <v>81</v>
      </c>
      <c r="E1753" s="41">
        <v>44515</v>
      </c>
      <c r="F1753" s="61"/>
      <c r="G1753" s="46"/>
      <c r="H1753" s="50" t="str">
        <f>IFERROR(VLOOKUP(Abfalldokumentation!$B1753,Artikel!A:C,3,FALSE),Abfalldokumentation!$B1753)</f>
        <v>ABS CHED-ROT MIT ß-CARO</v>
      </c>
      <c r="I1753" s="73" t="str">
        <f>VLOOKUP(V1753,'Linien - BU'!A:B,2,FALSE)</f>
        <v>BU3</v>
      </c>
      <c r="J1753" s="74">
        <f t="shared" si="238"/>
        <v>29</v>
      </c>
      <c r="K1753" s="75">
        <f>Abfalldokumentation!$E1753</f>
        <v>44515</v>
      </c>
      <c r="L1753" s="74" t="str">
        <f>IFERROR(IF(VLOOKUP(W1753,'[1]Rohware 230'!$B:$C,2,FALSE)=0,"Rohware"),
IFERROR(IF(VLOOKUP(W1753,[1]Sammelnr.!$B:$C,2,FALSE)=0,"Sammelnr. ungeschält ABS"),
IFERROR(IF(VLOOKUP(W1753,[1]Sammelnr.!$E:$F,2,FALSE)=0,"Sammelnr. ungeschält VS"),
IFERROR(IF(VLOOKUP(W1753,[1]Sammelnr.!$H:$I,2,FALSE)=0,"Sammelnr. geschält"),
IFERROR(IF(VLOOKUP(W1753,[1]Offen!$B:$C,2,FALSE)=0,"Offen ungeschält ABS"),
IFERROR(IF(VLOOKUP(W1753,[1]Offen!$E:$F,2,FALSE)=0,"Offen ungeschält VOS"),
IFERROR(IF(VLOOKUP(W1753,[1]Offen!$H:$I,2,FALSE)=0,"Offen geschält RW"),
IFERROR(IF(VLOOKUP(W1753,[1]Offen!$K:$L,2,FALSE)=0,"Offen vegan"),
IFERROR(IF(VLOOKUP(W1753,[1]Offen!$N:$O,2,FALSE)=0,"Offen Zipfel"),
IFERROR(IF(VLOOKUP(W1753,[1]Offen!$Q:$R,2,FALSE)=0,"Offen Endstücke"),
IFERROR(IF(VLOOKUP(W1753,[1]Vakuumiert!$B:$C,2,FALSE)=0,"Vakuumierter VOS ungeschält"),
IFERROR(IF(VLOOKUP(W1753,[1]Vakuumiert!$E:$F,2,FALSE)=0,"Vakuumierter ABS ungeschält"),
IFERROR(IF(VLOOKUP(W1753,[1]Vakuumiert!$H:$I,2,FALSE)=0,"Vakuumierter VOS geschält"),
IFERROR(IF(VLOOKUP(W1753,[1]Vakuumiert!$K:$L,2,FALSE)=0,"Vakuumierter VOS vegan"),
IFERROR(IF(VLOOKUP(W1753,[1]Vakuumiert!$N:$O,2,FALSE)=0,"Vakuumierter VOS Zipfel"),
IFERROR(IF(VLOOKUP(W1753,[1]Vakuumiert!$Q:$R,2,FALSE)=0,"Vakuumiert geschält"),
IFERROR(IF(VLOOKUP(W1753,'[1]vakuumierte Fertigprodukte'!$B:$C,2,FALSE)=0,"Fertigprodukte"),
IFERROR(IF(VLOOKUP(W1753,'[1]vakuumierte Fertigprodukte'!$E:$FI,2,FALSE)=0,"Vakuumierte Zipfel"),
IFERROR(IF(VLOOKUP(W1753,[1]Wurste!$B:$C,2,FALSE)=0,"Räucherwürste"),
IFERROR(IF(VLOOKUP(W1753,[1]Wurste!$E:$F,2,FALSE)=0,"URW/URGW Wurst"),
IFERROR(IF(VLOOKUP(W1753,[1]Wurste!$H:$I,2,FALSE)=0,"HF-Wurst Vegan"),
IFERROR(IF(VLOOKUP(W1753,[1]Wurste!$K:$L,2,FALSE)=0,"320er ohne Würste"),
IFERROR(IF(AND(OR(Abfalldokumentation!$I1753="BU3",Abfalldokumentation!$I1753="Verkauf"),Abfalldokumentation!$N1753="Schimmel",Abfalldokumentation!$O1753="keinen Abnehmer/kein Schälpersonal"),"Div. Zipfel, ES ohne Verwendung",VLOOKUP(Abfalldokumentation!$M1753,Produktgruppen!A:B,2,FALSE)),"-")))))))))))))))))))))))</f>
        <v>Offen ungeschält ABS</v>
      </c>
      <c r="M1753" s="76" t="str">
        <f>IFERROR(VLOOKUP(Abfalldokumentation!$W1753,Artikel!A:C,3,FALSE),Abfalldokumentation!$W1753)</f>
        <v>ABS CHED-ROT MIT ß-CARO</v>
      </c>
      <c r="N1753" s="76" t="str">
        <f>VLOOKUP(D1753,'Liste Gründe'!A:D,2,FALSE)</f>
        <v>Linienbezogen</v>
      </c>
      <c r="O1753" s="75" t="str">
        <f>IF(ISBLANK(F1753),VLOOKUP(Abfalldokumentation!$X1753,'Liste Gründe'!A:D,3,FALSE),F1753)</f>
        <v>gemischtes Produkt</v>
      </c>
      <c r="P1753" s="76" t="str">
        <f>IF(ISBLANK(Abfalldokumentation!$G1753),"-",Abfalldokumentation!$G1753)</f>
        <v>-</v>
      </c>
      <c r="Q1753" s="76">
        <f t="shared" si="239"/>
        <v>46</v>
      </c>
      <c r="R1753" s="76" t="str">
        <f t="shared" si="240"/>
        <v>Produkte</v>
      </c>
      <c r="S1753" s="76" t="str">
        <f t="shared" si="241"/>
        <v>BUs</v>
      </c>
      <c r="T1753" s="76" t="str">
        <f t="shared" si="242"/>
        <v>Symptome</v>
      </c>
      <c r="U1753" s="76">
        <f>IFERROR(VLOOKUP(Abfalldokumentation!$W1753,Kennzahlen!S:U,3,FALSE)*Abfalldokumentation!$J1753,"0")</f>
        <v>29</v>
      </c>
      <c r="V1753" s="76" t="str">
        <f>IF(ISBLANK(A1753),VLOOKUP(Abfalldokumentation!$W1753,'Linien - BU'!R:S,2,FALSE),A1753)</f>
        <v>BU3</v>
      </c>
      <c r="W1753" s="77">
        <f t="shared" si="243"/>
        <v>29501032</v>
      </c>
      <c r="X1753" s="77">
        <f t="shared" si="244"/>
        <v>81</v>
      </c>
    </row>
    <row r="1754" spans="1:24" ht="30" customHeight="1" x14ac:dyDescent="0.25">
      <c r="A1754" s="39" t="s">
        <v>8</v>
      </c>
      <c r="B1754" s="40">
        <v>29501079</v>
      </c>
      <c r="C1754" s="40">
        <v>223</v>
      </c>
      <c r="D1754" s="40">
        <v>12</v>
      </c>
      <c r="E1754" s="41">
        <v>44515</v>
      </c>
      <c r="F1754" s="59"/>
      <c r="G1754" s="40"/>
      <c r="H1754" s="44" t="str">
        <f>IFERROR(VLOOKUP(Abfalldokumentation!$B1754,Artikel!A:C,3,FALSE),Abfalldokumentation!$B1754)</f>
        <v>VOS GRW-CHILI-NAT ENDST</v>
      </c>
      <c r="I1754" s="78" t="str">
        <f>VLOOKUP(V1754,'Linien - BU'!A:B,2,FALSE)</f>
        <v>BU3</v>
      </c>
      <c r="J1754" s="79">
        <f t="shared" si="238"/>
        <v>223</v>
      </c>
      <c r="K1754" s="80">
        <f>Abfalldokumentation!$E1754</f>
        <v>44515</v>
      </c>
      <c r="L1754" s="79" t="str">
        <f>IFERROR(IF(VLOOKUP(W1754,'[1]Rohware 230'!$B:$C,2,FALSE)=0,"Rohware"),
IFERROR(IF(VLOOKUP(W1754,[1]Sammelnr.!$B:$C,2,FALSE)=0,"Sammelnr. ungeschält ABS"),
IFERROR(IF(VLOOKUP(W1754,[1]Sammelnr.!$E:$F,2,FALSE)=0,"Sammelnr. ungeschält VS"),
IFERROR(IF(VLOOKUP(W1754,[1]Sammelnr.!$H:$I,2,FALSE)=0,"Sammelnr. geschält"),
IFERROR(IF(VLOOKUP(W1754,[1]Offen!$B:$C,2,FALSE)=0,"Offen ungeschält ABS"),
IFERROR(IF(VLOOKUP(W1754,[1]Offen!$E:$F,2,FALSE)=0,"Offen ungeschält VOS"),
IFERROR(IF(VLOOKUP(W1754,[1]Offen!$H:$I,2,FALSE)=0,"Offen geschält RW"),
IFERROR(IF(VLOOKUP(W1754,[1]Offen!$K:$L,2,FALSE)=0,"Offen vegan"),
IFERROR(IF(VLOOKUP(W1754,[1]Offen!$N:$O,2,FALSE)=0,"Offen Zipfel"),
IFERROR(IF(VLOOKUP(W1754,[1]Offen!$Q:$R,2,FALSE)=0,"Offen Endstücke"),
IFERROR(IF(VLOOKUP(W1754,[1]Vakuumiert!$B:$C,2,FALSE)=0,"Vakuumierter VOS ungeschält"),
IFERROR(IF(VLOOKUP(W1754,[1]Vakuumiert!$E:$F,2,FALSE)=0,"Vakuumierter ABS ungeschält"),
IFERROR(IF(VLOOKUP(W1754,[1]Vakuumiert!$H:$I,2,FALSE)=0,"Vakuumierter VOS geschält"),
IFERROR(IF(VLOOKUP(W1754,[1]Vakuumiert!$K:$L,2,FALSE)=0,"Vakuumierter VOS vegan"),
IFERROR(IF(VLOOKUP(W1754,[1]Vakuumiert!$N:$O,2,FALSE)=0,"Vakuumierter VOS Zipfel"),
IFERROR(IF(VLOOKUP(W1754,[1]Vakuumiert!$Q:$R,2,FALSE)=0,"Vakuumiert geschält"),
IFERROR(IF(VLOOKUP(W1754,'[1]vakuumierte Fertigprodukte'!$B:$C,2,FALSE)=0,"Fertigprodukte"),
IFERROR(IF(VLOOKUP(W1754,'[1]vakuumierte Fertigprodukte'!$E:$FI,2,FALSE)=0,"Vakuumierte Zipfel"),
IFERROR(IF(VLOOKUP(W1754,[1]Wurste!$B:$C,2,FALSE)=0,"Räucherwürste"),
IFERROR(IF(VLOOKUP(W1754,[1]Wurste!$E:$F,2,FALSE)=0,"URW/URGW Wurst"),
IFERROR(IF(VLOOKUP(W1754,[1]Wurste!$H:$I,2,FALSE)=0,"HF-Wurst Vegan"),
IFERROR(IF(VLOOKUP(W1754,[1]Wurste!$K:$L,2,FALSE)=0,"320er ohne Würste"),
IFERROR(IF(AND(OR(Abfalldokumentation!$I1754="BU3",Abfalldokumentation!$I1754="Verkauf"),Abfalldokumentation!$N1754="Schimmel",Abfalldokumentation!$O1754="keinen Abnehmer/kein Schälpersonal"),"Div. Zipfel, ES ohne Verwendung",VLOOKUP(Abfalldokumentation!$M1754,Produktgruppen!A:B,2,FALSE)),"-")))))))))))))))))))))))</f>
        <v>Offen Endstücke</v>
      </c>
      <c r="M1754" s="81" t="str">
        <f>IFERROR(VLOOKUP(Abfalldokumentation!$W1754,Artikel!A:C,3,FALSE),Abfalldokumentation!$W1754)</f>
        <v>VOS GRW-CHILI-NAT ENDST</v>
      </c>
      <c r="N1754" s="81" t="str">
        <f>VLOOKUP(D1754,'Liste Gründe'!A:D,2,FALSE)</f>
        <v>Schimmel</v>
      </c>
      <c r="O1754" s="80" t="str">
        <f>IF(ISBLANK(F1754),VLOOKUP(Abfalldokumentation!$X1754,'Liste Gründe'!A:D,3,FALSE),F1754)</f>
        <v>Schimmel</v>
      </c>
      <c r="P1754" s="81" t="str">
        <f>IF(ISBLANK(Abfalldokumentation!$G1754),"-",Abfalldokumentation!$G1754)</f>
        <v>-</v>
      </c>
      <c r="Q1754" s="81">
        <f t="shared" si="239"/>
        <v>46</v>
      </c>
      <c r="R1754" s="81" t="str">
        <f t="shared" si="240"/>
        <v>Produkte</v>
      </c>
      <c r="S1754" s="81" t="str">
        <f t="shared" si="241"/>
        <v>BUs</v>
      </c>
      <c r="T1754" s="81" t="str">
        <f t="shared" si="242"/>
        <v>Symptome</v>
      </c>
      <c r="U1754" s="81">
        <f>IFERROR(VLOOKUP(Abfalldokumentation!$W1754,Kennzahlen!S:U,3,FALSE)*Abfalldokumentation!$J1754,"0")</f>
        <v>111.5</v>
      </c>
      <c r="V1754" s="81" t="str">
        <f>IF(ISBLANK(A1754),VLOOKUP(Abfalldokumentation!$W1754,'Linien - BU'!R:S,2,FALSE),A1754)</f>
        <v>BU3</v>
      </c>
      <c r="W1754" s="77">
        <f t="shared" si="243"/>
        <v>29501079</v>
      </c>
      <c r="X1754" s="77">
        <f t="shared" si="244"/>
        <v>12</v>
      </c>
    </row>
    <row r="1755" spans="1:24" ht="30" customHeight="1" x14ac:dyDescent="0.25">
      <c r="A1755" s="45" t="s">
        <v>106</v>
      </c>
      <c r="B1755" s="46">
        <v>29501003</v>
      </c>
      <c r="C1755" s="46">
        <v>75</v>
      </c>
      <c r="D1755" s="46">
        <v>81</v>
      </c>
      <c r="E1755" s="41">
        <v>44515</v>
      </c>
      <c r="F1755" s="61"/>
      <c r="G1755" s="46"/>
      <c r="H1755" s="50" t="str">
        <f>IFERROR(VLOOKUP(Abfalldokumentation!$B1755,Artikel!A:C,3,FALSE),Abfalldokumentation!$B1755)</f>
        <v>ABS CHED-PF-KRÄUK gemis</v>
      </c>
      <c r="I1755" s="73" t="str">
        <f>VLOOKUP(V1755,'Linien - BU'!A:B,2,FALSE)</f>
        <v>BU3</v>
      </c>
      <c r="J1755" s="74">
        <f t="shared" si="238"/>
        <v>75</v>
      </c>
      <c r="K1755" s="75">
        <f>Abfalldokumentation!$E1755</f>
        <v>44515</v>
      </c>
      <c r="L1755" s="74" t="str">
        <f>IFERROR(IF(VLOOKUP(W1755,'[1]Rohware 230'!$B:$C,2,FALSE)=0,"Rohware"),
IFERROR(IF(VLOOKUP(W1755,[1]Sammelnr.!$B:$C,2,FALSE)=0,"Sammelnr. ungeschält ABS"),
IFERROR(IF(VLOOKUP(W1755,[1]Sammelnr.!$E:$F,2,FALSE)=0,"Sammelnr. ungeschält VS"),
IFERROR(IF(VLOOKUP(W1755,[1]Sammelnr.!$H:$I,2,FALSE)=0,"Sammelnr. geschält"),
IFERROR(IF(VLOOKUP(W1755,[1]Offen!$B:$C,2,FALSE)=0,"Offen ungeschält ABS"),
IFERROR(IF(VLOOKUP(W1755,[1]Offen!$E:$F,2,FALSE)=0,"Offen ungeschält VOS"),
IFERROR(IF(VLOOKUP(W1755,[1]Offen!$H:$I,2,FALSE)=0,"Offen geschält RW"),
IFERROR(IF(VLOOKUP(W1755,[1]Offen!$K:$L,2,FALSE)=0,"Offen vegan"),
IFERROR(IF(VLOOKUP(W1755,[1]Offen!$N:$O,2,FALSE)=0,"Offen Zipfel"),
IFERROR(IF(VLOOKUP(W1755,[1]Offen!$Q:$R,2,FALSE)=0,"Offen Endstücke"),
IFERROR(IF(VLOOKUP(W1755,[1]Vakuumiert!$B:$C,2,FALSE)=0,"Vakuumierter VOS ungeschält"),
IFERROR(IF(VLOOKUP(W1755,[1]Vakuumiert!$E:$F,2,FALSE)=0,"Vakuumierter ABS ungeschält"),
IFERROR(IF(VLOOKUP(W1755,[1]Vakuumiert!$H:$I,2,FALSE)=0,"Vakuumierter VOS geschält"),
IFERROR(IF(VLOOKUP(W1755,[1]Vakuumiert!$K:$L,2,FALSE)=0,"Vakuumierter VOS vegan"),
IFERROR(IF(VLOOKUP(W1755,[1]Vakuumiert!$N:$O,2,FALSE)=0,"Vakuumierter VOS Zipfel"),
IFERROR(IF(VLOOKUP(W1755,[1]Vakuumiert!$Q:$R,2,FALSE)=0,"Vakuumiert geschält"),
IFERROR(IF(VLOOKUP(W1755,'[1]vakuumierte Fertigprodukte'!$B:$C,2,FALSE)=0,"Fertigprodukte"),
IFERROR(IF(VLOOKUP(W1755,'[1]vakuumierte Fertigprodukte'!$E:$FI,2,FALSE)=0,"Vakuumierte Zipfel"),
IFERROR(IF(VLOOKUP(W1755,[1]Wurste!$B:$C,2,FALSE)=0,"Räucherwürste"),
IFERROR(IF(VLOOKUP(W1755,[1]Wurste!$E:$F,2,FALSE)=0,"URW/URGW Wurst"),
IFERROR(IF(VLOOKUP(W1755,[1]Wurste!$H:$I,2,FALSE)=0,"HF-Wurst Vegan"),
IFERROR(IF(VLOOKUP(W1755,[1]Wurste!$K:$L,2,FALSE)=0,"320er ohne Würste"),
IFERROR(IF(AND(OR(Abfalldokumentation!$I1755="BU3",Abfalldokumentation!$I1755="Verkauf"),Abfalldokumentation!$N1755="Schimmel",Abfalldokumentation!$O1755="keinen Abnehmer/kein Schälpersonal"),"Div. Zipfel, ES ohne Verwendung",VLOOKUP(Abfalldokumentation!$M1755,Produktgruppen!A:B,2,FALSE)),"-")))))))))))))))))))))))</f>
        <v>Offen ungeschält ABS</v>
      </c>
      <c r="M1755" s="76" t="str">
        <f>IFERROR(VLOOKUP(Abfalldokumentation!$W1755,Artikel!A:C,3,FALSE),Abfalldokumentation!$W1755)</f>
        <v>ABS CHED-PF-KRÄUK gemis</v>
      </c>
      <c r="N1755" s="76" t="str">
        <f>VLOOKUP(D1755,'Liste Gründe'!A:D,2,FALSE)</f>
        <v>Linienbezogen</v>
      </c>
      <c r="O1755" s="75" t="str">
        <f>IF(ISBLANK(F1755),VLOOKUP(Abfalldokumentation!$X1755,'Liste Gründe'!A:D,3,FALSE),F1755)</f>
        <v>gemischtes Produkt</v>
      </c>
      <c r="P1755" s="76" t="str">
        <f>IF(ISBLANK(Abfalldokumentation!$G1755),"-",Abfalldokumentation!$G1755)</f>
        <v>-</v>
      </c>
      <c r="Q1755" s="76">
        <f t="shared" si="239"/>
        <v>46</v>
      </c>
      <c r="R1755" s="76" t="str">
        <f t="shared" si="240"/>
        <v>Produkte</v>
      </c>
      <c r="S1755" s="76" t="str">
        <f t="shared" si="241"/>
        <v>BUs</v>
      </c>
      <c r="T1755" s="76" t="str">
        <f t="shared" si="242"/>
        <v>Symptome</v>
      </c>
      <c r="U1755" s="76">
        <f>IFERROR(VLOOKUP(Abfalldokumentation!$W1755,Kennzahlen!S:U,3,FALSE)*Abfalldokumentation!$J1755,"0")</f>
        <v>75</v>
      </c>
      <c r="V1755" s="76" t="str">
        <f>IF(ISBLANK(A1755),VLOOKUP(Abfalldokumentation!$W1755,'Linien - BU'!R:S,2,FALSE),A1755)</f>
        <v>Bu3</v>
      </c>
      <c r="W1755" s="77">
        <f t="shared" si="243"/>
        <v>29501003</v>
      </c>
      <c r="X1755" s="77">
        <f t="shared" si="244"/>
        <v>81</v>
      </c>
    </row>
    <row r="1756" spans="1:24" ht="30" customHeight="1" x14ac:dyDescent="0.25">
      <c r="A1756" s="39" t="s">
        <v>7</v>
      </c>
      <c r="B1756" s="40" t="s">
        <v>36</v>
      </c>
      <c r="C1756" s="40">
        <f>59+70</f>
        <v>129</v>
      </c>
      <c r="D1756" s="40">
        <v>30</v>
      </c>
      <c r="E1756" s="41">
        <v>44515</v>
      </c>
      <c r="F1756" s="59"/>
      <c r="G1756" s="40"/>
      <c r="H1756" s="44" t="str">
        <f>IFERROR(VLOOKUP(Abfalldokumentation!$B1756,Artikel!A:C,3,FALSE),Abfalldokumentation!$B1756)</f>
        <v>-</v>
      </c>
      <c r="I1756" s="78" t="str">
        <f>VLOOKUP(V1756,'Linien - BU'!A:B,2,FALSE)</f>
        <v>BU2</v>
      </c>
      <c r="J1756" s="79">
        <f t="shared" si="238"/>
        <v>129</v>
      </c>
      <c r="K1756" s="80">
        <f>Abfalldokumentation!$E1756</f>
        <v>44515</v>
      </c>
      <c r="L1756" s="79" t="str">
        <f>IFERROR(IF(VLOOKUP(W1756,'[1]Rohware 230'!$B:$C,2,FALSE)=0,"Rohware"),
IFERROR(IF(VLOOKUP(W1756,[1]Sammelnr.!$B:$C,2,FALSE)=0,"Sammelnr. ungeschält ABS"),
IFERROR(IF(VLOOKUP(W1756,[1]Sammelnr.!$E:$F,2,FALSE)=0,"Sammelnr. ungeschält VS"),
IFERROR(IF(VLOOKUP(W1756,[1]Sammelnr.!$H:$I,2,FALSE)=0,"Sammelnr. geschält"),
IFERROR(IF(VLOOKUP(W1756,[1]Offen!$B:$C,2,FALSE)=0,"Offen ungeschält ABS"),
IFERROR(IF(VLOOKUP(W1756,[1]Offen!$E:$F,2,FALSE)=0,"Offen ungeschält VOS"),
IFERROR(IF(VLOOKUP(W1756,[1]Offen!$H:$I,2,FALSE)=0,"Offen geschält RW"),
IFERROR(IF(VLOOKUP(W1756,[1]Offen!$K:$L,2,FALSE)=0,"Offen vegan"),
IFERROR(IF(VLOOKUP(W1756,[1]Offen!$N:$O,2,FALSE)=0,"Offen Zipfel"),
IFERROR(IF(VLOOKUP(W1756,[1]Offen!$Q:$R,2,FALSE)=0,"Offen Endstücke"),
IFERROR(IF(VLOOKUP(W1756,[1]Vakuumiert!$B:$C,2,FALSE)=0,"Vakuumierter VOS ungeschält"),
IFERROR(IF(VLOOKUP(W1756,[1]Vakuumiert!$E:$F,2,FALSE)=0,"Vakuumierter ABS ungeschält"),
IFERROR(IF(VLOOKUP(W1756,[1]Vakuumiert!$H:$I,2,FALSE)=0,"Vakuumierter VOS geschält"),
IFERROR(IF(VLOOKUP(W1756,[1]Vakuumiert!$K:$L,2,FALSE)=0,"Vakuumierter VOS vegan"),
IFERROR(IF(VLOOKUP(W1756,[1]Vakuumiert!$N:$O,2,FALSE)=0,"Vakuumierter VOS Zipfel"),
IFERROR(IF(VLOOKUP(W1756,[1]Vakuumiert!$Q:$R,2,FALSE)=0,"Vakuumiert geschält"),
IFERROR(IF(VLOOKUP(W1756,'[1]vakuumierte Fertigprodukte'!$B:$C,2,FALSE)=0,"Fertigprodukte"),
IFERROR(IF(VLOOKUP(W1756,'[1]vakuumierte Fertigprodukte'!$E:$FI,2,FALSE)=0,"Vakuumierte Zipfel"),
IFERROR(IF(VLOOKUP(W1756,[1]Wurste!$B:$C,2,FALSE)=0,"Räucherwürste"),
IFERROR(IF(VLOOKUP(W1756,[1]Wurste!$E:$F,2,FALSE)=0,"URW/URGW Wurst"),
IFERROR(IF(VLOOKUP(W1756,[1]Wurste!$H:$I,2,FALSE)=0,"HF-Wurst Vegan"),
IFERROR(IF(VLOOKUP(W1756,[1]Wurste!$K:$L,2,FALSE)=0,"320er ohne Würste"),
IFERROR(IF(AND(OR(Abfalldokumentation!$I1756="BU3",Abfalldokumentation!$I1756="Verkauf"),Abfalldokumentation!$N1756="Schimmel",Abfalldokumentation!$O1756="keinen Abnehmer/kein Schälpersonal"),"Div. Zipfel, ES ohne Verwendung",VLOOKUP(Abfalldokumentation!$M1756,Produktgruppen!A:B,2,FALSE)),"-")))))))))))))))))))))))</f>
        <v>Rest</v>
      </c>
      <c r="M1756" s="81" t="str">
        <f>IFERROR(VLOOKUP(Abfalldokumentation!$W1756,Artikel!A:C,3,FALSE),Abfalldokumentation!$W1756)</f>
        <v>-</v>
      </c>
      <c r="N1756" s="81" t="str">
        <f>VLOOKUP(D1756,'Liste Gründe'!A:D,2,FALSE)</f>
        <v>Linienbezogen</v>
      </c>
      <c r="O1756" s="80" t="str">
        <f>IF(ISBLANK(F1756),VLOOKUP(Abfalldokumentation!$X1756,'Liste Gründe'!A:D,3,FALSE),F1756)</f>
        <v>Maschinenabfall</v>
      </c>
      <c r="P1756" s="81" t="str">
        <f>IF(ISBLANK(Abfalldokumentation!$G1756),"-",Abfalldokumentation!$G1756)</f>
        <v>-</v>
      </c>
      <c r="Q1756" s="81">
        <f t="shared" si="239"/>
        <v>46</v>
      </c>
      <c r="R1756" s="81" t="str">
        <f t="shared" si="240"/>
        <v>Produkte</v>
      </c>
      <c r="S1756" s="81" t="str">
        <f t="shared" si="241"/>
        <v>BUs</v>
      </c>
      <c r="T1756" s="81" t="str">
        <f t="shared" si="242"/>
        <v>Symptome</v>
      </c>
      <c r="U1756" s="81" t="str">
        <f>IFERROR(VLOOKUP(Abfalldokumentation!$W1756,Kennzahlen!S:U,3,FALSE)*Abfalldokumentation!$J1756,"0")</f>
        <v>0</v>
      </c>
      <c r="V1756" s="81" t="str">
        <f>IF(ISBLANK(A1756),VLOOKUP(Abfalldokumentation!$W1756,'Linien - BU'!R:S,2,FALSE),A1756)</f>
        <v>BU2</v>
      </c>
      <c r="W1756" s="77" t="str">
        <f t="shared" si="243"/>
        <v>-</v>
      </c>
      <c r="X1756" s="77">
        <f t="shared" si="244"/>
        <v>30</v>
      </c>
    </row>
    <row r="1757" spans="1:24" ht="30" customHeight="1" x14ac:dyDescent="0.25">
      <c r="A1757" s="45" t="s">
        <v>8</v>
      </c>
      <c r="B1757" s="46" t="s">
        <v>229</v>
      </c>
      <c r="C1757" s="46">
        <f>111-70</f>
        <v>41</v>
      </c>
      <c r="D1757" s="46">
        <v>30</v>
      </c>
      <c r="E1757" s="41">
        <v>44515</v>
      </c>
      <c r="F1757" s="61"/>
      <c r="G1757" s="46"/>
      <c r="H1757" s="50" t="str">
        <f>IFERROR(VLOOKUP(Abfalldokumentation!$B1757,Artikel!A:C,3,FALSE),Abfalldokumentation!$B1757)</f>
        <v>Würfel</v>
      </c>
      <c r="I1757" s="73" t="str">
        <f>VLOOKUP(V1757,'Linien - BU'!A:B,2,FALSE)</f>
        <v>BU3</v>
      </c>
      <c r="J1757" s="74">
        <f t="shared" si="238"/>
        <v>41</v>
      </c>
      <c r="K1757" s="75">
        <f>Abfalldokumentation!$E1757</f>
        <v>44515</v>
      </c>
      <c r="L1757" s="74" t="str">
        <f>IFERROR(IF(VLOOKUP(W1757,'[1]Rohware 230'!$B:$C,2,FALSE)=0,"Rohware"),
IFERROR(IF(VLOOKUP(W1757,[1]Sammelnr.!$B:$C,2,FALSE)=0,"Sammelnr. ungeschält ABS"),
IFERROR(IF(VLOOKUP(W1757,[1]Sammelnr.!$E:$F,2,FALSE)=0,"Sammelnr. ungeschält VS"),
IFERROR(IF(VLOOKUP(W1757,[1]Sammelnr.!$H:$I,2,FALSE)=0,"Sammelnr. geschält"),
IFERROR(IF(VLOOKUP(W1757,[1]Offen!$B:$C,2,FALSE)=0,"Offen ungeschält ABS"),
IFERROR(IF(VLOOKUP(W1757,[1]Offen!$E:$F,2,FALSE)=0,"Offen ungeschält VOS"),
IFERROR(IF(VLOOKUP(W1757,[1]Offen!$H:$I,2,FALSE)=0,"Offen geschält RW"),
IFERROR(IF(VLOOKUP(W1757,[1]Offen!$K:$L,2,FALSE)=0,"Offen vegan"),
IFERROR(IF(VLOOKUP(W1757,[1]Offen!$N:$O,2,FALSE)=0,"Offen Zipfel"),
IFERROR(IF(VLOOKUP(W1757,[1]Offen!$Q:$R,2,FALSE)=0,"Offen Endstücke"),
IFERROR(IF(VLOOKUP(W1757,[1]Vakuumiert!$B:$C,2,FALSE)=0,"Vakuumierter VOS ungeschält"),
IFERROR(IF(VLOOKUP(W1757,[1]Vakuumiert!$E:$F,2,FALSE)=0,"Vakuumierter ABS ungeschält"),
IFERROR(IF(VLOOKUP(W1757,[1]Vakuumiert!$H:$I,2,FALSE)=0,"Vakuumierter VOS geschält"),
IFERROR(IF(VLOOKUP(W1757,[1]Vakuumiert!$K:$L,2,FALSE)=0,"Vakuumierter VOS vegan"),
IFERROR(IF(VLOOKUP(W1757,[1]Vakuumiert!$N:$O,2,FALSE)=0,"Vakuumierter VOS Zipfel"),
IFERROR(IF(VLOOKUP(W1757,[1]Vakuumiert!$Q:$R,2,FALSE)=0,"Vakuumiert geschält"),
IFERROR(IF(VLOOKUP(W1757,'[1]vakuumierte Fertigprodukte'!$B:$C,2,FALSE)=0,"Fertigprodukte"),
IFERROR(IF(VLOOKUP(W1757,'[1]vakuumierte Fertigprodukte'!$E:$FI,2,FALSE)=0,"Vakuumierte Zipfel"),
IFERROR(IF(VLOOKUP(W1757,[1]Wurste!$B:$C,2,FALSE)=0,"Räucherwürste"),
IFERROR(IF(VLOOKUP(W1757,[1]Wurste!$E:$F,2,FALSE)=0,"URW/URGW Wurst"),
IFERROR(IF(VLOOKUP(W1757,[1]Wurste!$H:$I,2,FALSE)=0,"HF-Wurst Vegan"),
IFERROR(IF(VLOOKUP(W1757,[1]Wurste!$K:$L,2,FALSE)=0,"320er ohne Würste"),
IFERROR(IF(AND(OR(Abfalldokumentation!$I1757="BU3",Abfalldokumentation!$I1757="Verkauf"),Abfalldokumentation!$N1757="Schimmel",Abfalldokumentation!$O1757="keinen Abnehmer/kein Schälpersonal"),"Div. Zipfel, ES ohne Verwendung",VLOOKUP(Abfalldokumentation!$M1757,Produktgruppen!A:B,2,FALSE)),"-")))))))))))))))))))))))</f>
        <v>ABS</v>
      </c>
      <c r="M1757" s="76" t="str">
        <f>IFERROR(VLOOKUP(Abfalldokumentation!$W1757,Artikel!A:C,3,FALSE),Abfalldokumentation!$W1757)</f>
        <v>Würfel</v>
      </c>
      <c r="N1757" s="76" t="str">
        <f>VLOOKUP(D1757,'Liste Gründe'!A:D,2,FALSE)</f>
        <v>Linienbezogen</v>
      </c>
      <c r="O1757" s="75" t="str">
        <f>IF(ISBLANK(F1757),VLOOKUP(Abfalldokumentation!$X1757,'Liste Gründe'!A:D,3,FALSE),F1757)</f>
        <v>Maschinenabfall</v>
      </c>
      <c r="P1757" s="76" t="str">
        <f>IF(ISBLANK(Abfalldokumentation!$G1757),"-",Abfalldokumentation!$G1757)</f>
        <v>-</v>
      </c>
      <c r="Q1757" s="76">
        <f t="shared" si="239"/>
        <v>46</v>
      </c>
      <c r="R1757" s="76" t="str">
        <f t="shared" si="240"/>
        <v>Produkte</v>
      </c>
      <c r="S1757" s="76" t="str">
        <f t="shared" si="241"/>
        <v>BUs</v>
      </c>
      <c r="T1757" s="76" t="str">
        <f t="shared" si="242"/>
        <v>Symptome</v>
      </c>
      <c r="U1757" s="76" t="str">
        <f>IFERROR(VLOOKUP(Abfalldokumentation!$W1757,Kennzahlen!S:U,3,FALSE)*Abfalldokumentation!$J1757,"0")</f>
        <v>0</v>
      </c>
      <c r="V1757" s="76" t="str">
        <f>IF(ISBLANK(A1757),VLOOKUP(Abfalldokumentation!$W1757,'Linien - BU'!R:S,2,FALSE),A1757)</f>
        <v>BU3</v>
      </c>
      <c r="W1757" s="77" t="str">
        <f t="shared" si="243"/>
        <v>Würfel</v>
      </c>
      <c r="X1757" s="77">
        <f t="shared" si="244"/>
        <v>30</v>
      </c>
    </row>
    <row r="1758" spans="1:24" ht="30" customHeight="1" x14ac:dyDescent="0.25">
      <c r="A1758" s="39" t="s">
        <v>74</v>
      </c>
      <c r="B1758" s="40" t="s">
        <v>36</v>
      </c>
      <c r="C1758" s="40">
        <f>135+14.4</f>
        <v>149.4</v>
      </c>
      <c r="D1758" s="40">
        <v>10</v>
      </c>
      <c r="E1758" s="41">
        <v>44515</v>
      </c>
      <c r="F1758" s="59"/>
      <c r="G1758" s="40"/>
      <c r="H1758" s="44" t="str">
        <f>IFERROR(VLOOKUP(Abfalldokumentation!$B1758,Artikel!A:C,3,FALSE),Abfalldokumentation!$B1758)</f>
        <v>-</v>
      </c>
      <c r="I1758" s="78" t="str">
        <f>VLOOKUP(V1758,'Linien - BU'!A:B,2,FALSE)</f>
        <v>BU1</v>
      </c>
      <c r="J1758" s="79">
        <f t="shared" si="238"/>
        <v>149.4</v>
      </c>
      <c r="K1758" s="80">
        <f>Abfalldokumentation!$E1758</f>
        <v>44515</v>
      </c>
      <c r="L1758" s="79" t="str">
        <f>IFERROR(IF(VLOOKUP(W1758,'[1]Rohware 230'!$B:$C,2,FALSE)=0,"Rohware"),
IFERROR(IF(VLOOKUP(W1758,[1]Sammelnr.!$B:$C,2,FALSE)=0,"Sammelnr. ungeschält ABS"),
IFERROR(IF(VLOOKUP(W1758,[1]Sammelnr.!$E:$F,2,FALSE)=0,"Sammelnr. ungeschält VS"),
IFERROR(IF(VLOOKUP(W1758,[1]Sammelnr.!$H:$I,2,FALSE)=0,"Sammelnr. geschält"),
IFERROR(IF(VLOOKUP(W1758,[1]Offen!$B:$C,2,FALSE)=0,"Offen ungeschält ABS"),
IFERROR(IF(VLOOKUP(W1758,[1]Offen!$E:$F,2,FALSE)=0,"Offen ungeschält VOS"),
IFERROR(IF(VLOOKUP(W1758,[1]Offen!$H:$I,2,FALSE)=0,"Offen geschält RW"),
IFERROR(IF(VLOOKUP(W1758,[1]Offen!$K:$L,2,FALSE)=0,"Offen vegan"),
IFERROR(IF(VLOOKUP(W1758,[1]Offen!$N:$O,2,FALSE)=0,"Offen Zipfel"),
IFERROR(IF(VLOOKUP(W1758,[1]Offen!$Q:$R,2,FALSE)=0,"Offen Endstücke"),
IFERROR(IF(VLOOKUP(W1758,[1]Vakuumiert!$B:$C,2,FALSE)=0,"Vakuumierter VOS ungeschält"),
IFERROR(IF(VLOOKUP(W1758,[1]Vakuumiert!$E:$F,2,FALSE)=0,"Vakuumierter ABS ungeschält"),
IFERROR(IF(VLOOKUP(W1758,[1]Vakuumiert!$H:$I,2,FALSE)=0,"Vakuumierter VOS geschält"),
IFERROR(IF(VLOOKUP(W1758,[1]Vakuumiert!$K:$L,2,FALSE)=0,"Vakuumierter VOS vegan"),
IFERROR(IF(VLOOKUP(W1758,[1]Vakuumiert!$N:$O,2,FALSE)=0,"Vakuumierter VOS Zipfel"),
IFERROR(IF(VLOOKUP(W1758,[1]Vakuumiert!$Q:$R,2,FALSE)=0,"Vakuumiert geschält"),
IFERROR(IF(VLOOKUP(W1758,'[1]vakuumierte Fertigprodukte'!$B:$C,2,FALSE)=0,"Fertigprodukte"),
IFERROR(IF(VLOOKUP(W1758,'[1]vakuumierte Fertigprodukte'!$E:$FI,2,FALSE)=0,"Vakuumierte Zipfel"),
IFERROR(IF(VLOOKUP(W1758,[1]Wurste!$B:$C,2,FALSE)=0,"Räucherwürste"),
IFERROR(IF(VLOOKUP(W1758,[1]Wurste!$E:$F,2,FALSE)=0,"URW/URGW Wurst"),
IFERROR(IF(VLOOKUP(W1758,[1]Wurste!$H:$I,2,FALSE)=0,"HF-Wurst Vegan"),
IFERROR(IF(VLOOKUP(W1758,[1]Wurste!$K:$L,2,FALSE)=0,"320er ohne Würste"),
IFERROR(IF(AND(OR(Abfalldokumentation!$I1758="BU3",Abfalldokumentation!$I1758="Verkauf"),Abfalldokumentation!$N1758="Schimmel",Abfalldokumentation!$O1758="keinen Abnehmer/kein Schälpersonal"),"Div. Zipfel, ES ohne Verwendung",VLOOKUP(Abfalldokumentation!$M1758,Produktgruppen!A:B,2,FALSE)),"-")))))))))))))))))))))))</f>
        <v>Rest</v>
      </c>
      <c r="M1758" s="81" t="str">
        <f>IFERROR(VLOOKUP(Abfalldokumentation!$W1758,Artikel!A:C,3,FALSE),Abfalldokumentation!$W1758)</f>
        <v>-</v>
      </c>
      <c r="N1758" s="81" t="str">
        <f>VLOOKUP(D1758,'Liste Gründe'!A:D,2,FALSE)</f>
        <v>Linienbezogen</v>
      </c>
      <c r="O1758" s="80" t="str">
        <f>IF(ISBLANK(F1758),VLOOKUP(Abfalldokumentation!$X1758,'Liste Gründe'!A:D,3,FALSE),F1758)</f>
        <v>Reinigung</v>
      </c>
      <c r="P1758" s="81" t="str">
        <f>IF(ISBLANK(Abfalldokumentation!$G1758),"-",Abfalldokumentation!$G1758)</f>
        <v>-</v>
      </c>
      <c r="Q1758" s="81">
        <f t="shared" si="239"/>
        <v>46</v>
      </c>
      <c r="R1758" s="81" t="str">
        <f t="shared" si="240"/>
        <v>Produkte</v>
      </c>
      <c r="S1758" s="81" t="str">
        <f t="shared" si="241"/>
        <v>BUs</v>
      </c>
      <c r="T1758" s="81" t="str">
        <f t="shared" si="242"/>
        <v>Symptome</v>
      </c>
      <c r="U1758" s="81" t="str">
        <f>IFERROR(VLOOKUP(Abfalldokumentation!$W1758,Kennzahlen!S:U,3,FALSE)*Abfalldokumentation!$J1758,"0")</f>
        <v>0</v>
      </c>
      <c r="V1758" s="81" t="str">
        <f>IF(ISBLANK(A1758),VLOOKUP(Abfalldokumentation!$W1758,'Linien - BU'!R:S,2,FALSE),A1758)</f>
        <v>Schmelze</v>
      </c>
      <c r="W1758" s="77" t="str">
        <f t="shared" si="243"/>
        <v>-</v>
      </c>
      <c r="X1758" s="77">
        <f t="shared" si="244"/>
        <v>10</v>
      </c>
    </row>
    <row r="1759" spans="1:24" ht="30" customHeight="1" x14ac:dyDescent="0.25">
      <c r="A1759" s="45" t="s">
        <v>74</v>
      </c>
      <c r="B1759" s="46">
        <v>29600004</v>
      </c>
      <c r="C1759" s="46">
        <v>172</v>
      </c>
      <c r="D1759" s="46">
        <v>12</v>
      </c>
      <c r="E1759" s="41">
        <v>44515</v>
      </c>
      <c r="F1759" s="61"/>
      <c r="G1759" s="46"/>
      <c r="H1759" s="50" t="str">
        <f>IFERROR(VLOOKUP(Abfalldokumentation!$B1759,Artikel!A:C,3,FALSE),Abfalldokumentation!$B1759)</f>
        <v>ABS 45-48% Konventionel</v>
      </c>
      <c r="I1759" s="73" t="str">
        <f>VLOOKUP(V1759,'Linien - BU'!A:B,2,FALSE)</f>
        <v>BU1</v>
      </c>
      <c r="J1759" s="74">
        <f t="shared" si="238"/>
        <v>172</v>
      </c>
      <c r="K1759" s="75">
        <f>Abfalldokumentation!$E1759</f>
        <v>44515</v>
      </c>
      <c r="L1759" s="74" t="str">
        <f>IFERROR(IF(VLOOKUP(W1759,'[1]Rohware 230'!$B:$C,2,FALSE)=0,"Rohware"),
IFERROR(IF(VLOOKUP(W1759,[1]Sammelnr.!$B:$C,2,FALSE)=0,"Sammelnr. ungeschält ABS"),
IFERROR(IF(VLOOKUP(W1759,[1]Sammelnr.!$E:$F,2,FALSE)=0,"Sammelnr. ungeschält VS"),
IFERROR(IF(VLOOKUP(W1759,[1]Sammelnr.!$H:$I,2,FALSE)=0,"Sammelnr. geschält"),
IFERROR(IF(VLOOKUP(W1759,[1]Offen!$B:$C,2,FALSE)=0,"Offen ungeschält ABS"),
IFERROR(IF(VLOOKUP(W1759,[1]Offen!$E:$F,2,FALSE)=0,"Offen ungeschält VOS"),
IFERROR(IF(VLOOKUP(W1759,[1]Offen!$H:$I,2,FALSE)=0,"Offen geschält RW"),
IFERROR(IF(VLOOKUP(W1759,[1]Offen!$K:$L,2,FALSE)=0,"Offen vegan"),
IFERROR(IF(VLOOKUP(W1759,[1]Offen!$N:$O,2,FALSE)=0,"Offen Zipfel"),
IFERROR(IF(VLOOKUP(W1759,[1]Offen!$Q:$R,2,FALSE)=0,"Offen Endstücke"),
IFERROR(IF(VLOOKUP(W1759,[1]Vakuumiert!$B:$C,2,FALSE)=0,"Vakuumierter VOS ungeschält"),
IFERROR(IF(VLOOKUP(W1759,[1]Vakuumiert!$E:$F,2,FALSE)=0,"Vakuumierter ABS ungeschält"),
IFERROR(IF(VLOOKUP(W1759,[1]Vakuumiert!$H:$I,2,FALSE)=0,"Vakuumierter VOS geschält"),
IFERROR(IF(VLOOKUP(W1759,[1]Vakuumiert!$K:$L,2,FALSE)=0,"Vakuumierter VOS vegan"),
IFERROR(IF(VLOOKUP(W1759,[1]Vakuumiert!$N:$O,2,FALSE)=0,"Vakuumierter VOS Zipfel"),
IFERROR(IF(VLOOKUP(W1759,[1]Vakuumiert!$Q:$R,2,FALSE)=0,"Vakuumiert geschält"),
IFERROR(IF(VLOOKUP(W1759,'[1]vakuumierte Fertigprodukte'!$B:$C,2,FALSE)=0,"Fertigprodukte"),
IFERROR(IF(VLOOKUP(W1759,'[1]vakuumierte Fertigprodukte'!$E:$FI,2,FALSE)=0,"Vakuumierte Zipfel"),
IFERROR(IF(VLOOKUP(W1759,[1]Wurste!$B:$C,2,FALSE)=0,"Räucherwürste"),
IFERROR(IF(VLOOKUP(W1759,[1]Wurste!$E:$F,2,FALSE)=0,"URW/URGW Wurst"),
IFERROR(IF(VLOOKUP(W1759,[1]Wurste!$H:$I,2,FALSE)=0,"HF-Wurst Vegan"),
IFERROR(IF(VLOOKUP(W1759,[1]Wurste!$K:$L,2,FALSE)=0,"320er ohne Würste"),
IFERROR(IF(AND(OR(Abfalldokumentation!$I1759="BU3",Abfalldokumentation!$I1759="Verkauf"),Abfalldokumentation!$N1759="Schimmel",Abfalldokumentation!$O1759="keinen Abnehmer/kein Schälpersonal"),"Div. Zipfel, ES ohne Verwendung",VLOOKUP(Abfalldokumentation!$M1759,Produktgruppen!A:B,2,FALSE)),"-")))))))))))))))))))))))</f>
        <v>Sammelnr. ungeschält ABS</v>
      </c>
      <c r="M1759" s="76" t="str">
        <f>IFERROR(VLOOKUP(Abfalldokumentation!$W1759,Artikel!A:C,3,FALSE),Abfalldokumentation!$W1759)</f>
        <v>ABS 45-48% Konventionel</v>
      </c>
      <c r="N1759" s="76" t="str">
        <f>VLOOKUP(D1759,'Liste Gründe'!A:D,2,FALSE)</f>
        <v>Schimmel</v>
      </c>
      <c r="O1759" s="75" t="str">
        <f>IF(ISBLANK(F1759),VLOOKUP(Abfalldokumentation!$X1759,'Liste Gründe'!A:D,3,FALSE),F1759)</f>
        <v>Schimmel</v>
      </c>
      <c r="P1759" s="76" t="str">
        <f>IF(ISBLANK(Abfalldokumentation!$G1759),"-",Abfalldokumentation!$G1759)</f>
        <v>-</v>
      </c>
      <c r="Q1759" s="76">
        <f t="shared" si="239"/>
        <v>46</v>
      </c>
      <c r="R1759" s="76" t="str">
        <f t="shared" si="240"/>
        <v>Produkte</v>
      </c>
      <c r="S1759" s="76" t="str">
        <f t="shared" si="241"/>
        <v>BUs</v>
      </c>
      <c r="T1759" s="76" t="str">
        <f t="shared" si="242"/>
        <v>Symptome</v>
      </c>
      <c r="U1759" s="76">
        <f>IFERROR(VLOOKUP(Abfalldokumentation!$W1759,Kennzahlen!S:U,3,FALSE)*Abfalldokumentation!$J1759,"0")</f>
        <v>347.02719999999999</v>
      </c>
      <c r="V1759" s="76" t="str">
        <f>IF(ISBLANK(A1759),VLOOKUP(Abfalldokumentation!$W1759,'Linien - BU'!R:S,2,FALSE),A1759)</f>
        <v>Schmelze</v>
      </c>
      <c r="W1759" s="77">
        <f t="shared" si="243"/>
        <v>29600004</v>
      </c>
      <c r="X1759" s="77">
        <f t="shared" si="244"/>
        <v>12</v>
      </c>
    </row>
    <row r="1760" spans="1:24" ht="30" customHeight="1" x14ac:dyDescent="0.25">
      <c r="A1760" s="39" t="s">
        <v>106</v>
      </c>
      <c r="B1760" s="40" t="s">
        <v>36</v>
      </c>
      <c r="C1760" s="40">
        <v>309</v>
      </c>
      <c r="D1760" s="40">
        <v>12</v>
      </c>
      <c r="E1760" s="41">
        <v>44515</v>
      </c>
      <c r="F1760" s="59"/>
      <c r="G1760" s="40"/>
      <c r="H1760" s="44" t="str">
        <f>IFERROR(VLOOKUP(Abfalldokumentation!$B1760,Artikel!A:C,3,FALSE),Abfalldokumentation!$B1760)</f>
        <v>-</v>
      </c>
      <c r="I1760" s="78" t="str">
        <f>VLOOKUP(V1760,'Linien - BU'!A:B,2,FALSE)</f>
        <v>BU3</v>
      </c>
      <c r="J1760" s="79">
        <f t="shared" si="238"/>
        <v>309</v>
      </c>
      <c r="K1760" s="80">
        <f>Abfalldokumentation!$E1760</f>
        <v>44515</v>
      </c>
      <c r="L1760" s="79" t="str">
        <f>IFERROR(IF(VLOOKUP(W1760,'[1]Rohware 230'!$B:$C,2,FALSE)=0,"Rohware"),
IFERROR(IF(VLOOKUP(W1760,[1]Sammelnr.!$B:$C,2,FALSE)=0,"Sammelnr. ungeschält ABS"),
IFERROR(IF(VLOOKUP(W1760,[1]Sammelnr.!$E:$F,2,FALSE)=0,"Sammelnr. ungeschält VS"),
IFERROR(IF(VLOOKUP(W1760,[1]Sammelnr.!$H:$I,2,FALSE)=0,"Sammelnr. geschält"),
IFERROR(IF(VLOOKUP(W1760,[1]Offen!$B:$C,2,FALSE)=0,"Offen ungeschält ABS"),
IFERROR(IF(VLOOKUP(W1760,[1]Offen!$E:$F,2,FALSE)=0,"Offen ungeschält VOS"),
IFERROR(IF(VLOOKUP(W1760,[1]Offen!$H:$I,2,FALSE)=0,"Offen geschält RW"),
IFERROR(IF(VLOOKUP(W1760,[1]Offen!$K:$L,2,FALSE)=0,"Offen vegan"),
IFERROR(IF(VLOOKUP(W1760,[1]Offen!$N:$O,2,FALSE)=0,"Offen Zipfel"),
IFERROR(IF(VLOOKUP(W1760,[1]Offen!$Q:$R,2,FALSE)=0,"Offen Endstücke"),
IFERROR(IF(VLOOKUP(W1760,[1]Vakuumiert!$B:$C,2,FALSE)=0,"Vakuumierter VOS ungeschält"),
IFERROR(IF(VLOOKUP(W1760,[1]Vakuumiert!$E:$F,2,FALSE)=0,"Vakuumierter ABS ungeschält"),
IFERROR(IF(VLOOKUP(W1760,[1]Vakuumiert!$H:$I,2,FALSE)=0,"Vakuumierter VOS geschält"),
IFERROR(IF(VLOOKUP(W1760,[1]Vakuumiert!$K:$L,2,FALSE)=0,"Vakuumierter VOS vegan"),
IFERROR(IF(VLOOKUP(W1760,[1]Vakuumiert!$N:$O,2,FALSE)=0,"Vakuumierter VOS Zipfel"),
IFERROR(IF(VLOOKUP(W1760,[1]Vakuumiert!$Q:$R,2,FALSE)=0,"Vakuumiert geschält"),
IFERROR(IF(VLOOKUP(W1760,'[1]vakuumierte Fertigprodukte'!$B:$C,2,FALSE)=0,"Fertigprodukte"),
IFERROR(IF(VLOOKUP(W1760,'[1]vakuumierte Fertigprodukte'!$E:$FI,2,FALSE)=0,"Vakuumierte Zipfel"),
IFERROR(IF(VLOOKUP(W1760,[1]Wurste!$B:$C,2,FALSE)=0,"Räucherwürste"),
IFERROR(IF(VLOOKUP(W1760,[1]Wurste!$E:$F,2,FALSE)=0,"URW/URGW Wurst"),
IFERROR(IF(VLOOKUP(W1760,[1]Wurste!$H:$I,2,FALSE)=0,"HF-Wurst Vegan"),
IFERROR(IF(VLOOKUP(W1760,[1]Wurste!$K:$L,2,FALSE)=0,"320er ohne Würste"),
IFERROR(IF(AND(OR(Abfalldokumentation!$I1760="BU3",Abfalldokumentation!$I1760="Verkauf"),Abfalldokumentation!$N1760="Schimmel",Abfalldokumentation!$O1760="keinen Abnehmer/kein Schälpersonal"),"Div. Zipfel, ES ohne Verwendung",VLOOKUP(Abfalldokumentation!$M1760,Produktgruppen!A:B,2,FALSE)),"-")))))))))))))))))))))))</f>
        <v>Rest</v>
      </c>
      <c r="M1760" s="81" t="str">
        <f>IFERROR(VLOOKUP(Abfalldokumentation!$W1760,Artikel!A:C,3,FALSE),Abfalldokumentation!$W1760)</f>
        <v>-</v>
      </c>
      <c r="N1760" s="81" t="str">
        <f>VLOOKUP(D1760,'Liste Gründe'!A:D,2,FALSE)</f>
        <v>Schimmel</v>
      </c>
      <c r="O1760" s="80" t="str">
        <f>IF(ISBLANK(F1760),VLOOKUP(Abfalldokumentation!$X1760,'Liste Gründe'!A:D,3,FALSE),F1760)</f>
        <v>Schimmel</v>
      </c>
      <c r="P1760" s="81" t="str">
        <f>IF(ISBLANK(Abfalldokumentation!$G1760),"-",Abfalldokumentation!$G1760)</f>
        <v>-</v>
      </c>
      <c r="Q1760" s="81">
        <f t="shared" si="239"/>
        <v>46</v>
      </c>
      <c r="R1760" s="81" t="str">
        <f t="shared" si="240"/>
        <v>Produkte</v>
      </c>
      <c r="S1760" s="81" t="str">
        <f t="shared" si="241"/>
        <v>BUs</v>
      </c>
      <c r="T1760" s="81" t="str">
        <f t="shared" si="242"/>
        <v>Symptome</v>
      </c>
      <c r="U1760" s="81" t="str">
        <f>IFERROR(VLOOKUP(Abfalldokumentation!$W1760,Kennzahlen!S:U,3,FALSE)*Abfalldokumentation!$J1760,"0")</f>
        <v>0</v>
      </c>
      <c r="V1760" s="81" t="str">
        <f>IF(ISBLANK(A1760),VLOOKUP(Abfalldokumentation!$W1760,'Linien - BU'!R:S,2,FALSE),A1760)</f>
        <v>Bu3</v>
      </c>
      <c r="W1760" s="77" t="str">
        <f t="shared" si="243"/>
        <v>-</v>
      </c>
      <c r="X1760" s="77">
        <f t="shared" si="244"/>
        <v>12</v>
      </c>
    </row>
    <row r="1761" spans="1:24" ht="30" customHeight="1" x14ac:dyDescent="0.25">
      <c r="A1761" s="45" t="s">
        <v>106</v>
      </c>
      <c r="B1761" s="46" t="s">
        <v>36</v>
      </c>
      <c r="C1761" s="46">
        <v>18.2</v>
      </c>
      <c r="D1761" s="46">
        <v>30</v>
      </c>
      <c r="E1761" s="41">
        <v>44515</v>
      </c>
      <c r="F1761" s="61"/>
      <c r="G1761" s="46"/>
      <c r="H1761" s="50" t="str">
        <f>IFERROR(VLOOKUP(Abfalldokumentation!$B1761,Artikel!A:C,3,FALSE),Abfalldokumentation!$B1761)</f>
        <v>-</v>
      </c>
      <c r="I1761" s="73" t="str">
        <f>VLOOKUP(V1761,'Linien - BU'!A:B,2,FALSE)</f>
        <v>BU3</v>
      </c>
      <c r="J1761" s="74">
        <f t="shared" si="238"/>
        <v>18.2</v>
      </c>
      <c r="K1761" s="75">
        <f>Abfalldokumentation!$E1761</f>
        <v>44515</v>
      </c>
      <c r="L1761" s="74" t="str">
        <f>IFERROR(IF(VLOOKUP(W1761,'[1]Rohware 230'!$B:$C,2,FALSE)=0,"Rohware"),
IFERROR(IF(VLOOKUP(W1761,[1]Sammelnr.!$B:$C,2,FALSE)=0,"Sammelnr. ungeschält ABS"),
IFERROR(IF(VLOOKUP(W1761,[1]Sammelnr.!$E:$F,2,FALSE)=0,"Sammelnr. ungeschält VS"),
IFERROR(IF(VLOOKUP(W1761,[1]Sammelnr.!$H:$I,2,FALSE)=0,"Sammelnr. geschält"),
IFERROR(IF(VLOOKUP(W1761,[1]Offen!$B:$C,2,FALSE)=0,"Offen ungeschält ABS"),
IFERROR(IF(VLOOKUP(W1761,[1]Offen!$E:$F,2,FALSE)=0,"Offen ungeschält VOS"),
IFERROR(IF(VLOOKUP(W1761,[1]Offen!$H:$I,2,FALSE)=0,"Offen geschält RW"),
IFERROR(IF(VLOOKUP(W1761,[1]Offen!$K:$L,2,FALSE)=0,"Offen vegan"),
IFERROR(IF(VLOOKUP(W1761,[1]Offen!$N:$O,2,FALSE)=0,"Offen Zipfel"),
IFERROR(IF(VLOOKUP(W1761,[1]Offen!$Q:$R,2,FALSE)=0,"Offen Endstücke"),
IFERROR(IF(VLOOKUP(W1761,[1]Vakuumiert!$B:$C,2,FALSE)=0,"Vakuumierter VOS ungeschält"),
IFERROR(IF(VLOOKUP(W1761,[1]Vakuumiert!$E:$F,2,FALSE)=0,"Vakuumierter ABS ungeschält"),
IFERROR(IF(VLOOKUP(W1761,[1]Vakuumiert!$H:$I,2,FALSE)=0,"Vakuumierter VOS geschält"),
IFERROR(IF(VLOOKUP(W1761,[1]Vakuumiert!$K:$L,2,FALSE)=0,"Vakuumierter VOS vegan"),
IFERROR(IF(VLOOKUP(W1761,[1]Vakuumiert!$N:$O,2,FALSE)=0,"Vakuumierter VOS Zipfel"),
IFERROR(IF(VLOOKUP(W1761,[1]Vakuumiert!$Q:$R,2,FALSE)=0,"Vakuumiert geschält"),
IFERROR(IF(VLOOKUP(W1761,'[1]vakuumierte Fertigprodukte'!$B:$C,2,FALSE)=0,"Fertigprodukte"),
IFERROR(IF(VLOOKUP(W1761,'[1]vakuumierte Fertigprodukte'!$E:$FI,2,FALSE)=0,"Vakuumierte Zipfel"),
IFERROR(IF(VLOOKUP(W1761,[1]Wurste!$B:$C,2,FALSE)=0,"Räucherwürste"),
IFERROR(IF(VLOOKUP(W1761,[1]Wurste!$E:$F,2,FALSE)=0,"URW/URGW Wurst"),
IFERROR(IF(VLOOKUP(W1761,[1]Wurste!$H:$I,2,FALSE)=0,"HF-Wurst Vegan"),
IFERROR(IF(VLOOKUP(W1761,[1]Wurste!$K:$L,2,FALSE)=0,"320er ohne Würste"),
IFERROR(IF(AND(OR(Abfalldokumentation!$I1761="BU3",Abfalldokumentation!$I1761="Verkauf"),Abfalldokumentation!$N1761="Schimmel",Abfalldokumentation!$O1761="keinen Abnehmer/kein Schälpersonal"),"Div. Zipfel, ES ohne Verwendung",VLOOKUP(Abfalldokumentation!$M1761,Produktgruppen!A:B,2,FALSE)),"-")))))))))))))))))))))))</f>
        <v>Rest</v>
      </c>
      <c r="M1761" s="76" t="str">
        <f>IFERROR(VLOOKUP(Abfalldokumentation!$W1761,Artikel!A:C,3,FALSE),Abfalldokumentation!$W1761)</f>
        <v>-</v>
      </c>
      <c r="N1761" s="76" t="str">
        <f>VLOOKUP(D1761,'Liste Gründe'!A:D,2,FALSE)</f>
        <v>Linienbezogen</v>
      </c>
      <c r="O1761" s="75" t="str">
        <f>IF(ISBLANK(F1761),VLOOKUP(Abfalldokumentation!$X1761,'Liste Gründe'!A:D,3,FALSE),F1761)</f>
        <v>Maschinenabfall</v>
      </c>
      <c r="P1761" s="76" t="str">
        <f>IF(ISBLANK(Abfalldokumentation!$G1761),"-",Abfalldokumentation!$G1761)</f>
        <v>-</v>
      </c>
      <c r="Q1761" s="76">
        <f t="shared" si="239"/>
        <v>46</v>
      </c>
      <c r="R1761" s="76" t="str">
        <f t="shared" si="240"/>
        <v>Produkte</v>
      </c>
      <c r="S1761" s="76" t="str">
        <f t="shared" si="241"/>
        <v>BUs</v>
      </c>
      <c r="T1761" s="76" t="str">
        <f t="shared" si="242"/>
        <v>Symptome</v>
      </c>
      <c r="U1761" s="76" t="str">
        <f>IFERROR(VLOOKUP(Abfalldokumentation!$W1761,Kennzahlen!S:U,3,FALSE)*Abfalldokumentation!$J1761,"0")</f>
        <v>0</v>
      </c>
      <c r="V1761" s="76" t="str">
        <f>IF(ISBLANK(A1761),VLOOKUP(Abfalldokumentation!$W1761,'Linien - BU'!R:S,2,FALSE),A1761)</f>
        <v>Bu3</v>
      </c>
      <c r="W1761" s="77" t="str">
        <f t="shared" si="243"/>
        <v>-</v>
      </c>
      <c r="X1761" s="77">
        <f t="shared" si="244"/>
        <v>30</v>
      </c>
    </row>
    <row r="1762" spans="1:24" ht="30" customHeight="1" x14ac:dyDescent="0.25">
      <c r="A1762" s="39" t="s">
        <v>7</v>
      </c>
      <c r="B1762" s="40" t="s">
        <v>36</v>
      </c>
      <c r="C1762" s="40">
        <v>40</v>
      </c>
      <c r="D1762" s="40">
        <v>30</v>
      </c>
      <c r="E1762" s="41">
        <v>44515</v>
      </c>
      <c r="F1762" s="59"/>
      <c r="G1762" s="40"/>
      <c r="H1762" s="44" t="str">
        <f>IFERROR(VLOOKUP(Abfalldokumentation!$B1762,Artikel!A:C,3,FALSE),Abfalldokumentation!$B1762)</f>
        <v>-</v>
      </c>
      <c r="I1762" s="78" t="str">
        <f>VLOOKUP(V1762,'Linien - BU'!A:B,2,FALSE)</f>
        <v>BU2</v>
      </c>
      <c r="J1762" s="79">
        <f t="shared" si="238"/>
        <v>40</v>
      </c>
      <c r="K1762" s="80">
        <f>Abfalldokumentation!$E1762</f>
        <v>44515</v>
      </c>
      <c r="L1762" s="79" t="str">
        <f>IFERROR(IF(VLOOKUP(W1762,'[1]Rohware 230'!$B:$C,2,FALSE)=0,"Rohware"),
IFERROR(IF(VLOOKUP(W1762,[1]Sammelnr.!$B:$C,2,FALSE)=0,"Sammelnr. ungeschält ABS"),
IFERROR(IF(VLOOKUP(W1762,[1]Sammelnr.!$E:$F,2,FALSE)=0,"Sammelnr. ungeschält VS"),
IFERROR(IF(VLOOKUP(W1762,[1]Sammelnr.!$H:$I,2,FALSE)=0,"Sammelnr. geschält"),
IFERROR(IF(VLOOKUP(W1762,[1]Offen!$B:$C,2,FALSE)=0,"Offen ungeschält ABS"),
IFERROR(IF(VLOOKUP(W1762,[1]Offen!$E:$F,2,FALSE)=0,"Offen ungeschält VOS"),
IFERROR(IF(VLOOKUP(W1762,[1]Offen!$H:$I,2,FALSE)=0,"Offen geschält RW"),
IFERROR(IF(VLOOKUP(W1762,[1]Offen!$K:$L,2,FALSE)=0,"Offen vegan"),
IFERROR(IF(VLOOKUP(W1762,[1]Offen!$N:$O,2,FALSE)=0,"Offen Zipfel"),
IFERROR(IF(VLOOKUP(W1762,[1]Offen!$Q:$R,2,FALSE)=0,"Offen Endstücke"),
IFERROR(IF(VLOOKUP(W1762,[1]Vakuumiert!$B:$C,2,FALSE)=0,"Vakuumierter VOS ungeschält"),
IFERROR(IF(VLOOKUP(W1762,[1]Vakuumiert!$E:$F,2,FALSE)=0,"Vakuumierter ABS ungeschält"),
IFERROR(IF(VLOOKUP(W1762,[1]Vakuumiert!$H:$I,2,FALSE)=0,"Vakuumierter VOS geschält"),
IFERROR(IF(VLOOKUP(W1762,[1]Vakuumiert!$K:$L,2,FALSE)=0,"Vakuumierter VOS vegan"),
IFERROR(IF(VLOOKUP(W1762,[1]Vakuumiert!$N:$O,2,FALSE)=0,"Vakuumierter VOS Zipfel"),
IFERROR(IF(VLOOKUP(W1762,[1]Vakuumiert!$Q:$R,2,FALSE)=0,"Vakuumiert geschält"),
IFERROR(IF(VLOOKUP(W1762,'[1]vakuumierte Fertigprodukte'!$B:$C,2,FALSE)=0,"Fertigprodukte"),
IFERROR(IF(VLOOKUP(W1762,'[1]vakuumierte Fertigprodukte'!$E:$FI,2,FALSE)=0,"Vakuumierte Zipfel"),
IFERROR(IF(VLOOKUP(W1762,[1]Wurste!$B:$C,2,FALSE)=0,"Räucherwürste"),
IFERROR(IF(VLOOKUP(W1762,[1]Wurste!$E:$F,2,FALSE)=0,"URW/URGW Wurst"),
IFERROR(IF(VLOOKUP(W1762,[1]Wurste!$H:$I,2,FALSE)=0,"HF-Wurst Vegan"),
IFERROR(IF(VLOOKUP(W1762,[1]Wurste!$K:$L,2,FALSE)=0,"320er ohne Würste"),
IFERROR(IF(AND(OR(Abfalldokumentation!$I1762="BU3",Abfalldokumentation!$I1762="Verkauf"),Abfalldokumentation!$N1762="Schimmel",Abfalldokumentation!$O1762="keinen Abnehmer/kein Schälpersonal"),"Div. Zipfel, ES ohne Verwendung",VLOOKUP(Abfalldokumentation!$M1762,Produktgruppen!A:B,2,FALSE)),"-")))))))))))))))))))))))</f>
        <v>Rest</v>
      </c>
      <c r="M1762" s="81" t="str">
        <f>IFERROR(VLOOKUP(Abfalldokumentation!$W1762,Artikel!A:C,3,FALSE),Abfalldokumentation!$W1762)</f>
        <v>-</v>
      </c>
      <c r="N1762" s="81" t="str">
        <f>VLOOKUP(D1762,'Liste Gründe'!A:D,2,FALSE)</f>
        <v>Linienbezogen</v>
      </c>
      <c r="O1762" s="80" t="str">
        <f>IF(ISBLANK(F1762),VLOOKUP(Abfalldokumentation!$X1762,'Liste Gründe'!A:D,3,FALSE),F1762)</f>
        <v>Maschinenabfall</v>
      </c>
      <c r="P1762" s="81" t="str">
        <f>IF(ISBLANK(Abfalldokumentation!$G1762),"-",Abfalldokumentation!$G1762)</f>
        <v>-</v>
      </c>
      <c r="Q1762" s="81">
        <f t="shared" si="239"/>
        <v>46</v>
      </c>
      <c r="R1762" s="81" t="str">
        <f t="shared" si="240"/>
        <v>Produkte</v>
      </c>
      <c r="S1762" s="81" t="str">
        <f t="shared" si="241"/>
        <v>BUs</v>
      </c>
      <c r="T1762" s="81" t="str">
        <f t="shared" si="242"/>
        <v>Symptome</v>
      </c>
      <c r="U1762" s="81" t="str">
        <f>IFERROR(VLOOKUP(Abfalldokumentation!$W1762,Kennzahlen!S:U,3,FALSE)*Abfalldokumentation!$J1762,"0")</f>
        <v>0</v>
      </c>
      <c r="V1762" s="81" t="str">
        <f>IF(ISBLANK(A1762),VLOOKUP(Abfalldokumentation!$W1762,'Linien - BU'!R:S,2,FALSE),A1762)</f>
        <v>BU2</v>
      </c>
      <c r="W1762" s="77" t="str">
        <f t="shared" si="243"/>
        <v>-</v>
      </c>
      <c r="X1762" s="77">
        <f t="shared" si="244"/>
        <v>30</v>
      </c>
    </row>
    <row r="1763" spans="1:24" ht="30" customHeight="1" x14ac:dyDescent="0.25">
      <c r="A1763" s="45" t="s">
        <v>9</v>
      </c>
      <c r="B1763" s="46" t="s">
        <v>36</v>
      </c>
      <c r="C1763" s="46">
        <v>15</v>
      </c>
      <c r="D1763" s="46">
        <v>30</v>
      </c>
      <c r="E1763" s="41">
        <v>44515</v>
      </c>
      <c r="F1763" s="61"/>
      <c r="G1763" s="46"/>
      <c r="H1763" s="50" t="str">
        <f>IFERROR(VLOOKUP(Abfalldokumentation!$B1763,Artikel!A:C,3,FALSE),Abfalldokumentation!$B1763)</f>
        <v>-</v>
      </c>
      <c r="I1763" s="73" t="str">
        <f>VLOOKUP(V1763,'Linien - BU'!A:B,2,FALSE)</f>
        <v>BU4</v>
      </c>
      <c r="J1763" s="74">
        <f t="shared" si="238"/>
        <v>15</v>
      </c>
      <c r="K1763" s="75">
        <f>Abfalldokumentation!$E1763</f>
        <v>44515</v>
      </c>
      <c r="L1763" s="74" t="str">
        <f>IFERROR(IF(VLOOKUP(W1763,'[1]Rohware 230'!$B:$C,2,FALSE)=0,"Rohware"),
IFERROR(IF(VLOOKUP(W1763,[1]Sammelnr.!$B:$C,2,FALSE)=0,"Sammelnr. ungeschält ABS"),
IFERROR(IF(VLOOKUP(W1763,[1]Sammelnr.!$E:$F,2,FALSE)=0,"Sammelnr. ungeschält VS"),
IFERROR(IF(VLOOKUP(W1763,[1]Sammelnr.!$H:$I,2,FALSE)=0,"Sammelnr. geschält"),
IFERROR(IF(VLOOKUP(W1763,[1]Offen!$B:$C,2,FALSE)=0,"Offen ungeschält ABS"),
IFERROR(IF(VLOOKUP(W1763,[1]Offen!$E:$F,2,FALSE)=0,"Offen ungeschält VOS"),
IFERROR(IF(VLOOKUP(W1763,[1]Offen!$H:$I,2,FALSE)=0,"Offen geschält RW"),
IFERROR(IF(VLOOKUP(W1763,[1]Offen!$K:$L,2,FALSE)=0,"Offen vegan"),
IFERROR(IF(VLOOKUP(W1763,[1]Offen!$N:$O,2,FALSE)=0,"Offen Zipfel"),
IFERROR(IF(VLOOKUP(W1763,[1]Offen!$Q:$R,2,FALSE)=0,"Offen Endstücke"),
IFERROR(IF(VLOOKUP(W1763,[1]Vakuumiert!$B:$C,2,FALSE)=0,"Vakuumierter VOS ungeschält"),
IFERROR(IF(VLOOKUP(W1763,[1]Vakuumiert!$E:$F,2,FALSE)=0,"Vakuumierter ABS ungeschält"),
IFERROR(IF(VLOOKUP(W1763,[1]Vakuumiert!$H:$I,2,FALSE)=0,"Vakuumierter VOS geschält"),
IFERROR(IF(VLOOKUP(W1763,[1]Vakuumiert!$K:$L,2,FALSE)=0,"Vakuumierter VOS vegan"),
IFERROR(IF(VLOOKUP(W1763,[1]Vakuumiert!$N:$O,2,FALSE)=0,"Vakuumierter VOS Zipfel"),
IFERROR(IF(VLOOKUP(W1763,[1]Vakuumiert!$Q:$R,2,FALSE)=0,"Vakuumiert geschält"),
IFERROR(IF(VLOOKUP(W1763,'[1]vakuumierte Fertigprodukte'!$B:$C,2,FALSE)=0,"Fertigprodukte"),
IFERROR(IF(VLOOKUP(W1763,'[1]vakuumierte Fertigprodukte'!$E:$FI,2,FALSE)=0,"Vakuumierte Zipfel"),
IFERROR(IF(VLOOKUP(W1763,[1]Wurste!$B:$C,2,FALSE)=0,"Räucherwürste"),
IFERROR(IF(VLOOKUP(W1763,[1]Wurste!$E:$F,2,FALSE)=0,"URW/URGW Wurst"),
IFERROR(IF(VLOOKUP(W1763,[1]Wurste!$H:$I,2,FALSE)=0,"HF-Wurst Vegan"),
IFERROR(IF(VLOOKUP(W1763,[1]Wurste!$K:$L,2,FALSE)=0,"320er ohne Würste"),
IFERROR(IF(AND(OR(Abfalldokumentation!$I1763="BU3",Abfalldokumentation!$I1763="Verkauf"),Abfalldokumentation!$N1763="Schimmel",Abfalldokumentation!$O1763="keinen Abnehmer/kein Schälpersonal"),"Div. Zipfel, ES ohne Verwendung",VLOOKUP(Abfalldokumentation!$M1763,Produktgruppen!A:B,2,FALSE)),"-")))))))))))))))))))))))</f>
        <v>Rest</v>
      </c>
      <c r="M1763" s="76" t="str">
        <f>IFERROR(VLOOKUP(Abfalldokumentation!$W1763,Artikel!A:C,3,FALSE),Abfalldokumentation!$W1763)</f>
        <v>-</v>
      </c>
      <c r="N1763" s="76" t="str">
        <f>VLOOKUP(D1763,'Liste Gründe'!A:D,2,FALSE)</f>
        <v>Linienbezogen</v>
      </c>
      <c r="O1763" s="75" t="str">
        <f>IF(ISBLANK(F1763),VLOOKUP(Abfalldokumentation!$X1763,'Liste Gründe'!A:D,3,FALSE),F1763)</f>
        <v>Maschinenabfall</v>
      </c>
      <c r="P1763" s="76" t="str">
        <f>IF(ISBLANK(Abfalldokumentation!$G1763),"-",Abfalldokumentation!$G1763)</f>
        <v>-</v>
      </c>
      <c r="Q1763" s="76">
        <f t="shared" si="239"/>
        <v>46</v>
      </c>
      <c r="R1763" s="76" t="str">
        <f t="shared" si="240"/>
        <v>Produkte</v>
      </c>
      <c r="S1763" s="76" t="str">
        <f t="shared" si="241"/>
        <v>BUs</v>
      </c>
      <c r="T1763" s="76" t="str">
        <f t="shared" si="242"/>
        <v>Symptome</v>
      </c>
      <c r="U1763" s="76" t="str">
        <f>IFERROR(VLOOKUP(Abfalldokumentation!$W1763,Kennzahlen!S:U,3,FALSE)*Abfalldokumentation!$J1763,"0")</f>
        <v>0</v>
      </c>
      <c r="V1763" s="76" t="str">
        <f>IF(ISBLANK(A1763),VLOOKUP(Abfalldokumentation!$W1763,'Linien - BU'!R:S,2,FALSE),A1763)</f>
        <v>BU4</v>
      </c>
      <c r="W1763" s="77" t="str">
        <f t="shared" si="243"/>
        <v>-</v>
      </c>
      <c r="X1763" s="77">
        <f t="shared" si="244"/>
        <v>30</v>
      </c>
    </row>
    <row r="1764" spans="1:24" ht="30" customHeight="1" x14ac:dyDescent="0.25">
      <c r="A1764" s="39" t="s">
        <v>9</v>
      </c>
      <c r="B1764" s="40" t="s">
        <v>278</v>
      </c>
      <c r="C1764" s="40">
        <v>15</v>
      </c>
      <c r="D1764" s="40">
        <v>61</v>
      </c>
      <c r="E1764" s="41">
        <v>44515</v>
      </c>
      <c r="F1764" s="59"/>
      <c r="G1764" s="40"/>
      <c r="H1764" s="44" t="str">
        <f>IFERROR(VLOOKUP(Abfalldokumentation!$B1764,Artikel!A:C,3,FALSE),Abfalldokumentation!$B1764)</f>
        <v>Ziegengouda</v>
      </c>
      <c r="I1764" s="78" t="str">
        <f>VLOOKUP(V1764,'Linien - BU'!A:B,2,FALSE)</f>
        <v>BU4</v>
      </c>
      <c r="J1764" s="79">
        <f t="shared" si="238"/>
        <v>15</v>
      </c>
      <c r="K1764" s="80">
        <f>Abfalldokumentation!$E1764</f>
        <v>44515</v>
      </c>
      <c r="L1764" s="79" t="str">
        <f>IFERROR(IF(VLOOKUP(W1764,'[1]Rohware 230'!$B:$C,2,FALSE)=0,"Rohware"),
IFERROR(IF(VLOOKUP(W1764,[1]Sammelnr.!$B:$C,2,FALSE)=0,"Sammelnr. ungeschält ABS"),
IFERROR(IF(VLOOKUP(W1764,[1]Sammelnr.!$E:$F,2,FALSE)=0,"Sammelnr. ungeschält VS"),
IFERROR(IF(VLOOKUP(W1764,[1]Sammelnr.!$H:$I,2,FALSE)=0,"Sammelnr. geschält"),
IFERROR(IF(VLOOKUP(W1764,[1]Offen!$B:$C,2,FALSE)=0,"Offen ungeschält ABS"),
IFERROR(IF(VLOOKUP(W1764,[1]Offen!$E:$F,2,FALSE)=0,"Offen ungeschält VOS"),
IFERROR(IF(VLOOKUP(W1764,[1]Offen!$H:$I,2,FALSE)=0,"Offen geschält RW"),
IFERROR(IF(VLOOKUP(W1764,[1]Offen!$K:$L,2,FALSE)=0,"Offen vegan"),
IFERROR(IF(VLOOKUP(W1764,[1]Offen!$N:$O,2,FALSE)=0,"Offen Zipfel"),
IFERROR(IF(VLOOKUP(W1764,[1]Offen!$Q:$R,2,FALSE)=0,"Offen Endstücke"),
IFERROR(IF(VLOOKUP(W1764,[1]Vakuumiert!$B:$C,2,FALSE)=0,"Vakuumierter VOS ungeschält"),
IFERROR(IF(VLOOKUP(W1764,[1]Vakuumiert!$E:$F,2,FALSE)=0,"Vakuumierter ABS ungeschält"),
IFERROR(IF(VLOOKUP(W1764,[1]Vakuumiert!$H:$I,2,FALSE)=0,"Vakuumierter VOS geschält"),
IFERROR(IF(VLOOKUP(W1764,[1]Vakuumiert!$K:$L,2,FALSE)=0,"Vakuumierter VOS vegan"),
IFERROR(IF(VLOOKUP(W1764,[1]Vakuumiert!$N:$O,2,FALSE)=0,"Vakuumierter VOS Zipfel"),
IFERROR(IF(VLOOKUP(W1764,[1]Vakuumiert!$Q:$R,2,FALSE)=0,"Vakuumiert geschält"),
IFERROR(IF(VLOOKUP(W1764,'[1]vakuumierte Fertigprodukte'!$B:$C,2,FALSE)=0,"Fertigprodukte"),
IFERROR(IF(VLOOKUP(W1764,'[1]vakuumierte Fertigprodukte'!$E:$FI,2,FALSE)=0,"Vakuumierte Zipfel"),
IFERROR(IF(VLOOKUP(W1764,[1]Wurste!$B:$C,2,FALSE)=0,"Räucherwürste"),
IFERROR(IF(VLOOKUP(W1764,[1]Wurste!$E:$F,2,FALSE)=0,"URW/URGW Wurst"),
IFERROR(IF(VLOOKUP(W1764,[1]Wurste!$H:$I,2,FALSE)=0,"HF-Wurst Vegan"),
IFERROR(IF(VLOOKUP(W1764,[1]Wurste!$K:$L,2,FALSE)=0,"320er ohne Würste"),
IFERROR(IF(AND(OR(Abfalldokumentation!$I1764="BU3",Abfalldokumentation!$I1764="Verkauf"),Abfalldokumentation!$N1764="Schimmel",Abfalldokumentation!$O1764="keinen Abnehmer/kein Schälpersonal"),"Div. Zipfel, ES ohne Verwendung",VLOOKUP(Abfalldokumentation!$M1764,Produktgruppen!A:B,2,FALSE)),"-")))))))))))))))))))))))</f>
        <v>-</v>
      </c>
      <c r="M1764" s="81" t="str">
        <f>IFERROR(VLOOKUP(Abfalldokumentation!$W1764,Artikel!A:C,3,FALSE),Abfalldokumentation!$W1764)</f>
        <v>Ziegengouda</v>
      </c>
      <c r="N1764" s="81" t="str">
        <f>VLOOKUP(D1764,'Liste Gründe'!A:D,2,FALSE)</f>
        <v>keinen Verwendungszweck</v>
      </c>
      <c r="O1764" s="80" t="str">
        <f>IF(ISBLANK(F1764),VLOOKUP(Abfalldokumentation!$X1764,'Liste Gründe'!A:D,3,FALSE),F1764)</f>
        <v>keinen Verwendungszweck</v>
      </c>
      <c r="P1764" s="81" t="str">
        <f>IF(ISBLANK(Abfalldokumentation!$G1764),"-",Abfalldokumentation!$G1764)</f>
        <v>-</v>
      </c>
      <c r="Q1764" s="81">
        <f t="shared" si="239"/>
        <v>46</v>
      </c>
      <c r="R1764" s="81" t="str">
        <f t="shared" si="240"/>
        <v>Produkte</v>
      </c>
      <c r="S1764" s="81" t="str">
        <f t="shared" si="241"/>
        <v>BUs</v>
      </c>
      <c r="T1764" s="81" t="str">
        <f t="shared" si="242"/>
        <v>Symptome</v>
      </c>
      <c r="U1764" s="81" t="str">
        <f>IFERROR(VLOOKUP(Abfalldokumentation!$W1764,Kennzahlen!S:U,3,FALSE)*Abfalldokumentation!$J1764,"0")</f>
        <v>0</v>
      </c>
      <c r="V1764" s="81" t="str">
        <f>IF(ISBLANK(A1764),VLOOKUP(Abfalldokumentation!$W1764,'Linien - BU'!R:S,2,FALSE),A1764)</f>
        <v>BU4</v>
      </c>
      <c r="W1764" s="77" t="str">
        <f t="shared" si="243"/>
        <v>Ziegengouda</v>
      </c>
      <c r="X1764" s="77">
        <f t="shared" si="244"/>
        <v>61</v>
      </c>
    </row>
    <row r="1765" spans="1:24" ht="30" customHeight="1" x14ac:dyDescent="0.25">
      <c r="A1765" s="45" t="s">
        <v>8</v>
      </c>
      <c r="B1765" s="46" t="s">
        <v>36</v>
      </c>
      <c r="C1765" s="46">
        <v>30</v>
      </c>
      <c r="D1765" s="46">
        <v>30</v>
      </c>
      <c r="E1765" s="41">
        <v>44515</v>
      </c>
      <c r="F1765" s="61"/>
      <c r="G1765" s="46"/>
      <c r="H1765" s="50" t="str">
        <f>IFERROR(VLOOKUP(Abfalldokumentation!$B1765,Artikel!A:C,3,FALSE),Abfalldokumentation!$B1765)</f>
        <v>-</v>
      </c>
      <c r="I1765" s="73" t="str">
        <f>VLOOKUP(V1765,'Linien - BU'!A:B,2,FALSE)</f>
        <v>BU3</v>
      </c>
      <c r="J1765" s="74">
        <f t="shared" si="238"/>
        <v>30</v>
      </c>
      <c r="K1765" s="75">
        <f>Abfalldokumentation!$E1765</f>
        <v>44515</v>
      </c>
      <c r="L1765" s="74" t="str">
        <f>IFERROR(IF(VLOOKUP(W1765,'[1]Rohware 230'!$B:$C,2,FALSE)=0,"Rohware"),
IFERROR(IF(VLOOKUP(W1765,[1]Sammelnr.!$B:$C,2,FALSE)=0,"Sammelnr. ungeschält ABS"),
IFERROR(IF(VLOOKUP(W1765,[1]Sammelnr.!$E:$F,2,FALSE)=0,"Sammelnr. ungeschält VS"),
IFERROR(IF(VLOOKUP(W1765,[1]Sammelnr.!$H:$I,2,FALSE)=0,"Sammelnr. geschält"),
IFERROR(IF(VLOOKUP(W1765,[1]Offen!$B:$C,2,FALSE)=0,"Offen ungeschält ABS"),
IFERROR(IF(VLOOKUP(W1765,[1]Offen!$E:$F,2,FALSE)=0,"Offen ungeschält VOS"),
IFERROR(IF(VLOOKUP(W1765,[1]Offen!$H:$I,2,FALSE)=0,"Offen geschält RW"),
IFERROR(IF(VLOOKUP(W1765,[1]Offen!$K:$L,2,FALSE)=0,"Offen vegan"),
IFERROR(IF(VLOOKUP(W1765,[1]Offen!$N:$O,2,FALSE)=0,"Offen Zipfel"),
IFERROR(IF(VLOOKUP(W1765,[1]Offen!$Q:$R,2,FALSE)=0,"Offen Endstücke"),
IFERROR(IF(VLOOKUP(W1765,[1]Vakuumiert!$B:$C,2,FALSE)=0,"Vakuumierter VOS ungeschält"),
IFERROR(IF(VLOOKUP(W1765,[1]Vakuumiert!$E:$F,2,FALSE)=0,"Vakuumierter ABS ungeschält"),
IFERROR(IF(VLOOKUP(W1765,[1]Vakuumiert!$H:$I,2,FALSE)=0,"Vakuumierter VOS geschält"),
IFERROR(IF(VLOOKUP(W1765,[1]Vakuumiert!$K:$L,2,FALSE)=0,"Vakuumierter VOS vegan"),
IFERROR(IF(VLOOKUP(W1765,[1]Vakuumiert!$N:$O,2,FALSE)=0,"Vakuumierter VOS Zipfel"),
IFERROR(IF(VLOOKUP(W1765,[1]Vakuumiert!$Q:$R,2,FALSE)=0,"Vakuumiert geschält"),
IFERROR(IF(VLOOKUP(W1765,'[1]vakuumierte Fertigprodukte'!$B:$C,2,FALSE)=0,"Fertigprodukte"),
IFERROR(IF(VLOOKUP(W1765,'[1]vakuumierte Fertigprodukte'!$E:$FI,2,FALSE)=0,"Vakuumierte Zipfel"),
IFERROR(IF(VLOOKUP(W1765,[1]Wurste!$B:$C,2,FALSE)=0,"Räucherwürste"),
IFERROR(IF(VLOOKUP(W1765,[1]Wurste!$E:$F,2,FALSE)=0,"URW/URGW Wurst"),
IFERROR(IF(VLOOKUP(W1765,[1]Wurste!$H:$I,2,FALSE)=0,"HF-Wurst Vegan"),
IFERROR(IF(VLOOKUP(W1765,[1]Wurste!$K:$L,2,FALSE)=0,"320er ohne Würste"),
IFERROR(IF(AND(OR(Abfalldokumentation!$I1765="BU3",Abfalldokumentation!$I1765="Verkauf"),Abfalldokumentation!$N1765="Schimmel",Abfalldokumentation!$O1765="keinen Abnehmer/kein Schälpersonal"),"Div. Zipfel, ES ohne Verwendung",VLOOKUP(Abfalldokumentation!$M1765,Produktgruppen!A:B,2,FALSE)),"-")))))))))))))))))))))))</f>
        <v>Rest</v>
      </c>
      <c r="M1765" s="76" t="str">
        <f>IFERROR(VLOOKUP(Abfalldokumentation!$W1765,Artikel!A:C,3,FALSE),Abfalldokumentation!$W1765)</f>
        <v>-</v>
      </c>
      <c r="N1765" s="76" t="str">
        <f>VLOOKUP(D1765,'Liste Gründe'!A:D,2,FALSE)</f>
        <v>Linienbezogen</v>
      </c>
      <c r="O1765" s="75" t="str">
        <f>IF(ISBLANK(F1765),VLOOKUP(Abfalldokumentation!$X1765,'Liste Gründe'!A:D,3,FALSE),F1765)</f>
        <v>Maschinenabfall</v>
      </c>
      <c r="P1765" s="76" t="str">
        <f>IF(ISBLANK(Abfalldokumentation!$G1765),"-",Abfalldokumentation!$G1765)</f>
        <v>-</v>
      </c>
      <c r="Q1765" s="76">
        <f t="shared" si="239"/>
        <v>46</v>
      </c>
      <c r="R1765" s="76" t="str">
        <f t="shared" si="240"/>
        <v>Produkte</v>
      </c>
      <c r="S1765" s="76" t="str">
        <f t="shared" si="241"/>
        <v>BUs</v>
      </c>
      <c r="T1765" s="76" t="str">
        <f t="shared" si="242"/>
        <v>Symptome</v>
      </c>
      <c r="U1765" s="76" t="str">
        <f>IFERROR(VLOOKUP(Abfalldokumentation!$W1765,Kennzahlen!S:U,3,FALSE)*Abfalldokumentation!$J1765,"0")</f>
        <v>0</v>
      </c>
      <c r="V1765" s="76" t="str">
        <f>IF(ISBLANK(A1765),VLOOKUP(Abfalldokumentation!$W1765,'Linien - BU'!R:S,2,FALSE),A1765)</f>
        <v>BU3</v>
      </c>
      <c r="W1765" s="77" t="str">
        <f t="shared" si="243"/>
        <v>-</v>
      </c>
      <c r="X1765" s="77">
        <f t="shared" si="244"/>
        <v>30</v>
      </c>
    </row>
    <row r="1766" spans="1:24" ht="30" customHeight="1" x14ac:dyDescent="0.25">
      <c r="A1766" s="39" t="s">
        <v>74</v>
      </c>
      <c r="B1766" s="40" t="s">
        <v>36</v>
      </c>
      <c r="C1766" s="40">
        <v>40</v>
      </c>
      <c r="D1766" s="40">
        <v>10</v>
      </c>
      <c r="E1766" s="41">
        <v>44515</v>
      </c>
      <c r="F1766" s="59"/>
      <c r="G1766" s="40"/>
      <c r="H1766" s="44" t="str">
        <f>IFERROR(VLOOKUP(Abfalldokumentation!$B1766,Artikel!A:C,3,FALSE),Abfalldokumentation!$B1766)</f>
        <v>-</v>
      </c>
      <c r="I1766" s="78" t="str">
        <f>VLOOKUP(V1766,'Linien - BU'!A:B,2,FALSE)</f>
        <v>BU1</v>
      </c>
      <c r="J1766" s="79">
        <f t="shared" si="238"/>
        <v>40</v>
      </c>
      <c r="K1766" s="80">
        <f>Abfalldokumentation!$E1766</f>
        <v>44515</v>
      </c>
      <c r="L1766" s="79" t="str">
        <f>IFERROR(IF(VLOOKUP(W1766,'[1]Rohware 230'!$B:$C,2,FALSE)=0,"Rohware"),
IFERROR(IF(VLOOKUP(W1766,[1]Sammelnr.!$B:$C,2,FALSE)=0,"Sammelnr. ungeschält ABS"),
IFERROR(IF(VLOOKUP(W1766,[1]Sammelnr.!$E:$F,2,FALSE)=0,"Sammelnr. ungeschält VS"),
IFERROR(IF(VLOOKUP(W1766,[1]Sammelnr.!$H:$I,2,FALSE)=0,"Sammelnr. geschält"),
IFERROR(IF(VLOOKUP(W1766,[1]Offen!$B:$C,2,FALSE)=0,"Offen ungeschält ABS"),
IFERROR(IF(VLOOKUP(W1766,[1]Offen!$E:$F,2,FALSE)=0,"Offen ungeschält VOS"),
IFERROR(IF(VLOOKUP(W1766,[1]Offen!$H:$I,2,FALSE)=0,"Offen geschält RW"),
IFERROR(IF(VLOOKUP(W1766,[1]Offen!$K:$L,2,FALSE)=0,"Offen vegan"),
IFERROR(IF(VLOOKUP(W1766,[1]Offen!$N:$O,2,FALSE)=0,"Offen Zipfel"),
IFERROR(IF(VLOOKUP(W1766,[1]Offen!$Q:$R,2,FALSE)=0,"Offen Endstücke"),
IFERROR(IF(VLOOKUP(W1766,[1]Vakuumiert!$B:$C,2,FALSE)=0,"Vakuumierter VOS ungeschält"),
IFERROR(IF(VLOOKUP(W1766,[1]Vakuumiert!$E:$F,2,FALSE)=0,"Vakuumierter ABS ungeschält"),
IFERROR(IF(VLOOKUP(W1766,[1]Vakuumiert!$H:$I,2,FALSE)=0,"Vakuumierter VOS geschält"),
IFERROR(IF(VLOOKUP(W1766,[1]Vakuumiert!$K:$L,2,FALSE)=0,"Vakuumierter VOS vegan"),
IFERROR(IF(VLOOKUP(W1766,[1]Vakuumiert!$N:$O,2,FALSE)=0,"Vakuumierter VOS Zipfel"),
IFERROR(IF(VLOOKUP(W1766,[1]Vakuumiert!$Q:$R,2,FALSE)=0,"Vakuumiert geschält"),
IFERROR(IF(VLOOKUP(W1766,'[1]vakuumierte Fertigprodukte'!$B:$C,2,FALSE)=0,"Fertigprodukte"),
IFERROR(IF(VLOOKUP(W1766,'[1]vakuumierte Fertigprodukte'!$E:$FI,2,FALSE)=0,"Vakuumierte Zipfel"),
IFERROR(IF(VLOOKUP(W1766,[1]Wurste!$B:$C,2,FALSE)=0,"Räucherwürste"),
IFERROR(IF(VLOOKUP(W1766,[1]Wurste!$E:$F,2,FALSE)=0,"URW/URGW Wurst"),
IFERROR(IF(VLOOKUP(W1766,[1]Wurste!$H:$I,2,FALSE)=0,"HF-Wurst Vegan"),
IFERROR(IF(VLOOKUP(W1766,[1]Wurste!$K:$L,2,FALSE)=0,"320er ohne Würste"),
IFERROR(IF(AND(OR(Abfalldokumentation!$I1766="BU3",Abfalldokumentation!$I1766="Verkauf"),Abfalldokumentation!$N1766="Schimmel",Abfalldokumentation!$O1766="keinen Abnehmer/kein Schälpersonal"),"Div. Zipfel, ES ohne Verwendung",VLOOKUP(Abfalldokumentation!$M1766,Produktgruppen!A:B,2,FALSE)),"-")))))))))))))))))))))))</f>
        <v>Rest</v>
      </c>
      <c r="M1766" s="81" t="str">
        <f>IFERROR(VLOOKUP(Abfalldokumentation!$W1766,Artikel!A:C,3,FALSE),Abfalldokumentation!$W1766)</f>
        <v>-</v>
      </c>
      <c r="N1766" s="81" t="str">
        <f>VLOOKUP(D1766,'Liste Gründe'!A:D,2,FALSE)</f>
        <v>Linienbezogen</v>
      </c>
      <c r="O1766" s="80" t="str">
        <f>IF(ISBLANK(F1766),VLOOKUP(Abfalldokumentation!$X1766,'Liste Gründe'!A:D,3,FALSE),F1766)</f>
        <v>Reinigung</v>
      </c>
      <c r="P1766" s="81" t="str">
        <f>IF(ISBLANK(Abfalldokumentation!$G1766),"-",Abfalldokumentation!$G1766)</f>
        <v>-</v>
      </c>
      <c r="Q1766" s="81">
        <f t="shared" si="239"/>
        <v>46</v>
      </c>
      <c r="R1766" s="81" t="str">
        <f t="shared" si="240"/>
        <v>Produkte</v>
      </c>
      <c r="S1766" s="81" t="str">
        <f t="shared" si="241"/>
        <v>BUs</v>
      </c>
      <c r="T1766" s="81" t="str">
        <f t="shared" si="242"/>
        <v>Symptome</v>
      </c>
      <c r="U1766" s="81" t="str">
        <f>IFERROR(VLOOKUP(Abfalldokumentation!$W1766,Kennzahlen!S:U,3,FALSE)*Abfalldokumentation!$J1766,"0")</f>
        <v>0</v>
      </c>
      <c r="V1766" s="81" t="str">
        <f>IF(ISBLANK(A1766),VLOOKUP(Abfalldokumentation!$W1766,'Linien - BU'!R:S,2,FALSE),A1766)</f>
        <v>Schmelze</v>
      </c>
      <c r="W1766" s="77" t="str">
        <f t="shared" si="243"/>
        <v>-</v>
      </c>
      <c r="X1766" s="77">
        <f t="shared" si="244"/>
        <v>10</v>
      </c>
    </row>
    <row r="1767" spans="1:24" ht="30" customHeight="1" x14ac:dyDescent="0.25">
      <c r="A1767" s="45" t="s">
        <v>92</v>
      </c>
      <c r="B1767" s="46" t="s">
        <v>36</v>
      </c>
      <c r="C1767" s="46">
        <v>7</v>
      </c>
      <c r="D1767" s="46">
        <v>71</v>
      </c>
      <c r="E1767" s="41">
        <v>44515</v>
      </c>
      <c r="F1767" s="61"/>
      <c r="G1767" s="46"/>
      <c r="H1767" s="50" t="str">
        <f>IFERROR(VLOOKUP(Abfalldokumentation!$B1767,Artikel!A:C,3,FALSE),Abfalldokumentation!$B1767)</f>
        <v>-</v>
      </c>
      <c r="I1767" s="73" t="str">
        <f>VLOOKUP(V1767,'Linien - BU'!A:B,2,FALSE)</f>
        <v>Rest</v>
      </c>
      <c r="J1767" s="74">
        <f t="shared" si="238"/>
        <v>7</v>
      </c>
      <c r="K1767" s="75">
        <f>Abfalldokumentation!$E1767</f>
        <v>44515</v>
      </c>
      <c r="L1767" s="74" t="str">
        <f>IFERROR(IF(VLOOKUP(W1767,'[1]Rohware 230'!$B:$C,2,FALSE)=0,"Rohware"),
IFERROR(IF(VLOOKUP(W1767,[1]Sammelnr.!$B:$C,2,FALSE)=0,"Sammelnr. ungeschält ABS"),
IFERROR(IF(VLOOKUP(W1767,[1]Sammelnr.!$E:$F,2,FALSE)=0,"Sammelnr. ungeschält VS"),
IFERROR(IF(VLOOKUP(W1767,[1]Sammelnr.!$H:$I,2,FALSE)=0,"Sammelnr. geschält"),
IFERROR(IF(VLOOKUP(W1767,[1]Offen!$B:$C,2,FALSE)=0,"Offen ungeschält ABS"),
IFERROR(IF(VLOOKUP(W1767,[1]Offen!$E:$F,2,FALSE)=0,"Offen ungeschält VOS"),
IFERROR(IF(VLOOKUP(W1767,[1]Offen!$H:$I,2,FALSE)=0,"Offen geschält RW"),
IFERROR(IF(VLOOKUP(W1767,[1]Offen!$K:$L,2,FALSE)=0,"Offen vegan"),
IFERROR(IF(VLOOKUP(W1767,[1]Offen!$N:$O,2,FALSE)=0,"Offen Zipfel"),
IFERROR(IF(VLOOKUP(W1767,[1]Offen!$Q:$R,2,FALSE)=0,"Offen Endstücke"),
IFERROR(IF(VLOOKUP(W1767,[1]Vakuumiert!$B:$C,2,FALSE)=0,"Vakuumierter VOS ungeschält"),
IFERROR(IF(VLOOKUP(W1767,[1]Vakuumiert!$E:$F,2,FALSE)=0,"Vakuumierter ABS ungeschält"),
IFERROR(IF(VLOOKUP(W1767,[1]Vakuumiert!$H:$I,2,FALSE)=0,"Vakuumierter VOS geschält"),
IFERROR(IF(VLOOKUP(W1767,[1]Vakuumiert!$K:$L,2,FALSE)=0,"Vakuumierter VOS vegan"),
IFERROR(IF(VLOOKUP(W1767,[1]Vakuumiert!$N:$O,2,FALSE)=0,"Vakuumierter VOS Zipfel"),
IFERROR(IF(VLOOKUP(W1767,[1]Vakuumiert!$Q:$R,2,FALSE)=0,"Vakuumiert geschält"),
IFERROR(IF(VLOOKUP(W1767,'[1]vakuumierte Fertigprodukte'!$B:$C,2,FALSE)=0,"Fertigprodukte"),
IFERROR(IF(VLOOKUP(W1767,'[1]vakuumierte Fertigprodukte'!$E:$FI,2,FALSE)=0,"Vakuumierte Zipfel"),
IFERROR(IF(VLOOKUP(W1767,[1]Wurste!$B:$C,2,FALSE)=0,"Räucherwürste"),
IFERROR(IF(VLOOKUP(W1767,[1]Wurste!$E:$F,2,FALSE)=0,"URW/URGW Wurst"),
IFERROR(IF(VLOOKUP(W1767,[1]Wurste!$H:$I,2,FALSE)=0,"HF-Wurst Vegan"),
IFERROR(IF(VLOOKUP(W1767,[1]Wurste!$K:$L,2,FALSE)=0,"320er ohne Würste"),
IFERROR(IF(AND(OR(Abfalldokumentation!$I1767="BU3",Abfalldokumentation!$I1767="Verkauf"),Abfalldokumentation!$N1767="Schimmel",Abfalldokumentation!$O1767="keinen Abnehmer/kein Schälpersonal"),"Div. Zipfel, ES ohne Verwendung",VLOOKUP(Abfalldokumentation!$M1767,Produktgruppen!A:B,2,FALSE)),"-")))))))))))))))))))))))</f>
        <v>Rest</v>
      </c>
      <c r="M1767" s="76" t="str">
        <f>IFERROR(VLOOKUP(Abfalldokumentation!$W1767,Artikel!A:C,3,FALSE),Abfalldokumentation!$W1767)</f>
        <v>-</v>
      </c>
      <c r="N1767" s="76" t="str">
        <f>VLOOKUP(D1767,'Liste Gründe'!A:D,2,FALSE)</f>
        <v>Qualitätssicherung</v>
      </c>
      <c r="O1767" s="75" t="str">
        <f>IF(ISBLANK(F1767),VLOOKUP(Abfalldokumentation!$X1767,'Liste Gründe'!A:D,3,FALSE),F1767)</f>
        <v>Einwaage</v>
      </c>
      <c r="P1767" s="76" t="str">
        <f>IF(ISBLANK(Abfalldokumentation!$G1767),"-",Abfalldokumentation!$G1767)</f>
        <v>-</v>
      </c>
      <c r="Q1767" s="76">
        <f t="shared" si="239"/>
        <v>46</v>
      </c>
      <c r="R1767" s="76" t="str">
        <f t="shared" si="240"/>
        <v>Produkte</v>
      </c>
      <c r="S1767" s="76" t="str">
        <f t="shared" si="241"/>
        <v>BUs</v>
      </c>
      <c r="T1767" s="76" t="str">
        <f t="shared" si="242"/>
        <v>Symptome</v>
      </c>
      <c r="U1767" s="76" t="str">
        <f>IFERROR(VLOOKUP(Abfalldokumentation!$W1767,Kennzahlen!S:U,3,FALSE)*Abfalldokumentation!$J1767,"0")</f>
        <v>0</v>
      </c>
      <c r="V1767" s="76" t="str">
        <f>IF(ISBLANK(A1767),VLOOKUP(Abfalldokumentation!$W1767,'Linien - BU'!R:S,2,FALSE),A1767)</f>
        <v>Labor</v>
      </c>
      <c r="W1767" s="77" t="str">
        <f t="shared" si="243"/>
        <v>-</v>
      </c>
      <c r="X1767" s="77">
        <f t="shared" si="244"/>
        <v>71</v>
      </c>
    </row>
    <row r="1768" spans="1:24" ht="30" customHeight="1" x14ac:dyDescent="0.25">
      <c r="A1768" s="39" t="s">
        <v>8</v>
      </c>
      <c r="B1768" s="40">
        <v>29500622</v>
      </c>
      <c r="C1768" s="40">
        <v>326</v>
      </c>
      <c r="D1768" s="40">
        <v>12</v>
      </c>
      <c r="E1768" s="41">
        <v>44515</v>
      </c>
      <c r="F1768" s="59"/>
      <c r="G1768" s="40"/>
      <c r="H1768" s="44" t="str">
        <f>IFERROR(VLOOKUP(Abfalldokumentation!$B1768,Artikel!A:C,3,FALSE),Abfalldokumentation!$B1768)</f>
        <v>VOS GRW Natur 45% OGT</v>
      </c>
      <c r="I1768" s="78" t="str">
        <f>VLOOKUP(V1768,'Linien - BU'!A:B,2,FALSE)</f>
        <v>BU3</v>
      </c>
      <c r="J1768" s="79">
        <f t="shared" si="238"/>
        <v>326</v>
      </c>
      <c r="K1768" s="80">
        <f>Abfalldokumentation!$E1768</f>
        <v>44515</v>
      </c>
      <c r="L1768" s="79" t="str">
        <f>IFERROR(IF(VLOOKUP(W1768,'[1]Rohware 230'!$B:$C,2,FALSE)=0,"Rohware"),
IFERROR(IF(VLOOKUP(W1768,[1]Sammelnr.!$B:$C,2,FALSE)=0,"Sammelnr. ungeschält ABS"),
IFERROR(IF(VLOOKUP(W1768,[1]Sammelnr.!$E:$F,2,FALSE)=0,"Sammelnr. ungeschält VS"),
IFERROR(IF(VLOOKUP(W1768,[1]Sammelnr.!$H:$I,2,FALSE)=0,"Sammelnr. geschält"),
IFERROR(IF(VLOOKUP(W1768,[1]Offen!$B:$C,2,FALSE)=0,"Offen ungeschält ABS"),
IFERROR(IF(VLOOKUP(W1768,[1]Offen!$E:$F,2,FALSE)=0,"Offen ungeschält VOS"),
IFERROR(IF(VLOOKUP(W1768,[1]Offen!$H:$I,2,FALSE)=0,"Offen geschält RW"),
IFERROR(IF(VLOOKUP(W1768,[1]Offen!$K:$L,2,FALSE)=0,"Offen vegan"),
IFERROR(IF(VLOOKUP(W1768,[1]Offen!$N:$O,2,FALSE)=0,"Offen Zipfel"),
IFERROR(IF(VLOOKUP(W1768,[1]Offen!$Q:$R,2,FALSE)=0,"Offen Endstücke"),
IFERROR(IF(VLOOKUP(W1768,[1]Vakuumiert!$B:$C,2,FALSE)=0,"Vakuumierter VOS ungeschält"),
IFERROR(IF(VLOOKUP(W1768,[1]Vakuumiert!$E:$F,2,FALSE)=0,"Vakuumierter ABS ungeschält"),
IFERROR(IF(VLOOKUP(W1768,[1]Vakuumiert!$H:$I,2,FALSE)=0,"Vakuumierter VOS geschält"),
IFERROR(IF(VLOOKUP(W1768,[1]Vakuumiert!$K:$L,2,FALSE)=0,"Vakuumierter VOS vegan"),
IFERROR(IF(VLOOKUP(W1768,[1]Vakuumiert!$N:$O,2,FALSE)=0,"Vakuumierter VOS Zipfel"),
IFERROR(IF(VLOOKUP(W1768,[1]Vakuumiert!$Q:$R,2,FALSE)=0,"Vakuumiert geschält"),
IFERROR(IF(VLOOKUP(W1768,'[1]vakuumierte Fertigprodukte'!$B:$C,2,FALSE)=0,"Fertigprodukte"),
IFERROR(IF(VLOOKUP(W1768,'[1]vakuumierte Fertigprodukte'!$E:$FI,2,FALSE)=0,"Vakuumierte Zipfel"),
IFERROR(IF(VLOOKUP(W1768,[1]Wurste!$B:$C,2,FALSE)=0,"Räucherwürste"),
IFERROR(IF(VLOOKUP(W1768,[1]Wurste!$E:$F,2,FALSE)=0,"URW/URGW Wurst"),
IFERROR(IF(VLOOKUP(W1768,[1]Wurste!$H:$I,2,FALSE)=0,"HF-Wurst Vegan"),
IFERROR(IF(VLOOKUP(W1768,[1]Wurste!$K:$L,2,FALSE)=0,"320er ohne Würste"),
IFERROR(IF(AND(OR(Abfalldokumentation!$I1768="BU3",Abfalldokumentation!$I1768="Verkauf"),Abfalldokumentation!$N1768="Schimmel",Abfalldokumentation!$O1768="keinen Abnehmer/kein Schälpersonal"),"Div. Zipfel, ES ohne Verwendung",VLOOKUP(Abfalldokumentation!$M1768,Produktgruppen!A:B,2,FALSE)),"-")))))))))))))))))))))))</f>
        <v>Offen ungeschält VOS</v>
      </c>
      <c r="M1768" s="81" t="str">
        <f>IFERROR(VLOOKUP(Abfalldokumentation!$W1768,Artikel!A:C,3,FALSE),Abfalldokumentation!$W1768)</f>
        <v>VOS GRW Natur 45% OGT</v>
      </c>
      <c r="N1768" s="81" t="str">
        <f>VLOOKUP(D1768,'Liste Gründe'!A:D,2,FALSE)</f>
        <v>Schimmel</v>
      </c>
      <c r="O1768" s="80" t="str">
        <f>IF(ISBLANK(F1768),VLOOKUP(Abfalldokumentation!$X1768,'Liste Gründe'!A:D,3,FALSE),F1768)</f>
        <v>Schimmel</v>
      </c>
      <c r="P1768" s="81" t="str">
        <f>IF(ISBLANK(Abfalldokumentation!$G1768),"-",Abfalldokumentation!$G1768)</f>
        <v>-</v>
      </c>
      <c r="Q1768" s="81">
        <f t="shared" si="239"/>
        <v>46</v>
      </c>
      <c r="R1768" s="81" t="str">
        <f t="shared" si="240"/>
        <v>Produkte</v>
      </c>
      <c r="S1768" s="81" t="str">
        <f t="shared" si="241"/>
        <v>BUs</v>
      </c>
      <c r="T1768" s="81" t="str">
        <f t="shared" si="242"/>
        <v>Symptome</v>
      </c>
      <c r="U1768" s="81">
        <f>IFERROR(VLOOKUP(Abfalldokumentation!$W1768,Kennzahlen!S:U,3,FALSE)*Abfalldokumentation!$J1768,"0")</f>
        <v>163</v>
      </c>
      <c r="V1768" s="81" t="str">
        <f>IF(ISBLANK(A1768),VLOOKUP(Abfalldokumentation!$W1768,'Linien - BU'!R:S,2,FALSE),A1768)</f>
        <v>BU3</v>
      </c>
      <c r="W1768" s="77">
        <f t="shared" si="243"/>
        <v>29500622</v>
      </c>
      <c r="X1768" s="77">
        <f t="shared" si="244"/>
        <v>12</v>
      </c>
    </row>
    <row r="1769" spans="1:24" ht="30" customHeight="1" x14ac:dyDescent="0.25">
      <c r="A1769" s="45" t="s">
        <v>8</v>
      </c>
      <c r="B1769" s="46">
        <v>29501059</v>
      </c>
      <c r="C1769" s="46">
        <v>332</v>
      </c>
      <c r="D1769" s="46">
        <v>12</v>
      </c>
      <c r="E1769" s="41">
        <v>44515</v>
      </c>
      <c r="F1769" s="61"/>
      <c r="G1769" s="46"/>
      <c r="H1769" s="50" t="str">
        <f>IFERROR(VLOOKUP(Abfalldokumentation!$B1769,Artikel!A:C,3,FALSE),Abfalldokumentation!$B1769)</f>
        <v>VOS GRW CHILI-NATRIUMAR</v>
      </c>
      <c r="I1769" s="73" t="str">
        <f>VLOOKUP(V1769,'Linien - BU'!A:B,2,FALSE)</f>
        <v>BU3</v>
      </c>
      <c r="J1769" s="74">
        <f t="shared" si="238"/>
        <v>332</v>
      </c>
      <c r="K1769" s="75">
        <f>Abfalldokumentation!$E1769</f>
        <v>44515</v>
      </c>
      <c r="L1769" s="74" t="str">
        <f>IFERROR(IF(VLOOKUP(W1769,'[1]Rohware 230'!$B:$C,2,FALSE)=0,"Rohware"),
IFERROR(IF(VLOOKUP(W1769,[1]Sammelnr.!$B:$C,2,FALSE)=0,"Sammelnr. ungeschält ABS"),
IFERROR(IF(VLOOKUP(W1769,[1]Sammelnr.!$E:$F,2,FALSE)=0,"Sammelnr. ungeschält VS"),
IFERROR(IF(VLOOKUP(W1769,[1]Sammelnr.!$H:$I,2,FALSE)=0,"Sammelnr. geschält"),
IFERROR(IF(VLOOKUP(W1769,[1]Offen!$B:$C,2,FALSE)=0,"Offen ungeschält ABS"),
IFERROR(IF(VLOOKUP(W1769,[1]Offen!$E:$F,2,FALSE)=0,"Offen ungeschält VOS"),
IFERROR(IF(VLOOKUP(W1769,[1]Offen!$H:$I,2,FALSE)=0,"Offen geschält RW"),
IFERROR(IF(VLOOKUP(W1769,[1]Offen!$K:$L,2,FALSE)=0,"Offen vegan"),
IFERROR(IF(VLOOKUP(W1769,[1]Offen!$N:$O,2,FALSE)=0,"Offen Zipfel"),
IFERROR(IF(VLOOKUP(W1769,[1]Offen!$Q:$R,2,FALSE)=0,"Offen Endstücke"),
IFERROR(IF(VLOOKUP(W1769,[1]Vakuumiert!$B:$C,2,FALSE)=0,"Vakuumierter VOS ungeschält"),
IFERROR(IF(VLOOKUP(W1769,[1]Vakuumiert!$E:$F,2,FALSE)=0,"Vakuumierter ABS ungeschält"),
IFERROR(IF(VLOOKUP(W1769,[1]Vakuumiert!$H:$I,2,FALSE)=0,"Vakuumierter VOS geschält"),
IFERROR(IF(VLOOKUP(W1769,[1]Vakuumiert!$K:$L,2,FALSE)=0,"Vakuumierter VOS vegan"),
IFERROR(IF(VLOOKUP(W1769,[1]Vakuumiert!$N:$O,2,FALSE)=0,"Vakuumierter VOS Zipfel"),
IFERROR(IF(VLOOKUP(W1769,[1]Vakuumiert!$Q:$R,2,FALSE)=0,"Vakuumiert geschält"),
IFERROR(IF(VLOOKUP(W1769,'[1]vakuumierte Fertigprodukte'!$B:$C,2,FALSE)=0,"Fertigprodukte"),
IFERROR(IF(VLOOKUP(W1769,'[1]vakuumierte Fertigprodukte'!$E:$FI,2,FALSE)=0,"Vakuumierte Zipfel"),
IFERROR(IF(VLOOKUP(W1769,[1]Wurste!$B:$C,2,FALSE)=0,"Räucherwürste"),
IFERROR(IF(VLOOKUP(W1769,[1]Wurste!$E:$F,2,FALSE)=0,"URW/URGW Wurst"),
IFERROR(IF(VLOOKUP(W1769,[1]Wurste!$H:$I,2,FALSE)=0,"HF-Wurst Vegan"),
IFERROR(IF(VLOOKUP(W1769,[1]Wurste!$K:$L,2,FALSE)=0,"320er ohne Würste"),
IFERROR(IF(AND(OR(Abfalldokumentation!$I1769="BU3",Abfalldokumentation!$I1769="Verkauf"),Abfalldokumentation!$N1769="Schimmel",Abfalldokumentation!$O1769="keinen Abnehmer/kein Schälpersonal"),"Div. Zipfel, ES ohne Verwendung",VLOOKUP(Abfalldokumentation!$M1769,Produktgruppen!A:B,2,FALSE)),"-")))))))))))))))))))))))</f>
        <v>Offen ungeschält VOS</v>
      </c>
      <c r="M1769" s="76" t="str">
        <f>IFERROR(VLOOKUP(Abfalldokumentation!$W1769,Artikel!A:C,3,FALSE),Abfalldokumentation!$W1769)</f>
        <v>VOS GRW CHILI-NATRIUMAR</v>
      </c>
      <c r="N1769" s="76" t="str">
        <f>VLOOKUP(D1769,'Liste Gründe'!A:D,2,FALSE)</f>
        <v>Schimmel</v>
      </c>
      <c r="O1769" s="75" t="str">
        <f>IF(ISBLANK(F1769),VLOOKUP(Abfalldokumentation!$X1769,'Liste Gründe'!A:D,3,FALSE),F1769)</f>
        <v>Schimmel</v>
      </c>
      <c r="P1769" s="76" t="str">
        <f>IF(ISBLANK(Abfalldokumentation!$G1769),"-",Abfalldokumentation!$G1769)</f>
        <v>-</v>
      </c>
      <c r="Q1769" s="76">
        <f t="shared" si="239"/>
        <v>46</v>
      </c>
      <c r="R1769" s="76" t="str">
        <f t="shared" si="240"/>
        <v>Produkte</v>
      </c>
      <c r="S1769" s="76" t="str">
        <f t="shared" si="241"/>
        <v>BUs</v>
      </c>
      <c r="T1769" s="76" t="str">
        <f t="shared" si="242"/>
        <v>Symptome</v>
      </c>
      <c r="U1769" s="76">
        <f>IFERROR(VLOOKUP(Abfalldokumentation!$W1769,Kennzahlen!S:U,3,FALSE)*Abfalldokumentation!$J1769,"0")</f>
        <v>166</v>
      </c>
      <c r="V1769" s="76" t="str">
        <f>IF(ISBLANK(A1769),VLOOKUP(Abfalldokumentation!$W1769,'Linien - BU'!R:S,2,FALSE),A1769)</f>
        <v>BU3</v>
      </c>
      <c r="W1769" s="77">
        <f t="shared" si="243"/>
        <v>29501059</v>
      </c>
      <c r="X1769" s="77">
        <f t="shared" si="244"/>
        <v>12</v>
      </c>
    </row>
    <row r="1770" spans="1:24" ht="30" customHeight="1" x14ac:dyDescent="0.25">
      <c r="A1770" s="39" t="s">
        <v>8</v>
      </c>
      <c r="B1770" s="40">
        <v>49500103</v>
      </c>
      <c r="C1770" s="40">
        <v>76</v>
      </c>
      <c r="D1770" s="40">
        <v>12</v>
      </c>
      <c r="E1770" s="41">
        <v>44515</v>
      </c>
      <c r="F1770" s="59"/>
      <c r="G1770" s="40"/>
      <c r="H1770" s="44" t="str">
        <f>IFERROR(VLOOKUP(Abfalldokumentation!$B1770,Artikel!A:C,3,FALSE),Abfalldokumentation!$B1770)</f>
        <v>VOS RW NATUR-GESCHÄLT-V</v>
      </c>
      <c r="I1770" s="78" t="str">
        <f>VLOOKUP(V1770,'Linien - BU'!A:B,2,FALSE)</f>
        <v>BU3</v>
      </c>
      <c r="J1770" s="79">
        <f t="shared" si="238"/>
        <v>76</v>
      </c>
      <c r="K1770" s="80">
        <f>Abfalldokumentation!$E1770</f>
        <v>44515</v>
      </c>
      <c r="L1770" s="79" t="str">
        <f>IFERROR(IF(VLOOKUP(W1770,'[1]Rohware 230'!$B:$C,2,FALSE)=0,"Rohware"),
IFERROR(IF(VLOOKUP(W1770,[1]Sammelnr.!$B:$C,2,FALSE)=0,"Sammelnr. ungeschält ABS"),
IFERROR(IF(VLOOKUP(W1770,[1]Sammelnr.!$E:$F,2,FALSE)=0,"Sammelnr. ungeschält VS"),
IFERROR(IF(VLOOKUP(W1770,[1]Sammelnr.!$H:$I,2,FALSE)=0,"Sammelnr. geschält"),
IFERROR(IF(VLOOKUP(W1770,[1]Offen!$B:$C,2,FALSE)=0,"Offen ungeschält ABS"),
IFERROR(IF(VLOOKUP(W1770,[1]Offen!$E:$F,2,FALSE)=0,"Offen ungeschält VOS"),
IFERROR(IF(VLOOKUP(W1770,[1]Offen!$H:$I,2,FALSE)=0,"Offen geschält RW"),
IFERROR(IF(VLOOKUP(W1770,[1]Offen!$K:$L,2,FALSE)=0,"Offen vegan"),
IFERROR(IF(VLOOKUP(W1770,[1]Offen!$N:$O,2,FALSE)=0,"Offen Zipfel"),
IFERROR(IF(VLOOKUP(W1770,[1]Offen!$Q:$R,2,FALSE)=0,"Offen Endstücke"),
IFERROR(IF(VLOOKUP(W1770,[1]Vakuumiert!$B:$C,2,FALSE)=0,"Vakuumierter VOS ungeschält"),
IFERROR(IF(VLOOKUP(W1770,[1]Vakuumiert!$E:$F,2,FALSE)=0,"Vakuumierter ABS ungeschält"),
IFERROR(IF(VLOOKUP(W1770,[1]Vakuumiert!$H:$I,2,FALSE)=0,"Vakuumierter VOS geschält"),
IFERROR(IF(VLOOKUP(W1770,[1]Vakuumiert!$K:$L,2,FALSE)=0,"Vakuumierter VOS vegan"),
IFERROR(IF(VLOOKUP(W1770,[1]Vakuumiert!$N:$O,2,FALSE)=0,"Vakuumierter VOS Zipfel"),
IFERROR(IF(VLOOKUP(W1770,[1]Vakuumiert!$Q:$R,2,FALSE)=0,"Vakuumiert geschält"),
IFERROR(IF(VLOOKUP(W1770,'[1]vakuumierte Fertigprodukte'!$B:$C,2,FALSE)=0,"Fertigprodukte"),
IFERROR(IF(VLOOKUP(W1770,'[1]vakuumierte Fertigprodukte'!$E:$FI,2,FALSE)=0,"Vakuumierte Zipfel"),
IFERROR(IF(VLOOKUP(W1770,[1]Wurste!$B:$C,2,FALSE)=0,"Räucherwürste"),
IFERROR(IF(VLOOKUP(W1770,[1]Wurste!$E:$F,2,FALSE)=0,"URW/URGW Wurst"),
IFERROR(IF(VLOOKUP(W1770,[1]Wurste!$H:$I,2,FALSE)=0,"HF-Wurst Vegan"),
IFERROR(IF(VLOOKUP(W1770,[1]Wurste!$K:$L,2,FALSE)=0,"320er ohne Würste"),
IFERROR(IF(AND(OR(Abfalldokumentation!$I1770="BU3",Abfalldokumentation!$I1770="Verkauf"),Abfalldokumentation!$N1770="Schimmel",Abfalldokumentation!$O1770="keinen Abnehmer/kein Schälpersonal"),"Div. Zipfel, ES ohne Verwendung",VLOOKUP(Abfalldokumentation!$M1770,Produktgruppen!A:B,2,FALSE)),"-")))))))))))))))))))))))</f>
        <v>Vakuumierter VOS ungeschält</v>
      </c>
      <c r="M1770" s="81" t="str">
        <f>IFERROR(VLOOKUP(Abfalldokumentation!$W1770,Artikel!A:C,3,FALSE),Abfalldokumentation!$W1770)</f>
        <v>VOS RW NATUR-GESCHÄLT-V</v>
      </c>
      <c r="N1770" s="81" t="str">
        <f>VLOOKUP(D1770,'Liste Gründe'!A:D,2,FALSE)</f>
        <v>Schimmel</v>
      </c>
      <c r="O1770" s="80" t="str">
        <f>IF(ISBLANK(F1770),VLOOKUP(Abfalldokumentation!$X1770,'Liste Gründe'!A:D,3,FALSE),F1770)</f>
        <v>Schimmel</v>
      </c>
      <c r="P1770" s="81" t="str">
        <f>IF(ISBLANK(Abfalldokumentation!$G1770),"-",Abfalldokumentation!$G1770)</f>
        <v>-</v>
      </c>
      <c r="Q1770" s="81">
        <f t="shared" si="239"/>
        <v>46</v>
      </c>
      <c r="R1770" s="81" t="str">
        <f t="shared" si="240"/>
        <v>Produkte</v>
      </c>
      <c r="S1770" s="81" t="str">
        <f t="shared" si="241"/>
        <v>BUs</v>
      </c>
      <c r="T1770" s="81" t="str">
        <f t="shared" si="242"/>
        <v>Symptome</v>
      </c>
      <c r="U1770" s="81" t="str">
        <f>IFERROR(VLOOKUP(Abfalldokumentation!$W1770,Kennzahlen!S:U,3,FALSE)*Abfalldokumentation!$J1770,"0")</f>
        <v>0</v>
      </c>
      <c r="V1770" s="81" t="str">
        <f>IF(ISBLANK(A1770),VLOOKUP(Abfalldokumentation!$W1770,'Linien - BU'!R:S,2,FALSE),A1770)</f>
        <v>BU3</v>
      </c>
      <c r="W1770" s="77">
        <f t="shared" si="243"/>
        <v>49500103</v>
      </c>
      <c r="X1770" s="77">
        <f t="shared" si="244"/>
        <v>12</v>
      </c>
    </row>
    <row r="1771" spans="1:24" ht="30" customHeight="1" x14ac:dyDescent="0.25">
      <c r="A1771" s="45" t="s">
        <v>9</v>
      </c>
      <c r="B1771" s="46">
        <v>29501029</v>
      </c>
      <c r="C1771" s="46">
        <v>19</v>
      </c>
      <c r="D1771" s="46">
        <v>61</v>
      </c>
      <c r="E1771" s="41">
        <v>44515</v>
      </c>
      <c r="F1771" s="61"/>
      <c r="G1771" s="46"/>
      <c r="H1771" s="50" t="str">
        <f>IFERROR(VLOOKUP(Abfalldokumentation!$B1771,Artikel!A:C,3,FALSE),Abfalldokumentation!$B1771)</f>
        <v>ABS BRUSCHETTA</v>
      </c>
      <c r="I1771" s="73" t="str">
        <f>VLOOKUP(V1771,'Linien - BU'!A:B,2,FALSE)</f>
        <v>BU4</v>
      </c>
      <c r="J1771" s="74">
        <f t="shared" si="238"/>
        <v>19</v>
      </c>
      <c r="K1771" s="75">
        <f>Abfalldokumentation!$E1771</f>
        <v>44515</v>
      </c>
      <c r="L1771" s="74" t="str">
        <f>IFERROR(IF(VLOOKUP(W1771,'[1]Rohware 230'!$B:$C,2,FALSE)=0,"Rohware"),
IFERROR(IF(VLOOKUP(W1771,[1]Sammelnr.!$B:$C,2,FALSE)=0,"Sammelnr. ungeschält ABS"),
IFERROR(IF(VLOOKUP(W1771,[1]Sammelnr.!$E:$F,2,FALSE)=0,"Sammelnr. ungeschält VS"),
IFERROR(IF(VLOOKUP(W1771,[1]Sammelnr.!$H:$I,2,FALSE)=0,"Sammelnr. geschält"),
IFERROR(IF(VLOOKUP(W1771,[1]Offen!$B:$C,2,FALSE)=0,"Offen ungeschält ABS"),
IFERROR(IF(VLOOKUP(W1771,[1]Offen!$E:$F,2,FALSE)=0,"Offen ungeschält VOS"),
IFERROR(IF(VLOOKUP(W1771,[1]Offen!$H:$I,2,FALSE)=0,"Offen geschält RW"),
IFERROR(IF(VLOOKUP(W1771,[1]Offen!$K:$L,2,FALSE)=0,"Offen vegan"),
IFERROR(IF(VLOOKUP(W1771,[1]Offen!$N:$O,2,FALSE)=0,"Offen Zipfel"),
IFERROR(IF(VLOOKUP(W1771,[1]Offen!$Q:$R,2,FALSE)=0,"Offen Endstücke"),
IFERROR(IF(VLOOKUP(W1771,[1]Vakuumiert!$B:$C,2,FALSE)=0,"Vakuumierter VOS ungeschält"),
IFERROR(IF(VLOOKUP(W1771,[1]Vakuumiert!$E:$F,2,FALSE)=0,"Vakuumierter ABS ungeschält"),
IFERROR(IF(VLOOKUP(W1771,[1]Vakuumiert!$H:$I,2,FALSE)=0,"Vakuumierter VOS geschält"),
IFERROR(IF(VLOOKUP(W1771,[1]Vakuumiert!$K:$L,2,FALSE)=0,"Vakuumierter VOS vegan"),
IFERROR(IF(VLOOKUP(W1771,[1]Vakuumiert!$N:$O,2,FALSE)=0,"Vakuumierter VOS Zipfel"),
IFERROR(IF(VLOOKUP(W1771,[1]Vakuumiert!$Q:$R,2,FALSE)=0,"Vakuumiert geschält"),
IFERROR(IF(VLOOKUP(W1771,'[1]vakuumierte Fertigprodukte'!$B:$C,2,FALSE)=0,"Fertigprodukte"),
IFERROR(IF(VLOOKUP(W1771,'[1]vakuumierte Fertigprodukte'!$E:$FI,2,FALSE)=0,"Vakuumierte Zipfel"),
IFERROR(IF(VLOOKUP(W1771,[1]Wurste!$B:$C,2,FALSE)=0,"Räucherwürste"),
IFERROR(IF(VLOOKUP(W1771,[1]Wurste!$E:$F,2,FALSE)=0,"URW/URGW Wurst"),
IFERROR(IF(VLOOKUP(W1771,[1]Wurste!$H:$I,2,FALSE)=0,"HF-Wurst Vegan"),
IFERROR(IF(VLOOKUP(W1771,[1]Wurste!$K:$L,2,FALSE)=0,"320er ohne Würste"),
IFERROR(IF(AND(OR(Abfalldokumentation!$I1771="BU3",Abfalldokumentation!$I1771="Verkauf"),Abfalldokumentation!$N1771="Schimmel",Abfalldokumentation!$O1771="keinen Abnehmer/kein Schälpersonal"),"Div. Zipfel, ES ohne Verwendung",VLOOKUP(Abfalldokumentation!$M1771,Produktgruppen!A:B,2,FALSE)),"-")))))))))))))))))))))))</f>
        <v>Offen ungeschält ABS</v>
      </c>
      <c r="M1771" s="76" t="str">
        <f>IFERROR(VLOOKUP(Abfalldokumentation!$W1771,Artikel!A:C,3,FALSE),Abfalldokumentation!$W1771)</f>
        <v>ABS BRUSCHETTA</v>
      </c>
      <c r="N1771" s="76" t="str">
        <f>VLOOKUP(D1771,'Liste Gründe'!A:D,2,FALSE)</f>
        <v>keinen Verwendungszweck</v>
      </c>
      <c r="O1771" s="75" t="str">
        <f>IF(ISBLANK(F1771),VLOOKUP(Abfalldokumentation!$X1771,'Liste Gründe'!A:D,3,FALSE),F1771)</f>
        <v>keinen Verwendungszweck</v>
      </c>
      <c r="P1771" s="76" t="str">
        <f>IF(ISBLANK(Abfalldokumentation!$G1771),"-",Abfalldokumentation!$G1771)</f>
        <v>-</v>
      </c>
      <c r="Q1771" s="76">
        <f t="shared" si="239"/>
        <v>46</v>
      </c>
      <c r="R1771" s="76" t="str">
        <f t="shared" si="240"/>
        <v>Produkte</v>
      </c>
      <c r="S1771" s="76" t="str">
        <f t="shared" si="241"/>
        <v>BUs</v>
      </c>
      <c r="T1771" s="76" t="str">
        <f t="shared" si="242"/>
        <v>Symptome</v>
      </c>
      <c r="U1771" s="76">
        <f>IFERROR(VLOOKUP(Abfalldokumentation!$W1771,Kennzahlen!S:U,3,FALSE)*Abfalldokumentation!$J1771,"0")</f>
        <v>28.5</v>
      </c>
      <c r="V1771" s="76" t="str">
        <f>IF(ISBLANK(A1771),VLOOKUP(Abfalldokumentation!$W1771,'Linien - BU'!R:S,2,FALSE),A1771)</f>
        <v>BU4</v>
      </c>
      <c r="W1771" s="77">
        <f t="shared" si="243"/>
        <v>29501029</v>
      </c>
      <c r="X1771" s="77">
        <f t="shared" si="244"/>
        <v>61</v>
      </c>
    </row>
    <row r="1772" spans="1:24" ht="30" customHeight="1" x14ac:dyDescent="0.25">
      <c r="A1772" s="39" t="s">
        <v>9</v>
      </c>
      <c r="B1772" s="40">
        <v>29500885</v>
      </c>
      <c r="C1772" s="40">
        <v>20</v>
      </c>
      <c r="D1772" s="40">
        <v>61</v>
      </c>
      <c r="E1772" s="41">
        <v>44515</v>
      </c>
      <c r="F1772" s="59"/>
      <c r="G1772" s="40"/>
      <c r="H1772" s="44" t="str">
        <f>IFERROR(VLOOKUP(Abfalldokumentation!$B1772,Artikel!A:C,3,FALSE),Abfalldokumentation!$B1772)</f>
        <v>ABS HEUBL</v>
      </c>
      <c r="I1772" s="78" t="str">
        <f>VLOOKUP(V1772,'Linien - BU'!A:B,2,FALSE)</f>
        <v>BU4</v>
      </c>
      <c r="J1772" s="79">
        <f t="shared" si="238"/>
        <v>20</v>
      </c>
      <c r="K1772" s="80">
        <f>Abfalldokumentation!$E1772</f>
        <v>44515</v>
      </c>
      <c r="L1772" s="79" t="str">
        <f>IFERROR(IF(VLOOKUP(W1772,'[1]Rohware 230'!$B:$C,2,FALSE)=0,"Rohware"),
IFERROR(IF(VLOOKUP(W1772,[1]Sammelnr.!$B:$C,2,FALSE)=0,"Sammelnr. ungeschält ABS"),
IFERROR(IF(VLOOKUP(W1772,[1]Sammelnr.!$E:$F,2,FALSE)=0,"Sammelnr. ungeschält VS"),
IFERROR(IF(VLOOKUP(W1772,[1]Sammelnr.!$H:$I,2,FALSE)=0,"Sammelnr. geschält"),
IFERROR(IF(VLOOKUP(W1772,[1]Offen!$B:$C,2,FALSE)=0,"Offen ungeschält ABS"),
IFERROR(IF(VLOOKUP(W1772,[1]Offen!$E:$F,2,FALSE)=0,"Offen ungeschält VOS"),
IFERROR(IF(VLOOKUP(W1772,[1]Offen!$H:$I,2,FALSE)=0,"Offen geschält RW"),
IFERROR(IF(VLOOKUP(W1772,[1]Offen!$K:$L,2,FALSE)=0,"Offen vegan"),
IFERROR(IF(VLOOKUP(W1772,[1]Offen!$N:$O,2,FALSE)=0,"Offen Zipfel"),
IFERROR(IF(VLOOKUP(W1772,[1]Offen!$Q:$R,2,FALSE)=0,"Offen Endstücke"),
IFERROR(IF(VLOOKUP(W1772,[1]Vakuumiert!$B:$C,2,FALSE)=0,"Vakuumierter VOS ungeschält"),
IFERROR(IF(VLOOKUP(W1772,[1]Vakuumiert!$E:$F,2,FALSE)=0,"Vakuumierter ABS ungeschält"),
IFERROR(IF(VLOOKUP(W1772,[1]Vakuumiert!$H:$I,2,FALSE)=0,"Vakuumierter VOS geschält"),
IFERROR(IF(VLOOKUP(W1772,[1]Vakuumiert!$K:$L,2,FALSE)=0,"Vakuumierter VOS vegan"),
IFERROR(IF(VLOOKUP(W1772,[1]Vakuumiert!$N:$O,2,FALSE)=0,"Vakuumierter VOS Zipfel"),
IFERROR(IF(VLOOKUP(W1772,[1]Vakuumiert!$Q:$R,2,FALSE)=0,"Vakuumiert geschält"),
IFERROR(IF(VLOOKUP(W1772,'[1]vakuumierte Fertigprodukte'!$B:$C,2,FALSE)=0,"Fertigprodukte"),
IFERROR(IF(VLOOKUP(W1772,'[1]vakuumierte Fertigprodukte'!$E:$FI,2,FALSE)=0,"Vakuumierte Zipfel"),
IFERROR(IF(VLOOKUP(W1772,[1]Wurste!$B:$C,2,FALSE)=0,"Räucherwürste"),
IFERROR(IF(VLOOKUP(W1772,[1]Wurste!$E:$F,2,FALSE)=0,"URW/URGW Wurst"),
IFERROR(IF(VLOOKUP(W1772,[1]Wurste!$H:$I,2,FALSE)=0,"HF-Wurst Vegan"),
IFERROR(IF(VLOOKUP(W1772,[1]Wurste!$K:$L,2,FALSE)=0,"320er ohne Würste"),
IFERROR(IF(AND(OR(Abfalldokumentation!$I1772="BU3",Abfalldokumentation!$I1772="Verkauf"),Abfalldokumentation!$N1772="Schimmel",Abfalldokumentation!$O1772="keinen Abnehmer/kein Schälpersonal"),"Div. Zipfel, ES ohne Verwendung",VLOOKUP(Abfalldokumentation!$M1772,Produktgruppen!A:B,2,FALSE)),"-")))))))))))))))))))))))</f>
        <v>Offen ungeschält ABS</v>
      </c>
      <c r="M1772" s="81" t="str">
        <f>IFERROR(VLOOKUP(Abfalldokumentation!$W1772,Artikel!A:C,3,FALSE),Abfalldokumentation!$W1772)</f>
        <v>ABS HEUBL</v>
      </c>
      <c r="N1772" s="81" t="str">
        <f>VLOOKUP(D1772,'Liste Gründe'!A:D,2,FALSE)</f>
        <v>keinen Verwendungszweck</v>
      </c>
      <c r="O1772" s="80" t="str">
        <f>IF(ISBLANK(F1772),VLOOKUP(Abfalldokumentation!$X1772,'Liste Gründe'!A:D,3,FALSE),F1772)</f>
        <v>keinen Verwendungszweck</v>
      </c>
      <c r="P1772" s="81" t="str">
        <f>IF(ISBLANK(Abfalldokumentation!$G1772),"-",Abfalldokumentation!$G1772)</f>
        <v>-</v>
      </c>
      <c r="Q1772" s="81">
        <f t="shared" si="239"/>
        <v>46</v>
      </c>
      <c r="R1772" s="81" t="str">
        <f t="shared" si="240"/>
        <v>Produkte</v>
      </c>
      <c r="S1772" s="81" t="str">
        <f t="shared" si="241"/>
        <v>BUs</v>
      </c>
      <c r="T1772" s="81" t="str">
        <f t="shared" si="242"/>
        <v>Symptome</v>
      </c>
      <c r="U1772" s="81">
        <f>IFERROR(VLOOKUP(Abfalldokumentation!$W1772,Kennzahlen!S:U,3,FALSE)*Abfalldokumentation!$J1772,"0")</f>
        <v>0.2</v>
      </c>
      <c r="V1772" s="81" t="str">
        <f>IF(ISBLANK(A1772),VLOOKUP(Abfalldokumentation!$W1772,'Linien - BU'!R:S,2,FALSE),A1772)</f>
        <v>BU4</v>
      </c>
      <c r="W1772" s="77">
        <f t="shared" si="243"/>
        <v>29500885</v>
      </c>
      <c r="X1772" s="77">
        <f t="shared" si="244"/>
        <v>61</v>
      </c>
    </row>
    <row r="1773" spans="1:24" ht="30" customHeight="1" x14ac:dyDescent="0.25">
      <c r="A1773" s="45" t="s">
        <v>9</v>
      </c>
      <c r="B1773" s="46">
        <v>29500885</v>
      </c>
      <c r="C1773" s="46">
        <v>20</v>
      </c>
      <c r="D1773" s="46">
        <v>61</v>
      </c>
      <c r="E1773" s="41">
        <v>44515</v>
      </c>
      <c r="F1773" s="61"/>
      <c r="G1773" s="46"/>
      <c r="H1773" s="50" t="str">
        <f>IFERROR(VLOOKUP(Abfalldokumentation!$B1773,Artikel!A:C,3,FALSE),Abfalldokumentation!$B1773)</f>
        <v>ABS HEUBL</v>
      </c>
      <c r="I1773" s="73" t="str">
        <f>VLOOKUP(V1773,'Linien - BU'!A:B,2,FALSE)</f>
        <v>BU4</v>
      </c>
      <c r="J1773" s="74">
        <f t="shared" si="238"/>
        <v>20</v>
      </c>
      <c r="K1773" s="75">
        <f>Abfalldokumentation!$E1773</f>
        <v>44515</v>
      </c>
      <c r="L1773" s="74" t="str">
        <f>IFERROR(IF(VLOOKUP(W1773,'[1]Rohware 230'!$B:$C,2,FALSE)=0,"Rohware"),
IFERROR(IF(VLOOKUP(W1773,[1]Sammelnr.!$B:$C,2,FALSE)=0,"Sammelnr. ungeschält ABS"),
IFERROR(IF(VLOOKUP(W1773,[1]Sammelnr.!$E:$F,2,FALSE)=0,"Sammelnr. ungeschält VS"),
IFERROR(IF(VLOOKUP(W1773,[1]Sammelnr.!$H:$I,2,FALSE)=0,"Sammelnr. geschält"),
IFERROR(IF(VLOOKUP(W1773,[1]Offen!$B:$C,2,FALSE)=0,"Offen ungeschält ABS"),
IFERROR(IF(VLOOKUP(W1773,[1]Offen!$E:$F,2,FALSE)=0,"Offen ungeschält VOS"),
IFERROR(IF(VLOOKUP(W1773,[1]Offen!$H:$I,2,FALSE)=0,"Offen geschält RW"),
IFERROR(IF(VLOOKUP(W1773,[1]Offen!$K:$L,2,FALSE)=0,"Offen vegan"),
IFERROR(IF(VLOOKUP(W1773,[1]Offen!$N:$O,2,FALSE)=0,"Offen Zipfel"),
IFERROR(IF(VLOOKUP(W1773,[1]Offen!$Q:$R,2,FALSE)=0,"Offen Endstücke"),
IFERROR(IF(VLOOKUP(W1773,[1]Vakuumiert!$B:$C,2,FALSE)=0,"Vakuumierter VOS ungeschält"),
IFERROR(IF(VLOOKUP(W1773,[1]Vakuumiert!$E:$F,2,FALSE)=0,"Vakuumierter ABS ungeschält"),
IFERROR(IF(VLOOKUP(W1773,[1]Vakuumiert!$H:$I,2,FALSE)=0,"Vakuumierter VOS geschält"),
IFERROR(IF(VLOOKUP(W1773,[1]Vakuumiert!$K:$L,2,FALSE)=0,"Vakuumierter VOS vegan"),
IFERROR(IF(VLOOKUP(W1773,[1]Vakuumiert!$N:$O,2,FALSE)=0,"Vakuumierter VOS Zipfel"),
IFERROR(IF(VLOOKUP(W1773,[1]Vakuumiert!$Q:$R,2,FALSE)=0,"Vakuumiert geschält"),
IFERROR(IF(VLOOKUP(W1773,'[1]vakuumierte Fertigprodukte'!$B:$C,2,FALSE)=0,"Fertigprodukte"),
IFERROR(IF(VLOOKUP(W1773,'[1]vakuumierte Fertigprodukte'!$E:$FI,2,FALSE)=0,"Vakuumierte Zipfel"),
IFERROR(IF(VLOOKUP(W1773,[1]Wurste!$B:$C,2,FALSE)=0,"Räucherwürste"),
IFERROR(IF(VLOOKUP(W1773,[1]Wurste!$E:$F,2,FALSE)=0,"URW/URGW Wurst"),
IFERROR(IF(VLOOKUP(W1773,[1]Wurste!$H:$I,2,FALSE)=0,"HF-Wurst Vegan"),
IFERROR(IF(VLOOKUP(W1773,[1]Wurste!$K:$L,2,FALSE)=0,"320er ohne Würste"),
IFERROR(IF(AND(OR(Abfalldokumentation!$I1773="BU3",Abfalldokumentation!$I1773="Verkauf"),Abfalldokumentation!$N1773="Schimmel",Abfalldokumentation!$O1773="keinen Abnehmer/kein Schälpersonal"),"Div. Zipfel, ES ohne Verwendung",VLOOKUP(Abfalldokumentation!$M1773,Produktgruppen!A:B,2,FALSE)),"-")))))))))))))))))))))))</f>
        <v>Offen ungeschält ABS</v>
      </c>
      <c r="M1773" s="76" t="str">
        <f>IFERROR(VLOOKUP(Abfalldokumentation!$W1773,Artikel!A:C,3,FALSE),Abfalldokumentation!$W1773)</f>
        <v>ABS HEUBL</v>
      </c>
      <c r="N1773" s="76" t="str">
        <f>VLOOKUP(D1773,'Liste Gründe'!A:D,2,FALSE)</f>
        <v>keinen Verwendungszweck</v>
      </c>
      <c r="O1773" s="75" t="str">
        <f>IF(ISBLANK(F1773),VLOOKUP(Abfalldokumentation!$X1773,'Liste Gründe'!A:D,3,FALSE),F1773)</f>
        <v>keinen Verwendungszweck</v>
      </c>
      <c r="P1773" s="76" t="str">
        <f>IF(ISBLANK(Abfalldokumentation!$G1773),"-",Abfalldokumentation!$G1773)</f>
        <v>-</v>
      </c>
      <c r="Q1773" s="76">
        <f t="shared" si="239"/>
        <v>46</v>
      </c>
      <c r="R1773" s="76" t="str">
        <f t="shared" si="240"/>
        <v>Produkte</v>
      </c>
      <c r="S1773" s="76" t="str">
        <f t="shared" si="241"/>
        <v>BUs</v>
      </c>
      <c r="T1773" s="76" t="str">
        <f t="shared" si="242"/>
        <v>Symptome</v>
      </c>
      <c r="U1773" s="76">
        <f>IFERROR(VLOOKUP(Abfalldokumentation!$W1773,Kennzahlen!S:U,3,FALSE)*Abfalldokumentation!$J1773,"0")</f>
        <v>0.2</v>
      </c>
      <c r="V1773" s="76" t="str">
        <f>IF(ISBLANK(A1773),VLOOKUP(Abfalldokumentation!$W1773,'Linien - BU'!R:S,2,FALSE),A1773)</f>
        <v>BU4</v>
      </c>
      <c r="W1773" s="77">
        <f t="shared" si="243"/>
        <v>29500885</v>
      </c>
      <c r="X1773" s="77">
        <f t="shared" si="244"/>
        <v>61</v>
      </c>
    </row>
    <row r="1774" spans="1:24" ht="30" customHeight="1" x14ac:dyDescent="0.25">
      <c r="A1774" s="39" t="s">
        <v>9</v>
      </c>
      <c r="B1774" s="40">
        <v>29500886</v>
      </c>
      <c r="C1774" s="40">
        <v>20</v>
      </c>
      <c r="D1774" s="40">
        <v>61</v>
      </c>
      <c r="E1774" s="41">
        <v>44515</v>
      </c>
      <c r="F1774" s="59"/>
      <c r="G1774" s="40"/>
      <c r="H1774" s="44" t="str">
        <f>IFERROR(VLOOKUP(Abfalldokumentation!$B1774,Artikel!A:C,3,FALSE),Abfalldokumentation!$B1774)</f>
        <v>ABS MEDI-KRÄUK</v>
      </c>
      <c r="I1774" s="78" t="str">
        <f>VLOOKUP(V1774,'Linien - BU'!A:B,2,FALSE)</f>
        <v>BU4</v>
      </c>
      <c r="J1774" s="79">
        <f t="shared" si="238"/>
        <v>20</v>
      </c>
      <c r="K1774" s="80">
        <f>Abfalldokumentation!$E1774</f>
        <v>44515</v>
      </c>
      <c r="L1774" s="79" t="str">
        <f>IFERROR(IF(VLOOKUP(W1774,'[1]Rohware 230'!$B:$C,2,FALSE)=0,"Rohware"),
IFERROR(IF(VLOOKUP(W1774,[1]Sammelnr.!$B:$C,2,FALSE)=0,"Sammelnr. ungeschält ABS"),
IFERROR(IF(VLOOKUP(W1774,[1]Sammelnr.!$E:$F,2,FALSE)=0,"Sammelnr. ungeschält VS"),
IFERROR(IF(VLOOKUP(W1774,[1]Sammelnr.!$H:$I,2,FALSE)=0,"Sammelnr. geschält"),
IFERROR(IF(VLOOKUP(W1774,[1]Offen!$B:$C,2,FALSE)=0,"Offen ungeschält ABS"),
IFERROR(IF(VLOOKUP(W1774,[1]Offen!$E:$F,2,FALSE)=0,"Offen ungeschält VOS"),
IFERROR(IF(VLOOKUP(W1774,[1]Offen!$H:$I,2,FALSE)=0,"Offen geschält RW"),
IFERROR(IF(VLOOKUP(W1774,[1]Offen!$K:$L,2,FALSE)=0,"Offen vegan"),
IFERROR(IF(VLOOKUP(W1774,[1]Offen!$N:$O,2,FALSE)=0,"Offen Zipfel"),
IFERROR(IF(VLOOKUP(W1774,[1]Offen!$Q:$R,2,FALSE)=0,"Offen Endstücke"),
IFERROR(IF(VLOOKUP(W1774,[1]Vakuumiert!$B:$C,2,FALSE)=0,"Vakuumierter VOS ungeschält"),
IFERROR(IF(VLOOKUP(W1774,[1]Vakuumiert!$E:$F,2,FALSE)=0,"Vakuumierter ABS ungeschält"),
IFERROR(IF(VLOOKUP(W1774,[1]Vakuumiert!$H:$I,2,FALSE)=0,"Vakuumierter VOS geschält"),
IFERROR(IF(VLOOKUP(W1774,[1]Vakuumiert!$K:$L,2,FALSE)=0,"Vakuumierter VOS vegan"),
IFERROR(IF(VLOOKUP(W1774,[1]Vakuumiert!$N:$O,2,FALSE)=0,"Vakuumierter VOS Zipfel"),
IFERROR(IF(VLOOKUP(W1774,[1]Vakuumiert!$Q:$R,2,FALSE)=0,"Vakuumiert geschält"),
IFERROR(IF(VLOOKUP(W1774,'[1]vakuumierte Fertigprodukte'!$B:$C,2,FALSE)=0,"Fertigprodukte"),
IFERROR(IF(VLOOKUP(W1774,'[1]vakuumierte Fertigprodukte'!$E:$FI,2,FALSE)=0,"Vakuumierte Zipfel"),
IFERROR(IF(VLOOKUP(W1774,[1]Wurste!$B:$C,2,FALSE)=0,"Räucherwürste"),
IFERROR(IF(VLOOKUP(W1774,[1]Wurste!$E:$F,2,FALSE)=0,"URW/URGW Wurst"),
IFERROR(IF(VLOOKUP(W1774,[1]Wurste!$H:$I,2,FALSE)=0,"HF-Wurst Vegan"),
IFERROR(IF(VLOOKUP(W1774,[1]Wurste!$K:$L,2,FALSE)=0,"320er ohne Würste"),
IFERROR(IF(AND(OR(Abfalldokumentation!$I1774="BU3",Abfalldokumentation!$I1774="Verkauf"),Abfalldokumentation!$N1774="Schimmel",Abfalldokumentation!$O1774="keinen Abnehmer/kein Schälpersonal"),"Div. Zipfel, ES ohne Verwendung",VLOOKUP(Abfalldokumentation!$M1774,Produktgruppen!A:B,2,FALSE)),"-")))))))))))))))))))))))</f>
        <v>Offen ungeschält ABS</v>
      </c>
      <c r="M1774" s="81" t="str">
        <f>IFERROR(VLOOKUP(Abfalldokumentation!$W1774,Artikel!A:C,3,FALSE),Abfalldokumentation!$W1774)</f>
        <v>ABS MEDI-KRÄUK</v>
      </c>
      <c r="N1774" s="81" t="str">
        <f>VLOOKUP(D1774,'Liste Gründe'!A:D,2,FALSE)</f>
        <v>keinen Verwendungszweck</v>
      </c>
      <c r="O1774" s="80" t="str">
        <f>IF(ISBLANK(F1774),VLOOKUP(Abfalldokumentation!$X1774,'Liste Gründe'!A:D,3,FALSE),F1774)</f>
        <v>keinen Verwendungszweck</v>
      </c>
      <c r="P1774" s="81" t="str">
        <f>IF(ISBLANK(Abfalldokumentation!$G1774),"-",Abfalldokumentation!$G1774)</f>
        <v>-</v>
      </c>
      <c r="Q1774" s="81">
        <f t="shared" si="239"/>
        <v>46</v>
      </c>
      <c r="R1774" s="81" t="str">
        <f t="shared" si="240"/>
        <v>Produkte</v>
      </c>
      <c r="S1774" s="81" t="str">
        <f t="shared" si="241"/>
        <v>BUs</v>
      </c>
      <c r="T1774" s="81" t="str">
        <f t="shared" si="242"/>
        <v>Symptome</v>
      </c>
      <c r="U1774" s="81">
        <f>IFERROR(VLOOKUP(Abfalldokumentation!$W1774,Kennzahlen!S:U,3,FALSE)*Abfalldokumentation!$J1774,"0")</f>
        <v>30</v>
      </c>
      <c r="V1774" s="81" t="str">
        <f>IF(ISBLANK(A1774),VLOOKUP(Abfalldokumentation!$W1774,'Linien - BU'!R:S,2,FALSE),A1774)</f>
        <v>BU4</v>
      </c>
      <c r="W1774" s="77">
        <f t="shared" si="243"/>
        <v>29500886</v>
      </c>
      <c r="X1774" s="77">
        <f t="shared" si="244"/>
        <v>61</v>
      </c>
    </row>
    <row r="1775" spans="1:24" ht="30" customHeight="1" x14ac:dyDescent="0.25">
      <c r="A1775" s="45" t="s">
        <v>9</v>
      </c>
      <c r="B1775" s="46">
        <v>29500886</v>
      </c>
      <c r="C1775" s="46">
        <v>20</v>
      </c>
      <c r="D1775" s="46">
        <v>61</v>
      </c>
      <c r="E1775" s="41">
        <v>44515</v>
      </c>
      <c r="F1775" s="61"/>
      <c r="G1775" s="46"/>
      <c r="H1775" s="50" t="str">
        <f>IFERROR(VLOOKUP(Abfalldokumentation!$B1775,Artikel!A:C,3,FALSE),Abfalldokumentation!$B1775)</f>
        <v>ABS MEDI-KRÄUK</v>
      </c>
      <c r="I1775" s="73" t="str">
        <f>VLOOKUP(V1775,'Linien - BU'!A:B,2,FALSE)</f>
        <v>BU4</v>
      </c>
      <c r="J1775" s="74">
        <f t="shared" si="238"/>
        <v>20</v>
      </c>
      <c r="K1775" s="75">
        <f>Abfalldokumentation!$E1775</f>
        <v>44515</v>
      </c>
      <c r="L1775" s="74" t="str">
        <f>IFERROR(IF(VLOOKUP(W1775,'[1]Rohware 230'!$B:$C,2,FALSE)=0,"Rohware"),
IFERROR(IF(VLOOKUP(W1775,[1]Sammelnr.!$B:$C,2,FALSE)=0,"Sammelnr. ungeschält ABS"),
IFERROR(IF(VLOOKUP(W1775,[1]Sammelnr.!$E:$F,2,FALSE)=0,"Sammelnr. ungeschält VS"),
IFERROR(IF(VLOOKUP(W1775,[1]Sammelnr.!$H:$I,2,FALSE)=0,"Sammelnr. geschält"),
IFERROR(IF(VLOOKUP(W1775,[1]Offen!$B:$C,2,FALSE)=0,"Offen ungeschält ABS"),
IFERROR(IF(VLOOKUP(W1775,[1]Offen!$E:$F,2,FALSE)=0,"Offen ungeschält VOS"),
IFERROR(IF(VLOOKUP(W1775,[1]Offen!$H:$I,2,FALSE)=0,"Offen geschält RW"),
IFERROR(IF(VLOOKUP(W1775,[1]Offen!$K:$L,2,FALSE)=0,"Offen vegan"),
IFERROR(IF(VLOOKUP(W1775,[1]Offen!$N:$O,2,FALSE)=0,"Offen Zipfel"),
IFERROR(IF(VLOOKUP(W1775,[1]Offen!$Q:$R,2,FALSE)=0,"Offen Endstücke"),
IFERROR(IF(VLOOKUP(W1775,[1]Vakuumiert!$B:$C,2,FALSE)=0,"Vakuumierter VOS ungeschält"),
IFERROR(IF(VLOOKUP(W1775,[1]Vakuumiert!$E:$F,2,FALSE)=0,"Vakuumierter ABS ungeschält"),
IFERROR(IF(VLOOKUP(W1775,[1]Vakuumiert!$H:$I,2,FALSE)=0,"Vakuumierter VOS geschält"),
IFERROR(IF(VLOOKUP(W1775,[1]Vakuumiert!$K:$L,2,FALSE)=0,"Vakuumierter VOS vegan"),
IFERROR(IF(VLOOKUP(W1775,[1]Vakuumiert!$N:$O,2,FALSE)=0,"Vakuumierter VOS Zipfel"),
IFERROR(IF(VLOOKUP(W1775,[1]Vakuumiert!$Q:$R,2,FALSE)=0,"Vakuumiert geschält"),
IFERROR(IF(VLOOKUP(W1775,'[1]vakuumierte Fertigprodukte'!$B:$C,2,FALSE)=0,"Fertigprodukte"),
IFERROR(IF(VLOOKUP(W1775,'[1]vakuumierte Fertigprodukte'!$E:$FI,2,FALSE)=0,"Vakuumierte Zipfel"),
IFERROR(IF(VLOOKUP(W1775,[1]Wurste!$B:$C,2,FALSE)=0,"Räucherwürste"),
IFERROR(IF(VLOOKUP(W1775,[1]Wurste!$E:$F,2,FALSE)=0,"URW/URGW Wurst"),
IFERROR(IF(VLOOKUP(W1775,[1]Wurste!$H:$I,2,FALSE)=0,"HF-Wurst Vegan"),
IFERROR(IF(VLOOKUP(W1775,[1]Wurste!$K:$L,2,FALSE)=0,"320er ohne Würste"),
IFERROR(IF(AND(OR(Abfalldokumentation!$I1775="BU3",Abfalldokumentation!$I1775="Verkauf"),Abfalldokumentation!$N1775="Schimmel",Abfalldokumentation!$O1775="keinen Abnehmer/kein Schälpersonal"),"Div. Zipfel, ES ohne Verwendung",VLOOKUP(Abfalldokumentation!$M1775,Produktgruppen!A:B,2,FALSE)),"-")))))))))))))))))))))))</f>
        <v>Offen ungeschält ABS</v>
      </c>
      <c r="M1775" s="76" t="str">
        <f>IFERROR(VLOOKUP(Abfalldokumentation!$W1775,Artikel!A:C,3,FALSE),Abfalldokumentation!$W1775)</f>
        <v>ABS MEDI-KRÄUK</v>
      </c>
      <c r="N1775" s="76" t="str">
        <f>VLOOKUP(D1775,'Liste Gründe'!A:D,2,FALSE)</f>
        <v>keinen Verwendungszweck</v>
      </c>
      <c r="O1775" s="75" t="str">
        <f>IF(ISBLANK(F1775),VLOOKUP(Abfalldokumentation!$X1775,'Liste Gründe'!A:D,3,FALSE),F1775)</f>
        <v>keinen Verwendungszweck</v>
      </c>
      <c r="P1775" s="76" t="str">
        <f>IF(ISBLANK(Abfalldokumentation!$G1775),"-",Abfalldokumentation!$G1775)</f>
        <v>-</v>
      </c>
      <c r="Q1775" s="76">
        <f t="shared" si="239"/>
        <v>46</v>
      </c>
      <c r="R1775" s="76" t="str">
        <f t="shared" si="240"/>
        <v>Produkte</v>
      </c>
      <c r="S1775" s="76" t="str">
        <f t="shared" si="241"/>
        <v>BUs</v>
      </c>
      <c r="T1775" s="76" t="str">
        <f t="shared" si="242"/>
        <v>Symptome</v>
      </c>
      <c r="U1775" s="76">
        <f>IFERROR(VLOOKUP(Abfalldokumentation!$W1775,Kennzahlen!S:U,3,FALSE)*Abfalldokumentation!$J1775,"0")</f>
        <v>30</v>
      </c>
      <c r="V1775" s="76" t="str">
        <f>IF(ISBLANK(A1775),VLOOKUP(Abfalldokumentation!$W1775,'Linien - BU'!R:S,2,FALSE),A1775)</f>
        <v>BU4</v>
      </c>
      <c r="W1775" s="77">
        <f t="shared" si="243"/>
        <v>29500886</v>
      </c>
      <c r="X1775" s="77">
        <f t="shared" si="244"/>
        <v>61</v>
      </c>
    </row>
    <row r="1776" spans="1:24" ht="30" customHeight="1" x14ac:dyDescent="0.25">
      <c r="A1776" s="39" t="s">
        <v>9</v>
      </c>
      <c r="B1776" s="40">
        <v>29501009</v>
      </c>
      <c r="C1776" s="40">
        <v>18</v>
      </c>
      <c r="D1776" s="40">
        <v>61</v>
      </c>
      <c r="E1776" s="41">
        <v>44515</v>
      </c>
      <c r="F1776" s="59"/>
      <c r="G1776" s="40"/>
      <c r="H1776" s="44" t="str">
        <f>IFERROR(VLOOKUP(Abfalldokumentation!$B1776,Artikel!A:C,3,FALSE),Abfalldokumentation!$B1776)</f>
        <v>ABS Whisky-Nuts</v>
      </c>
      <c r="I1776" s="78" t="str">
        <f>VLOOKUP(V1776,'Linien - BU'!A:B,2,FALSE)</f>
        <v>BU4</v>
      </c>
      <c r="J1776" s="79">
        <f t="shared" si="238"/>
        <v>18</v>
      </c>
      <c r="K1776" s="80">
        <f>Abfalldokumentation!$E1776</f>
        <v>44515</v>
      </c>
      <c r="L1776" s="79" t="str">
        <f>IFERROR(IF(VLOOKUP(W1776,'[1]Rohware 230'!$B:$C,2,FALSE)=0,"Rohware"),
IFERROR(IF(VLOOKUP(W1776,[1]Sammelnr.!$B:$C,2,FALSE)=0,"Sammelnr. ungeschält ABS"),
IFERROR(IF(VLOOKUP(W1776,[1]Sammelnr.!$E:$F,2,FALSE)=0,"Sammelnr. ungeschält VS"),
IFERROR(IF(VLOOKUP(W1776,[1]Sammelnr.!$H:$I,2,FALSE)=0,"Sammelnr. geschält"),
IFERROR(IF(VLOOKUP(W1776,[1]Offen!$B:$C,2,FALSE)=0,"Offen ungeschält ABS"),
IFERROR(IF(VLOOKUP(W1776,[1]Offen!$E:$F,2,FALSE)=0,"Offen ungeschält VOS"),
IFERROR(IF(VLOOKUP(W1776,[1]Offen!$H:$I,2,FALSE)=0,"Offen geschält RW"),
IFERROR(IF(VLOOKUP(W1776,[1]Offen!$K:$L,2,FALSE)=0,"Offen vegan"),
IFERROR(IF(VLOOKUP(W1776,[1]Offen!$N:$O,2,FALSE)=0,"Offen Zipfel"),
IFERROR(IF(VLOOKUP(W1776,[1]Offen!$Q:$R,2,FALSE)=0,"Offen Endstücke"),
IFERROR(IF(VLOOKUP(W1776,[1]Vakuumiert!$B:$C,2,FALSE)=0,"Vakuumierter VOS ungeschält"),
IFERROR(IF(VLOOKUP(W1776,[1]Vakuumiert!$E:$F,2,FALSE)=0,"Vakuumierter ABS ungeschält"),
IFERROR(IF(VLOOKUP(W1776,[1]Vakuumiert!$H:$I,2,FALSE)=0,"Vakuumierter VOS geschält"),
IFERROR(IF(VLOOKUP(W1776,[1]Vakuumiert!$K:$L,2,FALSE)=0,"Vakuumierter VOS vegan"),
IFERROR(IF(VLOOKUP(W1776,[1]Vakuumiert!$N:$O,2,FALSE)=0,"Vakuumierter VOS Zipfel"),
IFERROR(IF(VLOOKUP(W1776,[1]Vakuumiert!$Q:$R,2,FALSE)=0,"Vakuumiert geschält"),
IFERROR(IF(VLOOKUP(W1776,'[1]vakuumierte Fertigprodukte'!$B:$C,2,FALSE)=0,"Fertigprodukte"),
IFERROR(IF(VLOOKUP(W1776,'[1]vakuumierte Fertigprodukte'!$E:$FI,2,FALSE)=0,"Vakuumierte Zipfel"),
IFERROR(IF(VLOOKUP(W1776,[1]Wurste!$B:$C,2,FALSE)=0,"Räucherwürste"),
IFERROR(IF(VLOOKUP(W1776,[1]Wurste!$E:$F,2,FALSE)=0,"URW/URGW Wurst"),
IFERROR(IF(VLOOKUP(W1776,[1]Wurste!$H:$I,2,FALSE)=0,"HF-Wurst Vegan"),
IFERROR(IF(VLOOKUP(W1776,[1]Wurste!$K:$L,2,FALSE)=0,"320er ohne Würste"),
IFERROR(IF(AND(OR(Abfalldokumentation!$I1776="BU3",Abfalldokumentation!$I1776="Verkauf"),Abfalldokumentation!$N1776="Schimmel",Abfalldokumentation!$O1776="keinen Abnehmer/kein Schälpersonal"),"Div. Zipfel, ES ohne Verwendung",VLOOKUP(Abfalldokumentation!$M1776,Produktgruppen!A:B,2,FALSE)),"-")))))))))))))))))))))))</f>
        <v>Offen ungeschält ABS</v>
      </c>
      <c r="M1776" s="81" t="str">
        <f>IFERROR(VLOOKUP(Abfalldokumentation!$W1776,Artikel!A:C,3,FALSE),Abfalldokumentation!$W1776)</f>
        <v>ABS Whisky-Nuts</v>
      </c>
      <c r="N1776" s="81" t="str">
        <f>VLOOKUP(D1776,'Liste Gründe'!A:D,2,FALSE)</f>
        <v>keinen Verwendungszweck</v>
      </c>
      <c r="O1776" s="80" t="str">
        <f>IF(ISBLANK(F1776),VLOOKUP(Abfalldokumentation!$X1776,'Liste Gründe'!A:D,3,FALSE),F1776)</f>
        <v>keinen Verwendungszweck</v>
      </c>
      <c r="P1776" s="81" t="str">
        <f>IF(ISBLANK(Abfalldokumentation!$G1776),"-",Abfalldokumentation!$G1776)</f>
        <v>-</v>
      </c>
      <c r="Q1776" s="81">
        <f t="shared" si="239"/>
        <v>46</v>
      </c>
      <c r="R1776" s="81" t="str">
        <f t="shared" si="240"/>
        <v>Produkte</v>
      </c>
      <c r="S1776" s="81" t="str">
        <f t="shared" si="241"/>
        <v>BUs</v>
      </c>
      <c r="T1776" s="81" t="str">
        <f t="shared" si="242"/>
        <v>Symptome</v>
      </c>
      <c r="U1776" s="81">
        <f>IFERROR(VLOOKUP(Abfalldokumentation!$W1776,Kennzahlen!S:U,3,FALSE)*Abfalldokumentation!$J1776,"0")</f>
        <v>27</v>
      </c>
      <c r="V1776" s="81" t="str">
        <f>IF(ISBLANK(A1776),VLOOKUP(Abfalldokumentation!$W1776,'Linien - BU'!R:S,2,FALSE),A1776)</f>
        <v>BU4</v>
      </c>
      <c r="W1776" s="77">
        <f t="shared" si="243"/>
        <v>29501009</v>
      </c>
      <c r="X1776" s="77">
        <f t="shared" si="244"/>
        <v>61</v>
      </c>
    </row>
    <row r="1777" spans="1:24" ht="30" customHeight="1" x14ac:dyDescent="0.25">
      <c r="A1777" s="45" t="s">
        <v>9</v>
      </c>
      <c r="B1777" s="46">
        <v>29501009</v>
      </c>
      <c r="C1777" s="46">
        <v>11</v>
      </c>
      <c r="D1777" s="46">
        <v>61</v>
      </c>
      <c r="E1777" s="41">
        <v>44515</v>
      </c>
      <c r="F1777" s="61"/>
      <c r="G1777" s="46"/>
      <c r="H1777" s="50" t="str">
        <f>IFERROR(VLOOKUP(Abfalldokumentation!$B1777,Artikel!A:C,3,FALSE),Abfalldokumentation!$B1777)</f>
        <v>ABS Whisky-Nuts</v>
      </c>
      <c r="I1777" s="73" t="str">
        <f>VLOOKUP(V1777,'Linien - BU'!A:B,2,FALSE)</f>
        <v>BU4</v>
      </c>
      <c r="J1777" s="74">
        <f t="shared" si="238"/>
        <v>11</v>
      </c>
      <c r="K1777" s="75">
        <f>Abfalldokumentation!$E1777</f>
        <v>44515</v>
      </c>
      <c r="L1777" s="74" t="str">
        <f>IFERROR(IF(VLOOKUP(W1777,'[1]Rohware 230'!$B:$C,2,FALSE)=0,"Rohware"),
IFERROR(IF(VLOOKUP(W1777,[1]Sammelnr.!$B:$C,2,FALSE)=0,"Sammelnr. ungeschält ABS"),
IFERROR(IF(VLOOKUP(W1777,[1]Sammelnr.!$E:$F,2,FALSE)=0,"Sammelnr. ungeschält VS"),
IFERROR(IF(VLOOKUP(W1777,[1]Sammelnr.!$H:$I,2,FALSE)=0,"Sammelnr. geschält"),
IFERROR(IF(VLOOKUP(W1777,[1]Offen!$B:$C,2,FALSE)=0,"Offen ungeschält ABS"),
IFERROR(IF(VLOOKUP(W1777,[1]Offen!$E:$F,2,FALSE)=0,"Offen ungeschält VOS"),
IFERROR(IF(VLOOKUP(W1777,[1]Offen!$H:$I,2,FALSE)=0,"Offen geschält RW"),
IFERROR(IF(VLOOKUP(W1777,[1]Offen!$K:$L,2,FALSE)=0,"Offen vegan"),
IFERROR(IF(VLOOKUP(W1777,[1]Offen!$N:$O,2,FALSE)=0,"Offen Zipfel"),
IFERROR(IF(VLOOKUP(W1777,[1]Offen!$Q:$R,2,FALSE)=0,"Offen Endstücke"),
IFERROR(IF(VLOOKUP(W1777,[1]Vakuumiert!$B:$C,2,FALSE)=0,"Vakuumierter VOS ungeschält"),
IFERROR(IF(VLOOKUP(W1777,[1]Vakuumiert!$E:$F,2,FALSE)=0,"Vakuumierter ABS ungeschält"),
IFERROR(IF(VLOOKUP(W1777,[1]Vakuumiert!$H:$I,2,FALSE)=0,"Vakuumierter VOS geschält"),
IFERROR(IF(VLOOKUP(W1777,[1]Vakuumiert!$K:$L,2,FALSE)=0,"Vakuumierter VOS vegan"),
IFERROR(IF(VLOOKUP(W1777,[1]Vakuumiert!$N:$O,2,FALSE)=0,"Vakuumierter VOS Zipfel"),
IFERROR(IF(VLOOKUP(W1777,[1]Vakuumiert!$Q:$R,2,FALSE)=0,"Vakuumiert geschält"),
IFERROR(IF(VLOOKUP(W1777,'[1]vakuumierte Fertigprodukte'!$B:$C,2,FALSE)=0,"Fertigprodukte"),
IFERROR(IF(VLOOKUP(W1777,'[1]vakuumierte Fertigprodukte'!$E:$FI,2,FALSE)=0,"Vakuumierte Zipfel"),
IFERROR(IF(VLOOKUP(W1777,[1]Wurste!$B:$C,2,FALSE)=0,"Räucherwürste"),
IFERROR(IF(VLOOKUP(W1777,[1]Wurste!$E:$F,2,FALSE)=0,"URW/URGW Wurst"),
IFERROR(IF(VLOOKUP(W1777,[1]Wurste!$H:$I,2,FALSE)=0,"HF-Wurst Vegan"),
IFERROR(IF(VLOOKUP(W1777,[1]Wurste!$K:$L,2,FALSE)=0,"320er ohne Würste"),
IFERROR(IF(AND(OR(Abfalldokumentation!$I1777="BU3",Abfalldokumentation!$I1777="Verkauf"),Abfalldokumentation!$N1777="Schimmel",Abfalldokumentation!$O1777="keinen Abnehmer/kein Schälpersonal"),"Div. Zipfel, ES ohne Verwendung",VLOOKUP(Abfalldokumentation!$M1777,Produktgruppen!A:B,2,FALSE)),"-")))))))))))))))))))))))</f>
        <v>Offen ungeschält ABS</v>
      </c>
      <c r="M1777" s="76" t="str">
        <f>IFERROR(VLOOKUP(Abfalldokumentation!$W1777,Artikel!A:C,3,FALSE),Abfalldokumentation!$W1777)</f>
        <v>ABS Whisky-Nuts</v>
      </c>
      <c r="N1777" s="76" t="str">
        <f>VLOOKUP(D1777,'Liste Gründe'!A:D,2,FALSE)</f>
        <v>keinen Verwendungszweck</v>
      </c>
      <c r="O1777" s="75" t="str">
        <f>IF(ISBLANK(F1777),VLOOKUP(Abfalldokumentation!$X1777,'Liste Gründe'!A:D,3,FALSE),F1777)</f>
        <v>keinen Verwendungszweck</v>
      </c>
      <c r="P1777" s="76" t="str">
        <f>IF(ISBLANK(Abfalldokumentation!$G1777),"-",Abfalldokumentation!$G1777)</f>
        <v>-</v>
      </c>
      <c r="Q1777" s="76">
        <f t="shared" si="239"/>
        <v>46</v>
      </c>
      <c r="R1777" s="76" t="str">
        <f t="shared" si="240"/>
        <v>Produkte</v>
      </c>
      <c r="S1777" s="76" t="str">
        <f t="shared" si="241"/>
        <v>BUs</v>
      </c>
      <c r="T1777" s="76" t="str">
        <f t="shared" si="242"/>
        <v>Symptome</v>
      </c>
      <c r="U1777" s="76">
        <f>IFERROR(VLOOKUP(Abfalldokumentation!$W1777,Kennzahlen!S:U,3,FALSE)*Abfalldokumentation!$J1777,"0")</f>
        <v>16.5</v>
      </c>
      <c r="V1777" s="76" t="str">
        <f>IF(ISBLANK(A1777),VLOOKUP(Abfalldokumentation!$W1777,'Linien - BU'!R:S,2,FALSE),A1777)</f>
        <v>BU4</v>
      </c>
      <c r="W1777" s="77">
        <f t="shared" si="243"/>
        <v>29501009</v>
      </c>
      <c r="X1777" s="77">
        <f t="shared" si="244"/>
        <v>61</v>
      </c>
    </row>
    <row r="1778" spans="1:24" ht="30" customHeight="1" x14ac:dyDescent="0.25">
      <c r="A1778" s="39" t="s">
        <v>9</v>
      </c>
      <c r="B1778" s="40">
        <v>29501029</v>
      </c>
      <c r="C1778" s="40">
        <v>20</v>
      </c>
      <c r="D1778" s="40">
        <v>61</v>
      </c>
      <c r="E1778" s="41">
        <v>44515</v>
      </c>
      <c r="F1778" s="59"/>
      <c r="G1778" s="40"/>
      <c r="H1778" s="44" t="str">
        <f>IFERROR(VLOOKUP(Abfalldokumentation!$B1778,Artikel!A:C,3,FALSE),Abfalldokumentation!$B1778)</f>
        <v>ABS BRUSCHETTA</v>
      </c>
      <c r="I1778" s="78" t="str">
        <f>VLOOKUP(V1778,'Linien - BU'!A:B,2,FALSE)</f>
        <v>BU4</v>
      </c>
      <c r="J1778" s="79">
        <f t="shared" si="238"/>
        <v>20</v>
      </c>
      <c r="K1778" s="80">
        <f>Abfalldokumentation!$E1778</f>
        <v>44515</v>
      </c>
      <c r="L1778" s="79" t="str">
        <f>IFERROR(IF(VLOOKUP(W1778,'[1]Rohware 230'!$B:$C,2,FALSE)=0,"Rohware"),
IFERROR(IF(VLOOKUP(W1778,[1]Sammelnr.!$B:$C,2,FALSE)=0,"Sammelnr. ungeschält ABS"),
IFERROR(IF(VLOOKUP(W1778,[1]Sammelnr.!$E:$F,2,FALSE)=0,"Sammelnr. ungeschält VS"),
IFERROR(IF(VLOOKUP(W1778,[1]Sammelnr.!$H:$I,2,FALSE)=0,"Sammelnr. geschält"),
IFERROR(IF(VLOOKUP(W1778,[1]Offen!$B:$C,2,FALSE)=0,"Offen ungeschält ABS"),
IFERROR(IF(VLOOKUP(W1778,[1]Offen!$E:$F,2,FALSE)=0,"Offen ungeschält VOS"),
IFERROR(IF(VLOOKUP(W1778,[1]Offen!$H:$I,2,FALSE)=0,"Offen geschält RW"),
IFERROR(IF(VLOOKUP(W1778,[1]Offen!$K:$L,2,FALSE)=0,"Offen vegan"),
IFERROR(IF(VLOOKUP(W1778,[1]Offen!$N:$O,2,FALSE)=0,"Offen Zipfel"),
IFERROR(IF(VLOOKUP(W1778,[1]Offen!$Q:$R,2,FALSE)=0,"Offen Endstücke"),
IFERROR(IF(VLOOKUP(W1778,[1]Vakuumiert!$B:$C,2,FALSE)=0,"Vakuumierter VOS ungeschält"),
IFERROR(IF(VLOOKUP(W1778,[1]Vakuumiert!$E:$F,2,FALSE)=0,"Vakuumierter ABS ungeschält"),
IFERROR(IF(VLOOKUP(W1778,[1]Vakuumiert!$H:$I,2,FALSE)=0,"Vakuumierter VOS geschält"),
IFERROR(IF(VLOOKUP(W1778,[1]Vakuumiert!$K:$L,2,FALSE)=0,"Vakuumierter VOS vegan"),
IFERROR(IF(VLOOKUP(W1778,[1]Vakuumiert!$N:$O,2,FALSE)=0,"Vakuumierter VOS Zipfel"),
IFERROR(IF(VLOOKUP(W1778,[1]Vakuumiert!$Q:$R,2,FALSE)=0,"Vakuumiert geschält"),
IFERROR(IF(VLOOKUP(W1778,'[1]vakuumierte Fertigprodukte'!$B:$C,2,FALSE)=0,"Fertigprodukte"),
IFERROR(IF(VLOOKUP(W1778,'[1]vakuumierte Fertigprodukte'!$E:$FI,2,FALSE)=0,"Vakuumierte Zipfel"),
IFERROR(IF(VLOOKUP(W1778,[1]Wurste!$B:$C,2,FALSE)=0,"Räucherwürste"),
IFERROR(IF(VLOOKUP(W1778,[1]Wurste!$E:$F,2,FALSE)=0,"URW/URGW Wurst"),
IFERROR(IF(VLOOKUP(W1778,[1]Wurste!$H:$I,2,FALSE)=0,"HF-Wurst Vegan"),
IFERROR(IF(VLOOKUP(W1778,[1]Wurste!$K:$L,2,FALSE)=0,"320er ohne Würste"),
IFERROR(IF(AND(OR(Abfalldokumentation!$I1778="BU3",Abfalldokumentation!$I1778="Verkauf"),Abfalldokumentation!$N1778="Schimmel",Abfalldokumentation!$O1778="keinen Abnehmer/kein Schälpersonal"),"Div. Zipfel, ES ohne Verwendung",VLOOKUP(Abfalldokumentation!$M1778,Produktgruppen!A:B,2,FALSE)),"-")))))))))))))))))))))))</f>
        <v>Offen ungeschält ABS</v>
      </c>
      <c r="M1778" s="81" t="str">
        <f>IFERROR(VLOOKUP(Abfalldokumentation!$W1778,Artikel!A:C,3,FALSE),Abfalldokumentation!$W1778)</f>
        <v>ABS BRUSCHETTA</v>
      </c>
      <c r="N1778" s="81" t="str">
        <f>VLOOKUP(D1778,'Liste Gründe'!A:D,2,FALSE)</f>
        <v>keinen Verwendungszweck</v>
      </c>
      <c r="O1778" s="80" t="str">
        <f>IF(ISBLANK(F1778),VLOOKUP(Abfalldokumentation!$X1778,'Liste Gründe'!A:D,3,FALSE),F1778)</f>
        <v>keinen Verwendungszweck</v>
      </c>
      <c r="P1778" s="81" t="str">
        <f>IF(ISBLANK(Abfalldokumentation!$G1778),"-",Abfalldokumentation!$G1778)</f>
        <v>-</v>
      </c>
      <c r="Q1778" s="81">
        <f t="shared" si="239"/>
        <v>46</v>
      </c>
      <c r="R1778" s="81" t="str">
        <f t="shared" si="240"/>
        <v>Produkte</v>
      </c>
      <c r="S1778" s="81" t="str">
        <f t="shared" si="241"/>
        <v>BUs</v>
      </c>
      <c r="T1778" s="81" t="str">
        <f t="shared" si="242"/>
        <v>Symptome</v>
      </c>
      <c r="U1778" s="81">
        <f>IFERROR(VLOOKUP(Abfalldokumentation!$W1778,Kennzahlen!S:U,3,FALSE)*Abfalldokumentation!$J1778,"0")</f>
        <v>30</v>
      </c>
      <c r="V1778" s="81" t="str">
        <f>IF(ISBLANK(A1778),VLOOKUP(Abfalldokumentation!$W1778,'Linien - BU'!R:S,2,FALSE),A1778)</f>
        <v>BU4</v>
      </c>
      <c r="W1778" s="77">
        <f t="shared" si="243"/>
        <v>29501029</v>
      </c>
      <c r="X1778" s="77">
        <f t="shared" si="244"/>
        <v>61</v>
      </c>
    </row>
    <row r="1779" spans="1:24" ht="30" customHeight="1" x14ac:dyDescent="0.25">
      <c r="A1779" s="45" t="s">
        <v>9</v>
      </c>
      <c r="B1779" s="46">
        <v>29501105</v>
      </c>
      <c r="C1779" s="46">
        <v>5</v>
      </c>
      <c r="D1779" s="46">
        <v>61</v>
      </c>
      <c r="E1779" s="41">
        <v>44515</v>
      </c>
      <c r="F1779" s="61"/>
      <c r="G1779" s="46"/>
      <c r="H1779" s="50" t="str">
        <f>IFERROR(VLOOKUP(Abfalldokumentation!$B1779,Artikel!A:C,3,FALSE),Abfalldokumentation!$B1779)</f>
        <v>ABS GRÜN-PFEFF</v>
      </c>
      <c r="I1779" s="73" t="str">
        <f>VLOOKUP(V1779,'Linien - BU'!A:B,2,FALSE)</f>
        <v>BU4</v>
      </c>
      <c r="J1779" s="74">
        <f t="shared" si="238"/>
        <v>5</v>
      </c>
      <c r="K1779" s="75">
        <f>Abfalldokumentation!$E1779</f>
        <v>44515</v>
      </c>
      <c r="L1779" s="74" t="str">
        <f>IFERROR(IF(VLOOKUP(W1779,'[1]Rohware 230'!$B:$C,2,FALSE)=0,"Rohware"),
IFERROR(IF(VLOOKUP(W1779,[1]Sammelnr.!$B:$C,2,FALSE)=0,"Sammelnr. ungeschält ABS"),
IFERROR(IF(VLOOKUP(W1779,[1]Sammelnr.!$E:$F,2,FALSE)=0,"Sammelnr. ungeschält VS"),
IFERROR(IF(VLOOKUP(W1779,[1]Sammelnr.!$H:$I,2,FALSE)=0,"Sammelnr. geschält"),
IFERROR(IF(VLOOKUP(W1779,[1]Offen!$B:$C,2,FALSE)=0,"Offen ungeschält ABS"),
IFERROR(IF(VLOOKUP(W1779,[1]Offen!$E:$F,2,FALSE)=0,"Offen ungeschält VOS"),
IFERROR(IF(VLOOKUP(W1779,[1]Offen!$H:$I,2,FALSE)=0,"Offen geschält RW"),
IFERROR(IF(VLOOKUP(W1779,[1]Offen!$K:$L,2,FALSE)=0,"Offen vegan"),
IFERROR(IF(VLOOKUP(W1779,[1]Offen!$N:$O,2,FALSE)=0,"Offen Zipfel"),
IFERROR(IF(VLOOKUP(W1779,[1]Offen!$Q:$R,2,FALSE)=0,"Offen Endstücke"),
IFERROR(IF(VLOOKUP(W1779,[1]Vakuumiert!$B:$C,2,FALSE)=0,"Vakuumierter VOS ungeschält"),
IFERROR(IF(VLOOKUP(W1779,[1]Vakuumiert!$E:$F,2,FALSE)=0,"Vakuumierter ABS ungeschält"),
IFERROR(IF(VLOOKUP(W1779,[1]Vakuumiert!$H:$I,2,FALSE)=0,"Vakuumierter VOS geschält"),
IFERROR(IF(VLOOKUP(W1779,[1]Vakuumiert!$K:$L,2,FALSE)=0,"Vakuumierter VOS vegan"),
IFERROR(IF(VLOOKUP(W1779,[1]Vakuumiert!$N:$O,2,FALSE)=0,"Vakuumierter VOS Zipfel"),
IFERROR(IF(VLOOKUP(W1779,[1]Vakuumiert!$Q:$R,2,FALSE)=0,"Vakuumiert geschält"),
IFERROR(IF(VLOOKUP(W1779,'[1]vakuumierte Fertigprodukte'!$B:$C,2,FALSE)=0,"Fertigprodukte"),
IFERROR(IF(VLOOKUP(W1779,'[1]vakuumierte Fertigprodukte'!$E:$FI,2,FALSE)=0,"Vakuumierte Zipfel"),
IFERROR(IF(VLOOKUP(W1779,[1]Wurste!$B:$C,2,FALSE)=0,"Räucherwürste"),
IFERROR(IF(VLOOKUP(W1779,[1]Wurste!$E:$F,2,FALSE)=0,"URW/URGW Wurst"),
IFERROR(IF(VLOOKUP(W1779,[1]Wurste!$H:$I,2,FALSE)=0,"HF-Wurst Vegan"),
IFERROR(IF(VLOOKUP(W1779,[1]Wurste!$K:$L,2,FALSE)=0,"320er ohne Würste"),
IFERROR(IF(AND(OR(Abfalldokumentation!$I1779="BU3",Abfalldokumentation!$I1779="Verkauf"),Abfalldokumentation!$N1779="Schimmel",Abfalldokumentation!$O1779="keinen Abnehmer/kein Schälpersonal"),"Div. Zipfel, ES ohne Verwendung",VLOOKUP(Abfalldokumentation!$M1779,Produktgruppen!A:B,2,FALSE)),"-")))))))))))))))))))))))</f>
        <v>Offen ungeschält ABS</v>
      </c>
      <c r="M1779" s="76" t="str">
        <f>IFERROR(VLOOKUP(Abfalldokumentation!$W1779,Artikel!A:C,3,FALSE),Abfalldokumentation!$W1779)</f>
        <v>ABS GRÜN-PFEFF</v>
      </c>
      <c r="N1779" s="76" t="str">
        <f>VLOOKUP(D1779,'Liste Gründe'!A:D,2,FALSE)</f>
        <v>keinen Verwendungszweck</v>
      </c>
      <c r="O1779" s="75" t="str">
        <f>IF(ISBLANK(F1779),VLOOKUP(Abfalldokumentation!$X1779,'Liste Gründe'!A:D,3,FALSE),F1779)</f>
        <v>keinen Verwendungszweck</v>
      </c>
      <c r="P1779" s="76" t="str">
        <f>IF(ISBLANK(Abfalldokumentation!$G1779),"-",Abfalldokumentation!$G1779)</f>
        <v>-</v>
      </c>
      <c r="Q1779" s="76">
        <f t="shared" si="239"/>
        <v>46</v>
      </c>
      <c r="R1779" s="76" t="str">
        <f t="shared" si="240"/>
        <v>Produkte</v>
      </c>
      <c r="S1779" s="76" t="str">
        <f t="shared" si="241"/>
        <v>BUs</v>
      </c>
      <c r="T1779" s="76" t="str">
        <f t="shared" si="242"/>
        <v>Symptome</v>
      </c>
      <c r="U1779" s="76">
        <f>IFERROR(VLOOKUP(Abfalldokumentation!$W1779,Kennzahlen!S:U,3,FALSE)*Abfalldokumentation!$J1779,"0")</f>
        <v>5.0000000000000001E-4</v>
      </c>
      <c r="V1779" s="76" t="str">
        <f>IF(ISBLANK(A1779),VLOOKUP(Abfalldokumentation!$W1779,'Linien - BU'!R:S,2,FALSE),A1779)</f>
        <v>BU4</v>
      </c>
      <c r="W1779" s="77">
        <f t="shared" si="243"/>
        <v>29501105</v>
      </c>
      <c r="X1779" s="77">
        <f t="shared" si="244"/>
        <v>61</v>
      </c>
    </row>
    <row r="1780" spans="1:24" ht="30" customHeight="1" x14ac:dyDescent="0.25">
      <c r="A1780" s="39" t="s">
        <v>9</v>
      </c>
      <c r="B1780" s="40">
        <v>29500482</v>
      </c>
      <c r="C1780" s="40">
        <v>6</v>
      </c>
      <c r="D1780" s="40">
        <v>61</v>
      </c>
      <c r="E1780" s="41">
        <v>44515</v>
      </c>
      <c r="F1780" s="59"/>
      <c r="G1780" s="40"/>
      <c r="H1780" s="44" t="str">
        <f>IFERROR(VLOOKUP(Abfalldokumentation!$B1780,Artikel!A:C,3,FALSE),Abfalldokumentation!$B1780)</f>
        <v>VOS Schwarzer Pfeffer R</v>
      </c>
      <c r="I1780" s="78" t="str">
        <f>VLOOKUP(V1780,'Linien - BU'!A:B,2,FALSE)</f>
        <v>BU4</v>
      </c>
      <c r="J1780" s="79">
        <f t="shared" si="238"/>
        <v>6</v>
      </c>
      <c r="K1780" s="80">
        <f>Abfalldokumentation!$E1780</f>
        <v>44515</v>
      </c>
      <c r="L1780" s="79" t="str">
        <f>IFERROR(IF(VLOOKUP(W1780,'[1]Rohware 230'!$B:$C,2,FALSE)=0,"Rohware"),
IFERROR(IF(VLOOKUP(W1780,[1]Sammelnr.!$B:$C,2,FALSE)=0,"Sammelnr. ungeschält ABS"),
IFERROR(IF(VLOOKUP(W1780,[1]Sammelnr.!$E:$F,2,FALSE)=0,"Sammelnr. ungeschält VS"),
IFERROR(IF(VLOOKUP(W1780,[1]Sammelnr.!$H:$I,2,FALSE)=0,"Sammelnr. geschält"),
IFERROR(IF(VLOOKUP(W1780,[1]Offen!$B:$C,2,FALSE)=0,"Offen ungeschält ABS"),
IFERROR(IF(VLOOKUP(W1780,[1]Offen!$E:$F,2,FALSE)=0,"Offen ungeschält VOS"),
IFERROR(IF(VLOOKUP(W1780,[1]Offen!$H:$I,2,FALSE)=0,"Offen geschält RW"),
IFERROR(IF(VLOOKUP(W1780,[1]Offen!$K:$L,2,FALSE)=0,"Offen vegan"),
IFERROR(IF(VLOOKUP(W1780,[1]Offen!$N:$O,2,FALSE)=0,"Offen Zipfel"),
IFERROR(IF(VLOOKUP(W1780,[1]Offen!$Q:$R,2,FALSE)=0,"Offen Endstücke"),
IFERROR(IF(VLOOKUP(W1780,[1]Vakuumiert!$B:$C,2,FALSE)=0,"Vakuumierter VOS ungeschält"),
IFERROR(IF(VLOOKUP(W1780,[1]Vakuumiert!$E:$F,2,FALSE)=0,"Vakuumierter ABS ungeschält"),
IFERROR(IF(VLOOKUP(W1780,[1]Vakuumiert!$H:$I,2,FALSE)=0,"Vakuumierter VOS geschält"),
IFERROR(IF(VLOOKUP(W1780,[1]Vakuumiert!$K:$L,2,FALSE)=0,"Vakuumierter VOS vegan"),
IFERROR(IF(VLOOKUP(W1780,[1]Vakuumiert!$N:$O,2,FALSE)=0,"Vakuumierter VOS Zipfel"),
IFERROR(IF(VLOOKUP(W1780,[1]Vakuumiert!$Q:$R,2,FALSE)=0,"Vakuumiert geschält"),
IFERROR(IF(VLOOKUP(W1780,'[1]vakuumierte Fertigprodukte'!$B:$C,2,FALSE)=0,"Fertigprodukte"),
IFERROR(IF(VLOOKUP(W1780,'[1]vakuumierte Fertigprodukte'!$E:$FI,2,FALSE)=0,"Vakuumierte Zipfel"),
IFERROR(IF(VLOOKUP(W1780,[1]Wurste!$B:$C,2,FALSE)=0,"Räucherwürste"),
IFERROR(IF(VLOOKUP(W1780,[1]Wurste!$E:$F,2,FALSE)=0,"URW/URGW Wurst"),
IFERROR(IF(VLOOKUP(W1780,[1]Wurste!$H:$I,2,FALSE)=0,"HF-Wurst Vegan"),
IFERROR(IF(VLOOKUP(W1780,[1]Wurste!$K:$L,2,FALSE)=0,"320er ohne Würste"),
IFERROR(IF(AND(OR(Abfalldokumentation!$I1780="BU3",Abfalldokumentation!$I1780="Verkauf"),Abfalldokumentation!$N1780="Schimmel",Abfalldokumentation!$O1780="keinen Abnehmer/kein Schälpersonal"),"Div. Zipfel, ES ohne Verwendung",VLOOKUP(Abfalldokumentation!$M1780,Produktgruppen!A:B,2,FALSE)),"-")))))))))))))))))))))))</f>
        <v>Offen ungeschält VOS</v>
      </c>
      <c r="M1780" s="81" t="str">
        <f>IFERROR(VLOOKUP(Abfalldokumentation!$W1780,Artikel!A:C,3,FALSE),Abfalldokumentation!$W1780)</f>
        <v>VOS Schwarzer Pfeffer R</v>
      </c>
      <c r="N1780" s="81" t="str">
        <f>VLOOKUP(D1780,'Liste Gründe'!A:D,2,FALSE)</f>
        <v>keinen Verwendungszweck</v>
      </c>
      <c r="O1780" s="80" t="str">
        <f>IF(ISBLANK(F1780),VLOOKUP(Abfalldokumentation!$X1780,'Liste Gründe'!A:D,3,FALSE),F1780)</f>
        <v>keinen Verwendungszweck</v>
      </c>
      <c r="P1780" s="81" t="str">
        <f>IF(ISBLANK(Abfalldokumentation!$G1780),"-",Abfalldokumentation!$G1780)</f>
        <v>-</v>
      </c>
      <c r="Q1780" s="81">
        <f t="shared" si="239"/>
        <v>46</v>
      </c>
      <c r="R1780" s="81" t="str">
        <f t="shared" si="240"/>
        <v>Produkte</v>
      </c>
      <c r="S1780" s="81" t="str">
        <f t="shared" si="241"/>
        <v>BUs</v>
      </c>
      <c r="T1780" s="81" t="str">
        <f t="shared" si="242"/>
        <v>Symptome</v>
      </c>
      <c r="U1780" s="81">
        <f>IFERROR(VLOOKUP(Abfalldokumentation!$W1780,Kennzahlen!S:U,3,FALSE)*Abfalldokumentation!$J1780,"0")</f>
        <v>3</v>
      </c>
      <c r="V1780" s="81" t="str">
        <f>IF(ISBLANK(A1780),VLOOKUP(Abfalldokumentation!$W1780,'Linien - BU'!R:S,2,FALSE),A1780)</f>
        <v>BU4</v>
      </c>
      <c r="W1780" s="77">
        <f t="shared" si="243"/>
        <v>29500482</v>
      </c>
      <c r="X1780" s="77">
        <f t="shared" si="244"/>
        <v>61</v>
      </c>
    </row>
    <row r="1781" spans="1:24" ht="30" customHeight="1" x14ac:dyDescent="0.25">
      <c r="A1781" s="45" t="s">
        <v>9</v>
      </c>
      <c r="B1781" s="46">
        <v>29500885</v>
      </c>
      <c r="C1781" s="46">
        <v>20</v>
      </c>
      <c r="D1781" s="46">
        <v>61</v>
      </c>
      <c r="E1781" s="41">
        <v>44515</v>
      </c>
      <c r="F1781" s="61"/>
      <c r="G1781" s="46"/>
      <c r="H1781" s="50" t="str">
        <f>IFERROR(VLOOKUP(Abfalldokumentation!$B1781,Artikel!A:C,3,FALSE),Abfalldokumentation!$B1781)</f>
        <v>ABS HEUBL</v>
      </c>
      <c r="I1781" s="73" t="str">
        <f>VLOOKUP(V1781,'Linien - BU'!A:B,2,FALSE)</f>
        <v>BU4</v>
      </c>
      <c r="J1781" s="74">
        <f t="shared" si="238"/>
        <v>20</v>
      </c>
      <c r="K1781" s="75">
        <f>Abfalldokumentation!$E1781</f>
        <v>44515</v>
      </c>
      <c r="L1781" s="74" t="str">
        <f>IFERROR(IF(VLOOKUP(W1781,'[1]Rohware 230'!$B:$C,2,FALSE)=0,"Rohware"),
IFERROR(IF(VLOOKUP(W1781,[1]Sammelnr.!$B:$C,2,FALSE)=0,"Sammelnr. ungeschält ABS"),
IFERROR(IF(VLOOKUP(W1781,[1]Sammelnr.!$E:$F,2,FALSE)=0,"Sammelnr. ungeschält VS"),
IFERROR(IF(VLOOKUP(W1781,[1]Sammelnr.!$H:$I,2,FALSE)=0,"Sammelnr. geschält"),
IFERROR(IF(VLOOKUP(W1781,[1]Offen!$B:$C,2,FALSE)=0,"Offen ungeschält ABS"),
IFERROR(IF(VLOOKUP(W1781,[1]Offen!$E:$F,2,FALSE)=0,"Offen ungeschält VOS"),
IFERROR(IF(VLOOKUP(W1781,[1]Offen!$H:$I,2,FALSE)=0,"Offen geschält RW"),
IFERROR(IF(VLOOKUP(W1781,[1]Offen!$K:$L,2,FALSE)=0,"Offen vegan"),
IFERROR(IF(VLOOKUP(W1781,[1]Offen!$N:$O,2,FALSE)=0,"Offen Zipfel"),
IFERROR(IF(VLOOKUP(W1781,[1]Offen!$Q:$R,2,FALSE)=0,"Offen Endstücke"),
IFERROR(IF(VLOOKUP(W1781,[1]Vakuumiert!$B:$C,2,FALSE)=0,"Vakuumierter VOS ungeschält"),
IFERROR(IF(VLOOKUP(W1781,[1]Vakuumiert!$E:$F,2,FALSE)=0,"Vakuumierter ABS ungeschält"),
IFERROR(IF(VLOOKUP(W1781,[1]Vakuumiert!$H:$I,2,FALSE)=0,"Vakuumierter VOS geschält"),
IFERROR(IF(VLOOKUP(W1781,[1]Vakuumiert!$K:$L,2,FALSE)=0,"Vakuumierter VOS vegan"),
IFERROR(IF(VLOOKUP(W1781,[1]Vakuumiert!$N:$O,2,FALSE)=0,"Vakuumierter VOS Zipfel"),
IFERROR(IF(VLOOKUP(W1781,[1]Vakuumiert!$Q:$R,2,FALSE)=0,"Vakuumiert geschält"),
IFERROR(IF(VLOOKUP(W1781,'[1]vakuumierte Fertigprodukte'!$B:$C,2,FALSE)=0,"Fertigprodukte"),
IFERROR(IF(VLOOKUP(W1781,'[1]vakuumierte Fertigprodukte'!$E:$FI,2,FALSE)=0,"Vakuumierte Zipfel"),
IFERROR(IF(VLOOKUP(W1781,[1]Wurste!$B:$C,2,FALSE)=0,"Räucherwürste"),
IFERROR(IF(VLOOKUP(W1781,[1]Wurste!$E:$F,2,FALSE)=0,"URW/URGW Wurst"),
IFERROR(IF(VLOOKUP(W1781,[1]Wurste!$H:$I,2,FALSE)=0,"HF-Wurst Vegan"),
IFERROR(IF(VLOOKUP(W1781,[1]Wurste!$K:$L,2,FALSE)=0,"320er ohne Würste"),
IFERROR(IF(AND(OR(Abfalldokumentation!$I1781="BU3",Abfalldokumentation!$I1781="Verkauf"),Abfalldokumentation!$N1781="Schimmel",Abfalldokumentation!$O1781="keinen Abnehmer/kein Schälpersonal"),"Div. Zipfel, ES ohne Verwendung",VLOOKUP(Abfalldokumentation!$M1781,Produktgruppen!A:B,2,FALSE)),"-")))))))))))))))))))))))</f>
        <v>Offen ungeschält ABS</v>
      </c>
      <c r="M1781" s="76" t="str">
        <f>IFERROR(VLOOKUP(Abfalldokumentation!$W1781,Artikel!A:C,3,FALSE),Abfalldokumentation!$W1781)</f>
        <v>ABS HEUBL</v>
      </c>
      <c r="N1781" s="76" t="str">
        <f>VLOOKUP(D1781,'Liste Gründe'!A:D,2,FALSE)</f>
        <v>keinen Verwendungszweck</v>
      </c>
      <c r="O1781" s="75" t="str">
        <f>IF(ISBLANK(F1781),VLOOKUP(Abfalldokumentation!$X1781,'Liste Gründe'!A:D,3,FALSE),F1781)</f>
        <v>keinen Verwendungszweck</v>
      </c>
      <c r="P1781" s="76" t="str">
        <f>IF(ISBLANK(Abfalldokumentation!$G1781),"-",Abfalldokumentation!$G1781)</f>
        <v>-</v>
      </c>
      <c r="Q1781" s="76">
        <f t="shared" si="239"/>
        <v>46</v>
      </c>
      <c r="R1781" s="76" t="str">
        <f t="shared" si="240"/>
        <v>Produkte</v>
      </c>
      <c r="S1781" s="76" t="str">
        <f t="shared" si="241"/>
        <v>BUs</v>
      </c>
      <c r="T1781" s="76" t="str">
        <f t="shared" si="242"/>
        <v>Symptome</v>
      </c>
      <c r="U1781" s="76">
        <f>IFERROR(VLOOKUP(Abfalldokumentation!$W1781,Kennzahlen!S:U,3,FALSE)*Abfalldokumentation!$J1781,"0")</f>
        <v>0.2</v>
      </c>
      <c r="V1781" s="76" t="str">
        <f>IF(ISBLANK(A1781),VLOOKUP(Abfalldokumentation!$W1781,'Linien - BU'!R:S,2,FALSE),A1781)</f>
        <v>BU4</v>
      </c>
      <c r="W1781" s="77">
        <f t="shared" si="243"/>
        <v>29500885</v>
      </c>
      <c r="X1781" s="77">
        <f t="shared" si="244"/>
        <v>61</v>
      </c>
    </row>
    <row r="1782" spans="1:24" ht="30" customHeight="1" x14ac:dyDescent="0.25">
      <c r="A1782" s="39" t="s">
        <v>9</v>
      </c>
      <c r="B1782" s="40">
        <v>29500885</v>
      </c>
      <c r="C1782" s="40">
        <v>15</v>
      </c>
      <c r="D1782" s="40">
        <v>61</v>
      </c>
      <c r="E1782" s="41">
        <v>44515</v>
      </c>
      <c r="F1782" s="59"/>
      <c r="G1782" s="40"/>
      <c r="H1782" s="44" t="str">
        <f>IFERROR(VLOOKUP(Abfalldokumentation!$B1782,Artikel!A:C,3,FALSE),Abfalldokumentation!$B1782)</f>
        <v>ABS HEUBL</v>
      </c>
      <c r="I1782" s="78" t="str">
        <f>VLOOKUP(V1782,'Linien - BU'!A:B,2,FALSE)</f>
        <v>BU4</v>
      </c>
      <c r="J1782" s="79">
        <f t="shared" si="238"/>
        <v>15</v>
      </c>
      <c r="K1782" s="80">
        <f>Abfalldokumentation!$E1782</f>
        <v>44515</v>
      </c>
      <c r="L1782" s="79" t="str">
        <f>IFERROR(IF(VLOOKUP(W1782,'[1]Rohware 230'!$B:$C,2,FALSE)=0,"Rohware"),
IFERROR(IF(VLOOKUP(W1782,[1]Sammelnr.!$B:$C,2,FALSE)=0,"Sammelnr. ungeschält ABS"),
IFERROR(IF(VLOOKUP(W1782,[1]Sammelnr.!$E:$F,2,FALSE)=0,"Sammelnr. ungeschält VS"),
IFERROR(IF(VLOOKUP(W1782,[1]Sammelnr.!$H:$I,2,FALSE)=0,"Sammelnr. geschält"),
IFERROR(IF(VLOOKUP(W1782,[1]Offen!$B:$C,2,FALSE)=0,"Offen ungeschält ABS"),
IFERROR(IF(VLOOKUP(W1782,[1]Offen!$E:$F,2,FALSE)=0,"Offen ungeschält VOS"),
IFERROR(IF(VLOOKUP(W1782,[1]Offen!$H:$I,2,FALSE)=0,"Offen geschält RW"),
IFERROR(IF(VLOOKUP(W1782,[1]Offen!$K:$L,2,FALSE)=0,"Offen vegan"),
IFERROR(IF(VLOOKUP(W1782,[1]Offen!$N:$O,2,FALSE)=0,"Offen Zipfel"),
IFERROR(IF(VLOOKUP(W1782,[1]Offen!$Q:$R,2,FALSE)=0,"Offen Endstücke"),
IFERROR(IF(VLOOKUP(W1782,[1]Vakuumiert!$B:$C,2,FALSE)=0,"Vakuumierter VOS ungeschält"),
IFERROR(IF(VLOOKUP(W1782,[1]Vakuumiert!$E:$F,2,FALSE)=0,"Vakuumierter ABS ungeschält"),
IFERROR(IF(VLOOKUP(W1782,[1]Vakuumiert!$H:$I,2,FALSE)=0,"Vakuumierter VOS geschält"),
IFERROR(IF(VLOOKUP(W1782,[1]Vakuumiert!$K:$L,2,FALSE)=0,"Vakuumierter VOS vegan"),
IFERROR(IF(VLOOKUP(W1782,[1]Vakuumiert!$N:$O,2,FALSE)=0,"Vakuumierter VOS Zipfel"),
IFERROR(IF(VLOOKUP(W1782,[1]Vakuumiert!$Q:$R,2,FALSE)=0,"Vakuumiert geschält"),
IFERROR(IF(VLOOKUP(W1782,'[1]vakuumierte Fertigprodukte'!$B:$C,2,FALSE)=0,"Fertigprodukte"),
IFERROR(IF(VLOOKUP(W1782,'[1]vakuumierte Fertigprodukte'!$E:$FI,2,FALSE)=0,"Vakuumierte Zipfel"),
IFERROR(IF(VLOOKUP(W1782,[1]Wurste!$B:$C,2,FALSE)=0,"Räucherwürste"),
IFERROR(IF(VLOOKUP(W1782,[1]Wurste!$E:$F,2,FALSE)=0,"URW/URGW Wurst"),
IFERROR(IF(VLOOKUP(W1782,[1]Wurste!$H:$I,2,FALSE)=0,"HF-Wurst Vegan"),
IFERROR(IF(VLOOKUP(W1782,[1]Wurste!$K:$L,2,FALSE)=0,"320er ohne Würste"),
IFERROR(IF(AND(OR(Abfalldokumentation!$I1782="BU3",Abfalldokumentation!$I1782="Verkauf"),Abfalldokumentation!$N1782="Schimmel",Abfalldokumentation!$O1782="keinen Abnehmer/kein Schälpersonal"),"Div. Zipfel, ES ohne Verwendung",VLOOKUP(Abfalldokumentation!$M1782,Produktgruppen!A:B,2,FALSE)),"-")))))))))))))))))))))))</f>
        <v>Offen ungeschält ABS</v>
      </c>
      <c r="M1782" s="81" t="str">
        <f>IFERROR(VLOOKUP(Abfalldokumentation!$W1782,Artikel!A:C,3,FALSE),Abfalldokumentation!$W1782)</f>
        <v>ABS HEUBL</v>
      </c>
      <c r="N1782" s="81" t="str">
        <f>VLOOKUP(D1782,'Liste Gründe'!A:D,2,FALSE)</f>
        <v>keinen Verwendungszweck</v>
      </c>
      <c r="O1782" s="80" t="str">
        <f>IF(ISBLANK(F1782),VLOOKUP(Abfalldokumentation!$X1782,'Liste Gründe'!A:D,3,FALSE),F1782)</f>
        <v>keinen Verwendungszweck</v>
      </c>
      <c r="P1782" s="81" t="str">
        <f>IF(ISBLANK(Abfalldokumentation!$G1782),"-",Abfalldokumentation!$G1782)</f>
        <v>-</v>
      </c>
      <c r="Q1782" s="81">
        <f t="shared" si="239"/>
        <v>46</v>
      </c>
      <c r="R1782" s="81" t="str">
        <f t="shared" si="240"/>
        <v>Produkte</v>
      </c>
      <c r="S1782" s="81" t="str">
        <f t="shared" si="241"/>
        <v>BUs</v>
      </c>
      <c r="T1782" s="81" t="str">
        <f t="shared" si="242"/>
        <v>Symptome</v>
      </c>
      <c r="U1782" s="81">
        <f>IFERROR(VLOOKUP(Abfalldokumentation!$W1782,Kennzahlen!S:U,3,FALSE)*Abfalldokumentation!$J1782,"0")</f>
        <v>0.15</v>
      </c>
      <c r="V1782" s="81" t="str">
        <f>IF(ISBLANK(A1782),VLOOKUP(Abfalldokumentation!$W1782,'Linien - BU'!R:S,2,FALSE),A1782)</f>
        <v>BU4</v>
      </c>
      <c r="W1782" s="77">
        <f t="shared" si="243"/>
        <v>29500885</v>
      </c>
      <c r="X1782" s="77">
        <f t="shared" si="244"/>
        <v>61</v>
      </c>
    </row>
    <row r="1783" spans="1:24" ht="30" customHeight="1" x14ac:dyDescent="0.25">
      <c r="A1783" s="45" t="s">
        <v>9</v>
      </c>
      <c r="B1783" s="46">
        <v>29500891</v>
      </c>
      <c r="C1783" s="46">
        <v>7</v>
      </c>
      <c r="D1783" s="46">
        <v>61</v>
      </c>
      <c r="E1783" s="41">
        <v>44515</v>
      </c>
      <c r="F1783" s="61"/>
      <c r="G1783" s="46"/>
      <c r="H1783" s="50" t="str">
        <f>IFERROR(VLOOKUP(Abfalldokumentation!$B1783,Artikel!A:C,3,FALSE),Abfalldokumentation!$B1783)</f>
        <v>ABS PECO</v>
      </c>
      <c r="I1783" s="73" t="str">
        <f>VLOOKUP(V1783,'Linien - BU'!A:B,2,FALSE)</f>
        <v>BU4</v>
      </c>
      <c r="J1783" s="74">
        <f t="shared" si="238"/>
        <v>7</v>
      </c>
      <c r="K1783" s="75">
        <f>Abfalldokumentation!$E1783</f>
        <v>44515</v>
      </c>
      <c r="L1783" s="74" t="str">
        <f>IFERROR(IF(VLOOKUP(W1783,'[1]Rohware 230'!$B:$C,2,FALSE)=0,"Rohware"),
IFERROR(IF(VLOOKUP(W1783,[1]Sammelnr.!$B:$C,2,FALSE)=0,"Sammelnr. ungeschält ABS"),
IFERROR(IF(VLOOKUP(W1783,[1]Sammelnr.!$E:$F,2,FALSE)=0,"Sammelnr. ungeschält VS"),
IFERROR(IF(VLOOKUP(W1783,[1]Sammelnr.!$H:$I,2,FALSE)=0,"Sammelnr. geschält"),
IFERROR(IF(VLOOKUP(W1783,[1]Offen!$B:$C,2,FALSE)=0,"Offen ungeschält ABS"),
IFERROR(IF(VLOOKUP(W1783,[1]Offen!$E:$F,2,FALSE)=0,"Offen ungeschält VOS"),
IFERROR(IF(VLOOKUP(W1783,[1]Offen!$H:$I,2,FALSE)=0,"Offen geschält RW"),
IFERROR(IF(VLOOKUP(W1783,[1]Offen!$K:$L,2,FALSE)=0,"Offen vegan"),
IFERROR(IF(VLOOKUP(W1783,[1]Offen!$N:$O,2,FALSE)=0,"Offen Zipfel"),
IFERROR(IF(VLOOKUP(W1783,[1]Offen!$Q:$R,2,FALSE)=0,"Offen Endstücke"),
IFERROR(IF(VLOOKUP(W1783,[1]Vakuumiert!$B:$C,2,FALSE)=0,"Vakuumierter VOS ungeschält"),
IFERROR(IF(VLOOKUP(W1783,[1]Vakuumiert!$E:$F,2,FALSE)=0,"Vakuumierter ABS ungeschält"),
IFERROR(IF(VLOOKUP(W1783,[1]Vakuumiert!$H:$I,2,FALSE)=0,"Vakuumierter VOS geschält"),
IFERROR(IF(VLOOKUP(W1783,[1]Vakuumiert!$K:$L,2,FALSE)=0,"Vakuumierter VOS vegan"),
IFERROR(IF(VLOOKUP(W1783,[1]Vakuumiert!$N:$O,2,FALSE)=0,"Vakuumierter VOS Zipfel"),
IFERROR(IF(VLOOKUP(W1783,[1]Vakuumiert!$Q:$R,2,FALSE)=0,"Vakuumiert geschält"),
IFERROR(IF(VLOOKUP(W1783,'[1]vakuumierte Fertigprodukte'!$B:$C,2,FALSE)=0,"Fertigprodukte"),
IFERROR(IF(VLOOKUP(W1783,'[1]vakuumierte Fertigprodukte'!$E:$FI,2,FALSE)=0,"Vakuumierte Zipfel"),
IFERROR(IF(VLOOKUP(W1783,[1]Wurste!$B:$C,2,FALSE)=0,"Räucherwürste"),
IFERROR(IF(VLOOKUP(W1783,[1]Wurste!$E:$F,2,FALSE)=0,"URW/URGW Wurst"),
IFERROR(IF(VLOOKUP(W1783,[1]Wurste!$H:$I,2,FALSE)=0,"HF-Wurst Vegan"),
IFERROR(IF(VLOOKUP(W1783,[1]Wurste!$K:$L,2,FALSE)=0,"320er ohne Würste"),
IFERROR(IF(AND(OR(Abfalldokumentation!$I1783="BU3",Abfalldokumentation!$I1783="Verkauf"),Abfalldokumentation!$N1783="Schimmel",Abfalldokumentation!$O1783="keinen Abnehmer/kein Schälpersonal"),"Div. Zipfel, ES ohne Verwendung",VLOOKUP(Abfalldokumentation!$M1783,Produktgruppen!A:B,2,FALSE)),"-")))))))))))))))))))))))</f>
        <v>Offen ungeschält ABS</v>
      </c>
      <c r="M1783" s="76" t="str">
        <f>IFERROR(VLOOKUP(Abfalldokumentation!$W1783,Artikel!A:C,3,FALSE),Abfalldokumentation!$W1783)</f>
        <v>ABS PECO</v>
      </c>
      <c r="N1783" s="76" t="str">
        <f>VLOOKUP(D1783,'Liste Gründe'!A:D,2,FALSE)</f>
        <v>keinen Verwendungszweck</v>
      </c>
      <c r="O1783" s="75" t="str">
        <f>IF(ISBLANK(F1783),VLOOKUP(Abfalldokumentation!$X1783,'Liste Gründe'!A:D,3,FALSE),F1783)</f>
        <v>keinen Verwendungszweck</v>
      </c>
      <c r="P1783" s="76" t="str">
        <f>IF(ISBLANK(Abfalldokumentation!$G1783),"-",Abfalldokumentation!$G1783)</f>
        <v>-</v>
      </c>
      <c r="Q1783" s="76">
        <f t="shared" si="239"/>
        <v>46</v>
      </c>
      <c r="R1783" s="76" t="str">
        <f t="shared" si="240"/>
        <v>Produkte</v>
      </c>
      <c r="S1783" s="76" t="str">
        <f t="shared" si="241"/>
        <v>BUs</v>
      </c>
      <c r="T1783" s="76" t="str">
        <f t="shared" si="242"/>
        <v>Symptome</v>
      </c>
      <c r="U1783" s="76">
        <f>IFERROR(VLOOKUP(Abfalldokumentation!$W1783,Kennzahlen!S:U,3,FALSE)*Abfalldokumentation!$J1783,"0")</f>
        <v>10.294117647058824</v>
      </c>
      <c r="V1783" s="76" t="str">
        <f>IF(ISBLANK(A1783),VLOOKUP(Abfalldokumentation!$W1783,'Linien - BU'!R:S,2,FALSE),A1783)</f>
        <v>BU4</v>
      </c>
      <c r="W1783" s="77">
        <f t="shared" si="243"/>
        <v>29500891</v>
      </c>
      <c r="X1783" s="77">
        <f t="shared" si="244"/>
        <v>61</v>
      </c>
    </row>
    <row r="1784" spans="1:24" ht="30" customHeight="1" x14ac:dyDescent="0.25">
      <c r="A1784" s="39" t="s">
        <v>9</v>
      </c>
      <c r="B1784" s="40">
        <v>29500910</v>
      </c>
      <c r="C1784" s="40">
        <v>18</v>
      </c>
      <c r="D1784" s="40">
        <v>61</v>
      </c>
      <c r="E1784" s="41">
        <v>44515</v>
      </c>
      <c r="F1784" s="59"/>
      <c r="G1784" s="40"/>
      <c r="H1784" s="44" t="str">
        <f>IFERROR(VLOOKUP(Abfalldokumentation!$B1784,Artikel!A:C,3,FALSE),Abfalldokumentation!$B1784)</f>
        <v>ABS Unser Blütenkäse</v>
      </c>
      <c r="I1784" s="78" t="str">
        <f>VLOOKUP(V1784,'Linien - BU'!A:B,2,FALSE)</f>
        <v>BU4</v>
      </c>
      <c r="J1784" s="79">
        <f t="shared" si="238"/>
        <v>18</v>
      </c>
      <c r="K1784" s="80">
        <f>Abfalldokumentation!$E1784</f>
        <v>44515</v>
      </c>
      <c r="L1784" s="79" t="str">
        <f>IFERROR(IF(VLOOKUP(W1784,'[1]Rohware 230'!$B:$C,2,FALSE)=0,"Rohware"),
IFERROR(IF(VLOOKUP(W1784,[1]Sammelnr.!$B:$C,2,FALSE)=0,"Sammelnr. ungeschält ABS"),
IFERROR(IF(VLOOKUP(W1784,[1]Sammelnr.!$E:$F,2,FALSE)=0,"Sammelnr. ungeschält VS"),
IFERROR(IF(VLOOKUP(W1784,[1]Sammelnr.!$H:$I,2,FALSE)=0,"Sammelnr. geschält"),
IFERROR(IF(VLOOKUP(W1784,[1]Offen!$B:$C,2,FALSE)=0,"Offen ungeschält ABS"),
IFERROR(IF(VLOOKUP(W1784,[1]Offen!$E:$F,2,FALSE)=0,"Offen ungeschält VOS"),
IFERROR(IF(VLOOKUP(W1784,[1]Offen!$H:$I,2,FALSE)=0,"Offen geschält RW"),
IFERROR(IF(VLOOKUP(W1784,[1]Offen!$K:$L,2,FALSE)=0,"Offen vegan"),
IFERROR(IF(VLOOKUP(W1784,[1]Offen!$N:$O,2,FALSE)=0,"Offen Zipfel"),
IFERROR(IF(VLOOKUP(W1784,[1]Offen!$Q:$R,2,FALSE)=0,"Offen Endstücke"),
IFERROR(IF(VLOOKUP(W1784,[1]Vakuumiert!$B:$C,2,FALSE)=0,"Vakuumierter VOS ungeschält"),
IFERROR(IF(VLOOKUP(W1784,[1]Vakuumiert!$E:$F,2,FALSE)=0,"Vakuumierter ABS ungeschält"),
IFERROR(IF(VLOOKUP(W1784,[1]Vakuumiert!$H:$I,2,FALSE)=0,"Vakuumierter VOS geschält"),
IFERROR(IF(VLOOKUP(W1784,[1]Vakuumiert!$K:$L,2,FALSE)=0,"Vakuumierter VOS vegan"),
IFERROR(IF(VLOOKUP(W1784,[1]Vakuumiert!$N:$O,2,FALSE)=0,"Vakuumierter VOS Zipfel"),
IFERROR(IF(VLOOKUP(W1784,[1]Vakuumiert!$Q:$R,2,FALSE)=0,"Vakuumiert geschält"),
IFERROR(IF(VLOOKUP(W1784,'[1]vakuumierte Fertigprodukte'!$B:$C,2,FALSE)=0,"Fertigprodukte"),
IFERROR(IF(VLOOKUP(W1784,'[1]vakuumierte Fertigprodukte'!$E:$FI,2,FALSE)=0,"Vakuumierte Zipfel"),
IFERROR(IF(VLOOKUP(W1784,[1]Wurste!$B:$C,2,FALSE)=0,"Räucherwürste"),
IFERROR(IF(VLOOKUP(W1784,[1]Wurste!$E:$F,2,FALSE)=0,"URW/URGW Wurst"),
IFERROR(IF(VLOOKUP(W1784,[1]Wurste!$H:$I,2,FALSE)=0,"HF-Wurst Vegan"),
IFERROR(IF(VLOOKUP(W1784,[1]Wurste!$K:$L,2,FALSE)=0,"320er ohne Würste"),
IFERROR(IF(AND(OR(Abfalldokumentation!$I1784="BU3",Abfalldokumentation!$I1784="Verkauf"),Abfalldokumentation!$N1784="Schimmel",Abfalldokumentation!$O1784="keinen Abnehmer/kein Schälpersonal"),"Div. Zipfel, ES ohne Verwendung",VLOOKUP(Abfalldokumentation!$M1784,Produktgruppen!A:B,2,FALSE)),"-")))))))))))))))))))))))</f>
        <v>Offen ungeschält ABS</v>
      </c>
      <c r="M1784" s="81" t="str">
        <f>IFERROR(VLOOKUP(Abfalldokumentation!$W1784,Artikel!A:C,3,FALSE),Abfalldokumentation!$W1784)</f>
        <v>ABS Unser Blütenkäse</v>
      </c>
      <c r="N1784" s="81" t="str">
        <f>VLOOKUP(D1784,'Liste Gründe'!A:D,2,FALSE)</f>
        <v>keinen Verwendungszweck</v>
      </c>
      <c r="O1784" s="80" t="str">
        <f>IF(ISBLANK(F1784),VLOOKUP(Abfalldokumentation!$X1784,'Liste Gründe'!A:D,3,FALSE),F1784)</f>
        <v>keinen Verwendungszweck</v>
      </c>
      <c r="P1784" s="81" t="str">
        <f>IF(ISBLANK(Abfalldokumentation!$G1784),"-",Abfalldokumentation!$G1784)</f>
        <v>-</v>
      </c>
      <c r="Q1784" s="81">
        <f t="shared" si="239"/>
        <v>46</v>
      </c>
      <c r="R1784" s="81" t="str">
        <f t="shared" si="240"/>
        <v>Produkte</v>
      </c>
      <c r="S1784" s="81" t="str">
        <f t="shared" si="241"/>
        <v>BUs</v>
      </c>
      <c r="T1784" s="81" t="str">
        <f t="shared" si="242"/>
        <v>Symptome</v>
      </c>
      <c r="U1784" s="81">
        <f>IFERROR(VLOOKUP(Abfalldokumentation!$W1784,Kennzahlen!S:U,3,FALSE)*Abfalldokumentation!$J1784,"0")</f>
        <v>0.18</v>
      </c>
      <c r="V1784" s="81" t="str">
        <f>IF(ISBLANK(A1784),VLOOKUP(Abfalldokumentation!$W1784,'Linien - BU'!R:S,2,FALSE),A1784)</f>
        <v>BU4</v>
      </c>
      <c r="W1784" s="77">
        <f t="shared" si="243"/>
        <v>29500910</v>
      </c>
      <c r="X1784" s="77">
        <f t="shared" si="244"/>
        <v>61</v>
      </c>
    </row>
    <row r="1785" spans="1:24" ht="30" customHeight="1" x14ac:dyDescent="0.25">
      <c r="A1785" s="45" t="s">
        <v>9</v>
      </c>
      <c r="B1785" s="46">
        <v>29500910</v>
      </c>
      <c r="C1785" s="46">
        <v>16</v>
      </c>
      <c r="D1785" s="46">
        <v>61</v>
      </c>
      <c r="E1785" s="41">
        <v>44515</v>
      </c>
      <c r="F1785" s="61"/>
      <c r="G1785" s="46"/>
      <c r="H1785" s="50" t="str">
        <f>IFERROR(VLOOKUP(Abfalldokumentation!$B1785,Artikel!A:C,3,FALSE),Abfalldokumentation!$B1785)</f>
        <v>ABS Unser Blütenkäse</v>
      </c>
      <c r="I1785" s="73" t="str">
        <f>VLOOKUP(V1785,'Linien - BU'!A:B,2,FALSE)</f>
        <v>BU4</v>
      </c>
      <c r="J1785" s="74">
        <f t="shared" si="238"/>
        <v>16</v>
      </c>
      <c r="K1785" s="75">
        <f>Abfalldokumentation!$E1785</f>
        <v>44515</v>
      </c>
      <c r="L1785" s="74" t="str">
        <f>IFERROR(IF(VLOOKUP(W1785,'[1]Rohware 230'!$B:$C,2,FALSE)=0,"Rohware"),
IFERROR(IF(VLOOKUP(W1785,[1]Sammelnr.!$B:$C,2,FALSE)=0,"Sammelnr. ungeschält ABS"),
IFERROR(IF(VLOOKUP(W1785,[1]Sammelnr.!$E:$F,2,FALSE)=0,"Sammelnr. ungeschält VS"),
IFERROR(IF(VLOOKUP(W1785,[1]Sammelnr.!$H:$I,2,FALSE)=0,"Sammelnr. geschält"),
IFERROR(IF(VLOOKUP(W1785,[1]Offen!$B:$C,2,FALSE)=0,"Offen ungeschält ABS"),
IFERROR(IF(VLOOKUP(W1785,[1]Offen!$E:$F,2,FALSE)=0,"Offen ungeschält VOS"),
IFERROR(IF(VLOOKUP(W1785,[1]Offen!$H:$I,2,FALSE)=0,"Offen geschält RW"),
IFERROR(IF(VLOOKUP(W1785,[1]Offen!$K:$L,2,FALSE)=0,"Offen vegan"),
IFERROR(IF(VLOOKUP(W1785,[1]Offen!$N:$O,2,FALSE)=0,"Offen Zipfel"),
IFERROR(IF(VLOOKUP(W1785,[1]Offen!$Q:$R,2,FALSE)=0,"Offen Endstücke"),
IFERROR(IF(VLOOKUP(W1785,[1]Vakuumiert!$B:$C,2,FALSE)=0,"Vakuumierter VOS ungeschält"),
IFERROR(IF(VLOOKUP(W1785,[1]Vakuumiert!$E:$F,2,FALSE)=0,"Vakuumierter ABS ungeschält"),
IFERROR(IF(VLOOKUP(W1785,[1]Vakuumiert!$H:$I,2,FALSE)=0,"Vakuumierter VOS geschält"),
IFERROR(IF(VLOOKUP(W1785,[1]Vakuumiert!$K:$L,2,FALSE)=0,"Vakuumierter VOS vegan"),
IFERROR(IF(VLOOKUP(W1785,[1]Vakuumiert!$N:$O,2,FALSE)=0,"Vakuumierter VOS Zipfel"),
IFERROR(IF(VLOOKUP(W1785,[1]Vakuumiert!$Q:$R,2,FALSE)=0,"Vakuumiert geschält"),
IFERROR(IF(VLOOKUP(W1785,'[1]vakuumierte Fertigprodukte'!$B:$C,2,FALSE)=0,"Fertigprodukte"),
IFERROR(IF(VLOOKUP(W1785,'[1]vakuumierte Fertigprodukte'!$E:$FI,2,FALSE)=0,"Vakuumierte Zipfel"),
IFERROR(IF(VLOOKUP(W1785,[1]Wurste!$B:$C,2,FALSE)=0,"Räucherwürste"),
IFERROR(IF(VLOOKUP(W1785,[1]Wurste!$E:$F,2,FALSE)=0,"URW/URGW Wurst"),
IFERROR(IF(VLOOKUP(W1785,[1]Wurste!$H:$I,2,FALSE)=0,"HF-Wurst Vegan"),
IFERROR(IF(VLOOKUP(W1785,[1]Wurste!$K:$L,2,FALSE)=0,"320er ohne Würste"),
IFERROR(IF(AND(OR(Abfalldokumentation!$I1785="BU3",Abfalldokumentation!$I1785="Verkauf"),Abfalldokumentation!$N1785="Schimmel",Abfalldokumentation!$O1785="keinen Abnehmer/kein Schälpersonal"),"Div. Zipfel, ES ohne Verwendung",VLOOKUP(Abfalldokumentation!$M1785,Produktgruppen!A:B,2,FALSE)),"-")))))))))))))))))))))))</f>
        <v>Offen ungeschält ABS</v>
      </c>
      <c r="M1785" s="76" t="str">
        <f>IFERROR(VLOOKUP(Abfalldokumentation!$W1785,Artikel!A:C,3,FALSE),Abfalldokumentation!$W1785)</f>
        <v>ABS Unser Blütenkäse</v>
      </c>
      <c r="N1785" s="76" t="str">
        <f>VLOOKUP(D1785,'Liste Gründe'!A:D,2,FALSE)</f>
        <v>keinen Verwendungszweck</v>
      </c>
      <c r="O1785" s="75" t="str">
        <f>IF(ISBLANK(F1785),VLOOKUP(Abfalldokumentation!$X1785,'Liste Gründe'!A:D,3,FALSE),F1785)</f>
        <v>keinen Verwendungszweck</v>
      </c>
      <c r="P1785" s="76" t="str">
        <f>IF(ISBLANK(Abfalldokumentation!$G1785),"-",Abfalldokumentation!$G1785)</f>
        <v>-</v>
      </c>
      <c r="Q1785" s="76">
        <f t="shared" si="239"/>
        <v>46</v>
      </c>
      <c r="R1785" s="76" t="str">
        <f t="shared" si="240"/>
        <v>Produkte</v>
      </c>
      <c r="S1785" s="76" t="str">
        <f t="shared" si="241"/>
        <v>BUs</v>
      </c>
      <c r="T1785" s="76" t="str">
        <f t="shared" si="242"/>
        <v>Symptome</v>
      </c>
      <c r="U1785" s="76">
        <f>IFERROR(VLOOKUP(Abfalldokumentation!$W1785,Kennzahlen!S:U,3,FALSE)*Abfalldokumentation!$J1785,"0")</f>
        <v>0.16</v>
      </c>
      <c r="V1785" s="76" t="str">
        <f>IF(ISBLANK(A1785),VLOOKUP(Abfalldokumentation!$W1785,'Linien - BU'!R:S,2,FALSE),A1785)</f>
        <v>BU4</v>
      </c>
      <c r="W1785" s="77">
        <f t="shared" si="243"/>
        <v>29500910</v>
      </c>
      <c r="X1785" s="77">
        <f t="shared" si="244"/>
        <v>61</v>
      </c>
    </row>
    <row r="1786" spans="1:24" ht="30" customHeight="1" x14ac:dyDescent="0.25">
      <c r="A1786" s="39" t="s">
        <v>9</v>
      </c>
      <c r="B1786" s="40">
        <v>29501013</v>
      </c>
      <c r="C1786" s="40">
        <v>14</v>
      </c>
      <c r="D1786" s="40">
        <v>61</v>
      </c>
      <c r="E1786" s="41">
        <v>44515</v>
      </c>
      <c r="F1786" s="59"/>
      <c r="G1786" s="40"/>
      <c r="H1786" s="44" t="str">
        <f>IFERROR(VLOOKUP(Abfalldokumentation!$B1786,Artikel!A:C,3,FALSE),Abfalldokumentation!$B1786)</f>
        <v>ABS AT-ROTWEIN</v>
      </c>
      <c r="I1786" s="78" t="str">
        <f>VLOOKUP(V1786,'Linien - BU'!A:B,2,FALSE)</f>
        <v>BU4</v>
      </c>
      <c r="J1786" s="79">
        <f t="shared" si="238"/>
        <v>14</v>
      </c>
      <c r="K1786" s="80">
        <f>Abfalldokumentation!$E1786</f>
        <v>44515</v>
      </c>
      <c r="L1786" s="79" t="str">
        <f>IFERROR(IF(VLOOKUP(W1786,'[1]Rohware 230'!$B:$C,2,FALSE)=0,"Rohware"),
IFERROR(IF(VLOOKUP(W1786,[1]Sammelnr.!$B:$C,2,FALSE)=0,"Sammelnr. ungeschält ABS"),
IFERROR(IF(VLOOKUP(W1786,[1]Sammelnr.!$E:$F,2,FALSE)=0,"Sammelnr. ungeschält VS"),
IFERROR(IF(VLOOKUP(W1786,[1]Sammelnr.!$H:$I,2,FALSE)=0,"Sammelnr. geschält"),
IFERROR(IF(VLOOKUP(W1786,[1]Offen!$B:$C,2,FALSE)=0,"Offen ungeschält ABS"),
IFERROR(IF(VLOOKUP(W1786,[1]Offen!$E:$F,2,FALSE)=0,"Offen ungeschält VOS"),
IFERROR(IF(VLOOKUP(W1786,[1]Offen!$H:$I,2,FALSE)=0,"Offen geschält RW"),
IFERROR(IF(VLOOKUP(W1786,[1]Offen!$K:$L,2,FALSE)=0,"Offen vegan"),
IFERROR(IF(VLOOKUP(W1786,[1]Offen!$N:$O,2,FALSE)=0,"Offen Zipfel"),
IFERROR(IF(VLOOKUP(W1786,[1]Offen!$Q:$R,2,FALSE)=0,"Offen Endstücke"),
IFERROR(IF(VLOOKUP(W1786,[1]Vakuumiert!$B:$C,2,FALSE)=0,"Vakuumierter VOS ungeschält"),
IFERROR(IF(VLOOKUP(W1786,[1]Vakuumiert!$E:$F,2,FALSE)=0,"Vakuumierter ABS ungeschält"),
IFERROR(IF(VLOOKUP(W1786,[1]Vakuumiert!$H:$I,2,FALSE)=0,"Vakuumierter VOS geschält"),
IFERROR(IF(VLOOKUP(W1786,[1]Vakuumiert!$K:$L,2,FALSE)=0,"Vakuumierter VOS vegan"),
IFERROR(IF(VLOOKUP(W1786,[1]Vakuumiert!$N:$O,2,FALSE)=0,"Vakuumierter VOS Zipfel"),
IFERROR(IF(VLOOKUP(W1786,[1]Vakuumiert!$Q:$R,2,FALSE)=0,"Vakuumiert geschält"),
IFERROR(IF(VLOOKUP(W1786,'[1]vakuumierte Fertigprodukte'!$B:$C,2,FALSE)=0,"Fertigprodukte"),
IFERROR(IF(VLOOKUP(W1786,'[1]vakuumierte Fertigprodukte'!$E:$FI,2,FALSE)=0,"Vakuumierte Zipfel"),
IFERROR(IF(VLOOKUP(W1786,[1]Wurste!$B:$C,2,FALSE)=0,"Räucherwürste"),
IFERROR(IF(VLOOKUP(W1786,[1]Wurste!$E:$F,2,FALSE)=0,"URW/URGW Wurst"),
IFERROR(IF(VLOOKUP(W1786,[1]Wurste!$H:$I,2,FALSE)=0,"HF-Wurst Vegan"),
IFERROR(IF(VLOOKUP(W1786,[1]Wurste!$K:$L,2,FALSE)=0,"320er ohne Würste"),
IFERROR(IF(AND(OR(Abfalldokumentation!$I1786="BU3",Abfalldokumentation!$I1786="Verkauf"),Abfalldokumentation!$N1786="Schimmel",Abfalldokumentation!$O1786="keinen Abnehmer/kein Schälpersonal"),"Div. Zipfel, ES ohne Verwendung",VLOOKUP(Abfalldokumentation!$M1786,Produktgruppen!A:B,2,FALSE)),"-")))))))))))))))))))))))</f>
        <v>Offen ungeschält ABS</v>
      </c>
      <c r="M1786" s="81" t="str">
        <f>IFERROR(VLOOKUP(Abfalldokumentation!$W1786,Artikel!A:C,3,FALSE),Abfalldokumentation!$W1786)</f>
        <v>ABS AT-ROTWEIN</v>
      </c>
      <c r="N1786" s="81" t="str">
        <f>VLOOKUP(D1786,'Liste Gründe'!A:D,2,FALSE)</f>
        <v>keinen Verwendungszweck</v>
      </c>
      <c r="O1786" s="80" t="str">
        <f>IF(ISBLANK(F1786),VLOOKUP(Abfalldokumentation!$X1786,'Liste Gründe'!A:D,3,FALSE),F1786)</f>
        <v>keinen Verwendungszweck</v>
      </c>
      <c r="P1786" s="81" t="str">
        <f>IF(ISBLANK(Abfalldokumentation!$G1786),"-",Abfalldokumentation!$G1786)</f>
        <v>-</v>
      </c>
      <c r="Q1786" s="81">
        <f t="shared" si="239"/>
        <v>46</v>
      </c>
      <c r="R1786" s="81" t="str">
        <f t="shared" si="240"/>
        <v>Produkte</v>
      </c>
      <c r="S1786" s="81" t="str">
        <f t="shared" si="241"/>
        <v>BUs</v>
      </c>
      <c r="T1786" s="81" t="str">
        <f t="shared" si="242"/>
        <v>Symptome</v>
      </c>
      <c r="U1786" s="81">
        <f>IFERROR(VLOOKUP(Abfalldokumentation!$W1786,Kennzahlen!S:U,3,FALSE)*Abfalldokumentation!$J1786,"0")</f>
        <v>1.4E-3</v>
      </c>
      <c r="V1786" s="81" t="str">
        <f>IF(ISBLANK(A1786),VLOOKUP(Abfalldokumentation!$W1786,'Linien - BU'!R:S,2,FALSE),A1786)</f>
        <v>BU4</v>
      </c>
      <c r="W1786" s="77">
        <f t="shared" si="243"/>
        <v>29501013</v>
      </c>
      <c r="X1786" s="77">
        <f t="shared" si="244"/>
        <v>61</v>
      </c>
    </row>
    <row r="1787" spans="1:24" ht="30" customHeight="1" x14ac:dyDescent="0.25">
      <c r="A1787" s="45" t="s">
        <v>9</v>
      </c>
      <c r="B1787" s="46">
        <v>29500908</v>
      </c>
      <c r="C1787" s="46">
        <v>15</v>
      </c>
      <c r="D1787" s="46">
        <v>61</v>
      </c>
      <c r="E1787" s="41">
        <v>44515</v>
      </c>
      <c r="F1787" s="61"/>
      <c r="G1787" s="46"/>
      <c r="H1787" s="50" t="str">
        <f>IFERROR(VLOOKUP(Abfalldokumentation!$B1787,Artikel!A:C,3,FALSE),Abfalldokumentation!$B1787)</f>
        <v>ABS GRUY</v>
      </c>
      <c r="I1787" s="73" t="str">
        <f>VLOOKUP(V1787,'Linien - BU'!A:B,2,FALSE)</f>
        <v>BU4</v>
      </c>
      <c r="J1787" s="74">
        <f t="shared" si="238"/>
        <v>15</v>
      </c>
      <c r="K1787" s="75">
        <f>Abfalldokumentation!$E1787</f>
        <v>44515</v>
      </c>
      <c r="L1787" s="74" t="str">
        <f>IFERROR(IF(VLOOKUP(W1787,'[1]Rohware 230'!$B:$C,2,FALSE)=0,"Rohware"),
IFERROR(IF(VLOOKUP(W1787,[1]Sammelnr.!$B:$C,2,FALSE)=0,"Sammelnr. ungeschält ABS"),
IFERROR(IF(VLOOKUP(W1787,[1]Sammelnr.!$E:$F,2,FALSE)=0,"Sammelnr. ungeschält VS"),
IFERROR(IF(VLOOKUP(W1787,[1]Sammelnr.!$H:$I,2,FALSE)=0,"Sammelnr. geschält"),
IFERROR(IF(VLOOKUP(W1787,[1]Offen!$B:$C,2,FALSE)=0,"Offen ungeschält ABS"),
IFERROR(IF(VLOOKUP(W1787,[1]Offen!$E:$F,2,FALSE)=0,"Offen ungeschält VOS"),
IFERROR(IF(VLOOKUP(W1787,[1]Offen!$H:$I,2,FALSE)=0,"Offen geschält RW"),
IFERROR(IF(VLOOKUP(W1787,[1]Offen!$K:$L,2,FALSE)=0,"Offen vegan"),
IFERROR(IF(VLOOKUP(W1787,[1]Offen!$N:$O,2,FALSE)=0,"Offen Zipfel"),
IFERROR(IF(VLOOKUP(W1787,[1]Offen!$Q:$R,2,FALSE)=0,"Offen Endstücke"),
IFERROR(IF(VLOOKUP(W1787,[1]Vakuumiert!$B:$C,2,FALSE)=0,"Vakuumierter VOS ungeschält"),
IFERROR(IF(VLOOKUP(W1787,[1]Vakuumiert!$E:$F,2,FALSE)=0,"Vakuumierter ABS ungeschält"),
IFERROR(IF(VLOOKUP(W1787,[1]Vakuumiert!$H:$I,2,FALSE)=0,"Vakuumierter VOS geschält"),
IFERROR(IF(VLOOKUP(W1787,[1]Vakuumiert!$K:$L,2,FALSE)=0,"Vakuumierter VOS vegan"),
IFERROR(IF(VLOOKUP(W1787,[1]Vakuumiert!$N:$O,2,FALSE)=0,"Vakuumierter VOS Zipfel"),
IFERROR(IF(VLOOKUP(W1787,[1]Vakuumiert!$Q:$R,2,FALSE)=0,"Vakuumiert geschält"),
IFERROR(IF(VLOOKUP(W1787,'[1]vakuumierte Fertigprodukte'!$B:$C,2,FALSE)=0,"Fertigprodukte"),
IFERROR(IF(VLOOKUP(W1787,'[1]vakuumierte Fertigprodukte'!$E:$FI,2,FALSE)=0,"Vakuumierte Zipfel"),
IFERROR(IF(VLOOKUP(W1787,[1]Wurste!$B:$C,2,FALSE)=0,"Räucherwürste"),
IFERROR(IF(VLOOKUP(W1787,[1]Wurste!$E:$F,2,FALSE)=0,"URW/URGW Wurst"),
IFERROR(IF(VLOOKUP(W1787,[1]Wurste!$H:$I,2,FALSE)=0,"HF-Wurst Vegan"),
IFERROR(IF(VLOOKUP(W1787,[1]Wurste!$K:$L,2,FALSE)=0,"320er ohne Würste"),
IFERROR(IF(AND(OR(Abfalldokumentation!$I1787="BU3",Abfalldokumentation!$I1787="Verkauf"),Abfalldokumentation!$N1787="Schimmel",Abfalldokumentation!$O1787="keinen Abnehmer/kein Schälpersonal"),"Div. Zipfel, ES ohne Verwendung",VLOOKUP(Abfalldokumentation!$M1787,Produktgruppen!A:B,2,FALSE)),"-")))))))))))))))))))))))</f>
        <v>Offen ungeschält ABS</v>
      </c>
      <c r="M1787" s="76" t="str">
        <f>IFERROR(VLOOKUP(Abfalldokumentation!$W1787,Artikel!A:C,3,FALSE),Abfalldokumentation!$W1787)</f>
        <v>ABS GRUY</v>
      </c>
      <c r="N1787" s="76" t="str">
        <f>VLOOKUP(D1787,'Liste Gründe'!A:D,2,FALSE)</f>
        <v>keinen Verwendungszweck</v>
      </c>
      <c r="O1787" s="75" t="str">
        <f>IF(ISBLANK(F1787),VLOOKUP(Abfalldokumentation!$X1787,'Liste Gründe'!A:D,3,FALSE),F1787)</f>
        <v>keinen Verwendungszweck</v>
      </c>
      <c r="P1787" s="76" t="str">
        <f>IF(ISBLANK(Abfalldokumentation!$G1787),"-",Abfalldokumentation!$G1787)</f>
        <v>-</v>
      </c>
      <c r="Q1787" s="76">
        <f t="shared" si="239"/>
        <v>46</v>
      </c>
      <c r="R1787" s="76" t="str">
        <f t="shared" si="240"/>
        <v>Produkte</v>
      </c>
      <c r="S1787" s="76" t="str">
        <f t="shared" si="241"/>
        <v>BUs</v>
      </c>
      <c r="T1787" s="76" t="str">
        <f t="shared" si="242"/>
        <v>Symptome</v>
      </c>
      <c r="U1787" s="76">
        <f>IFERROR(VLOOKUP(Abfalldokumentation!$W1787,Kennzahlen!S:U,3,FALSE)*Abfalldokumentation!$J1787,"0")</f>
        <v>7.5</v>
      </c>
      <c r="V1787" s="76" t="str">
        <f>IF(ISBLANK(A1787),VLOOKUP(Abfalldokumentation!$W1787,'Linien - BU'!R:S,2,FALSE),A1787)</f>
        <v>BU4</v>
      </c>
      <c r="W1787" s="77">
        <f t="shared" si="243"/>
        <v>29500908</v>
      </c>
      <c r="X1787" s="77">
        <f t="shared" si="244"/>
        <v>61</v>
      </c>
    </row>
    <row r="1788" spans="1:24" ht="30" customHeight="1" x14ac:dyDescent="0.25">
      <c r="A1788" s="35" t="s">
        <v>9</v>
      </c>
      <c r="B1788" s="31">
        <v>29500908</v>
      </c>
      <c r="C1788" s="31">
        <v>8</v>
      </c>
      <c r="D1788" s="31">
        <v>61</v>
      </c>
      <c r="E1788" s="41">
        <v>44515</v>
      </c>
      <c r="F1788" s="62"/>
      <c r="G1788" s="31"/>
      <c r="H1788" s="63" t="str">
        <f>IFERROR(VLOOKUP(Abfalldokumentation!$B1788,Artikel!A:C,3,FALSE),Abfalldokumentation!$B1788)</f>
        <v>ABS GRUY</v>
      </c>
      <c r="I1788" s="82" t="str">
        <f>VLOOKUP(V1788,'Linien - BU'!A:B,2,FALSE)</f>
        <v>BU4</v>
      </c>
      <c r="J1788" s="83">
        <f t="shared" si="238"/>
        <v>8</v>
      </c>
      <c r="K1788" s="84">
        <f>Abfalldokumentation!$E1788</f>
        <v>44515</v>
      </c>
      <c r="L1788" s="83" t="str">
        <f>IFERROR(IF(VLOOKUP(W1788,'[1]Rohware 230'!$B:$C,2,FALSE)=0,"Rohware"),
IFERROR(IF(VLOOKUP(W1788,[1]Sammelnr.!$B:$C,2,FALSE)=0,"Sammelnr. ungeschält ABS"),
IFERROR(IF(VLOOKUP(W1788,[1]Sammelnr.!$E:$F,2,FALSE)=0,"Sammelnr. ungeschält VS"),
IFERROR(IF(VLOOKUP(W1788,[1]Sammelnr.!$H:$I,2,FALSE)=0,"Sammelnr. geschält"),
IFERROR(IF(VLOOKUP(W1788,[1]Offen!$B:$C,2,FALSE)=0,"Offen ungeschält ABS"),
IFERROR(IF(VLOOKUP(W1788,[1]Offen!$E:$F,2,FALSE)=0,"Offen ungeschält VOS"),
IFERROR(IF(VLOOKUP(W1788,[1]Offen!$H:$I,2,FALSE)=0,"Offen geschält RW"),
IFERROR(IF(VLOOKUP(W1788,[1]Offen!$K:$L,2,FALSE)=0,"Offen vegan"),
IFERROR(IF(VLOOKUP(W1788,[1]Offen!$N:$O,2,FALSE)=0,"Offen Zipfel"),
IFERROR(IF(VLOOKUP(W1788,[1]Offen!$Q:$R,2,FALSE)=0,"Offen Endstücke"),
IFERROR(IF(VLOOKUP(W1788,[1]Vakuumiert!$B:$C,2,FALSE)=0,"Vakuumierter VOS ungeschält"),
IFERROR(IF(VLOOKUP(W1788,[1]Vakuumiert!$E:$F,2,FALSE)=0,"Vakuumierter ABS ungeschält"),
IFERROR(IF(VLOOKUP(W1788,[1]Vakuumiert!$H:$I,2,FALSE)=0,"Vakuumierter VOS geschält"),
IFERROR(IF(VLOOKUP(W1788,[1]Vakuumiert!$K:$L,2,FALSE)=0,"Vakuumierter VOS vegan"),
IFERROR(IF(VLOOKUP(W1788,[1]Vakuumiert!$N:$O,2,FALSE)=0,"Vakuumierter VOS Zipfel"),
IFERROR(IF(VLOOKUP(W1788,[1]Vakuumiert!$Q:$R,2,FALSE)=0,"Vakuumiert geschält"),
IFERROR(IF(VLOOKUP(W1788,'[1]vakuumierte Fertigprodukte'!$B:$C,2,FALSE)=0,"Fertigprodukte"),
IFERROR(IF(VLOOKUP(W1788,'[1]vakuumierte Fertigprodukte'!$E:$FI,2,FALSE)=0,"Vakuumierte Zipfel"),
IFERROR(IF(VLOOKUP(W1788,[1]Wurste!$B:$C,2,FALSE)=0,"Räucherwürste"),
IFERROR(IF(VLOOKUP(W1788,[1]Wurste!$E:$F,2,FALSE)=0,"URW/URGW Wurst"),
IFERROR(IF(VLOOKUP(W1788,[1]Wurste!$H:$I,2,FALSE)=0,"HF-Wurst Vegan"),
IFERROR(IF(VLOOKUP(W1788,[1]Wurste!$K:$L,2,FALSE)=0,"320er ohne Würste"),
IFERROR(IF(AND(OR(Abfalldokumentation!$I1788="BU3",Abfalldokumentation!$I1788="Verkauf"),Abfalldokumentation!$N1788="Schimmel",Abfalldokumentation!$O1788="keinen Abnehmer/kein Schälpersonal"),"Div. Zipfel, ES ohne Verwendung",VLOOKUP(Abfalldokumentation!$M1788,Produktgruppen!A:B,2,FALSE)),"-")))))))))))))))))))))))</f>
        <v>Offen ungeschält ABS</v>
      </c>
      <c r="M1788" s="85" t="str">
        <f>IFERROR(VLOOKUP(Abfalldokumentation!$W1788,Artikel!A:C,3,FALSE),Abfalldokumentation!$W1788)</f>
        <v>ABS GRUY</v>
      </c>
      <c r="N1788" s="85" t="str">
        <f>VLOOKUP(D1788,'Liste Gründe'!A:D,2,FALSE)</f>
        <v>keinen Verwendungszweck</v>
      </c>
      <c r="O1788" s="84" t="str">
        <f>IF(ISBLANK(F1788),VLOOKUP(Abfalldokumentation!$X1788,'Liste Gründe'!A:D,3,FALSE),F1788)</f>
        <v>keinen Verwendungszweck</v>
      </c>
      <c r="P1788" s="85" t="str">
        <f>IF(ISBLANK(Abfalldokumentation!$G1788),"-",Abfalldokumentation!$G1788)</f>
        <v>-</v>
      </c>
      <c r="Q1788" s="85">
        <f t="shared" si="239"/>
        <v>46</v>
      </c>
      <c r="R1788" s="85" t="str">
        <f t="shared" si="240"/>
        <v>Produkte</v>
      </c>
      <c r="S1788" s="85" t="str">
        <f t="shared" si="241"/>
        <v>BUs</v>
      </c>
      <c r="T1788" s="85" t="str">
        <f t="shared" si="242"/>
        <v>Symptome</v>
      </c>
      <c r="U1788" s="85">
        <f>IFERROR(VLOOKUP(Abfalldokumentation!$W1788,Kennzahlen!S:U,3,FALSE)*Abfalldokumentation!$J1788,"0")</f>
        <v>4</v>
      </c>
      <c r="V1788" s="85" t="str">
        <f>IF(ISBLANK(A1788),VLOOKUP(Abfalldokumentation!$W1788,'Linien - BU'!R:S,2,FALSE),A1788)</f>
        <v>BU4</v>
      </c>
      <c r="W1788" s="86">
        <f t="shared" si="243"/>
        <v>29500908</v>
      </c>
      <c r="X1788" s="86">
        <f t="shared" si="244"/>
        <v>61</v>
      </c>
    </row>
    <row r="1789" spans="1:24" ht="30" customHeight="1" x14ac:dyDescent="0.25">
      <c r="A1789" s="93" t="s">
        <v>8</v>
      </c>
      <c r="B1789" s="95">
        <v>29500498</v>
      </c>
      <c r="C1789" s="95">
        <v>12</v>
      </c>
      <c r="D1789" s="95">
        <v>12</v>
      </c>
      <c r="E1789" s="97">
        <v>44516</v>
      </c>
      <c r="F1789" s="98"/>
      <c r="G1789" s="95"/>
      <c r="H1789" s="100" t="str">
        <f>IFERROR(VLOOKUP(Abfalldokumentation!$B1789,Artikel!A:C,3,FALSE),Abfalldokumentation!$B1789)</f>
        <v>VOS Räucher Natur Natri</v>
      </c>
      <c r="I1789" s="102" t="str">
        <f>VLOOKUP(V1789,'Linien - BU'!A:B,2,FALSE)</f>
        <v>BU3</v>
      </c>
      <c r="J1789" s="104">
        <f t="shared" ref="J1789:J1820" si="245">C1789</f>
        <v>12</v>
      </c>
      <c r="K1789" s="106">
        <f>Abfalldokumentation!$E1789</f>
        <v>44516</v>
      </c>
      <c r="L1789" s="104" t="str">
        <f>IFERROR(IF(VLOOKUP(W1789,'[1]Rohware 230'!$B:$C,2,FALSE)=0,"Rohware"),
IFERROR(IF(VLOOKUP(W1789,[1]Sammelnr.!$B:$C,2,FALSE)=0,"Sammelnr. ungeschält ABS"),
IFERROR(IF(VLOOKUP(W1789,[1]Sammelnr.!$E:$F,2,FALSE)=0,"Sammelnr. ungeschält VS"),
IFERROR(IF(VLOOKUP(W1789,[1]Sammelnr.!$H:$I,2,FALSE)=0,"Sammelnr. geschält"),
IFERROR(IF(VLOOKUP(W1789,[1]Offen!$B:$C,2,FALSE)=0,"Offen ungeschält ABS"),
IFERROR(IF(VLOOKUP(W1789,[1]Offen!$E:$F,2,FALSE)=0,"Offen ungeschält VOS"),
IFERROR(IF(VLOOKUP(W1789,[1]Offen!$H:$I,2,FALSE)=0,"Offen geschält RW"),
IFERROR(IF(VLOOKUP(W1789,[1]Offen!$K:$L,2,FALSE)=0,"Offen vegan"),
IFERROR(IF(VLOOKUP(W1789,[1]Offen!$N:$O,2,FALSE)=0,"Offen Zipfel"),
IFERROR(IF(VLOOKUP(W1789,[1]Offen!$Q:$R,2,FALSE)=0,"Offen Endstücke"),
IFERROR(IF(VLOOKUP(W1789,[1]Vakuumiert!$B:$C,2,FALSE)=0,"Vakuumierter VOS ungeschält"),
IFERROR(IF(VLOOKUP(W1789,[1]Vakuumiert!$E:$F,2,FALSE)=0,"Vakuumierter ABS ungeschält"),
IFERROR(IF(VLOOKUP(W1789,[1]Vakuumiert!$H:$I,2,FALSE)=0,"Vakuumierter VOS geschält"),
IFERROR(IF(VLOOKUP(W1789,[1]Vakuumiert!$K:$L,2,FALSE)=0,"Vakuumierter VOS vegan"),
IFERROR(IF(VLOOKUP(W1789,[1]Vakuumiert!$N:$O,2,FALSE)=0,"Vakuumierter VOS Zipfel"),
IFERROR(IF(VLOOKUP(W1789,[1]Vakuumiert!$Q:$R,2,FALSE)=0,"Vakuumiert geschält"),
IFERROR(IF(VLOOKUP(W1789,'[1]vakuumierte Fertigprodukte'!$B:$C,2,FALSE)=0,"Fertigprodukte"),
IFERROR(IF(VLOOKUP(W1789,'[1]vakuumierte Fertigprodukte'!$E:$FI,2,FALSE)=0,"Vakuumierte Zipfel"),
IFERROR(IF(VLOOKUP(W1789,[1]Wurste!$B:$C,2,FALSE)=0,"Räucherwürste"),
IFERROR(IF(VLOOKUP(W1789,[1]Wurste!$E:$F,2,FALSE)=0,"URW/URGW Wurst"),
IFERROR(IF(VLOOKUP(W1789,[1]Wurste!$H:$I,2,FALSE)=0,"HF-Wurst Vegan"),
IFERROR(IF(VLOOKUP(W1789,[1]Wurste!$K:$L,2,FALSE)=0,"320er ohne Würste"),
IFERROR(IF(AND(OR(Abfalldokumentation!$I1789="BU3",Abfalldokumentation!$I1789="Verkauf"),Abfalldokumentation!$N1789="Schimmel",Abfalldokumentation!$O1789="keinen Abnehmer/kein Schälpersonal"),"Div. Zipfel, ES ohne Verwendung",VLOOKUP(Abfalldokumentation!$M1789,Produktgruppen!A:B,2,FALSE)),"-")))))))))))))))))))))))</f>
        <v>Offen ungeschält VOS</v>
      </c>
      <c r="M1789" s="108" t="str">
        <f>IFERROR(VLOOKUP(Abfalldokumentation!$W1789,Artikel!A:C,3,FALSE),Abfalldokumentation!$W1789)</f>
        <v>VOS Räucher Natur Natri</v>
      </c>
      <c r="N1789" s="108" t="str">
        <f>VLOOKUP(D1789,'Liste Gründe'!A:D,2,FALSE)</f>
        <v>Schimmel</v>
      </c>
      <c r="O1789" s="106" t="str">
        <f>IF(ISBLANK(F1789),VLOOKUP(Abfalldokumentation!$X1789,'Liste Gründe'!A:D,3,FALSE),F1789)</f>
        <v>Schimmel</v>
      </c>
      <c r="P1789" s="108" t="str">
        <f>IF(ISBLANK(Abfalldokumentation!$G1789),"-",Abfalldokumentation!$G1789)</f>
        <v>-</v>
      </c>
      <c r="Q1789" s="108">
        <f t="shared" ref="Q1789:Q1820" si="246">_xlfn.ISOWEEKNUM(K1789)</f>
        <v>46</v>
      </c>
      <c r="R1789" s="110" t="str">
        <f t="shared" ref="R1789:R1820" si="247">"Produkte"</f>
        <v>Produkte</v>
      </c>
      <c r="S1789" s="110" t="str">
        <f t="shared" ref="S1789:S1820" si="248">"BUs"</f>
        <v>BUs</v>
      </c>
      <c r="T1789" s="110" t="str">
        <f t="shared" ref="T1789:T1820" si="249">"Symptome"</f>
        <v>Symptome</v>
      </c>
      <c r="U1789" s="108">
        <f>IFERROR(VLOOKUP(Abfalldokumentation!$W1789,Kennzahlen!S:U,3,FALSE)*Abfalldokumentation!$J1789,"0")</f>
        <v>6</v>
      </c>
      <c r="V1789" s="108" t="str">
        <f>IF(ISBLANK(A1789),VLOOKUP(Abfalldokumentation!$W1789,'Linien - BU'!R:S,2,FALSE),A1789)</f>
        <v>BU3</v>
      </c>
      <c r="W1789" s="112">
        <f t="shared" ref="W1789:W1820" si="250">B1789</f>
        <v>29500498</v>
      </c>
      <c r="X1789" s="112">
        <f t="shared" ref="X1789:X1820" si="251">D1789</f>
        <v>12</v>
      </c>
    </row>
    <row r="1790" spans="1:24" ht="30" customHeight="1" x14ac:dyDescent="0.25">
      <c r="A1790" s="94" t="s">
        <v>8</v>
      </c>
      <c r="B1790" s="96">
        <v>29500498</v>
      </c>
      <c r="C1790" s="96">
        <v>48</v>
      </c>
      <c r="D1790" s="96">
        <v>12</v>
      </c>
      <c r="E1790" s="97">
        <v>44516</v>
      </c>
      <c r="F1790" s="99"/>
      <c r="G1790" s="96"/>
      <c r="H1790" s="101" t="str">
        <f>IFERROR(VLOOKUP(Abfalldokumentation!$B1790,Artikel!A:C,3,FALSE),Abfalldokumentation!$B1790)</f>
        <v>VOS Räucher Natur Natri</v>
      </c>
      <c r="I1790" s="103" t="str">
        <f>VLOOKUP(V1790,'Linien - BU'!A:B,2,FALSE)</f>
        <v>BU3</v>
      </c>
      <c r="J1790" s="105">
        <f t="shared" si="245"/>
        <v>48</v>
      </c>
      <c r="K1790" s="107">
        <f>Abfalldokumentation!$E1790</f>
        <v>44516</v>
      </c>
      <c r="L1790" s="105" t="str">
        <f>IFERROR(IF(VLOOKUP(W1790,'[1]Rohware 230'!$B:$C,2,FALSE)=0,"Rohware"),
IFERROR(IF(VLOOKUP(W1790,[1]Sammelnr.!$B:$C,2,FALSE)=0,"Sammelnr. ungeschält ABS"),
IFERROR(IF(VLOOKUP(W1790,[1]Sammelnr.!$E:$F,2,FALSE)=0,"Sammelnr. ungeschält VS"),
IFERROR(IF(VLOOKUP(W1790,[1]Sammelnr.!$H:$I,2,FALSE)=0,"Sammelnr. geschält"),
IFERROR(IF(VLOOKUP(W1790,[1]Offen!$B:$C,2,FALSE)=0,"Offen ungeschält ABS"),
IFERROR(IF(VLOOKUP(W1790,[1]Offen!$E:$F,2,FALSE)=0,"Offen ungeschält VOS"),
IFERROR(IF(VLOOKUP(W1790,[1]Offen!$H:$I,2,FALSE)=0,"Offen geschält RW"),
IFERROR(IF(VLOOKUP(W1790,[1]Offen!$K:$L,2,FALSE)=0,"Offen vegan"),
IFERROR(IF(VLOOKUP(W1790,[1]Offen!$N:$O,2,FALSE)=0,"Offen Zipfel"),
IFERROR(IF(VLOOKUP(W1790,[1]Offen!$Q:$R,2,FALSE)=0,"Offen Endstücke"),
IFERROR(IF(VLOOKUP(W1790,[1]Vakuumiert!$B:$C,2,FALSE)=0,"Vakuumierter VOS ungeschält"),
IFERROR(IF(VLOOKUP(W1790,[1]Vakuumiert!$E:$F,2,FALSE)=0,"Vakuumierter ABS ungeschält"),
IFERROR(IF(VLOOKUP(W1790,[1]Vakuumiert!$H:$I,2,FALSE)=0,"Vakuumierter VOS geschält"),
IFERROR(IF(VLOOKUP(W1790,[1]Vakuumiert!$K:$L,2,FALSE)=0,"Vakuumierter VOS vegan"),
IFERROR(IF(VLOOKUP(W1790,[1]Vakuumiert!$N:$O,2,FALSE)=0,"Vakuumierter VOS Zipfel"),
IFERROR(IF(VLOOKUP(W1790,[1]Vakuumiert!$Q:$R,2,FALSE)=0,"Vakuumiert geschält"),
IFERROR(IF(VLOOKUP(W1790,'[1]vakuumierte Fertigprodukte'!$B:$C,2,FALSE)=0,"Fertigprodukte"),
IFERROR(IF(VLOOKUP(W1790,'[1]vakuumierte Fertigprodukte'!$E:$FI,2,FALSE)=0,"Vakuumierte Zipfel"),
IFERROR(IF(VLOOKUP(W1790,[1]Wurste!$B:$C,2,FALSE)=0,"Räucherwürste"),
IFERROR(IF(VLOOKUP(W1790,[1]Wurste!$E:$F,2,FALSE)=0,"URW/URGW Wurst"),
IFERROR(IF(VLOOKUP(W1790,[1]Wurste!$H:$I,2,FALSE)=0,"HF-Wurst Vegan"),
IFERROR(IF(VLOOKUP(W1790,[1]Wurste!$K:$L,2,FALSE)=0,"320er ohne Würste"),
IFERROR(IF(AND(OR(Abfalldokumentation!$I1790="BU3",Abfalldokumentation!$I1790="Verkauf"),Abfalldokumentation!$N1790="Schimmel",Abfalldokumentation!$O1790="keinen Abnehmer/kein Schälpersonal"),"Div. Zipfel, ES ohne Verwendung",VLOOKUP(Abfalldokumentation!$M1790,Produktgruppen!A:B,2,FALSE)),"-")))))))))))))))))))))))</f>
        <v>Offen ungeschält VOS</v>
      </c>
      <c r="M1790" s="109" t="str">
        <f>IFERROR(VLOOKUP(Abfalldokumentation!$W1790,Artikel!A:C,3,FALSE),Abfalldokumentation!$W1790)</f>
        <v>VOS Räucher Natur Natri</v>
      </c>
      <c r="N1790" s="109" t="str">
        <f>VLOOKUP(D1790,'Liste Gründe'!A:D,2,FALSE)</f>
        <v>Schimmel</v>
      </c>
      <c r="O1790" s="107" t="str">
        <f>IF(ISBLANK(F1790),VLOOKUP(Abfalldokumentation!$X1790,'Liste Gründe'!A:D,3,FALSE),F1790)</f>
        <v>Schimmel</v>
      </c>
      <c r="P1790" s="109" t="str">
        <f>IF(ISBLANK(Abfalldokumentation!$G1790),"-",Abfalldokumentation!$G1790)</f>
        <v>-</v>
      </c>
      <c r="Q1790" s="109">
        <f t="shared" si="246"/>
        <v>46</v>
      </c>
      <c r="R1790" s="111" t="str">
        <f t="shared" si="247"/>
        <v>Produkte</v>
      </c>
      <c r="S1790" s="111" t="str">
        <f t="shared" si="248"/>
        <v>BUs</v>
      </c>
      <c r="T1790" s="111" t="str">
        <f t="shared" si="249"/>
        <v>Symptome</v>
      </c>
      <c r="U1790" s="109">
        <f>IFERROR(VLOOKUP(Abfalldokumentation!$W1790,Kennzahlen!S:U,3,FALSE)*Abfalldokumentation!$J1790,"0")</f>
        <v>24</v>
      </c>
      <c r="V1790" s="109" t="str">
        <f>IF(ISBLANK(A1790),VLOOKUP(Abfalldokumentation!$W1790,'Linien - BU'!R:S,2,FALSE),A1790)</f>
        <v>BU3</v>
      </c>
      <c r="W1790" s="113">
        <f t="shared" si="250"/>
        <v>29500498</v>
      </c>
      <c r="X1790" s="113">
        <f t="shared" si="251"/>
        <v>12</v>
      </c>
    </row>
    <row r="1791" spans="1:24" ht="30" customHeight="1" x14ac:dyDescent="0.25">
      <c r="A1791" s="94" t="s">
        <v>6</v>
      </c>
      <c r="B1791" s="96">
        <v>29500917</v>
      </c>
      <c r="C1791" s="96">
        <v>48</v>
      </c>
      <c r="D1791" s="96">
        <v>60</v>
      </c>
      <c r="E1791" s="97">
        <v>44516</v>
      </c>
      <c r="F1791" s="99"/>
      <c r="G1791" s="96"/>
      <c r="H1791" s="101" t="str">
        <f>IFERROR(VLOOKUP(Abfalldokumentation!$B1791,Artikel!A:C,3,FALSE),Abfalldokumentation!$B1791)</f>
        <v>VOS-ABS ENTSORGUNG</v>
      </c>
      <c r="I1791" s="103" t="str">
        <f>VLOOKUP(V1791,'Linien - BU'!A:B,2,FALSE)</f>
        <v>BU1</v>
      </c>
      <c r="J1791" s="105">
        <f t="shared" si="245"/>
        <v>48</v>
      </c>
      <c r="K1791" s="107">
        <f>Abfalldokumentation!$E1791</f>
        <v>44516</v>
      </c>
      <c r="L1791" s="105" t="str">
        <f>IFERROR(IF(VLOOKUP(W1791,'[1]Rohware 230'!$B:$C,2,FALSE)=0,"Rohware"),
IFERROR(IF(VLOOKUP(W1791,[1]Sammelnr.!$B:$C,2,FALSE)=0,"Sammelnr. ungeschält ABS"),
IFERROR(IF(VLOOKUP(W1791,[1]Sammelnr.!$E:$F,2,FALSE)=0,"Sammelnr. ungeschält VS"),
IFERROR(IF(VLOOKUP(W1791,[1]Sammelnr.!$H:$I,2,FALSE)=0,"Sammelnr. geschält"),
IFERROR(IF(VLOOKUP(W1791,[1]Offen!$B:$C,2,FALSE)=0,"Offen ungeschält ABS"),
IFERROR(IF(VLOOKUP(W1791,[1]Offen!$E:$F,2,FALSE)=0,"Offen ungeschält VOS"),
IFERROR(IF(VLOOKUP(W1791,[1]Offen!$H:$I,2,FALSE)=0,"Offen geschält RW"),
IFERROR(IF(VLOOKUP(W1791,[1]Offen!$K:$L,2,FALSE)=0,"Offen vegan"),
IFERROR(IF(VLOOKUP(W1791,[1]Offen!$N:$O,2,FALSE)=0,"Offen Zipfel"),
IFERROR(IF(VLOOKUP(W1791,[1]Offen!$Q:$R,2,FALSE)=0,"Offen Endstücke"),
IFERROR(IF(VLOOKUP(W1791,[1]Vakuumiert!$B:$C,2,FALSE)=0,"Vakuumierter VOS ungeschält"),
IFERROR(IF(VLOOKUP(W1791,[1]Vakuumiert!$E:$F,2,FALSE)=0,"Vakuumierter ABS ungeschält"),
IFERROR(IF(VLOOKUP(W1791,[1]Vakuumiert!$H:$I,2,FALSE)=0,"Vakuumierter VOS geschält"),
IFERROR(IF(VLOOKUP(W1791,[1]Vakuumiert!$K:$L,2,FALSE)=0,"Vakuumierter VOS vegan"),
IFERROR(IF(VLOOKUP(W1791,[1]Vakuumiert!$N:$O,2,FALSE)=0,"Vakuumierter VOS Zipfel"),
IFERROR(IF(VLOOKUP(W1791,[1]Vakuumiert!$Q:$R,2,FALSE)=0,"Vakuumiert geschält"),
IFERROR(IF(VLOOKUP(W1791,'[1]vakuumierte Fertigprodukte'!$B:$C,2,FALSE)=0,"Fertigprodukte"),
IFERROR(IF(VLOOKUP(W1791,'[1]vakuumierte Fertigprodukte'!$E:$FI,2,FALSE)=0,"Vakuumierte Zipfel"),
IFERROR(IF(VLOOKUP(W1791,[1]Wurste!$B:$C,2,FALSE)=0,"Räucherwürste"),
IFERROR(IF(VLOOKUP(W1791,[1]Wurste!$E:$F,2,FALSE)=0,"URW/URGW Wurst"),
IFERROR(IF(VLOOKUP(W1791,[1]Wurste!$H:$I,2,FALSE)=0,"HF-Wurst Vegan"),
IFERROR(IF(VLOOKUP(W1791,[1]Wurste!$K:$L,2,FALSE)=0,"320er ohne Würste"),
IFERROR(IF(AND(OR(Abfalldokumentation!$I1791="BU3",Abfalldokumentation!$I1791="Verkauf"),Abfalldokumentation!$N1791="Schimmel",Abfalldokumentation!$O1791="keinen Abnehmer/kein Schälpersonal"),"Div. Zipfel, ES ohne Verwendung",VLOOKUP(Abfalldokumentation!$M1791,Produktgruppen!A:B,2,FALSE)),"-")))))))))))))))))))))))</f>
        <v>Vorschmelz</v>
      </c>
      <c r="M1791" s="109" t="str">
        <f>IFERROR(VLOOKUP(Abfalldokumentation!$W1791,Artikel!A:C,3,FALSE),Abfalldokumentation!$W1791)</f>
        <v>VOS-ABS ENTSORGUNG</v>
      </c>
      <c r="N1791" s="109" t="str">
        <f>VLOOKUP(D1791,'Liste Gründe'!A:D,2,FALSE)</f>
        <v>Rest</v>
      </c>
      <c r="O1791" s="107" t="str">
        <f>IF(ISBLANK(F1791),VLOOKUP(Abfalldokumentation!$X1791,'Liste Gründe'!A:D,3,FALSE),F1791)</f>
        <v>geschälte Rinde</v>
      </c>
      <c r="P1791" s="109" t="str">
        <f>IF(ISBLANK(Abfalldokumentation!$G1791),"-",Abfalldokumentation!$G1791)</f>
        <v>-</v>
      </c>
      <c r="Q1791" s="109">
        <f t="shared" si="246"/>
        <v>46</v>
      </c>
      <c r="R1791" s="111" t="str">
        <f t="shared" si="247"/>
        <v>Produkte</v>
      </c>
      <c r="S1791" s="111" t="str">
        <f t="shared" si="248"/>
        <v>BUs</v>
      </c>
      <c r="T1791" s="111" t="str">
        <f t="shared" si="249"/>
        <v>Symptome</v>
      </c>
      <c r="U1791" s="109">
        <f>IFERROR(VLOOKUP(Abfalldokumentation!$W1791,Kennzahlen!S:U,3,FALSE)*Abfalldokumentation!$J1791,"0")</f>
        <v>0.48</v>
      </c>
      <c r="V1791" s="109" t="str">
        <f>IF(ISBLANK(A1791),VLOOKUP(Abfalldokumentation!$W1791,'Linien - BU'!R:S,2,FALSE),A1791)</f>
        <v>BU1</v>
      </c>
      <c r="W1791" s="113">
        <f t="shared" si="250"/>
        <v>29500917</v>
      </c>
      <c r="X1791" s="113">
        <f t="shared" si="251"/>
        <v>60</v>
      </c>
    </row>
    <row r="1792" spans="1:24" ht="30" customHeight="1" x14ac:dyDescent="0.25">
      <c r="A1792" s="94" t="s">
        <v>9</v>
      </c>
      <c r="B1792" s="96">
        <v>29500886</v>
      </c>
      <c r="C1792" s="96">
        <v>5</v>
      </c>
      <c r="D1792" s="96">
        <v>61</v>
      </c>
      <c r="E1792" s="97">
        <v>44516</v>
      </c>
      <c r="F1792" s="99"/>
      <c r="G1792" s="96"/>
      <c r="H1792" s="101" t="str">
        <f>IFERROR(VLOOKUP(Abfalldokumentation!$B1792,Artikel!A:C,3,FALSE),Abfalldokumentation!$B1792)</f>
        <v>ABS MEDI-KRÄUK</v>
      </c>
      <c r="I1792" s="103" t="str">
        <f>VLOOKUP(V1792,'Linien - BU'!A:B,2,FALSE)</f>
        <v>BU4</v>
      </c>
      <c r="J1792" s="105">
        <f t="shared" si="245"/>
        <v>5</v>
      </c>
      <c r="K1792" s="107">
        <f>Abfalldokumentation!$E1792</f>
        <v>44516</v>
      </c>
      <c r="L1792" s="105" t="str">
        <f>IFERROR(IF(VLOOKUP(W1792,'[1]Rohware 230'!$B:$C,2,FALSE)=0,"Rohware"),
IFERROR(IF(VLOOKUP(W1792,[1]Sammelnr.!$B:$C,2,FALSE)=0,"Sammelnr. ungeschält ABS"),
IFERROR(IF(VLOOKUP(W1792,[1]Sammelnr.!$E:$F,2,FALSE)=0,"Sammelnr. ungeschält VS"),
IFERROR(IF(VLOOKUP(W1792,[1]Sammelnr.!$H:$I,2,FALSE)=0,"Sammelnr. geschält"),
IFERROR(IF(VLOOKUP(W1792,[1]Offen!$B:$C,2,FALSE)=0,"Offen ungeschält ABS"),
IFERROR(IF(VLOOKUP(W1792,[1]Offen!$E:$F,2,FALSE)=0,"Offen ungeschält VOS"),
IFERROR(IF(VLOOKUP(W1792,[1]Offen!$H:$I,2,FALSE)=0,"Offen geschält RW"),
IFERROR(IF(VLOOKUP(W1792,[1]Offen!$K:$L,2,FALSE)=0,"Offen vegan"),
IFERROR(IF(VLOOKUP(W1792,[1]Offen!$N:$O,2,FALSE)=0,"Offen Zipfel"),
IFERROR(IF(VLOOKUP(W1792,[1]Offen!$Q:$R,2,FALSE)=0,"Offen Endstücke"),
IFERROR(IF(VLOOKUP(W1792,[1]Vakuumiert!$B:$C,2,FALSE)=0,"Vakuumierter VOS ungeschält"),
IFERROR(IF(VLOOKUP(W1792,[1]Vakuumiert!$E:$F,2,FALSE)=0,"Vakuumierter ABS ungeschält"),
IFERROR(IF(VLOOKUP(W1792,[1]Vakuumiert!$H:$I,2,FALSE)=0,"Vakuumierter VOS geschält"),
IFERROR(IF(VLOOKUP(W1792,[1]Vakuumiert!$K:$L,2,FALSE)=0,"Vakuumierter VOS vegan"),
IFERROR(IF(VLOOKUP(W1792,[1]Vakuumiert!$N:$O,2,FALSE)=0,"Vakuumierter VOS Zipfel"),
IFERROR(IF(VLOOKUP(W1792,[1]Vakuumiert!$Q:$R,2,FALSE)=0,"Vakuumiert geschält"),
IFERROR(IF(VLOOKUP(W1792,'[1]vakuumierte Fertigprodukte'!$B:$C,2,FALSE)=0,"Fertigprodukte"),
IFERROR(IF(VLOOKUP(W1792,'[1]vakuumierte Fertigprodukte'!$E:$FI,2,FALSE)=0,"Vakuumierte Zipfel"),
IFERROR(IF(VLOOKUP(W1792,[1]Wurste!$B:$C,2,FALSE)=0,"Räucherwürste"),
IFERROR(IF(VLOOKUP(W1792,[1]Wurste!$E:$F,2,FALSE)=0,"URW/URGW Wurst"),
IFERROR(IF(VLOOKUP(W1792,[1]Wurste!$H:$I,2,FALSE)=0,"HF-Wurst Vegan"),
IFERROR(IF(VLOOKUP(W1792,[1]Wurste!$K:$L,2,FALSE)=0,"320er ohne Würste"),
IFERROR(IF(AND(OR(Abfalldokumentation!$I1792="BU3",Abfalldokumentation!$I1792="Verkauf"),Abfalldokumentation!$N1792="Schimmel",Abfalldokumentation!$O1792="keinen Abnehmer/kein Schälpersonal"),"Div. Zipfel, ES ohne Verwendung",VLOOKUP(Abfalldokumentation!$M1792,Produktgruppen!A:B,2,FALSE)),"-")))))))))))))))))))))))</f>
        <v>Offen ungeschält ABS</v>
      </c>
      <c r="M1792" s="109" t="str">
        <f>IFERROR(VLOOKUP(Abfalldokumentation!$W1792,Artikel!A:C,3,FALSE),Abfalldokumentation!$W1792)</f>
        <v>ABS MEDI-KRÄUK</v>
      </c>
      <c r="N1792" s="109" t="str">
        <f>VLOOKUP(D1792,'Liste Gründe'!A:D,2,FALSE)</f>
        <v>keinen Verwendungszweck</v>
      </c>
      <c r="O1792" s="107" t="str">
        <f>IF(ISBLANK(F1792),VLOOKUP(Abfalldokumentation!$X1792,'Liste Gründe'!A:D,3,FALSE),F1792)</f>
        <v>keinen Verwendungszweck</v>
      </c>
      <c r="P1792" s="109" t="str">
        <f>IF(ISBLANK(Abfalldokumentation!$G1792),"-",Abfalldokumentation!$G1792)</f>
        <v>-</v>
      </c>
      <c r="Q1792" s="109">
        <f t="shared" si="246"/>
        <v>46</v>
      </c>
      <c r="R1792" s="111" t="str">
        <f t="shared" si="247"/>
        <v>Produkte</v>
      </c>
      <c r="S1792" s="111" t="str">
        <f t="shared" si="248"/>
        <v>BUs</v>
      </c>
      <c r="T1792" s="111" t="str">
        <f t="shared" si="249"/>
        <v>Symptome</v>
      </c>
      <c r="U1792" s="109">
        <f>IFERROR(VLOOKUP(Abfalldokumentation!$W1792,Kennzahlen!S:U,3,FALSE)*Abfalldokumentation!$J1792,"0")</f>
        <v>7.5</v>
      </c>
      <c r="V1792" s="109" t="str">
        <f>IF(ISBLANK(A1792),VLOOKUP(Abfalldokumentation!$W1792,'Linien - BU'!R:S,2,FALSE),A1792)</f>
        <v>BU4</v>
      </c>
      <c r="W1792" s="113">
        <f t="shared" si="250"/>
        <v>29500886</v>
      </c>
      <c r="X1792" s="113">
        <f t="shared" si="251"/>
        <v>61</v>
      </c>
    </row>
    <row r="1793" spans="1:24" ht="30" customHeight="1" x14ac:dyDescent="0.25">
      <c r="A1793" s="94" t="s">
        <v>9</v>
      </c>
      <c r="B1793" s="96">
        <v>29500891</v>
      </c>
      <c r="C1793" s="96">
        <v>4</v>
      </c>
      <c r="D1793" s="96">
        <v>61</v>
      </c>
      <c r="E1793" s="97">
        <v>44516</v>
      </c>
      <c r="F1793" s="99"/>
      <c r="G1793" s="96"/>
      <c r="H1793" s="101" t="str">
        <f>IFERROR(VLOOKUP(Abfalldokumentation!$B1793,Artikel!A:C,3,FALSE),Abfalldokumentation!$B1793)</f>
        <v>ABS PECO</v>
      </c>
      <c r="I1793" s="103" t="str">
        <f>VLOOKUP(V1793,'Linien - BU'!A:B,2,FALSE)</f>
        <v>BU4</v>
      </c>
      <c r="J1793" s="105">
        <f t="shared" si="245"/>
        <v>4</v>
      </c>
      <c r="K1793" s="107">
        <f>Abfalldokumentation!$E1793</f>
        <v>44516</v>
      </c>
      <c r="L1793" s="105" t="str">
        <f>IFERROR(IF(VLOOKUP(W1793,'[1]Rohware 230'!$B:$C,2,FALSE)=0,"Rohware"),
IFERROR(IF(VLOOKUP(W1793,[1]Sammelnr.!$B:$C,2,FALSE)=0,"Sammelnr. ungeschält ABS"),
IFERROR(IF(VLOOKUP(W1793,[1]Sammelnr.!$E:$F,2,FALSE)=0,"Sammelnr. ungeschält VS"),
IFERROR(IF(VLOOKUP(W1793,[1]Sammelnr.!$H:$I,2,FALSE)=0,"Sammelnr. geschält"),
IFERROR(IF(VLOOKUP(W1793,[1]Offen!$B:$C,2,FALSE)=0,"Offen ungeschält ABS"),
IFERROR(IF(VLOOKUP(W1793,[1]Offen!$E:$F,2,FALSE)=0,"Offen ungeschält VOS"),
IFERROR(IF(VLOOKUP(W1793,[1]Offen!$H:$I,2,FALSE)=0,"Offen geschält RW"),
IFERROR(IF(VLOOKUP(W1793,[1]Offen!$K:$L,2,FALSE)=0,"Offen vegan"),
IFERROR(IF(VLOOKUP(W1793,[1]Offen!$N:$O,2,FALSE)=0,"Offen Zipfel"),
IFERROR(IF(VLOOKUP(W1793,[1]Offen!$Q:$R,2,FALSE)=0,"Offen Endstücke"),
IFERROR(IF(VLOOKUP(W1793,[1]Vakuumiert!$B:$C,2,FALSE)=0,"Vakuumierter VOS ungeschält"),
IFERROR(IF(VLOOKUP(W1793,[1]Vakuumiert!$E:$F,2,FALSE)=0,"Vakuumierter ABS ungeschält"),
IFERROR(IF(VLOOKUP(W1793,[1]Vakuumiert!$H:$I,2,FALSE)=0,"Vakuumierter VOS geschält"),
IFERROR(IF(VLOOKUP(W1793,[1]Vakuumiert!$K:$L,2,FALSE)=0,"Vakuumierter VOS vegan"),
IFERROR(IF(VLOOKUP(W1793,[1]Vakuumiert!$N:$O,2,FALSE)=0,"Vakuumierter VOS Zipfel"),
IFERROR(IF(VLOOKUP(W1793,[1]Vakuumiert!$Q:$R,2,FALSE)=0,"Vakuumiert geschält"),
IFERROR(IF(VLOOKUP(W1793,'[1]vakuumierte Fertigprodukte'!$B:$C,2,FALSE)=0,"Fertigprodukte"),
IFERROR(IF(VLOOKUP(W1793,'[1]vakuumierte Fertigprodukte'!$E:$FI,2,FALSE)=0,"Vakuumierte Zipfel"),
IFERROR(IF(VLOOKUP(W1793,[1]Wurste!$B:$C,2,FALSE)=0,"Räucherwürste"),
IFERROR(IF(VLOOKUP(W1793,[1]Wurste!$E:$F,2,FALSE)=0,"URW/URGW Wurst"),
IFERROR(IF(VLOOKUP(W1793,[1]Wurste!$H:$I,2,FALSE)=0,"HF-Wurst Vegan"),
IFERROR(IF(VLOOKUP(W1793,[1]Wurste!$K:$L,2,FALSE)=0,"320er ohne Würste"),
IFERROR(IF(AND(OR(Abfalldokumentation!$I1793="BU3",Abfalldokumentation!$I1793="Verkauf"),Abfalldokumentation!$N1793="Schimmel",Abfalldokumentation!$O1793="keinen Abnehmer/kein Schälpersonal"),"Div. Zipfel, ES ohne Verwendung",VLOOKUP(Abfalldokumentation!$M1793,Produktgruppen!A:B,2,FALSE)),"-")))))))))))))))))))))))</f>
        <v>Offen ungeschält ABS</v>
      </c>
      <c r="M1793" s="109" t="str">
        <f>IFERROR(VLOOKUP(Abfalldokumentation!$W1793,Artikel!A:C,3,FALSE),Abfalldokumentation!$W1793)</f>
        <v>ABS PECO</v>
      </c>
      <c r="N1793" s="109" t="str">
        <f>VLOOKUP(D1793,'Liste Gründe'!A:D,2,FALSE)</f>
        <v>keinen Verwendungszweck</v>
      </c>
      <c r="O1793" s="107" t="str">
        <f>IF(ISBLANK(F1793),VLOOKUP(Abfalldokumentation!$X1793,'Liste Gründe'!A:D,3,FALSE),F1793)</f>
        <v>keinen Verwendungszweck</v>
      </c>
      <c r="P1793" s="109" t="str">
        <f>IF(ISBLANK(Abfalldokumentation!$G1793),"-",Abfalldokumentation!$G1793)</f>
        <v>-</v>
      </c>
      <c r="Q1793" s="109">
        <f t="shared" si="246"/>
        <v>46</v>
      </c>
      <c r="R1793" s="111" t="str">
        <f t="shared" si="247"/>
        <v>Produkte</v>
      </c>
      <c r="S1793" s="111" t="str">
        <f t="shared" si="248"/>
        <v>BUs</v>
      </c>
      <c r="T1793" s="111" t="str">
        <f t="shared" si="249"/>
        <v>Symptome</v>
      </c>
      <c r="U1793" s="109">
        <f>IFERROR(VLOOKUP(Abfalldokumentation!$W1793,Kennzahlen!S:U,3,FALSE)*Abfalldokumentation!$J1793,"0")</f>
        <v>5.882352941176471</v>
      </c>
      <c r="V1793" s="109" t="str">
        <f>IF(ISBLANK(A1793),VLOOKUP(Abfalldokumentation!$W1793,'Linien - BU'!R:S,2,FALSE),A1793)</f>
        <v>BU4</v>
      </c>
      <c r="W1793" s="113">
        <f t="shared" si="250"/>
        <v>29500891</v>
      </c>
      <c r="X1793" s="113">
        <f t="shared" si="251"/>
        <v>61</v>
      </c>
    </row>
    <row r="1794" spans="1:24" ht="30" customHeight="1" x14ac:dyDescent="0.25">
      <c r="A1794" s="94" t="s">
        <v>9</v>
      </c>
      <c r="B1794" s="96">
        <v>29500891</v>
      </c>
      <c r="C1794" s="96">
        <v>7</v>
      </c>
      <c r="D1794" s="96">
        <v>61</v>
      </c>
      <c r="E1794" s="97">
        <v>44516</v>
      </c>
      <c r="F1794" s="99"/>
      <c r="G1794" s="96"/>
      <c r="H1794" s="101" t="str">
        <f>IFERROR(VLOOKUP(Abfalldokumentation!$B1794,Artikel!A:C,3,FALSE),Abfalldokumentation!$B1794)</f>
        <v>ABS PECO</v>
      </c>
      <c r="I1794" s="103" t="str">
        <f>VLOOKUP(V1794,'Linien - BU'!A:B,2,FALSE)</f>
        <v>BU4</v>
      </c>
      <c r="J1794" s="105">
        <f t="shared" si="245"/>
        <v>7</v>
      </c>
      <c r="K1794" s="107">
        <f>Abfalldokumentation!$E1794</f>
        <v>44516</v>
      </c>
      <c r="L1794" s="105" t="str">
        <f>IFERROR(IF(VLOOKUP(W1794,'[1]Rohware 230'!$B:$C,2,FALSE)=0,"Rohware"),
IFERROR(IF(VLOOKUP(W1794,[1]Sammelnr.!$B:$C,2,FALSE)=0,"Sammelnr. ungeschält ABS"),
IFERROR(IF(VLOOKUP(W1794,[1]Sammelnr.!$E:$F,2,FALSE)=0,"Sammelnr. ungeschält VS"),
IFERROR(IF(VLOOKUP(W1794,[1]Sammelnr.!$H:$I,2,FALSE)=0,"Sammelnr. geschält"),
IFERROR(IF(VLOOKUP(W1794,[1]Offen!$B:$C,2,FALSE)=0,"Offen ungeschält ABS"),
IFERROR(IF(VLOOKUP(W1794,[1]Offen!$E:$F,2,FALSE)=0,"Offen ungeschält VOS"),
IFERROR(IF(VLOOKUP(W1794,[1]Offen!$H:$I,2,FALSE)=0,"Offen geschält RW"),
IFERROR(IF(VLOOKUP(W1794,[1]Offen!$K:$L,2,FALSE)=0,"Offen vegan"),
IFERROR(IF(VLOOKUP(W1794,[1]Offen!$N:$O,2,FALSE)=0,"Offen Zipfel"),
IFERROR(IF(VLOOKUP(W1794,[1]Offen!$Q:$R,2,FALSE)=0,"Offen Endstücke"),
IFERROR(IF(VLOOKUP(W1794,[1]Vakuumiert!$B:$C,2,FALSE)=0,"Vakuumierter VOS ungeschält"),
IFERROR(IF(VLOOKUP(W1794,[1]Vakuumiert!$E:$F,2,FALSE)=0,"Vakuumierter ABS ungeschält"),
IFERROR(IF(VLOOKUP(W1794,[1]Vakuumiert!$H:$I,2,FALSE)=0,"Vakuumierter VOS geschält"),
IFERROR(IF(VLOOKUP(W1794,[1]Vakuumiert!$K:$L,2,FALSE)=0,"Vakuumierter VOS vegan"),
IFERROR(IF(VLOOKUP(W1794,[1]Vakuumiert!$N:$O,2,FALSE)=0,"Vakuumierter VOS Zipfel"),
IFERROR(IF(VLOOKUP(W1794,[1]Vakuumiert!$Q:$R,2,FALSE)=0,"Vakuumiert geschält"),
IFERROR(IF(VLOOKUP(W1794,'[1]vakuumierte Fertigprodukte'!$B:$C,2,FALSE)=0,"Fertigprodukte"),
IFERROR(IF(VLOOKUP(W1794,'[1]vakuumierte Fertigprodukte'!$E:$FI,2,FALSE)=0,"Vakuumierte Zipfel"),
IFERROR(IF(VLOOKUP(W1794,[1]Wurste!$B:$C,2,FALSE)=0,"Räucherwürste"),
IFERROR(IF(VLOOKUP(W1794,[1]Wurste!$E:$F,2,FALSE)=0,"URW/URGW Wurst"),
IFERROR(IF(VLOOKUP(W1794,[1]Wurste!$H:$I,2,FALSE)=0,"HF-Wurst Vegan"),
IFERROR(IF(VLOOKUP(W1794,[1]Wurste!$K:$L,2,FALSE)=0,"320er ohne Würste"),
IFERROR(IF(AND(OR(Abfalldokumentation!$I1794="BU3",Abfalldokumentation!$I1794="Verkauf"),Abfalldokumentation!$N1794="Schimmel",Abfalldokumentation!$O1794="keinen Abnehmer/kein Schälpersonal"),"Div. Zipfel, ES ohne Verwendung",VLOOKUP(Abfalldokumentation!$M1794,Produktgruppen!A:B,2,FALSE)),"-")))))))))))))))))))))))</f>
        <v>Offen ungeschält ABS</v>
      </c>
      <c r="M1794" s="109" t="str">
        <f>IFERROR(VLOOKUP(Abfalldokumentation!$W1794,Artikel!A:C,3,FALSE),Abfalldokumentation!$W1794)</f>
        <v>ABS PECO</v>
      </c>
      <c r="N1794" s="109" t="str">
        <f>VLOOKUP(D1794,'Liste Gründe'!A:D,2,FALSE)</f>
        <v>keinen Verwendungszweck</v>
      </c>
      <c r="O1794" s="107" t="str">
        <f>IF(ISBLANK(F1794),VLOOKUP(Abfalldokumentation!$X1794,'Liste Gründe'!A:D,3,FALSE),F1794)</f>
        <v>keinen Verwendungszweck</v>
      </c>
      <c r="P1794" s="109" t="str">
        <f>IF(ISBLANK(Abfalldokumentation!$G1794),"-",Abfalldokumentation!$G1794)</f>
        <v>-</v>
      </c>
      <c r="Q1794" s="109">
        <f t="shared" si="246"/>
        <v>46</v>
      </c>
      <c r="R1794" s="111" t="str">
        <f t="shared" si="247"/>
        <v>Produkte</v>
      </c>
      <c r="S1794" s="111" t="str">
        <f t="shared" si="248"/>
        <v>BUs</v>
      </c>
      <c r="T1794" s="111" t="str">
        <f t="shared" si="249"/>
        <v>Symptome</v>
      </c>
      <c r="U1794" s="109">
        <f>IFERROR(VLOOKUP(Abfalldokumentation!$W1794,Kennzahlen!S:U,3,FALSE)*Abfalldokumentation!$J1794,"0")</f>
        <v>10.294117647058824</v>
      </c>
      <c r="V1794" s="109" t="str">
        <f>IF(ISBLANK(A1794),VLOOKUP(Abfalldokumentation!$W1794,'Linien - BU'!R:S,2,FALSE),A1794)</f>
        <v>BU4</v>
      </c>
      <c r="W1794" s="113">
        <f t="shared" si="250"/>
        <v>29500891</v>
      </c>
      <c r="X1794" s="113">
        <f t="shared" si="251"/>
        <v>61</v>
      </c>
    </row>
    <row r="1795" spans="1:24" ht="30" customHeight="1" x14ac:dyDescent="0.25">
      <c r="A1795" s="94" t="s">
        <v>9</v>
      </c>
      <c r="B1795" s="96">
        <v>29500891</v>
      </c>
      <c r="C1795" s="96">
        <v>10</v>
      </c>
      <c r="D1795" s="96">
        <v>61</v>
      </c>
      <c r="E1795" s="97">
        <v>44516</v>
      </c>
      <c r="F1795" s="99"/>
      <c r="G1795" s="96"/>
      <c r="H1795" s="101" t="str">
        <f>IFERROR(VLOOKUP(Abfalldokumentation!$B1795,Artikel!A:C,3,FALSE),Abfalldokumentation!$B1795)</f>
        <v>ABS PECO</v>
      </c>
      <c r="I1795" s="103" t="str">
        <f>VLOOKUP(V1795,'Linien - BU'!A:B,2,FALSE)</f>
        <v>BU4</v>
      </c>
      <c r="J1795" s="105">
        <f t="shared" si="245"/>
        <v>10</v>
      </c>
      <c r="K1795" s="107">
        <f>Abfalldokumentation!$E1795</f>
        <v>44516</v>
      </c>
      <c r="L1795" s="105" t="str">
        <f>IFERROR(IF(VLOOKUP(W1795,'[1]Rohware 230'!$B:$C,2,FALSE)=0,"Rohware"),
IFERROR(IF(VLOOKUP(W1795,[1]Sammelnr.!$B:$C,2,FALSE)=0,"Sammelnr. ungeschält ABS"),
IFERROR(IF(VLOOKUP(W1795,[1]Sammelnr.!$E:$F,2,FALSE)=0,"Sammelnr. ungeschält VS"),
IFERROR(IF(VLOOKUP(W1795,[1]Sammelnr.!$H:$I,2,FALSE)=0,"Sammelnr. geschält"),
IFERROR(IF(VLOOKUP(W1795,[1]Offen!$B:$C,2,FALSE)=0,"Offen ungeschält ABS"),
IFERROR(IF(VLOOKUP(W1795,[1]Offen!$E:$F,2,FALSE)=0,"Offen ungeschält VOS"),
IFERROR(IF(VLOOKUP(W1795,[1]Offen!$H:$I,2,FALSE)=0,"Offen geschält RW"),
IFERROR(IF(VLOOKUP(W1795,[1]Offen!$K:$L,2,FALSE)=0,"Offen vegan"),
IFERROR(IF(VLOOKUP(W1795,[1]Offen!$N:$O,2,FALSE)=0,"Offen Zipfel"),
IFERROR(IF(VLOOKUP(W1795,[1]Offen!$Q:$R,2,FALSE)=0,"Offen Endstücke"),
IFERROR(IF(VLOOKUP(W1795,[1]Vakuumiert!$B:$C,2,FALSE)=0,"Vakuumierter VOS ungeschält"),
IFERROR(IF(VLOOKUP(W1795,[1]Vakuumiert!$E:$F,2,FALSE)=0,"Vakuumierter ABS ungeschält"),
IFERROR(IF(VLOOKUP(W1795,[1]Vakuumiert!$H:$I,2,FALSE)=0,"Vakuumierter VOS geschält"),
IFERROR(IF(VLOOKUP(W1795,[1]Vakuumiert!$K:$L,2,FALSE)=0,"Vakuumierter VOS vegan"),
IFERROR(IF(VLOOKUP(W1795,[1]Vakuumiert!$N:$O,2,FALSE)=0,"Vakuumierter VOS Zipfel"),
IFERROR(IF(VLOOKUP(W1795,[1]Vakuumiert!$Q:$R,2,FALSE)=0,"Vakuumiert geschält"),
IFERROR(IF(VLOOKUP(W1795,'[1]vakuumierte Fertigprodukte'!$B:$C,2,FALSE)=0,"Fertigprodukte"),
IFERROR(IF(VLOOKUP(W1795,'[1]vakuumierte Fertigprodukte'!$E:$FI,2,FALSE)=0,"Vakuumierte Zipfel"),
IFERROR(IF(VLOOKUP(W1795,[1]Wurste!$B:$C,2,FALSE)=0,"Räucherwürste"),
IFERROR(IF(VLOOKUP(W1795,[1]Wurste!$E:$F,2,FALSE)=0,"URW/URGW Wurst"),
IFERROR(IF(VLOOKUP(W1795,[1]Wurste!$H:$I,2,FALSE)=0,"HF-Wurst Vegan"),
IFERROR(IF(VLOOKUP(W1795,[1]Wurste!$K:$L,2,FALSE)=0,"320er ohne Würste"),
IFERROR(IF(AND(OR(Abfalldokumentation!$I1795="BU3",Abfalldokumentation!$I1795="Verkauf"),Abfalldokumentation!$N1795="Schimmel",Abfalldokumentation!$O1795="keinen Abnehmer/kein Schälpersonal"),"Div. Zipfel, ES ohne Verwendung",VLOOKUP(Abfalldokumentation!$M1795,Produktgruppen!A:B,2,FALSE)),"-")))))))))))))))))))))))</f>
        <v>Offen ungeschält ABS</v>
      </c>
      <c r="M1795" s="109" t="str">
        <f>IFERROR(VLOOKUP(Abfalldokumentation!$W1795,Artikel!A:C,3,FALSE),Abfalldokumentation!$W1795)</f>
        <v>ABS PECO</v>
      </c>
      <c r="N1795" s="109" t="str">
        <f>VLOOKUP(D1795,'Liste Gründe'!A:D,2,FALSE)</f>
        <v>keinen Verwendungszweck</v>
      </c>
      <c r="O1795" s="107" t="str">
        <f>IF(ISBLANK(F1795),VLOOKUP(Abfalldokumentation!$X1795,'Liste Gründe'!A:D,3,FALSE),F1795)</f>
        <v>keinen Verwendungszweck</v>
      </c>
      <c r="P1795" s="109" t="str">
        <f>IF(ISBLANK(Abfalldokumentation!$G1795),"-",Abfalldokumentation!$G1795)</f>
        <v>-</v>
      </c>
      <c r="Q1795" s="109">
        <f t="shared" si="246"/>
        <v>46</v>
      </c>
      <c r="R1795" s="111" t="str">
        <f t="shared" si="247"/>
        <v>Produkte</v>
      </c>
      <c r="S1795" s="111" t="str">
        <f t="shared" si="248"/>
        <v>BUs</v>
      </c>
      <c r="T1795" s="111" t="str">
        <f t="shared" si="249"/>
        <v>Symptome</v>
      </c>
      <c r="U1795" s="109">
        <f>IFERROR(VLOOKUP(Abfalldokumentation!$W1795,Kennzahlen!S:U,3,FALSE)*Abfalldokumentation!$J1795,"0")</f>
        <v>14.705882352941178</v>
      </c>
      <c r="V1795" s="109" t="str">
        <f>IF(ISBLANK(A1795),VLOOKUP(Abfalldokumentation!$W1795,'Linien - BU'!R:S,2,FALSE),A1795)</f>
        <v>BU4</v>
      </c>
      <c r="W1795" s="113">
        <f t="shared" si="250"/>
        <v>29500891</v>
      </c>
      <c r="X1795" s="113">
        <f t="shared" si="251"/>
        <v>61</v>
      </c>
    </row>
    <row r="1796" spans="1:24" ht="30" customHeight="1" x14ac:dyDescent="0.25">
      <c r="A1796" s="94" t="s">
        <v>9</v>
      </c>
      <c r="B1796" s="96">
        <v>29500891</v>
      </c>
      <c r="C1796" s="96">
        <v>2</v>
      </c>
      <c r="D1796" s="96">
        <v>61</v>
      </c>
      <c r="E1796" s="97">
        <v>44516</v>
      </c>
      <c r="F1796" s="99"/>
      <c r="G1796" s="96"/>
      <c r="H1796" s="101" t="str">
        <f>IFERROR(VLOOKUP(Abfalldokumentation!$B1796,Artikel!A:C,3,FALSE),Abfalldokumentation!$B1796)</f>
        <v>ABS PECO</v>
      </c>
      <c r="I1796" s="103" t="str">
        <f>VLOOKUP(V1796,'Linien - BU'!A:B,2,FALSE)</f>
        <v>BU4</v>
      </c>
      <c r="J1796" s="105">
        <f t="shared" si="245"/>
        <v>2</v>
      </c>
      <c r="K1796" s="107">
        <f>Abfalldokumentation!$E1796</f>
        <v>44516</v>
      </c>
      <c r="L1796" s="105" t="str">
        <f>IFERROR(IF(VLOOKUP(W1796,'[1]Rohware 230'!$B:$C,2,FALSE)=0,"Rohware"),
IFERROR(IF(VLOOKUP(W1796,[1]Sammelnr.!$B:$C,2,FALSE)=0,"Sammelnr. ungeschält ABS"),
IFERROR(IF(VLOOKUP(W1796,[1]Sammelnr.!$E:$F,2,FALSE)=0,"Sammelnr. ungeschält VS"),
IFERROR(IF(VLOOKUP(W1796,[1]Sammelnr.!$H:$I,2,FALSE)=0,"Sammelnr. geschält"),
IFERROR(IF(VLOOKUP(W1796,[1]Offen!$B:$C,2,FALSE)=0,"Offen ungeschält ABS"),
IFERROR(IF(VLOOKUP(W1796,[1]Offen!$E:$F,2,FALSE)=0,"Offen ungeschält VOS"),
IFERROR(IF(VLOOKUP(W1796,[1]Offen!$H:$I,2,FALSE)=0,"Offen geschält RW"),
IFERROR(IF(VLOOKUP(W1796,[1]Offen!$K:$L,2,FALSE)=0,"Offen vegan"),
IFERROR(IF(VLOOKUP(W1796,[1]Offen!$N:$O,2,FALSE)=0,"Offen Zipfel"),
IFERROR(IF(VLOOKUP(W1796,[1]Offen!$Q:$R,2,FALSE)=0,"Offen Endstücke"),
IFERROR(IF(VLOOKUP(W1796,[1]Vakuumiert!$B:$C,2,FALSE)=0,"Vakuumierter VOS ungeschält"),
IFERROR(IF(VLOOKUP(W1796,[1]Vakuumiert!$E:$F,2,FALSE)=0,"Vakuumierter ABS ungeschält"),
IFERROR(IF(VLOOKUP(W1796,[1]Vakuumiert!$H:$I,2,FALSE)=0,"Vakuumierter VOS geschält"),
IFERROR(IF(VLOOKUP(W1796,[1]Vakuumiert!$K:$L,2,FALSE)=0,"Vakuumierter VOS vegan"),
IFERROR(IF(VLOOKUP(W1796,[1]Vakuumiert!$N:$O,2,FALSE)=0,"Vakuumierter VOS Zipfel"),
IFERROR(IF(VLOOKUP(W1796,[1]Vakuumiert!$Q:$R,2,FALSE)=0,"Vakuumiert geschält"),
IFERROR(IF(VLOOKUP(W1796,'[1]vakuumierte Fertigprodukte'!$B:$C,2,FALSE)=0,"Fertigprodukte"),
IFERROR(IF(VLOOKUP(W1796,'[1]vakuumierte Fertigprodukte'!$E:$FI,2,FALSE)=0,"Vakuumierte Zipfel"),
IFERROR(IF(VLOOKUP(W1796,[1]Wurste!$B:$C,2,FALSE)=0,"Räucherwürste"),
IFERROR(IF(VLOOKUP(W1796,[1]Wurste!$E:$F,2,FALSE)=0,"URW/URGW Wurst"),
IFERROR(IF(VLOOKUP(W1796,[1]Wurste!$H:$I,2,FALSE)=0,"HF-Wurst Vegan"),
IFERROR(IF(VLOOKUP(W1796,[1]Wurste!$K:$L,2,FALSE)=0,"320er ohne Würste"),
IFERROR(IF(AND(OR(Abfalldokumentation!$I1796="BU3",Abfalldokumentation!$I1796="Verkauf"),Abfalldokumentation!$N1796="Schimmel",Abfalldokumentation!$O1796="keinen Abnehmer/kein Schälpersonal"),"Div. Zipfel, ES ohne Verwendung",VLOOKUP(Abfalldokumentation!$M1796,Produktgruppen!A:B,2,FALSE)),"-")))))))))))))))))))))))</f>
        <v>Offen ungeschält ABS</v>
      </c>
      <c r="M1796" s="109" t="str">
        <f>IFERROR(VLOOKUP(Abfalldokumentation!$W1796,Artikel!A:C,3,FALSE),Abfalldokumentation!$W1796)</f>
        <v>ABS PECO</v>
      </c>
      <c r="N1796" s="109" t="str">
        <f>VLOOKUP(D1796,'Liste Gründe'!A:D,2,FALSE)</f>
        <v>keinen Verwendungszweck</v>
      </c>
      <c r="O1796" s="107" t="str">
        <f>IF(ISBLANK(F1796),VLOOKUP(Abfalldokumentation!$X1796,'Liste Gründe'!A:D,3,FALSE),F1796)</f>
        <v>keinen Verwendungszweck</v>
      </c>
      <c r="P1796" s="109" t="str">
        <f>IF(ISBLANK(Abfalldokumentation!$G1796),"-",Abfalldokumentation!$G1796)</f>
        <v>-</v>
      </c>
      <c r="Q1796" s="109">
        <f t="shared" si="246"/>
        <v>46</v>
      </c>
      <c r="R1796" s="111" t="str">
        <f t="shared" si="247"/>
        <v>Produkte</v>
      </c>
      <c r="S1796" s="111" t="str">
        <f t="shared" si="248"/>
        <v>BUs</v>
      </c>
      <c r="T1796" s="111" t="str">
        <f t="shared" si="249"/>
        <v>Symptome</v>
      </c>
      <c r="U1796" s="109">
        <f>IFERROR(VLOOKUP(Abfalldokumentation!$W1796,Kennzahlen!S:U,3,FALSE)*Abfalldokumentation!$J1796,"0")</f>
        <v>2.9411764705882355</v>
      </c>
      <c r="V1796" s="109" t="str">
        <f>IF(ISBLANK(A1796),VLOOKUP(Abfalldokumentation!$W1796,'Linien - BU'!R:S,2,FALSE),A1796)</f>
        <v>BU4</v>
      </c>
      <c r="W1796" s="113">
        <f t="shared" si="250"/>
        <v>29500891</v>
      </c>
      <c r="X1796" s="113">
        <f t="shared" si="251"/>
        <v>61</v>
      </c>
    </row>
    <row r="1797" spans="1:24" ht="30" customHeight="1" x14ac:dyDescent="0.25">
      <c r="A1797" s="94" t="s">
        <v>9</v>
      </c>
      <c r="B1797" s="96">
        <v>29500891</v>
      </c>
      <c r="C1797" s="96">
        <v>6</v>
      </c>
      <c r="D1797" s="96">
        <v>61</v>
      </c>
      <c r="E1797" s="97">
        <v>44516</v>
      </c>
      <c r="F1797" s="99"/>
      <c r="G1797" s="96"/>
      <c r="H1797" s="101" t="str">
        <f>IFERROR(VLOOKUP(Abfalldokumentation!$B1797,Artikel!A:C,3,FALSE),Abfalldokumentation!$B1797)</f>
        <v>ABS PECO</v>
      </c>
      <c r="I1797" s="103" t="str">
        <f>VLOOKUP(V1797,'Linien - BU'!A:B,2,FALSE)</f>
        <v>BU4</v>
      </c>
      <c r="J1797" s="105">
        <f t="shared" si="245"/>
        <v>6</v>
      </c>
      <c r="K1797" s="107">
        <f>Abfalldokumentation!$E1797</f>
        <v>44516</v>
      </c>
      <c r="L1797" s="105" t="str">
        <f>IFERROR(IF(VLOOKUP(W1797,'[1]Rohware 230'!$B:$C,2,FALSE)=0,"Rohware"),
IFERROR(IF(VLOOKUP(W1797,[1]Sammelnr.!$B:$C,2,FALSE)=0,"Sammelnr. ungeschält ABS"),
IFERROR(IF(VLOOKUP(W1797,[1]Sammelnr.!$E:$F,2,FALSE)=0,"Sammelnr. ungeschält VS"),
IFERROR(IF(VLOOKUP(W1797,[1]Sammelnr.!$H:$I,2,FALSE)=0,"Sammelnr. geschält"),
IFERROR(IF(VLOOKUP(W1797,[1]Offen!$B:$C,2,FALSE)=0,"Offen ungeschält ABS"),
IFERROR(IF(VLOOKUP(W1797,[1]Offen!$E:$F,2,FALSE)=0,"Offen ungeschält VOS"),
IFERROR(IF(VLOOKUP(W1797,[1]Offen!$H:$I,2,FALSE)=0,"Offen geschält RW"),
IFERROR(IF(VLOOKUP(W1797,[1]Offen!$K:$L,2,FALSE)=0,"Offen vegan"),
IFERROR(IF(VLOOKUP(W1797,[1]Offen!$N:$O,2,FALSE)=0,"Offen Zipfel"),
IFERROR(IF(VLOOKUP(W1797,[1]Offen!$Q:$R,2,FALSE)=0,"Offen Endstücke"),
IFERROR(IF(VLOOKUP(W1797,[1]Vakuumiert!$B:$C,2,FALSE)=0,"Vakuumierter VOS ungeschält"),
IFERROR(IF(VLOOKUP(W1797,[1]Vakuumiert!$E:$F,2,FALSE)=0,"Vakuumierter ABS ungeschält"),
IFERROR(IF(VLOOKUP(W1797,[1]Vakuumiert!$H:$I,2,FALSE)=0,"Vakuumierter VOS geschält"),
IFERROR(IF(VLOOKUP(W1797,[1]Vakuumiert!$K:$L,2,FALSE)=0,"Vakuumierter VOS vegan"),
IFERROR(IF(VLOOKUP(W1797,[1]Vakuumiert!$N:$O,2,FALSE)=0,"Vakuumierter VOS Zipfel"),
IFERROR(IF(VLOOKUP(W1797,[1]Vakuumiert!$Q:$R,2,FALSE)=0,"Vakuumiert geschält"),
IFERROR(IF(VLOOKUP(W1797,'[1]vakuumierte Fertigprodukte'!$B:$C,2,FALSE)=0,"Fertigprodukte"),
IFERROR(IF(VLOOKUP(W1797,'[1]vakuumierte Fertigprodukte'!$E:$FI,2,FALSE)=0,"Vakuumierte Zipfel"),
IFERROR(IF(VLOOKUP(W1797,[1]Wurste!$B:$C,2,FALSE)=0,"Räucherwürste"),
IFERROR(IF(VLOOKUP(W1797,[1]Wurste!$E:$F,2,FALSE)=0,"URW/URGW Wurst"),
IFERROR(IF(VLOOKUP(W1797,[1]Wurste!$H:$I,2,FALSE)=0,"HF-Wurst Vegan"),
IFERROR(IF(VLOOKUP(W1797,[1]Wurste!$K:$L,2,FALSE)=0,"320er ohne Würste"),
IFERROR(IF(AND(OR(Abfalldokumentation!$I1797="BU3",Abfalldokumentation!$I1797="Verkauf"),Abfalldokumentation!$N1797="Schimmel",Abfalldokumentation!$O1797="keinen Abnehmer/kein Schälpersonal"),"Div. Zipfel, ES ohne Verwendung",VLOOKUP(Abfalldokumentation!$M1797,Produktgruppen!A:B,2,FALSE)),"-")))))))))))))))))))))))</f>
        <v>Offen ungeschält ABS</v>
      </c>
      <c r="M1797" s="109" t="str">
        <f>IFERROR(VLOOKUP(Abfalldokumentation!$W1797,Artikel!A:C,3,FALSE),Abfalldokumentation!$W1797)</f>
        <v>ABS PECO</v>
      </c>
      <c r="N1797" s="109" t="str">
        <f>VLOOKUP(D1797,'Liste Gründe'!A:D,2,FALSE)</f>
        <v>keinen Verwendungszweck</v>
      </c>
      <c r="O1797" s="107" t="str">
        <f>IF(ISBLANK(F1797),VLOOKUP(Abfalldokumentation!$X1797,'Liste Gründe'!A:D,3,FALSE),F1797)</f>
        <v>keinen Verwendungszweck</v>
      </c>
      <c r="P1797" s="109" t="str">
        <f>IF(ISBLANK(Abfalldokumentation!$G1797),"-",Abfalldokumentation!$G1797)</f>
        <v>-</v>
      </c>
      <c r="Q1797" s="109">
        <f t="shared" si="246"/>
        <v>46</v>
      </c>
      <c r="R1797" s="111" t="str">
        <f t="shared" si="247"/>
        <v>Produkte</v>
      </c>
      <c r="S1797" s="111" t="str">
        <f t="shared" si="248"/>
        <v>BUs</v>
      </c>
      <c r="T1797" s="111" t="str">
        <f t="shared" si="249"/>
        <v>Symptome</v>
      </c>
      <c r="U1797" s="109">
        <f>IFERROR(VLOOKUP(Abfalldokumentation!$W1797,Kennzahlen!S:U,3,FALSE)*Abfalldokumentation!$J1797,"0")</f>
        <v>8.8235294117647065</v>
      </c>
      <c r="V1797" s="109" t="str">
        <f>IF(ISBLANK(A1797),VLOOKUP(Abfalldokumentation!$W1797,'Linien - BU'!R:S,2,FALSE),A1797)</f>
        <v>BU4</v>
      </c>
      <c r="W1797" s="113">
        <f t="shared" si="250"/>
        <v>29500891</v>
      </c>
      <c r="X1797" s="113">
        <f t="shared" si="251"/>
        <v>61</v>
      </c>
    </row>
    <row r="1798" spans="1:24" ht="30" customHeight="1" x14ac:dyDescent="0.25">
      <c r="A1798" s="94" t="s">
        <v>9</v>
      </c>
      <c r="B1798" s="96">
        <v>29500891</v>
      </c>
      <c r="C1798" s="96">
        <v>5</v>
      </c>
      <c r="D1798" s="96">
        <v>61</v>
      </c>
      <c r="E1798" s="97">
        <v>44516</v>
      </c>
      <c r="F1798" s="99"/>
      <c r="G1798" s="96"/>
      <c r="H1798" s="101" t="str">
        <f>IFERROR(VLOOKUP(Abfalldokumentation!$B1798,Artikel!A:C,3,FALSE),Abfalldokumentation!$B1798)</f>
        <v>ABS PECO</v>
      </c>
      <c r="I1798" s="103" t="str">
        <f>VLOOKUP(V1798,'Linien - BU'!A:B,2,FALSE)</f>
        <v>BU4</v>
      </c>
      <c r="J1798" s="105">
        <f t="shared" si="245"/>
        <v>5</v>
      </c>
      <c r="K1798" s="107">
        <f>Abfalldokumentation!$E1798</f>
        <v>44516</v>
      </c>
      <c r="L1798" s="105" t="str">
        <f>IFERROR(IF(VLOOKUP(W1798,'[1]Rohware 230'!$B:$C,2,FALSE)=0,"Rohware"),
IFERROR(IF(VLOOKUP(W1798,[1]Sammelnr.!$B:$C,2,FALSE)=0,"Sammelnr. ungeschält ABS"),
IFERROR(IF(VLOOKUP(W1798,[1]Sammelnr.!$E:$F,2,FALSE)=0,"Sammelnr. ungeschält VS"),
IFERROR(IF(VLOOKUP(W1798,[1]Sammelnr.!$H:$I,2,FALSE)=0,"Sammelnr. geschält"),
IFERROR(IF(VLOOKUP(W1798,[1]Offen!$B:$C,2,FALSE)=0,"Offen ungeschält ABS"),
IFERROR(IF(VLOOKUP(W1798,[1]Offen!$E:$F,2,FALSE)=0,"Offen ungeschält VOS"),
IFERROR(IF(VLOOKUP(W1798,[1]Offen!$H:$I,2,FALSE)=0,"Offen geschält RW"),
IFERROR(IF(VLOOKUP(W1798,[1]Offen!$K:$L,2,FALSE)=0,"Offen vegan"),
IFERROR(IF(VLOOKUP(W1798,[1]Offen!$N:$O,2,FALSE)=0,"Offen Zipfel"),
IFERROR(IF(VLOOKUP(W1798,[1]Offen!$Q:$R,2,FALSE)=0,"Offen Endstücke"),
IFERROR(IF(VLOOKUP(W1798,[1]Vakuumiert!$B:$C,2,FALSE)=0,"Vakuumierter VOS ungeschält"),
IFERROR(IF(VLOOKUP(W1798,[1]Vakuumiert!$E:$F,2,FALSE)=0,"Vakuumierter ABS ungeschält"),
IFERROR(IF(VLOOKUP(W1798,[1]Vakuumiert!$H:$I,2,FALSE)=0,"Vakuumierter VOS geschält"),
IFERROR(IF(VLOOKUP(W1798,[1]Vakuumiert!$K:$L,2,FALSE)=0,"Vakuumierter VOS vegan"),
IFERROR(IF(VLOOKUP(W1798,[1]Vakuumiert!$N:$O,2,FALSE)=0,"Vakuumierter VOS Zipfel"),
IFERROR(IF(VLOOKUP(W1798,[1]Vakuumiert!$Q:$R,2,FALSE)=0,"Vakuumiert geschält"),
IFERROR(IF(VLOOKUP(W1798,'[1]vakuumierte Fertigprodukte'!$B:$C,2,FALSE)=0,"Fertigprodukte"),
IFERROR(IF(VLOOKUP(W1798,'[1]vakuumierte Fertigprodukte'!$E:$FI,2,FALSE)=0,"Vakuumierte Zipfel"),
IFERROR(IF(VLOOKUP(W1798,[1]Wurste!$B:$C,2,FALSE)=0,"Räucherwürste"),
IFERROR(IF(VLOOKUP(W1798,[1]Wurste!$E:$F,2,FALSE)=0,"URW/URGW Wurst"),
IFERROR(IF(VLOOKUP(W1798,[1]Wurste!$H:$I,2,FALSE)=0,"HF-Wurst Vegan"),
IFERROR(IF(VLOOKUP(W1798,[1]Wurste!$K:$L,2,FALSE)=0,"320er ohne Würste"),
IFERROR(IF(AND(OR(Abfalldokumentation!$I1798="BU3",Abfalldokumentation!$I1798="Verkauf"),Abfalldokumentation!$N1798="Schimmel",Abfalldokumentation!$O1798="keinen Abnehmer/kein Schälpersonal"),"Div. Zipfel, ES ohne Verwendung",VLOOKUP(Abfalldokumentation!$M1798,Produktgruppen!A:B,2,FALSE)),"-")))))))))))))))))))))))</f>
        <v>Offen ungeschält ABS</v>
      </c>
      <c r="M1798" s="109" t="str">
        <f>IFERROR(VLOOKUP(Abfalldokumentation!$W1798,Artikel!A:C,3,FALSE),Abfalldokumentation!$W1798)</f>
        <v>ABS PECO</v>
      </c>
      <c r="N1798" s="109" t="str">
        <f>VLOOKUP(D1798,'Liste Gründe'!A:D,2,FALSE)</f>
        <v>keinen Verwendungszweck</v>
      </c>
      <c r="O1798" s="107" t="str">
        <f>IF(ISBLANK(F1798),VLOOKUP(Abfalldokumentation!$X1798,'Liste Gründe'!A:D,3,FALSE),F1798)</f>
        <v>keinen Verwendungszweck</v>
      </c>
      <c r="P1798" s="109" t="str">
        <f>IF(ISBLANK(Abfalldokumentation!$G1798),"-",Abfalldokumentation!$G1798)</f>
        <v>-</v>
      </c>
      <c r="Q1798" s="109">
        <f t="shared" si="246"/>
        <v>46</v>
      </c>
      <c r="R1798" s="111" t="str">
        <f t="shared" si="247"/>
        <v>Produkte</v>
      </c>
      <c r="S1798" s="111" t="str">
        <f t="shared" si="248"/>
        <v>BUs</v>
      </c>
      <c r="T1798" s="111" t="str">
        <f t="shared" si="249"/>
        <v>Symptome</v>
      </c>
      <c r="U1798" s="109">
        <f>IFERROR(VLOOKUP(Abfalldokumentation!$W1798,Kennzahlen!S:U,3,FALSE)*Abfalldokumentation!$J1798,"0")</f>
        <v>7.3529411764705888</v>
      </c>
      <c r="V1798" s="109" t="str">
        <f>IF(ISBLANK(A1798),VLOOKUP(Abfalldokumentation!$W1798,'Linien - BU'!R:S,2,FALSE),A1798)</f>
        <v>BU4</v>
      </c>
      <c r="W1798" s="113">
        <f t="shared" si="250"/>
        <v>29500891</v>
      </c>
      <c r="X1798" s="113">
        <f t="shared" si="251"/>
        <v>61</v>
      </c>
    </row>
    <row r="1799" spans="1:24" ht="30" customHeight="1" x14ac:dyDescent="0.25">
      <c r="A1799" s="94" t="s">
        <v>9</v>
      </c>
      <c r="B1799" s="96">
        <v>29500904</v>
      </c>
      <c r="C1799" s="96">
        <v>9</v>
      </c>
      <c r="D1799" s="96">
        <v>12</v>
      </c>
      <c r="E1799" s="97">
        <v>44516</v>
      </c>
      <c r="F1799" s="99"/>
      <c r="G1799" s="96"/>
      <c r="H1799" s="101" t="str">
        <f>IFERROR(VLOOKUP(Abfalldokumentation!$B1799,Artikel!A:C,3,FALSE),Abfalldokumentation!$B1799)</f>
        <v>ABS TI-AD</v>
      </c>
      <c r="I1799" s="103" t="str">
        <f>VLOOKUP(V1799,'Linien - BU'!A:B,2,FALSE)</f>
        <v>BU4</v>
      </c>
      <c r="J1799" s="105">
        <f t="shared" si="245"/>
        <v>9</v>
      </c>
      <c r="K1799" s="107">
        <f>Abfalldokumentation!$E1799</f>
        <v>44516</v>
      </c>
      <c r="L1799" s="105" t="str">
        <f>IFERROR(IF(VLOOKUP(W1799,'[1]Rohware 230'!$B:$C,2,FALSE)=0,"Rohware"),
IFERROR(IF(VLOOKUP(W1799,[1]Sammelnr.!$B:$C,2,FALSE)=0,"Sammelnr. ungeschält ABS"),
IFERROR(IF(VLOOKUP(W1799,[1]Sammelnr.!$E:$F,2,FALSE)=0,"Sammelnr. ungeschält VS"),
IFERROR(IF(VLOOKUP(W1799,[1]Sammelnr.!$H:$I,2,FALSE)=0,"Sammelnr. geschält"),
IFERROR(IF(VLOOKUP(W1799,[1]Offen!$B:$C,2,FALSE)=0,"Offen ungeschält ABS"),
IFERROR(IF(VLOOKUP(W1799,[1]Offen!$E:$F,2,FALSE)=0,"Offen ungeschält VOS"),
IFERROR(IF(VLOOKUP(W1799,[1]Offen!$H:$I,2,FALSE)=0,"Offen geschält RW"),
IFERROR(IF(VLOOKUP(W1799,[1]Offen!$K:$L,2,FALSE)=0,"Offen vegan"),
IFERROR(IF(VLOOKUP(W1799,[1]Offen!$N:$O,2,FALSE)=0,"Offen Zipfel"),
IFERROR(IF(VLOOKUP(W1799,[1]Offen!$Q:$R,2,FALSE)=0,"Offen Endstücke"),
IFERROR(IF(VLOOKUP(W1799,[1]Vakuumiert!$B:$C,2,FALSE)=0,"Vakuumierter VOS ungeschält"),
IFERROR(IF(VLOOKUP(W1799,[1]Vakuumiert!$E:$F,2,FALSE)=0,"Vakuumierter ABS ungeschält"),
IFERROR(IF(VLOOKUP(W1799,[1]Vakuumiert!$H:$I,2,FALSE)=0,"Vakuumierter VOS geschält"),
IFERROR(IF(VLOOKUP(W1799,[1]Vakuumiert!$K:$L,2,FALSE)=0,"Vakuumierter VOS vegan"),
IFERROR(IF(VLOOKUP(W1799,[1]Vakuumiert!$N:$O,2,FALSE)=0,"Vakuumierter VOS Zipfel"),
IFERROR(IF(VLOOKUP(W1799,[1]Vakuumiert!$Q:$R,2,FALSE)=0,"Vakuumiert geschält"),
IFERROR(IF(VLOOKUP(W1799,'[1]vakuumierte Fertigprodukte'!$B:$C,2,FALSE)=0,"Fertigprodukte"),
IFERROR(IF(VLOOKUP(W1799,'[1]vakuumierte Fertigprodukte'!$E:$FI,2,FALSE)=0,"Vakuumierte Zipfel"),
IFERROR(IF(VLOOKUP(W1799,[1]Wurste!$B:$C,2,FALSE)=0,"Räucherwürste"),
IFERROR(IF(VLOOKUP(W1799,[1]Wurste!$E:$F,2,FALSE)=0,"URW/URGW Wurst"),
IFERROR(IF(VLOOKUP(W1799,[1]Wurste!$H:$I,2,FALSE)=0,"HF-Wurst Vegan"),
IFERROR(IF(VLOOKUP(W1799,[1]Wurste!$K:$L,2,FALSE)=0,"320er ohne Würste"),
IFERROR(IF(AND(OR(Abfalldokumentation!$I1799="BU3",Abfalldokumentation!$I1799="Verkauf"),Abfalldokumentation!$N1799="Schimmel",Abfalldokumentation!$O1799="keinen Abnehmer/kein Schälpersonal"),"Div. Zipfel, ES ohne Verwendung",VLOOKUP(Abfalldokumentation!$M1799,Produktgruppen!A:B,2,FALSE)),"-")))))))))))))))))))))))</f>
        <v>Offen ungeschält ABS</v>
      </c>
      <c r="M1799" s="109" t="str">
        <f>IFERROR(VLOOKUP(Abfalldokumentation!$W1799,Artikel!A:C,3,FALSE),Abfalldokumentation!$W1799)</f>
        <v>ABS TI-AD</v>
      </c>
      <c r="N1799" s="109" t="str">
        <f>VLOOKUP(D1799,'Liste Gründe'!A:D,2,FALSE)</f>
        <v>Schimmel</v>
      </c>
      <c r="O1799" s="107" t="str">
        <f>IF(ISBLANK(F1799),VLOOKUP(Abfalldokumentation!$X1799,'Liste Gründe'!A:D,3,FALSE),F1799)</f>
        <v>Schimmel</v>
      </c>
      <c r="P1799" s="109" t="str">
        <f>IF(ISBLANK(Abfalldokumentation!$G1799),"-",Abfalldokumentation!$G1799)</f>
        <v>-</v>
      </c>
      <c r="Q1799" s="109">
        <f t="shared" si="246"/>
        <v>46</v>
      </c>
      <c r="R1799" s="111" t="str">
        <f t="shared" si="247"/>
        <v>Produkte</v>
      </c>
      <c r="S1799" s="111" t="str">
        <f t="shared" si="248"/>
        <v>BUs</v>
      </c>
      <c r="T1799" s="111" t="str">
        <f t="shared" si="249"/>
        <v>Symptome</v>
      </c>
      <c r="U1799" s="109">
        <f>IFERROR(VLOOKUP(Abfalldokumentation!$W1799,Kennzahlen!S:U,3,FALSE)*Abfalldokumentation!$J1799,"0")</f>
        <v>0.09</v>
      </c>
      <c r="V1799" s="109" t="str">
        <f>IF(ISBLANK(A1799),VLOOKUP(Abfalldokumentation!$W1799,'Linien - BU'!R:S,2,FALSE),A1799)</f>
        <v>BU4</v>
      </c>
      <c r="W1799" s="113">
        <f t="shared" si="250"/>
        <v>29500904</v>
      </c>
      <c r="X1799" s="113">
        <f t="shared" si="251"/>
        <v>12</v>
      </c>
    </row>
    <row r="1800" spans="1:24" ht="30" customHeight="1" x14ac:dyDescent="0.25">
      <c r="A1800" s="94" t="s">
        <v>9</v>
      </c>
      <c r="B1800" s="96">
        <v>29500904</v>
      </c>
      <c r="C1800" s="96">
        <v>12</v>
      </c>
      <c r="D1800" s="96">
        <v>12</v>
      </c>
      <c r="E1800" s="97">
        <v>44516</v>
      </c>
      <c r="F1800" s="99"/>
      <c r="G1800" s="96"/>
      <c r="H1800" s="101" t="str">
        <f>IFERROR(VLOOKUP(Abfalldokumentation!$B1800,Artikel!A:C,3,FALSE),Abfalldokumentation!$B1800)</f>
        <v>ABS TI-AD</v>
      </c>
      <c r="I1800" s="103" t="str">
        <f>VLOOKUP(V1800,'Linien - BU'!A:B,2,FALSE)</f>
        <v>BU4</v>
      </c>
      <c r="J1800" s="105">
        <f t="shared" si="245"/>
        <v>12</v>
      </c>
      <c r="K1800" s="107">
        <f>Abfalldokumentation!$E1800</f>
        <v>44516</v>
      </c>
      <c r="L1800" s="105" t="str">
        <f>IFERROR(IF(VLOOKUP(W1800,'[1]Rohware 230'!$B:$C,2,FALSE)=0,"Rohware"),
IFERROR(IF(VLOOKUP(W1800,[1]Sammelnr.!$B:$C,2,FALSE)=0,"Sammelnr. ungeschält ABS"),
IFERROR(IF(VLOOKUP(W1800,[1]Sammelnr.!$E:$F,2,FALSE)=0,"Sammelnr. ungeschält VS"),
IFERROR(IF(VLOOKUP(W1800,[1]Sammelnr.!$H:$I,2,FALSE)=0,"Sammelnr. geschält"),
IFERROR(IF(VLOOKUP(W1800,[1]Offen!$B:$C,2,FALSE)=0,"Offen ungeschält ABS"),
IFERROR(IF(VLOOKUP(W1800,[1]Offen!$E:$F,2,FALSE)=0,"Offen ungeschält VOS"),
IFERROR(IF(VLOOKUP(W1800,[1]Offen!$H:$I,2,FALSE)=0,"Offen geschält RW"),
IFERROR(IF(VLOOKUP(W1800,[1]Offen!$K:$L,2,FALSE)=0,"Offen vegan"),
IFERROR(IF(VLOOKUP(W1800,[1]Offen!$N:$O,2,FALSE)=0,"Offen Zipfel"),
IFERROR(IF(VLOOKUP(W1800,[1]Offen!$Q:$R,2,FALSE)=0,"Offen Endstücke"),
IFERROR(IF(VLOOKUP(W1800,[1]Vakuumiert!$B:$C,2,FALSE)=0,"Vakuumierter VOS ungeschält"),
IFERROR(IF(VLOOKUP(W1800,[1]Vakuumiert!$E:$F,2,FALSE)=0,"Vakuumierter ABS ungeschält"),
IFERROR(IF(VLOOKUP(W1800,[1]Vakuumiert!$H:$I,2,FALSE)=0,"Vakuumierter VOS geschält"),
IFERROR(IF(VLOOKUP(W1800,[1]Vakuumiert!$K:$L,2,FALSE)=0,"Vakuumierter VOS vegan"),
IFERROR(IF(VLOOKUP(W1800,[1]Vakuumiert!$N:$O,2,FALSE)=0,"Vakuumierter VOS Zipfel"),
IFERROR(IF(VLOOKUP(W1800,[1]Vakuumiert!$Q:$R,2,FALSE)=0,"Vakuumiert geschält"),
IFERROR(IF(VLOOKUP(W1800,'[1]vakuumierte Fertigprodukte'!$B:$C,2,FALSE)=0,"Fertigprodukte"),
IFERROR(IF(VLOOKUP(W1800,'[1]vakuumierte Fertigprodukte'!$E:$FI,2,FALSE)=0,"Vakuumierte Zipfel"),
IFERROR(IF(VLOOKUP(W1800,[1]Wurste!$B:$C,2,FALSE)=0,"Räucherwürste"),
IFERROR(IF(VLOOKUP(W1800,[1]Wurste!$E:$F,2,FALSE)=0,"URW/URGW Wurst"),
IFERROR(IF(VLOOKUP(W1800,[1]Wurste!$H:$I,2,FALSE)=0,"HF-Wurst Vegan"),
IFERROR(IF(VLOOKUP(W1800,[1]Wurste!$K:$L,2,FALSE)=0,"320er ohne Würste"),
IFERROR(IF(AND(OR(Abfalldokumentation!$I1800="BU3",Abfalldokumentation!$I1800="Verkauf"),Abfalldokumentation!$N1800="Schimmel",Abfalldokumentation!$O1800="keinen Abnehmer/kein Schälpersonal"),"Div. Zipfel, ES ohne Verwendung",VLOOKUP(Abfalldokumentation!$M1800,Produktgruppen!A:B,2,FALSE)),"-")))))))))))))))))))))))</f>
        <v>Offen ungeschält ABS</v>
      </c>
      <c r="M1800" s="109" t="str">
        <f>IFERROR(VLOOKUP(Abfalldokumentation!$W1800,Artikel!A:C,3,FALSE),Abfalldokumentation!$W1800)</f>
        <v>ABS TI-AD</v>
      </c>
      <c r="N1800" s="109" t="str">
        <f>VLOOKUP(D1800,'Liste Gründe'!A:D,2,FALSE)</f>
        <v>Schimmel</v>
      </c>
      <c r="O1800" s="107" t="str">
        <f>IF(ISBLANK(F1800),VLOOKUP(Abfalldokumentation!$X1800,'Liste Gründe'!A:D,3,FALSE),F1800)</f>
        <v>Schimmel</v>
      </c>
      <c r="P1800" s="109" t="str">
        <f>IF(ISBLANK(Abfalldokumentation!$G1800),"-",Abfalldokumentation!$G1800)</f>
        <v>-</v>
      </c>
      <c r="Q1800" s="109">
        <f t="shared" si="246"/>
        <v>46</v>
      </c>
      <c r="R1800" s="111" t="str">
        <f t="shared" si="247"/>
        <v>Produkte</v>
      </c>
      <c r="S1800" s="111" t="str">
        <f t="shared" si="248"/>
        <v>BUs</v>
      </c>
      <c r="T1800" s="111" t="str">
        <f t="shared" si="249"/>
        <v>Symptome</v>
      </c>
      <c r="U1800" s="109">
        <f>IFERROR(VLOOKUP(Abfalldokumentation!$W1800,Kennzahlen!S:U,3,FALSE)*Abfalldokumentation!$J1800,"0")</f>
        <v>0.12</v>
      </c>
      <c r="V1800" s="109" t="str">
        <f>IF(ISBLANK(A1800),VLOOKUP(Abfalldokumentation!$W1800,'Linien - BU'!R:S,2,FALSE),A1800)</f>
        <v>BU4</v>
      </c>
      <c r="W1800" s="113">
        <f t="shared" si="250"/>
        <v>29500904</v>
      </c>
      <c r="X1800" s="113">
        <f t="shared" si="251"/>
        <v>12</v>
      </c>
    </row>
    <row r="1801" spans="1:24" ht="30" customHeight="1" x14ac:dyDescent="0.25">
      <c r="A1801" s="94" t="s">
        <v>9</v>
      </c>
      <c r="B1801" s="96">
        <v>29500904</v>
      </c>
      <c r="C1801" s="96">
        <v>17</v>
      </c>
      <c r="D1801" s="96">
        <v>12</v>
      </c>
      <c r="E1801" s="97">
        <v>44516</v>
      </c>
      <c r="F1801" s="99"/>
      <c r="G1801" s="96"/>
      <c r="H1801" s="101" t="str">
        <f>IFERROR(VLOOKUP(Abfalldokumentation!$B1801,Artikel!A:C,3,FALSE),Abfalldokumentation!$B1801)</f>
        <v>ABS TI-AD</v>
      </c>
      <c r="I1801" s="103" t="str">
        <f>VLOOKUP(V1801,'Linien - BU'!A:B,2,FALSE)</f>
        <v>BU4</v>
      </c>
      <c r="J1801" s="105">
        <f t="shared" si="245"/>
        <v>17</v>
      </c>
      <c r="K1801" s="107">
        <f>Abfalldokumentation!$E1801</f>
        <v>44516</v>
      </c>
      <c r="L1801" s="105" t="str">
        <f>IFERROR(IF(VLOOKUP(W1801,'[1]Rohware 230'!$B:$C,2,FALSE)=0,"Rohware"),
IFERROR(IF(VLOOKUP(W1801,[1]Sammelnr.!$B:$C,2,FALSE)=0,"Sammelnr. ungeschält ABS"),
IFERROR(IF(VLOOKUP(W1801,[1]Sammelnr.!$E:$F,2,FALSE)=0,"Sammelnr. ungeschält VS"),
IFERROR(IF(VLOOKUP(W1801,[1]Sammelnr.!$H:$I,2,FALSE)=0,"Sammelnr. geschält"),
IFERROR(IF(VLOOKUP(W1801,[1]Offen!$B:$C,2,FALSE)=0,"Offen ungeschält ABS"),
IFERROR(IF(VLOOKUP(W1801,[1]Offen!$E:$F,2,FALSE)=0,"Offen ungeschält VOS"),
IFERROR(IF(VLOOKUP(W1801,[1]Offen!$H:$I,2,FALSE)=0,"Offen geschält RW"),
IFERROR(IF(VLOOKUP(W1801,[1]Offen!$K:$L,2,FALSE)=0,"Offen vegan"),
IFERROR(IF(VLOOKUP(W1801,[1]Offen!$N:$O,2,FALSE)=0,"Offen Zipfel"),
IFERROR(IF(VLOOKUP(W1801,[1]Offen!$Q:$R,2,FALSE)=0,"Offen Endstücke"),
IFERROR(IF(VLOOKUP(W1801,[1]Vakuumiert!$B:$C,2,FALSE)=0,"Vakuumierter VOS ungeschält"),
IFERROR(IF(VLOOKUP(W1801,[1]Vakuumiert!$E:$F,2,FALSE)=0,"Vakuumierter ABS ungeschält"),
IFERROR(IF(VLOOKUP(W1801,[1]Vakuumiert!$H:$I,2,FALSE)=0,"Vakuumierter VOS geschält"),
IFERROR(IF(VLOOKUP(W1801,[1]Vakuumiert!$K:$L,2,FALSE)=0,"Vakuumierter VOS vegan"),
IFERROR(IF(VLOOKUP(W1801,[1]Vakuumiert!$N:$O,2,FALSE)=0,"Vakuumierter VOS Zipfel"),
IFERROR(IF(VLOOKUP(W1801,[1]Vakuumiert!$Q:$R,2,FALSE)=0,"Vakuumiert geschält"),
IFERROR(IF(VLOOKUP(W1801,'[1]vakuumierte Fertigprodukte'!$B:$C,2,FALSE)=0,"Fertigprodukte"),
IFERROR(IF(VLOOKUP(W1801,'[1]vakuumierte Fertigprodukte'!$E:$FI,2,FALSE)=0,"Vakuumierte Zipfel"),
IFERROR(IF(VLOOKUP(W1801,[1]Wurste!$B:$C,2,FALSE)=0,"Räucherwürste"),
IFERROR(IF(VLOOKUP(W1801,[1]Wurste!$E:$F,2,FALSE)=0,"URW/URGW Wurst"),
IFERROR(IF(VLOOKUP(W1801,[1]Wurste!$H:$I,2,FALSE)=0,"HF-Wurst Vegan"),
IFERROR(IF(VLOOKUP(W1801,[1]Wurste!$K:$L,2,FALSE)=0,"320er ohne Würste"),
IFERROR(IF(AND(OR(Abfalldokumentation!$I1801="BU3",Abfalldokumentation!$I1801="Verkauf"),Abfalldokumentation!$N1801="Schimmel",Abfalldokumentation!$O1801="keinen Abnehmer/kein Schälpersonal"),"Div. Zipfel, ES ohne Verwendung",VLOOKUP(Abfalldokumentation!$M1801,Produktgruppen!A:B,2,FALSE)),"-")))))))))))))))))))))))</f>
        <v>Offen ungeschält ABS</v>
      </c>
      <c r="M1801" s="109" t="str">
        <f>IFERROR(VLOOKUP(Abfalldokumentation!$W1801,Artikel!A:C,3,FALSE),Abfalldokumentation!$W1801)</f>
        <v>ABS TI-AD</v>
      </c>
      <c r="N1801" s="109" t="str">
        <f>VLOOKUP(D1801,'Liste Gründe'!A:D,2,FALSE)</f>
        <v>Schimmel</v>
      </c>
      <c r="O1801" s="107" t="str">
        <f>IF(ISBLANK(F1801),VLOOKUP(Abfalldokumentation!$X1801,'Liste Gründe'!A:D,3,FALSE),F1801)</f>
        <v>Schimmel</v>
      </c>
      <c r="P1801" s="109" t="str">
        <f>IF(ISBLANK(Abfalldokumentation!$G1801),"-",Abfalldokumentation!$G1801)</f>
        <v>-</v>
      </c>
      <c r="Q1801" s="109">
        <f t="shared" si="246"/>
        <v>46</v>
      </c>
      <c r="R1801" s="111" t="str">
        <f t="shared" si="247"/>
        <v>Produkte</v>
      </c>
      <c r="S1801" s="111" t="str">
        <f t="shared" si="248"/>
        <v>BUs</v>
      </c>
      <c r="T1801" s="111" t="str">
        <f t="shared" si="249"/>
        <v>Symptome</v>
      </c>
      <c r="U1801" s="109">
        <f>IFERROR(VLOOKUP(Abfalldokumentation!$W1801,Kennzahlen!S:U,3,FALSE)*Abfalldokumentation!$J1801,"0")</f>
        <v>0.17</v>
      </c>
      <c r="V1801" s="109" t="str">
        <f>IF(ISBLANK(A1801),VLOOKUP(Abfalldokumentation!$W1801,'Linien - BU'!R:S,2,FALSE),A1801)</f>
        <v>BU4</v>
      </c>
      <c r="W1801" s="113">
        <f t="shared" si="250"/>
        <v>29500904</v>
      </c>
      <c r="X1801" s="113">
        <f t="shared" si="251"/>
        <v>12</v>
      </c>
    </row>
    <row r="1802" spans="1:24" ht="30" customHeight="1" x14ac:dyDescent="0.25">
      <c r="A1802" s="94" t="s">
        <v>9</v>
      </c>
      <c r="B1802" s="96">
        <v>29500904</v>
      </c>
      <c r="C1802" s="96">
        <v>4</v>
      </c>
      <c r="D1802" s="96">
        <v>12</v>
      </c>
      <c r="E1802" s="97">
        <v>44516</v>
      </c>
      <c r="F1802" s="99"/>
      <c r="G1802" s="96"/>
      <c r="H1802" s="101" t="str">
        <f>IFERROR(VLOOKUP(Abfalldokumentation!$B1802,Artikel!A:C,3,FALSE),Abfalldokumentation!$B1802)</f>
        <v>ABS TI-AD</v>
      </c>
      <c r="I1802" s="103" t="str">
        <f>VLOOKUP(V1802,'Linien - BU'!A:B,2,FALSE)</f>
        <v>BU4</v>
      </c>
      <c r="J1802" s="105">
        <f t="shared" si="245"/>
        <v>4</v>
      </c>
      <c r="K1802" s="107">
        <f>Abfalldokumentation!$E1802</f>
        <v>44516</v>
      </c>
      <c r="L1802" s="105" t="str">
        <f>IFERROR(IF(VLOOKUP(W1802,'[1]Rohware 230'!$B:$C,2,FALSE)=0,"Rohware"),
IFERROR(IF(VLOOKUP(W1802,[1]Sammelnr.!$B:$C,2,FALSE)=0,"Sammelnr. ungeschält ABS"),
IFERROR(IF(VLOOKUP(W1802,[1]Sammelnr.!$E:$F,2,FALSE)=0,"Sammelnr. ungeschält VS"),
IFERROR(IF(VLOOKUP(W1802,[1]Sammelnr.!$H:$I,2,FALSE)=0,"Sammelnr. geschält"),
IFERROR(IF(VLOOKUP(W1802,[1]Offen!$B:$C,2,FALSE)=0,"Offen ungeschält ABS"),
IFERROR(IF(VLOOKUP(W1802,[1]Offen!$E:$F,2,FALSE)=0,"Offen ungeschält VOS"),
IFERROR(IF(VLOOKUP(W1802,[1]Offen!$H:$I,2,FALSE)=0,"Offen geschält RW"),
IFERROR(IF(VLOOKUP(W1802,[1]Offen!$K:$L,2,FALSE)=0,"Offen vegan"),
IFERROR(IF(VLOOKUP(W1802,[1]Offen!$N:$O,2,FALSE)=0,"Offen Zipfel"),
IFERROR(IF(VLOOKUP(W1802,[1]Offen!$Q:$R,2,FALSE)=0,"Offen Endstücke"),
IFERROR(IF(VLOOKUP(W1802,[1]Vakuumiert!$B:$C,2,FALSE)=0,"Vakuumierter VOS ungeschält"),
IFERROR(IF(VLOOKUP(W1802,[1]Vakuumiert!$E:$F,2,FALSE)=0,"Vakuumierter ABS ungeschält"),
IFERROR(IF(VLOOKUP(W1802,[1]Vakuumiert!$H:$I,2,FALSE)=0,"Vakuumierter VOS geschält"),
IFERROR(IF(VLOOKUP(W1802,[1]Vakuumiert!$K:$L,2,FALSE)=0,"Vakuumierter VOS vegan"),
IFERROR(IF(VLOOKUP(W1802,[1]Vakuumiert!$N:$O,2,FALSE)=0,"Vakuumierter VOS Zipfel"),
IFERROR(IF(VLOOKUP(W1802,[1]Vakuumiert!$Q:$R,2,FALSE)=0,"Vakuumiert geschält"),
IFERROR(IF(VLOOKUP(W1802,'[1]vakuumierte Fertigprodukte'!$B:$C,2,FALSE)=0,"Fertigprodukte"),
IFERROR(IF(VLOOKUP(W1802,'[1]vakuumierte Fertigprodukte'!$E:$FI,2,FALSE)=0,"Vakuumierte Zipfel"),
IFERROR(IF(VLOOKUP(W1802,[1]Wurste!$B:$C,2,FALSE)=0,"Räucherwürste"),
IFERROR(IF(VLOOKUP(W1802,[1]Wurste!$E:$F,2,FALSE)=0,"URW/URGW Wurst"),
IFERROR(IF(VLOOKUP(W1802,[1]Wurste!$H:$I,2,FALSE)=0,"HF-Wurst Vegan"),
IFERROR(IF(VLOOKUP(W1802,[1]Wurste!$K:$L,2,FALSE)=0,"320er ohne Würste"),
IFERROR(IF(AND(OR(Abfalldokumentation!$I1802="BU3",Abfalldokumentation!$I1802="Verkauf"),Abfalldokumentation!$N1802="Schimmel",Abfalldokumentation!$O1802="keinen Abnehmer/kein Schälpersonal"),"Div. Zipfel, ES ohne Verwendung",VLOOKUP(Abfalldokumentation!$M1802,Produktgruppen!A:B,2,FALSE)),"-")))))))))))))))))))))))</f>
        <v>Offen ungeschält ABS</v>
      </c>
      <c r="M1802" s="109" t="str">
        <f>IFERROR(VLOOKUP(Abfalldokumentation!$W1802,Artikel!A:C,3,FALSE),Abfalldokumentation!$W1802)</f>
        <v>ABS TI-AD</v>
      </c>
      <c r="N1802" s="109" t="str">
        <f>VLOOKUP(D1802,'Liste Gründe'!A:D,2,FALSE)</f>
        <v>Schimmel</v>
      </c>
      <c r="O1802" s="107" t="str">
        <f>IF(ISBLANK(F1802),VLOOKUP(Abfalldokumentation!$X1802,'Liste Gründe'!A:D,3,FALSE),F1802)</f>
        <v>Schimmel</v>
      </c>
      <c r="P1802" s="109" t="str">
        <f>IF(ISBLANK(Abfalldokumentation!$G1802),"-",Abfalldokumentation!$G1802)</f>
        <v>-</v>
      </c>
      <c r="Q1802" s="109">
        <f t="shared" si="246"/>
        <v>46</v>
      </c>
      <c r="R1802" s="111" t="str">
        <f t="shared" si="247"/>
        <v>Produkte</v>
      </c>
      <c r="S1802" s="111" t="str">
        <f t="shared" si="248"/>
        <v>BUs</v>
      </c>
      <c r="T1802" s="111" t="str">
        <f t="shared" si="249"/>
        <v>Symptome</v>
      </c>
      <c r="U1802" s="109">
        <f>IFERROR(VLOOKUP(Abfalldokumentation!$W1802,Kennzahlen!S:U,3,FALSE)*Abfalldokumentation!$J1802,"0")</f>
        <v>0.04</v>
      </c>
      <c r="V1802" s="109" t="str">
        <f>IF(ISBLANK(A1802),VLOOKUP(Abfalldokumentation!$W1802,'Linien - BU'!R:S,2,FALSE),A1802)</f>
        <v>BU4</v>
      </c>
      <c r="W1802" s="113">
        <f t="shared" si="250"/>
        <v>29500904</v>
      </c>
      <c r="X1802" s="113">
        <f t="shared" si="251"/>
        <v>12</v>
      </c>
    </row>
    <row r="1803" spans="1:24" ht="30" customHeight="1" x14ac:dyDescent="0.25">
      <c r="A1803" s="94" t="s">
        <v>9</v>
      </c>
      <c r="B1803" s="96">
        <v>29500906</v>
      </c>
      <c r="C1803" s="96">
        <v>20</v>
      </c>
      <c r="D1803" s="96">
        <v>61</v>
      </c>
      <c r="E1803" s="97">
        <v>44516</v>
      </c>
      <c r="F1803" s="99"/>
      <c r="G1803" s="96"/>
      <c r="H1803" s="101" t="str">
        <f>IFERROR(VLOOKUP(Abfalldokumentation!$B1803,Artikel!A:C,3,FALSE),Abfalldokumentation!$B1803)</f>
        <v>ABS SCH-PAUL</v>
      </c>
      <c r="I1803" s="103" t="str">
        <f>VLOOKUP(V1803,'Linien - BU'!A:B,2,FALSE)</f>
        <v>BU4</v>
      </c>
      <c r="J1803" s="105">
        <f t="shared" si="245"/>
        <v>20</v>
      </c>
      <c r="K1803" s="107">
        <f>Abfalldokumentation!$E1803</f>
        <v>44516</v>
      </c>
      <c r="L1803" s="105" t="str">
        <f>IFERROR(IF(VLOOKUP(W1803,'[1]Rohware 230'!$B:$C,2,FALSE)=0,"Rohware"),
IFERROR(IF(VLOOKUP(W1803,[1]Sammelnr.!$B:$C,2,FALSE)=0,"Sammelnr. ungeschält ABS"),
IFERROR(IF(VLOOKUP(W1803,[1]Sammelnr.!$E:$F,2,FALSE)=0,"Sammelnr. ungeschält VS"),
IFERROR(IF(VLOOKUP(W1803,[1]Sammelnr.!$H:$I,2,FALSE)=0,"Sammelnr. geschält"),
IFERROR(IF(VLOOKUP(W1803,[1]Offen!$B:$C,2,FALSE)=0,"Offen ungeschält ABS"),
IFERROR(IF(VLOOKUP(W1803,[1]Offen!$E:$F,2,FALSE)=0,"Offen ungeschält VOS"),
IFERROR(IF(VLOOKUP(W1803,[1]Offen!$H:$I,2,FALSE)=0,"Offen geschält RW"),
IFERROR(IF(VLOOKUP(W1803,[1]Offen!$K:$L,2,FALSE)=0,"Offen vegan"),
IFERROR(IF(VLOOKUP(W1803,[1]Offen!$N:$O,2,FALSE)=0,"Offen Zipfel"),
IFERROR(IF(VLOOKUP(W1803,[1]Offen!$Q:$R,2,FALSE)=0,"Offen Endstücke"),
IFERROR(IF(VLOOKUP(W1803,[1]Vakuumiert!$B:$C,2,FALSE)=0,"Vakuumierter VOS ungeschält"),
IFERROR(IF(VLOOKUP(W1803,[1]Vakuumiert!$E:$F,2,FALSE)=0,"Vakuumierter ABS ungeschält"),
IFERROR(IF(VLOOKUP(W1803,[1]Vakuumiert!$H:$I,2,FALSE)=0,"Vakuumierter VOS geschält"),
IFERROR(IF(VLOOKUP(W1803,[1]Vakuumiert!$K:$L,2,FALSE)=0,"Vakuumierter VOS vegan"),
IFERROR(IF(VLOOKUP(W1803,[1]Vakuumiert!$N:$O,2,FALSE)=0,"Vakuumierter VOS Zipfel"),
IFERROR(IF(VLOOKUP(W1803,[1]Vakuumiert!$Q:$R,2,FALSE)=0,"Vakuumiert geschält"),
IFERROR(IF(VLOOKUP(W1803,'[1]vakuumierte Fertigprodukte'!$B:$C,2,FALSE)=0,"Fertigprodukte"),
IFERROR(IF(VLOOKUP(W1803,'[1]vakuumierte Fertigprodukte'!$E:$FI,2,FALSE)=0,"Vakuumierte Zipfel"),
IFERROR(IF(VLOOKUP(W1803,[1]Wurste!$B:$C,2,FALSE)=0,"Räucherwürste"),
IFERROR(IF(VLOOKUP(W1803,[1]Wurste!$E:$F,2,FALSE)=0,"URW/URGW Wurst"),
IFERROR(IF(VLOOKUP(W1803,[1]Wurste!$H:$I,2,FALSE)=0,"HF-Wurst Vegan"),
IFERROR(IF(VLOOKUP(W1803,[1]Wurste!$K:$L,2,FALSE)=0,"320er ohne Würste"),
IFERROR(IF(AND(OR(Abfalldokumentation!$I1803="BU3",Abfalldokumentation!$I1803="Verkauf"),Abfalldokumentation!$N1803="Schimmel",Abfalldokumentation!$O1803="keinen Abnehmer/kein Schälpersonal"),"Div. Zipfel, ES ohne Verwendung",VLOOKUP(Abfalldokumentation!$M1803,Produktgruppen!A:B,2,FALSE)),"-")))))))))))))))))))))))</f>
        <v>Offen ungeschält ABS</v>
      </c>
      <c r="M1803" s="109" t="str">
        <f>IFERROR(VLOOKUP(Abfalldokumentation!$W1803,Artikel!A:C,3,FALSE),Abfalldokumentation!$W1803)</f>
        <v>ABS SCH-PAUL</v>
      </c>
      <c r="N1803" s="109" t="str">
        <f>VLOOKUP(D1803,'Liste Gründe'!A:D,2,FALSE)</f>
        <v>keinen Verwendungszweck</v>
      </c>
      <c r="O1803" s="107" t="str">
        <f>IF(ISBLANK(F1803),VLOOKUP(Abfalldokumentation!$X1803,'Liste Gründe'!A:D,3,FALSE),F1803)</f>
        <v>keinen Verwendungszweck</v>
      </c>
      <c r="P1803" s="109" t="str">
        <f>IF(ISBLANK(Abfalldokumentation!$G1803),"-",Abfalldokumentation!$G1803)</f>
        <v>-</v>
      </c>
      <c r="Q1803" s="109">
        <f t="shared" si="246"/>
        <v>46</v>
      </c>
      <c r="R1803" s="111" t="str">
        <f t="shared" si="247"/>
        <v>Produkte</v>
      </c>
      <c r="S1803" s="111" t="str">
        <f t="shared" si="248"/>
        <v>BUs</v>
      </c>
      <c r="T1803" s="111" t="str">
        <f t="shared" si="249"/>
        <v>Symptome</v>
      </c>
      <c r="U1803" s="109">
        <f>IFERROR(VLOOKUP(Abfalldokumentation!$W1803,Kennzahlen!S:U,3,FALSE)*Abfalldokumentation!$J1803,"0")</f>
        <v>0.2</v>
      </c>
      <c r="V1803" s="109" t="str">
        <f>IF(ISBLANK(A1803),VLOOKUP(Abfalldokumentation!$W1803,'Linien - BU'!R:S,2,FALSE),A1803)</f>
        <v>BU4</v>
      </c>
      <c r="W1803" s="113">
        <f t="shared" si="250"/>
        <v>29500906</v>
      </c>
      <c r="X1803" s="113">
        <f t="shared" si="251"/>
        <v>61</v>
      </c>
    </row>
    <row r="1804" spans="1:24" ht="30" customHeight="1" x14ac:dyDescent="0.25">
      <c r="A1804" s="94" t="s">
        <v>9</v>
      </c>
      <c r="B1804" s="96">
        <v>29500906</v>
      </c>
      <c r="C1804" s="96">
        <v>14</v>
      </c>
      <c r="D1804" s="96">
        <v>61</v>
      </c>
      <c r="E1804" s="97">
        <v>44516</v>
      </c>
      <c r="F1804" s="99"/>
      <c r="G1804" s="96"/>
      <c r="H1804" s="101" t="str">
        <f>IFERROR(VLOOKUP(Abfalldokumentation!$B1804,Artikel!A:C,3,FALSE),Abfalldokumentation!$B1804)</f>
        <v>ABS SCH-PAUL</v>
      </c>
      <c r="I1804" s="103" t="str">
        <f>VLOOKUP(V1804,'Linien - BU'!A:B,2,FALSE)</f>
        <v>BU4</v>
      </c>
      <c r="J1804" s="105">
        <f t="shared" si="245"/>
        <v>14</v>
      </c>
      <c r="K1804" s="107">
        <f>Abfalldokumentation!$E1804</f>
        <v>44516</v>
      </c>
      <c r="L1804" s="105" t="str">
        <f>IFERROR(IF(VLOOKUP(W1804,'[1]Rohware 230'!$B:$C,2,FALSE)=0,"Rohware"),
IFERROR(IF(VLOOKUP(W1804,[1]Sammelnr.!$B:$C,2,FALSE)=0,"Sammelnr. ungeschält ABS"),
IFERROR(IF(VLOOKUP(W1804,[1]Sammelnr.!$E:$F,2,FALSE)=0,"Sammelnr. ungeschält VS"),
IFERROR(IF(VLOOKUP(W1804,[1]Sammelnr.!$H:$I,2,FALSE)=0,"Sammelnr. geschält"),
IFERROR(IF(VLOOKUP(W1804,[1]Offen!$B:$C,2,FALSE)=0,"Offen ungeschält ABS"),
IFERROR(IF(VLOOKUP(W1804,[1]Offen!$E:$F,2,FALSE)=0,"Offen ungeschält VOS"),
IFERROR(IF(VLOOKUP(W1804,[1]Offen!$H:$I,2,FALSE)=0,"Offen geschält RW"),
IFERROR(IF(VLOOKUP(W1804,[1]Offen!$K:$L,2,FALSE)=0,"Offen vegan"),
IFERROR(IF(VLOOKUP(W1804,[1]Offen!$N:$O,2,FALSE)=0,"Offen Zipfel"),
IFERROR(IF(VLOOKUP(W1804,[1]Offen!$Q:$R,2,FALSE)=0,"Offen Endstücke"),
IFERROR(IF(VLOOKUP(W1804,[1]Vakuumiert!$B:$C,2,FALSE)=0,"Vakuumierter VOS ungeschält"),
IFERROR(IF(VLOOKUP(W1804,[1]Vakuumiert!$E:$F,2,FALSE)=0,"Vakuumierter ABS ungeschält"),
IFERROR(IF(VLOOKUP(W1804,[1]Vakuumiert!$H:$I,2,FALSE)=0,"Vakuumierter VOS geschält"),
IFERROR(IF(VLOOKUP(W1804,[1]Vakuumiert!$K:$L,2,FALSE)=0,"Vakuumierter VOS vegan"),
IFERROR(IF(VLOOKUP(W1804,[1]Vakuumiert!$N:$O,2,FALSE)=0,"Vakuumierter VOS Zipfel"),
IFERROR(IF(VLOOKUP(W1804,[1]Vakuumiert!$Q:$R,2,FALSE)=0,"Vakuumiert geschält"),
IFERROR(IF(VLOOKUP(W1804,'[1]vakuumierte Fertigprodukte'!$B:$C,2,FALSE)=0,"Fertigprodukte"),
IFERROR(IF(VLOOKUP(W1804,'[1]vakuumierte Fertigprodukte'!$E:$FI,2,FALSE)=0,"Vakuumierte Zipfel"),
IFERROR(IF(VLOOKUP(W1804,[1]Wurste!$B:$C,2,FALSE)=0,"Räucherwürste"),
IFERROR(IF(VLOOKUP(W1804,[1]Wurste!$E:$F,2,FALSE)=0,"URW/URGW Wurst"),
IFERROR(IF(VLOOKUP(W1804,[1]Wurste!$H:$I,2,FALSE)=0,"HF-Wurst Vegan"),
IFERROR(IF(VLOOKUP(W1804,[1]Wurste!$K:$L,2,FALSE)=0,"320er ohne Würste"),
IFERROR(IF(AND(OR(Abfalldokumentation!$I1804="BU3",Abfalldokumentation!$I1804="Verkauf"),Abfalldokumentation!$N1804="Schimmel",Abfalldokumentation!$O1804="keinen Abnehmer/kein Schälpersonal"),"Div. Zipfel, ES ohne Verwendung",VLOOKUP(Abfalldokumentation!$M1804,Produktgruppen!A:B,2,FALSE)),"-")))))))))))))))))))))))</f>
        <v>Offen ungeschält ABS</v>
      </c>
      <c r="M1804" s="109" t="str">
        <f>IFERROR(VLOOKUP(Abfalldokumentation!$W1804,Artikel!A:C,3,FALSE),Abfalldokumentation!$W1804)</f>
        <v>ABS SCH-PAUL</v>
      </c>
      <c r="N1804" s="109" t="str">
        <f>VLOOKUP(D1804,'Liste Gründe'!A:D,2,FALSE)</f>
        <v>keinen Verwendungszweck</v>
      </c>
      <c r="O1804" s="107" t="str">
        <f>IF(ISBLANK(F1804),VLOOKUP(Abfalldokumentation!$X1804,'Liste Gründe'!A:D,3,FALSE),F1804)</f>
        <v>keinen Verwendungszweck</v>
      </c>
      <c r="P1804" s="109" t="str">
        <f>IF(ISBLANK(Abfalldokumentation!$G1804),"-",Abfalldokumentation!$G1804)</f>
        <v>-</v>
      </c>
      <c r="Q1804" s="109">
        <f t="shared" si="246"/>
        <v>46</v>
      </c>
      <c r="R1804" s="111" t="str">
        <f t="shared" si="247"/>
        <v>Produkte</v>
      </c>
      <c r="S1804" s="111" t="str">
        <f t="shared" si="248"/>
        <v>BUs</v>
      </c>
      <c r="T1804" s="111" t="str">
        <f t="shared" si="249"/>
        <v>Symptome</v>
      </c>
      <c r="U1804" s="109">
        <f>IFERROR(VLOOKUP(Abfalldokumentation!$W1804,Kennzahlen!S:U,3,FALSE)*Abfalldokumentation!$J1804,"0")</f>
        <v>0.14000000000000001</v>
      </c>
      <c r="V1804" s="109" t="str">
        <f>IF(ISBLANK(A1804),VLOOKUP(Abfalldokumentation!$W1804,'Linien - BU'!R:S,2,FALSE),A1804)</f>
        <v>BU4</v>
      </c>
      <c r="W1804" s="113">
        <f t="shared" si="250"/>
        <v>29500906</v>
      </c>
      <c r="X1804" s="113">
        <f t="shared" si="251"/>
        <v>61</v>
      </c>
    </row>
    <row r="1805" spans="1:24" ht="30" customHeight="1" x14ac:dyDescent="0.25">
      <c r="A1805" s="94" t="s">
        <v>9</v>
      </c>
      <c r="B1805" s="96">
        <v>29500906</v>
      </c>
      <c r="C1805" s="96">
        <v>21</v>
      </c>
      <c r="D1805" s="96">
        <v>61</v>
      </c>
      <c r="E1805" s="97">
        <v>44516</v>
      </c>
      <c r="F1805" s="99"/>
      <c r="G1805" s="96"/>
      <c r="H1805" s="101" t="str">
        <f>IFERROR(VLOOKUP(Abfalldokumentation!$B1805,Artikel!A:C,3,FALSE),Abfalldokumentation!$B1805)</f>
        <v>ABS SCH-PAUL</v>
      </c>
      <c r="I1805" s="103" t="str">
        <f>VLOOKUP(V1805,'Linien - BU'!A:B,2,FALSE)</f>
        <v>BU4</v>
      </c>
      <c r="J1805" s="105">
        <f t="shared" si="245"/>
        <v>21</v>
      </c>
      <c r="K1805" s="107">
        <f>Abfalldokumentation!$E1805</f>
        <v>44516</v>
      </c>
      <c r="L1805" s="105" t="str">
        <f>IFERROR(IF(VLOOKUP(W1805,'[1]Rohware 230'!$B:$C,2,FALSE)=0,"Rohware"),
IFERROR(IF(VLOOKUP(W1805,[1]Sammelnr.!$B:$C,2,FALSE)=0,"Sammelnr. ungeschält ABS"),
IFERROR(IF(VLOOKUP(W1805,[1]Sammelnr.!$E:$F,2,FALSE)=0,"Sammelnr. ungeschält VS"),
IFERROR(IF(VLOOKUP(W1805,[1]Sammelnr.!$H:$I,2,FALSE)=0,"Sammelnr. geschält"),
IFERROR(IF(VLOOKUP(W1805,[1]Offen!$B:$C,2,FALSE)=0,"Offen ungeschält ABS"),
IFERROR(IF(VLOOKUP(W1805,[1]Offen!$E:$F,2,FALSE)=0,"Offen ungeschält VOS"),
IFERROR(IF(VLOOKUP(W1805,[1]Offen!$H:$I,2,FALSE)=0,"Offen geschält RW"),
IFERROR(IF(VLOOKUP(W1805,[1]Offen!$K:$L,2,FALSE)=0,"Offen vegan"),
IFERROR(IF(VLOOKUP(W1805,[1]Offen!$N:$O,2,FALSE)=0,"Offen Zipfel"),
IFERROR(IF(VLOOKUP(W1805,[1]Offen!$Q:$R,2,FALSE)=0,"Offen Endstücke"),
IFERROR(IF(VLOOKUP(W1805,[1]Vakuumiert!$B:$C,2,FALSE)=0,"Vakuumierter VOS ungeschält"),
IFERROR(IF(VLOOKUP(W1805,[1]Vakuumiert!$E:$F,2,FALSE)=0,"Vakuumierter ABS ungeschält"),
IFERROR(IF(VLOOKUP(W1805,[1]Vakuumiert!$H:$I,2,FALSE)=0,"Vakuumierter VOS geschält"),
IFERROR(IF(VLOOKUP(W1805,[1]Vakuumiert!$K:$L,2,FALSE)=0,"Vakuumierter VOS vegan"),
IFERROR(IF(VLOOKUP(W1805,[1]Vakuumiert!$N:$O,2,FALSE)=0,"Vakuumierter VOS Zipfel"),
IFERROR(IF(VLOOKUP(W1805,[1]Vakuumiert!$Q:$R,2,FALSE)=0,"Vakuumiert geschält"),
IFERROR(IF(VLOOKUP(W1805,'[1]vakuumierte Fertigprodukte'!$B:$C,2,FALSE)=0,"Fertigprodukte"),
IFERROR(IF(VLOOKUP(W1805,'[1]vakuumierte Fertigprodukte'!$E:$FI,2,FALSE)=0,"Vakuumierte Zipfel"),
IFERROR(IF(VLOOKUP(W1805,[1]Wurste!$B:$C,2,FALSE)=0,"Räucherwürste"),
IFERROR(IF(VLOOKUP(W1805,[1]Wurste!$E:$F,2,FALSE)=0,"URW/URGW Wurst"),
IFERROR(IF(VLOOKUP(W1805,[1]Wurste!$H:$I,2,FALSE)=0,"HF-Wurst Vegan"),
IFERROR(IF(VLOOKUP(W1805,[1]Wurste!$K:$L,2,FALSE)=0,"320er ohne Würste"),
IFERROR(IF(AND(OR(Abfalldokumentation!$I1805="BU3",Abfalldokumentation!$I1805="Verkauf"),Abfalldokumentation!$N1805="Schimmel",Abfalldokumentation!$O1805="keinen Abnehmer/kein Schälpersonal"),"Div. Zipfel, ES ohne Verwendung",VLOOKUP(Abfalldokumentation!$M1805,Produktgruppen!A:B,2,FALSE)),"-")))))))))))))))))))))))</f>
        <v>Offen ungeschält ABS</v>
      </c>
      <c r="M1805" s="109" t="str">
        <f>IFERROR(VLOOKUP(Abfalldokumentation!$W1805,Artikel!A:C,3,FALSE),Abfalldokumentation!$W1805)</f>
        <v>ABS SCH-PAUL</v>
      </c>
      <c r="N1805" s="109" t="str">
        <f>VLOOKUP(D1805,'Liste Gründe'!A:D,2,FALSE)</f>
        <v>keinen Verwendungszweck</v>
      </c>
      <c r="O1805" s="107" t="str">
        <f>IF(ISBLANK(F1805),VLOOKUP(Abfalldokumentation!$X1805,'Liste Gründe'!A:D,3,FALSE),F1805)</f>
        <v>keinen Verwendungszweck</v>
      </c>
      <c r="P1805" s="109" t="str">
        <f>IF(ISBLANK(Abfalldokumentation!$G1805),"-",Abfalldokumentation!$G1805)</f>
        <v>-</v>
      </c>
      <c r="Q1805" s="109">
        <f t="shared" si="246"/>
        <v>46</v>
      </c>
      <c r="R1805" s="111" t="str">
        <f t="shared" si="247"/>
        <v>Produkte</v>
      </c>
      <c r="S1805" s="111" t="str">
        <f t="shared" si="248"/>
        <v>BUs</v>
      </c>
      <c r="T1805" s="111" t="str">
        <f t="shared" si="249"/>
        <v>Symptome</v>
      </c>
      <c r="U1805" s="109">
        <f>IFERROR(VLOOKUP(Abfalldokumentation!$W1805,Kennzahlen!S:U,3,FALSE)*Abfalldokumentation!$J1805,"0")</f>
        <v>0.21</v>
      </c>
      <c r="V1805" s="109" t="str">
        <f>IF(ISBLANK(A1805),VLOOKUP(Abfalldokumentation!$W1805,'Linien - BU'!R:S,2,FALSE),A1805)</f>
        <v>BU4</v>
      </c>
      <c r="W1805" s="113">
        <f t="shared" si="250"/>
        <v>29500906</v>
      </c>
      <c r="X1805" s="113">
        <f t="shared" si="251"/>
        <v>61</v>
      </c>
    </row>
    <row r="1806" spans="1:24" ht="30" customHeight="1" x14ac:dyDescent="0.25">
      <c r="A1806" s="94" t="s">
        <v>9</v>
      </c>
      <c r="B1806" s="96">
        <v>29500908</v>
      </c>
      <c r="C1806" s="96">
        <v>6</v>
      </c>
      <c r="D1806" s="96">
        <v>12</v>
      </c>
      <c r="E1806" s="97">
        <v>44516</v>
      </c>
      <c r="F1806" s="99"/>
      <c r="G1806" s="96"/>
      <c r="H1806" s="101" t="str">
        <f>IFERROR(VLOOKUP(Abfalldokumentation!$B1806,Artikel!A:C,3,FALSE),Abfalldokumentation!$B1806)</f>
        <v>ABS GRUY</v>
      </c>
      <c r="I1806" s="103" t="str">
        <f>VLOOKUP(V1806,'Linien - BU'!A:B,2,FALSE)</f>
        <v>BU4</v>
      </c>
      <c r="J1806" s="105">
        <f t="shared" si="245"/>
        <v>6</v>
      </c>
      <c r="K1806" s="107">
        <f>Abfalldokumentation!$E1806</f>
        <v>44516</v>
      </c>
      <c r="L1806" s="105" t="str">
        <f>IFERROR(IF(VLOOKUP(W1806,'[1]Rohware 230'!$B:$C,2,FALSE)=0,"Rohware"),
IFERROR(IF(VLOOKUP(W1806,[1]Sammelnr.!$B:$C,2,FALSE)=0,"Sammelnr. ungeschält ABS"),
IFERROR(IF(VLOOKUP(W1806,[1]Sammelnr.!$E:$F,2,FALSE)=0,"Sammelnr. ungeschält VS"),
IFERROR(IF(VLOOKUP(W1806,[1]Sammelnr.!$H:$I,2,FALSE)=0,"Sammelnr. geschält"),
IFERROR(IF(VLOOKUP(W1806,[1]Offen!$B:$C,2,FALSE)=0,"Offen ungeschält ABS"),
IFERROR(IF(VLOOKUP(W1806,[1]Offen!$E:$F,2,FALSE)=0,"Offen ungeschält VOS"),
IFERROR(IF(VLOOKUP(W1806,[1]Offen!$H:$I,2,FALSE)=0,"Offen geschält RW"),
IFERROR(IF(VLOOKUP(W1806,[1]Offen!$K:$L,2,FALSE)=0,"Offen vegan"),
IFERROR(IF(VLOOKUP(W1806,[1]Offen!$N:$O,2,FALSE)=0,"Offen Zipfel"),
IFERROR(IF(VLOOKUP(W1806,[1]Offen!$Q:$R,2,FALSE)=0,"Offen Endstücke"),
IFERROR(IF(VLOOKUP(W1806,[1]Vakuumiert!$B:$C,2,FALSE)=0,"Vakuumierter VOS ungeschält"),
IFERROR(IF(VLOOKUP(W1806,[1]Vakuumiert!$E:$F,2,FALSE)=0,"Vakuumierter ABS ungeschält"),
IFERROR(IF(VLOOKUP(W1806,[1]Vakuumiert!$H:$I,2,FALSE)=0,"Vakuumierter VOS geschält"),
IFERROR(IF(VLOOKUP(W1806,[1]Vakuumiert!$K:$L,2,FALSE)=0,"Vakuumierter VOS vegan"),
IFERROR(IF(VLOOKUP(W1806,[1]Vakuumiert!$N:$O,2,FALSE)=0,"Vakuumierter VOS Zipfel"),
IFERROR(IF(VLOOKUP(W1806,[1]Vakuumiert!$Q:$R,2,FALSE)=0,"Vakuumiert geschält"),
IFERROR(IF(VLOOKUP(W1806,'[1]vakuumierte Fertigprodukte'!$B:$C,2,FALSE)=0,"Fertigprodukte"),
IFERROR(IF(VLOOKUP(W1806,'[1]vakuumierte Fertigprodukte'!$E:$FI,2,FALSE)=0,"Vakuumierte Zipfel"),
IFERROR(IF(VLOOKUP(W1806,[1]Wurste!$B:$C,2,FALSE)=0,"Räucherwürste"),
IFERROR(IF(VLOOKUP(W1806,[1]Wurste!$E:$F,2,FALSE)=0,"URW/URGW Wurst"),
IFERROR(IF(VLOOKUP(W1806,[1]Wurste!$H:$I,2,FALSE)=0,"HF-Wurst Vegan"),
IFERROR(IF(VLOOKUP(W1806,[1]Wurste!$K:$L,2,FALSE)=0,"320er ohne Würste"),
IFERROR(IF(AND(OR(Abfalldokumentation!$I1806="BU3",Abfalldokumentation!$I1806="Verkauf"),Abfalldokumentation!$N1806="Schimmel",Abfalldokumentation!$O1806="keinen Abnehmer/kein Schälpersonal"),"Div. Zipfel, ES ohne Verwendung",VLOOKUP(Abfalldokumentation!$M1806,Produktgruppen!A:B,2,FALSE)),"-")))))))))))))))))))))))</f>
        <v>Offen ungeschält ABS</v>
      </c>
      <c r="M1806" s="109" t="str">
        <f>IFERROR(VLOOKUP(Abfalldokumentation!$W1806,Artikel!A:C,3,FALSE),Abfalldokumentation!$W1806)</f>
        <v>ABS GRUY</v>
      </c>
      <c r="N1806" s="109" t="str">
        <f>VLOOKUP(D1806,'Liste Gründe'!A:D,2,FALSE)</f>
        <v>Schimmel</v>
      </c>
      <c r="O1806" s="107" t="str">
        <f>IF(ISBLANK(F1806),VLOOKUP(Abfalldokumentation!$X1806,'Liste Gründe'!A:D,3,FALSE),F1806)</f>
        <v>Schimmel</v>
      </c>
      <c r="P1806" s="109" t="str">
        <f>IF(ISBLANK(Abfalldokumentation!$G1806),"-",Abfalldokumentation!$G1806)</f>
        <v>-</v>
      </c>
      <c r="Q1806" s="109">
        <f t="shared" si="246"/>
        <v>46</v>
      </c>
      <c r="R1806" s="111" t="str">
        <f t="shared" si="247"/>
        <v>Produkte</v>
      </c>
      <c r="S1806" s="111" t="str">
        <f t="shared" si="248"/>
        <v>BUs</v>
      </c>
      <c r="T1806" s="111" t="str">
        <f t="shared" si="249"/>
        <v>Symptome</v>
      </c>
      <c r="U1806" s="109">
        <f>IFERROR(VLOOKUP(Abfalldokumentation!$W1806,Kennzahlen!S:U,3,FALSE)*Abfalldokumentation!$J1806,"0")</f>
        <v>3</v>
      </c>
      <c r="V1806" s="109" t="str">
        <f>IF(ISBLANK(A1806),VLOOKUP(Abfalldokumentation!$W1806,'Linien - BU'!R:S,2,FALSE),A1806)</f>
        <v>BU4</v>
      </c>
      <c r="W1806" s="113">
        <f t="shared" si="250"/>
        <v>29500908</v>
      </c>
      <c r="X1806" s="113">
        <f t="shared" si="251"/>
        <v>12</v>
      </c>
    </row>
    <row r="1807" spans="1:24" ht="30" customHeight="1" x14ac:dyDescent="0.25">
      <c r="A1807" s="94" t="s">
        <v>9</v>
      </c>
      <c r="B1807" s="96">
        <v>29500908</v>
      </c>
      <c r="C1807" s="96">
        <v>18</v>
      </c>
      <c r="D1807" s="96">
        <v>12</v>
      </c>
      <c r="E1807" s="97">
        <v>44516</v>
      </c>
      <c r="F1807" s="99"/>
      <c r="G1807" s="96"/>
      <c r="H1807" s="101" t="str">
        <f>IFERROR(VLOOKUP(Abfalldokumentation!$B1807,Artikel!A:C,3,FALSE),Abfalldokumentation!$B1807)</f>
        <v>ABS GRUY</v>
      </c>
      <c r="I1807" s="103" t="str">
        <f>VLOOKUP(V1807,'Linien - BU'!A:B,2,FALSE)</f>
        <v>BU4</v>
      </c>
      <c r="J1807" s="105">
        <f t="shared" si="245"/>
        <v>18</v>
      </c>
      <c r="K1807" s="107">
        <f>Abfalldokumentation!$E1807</f>
        <v>44516</v>
      </c>
      <c r="L1807" s="105" t="str">
        <f>IFERROR(IF(VLOOKUP(W1807,'[1]Rohware 230'!$B:$C,2,FALSE)=0,"Rohware"),
IFERROR(IF(VLOOKUP(W1807,[1]Sammelnr.!$B:$C,2,FALSE)=0,"Sammelnr. ungeschält ABS"),
IFERROR(IF(VLOOKUP(W1807,[1]Sammelnr.!$E:$F,2,FALSE)=0,"Sammelnr. ungeschält VS"),
IFERROR(IF(VLOOKUP(W1807,[1]Sammelnr.!$H:$I,2,FALSE)=0,"Sammelnr. geschält"),
IFERROR(IF(VLOOKUP(W1807,[1]Offen!$B:$C,2,FALSE)=0,"Offen ungeschält ABS"),
IFERROR(IF(VLOOKUP(W1807,[1]Offen!$E:$F,2,FALSE)=0,"Offen ungeschält VOS"),
IFERROR(IF(VLOOKUP(W1807,[1]Offen!$H:$I,2,FALSE)=0,"Offen geschält RW"),
IFERROR(IF(VLOOKUP(W1807,[1]Offen!$K:$L,2,FALSE)=0,"Offen vegan"),
IFERROR(IF(VLOOKUP(W1807,[1]Offen!$N:$O,2,FALSE)=0,"Offen Zipfel"),
IFERROR(IF(VLOOKUP(W1807,[1]Offen!$Q:$R,2,FALSE)=0,"Offen Endstücke"),
IFERROR(IF(VLOOKUP(W1807,[1]Vakuumiert!$B:$C,2,FALSE)=0,"Vakuumierter VOS ungeschält"),
IFERROR(IF(VLOOKUP(W1807,[1]Vakuumiert!$E:$F,2,FALSE)=0,"Vakuumierter ABS ungeschält"),
IFERROR(IF(VLOOKUP(W1807,[1]Vakuumiert!$H:$I,2,FALSE)=0,"Vakuumierter VOS geschält"),
IFERROR(IF(VLOOKUP(W1807,[1]Vakuumiert!$K:$L,2,FALSE)=0,"Vakuumierter VOS vegan"),
IFERROR(IF(VLOOKUP(W1807,[1]Vakuumiert!$N:$O,2,FALSE)=0,"Vakuumierter VOS Zipfel"),
IFERROR(IF(VLOOKUP(W1807,[1]Vakuumiert!$Q:$R,2,FALSE)=0,"Vakuumiert geschält"),
IFERROR(IF(VLOOKUP(W1807,'[1]vakuumierte Fertigprodukte'!$B:$C,2,FALSE)=0,"Fertigprodukte"),
IFERROR(IF(VLOOKUP(W1807,'[1]vakuumierte Fertigprodukte'!$E:$FI,2,FALSE)=0,"Vakuumierte Zipfel"),
IFERROR(IF(VLOOKUP(W1807,[1]Wurste!$B:$C,2,FALSE)=0,"Räucherwürste"),
IFERROR(IF(VLOOKUP(W1807,[1]Wurste!$E:$F,2,FALSE)=0,"URW/URGW Wurst"),
IFERROR(IF(VLOOKUP(W1807,[1]Wurste!$H:$I,2,FALSE)=0,"HF-Wurst Vegan"),
IFERROR(IF(VLOOKUP(W1807,[1]Wurste!$K:$L,2,FALSE)=0,"320er ohne Würste"),
IFERROR(IF(AND(OR(Abfalldokumentation!$I1807="BU3",Abfalldokumentation!$I1807="Verkauf"),Abfalldokumentation!$N1807="Schimmel",Abfalldokumentation!$O1807="keinen Abnehmer/kein Schälpersonal"),"Div. Zipfel, ES ohne Verwendung",VLOOKUP(Abfalldokumentation!$M1807,Produktgruppen!A:B,2,FALSE)),"-")))))))))))))))))))))))</f>
        <v>Offen ungeschält ABS</v>
      </c>
      <c r="M1807" s="109" t="str">
        <f>IFERROR(VLOOKUP(Abfalldokumentation!$W1807,Artikel!A:C,3,FALSE),Abfalldokumentation!$W1807)</f>
        <v>ABS GRUY</v>
      </c>
      <c r="N1807" s="109" t="str">
        <f>VLOOKUP(D1807,'Liste Gründe'!A:D,2,FALSE)</f>
        <v>Schimmel</v>
      </c>
      <c r="O1807" s="107" t="str">
        <f>IF(ISBLANK(F1807),VLOOKUP(Abfalldokumentation!$X1807,'Liste Gründe'!A:D,3,FALSE),F1807)</f>
        <v>Schimmel</v>
      </c>
      <c r="P1807" s="109" t="str">
        <f>IF(ISBLANK(Abfalldokumentation!$G1807),"-",Abfalldokumentation!$G1807)</f>
        <v>-</v>
      </c>
      <c r="Q1807" s="109">
        <f t="shared" si="246"/>
        <v>46</v>
      </c>
      <c r="R1807" s="111" t="str">
        <f t="shared" si="247"/>
        <v>Produkte</v>
      </c>
      <c r="S1807" s="111" t="str">
        <f t="shared" si="248"/>
        <v>BUs</v>
      </c>
      <c r="T1807" s="111" t="str">
        <f t="shared" si="249"/>
        <v>Symptome</v>
      </c>
      <c r="U1807" s="109">
        <f>IFERROR(VLOOKUP(Abfalldokumentation!$W1807,Kennzahlen!S:U,3,FALSE)*Abfalldokumentation!$J1807,"0")</f>
        <v>9</v>
      </c>
      <c r="V1807" s="109" t="str">
        <f>IF(ISBLANK(A1807),VLOOKUP(Abfalldokumentation!$W1807,'Linien - BU'!R:S,2,FALSE),A1807)</f>
        <v>BU4</v>
      </c>
      <c r="W1807" s="113">
        <f t="shared" si="250"/>
        <v>29500908</v>
      </c>
      <c r="X1807" s="113">
        <f t="shared" si="251"/>
        <v>12</v>
      </c>
    </row>
    <row r="1808" spans="1:24" ht="30" customHeight="1" x14ac:dyDescent="0.25">
      <c r="A1808" s="94" t="s">
        <v>9</v>
      </c>
      <c r="B1808" s="96">
        <v>29500908</v>
      </c>
      <c r="C1808" s="96">
        <v>3</v>
      </c>
      <c r="D1808" s="96">
        <v>12</v>
      </c>
      <c r="E1808" s="97">
        <v>44516</v>
      </c>
      <c r="F1808" s="99"/>
      <c r="G1808" s="96"/>
      <c r="H1808" s="101" t="str">
        <f>IFERROR(VLOOKUP(Abfalldokumentation!$B1808,Artikel!A:C,3,FALSE),Abfalldokumentation!$B1808)</f>
        <v>ABS GRUY</v>
      </c>
      <c r="I1808" s="103" t="str">
        <f>VLOOKUP(V1808,'Linien - BU'!A:B,2,FALSE)</f>
        <v>BU4</v>
      </c>
      <c r="J1808" s="105">
        <f t="shared" si="245"/>
        <v>3</v>
      </c>
      <c r="K1808" s="107">
        <f>Abfalldokumentation!$E1808</f>
        <v>44516</v>
      </c>
      <c r="L1808" s="105" t="str">
        <f>IFERROR(IF(VLOOKUP(W1808,'[1]Rohware 230'!$B:$C,2,FALSE)=0,"Rohware"),
IFERROR(IF(VLOOKUP(W1808,[1]Sammelnr.!$B:$C,2,FALSE)=0,"Sammelnr. ungeschält ABS"),
IFERROR(IF(VLOOKUP(W1808,[1]Sammelnr.!$E:$F,2,FALSE)=0,"Sammelnr. ungeschält VS"),
IFERROR(IF(VLOOKUP(W1808,[1]Sammelnr.!$H:$I,2,FALSE)=0,"Sammelnr. geschält"),
IFERROR(IF(VLOOKUP(W1808,[1]Offen!$B:$C,2,FALSE)=0,"Offen ungeschält ABS"),
IFERROR(IF(VLOOKUP(W1808,[1]Offen!$E:$F,2,FALSE)=0,"Offen ungeschält VOS"),
IFERROR(IF(VLOOKUP(W1808,[1]Offen!$H:$I,2,FALSE)=0,"Offen geschält RW"),
IFERROR(IF(VLOOKUP(W1808,[1]Offen!$K:$L,2,FALSE)=0,"Offen vegan"),
IFERROR(IF(VLOOKUP(W1808,[1]Offen!$N:$O,2,FALSE)=0,"Offen Zipfel"),
IFERROR(IF(VLOOKUP(W1808,[1]Offen!$Q:$R,2,FALSE)=0,"Offen Endstücke"),
IFERROR(IF(VLOOKUP(W1808,[1]Vakuumiert!$B:$C,2,FALSE)=0,"Vakuumierter VOS ungeschält"),
IFERROR(IF(VLOOKUP(W1808,[1]Vakuumiert!$E:$F,2,FALSE)=0,"Vakuumierter ABS ungeschält"),
IFERROR(IF(VLOOKUP(W1808,[1]Vakuumiert!$H:$I,2,FALSE)=0,"Vakuumierter VOS geschält"),
IFERROR(IF(VLOOKUP(W1808,[1]Vakuumiert!$K:$L,2,FALSE)=0,"Vakuumierter VOS vegan"),
IFERROR(IF(VLOOKUP(W1808,[1]Vakuumiert!$N:$O,2,FALSE)=0,"Vakuumierter VOS Zipfel"),
IFERROR(IF(VLOOKUP(W1808,[1]Vakuumiert!$Q:$R,2,FALSE)=0,"Vakuumiert geschält"),
IFERROR(IF(VLOOKUP(W1808,'[1]vakuumierte Fertigprodukte'!$B:$C,2,FALSE)=0,"Fertigprodukte"),
IFERROR(IF(VLOOKUP(W1808,'[1]vakuumierte Fertigprodukte'!$E:$FI,2,FALSE)=0,"Vakuumierte Zipfel"),
IFERROR(IF(VLOOKUP(W1808,[1]Wurste!$B:$C,2,FALSE)=0,"Räucherwürste"),
IFERROR(IF(VLOOKUP(W1808,[1]Wurste!$E:$F,2,FALSE)=0,"URW/URGW Wurst"),
IFERROR(IF(VLOOKUP(W1808,[1]Wurste!$H:$I,2,FALSE)=0,"HF-Wurst Vegan"),
IFERROR(IF(VLOOKUP(W1808,[1]Wurste!$K:$L,2,FALSE)=0,"320er ohne Würste"),
IFERROR(IF(AND(OR(Abfalldokumentation!$I1808="BU3",Abfalldokumentation!$I1808="Verkauf"),Abfalldokumentation!$N1808="Schimmel",Abfalldokumentation!$O1808="keinen Abnehmer/kein Schälpersonal"),"Div. Zipfel, ES ohne Verwendung",VLOOKUP(Abfalldokumentation!$M1808,Produktgruppen!A:B,2,FALSE)),"-")))))))))))))))))))))))</f>
        <v>Offen ungeschält ABS</v>
      </c>
      <c r="M1808" s="109" t="str">
        <f>IFERROR(VLOOKUP(Abfalldokumentation!$W1808,Artikel!A:C,3,FALSE),Abfalldokumentation!$W1808)</f>
        <v>ABS GRUY</v>
      </c>
      <c r="N1808" s="109" t="str">
        <f>VLOOKUP(D1808,'Liste Gründe'!A:D,2,FALSE)</f>
        <v>Schimmel</v>
      </c>
      <c r="O1808" s="107" t="str">
        <f>IF(ISBLANK(F1808),VLOOKUP(Abfalldokumentation!$X1808,'Liste Gründe'!A:D,3,FALSE),F1808)</f>
        <v>Schimmel</v>
      </c>
      <c r="P1808" s="109" t="str">
        <f>IF(ISBLANK(Abfalldokumentation!$G1808),"-",Abfalldokumentation!$G1808)</f>
        <v>-</v>
      </c>
      <c r="Q1808" s="109">
        <f t="shared" si="246"/>
        <v>46</v>
      </c>
      <c r="R1808" s="111" t="str">
        <f t="shared" si="247"/>
        <v>Produkte</v>
      </c>
      <c r="S1808" s="111" t="str">
        <f t="shared" si="248"/>
        <v>BUs</v>
      </c>
      <c r="T1808" s="111" t="str">
        <f t="shared" si="249"/>
        <v>Symptome</v>
      </c>
      <c r="U1808" s="109">
        <f>IFERROR(VLOOKUP(Abfalldokumentation!$W1808,Kennzahlen!S:U,3,FALSE)*Abfalldokumentation!$J1808,"0")</f>
        <v>1.5</v>
      </c>
      <c r="V1808" s="109" t="str">
        <f>IF(ISBLANK(A1808),VLOOKUP(Abfalldokumentation!$W1808,'Linien - BU'!R:S,2,FALSE),A1808)</f>
        <v>BU4</v>
      </c>
      <c r="W1808" s="113">
        <f t="shared" si="250"/>
        <v>29500908</v>
      </c>
      <c r="X1808" s="113">
        <f t="shared" si="251"/>
        <v>12</v>
      </c>
    </row>
    <row r="1809" spans="1:24" ht="30" customHeight="1" x14ac:dyDescent="0.25">
      <c r="A1809" s="94" t="s">
        <v>9</v>
      </c>
      <c r="B1809" s="96">
        <v>29500908</v>
      </c>
      <c r="C1809" s="96">
        <v>13</v>
      </c>
      <c r="D1809" s="96">
        <v>12</v>
      </c>
      <c r="E1809" s="97">
        <v>44516</v>
      </c>
      <c r="F1809" s="99"/>
      <c r="G1809" s="96"/>
      <c r="H1809" s="101" t="str">
        <f>IFERROR(VLOOKUP(Abfalldokumentation!$B1809,Artikel!A:C,3,FALSE),Abfalldokumentation!$B1809)</f>
        <v>ABS GRUY</v>
      </c>
      <c r="I1809" s="103" t="str">
        <f>VLOOKUP(V1809,'Linien - BU'!A:B,2,FALSE)</f>
        <v>BU4</v>
      </c>
      <c r="J1809" s="105">
        <f t="shared" si="245"/>
        <v>13</v>
      </c>
      <c r="K1809" s="107">
        <f>Abfalldokumentation!$E1809</f>
        <v>44516</v>
      </c>
      <c r="L1809" s="105" t="str">
        <f>IFERROR(IF(VLOOKUP(W1809,'[1]Rohware 230'!$B:$C,2,FALSE)=0,"Rohware"),
IFERROR(IF(VLOOKUP(W1809,[1]Sammelnr.!$B:$C,2,FALSE)=0,"Sammelnr. ungeschält ABS"),
IFERROR(IF(VLOOKUP(W1809,[1]Sammelnr.!$E:$F,2,FALSE)=0,"Sammelnr. ungeschält VS"),
IFERROR(IF(VLOOKUP(W1809,[1]Sammelnr.!$H:$I,2,FALSE)=0,"Sammelnr. geschält"),
IFERROR(IF(VLOOKUP(W1809,[1]Offen!$B:$C,2,FALSE)=0,"Offen ungeschält ABS"),
IFERROR(IF(VLOOKUP(W1809,[1]Offen!$E:$F,2,FALSE)=0,"Offen ungeschält VOS"),
IFERROR(IF(VLOOKUP(W1809,[1]Offen!$H:$I,2,FALSE)=0,"Offen geschält RW"),
IFERROR(IF(VLOOKUP(W1809,[1]Offen!$K:$L,2,FALSE)=0,"Offen vegan"),
IFERROR(IF(VLOOKUP(W1809,[1]Offen!$N:$O,2,FALSE)=0,"Offen Zipfel"),
IFERROR(IF(VLOOKUP(W1809,[1]Offen!$Q:$R,2,FALSE)=0,"Offen Endstücke"),
IFERROR(IF(VLOOKUP(W1809,[1]Vakuumiert!$B:$C,2,FALSE)=0,"Vakuumierter VOS ungeschält"),
IFERROR(IF(VLOOKUP(W1809,[1]Vakuumiert!$E:$F,2,FALSE)=0,"Vakuumierter ABS ungeschält"),
IFERROR(IF(VLOOKUP(W1809,[1]Vakuumiert!$H:$I,2,FALSE)=0,"Vakuumierter VOS geschält"),
IFERROR(IF(VLOOKUP(W1809,[1]Vakuumiert!$K:$L,2,FALSE)=0,"Vakuumierter VOS vegan"),
IFERROR(IF(VLOOKUP(W1809,[1]Vakuumiert!$N:$O,2,FALSE)=0,"Vakuumierter VOS Zipfel"),
IFERROR(IF(VLOOKUP(W1809,[1]Vakuumiert!$Q:$R,2,FALSE)=0,"Vakuumiert geschält"),
IFERROR(IF(VLOOKUP(W1809,'[1]vakuumierte Fertigprodukte'!$B:$C,2,FALSE)=0,"Fertigprodukte"),
IFERROR(IF(VLOOKUP(W1809,'[1]vakuumierte Fertigprodukte'!$E:$FI,2,FALSE)=0,"Vakuumierte Zipfel"),
IFERROR(IF(VLOOKUP(W1809,[1]Wurste!$B:$C,2,FALSE)=0,"Räucherwürste"),
IFERROR(IF(VLOOKUP(W1809,[1]Wurste!$E:$F,2,FALSE)=0,"URW/URGW Wurst"),
IFERROR(IF(VLOOKUP(W1809,[1]Wurste!$H:$I,2,FALSE)=0,"HF-Wurst Vegan"),
IFERROR(IF(VLOOKUP(W1809,[1]Wurste!$K:$L,2,FALSE)=0,"320er ohne Würste"),
IFERROR(IF(AND(OR(Abfalldokumentation!$I1809="BU3",Abfalldokumentation!$I1809="Verkauf"),Abfalldokumentation!$N1809="Schimmel",Abfalldokumentation!$O1809="keinen Abnehmer/kein Schälpersonal"),"Div. Zipfel, ES ohne Verwendung",VLOOKUP(Abfalldokumentation!$M1809,Produktgruppen!A:B,2,FALSE)),"-")))))))))))))))))))))))</f>
        <v>Offen ungeschält ABS</v>
      </c>
      <c r="M1809" s="109" t="str">
        <f>IFERROR(VLOOKUP(Abfalldokumentation!$W1809,Artikel!A:C,3,FALSE),Abfalldokumentation!$W1809)</f>
        <v>ABS GRUY</v>
      </c>
      <c r="N1809" s="109" t="str">
        <f>VLOOKUP(D1809,'Liste Gründe'!A:D,2,FALSE)</f>
        <v>Schimmel</v>
      </c>
      <c r="O1809" s="107" t="str">
        <f>IF(ISBLANK(F1809),VLOOKUP(Abfalldokumentation!$X1809,'Liste Gründe'!A:D,3,FALSE),F1809)</f>
        <v>Schimmel</v>
      </c>
      <c r="P1809" s="109" t="str">
        <f>IF(ISBLANK(Abfalldokumentation!$G1809),"-",Abfalldokumentation!$G1809)</f>
        <v>-</v>
      </c>
      <c r="Q1809" s="109">
        <f t="shared" si="246"/>
        <v>46</v>
      </c>
      <c r="R1809" s="111" t="str">
        <f t="shared" si="247"/>
        <v>Produkte</v>
      </c>
      <c r="S1809" s="111" t="str">
        <f t="shared" si="248"/>
        <v>BUs</v>
      </c>
      <c r="T1809" s="111" t="str">
        <f t="shared" si="249"/>
        <v>Symptome</v>
      </c>
      <c r="U1809" s="109">
        <f>IFERROR(VLOOKUP(Abfalldokumentation!$W1809,Kennzahlen!S:U,3,FALSE)*Abfalldokumentation!$J1809,"0")</f>
        <v>6.5</v>
      </c>
      <c r="V1809" s="109" t="str">
        <f>IF(ISBLANK(A1809),VLOOKUP(Abfalldokumentation!$W1809,'Linien - BU'!R:S,2,FALSE),A1809)</f>
        <v>BU4</v>
      </c>
      <c r="W1809" s="113">
        <f t="shared" si="250"/>
        <v>29500908</v>
      </c>
      <c r="X1809" s="113">
        <f t="shared" si="251"/>
        <v>12</v>
      </c>
    </row>
    <row r="1810" spans="1:24" ht="30" customHeight="1" x14ac:dyDescent="0.25">
      <c r="A1810" s="94" t="s">
        <v>9</v>
      </c>
      <c r="B1810" s="96">
        <v>29500908</v>
      </c>
      <c r="C1810" s="96">
        <v>16</v>
      </c>
      <c r="D1810" s="96">
        <v>12</v>
      </c>
      <c r="E1810" s="97">
        <v>44516</v>
      </c>
      <c r="F1810" s="99"/>
      <c r="G1810" s="96"/>
      <c r="H1810" s="101" t="str">
        <f>IFERROR(VLOOKUP(Abfalldokumentation!$B1810,Artikel!A:C,3,FALSE),Abfalldokumentation!$B1810)</f>
        <v>ABS GRUY</v>
      </c>
      <c r="I1810" s="103" t="str">
        <f>VLOOKUP(V1810,'Linien - BU'!A:B,2,FALSE)</f>
        <v>BU4</v>
      </c>
      <c r="J1810" s="105">
        <f t="shared" si="245"/>
        <v>16</v>
      </c>
      <c r="K1810" s="107">
        <f>Abfalldokumentation!$E1810</f>
        <v>44516</v>
      </c>
      <c r="L1810" s="105" t="str">
        <f>IFERROR(IF(VLOOKUP(W1810,'[1]Rohware 230'!$B:$C,2,FALSE)=0,"Rohware"),
IFERROR(IF(VLOOKUP(W1810,[1]Sammelnr.!$B:$C,2,FALSE)=0,"Sammelnr. ungeschält ABS"),
IFERROR(IF(VLOOKUP(W1810,[1]Sammelnr.!$E:$F,2,FALSE)=0,"Sammelnr. ungeschält VS"),
IFERROR(IF(VLOOKUP(W1810,[1]Sammelnr.!$H:$I,2,FALSE)=0,"Sammelnr. geschält"),
IFERROR(IF(VLOOKUP(W1810,[1]Offen!$B:$C,2,FALSE)=0,"Offen ungeschält ABS"),
IFERROR(IF(VLOOKUP(W1810,[1]Offen!$E:$F,2,FALSE)=0,"Offen ungeschält VOS"),
IFERROR(IF(VLOOKUP(W1810,[1]Offen!$H:$I,2,FALSE)=0,"Offen geschält RW"),
IFERROR(IF(VLOOKUP(W1810,[1]Offen!$K:$L,2,FALSE)=0,"Offen vegan"),
IFERROR(IF(VLOOKUP(W1810,[1]Offen!$N:$O,2,FALSE)=0,"Offen Zipfel"),
IFERROR(IF(VLOOKUP(W1810,[1]Offen!$Q:$R,2,FALSE)=0,"Offen Endstücke"),
IFERROR(IF(VLOOKUP(W1810,[1]Vakuumiert!$B:$C,2,FALSE)=0,"Vakuumierter VOS ungeschält"),
IFERROR(IF(VLOOKUP(W1810,[1]Vakuumiert!$E:$F,2,FALSE)=0,"Vakuumierter ABS ungeschält"),
IFERROR(IF(VLOOKUP(W1810,[1]Vakuumiert!$H:$I,2,FALSE)=0,"Vakuumierter VOS geschält"),
IFERROR(IF(VLOOKUP(W1810,[1]Vakuumiert!$K:$L,2,FALSE)=0,"Vakuumierter VOS vegan"),
IFERROR(IF(VLOOKUP(W1810,[1]Vakuumiert!$N:$O,2,FALSE)=0,"Vakuumierter VOS Zipfel"),
IFERROR(IF(VLOOKUP(W1810,[1]Vakuumiert!$Q:$R,2,FALSE)=0,"Vakuumiert geschält"),
IFERROR(IF(VLOOKUP(W1810,'[1]vakuumierte Fertigprodukte'!$B:$C,2,FALSE)=0,"Fertigprodukte"),
IFERROR(IF(VLOOKUP(W1810,'[1]vakuumierte Fertigprodukte'!$E:$FI,2,FALSE)=0,"Vakuumierte Zipfel"),
IFERROR(IF(VLOOKUP(W1810,[1]Wurste!$B:$C,2,FALSE)=0,"Räucherwürste"),
IFERROR(IF(VLOOKUP(W1810,[1]Wurste!$E:$F,2,FALSE)=0,"URW/URGW Wurst"),
IFERROR(IF(VLOOKUP(W1810,[1]Wurste!$H:$I,2,FALSE)=0,"HF-Wurst Vegan"),
IFERROR(IF(VLOOKUP(W1810,[1]Wurste!$K:$L,2,FALSE)=0,"320er ohne Würste"),
IFERROR(IF(AND(OR(Abfalldokumentation!$I1810="BU3",Abfalldokumentation!$I1810="Verkauf"),Abfalldokumentation!$N1810="Schimmel",Abfalldokumentation!$O1810="keinen Abnehmer/kein Schälpersonal"),"Div. Zipfel, ES ohne Verwendung",VLOOKUP(Abfalldokumentation!$M1810,Produktgruppen!A:B,2,FALSE)),"-")))))))))))))))))))))))</f>
        <v>Offen ungeschält ABS</v>
      </c>
      <c r="M1810" s="109" t="str">
        <f>IFERROR(VLOOKUP(Abfalldokumentation!$W1810,Artikel!A:C,3,FALSE),Abfalldokumentation!$W1810)</f>
        <v>ABS GRUY</v>
      </c>
      <c r="N1810" s="109" t="str">
        <f>VLOOKUP(D1810,'Liste Gründe'!A:D,2,FALSE)</f>
        <v>Schimmel</v>
      </c>
      <c r="O1810" s="107" t="str">
        <f>IF(ISBLANK(F1810),VLOOKUP(Abfalldokumentation!$X1810,'Liste Gründe'!A:D,3,FALSE),F1810)</f>
        <v>Schimmel</v>
      </c>
      <c r="P1810" s="109" t="str">
        <f>IF(ISBLANK(Abfalldokumentation!$G1810),"-",Abfalldokumentation!$G1810)</f>
        <v>-</v>
      </c>
      <c r="Q1810" s="109">
        <f t="shared" si="246"/>
        <v>46</v>
      </c>
      <c r="R1810" s="111" t="str">
        <f t="shared" si="247"/>
        <v>Produkte</v>
      </c>
      <c r="S1810" s="111" t="str">
        <f t="shared" si="248"/>
        <v>BUs</v>
      </c>
      <c r="T1810" s="111" t="str">
        <f t="shared" si="249"/>
        <v>Symptome</v>
      </c>
      <c r="U1810" s="109">
        <f>IFERROR(VLOOKUP(Abfalldokumentation!$W1810,Kennzahlen!S:U,3,FALSE)*Abfalldokumentation!$J1810,"0")</f>
        <v>8</v>
      </c>
      <c r="V1810" s="109" t="str">
        <f>IF(ISBLANK(A1810),VLOOKUP(Abfalldokumentation!$W1810,'Linien - BU'!R:S,2,FALSE),A1810)</f>
        <v>BU4</v>
      </c>
      <c r="W1810" s="113">
        <f t="shared" si="250"/>
        <v>29500908</v>
      </c>
      <c r="X1810" s="113">
        <f t="shared" si="251"/>
        <v>12</v>
      </c>
    </row>
    <row r="1811" spans="1:24" ht="30" customHeight="1" x14ac:dyDescent="0.25">
      <c r="A1811" s="94" t="s">
        <v>9</v>
      </c>
      <c r="B1811" s="96">
        <v>29500908</v>
      </c>
      <c r="C1811" s="96">
        <v>12</v>
      </c>
      <c r="D1811" s="96">
        <v>12</v>
      </c>
      <c r="E1811" s="97">
        <v>44516</v>
      </c>
      <c r="F1811" s="99"/>
      <c r="G1811" s="96"/>
      <c r="H1811" s="101" t="str">
        <f>IFERROR(VLOOKUP(Abfalldokumentation!$B1811,Artikel!A:C,3,FALSE),Abfalldokumentation!$B1811)</f>
        <v>ABS GRUY</v>
      </c>
      <c r="I1811" s="103" t="str">
        <f>VLOOKUP(V1811,'Linien - BU'!A:B,2,FALSE)</f>
        <v>BU4</v>
      </c>
      <c r="J1811" s="105">
        <f t="shared" si="245"/>
        <v>12</v>
      </c>
      <c r="K1811" s="107">
        <f>Abfalldokumentation!$E1811</f>
        <v>44516</v>
      </c>
      <c r="L1811" s="105" t="str">
        <f>IFERROR(IF(VLOOKUP(W1811,'[1]Rohware 230'!$B:$C,2,FALSE)=0,"Rohware"),
IFERROR(IF(VLOOKUP(W1811,[1]Sammelnr.!$B:$C,2,FALSE)=0,"Sammelnr. ungeschält ABS"),
IFERROR(IF(VLOOKUP(W1811,[1]Sammelnr.!$E:$F,2,FALSE)=0,"Sammelnr. ungeschält VS"),
IFERROR(IF(VLOOKUP(W1811,[1]Sammelnr.!$H:$I,2,FALSE)=0,"Sammelnr. geschält"),
IFERROR(IF(VLOOKUP(W1811,[1]Offen!$B:$C,2,FALSE)=0,"Offen ungeschält ABS"),
IFERROR(IF(VLOOKUP(W1811,[1]Offen!$E:$F,2,FALSE)=0,"Offen ungeschält VOS"),
IFERROR(IF(VLOOKUP(W1811,[1]Offen!$H:$I,2,FALSE)=0,"Offen geschält RW"),
IFERROR(IF(VLOOKUP(W1811,[1]Offen!$K:$L,2,FALSE)=0,"Offen vegan"),
IFERROR(IF(VLOOKUP(W1811,[1]Offen!$N:$O,2,FALSE)=0,"Offen Zipfel"),
IFERROR(IF(VLOOKUP(W1811,[1]Offen!$Q:$R,2,FALSE)=0,"Offen Endstücke"),
IFERROR(IF(VLOOKUP(W1811,[1]Vakuumiert!$B:$C,2,FALSE)=0,"Vakuumierter VOS ungeschält"),
IFERROR(IF(VLOOKUP(W1811,[1]Vakuumiert!$E:$F,2,FALSE)=0,"Vakuumierter ABS ungeschält"),
IFERROR(IF(VLOOKUP(W1811,[1]Vakuumiert!$H:$I,2,FALSE)=0,"Vakuumierter VOS geschält"),
IFERROR(IF(VLOOKUP(W1811,[1]Vakuumiert!$K:$L,2,FALSE)=0,"Vakuumierter VOS vegan"),
IFERROR(IF(VLOOKUP(W1811,[1]Vakuumiert!$N:$O,2,FALSE)=0,"Vakuumierter VOS Zipfel"),
IFERROR(IF(VLOOKUP(W1811,[1]Vakuumiert!$Q:$R,2,FALSE)=0,"Vakuumiert geschält"),
IFERROR(IF(VLOOKUP(W1811,'[1]vakuumierte Fertigprodukte'!$B:$C,2,FALSE)=0,"Fertigprodukte"),
IFERROR(IF(VLOOKUP(W1811,'[1]vakuumierte Fertigprodukte'!$E:$FI,2,FALSE)=0,"Vakuumierte Zipfel"),
IFERROR(IF(VLOOKUP(W1811,[1]Wurste!$B:$C,2,FALSE)=0,"Räucherwürste"),
IFERROR(IF(VLOOKUP(W1811,[1]Wurste!$E:$F,2,FALSE)=0,"URW/URGW Wurst"),
IFERROR(IF(VLOOKUP(W1811,[1]Wurste!$H:$I,2,FALSE)=0,"HF-Wurst Vegan"),
IFERROR(IF(VLOOKUP(W1811,[1]Wurste!$K:$L,2,FALSE)=0,"320er ohne Würste"),
IFERROR(IF(AND(OR(Abfalldokumentation!$I1811="BU3",Abfalldokumentation!$I1811="Verkauf"),Abfalldokumentation!$N1811="Schimmel",Abfalldokumentation!$O1811="keinen Abnehmer/kein Schälpersonal"),"Div. Zipfel, ES ohne Verwendung",VLOOKUP(Abfalldokumentation!$M1811,Produktgruppen!A:B,2,FALSE)),"-")))))))))))))))))))))))</f>
        <v>Offen ungeschält ABS</v>
      </c>
      <c r="M1811" s="109" t="str">
        <f>IFERROR(VLOOKUP(Abfalldokumentation!$W1811,Artikel!A:C,3,FALSE),Abfalldokumentation!$W1811)</f>
        <v>ABS GRUY</v>
      </c>
      <c r="N1811" s="109" t="str">
        <f>VLOOKUP(D1811,'Liste Gründe'!A:D,2,FALSE)</f>
        <v>Schimmel</v>
      </c>
      <c r="O1811" s="107" t="str">
        <f>IF(ISBLANK(F1811),VLOOKUP(Abfalldokumentation!$X1811,'Liste Gründe'!A:D,3,FALSE),F1811)</f>
        <v>Schimmel</v>
      </c>
      <c r="P1811" s="109" t="str">
        <f>IF(ISBLANK(Abfalldokumentation!$G1811),"-",Abfalldokumentation!$G1811)</f>
        <v>-</v>
      </c>
      <c r="Q1811" s="109">
        <f t="shared" si="246"/>
        <v>46</v>
      </c>
      <c r="R1811" s="111" t="str">
        <f t="shared" si="247"/>
        <v>Produkte</v>
      </c>
      <c r="S1811" s="111" t="str">
        <f t="shared" si="248"/>
        <v>BUs</v>
      </c>
      <c r="T1811" s="111" t="str">
        <f t="shared" si="249"/>
        <v>Symptome</v>
      </c>
      <c r="U1811" s="109">
        <f>IFERROR(VLOOKUP(Abfalldokumentation!$W1811,Kennzahlen!S:U,3,FALSE)*Abfalldokumentation!$J1811,"0")</f>
        <v>6</v>
      </c>
      <c r="V1811" s="109" t="str">
        <f>IF(ISBLANK(A1811),VLOOKUP(Abfalldokumentation!$W1811,'Linien - BU'!R:S,2,FALSE),A1811)</f>
        <v>BU4</v>
      </c>
      <c r="W1811" s="113">
        <f t="shared" si="250"/>
        <v>29500908</v>
      </c>
      <c r="X1811" s="113">
        <f t="shared" si="251"/>
        <v>12</v>
      </c>
    </row>
    <row r="1812" spans="1:24" ht="30" customHeight="1" x14ac:dyDescent="0.25">
      <c r="A1812" s="94" t="s">
        <v>9</v>
      </c>
      <c r="B1812" s="96">
        <v>29500908</v>
      </c>
      <c r="C1812" s="96">
        <v>14</v>
      </c>
      <c r="D1812" s="96">
        <v>12</v>
      </c>
      <c r="E1812" s="97">
        <v>44516</v>
      </c>
      <c r="F1812" s="99"/>
      <c r="G1812" s="96"/>
      <c r="H1812" s="101" t="str">
        <f>IFERROR(VLOOKUP(Abfalldokumentation!$B1812,Artikel!A:C,3,FALSE),Abfalldokumentation!$B1812)</f>
        <v>ABS GRUY</v>
      </c>
      <c r="I1812" s="103" t="str">
        <f>VLOOKUP(V1812,'Linien - BU'!A:B,2,FALSE)</f>
        <v>BU4</v>
      </c>
      <c r="J1812" s="105">
        <f t="shared" si="245"/>
        <v>14</v>
      </c>
      <c r="K1812" s="107">
        <f>Abfalldokumentation!$E1812</f>
        <v>44516</v>
      </c>
      <c r="L1812" s="105" t="str">
        <f>IFERROR(IF(VLOOKUP(W1812,'[1]Rohware 230'!$B:$C,2,FALSE)=0,"Rohware"),
IFERROR(IF(VLOOKUP(W1812,[1]Sammelnr.!$B:$C,2,FALSE)=0,"Sammelnr. ungeschält ABS"),
IFERROR(IF(VLOOKUP(W1812,[1]Sammelnr.!$E:$F,2,FALSE)=0,"Sammelnr. ungeschält VS"),
IFERROR(IF(VLOOKUP(W1812,[1]Sammelnr.!$H:$I,2,FALSE)=0,"Sammelnr. geschält"),
IFERROR(IF(VLOOKUP(W1812,[1]Offen!$B:$C,2,FALSE)=0,"Offen ungeschält ABS"),
IFERROR(IF(VLOOKUP(W1812,[1]Offen!$E:$F,2,FALSE)=0,"Offen ungeschält VOS"),
IFERROR(IF(VLOOKUP(W1812,[1]Offen!$H:$I,2,FALSE)=0,"Offen geschält RW"),
IFERROR(IF(VLOOKUP(W1812,[1]Offen!$K:$L,2,FALSE)=0,"Offen vegan"),
IFERROR(IF(VLOOKUP(W1812,[1]Offen!$N:$O,2,FALSE)=0,"Offen Zipfel"),
IFERROR(IF(VLOOKUP(W1812,[1]Offen!$Q:$R,2,FALSE)=0,"Offen Endstücke"),
IFERROR(IF(VLOOKUP(W1812,[1]Vakuumiert!$B:$C,2,FALSE)=0,"Vakuumierter VOS ungeschält"),
IFERROR(IF(VLOOKUP(W1812,[1]Vakuumiert!$E:$F,2,FALSE)=0,"Vakuumierter ABS ungeschält"),
IFERROR(IF(VLOOKUP(W1812,[1]Vakuumiert!$H:$I,2,FALSE)=0,"Vakuumierter VOS geschält"),
IFERROR(IF(VLOOKUP(W1812,[1]Vakuumiert!$K:$L,2,FALSE)=0,"Vakuumierter VOS vegan"),
IFERROR(IF(VLOOKUP(W1812,[1]Vakuumiert!$N:$O,2,FALSE)=0,"Vakuumierter VOS Zipfel"),
IFERROR(IF(VLOOKUP(W1812,[1]Vakuumiert!$Q:$R,2,FALSE)=0,"Vakuumiert geschält"),
IFERROR(IF(VLOOKUP(W1812,'[1]vakuumierte Fertigprodukte'!$B:$C,2,FALSE)=0,"Fertigprodukte"),
IFERROR(IF(VLOOKUP(W1812,'[1]vakuumierte Fertigprodukte'!$E:$FI,2,FALSE)=0,"Vakuumierte Zipfel"),
IFERROR(IF(VLOOKUP(W1812,[1]Wurste!$B:$C,2,FALSE)=0,"Räucherwürste"),
IFERROR(IF(VLOOKUP(W1812,[1]Wurste!$E:$F,2,FALSE)=0,"URW/URGW Wurst"),
IFERROR(IF(VLOOKUP(W1812,[1]Wurste!$H:$I,2,FALSE)=0,"HF-Wurst Vegan"),
IFERROR(IF(VLOOKUP(W1812,[1]Wurste!$K:$L,2,FALSE)=0,"320er ohne Würste"),
IFERROR(IF(AND(OR(Abfalldokumentation!$I1812="BU3",Abfalldokumentation!$I1812="Verkauf"),Abfalldokumentation!$N1812="Schimmel",Abfalldokumentation!$O1812="keinen Abnehmer/kein Schälpersonal"),"Div. Zipfel, ES ohne Verwendung",VLOOKUP(Abfalldokumentation!$M1812,Produktgruppen!A:B,2,FALSE)),"-")))))))))))))))))))))))</f>
        <v>Offen ungeschält ABS</v>
      </c>
      <c r="M1812" s="109" t="str">
        <f>IFERROR(VLOOKUP(Abfalldokumentation!$W1812,Artikel!A:C,3,FALSE),Abfalldokumentation!$W1812)</f>
        <v>ABS GRUY</v>
      </c>
      <c r="N1812" s="109" t="str">
        <f>VLOOKUP(D1812,'Liste Gründe'!A:D,2,FALSE)</f>
        <v>Schimmel</v>
      </c>
      <c r="O1812" s="107" t="str">
        <f>IF(ISBLANK(F1812),VLOOKUP(Abfalldokumentation!$X1812,'Liste Gründe'!A:D,3,FALSE),F1812)</f>
        <v>Schimmel</v>
      </c>
      <c r="P1812" s="109" t="str">
        <f>IF(ISBLANK(Abfalldokumentation!$G1812),"-",Abfalldokumentation!$G1812)</f>
        <v>-</v>
      </c>
      <c r="Q1812" s="109">
        <f t="shared" si="246"/>
        <v>46</v>
      </c>
      <c r="R1812" s="111" t="str">
        <f t="shared" si="247"/>
        <v>Produkte</v>
      </c>
      <c r="S1812" s="111" t="str">
        <f t="shared" si="248"/>
        <v>BUs</v>
      </c>
      <c r="T1812" s="111" t="str">
        <f t="shared" si="249"/>
        <v>Symptome</v>
      </c>
      <c r="U1812" s="109">
        <f>IFERROR(VLOOKUP(Abfalldokumentation!$W1812,Kennzahlen!S:U,3,FALSE)*Abfalldokumentation!$J1812,"0")</f>
        <v>7</v>
      </c>
      <c r="V1812" s="109" t="str">
        <f>IF(ISBLANK(A1812),VLOOKUP(Abfalldokumentation!$W1812,'Linien - BU'!R:S,2,FALSE),A1812)</f>
        <v>BU4</v>
      </c>
      <c r="W1812" s="113">
        <f t="shared" si="250"/>
        <v>29500908</v>
      </c>
      <c r="X1812" s="113">
        <f t="shared" si="251"/>
        <v>12</v>
      </c>
    </row>
    <row r="1813" spans="1:24" ht="30" customHeight="1" x14ac:dyDescent="0.25">
      <c r="A1813" s="94" t="s">
        <v>9</v>
      </c>
      <c r="B1813" s="96">
        <v>29500908</v>
      </c>
      <c r="C1813" s="96">
        <v>16</v>
      </c>
      <c r="D1813" s="96">
        <v>12</v>
      </c>
      <c r="E1813" s="97">
        <v>44516</v>
      </c>
      <c r="F1813" s="99"/>
      <c r="G1813" s="96"/>
      <c r="H1813" s="101" t="str">
        <f>IFERROR(VLOOKUP(Abfalldokumentation!$B1813,Artikel!A:C,3,FALSE),Abfalldokumentation!$B1813)</f>
        <v>ABS GRUY</v>
      </c>
      <c r="I1813" s="103" t="str">
        <f>VLOOKUP(V1813,'Linien - BU'!A:B,2,FALSE)</f>
        <v>BU4</v>
      </c>
      <c r="J1813" s="105">
        <f t="shared" si="245"/>
        <v>16</v>
      </c>
      <c r="K1813" s="107">
        <f>Abfalldokumentation!$E1813</f>
        <v>44516</v>
      </c>
      <c r="L1813" s="105" t="str">
        <f>IFERROR(IF(VLOOKUP(W1813,'[1]Rohware 230'!$B:$C,2,FALSE)=0,"Rohware"),
IFERROR(IF(VLOOKUP(W1813,[1]Sammelnr.!$B:$C,2,FALSE)=0,"Sammelnr. ungeschält ABS"),
IFERROR(IF(VLOOKUP(W1813,[1]Sammelnr.!$E:$F,2,FALSE)=0,"Sammelnr. ungeschält VS"),
IFERROR(IF(VLOOKUP(W1813,[1]Sammelnr.!$H:$I,2,FALSE)=0,"Sammelnr. geschält"),
IFERROR(IF(VLOOKUP(W1813,[1]Offen!$B:$C,2,FALSE)=0,"Offen ungeschält ABS"),
IFERROR(IF(VLOOKUP(W1813,[1]Offen!$E:$F,2,FALSE)=0,"Offen ungeschält VOS"),
IFERROR(IF(VLOOKUP(W1813,[1]Offen!$H:$I,2,FALSE)=0,"Offen geschält RW"),
IFERROR(IF(VLOOKUP(W1813,[1]Offen!$K:$L,2,FALSE)=0,"Offen vegan"),
IFERROR(IF(VLOOKUP(W1813,[1]Offen!$N:$O,2,FALSE)=0,"Offen Zipfel"),
IFERROR(IF(VLOOKUP(W1813,[1]Offen!$Q:$R,2,FALSE)=0,"Offen Endstücke"),
IFERROR(IF(VLOOKUP(W1813,[1]Vakuumiert!$B:$C,2,FALSE)=0,"Vakuumierter VOS ungeschält"),
IFERROR(IF(VLOOKUP(W1813,[1]Vakuumiert!$E:$F,2,FALSE)=0,"Vakuumierter ABS ungeschält"),
IFERROR(IF(VLOOKUP(W1813,[1]Vakuumiert!$H:$I,2,FALSE)=0,"Vakuumierter VOS geschält"),
IFERROR(IF(VLOOKUP(W1813,[1]Vakuumiert!$K:$L,2,FALSE)=0,"Vakuumierter VOS vegan"),
IFERROR(IF(VLOOKUP(W1813,[1]Vakuumiert!$N:$O,2,FALSE)=0,"Vakuumierter VOS Zipfel"),
IFERROR(IF(VLOOKUP(W1813,[1]Vakuumiert!$Q:$R,2,FALSE)=0,"Vakuumiert geschält"),
IFERROR(IF(VLOOKUP(W1813,'[1]vakuumierte Fertigprodukte'!$B:$C,2,FALSE)=0,"Fertigprodukte"),
IFERROR(IF(VLOOKUP(W1813,'[1]vakuumierte Fertigprodukte'!$E:$FI,2,FALSE)=0,"Vakuumierte Zipfel"),
IFERROR(IF(VLOOKUP(W1813,[1]Wurste!$B:$C,2,FALSE)=0,"Räucherwürste"),
IFERROR(IF(VLOOKUP(W1813,[1]Wurste!$E:$F,2,FALSE)=0,"URW/URGW Wurst"),
IFERROR(IF(VLOOKUP(W1813,[1]Wurste!$H:$I,2,FALSE)=0,"HF-Wurst Vegan"),
IFERROR(IF(VLOOKUP(W1813,[1]Wurste!$K:$L,2,FALSE)=0,"320er ohne Würste"),
IFERROR(IF(AND(OR(Abfalldokumentation!$I1813="BU3",Abfalldokumentation!$I1813="Verkauf"),Abfalldokumentation!$N1813="Schimmel",Abfalldokumentation!$O1813="keinen Abnehmer/kein Schälpersonal"),"Div. Zipfel, ES ohne Verwendung",VLOOKUP(Abfalldokumentation!$M1813,Produktgruppen!A:B,2,FALSE)),"-")))))))))))))))))))))))</f>
        <v>Offen ungeschält ABS</v>
      </c>
      <c r="M1813" s="109" t="str">
        <f>IFERROR(VLOOKUP(Abfalldokumentation!$W1813,Artikel!A:C,3,FALSE),Abfalldokumentation!$W1813)</f>
        <v>ABS GRUY</v>
      </c>
      <c r="N1813" s="109" t="str">
        <f>VLOOKUP(D1813,'Liste Gründe'!A:D,2,FALSE)</f>
        <v>Schimmel</v>
      </c>
      <c r="O1813" s="107" t="str">
        <f>IF(ISBLANK(F1813),VLOOKUP(Abfalldokumentation!$X1813,'Liste Gründe'!A:D,3,FALSE),F1813)</f>
        <v>Schimmel</v>
      </c>
      <c r="P1813" s="109" t="str">
        <f>IF(ISBLANK(Abfalldokumentation!$G1813),"-",Abfalldokumentation!$G1813)</f>
        <v>-</v>
      </c>
      <c r="Q1813" s="109">
        <f t="shared" si="246"/>
        <v>46</v>
      </c>
      <c r="R1813" s="111" t="str">
        <f t="shared" si="247"/>
        <v>Produkte</v>
      </c>
      <c r="S1813" s="111" t="str">
        <f t="shared" si="248"/>
        <v>BUs</v>
      </c>
      <c r="T1813" s="111" t="str">
        <f t="shared" si="249"/>
        <v>Symptome</v>
      </c>
      <c r="U1813" s="109">
        <f>IFERROR(VLOOKUP(Abfalldokumentation!$W1813,Kennzahlen!S:U,3,FALSE)*Abfalldokumentation!$J1813,"0")</f>
        <v>8</v>
      </c>
      <c r="V1813" s="109" t="str">
        <f>IF(ISBLANK(A1813),VLOOKUP(Abfalldokumentation!$W1813,'Linien - BU'!R:S,2,FALSE),A1813)</f>
        <v>BU4</v>
      </c>
      <c r="W1813" s="113">
        <f t="shared" si="250"/>
        <v>29500908</v>
      </c>
      <c r="X1813" s="113">
        <f t="shared" si="251"/>
        <v>12</v>
      </c>
    </row>
    <row r="1814" spans="1:24" ht="30" customHeight="1" x14ac:dyDescent="0.25">
      <c r="A1814" s="94" t="s">
        <v>9</v>
      </c>
      <c r="B1814" s="96">
        <v>29500908</v>
      </c>
      <c r="C1814" s="96">
        <v>16</v>
      </c>
      <c r="D1814" s="96">
        <v>12</v>
      </c>
      <c r="E1814" s="97">
        <v>44516</v>
      </c>
      <c r="F1814" s="99"/>
      <c r="G1814" s="96"/>
      <c r="H1814" s="101" t="str">
        <f>IFERROR(VLOOKUP(Abfalldokumentation!$B1814,Artikel!A:C,3,FALSE),Abfalldokumentation!$B1814)</f>
        <v>ABS GRUY</v>
      </c>
      <c r="I1814" s="103" t="str">
        <f>VLOOKUP(V1814,'Linien - BU'!A:B,2,FALSE)</f>
        <v>BU4</v>
      </c>
      <c r="J1814" s="105">
        <f t="shared" si="245"/>
        <v>16</v>
      </c>
      <c r="K1814" s="107">
        <f>Abfalldokumentation!$E1814</f>
        <v>44516</v>
      </c>
      <c r="L1814" s="105" t="str">
        <f>IFERROR(IF(VLOOKUP(W1814,'[1]Rohware 230'!$B:$C,2,FALSE)=0,"Rohware"),
IFERROR(IF(VLOOKUP(W1814,[1]Sammelnr.!$B:$C,2,FALSE)=0,"Sammelnr. ungeschält ABS"),
IFERROR(IF(VLOOKUP(W1814,[1]Sammelnr.!$E:$F,2,FALSE)=0,"Sammelnr. ungeschält VS"),
IFERROR(IF(VLOOKUP(W1814,[1]Sammelnr.!$H:$I,2,FALSE)=0,"Sammelnr. geschält"),
IFERROR(IF(VLOOKUP(W1814,[1]Offen!$B:$C,2,FALSE)=0,"Offen ungeschält ABS"),
IFERROR(IF(VLOOKUP(W1814,[1]Offen!$E:$F,2,FALSE)=0,"Offen ungeschält VOS"),
IFERROR(IF(VLOOKUP(W1814,[1]Offen!$H:$I,2,FALSE)=0,"Offen geschält RW"),
IFERROR(IF(VLOOKUP(W1814,[1]Offen!$K:$L,2,FALSE)=0,"Offen vegan"),
IFERROR(IF(VLOOKUP(W1814,[1]Offen!$N:$O,2,FALSE)=0,"Offen Zipfel"),
IFERROR(IF(VLOOKUP(W1814,[1]Offen!$Q:$R,2,FALSE)=0,"Offen Endstücke"),
IFERROR(IF(VLOOKUP(W1814,[1]Vakuumiert!$B:$C,2,FALSE)=0,"Vakuumierter VOS ungeschält"),
IFERROR(IF(VLOOKUP(W1814,[1]Vakuumiert!$E:$F,2,FALSE)=0,"Vakuumierter ABS ungeschält"),
IFERROR(IF(VLOOKUP(W1814,[1]Vakuumiert!$H:$I,2,FALSE)=0,"Vakuumierter VOS geschält"),
IFERROR(IF(VLOOKUP(W1814,[1]Vakuumiert!$K:$L,2,FALSE)=0,"Vakuumierter VOS vegan"),
IFERROR(IF(VLOOKUP(W1814,[1]Vakuumiert!$N:$O,2,FALSE)=0,"Vakuumierter VOS Zipfel"),
IFERROR(IF(VLOOKUP(W1814,[1]Vakuumiert!$Q:$R,2,FALSE)=0,"Vakuumiert geschält"),
IFERROR(IF(VLOOKUP(W1814,'[1]vakuumierte Fertigprodukte'!$B:$C,2,FALSE)=0,"Fertigprodukte"),
IFERROR(IF(VLOOKUP(W1814,'[1]vakuumierte Fertigprodukte'!$E:$FI,2,FALSE)=0,"Vakuumierte Zipfel"),
IFERROR(IF(VLOOKUP(W1814,[1]Wurste!$B:$C,2,FALSE)=0,"Räucherwürste"),
IFERROR(IF(VLOOKUP(W1814,[1]Wurste!$E:$F,2,FALSE)=0,"URW/URGW Wurst"),
IFERROR(IF(VLOOKUP(W1814,[1]Wurste!$H:$I,2,FALSE)=0,"HF-Wurst Vegan"),
IFERROR(IF(VLOOKUP(W1814,[1]Wurste!$K:$L,2,FALSE)=0,"320er ohne Würste"),
IFERROR(IF(AND(OR(Abfalldokumentation!$I1814="BU3",Abfalldokumentation!$I1814="Verkauf"),Abfalldokumentation!$N1814="Schimmel",Abfalldokumentation!$O1814="keinen Abnehmer/kein Schälpersonal"),"Div. Zipfel, ES ohne Verwendung",VLOOKUP(Abfalldokumentation!$M1814,Produktgruppen!A:B,2,FALSE)),"-")))))))))))))))))))))))</f>
        <v>Offen ungeschält ABS</v>
      </c>
      <c r="M1814" s="109" t="str">
        <f>IFERROR(VLOOKUP(Abfalldokumentation!$W1814,Artikel!A:C,3,FALSE),Abfalldokumentation!$W1814)</f>
        <v>ABS GRUY</v>
      </c>
      <c r="N1814" s="109" t="str">
        <f>VLOOKUP(D1814,'Liste Gründe'!A:D,2,FALSE)</f>
        <v>Schimmel</v>
      </c>
      <c r="O1814" s="107" t="str">
        <f>IF(ISBLANK(F1814),VLOOKUP(Abfalldokumentation!$X1814,'Liste Gründe'!A:D,3,FALSE),F1814)</f>
        <v>Schimmel</v>
      </c>
      <c r="P1814" s="109" t="str">
        <f>IF(ISBLANK(Abfalldokumentation!$G1814),"-",Abfalldokumentation!$G1814)</f>
        <v>-</v>
      </c>
      <c r="Q1814" s="109">
        <f t="shared" si="246"/>
        <v>46</v>
      </c>
      <c r="R1814" s="111" t="str">
        <f t="shared" si="247"/>
        <v>Produkte</v>
      </c>
      <c r="S1814" s="111" t="str">
        <f t="shared" si="248"/>
        <v>BUs</v>
      </c>
      <c r="T1814" s="111" t="str">
        <f t="shared" si="249"/>
        <v>Symptome</v>
      </c>
      <c r="U1814" s="109">
        <f>IFERROR(VLOOKUP(Abfalldokumentation!$W1814,Kennzahlen!S:U,3,FALSE)*Abfalldokumentation!$J1814,"0")</f>
        <v>8</v>
      </c>
      <c r="V1814" s="109" t="str">
        <f>IF(ISBLANK(A1814),VLOOKUP(Abfalldokumentation!$W1814,'Linien - BU'!R:S,2,FALSE),A1814)</f>
        <v>BU4</v>
      </c>
      <c r="W1814" s="113">
        <f t="shared" si="250"/>
        <v>29500908</v>
      </c>
      <c r="X1814" s="113">
        <f t="shared" si="251"/>
        <v>12</v>
      </c>
    </row>
    <row r="1815" spans="1:24" ht="30" customHeight="1" x14ac:dyDescent="0.25">
      <c r="A1815" s="94" t="s">
        <v>9</v>
      </c>
      <c r="B1815" s="96">
        <v>29500908</v>
      </c>
      <c r="C1815" s="96">
        <v>15</v>
      </c>
      <c r="D1815" s="96">
        <v>12</v>
      </c>
      <c r="E1815" s="97">
        <v>44516</v>
      </c>
      <c r="F1815" s="99"/>
      <c r="G1815" s="96"/>
      <c r="H1815" s="101" t="str">
        <f>IFERROR(VLOOKUP(Abfalldokumentation!$B1815,Artikel!A:C,3,FALSE),Abfalldokumentation!$B1815)</f>
        <v>ABS GRUY</v>
      </c>
      <c r="I1815" s="103" t="str">
        <f>VLOOKUP(V1815,'Linien - BU'!A:B,2,FALSE)</f>
        <v>BU4</v>
      </c>
      <c r="J1815" s="105">
        <f t="shared" si="245"/>
        <v>15</v>
      </c>
      <c r="K1815" s="107">
        <f>Abfalldokumentation!$E1815</f>
        <v>44516</v>
      </c>
      <c r="L1815" s="105" t="str">
        <f>IFERROR(IF(VLOOKUP(W1815,'[1]Rohware 230'!$B:$C,2,FALSE)=0,"Rohware"),
IFERROR(IF(VLOOKUP(W1815,[1]Sammelnr.!$B:$C,2,FALSE)=0,"Sammelnr. ungeschält ABS"),
IFERROR(IF(VLOOKUP(W1815,[1]Sammelnr.!$E:$F,2,FALSE)=0,"Sammelnr. ungeschält VS"),
IFERROR(IF(VLOOKUP(W1815,[1]Sammelnr.!$H:$I,2,FALSE)=0,"Sammelnr. geschält"),
IFERROR(IF(VLOOKUP(W1815,[1]Offen!$B:$C,2,FALSE)=0,"Offen ungeschält ABS"),
IFERROR(IF(VLOOKUP(W1815,[1]Offen!$E:$F,2,FALSE)=0,"Offen ungeschält VOS"),
IFERROR(IF(VLOOKUP(W1815,[1]Offen!$H:$I,2,FALSE)=0,"Offen geschält RW"),
IFERROR(IF(VLOOKUP(W1815,[1]Offen!$K:$L,2,FALSE)=0,"Offen vegan"),
IFERROR(IF(VLOOKUP(W1815,[1]Offen!$N:$O,2,FALSE)=0,"Offen Zipfel"),
IFERROR(IF(VLOOKUP(W1815,[1]Offen!$Q:$R,2,FALSE)=0,"Offen Endstücke"),
IFERROR(IF(VLOOKUP(W1815,[1]Vakuumiert!$B:$C,2,FALSE)=0,"Vakuumierter VOS ungeschält"),
IFERROR(IF(VLOOKUP(W1815,[1]Vakuumiert!$E:$F,2,FALSE)=0,"Vakuumierter ABS ungeschält"),
IFERROR(IF(VLOOKUP(W1815,[1]Vakuumiert!$H:$I,2,FALSE)=0,"Vakuumierter VOS geschält"),
IFERROR(IF(VLOOKUP(W1815,[1]Vakuumiert!$K:$L,2,FALSE)=0,"Vakuumierter VOS vegan"),
IFERROR(IF(VLOOKUP(W1815,[1]Vakuumiert!$N:$O,2,FALSE)=0,"Vakuumierter VOS Zipfel"),
IFERROR(IF(VLOOKUP(W1815,[1]Vakuumiert!$Q:$R,2,FALSE)=0,"Vakuumiert geschält"),
IFERROR(IF(VLOOKUP(W1815,'[1]vakuumierte Fertigprodukte'!$B:$C,2,FALSE)=0,"Fertigprodukte"),
IFERROR(IF(VLOOKUP(W1815,'[1]vakuumierte Fertigprodukte'!$E:$FI,2,FALSE)=0,"Vakuumierte Zipfel"),
IFERROR(IF(VLOOKUP(W1815,[1]Wurste!$B:$C,2,FALSE)=0,"Räucherwürste"),
IFERROR(IF(VLOOKUP(W1815,[1]Wurste!$E:$F,2,FALSE)=0,"URW/URGW Wurst"),
IFERROR(IF(VLOOKUP(W1815,[1]Wurste!$H:$I,2,FALSE)=0,"HF-Wurst Vegan"),
IFERROR(IF(VLOOKUP(W1815,[1]Wurste!$K:$L,2,FALSE)=0,"320er ohne Würste"),
IFERROR(IF(AND(OR(Abfalldokumentation!$I1815="BU3",Abfalldokumentation!$I1815="Verkauf"),Abfalldokumentation!$N1815="Schimmel",Abfalldokumentation!$O1815="keinen Abnehmer/kein Schälpersonal"),"Div. Zipfel, ES ohne Verwendung",VLOOKUP(Abfalldokumentation!$M1815,Produktgruppen!A:B,2,FALSE)),"-")))))))))))))))))))))))</f>
        <v>Offen ungeschält ABS</v>
      </c>
      <c r="M1815" s="109" t="str">
        <f>IFERROR(VLOOKUP(Abfalldokumentation!$W1815,Artikel!A:C,3,FALSE),Abfalldokumentation!$W1815)</f>
        <v>ABS GRUY</v>
      </c>
      <c r="N1815" s="109" t="str">
        <f>VLOOKUP(D1815,'Liste Gründe'!A:D,2,FALSE)</f>
        <v>Schimmel</v>
      </c>
      <c r="O1815" s="107" t="str">
        <f>IF(ISBLANK(F1815),VLOOKUP(Abfalldokumentation!$X1815,'Liste Gründe'!A:D,3,FALSE),F1815)</f>
        <v>Schimmel</v>
      </c>
      <c r="P1815" s="109" t="str">
        <f>IF(ISBLANK(Abfalldokumentation!$G1815),"-",Abfalldokumentation!$G1815)</f>
        <v>-</v>
      </c>
      <c r="Q1815" s="109">
        <f t="shared" si="246"/>
        <v>46</v>
      </c>
      <c r="R1815" s="111" t="str">
        <f t="shared" si="247"/>
        <v>Produkte</v>
      </c>
      <c r="S1815" s="111" t="str">
        <f t="shared" si="248"/>
        <v>BUs</v>
      </c>
      <c r="T1815" s="111" t="str">
        <f t="shared" si="249"/>
        <v>Symptome</v>
      </c>
      <c r="U1815" s="109">
        <f>IFERROR(VLOOKUP(Abfalldokumentation!$W1815,Kennzahlen!S:U,3,FALSE)*Abfalldokumentation!$J1815,"0")</f>
        <v>7.5</v>
      </c>
      <c r="V1815" s="109" t="str">
        <f>IF(ISBLANK(A1815),VLOOKUP(Abfalldokumentation!$W1815,'Linien - BU'!R:S,2,FALSE),A1815)</f>
        <v>BU4</v>
      </c>
      <c r="W1815" s="113">
        <f t="shared" si="250"/>
        <v>29500908</v>
      </c>
      <c r="X1815" s="113">
        <f t="shared" si="251"/>
        <v>12</v>
      </c>
    </row>
    <row r="1816" spans="1:24" ht="30" customHeight="1" x14ac:dyDescent="0.25">
      <c r="A1816" s="94" t="s">
        <v>9</v>
      </c>
      <c r="B1816" s="96">
        <v>29500908</v>
      </c>
      <c r="C1816" s="96">
        <v>6</v>
      </c>
      <c r="D1816" s="96">
        <v>12</v>
      </c>
      <c r="E1816" s="97">
        <v>44516</v>
      </c>
      <c r="F1816" s="99"/>
      <c r="G1816" s="96"/>
      <c r="H1816" s="101" t="str">
        <f>IFERROR(VLOOKUP(Abfalldokumentation!$B1816,Artikel!A:C,3,FALSE),Abfalldokumentation!$B1816)</f>
        <v>ABS GRUY</v>
      </c>
      <c r="I1816" s="103" t="str">
        <f>VLOOKUP(V1816,'Linien - BU'!A:B,2,FALSE)</f>
        <v>BU4</v>
      </c>
      <c r="J1816" s="105">
        <f t="shared" si="245"/>
        <v>6</v>
      </c>
      <c r="K1816" s="107">
        <f>Abfalldokumentation!$E1816</f>
        <v>44516</v>
      </c>
      <c r="L1816" s="105" t="str">
        <f>IFERROR(IF(VLOOKUP(W1816,'[1]Rohware 230'!$B:$C,2,FALSE)=0,"Rohware"),
IFERROR(IF(VLOOKUP(W1816,[1]Sammelnr.!$B:$C,2,FALSE)=0,"Sammelnr. ungeschält ABS"),
IFERROR(IF(VLOOKUP(W1816,[1]Sammelnr.!$E:$F,2,FALSE)=0,"Sammelnr. ungeschält VS"),
IFERROR(IF(VLOOKUP(W1816,[1]Sammelnr.!$H:$I,2,FALSE)=0,"Sammelnr. geschält"),
IFERROR(IF(VLOOKUP(W1816,[1]Offen!$B:$C,2,FALSE)=0,"Offen ungeschält ABS"),
IFERROR(IF(VLOOKUP(W1816,[1]Offen!$E:$F,2,FALSE)=0,"Offen ungeschält VOS"),
IFERROR(IF(VLOOKUP(W1816,[1]Offen!$H:$I,2,FALSE)=0,"Offen geschält RW"),
IFERROR(IF(VLOOKUP(W1816,[1]Offen!$K:$L,2,FALSE)=0,"Offen vegan"),
IFERROR(IF(VLOOKUP(W1816,[1]Offen!$N:$O,2,FALSE)=0,"Offen Zipfel"),
IFERROR(IF(VLOOKUP(W1816,[1]Offen!$Q:$R,2,FALSE)=0,"Offen Endstücke"),
IFERROR(IF(VLOOKUP(W1816,[1]Vakuumiert!$B:$C,2,FALSE)=0,"Vakuumierter VOS ungeschält"),
IFERROR(IF(VLOOKUP(W1816,[1]Vakuumiert!$E:$F,2,FALSE)=0,"Vakuumierter ABS ungeschält"),
IFERROR(IF(VLOOKUP(W1816,[1]Vakuumiert!$H:$I,2,FALSE)=0,"Vakuumierter VOS geschält"),
IFERROR(IF(VLOOKUP(W1816,[1]Vakuumiert!$K:$L,2,FALSE)=0,"Vakuumierter VOS vegan"),
IFERROR(IF(VLOOKUP(W1816,[1]Vakuumiert!$N:$O,2,FALSE)=0,"Vakuumierter VOS Zipfel"),
IFERROR(IF(VLOOKUP(W1816,[1]Vakuumiert!$Q:$R,2,FALSE)=0,"Vakuumiert geschält"),
IFERROR(IF(VLOOKUP(W1816,'[1]vakuumierte Fertigprodukte'!$B:$C,2,FALSE)=0,"Fertigprodukte"),
IFERROR(IF(VLOOKUP(W1816,'[1]vakuumierte Fertigprodukte'!$E:$FI,2,FALSE)=0,"Vakuumierte Zipfel"),
IFERROR(IF(VLOOKUP(W1816,[1]Wurste!$B:$C,2,FALSE)=0,"Räucherwürste"),
IFERROR(IF(VLOOKUP(W1816,[1]Wurste!$E:$F,2,FALSE)=0,"URW/URGW Wurst"),
IFERROR(IF(VLOOKUP(W1816,[1]Wurste!$H:$I,2,FALSE)=0,"HF-Wurst Vegan"),
IFERROR(IF(VLOOKUP(W1816,[1]Wurste!$K:$L,2,FALSE)=0,"320er ohne Würste"),
IFERROR(IF(AND(OR(Abfalldokumentation!$I1816="BU3",Abfalldokumentation!$I1816="Verkauf"),Abfalldokumentation!$N1816="Schimmel",Abfalldokumentation!$O1816="keinen Abnehmer/kein Schälpersonal"),"Div. Zipfel, ES ohne Verwendung",VLOOKUP(Abfalldokumentation!$M1816,Produktgruppen!A:B,2,FALSE)),"-")))))))))))))))))))))))</f>
        <v>Offen ungeschält ABS</v>
      </c>
      <c r="M1816" s="109" t="str">
        <f>IFERROR(VLOOKUP(Abfalldokumentation!$W1816,Artikel!A:C,3,FALSE),Abfalldokumentation!$W1816)</f>
        <v>ABS GRUY</v>
      </c>
      <c r="N1816" s="109" t="str">
        <f>VLOOKUP(D1816,'Liste Gründe'!A:D,2,FALSE)</f>
        <v>Schimmel</v>
      </c>
      <c r="O1816" s="107" t="str">
        <f>IF(ISBLANK(F1816),VLOOKUP(Abfalldokumentation!$X1816,'Liste Gründe'!A:D,3,FALSE),F1816)</f>
        <v>Schimmel</v>
      </c>
      <c r="P1816" s="109" t="str">
        <f>IF(ISBLANK(Abfalldokumentation!$G1816),"-",Abfalldokumentation!$G1816)</f>
        <v>-</v>
      </c>
      <c r="Q1816" s="109">
        <f t="shared" si="246"/>
        <v>46</v>
      </c>
      <c r="R1816" s="111" t="str">
        <f t="shared" si="247"/>
        <v>Produkte</v>
      </c>
      <c r="S1816" s="111" t="str">
        <f t="shared" si="248"/>
        <v>BUs</v>
      </c>
      <c r="T1816" s="111" t="str">
        <f t="shared" si="249"/>
        <v>Symptome</v>
      </c>
      <c r="U1816" s="109">
        <f>IFERROR(VLOOKUP(Abfalldokumentation!$W1816,Kennzahlen!S:U,3,FALSE)*Abfalldokumentation!$J1816,"0")</f>
        <v>3</v>
      </c>
      <c r="V1816" s="109" t="str">
        <f>IF(ISBLANK(A1816),VLOOKUP(Abfalldokumentation!$W1816,'Linien - BU'!R:S,2,FALSE),A1816)</f>
        <v>BU4</v>
      </c>
      <c r="W1816" s="113">
        <f t="shared" si="250"/>
        <v>29500908</v>
      </c>
      <c r="X1816" s="113">
        <f t="shared" si="251"/>
        <v>12</v>
      </c>
    </row>
    <row r="1817" spans="1:24" ht="30" customHeight="1" x14ac:dyDescent="0.25">
      <c r="A1817" s="94" t="s">
        <v>9</v>
      </c>
      <c r="B1817" s="96">
        <v>29500908</v>
      </c>
      <c r="C1817" s="96">
        <v>15</v>
      </c>
      <c r="D1817" s="96">
        <v>12</v>
      </c>
      <c r="E1817" s="97">
        <v>44516</v>
      </c>
      <c r="F1817" s="99"/>
      <c r="G1817" s="96"/>
      <c r="H1817" s="101" t="str">
        <f>IFERROR(VLOOKUP(Abfalldokumentation!$B1817,Artikel!A:C,3,FALSE),Abfalldokumentation!$B1817)</f>
        <v>ABS GRUY</v>
      </c>
      <c r="I1817" s="103" t="str">
        <f>VLOOKUP(V1817,'Linien - BU'!A:B,2,FALSE)</f>
        <v>BU4</v>
      </c>
      <c r="J1817" s="105">
        <f t="shared" si="245"/>
        <v>15</v>
      </c>
      <c r="K1817" s="107">
        <f>Abfalldokumentation!$E1817</f>
        <v>44516</v>
      </c>
      <c r="L1817" s="105" t="str">
        <f>IFERROR(IF(VLOOKUP(W1817,'[1]Rohware 230'!$B:$C,2,FALSE)=0,"Rohware"),
IFERROR(IF(VLOOKUP(W1817,[1]Sammelnr.!$B:$C,2,FALSE)=0,"Sammelnr. ungeschält ABS"),
IFERROR(IF(VLOOKUP(W1817,[1]Sammelnr.!$E:$F,2,FALSE)=0,"Sammelnr. ungeschält VS"),
IFERROR(IF(VLOOKUP(W1817,[1]Sammelnr.!$H:$I,2,FALSE)=0,"Sammelnr. geschält"),
IFERROR(IF(VLOOKUP(W1817,[1]Offen!$B:$C,2,FALSE)=0,"Offen ungeschält ABS"),
IFERROR(IF(VLOOKUP(W1817,[1]Offen!$E:$F,2,FALSE)=0,"Offen ungeschält VOS"),
IFERROR(IF(VLOOKUP(W1817,[1]Offen!$H:$I,2,FALSE)=0,"Offen geschält RW"),
IFERROR(IF(VLOOKUP(W1817,[1]Offen!$K:$L,2,FALSE)=0,"Offen vegan"),
IFERROR(IF(VLOOKUP(W1817,[1]Offen!$N:$O,2,FALSE)=0,"Offen Zipfel"),
IFERROR(IF(VLOOKUP(W1817,[1]Offen!$Q:$R,2,FALSE)=0,"Offen Endstücke"),
IFERROR(IF(VLOOKUP(W1817,[1]Vakuumiert!$B:$C,2,FALSE)=0,"Vakuumierter VOS ungeschält"),
IFERROR(IF(VLOOKUP(W1817,[1]Vakuumiert!$E:$F,2,FALSE)=0,"Vakuumierter ABS ungeschält"),
IFERROR(IF(VLOOKUP(W1817,[1]Vakuumiert!$H:$I,2,FALSE)=0,"Vakuumierter VOS geschält"),
IFERROR(IF(VLOOKUP(W1817,[1]Vakuumiert!$K:$L,2,FALSE)=0,"Vakuumierter VOS vegan"),
IFERROR(IF(VLOOKUP(W1817,[1]Vakuumiert!$N:$O,2,FALSE)=0,"Vakuumierter VOS Zipfel"),
IFERROR(IF(VLOOKUP(W1817,[1]Vakuumiert!$Q:$R,2,FALSE)=0,"Vakuumiert geschält"),
IFERROR(IF(VLOOKUP(W1817,'[1]vakuumierte Fertigprodukte'!$B:$C,2,FALSE)=0,"Fertigprodukte"),
IFERROR(IF(VLOOKUP(W1817,'[1]vakuumierte Fertigprodukte'!$E:$FI,2,FALSE)=0,"Vakuumierte Zipfel"),
IFERROR(IF(VLOOKUP(W1817,[1]Wurste!$B:$C,2,FALSE)=0,"Räucherwürste"),
IFERROR(IF(VLOOKUP(W1817,[1]Wurste!$E:$F,2,FALSE)=0,"URW/URGW Wurst"),
IFERROR(IF(VLOOKUP(W1817,[1]Wurste!$H:$I,2,FALSE)=0,"HF-Wurst Vegan"),
IFERROR(IF(VLOOKUP(W1817,[1]Wurste!$K:$L,2,FALSE)=0,"320er ohne Würste"),
IFERROR(IF(AND(OR(Abfalldokumentation!$I1817="BU3",Abfalldokumentation!$I1817="Verkauf"),Abfalldokumentation!$N1817="Schimmel",Abfalldokumentation!$O1817="keinen Abnehmer/kein Schälpersonal"),"Div. Zipfel, ES ohne Verwendung",VLOOKUP(Abfalldokumentation!$M1817,Produktgruppen!A:B,2,FALSE)),"-")))))))))))))))))))))))</f>
        <v>Offen ungeschält ABS</v>
      </c>
      <c r="M1817" s="109" t="str">
        <f>IFERROR(VLOOKUP(Abfalldokumentation!$W1817,Artikel!A:C,3,FALSE),Abfalldokumentation!$W1817)</f>
        <v>ABS GRUY</v>
      </c>
      <c r="N1817" s="109" t="str">
        <f>VLOOKUP(D1817,'Liste Gründe'!A:D,2,FALSE)</f>
        <v>Schimmel</v>
      </c>
      <c r="O1817" s="107" t="str">
        <f>IF(ISBLANK(F1817),VLOOKUP(Abfalldokumentation!$X1817,'Liste Gründe'!A:D,3,FALSE),F1817)</f>
        <v>Schimmel</v>
      </c>
      <c r="P1817" s="109" t="str">
        <f>IF(ISBLANK(Abfalldokumentation!$G1817),"-",Abfalldokumentation!$G1817)</f>
        <v>-</v>
      </c>
      <c r="Q1817" s="109">
        <f t="shared" si="246"/>
        <v>46</v>
      </c>
      <c r="R1817" s="111" t="str">
        <f t="shared" si="247"/>
        <v>Produkte</v>
      </c>
      <c r="S1817" s="111" t="str">
        <f t="shared" si="248"/>
        <v>BUs</v>
      </c>
      <c r="T1817" s="111" t="str">
        <f t="shared" si="249"/>
        <v>Symptome</v>
      </c>
      <c r="U1817" s="109">
        <f>IFERROR(VLOOKUP(Abfalldokumentation!$W1817,Kennzahlen!S:U,3,FALSE)*Abfalldokumentation!$J1817,"0")</f>
        <v>7.5</v>
      </c>
      <c r="V1817" s="109" t="str">
        <f>IF(ISBLANK(A1817),VLOOKUP(Abfalldokumentation!$W1817,'Linien - BU'!R:S,2,FALSE),A1817)</f>
        <v>BU4</v>
      </c>
      <c r="W1817" s="113">
        <f t="shared" si="250"/>
        <v>29500908</v>
      </c>
      <c r="X1817" s="113">
        <f t="shared" si="251"/>
        <v>12</v>
      </c>
    </row>
    <row r="1818" spans="1:24" ht="30" customHeight="1" x14ac:dyDescent="0.25">
      <c r="A1818" s="94" t="s">
        <v>9</v>
      </c>
      <c r="B1818" s="96">
        <v>29500908</v>
      </c>
      <c r="C1818" s="96">
        <v>9</v>
      </c>
      <c r="D1818" s="96">
        <v>12</v>
      </c>
      <c r="E1818" s="97">
        <v>44516</v>
      </c>
      <c r="F1818" s="99"/>
      <c r="G1818" s="96"/>
      <c r="H1818" s="101" t="str">
        <f>IFERROR(VLOOKUP(Abfalldokumentation!$B1818,Artikel!A:C,3,FALSE),Abfalldokumentation!$B1818)</f>
        <v>ABS GRUY</v>
      </c>
      <c r="I1818" s="103" t="str">
        <f>VLOOKUP(V1818,'Linien - BU'!A:B,2,FALSE)</f>
        <v>BU4</v>
      </c>
      <c r="J1818" s="105">
        <f t="shared" si="245"/>
        <v>9</v>
      </c>
      <c r="K1818" s="107">
        <f>Abfalldokumentation!$E1818</f>
        <v>44516</v>
      </c>
      <c r="L1818" s="105" t="str">
        <f>IFERROR(IF(VLOOKUP(W1818,'[1]Rohware 230'!$B:$C,2,FALSE)=0,"Rohware"),
IFERROR(IF(VLOOKUP(W1818,[1]Sammelnr.!$B:$C,2,FALSE)=0,"Sammelnr. ungeschält ABS"),
IFERROR(IF(VLOOKUP(W1818,[1]Sammelnr.!$E:$F,2,FALSE)=0,"Sammelnr. ungeschält VS"),
IFERROR(IF(VLOOKUP(W1818,[1]Sammelnr.!$H:$I,2,FALSE)=0,"Sammelnr. geschält"),
IFERROR(IF(VLOOKUP(W1818,[1]Offen!$B:$C,2,FALSE)=0,"Offen ungeschält ABS"),
IFERROR(IF(VLOOKUP(W1818,[1]Offen!$E:$F,2,FALSE)=0,"Offen ungeschält VOS"),
IFERROR(IF(VLOOKUP(W1818,[1]Offen!$H:$I,2,FALSE)=0,"Offen geschält RW"),
IFERROR(IF(VLOOKUP(W1818,[1]Offen!$K:$L,2,FALSE)=0,"Offen vegan"),
IFERROR(IF(VLOOKUP(W1818,[1]Offen!$N:$O,2,FALSE)=0,"Offen Zipfel"),
IFERROR(IF(VLOOKUP(W1818,[1]Offen!$Q:$R,2,FALSE)=0,"Offen Endstücke"),
IFERROR(IF(VLOOKUP(W1818,[1]Vakuumiert!$B:$C,2,FALSE)=0,"Vakuumierter VOS ungeschält"),
IFERROR(IF(VLOOKUP(W1818,[1]Vakuumiert!$E:$F,2,FALSE)=0,"Vakuumierter ABS ungeschält"),
IFERROR(IF(VLOOKUP(W1818,[1]Vakuumiert!$H:$I,2,FALSE)=0,"Vakuumierter VOS geschält"),
IFERROR(IF(VLOOKUP(W1818,[1]Vakuumiert!$K:$L,2,FALSE)=0,"Vakuumierter VOS vegan"),
IFERROR(IF(VLOOKUP(W1818,[1]Vakuumiert!$N:$O,2,FALSE)=0,"Vakuumierter VOS Zipfel"),
IFERROR(IF(VLOOKUP(W1818,[1]Vakuumiert!$Q:$R,2,FALSE)=0,"Vakuumiert geschält"),
IFERROR(IF(VLOOKUP(W1818,'[1]vakuumierte Fertigprodukte'!$B:$C,2,FALSE)=0,"Fertigprodukte"),
IFERROR(IF(VLOOKUP(W1818,'[1]vakuumierte Fertigprodukte'!$E:$FI,2,FALSE)=0,"Vakuumierte Zipfel"),
IFERROR(IF(VLOOKUP(W1818,[1]Wurste!$B:$C,2,FALSE)=0,"Räucherwürste"),
IFERROR(IF(VLOOKUP(W1818,[1]Wurste!$E:$F,2,FALSE)=0,"URW/URGW Wurst"),
IFERROR(IF(VLOOKUP(W1818,[1]Wurste!$H:$I,2,FALSE)=0,"HF-Wurst Vegan"),
IFERROR(IF(VLOOKUP(W1818,[1]Wurste!$K:$L,2,FALSE)=0,"320er ohne Würste"),
IFERROR(IF(AND(OR(Abfalldokumentation!$I1818="BU3",Abfalldokumentation!$I1818="Verkauf"),Abfalldokumentation!$N1818="Schimmel",Abfalldokumentation!$O1818="keinen Abnehmer/kein Schälpersonal"),"Div. Zipfel, ES ohne Verwendung",VLOOKUP(Abfalldokumentation!$M1818,Produktgruppen!A:B,2,FALSE)),"-")))))))))))))))))))))))</f>
        <v>Offen ungeschält ABS</v>
      </c>
      <c r="M1818" s="109" t="str">
        <f>IFERROR(VLOOKUP(Abfalldokumentation!$W1818,Artikel!A:C,3,FALSE),Abfalldokumentation!$W1818)</f>
        <v>ABS GRUY</v>
      </c>
      <c r="N1818" s="109" t="str">
        <f>VLOOKUP(D1818,'Liste Gründe'!A:D,2,FALSE)</f>
        <v>Schimmel</v>
      </c>
      <c r="O1818" s="107" t="str">
        <f>IF(ISBLANK(F1818),VLOOKUP(Abfalldokumentation!$X1818,'Liste Gründe'!A:D,3,FALSE),F1818)</f>
        <v>Schimmel</v>
      </c>
      <c r="P1818" s="109" t="str">
        <f>IF(ISBLANK(Abfalldokumentation!$G1818),"-",Abfalldokumentation!$G1818)</f>
        <v>-</v>
      </c>
      <c r="Q1818" s="109">
        <f t="shared" si="246"/>
        <v>46</v>
      </c>
      <c r="R1818" s="111" t="str">
        <f t="shared" si="247"/>
        <v>Produkte</v>
      </c>
      <c r="S1818" s="111" t="str">
        <f t="shared" si="248"/>
        <v>BUs</v>
      </c>
      <c r="T1818" s="111" t="str">
        <f t="shared" si="249"/>
        <v>Symptome</v>
      </c>
      <c r="U1818" s="109">
        <f>IFERROR(VLOOKUP(Abfalldokumentation!$W1818,Kennzahlen!S:U,3,FALSE)*Abfalldokumentation!$J1818,"0")</f>
        <v>4.5</v>
      </c>
      <c r="V1818" s="109" t="str">
        <f>IF(ISBLANK(A1818),VLOOKUP(Abfalldokumentation!$W1818,'Linien - BU'!R:S,2,FALSE),A1818)</f>
        <v>BU4</v>
      </c>
      <c r="W1818" s="113">
        <f t="shared" si="250"/>
        <v>29500908</v>
      </c>
      <c r="X1818" s="113">
        <f t="shared" si="251"/>
        <v>12</v>
      </c>
    </row>
    <row r="1819" spans="1:24" ht="30" customHeight="1" x14ac:dyDescent="0.25">
      <c r="A1819" s="94" t="s">
        <v>9</v>
      </c>
      <c r="B1819" s="96">
        <v>29500908</v>
      </c>
      <c r="C1819" s="96">
        <v>13</v>
      </c>
      <c r="D1819" s="96">
        <v>12</v>
      </c>
      <c r="E1819" s="97">
        <v>44516</v>
      </c>
      <c r="F1819" s="99"/>
      <c r="G1819" s="96"/>
      <c r="H1819" s="101" t="str">
        <f>IFERROR(VLOOKUP(Abfalldokumentation!$B1819,Artikel!A:C,3,FALSE),Abfalldokumentation!$B1819)</f>
        <v>ABS GRUY</v>
      </c>
      <c r="I1819" s="103" t="str">
        <f>VLOOKUP(V1819,'Linien - BU'!A:B,2,FALSE)</f>
        <v>BU4</v>
      </c>
      <c r="J1819" s="105">
        <f t="shared" si="245"/>
        <v>13</v>
      </c>
      <c r="K1819" s="107">
        <f>Abfalldokumentation!$E1819</f>
        <v>44516</v>
      </c>
      <c r="L1819" s="105" t="str">
        <f>IFERROR(IF(VLOOKUP(W1819,'[1]Rohware 230'!$B:$C,2,FALSE)=0,"Rohware"),
IFERROR(IF(VLOOKUP(W1819,[1]Sammelnr.!$B:$C,2,FALSE)=0,"Sammelnr. ungeschält ABS"),
IFERROR(IF(VLOOKUP(W1819,[1]Sammelnr.!$E:$F,2,FALSE)=0,"Sammelnr. ungeschält VS"),
IFERROR(IF(VLOOKUP(W1819,[1]Sammelnr.!$H:$I,2,FALSE)=0,"Sammelnr. geschält"),
IFERROR(IF(VLOOKUP(W1819,[1]Offen!$B:$C,2,FALSE)=0,"Offen ungeschält ABS"),
IFERROR(IF(VLOOKUP(W1819,[1]Offen!$E:$F,2,FALSE)=0,"Offen ungeschält VOS"),
IFERROR(IF(VLOOKUP(W1819,[1]Offen!$H:$I,2,FALSE)=0,"Offen geschält RW"),
IFERROR(IF(VLOOKUP(W1819,[1]Offen!$K:$L,2,FALSE)=0,"Offen vegan"),
IFERROR(IF(VLOOKUP(W1819,[1]Offen!$N:$O,2,FALSE)=0,"Offen Zipfel"),
IFERROR(IF(VLOOKUP(W1819,[1]Offen!$Q:$R,2,FALSE)=0,"Offen Endstücke"),
IFERROR(IF(VLOOKUP(W1819,[1]Vakuumiert!$B:$C,2,FALSE)=0,"Vakuumierter VOS ungeschält"),
IFERROR(IF(VLOOKUP(W1819,[1]Vakuumiert!$E:$F,2,FALSE)=0,"Vakuumierter ABS ungeschält"),
IFERROR(IF(VLOOKUP(W1819,[1]Vakuumiert!$H:$I,2,FALSE)=0,"Vakuumierter VOS geschält"),
IFERROR(IF(VLOOKUP(W1819,[1]Vakuumiert!$K:$L,2,FALSE)=0,"Vakuumierter VOS vegan"),
IFERROR(IF(VLOOKUP(W1819,[1]Vakuumiert!$N:$O,2,FALSE)=0,"Vakuumierter VOS Zipfel"),
IFERROR(IF(VLOOKUP(W1819,[1]Vakuumiert!$Q:$R,2,FALSE)=0,"Vakuumiert geschält"),
IFERROR(IF(VLOOKUP(W1819,'[1]vakuumierte Fertigprodukte'!$B:$C,2,FALSE)=0,"Fertigprodukte"),
IFERROR(IF(VLOOKUP(W1819,'[1]vakuumierte Fertigprodukte'!$E:$FI,2,FALSE)=0,"Vakuumierte Zipfel"),
IFERROR(IF(VLOOKUP(W1819,[1]Wurste!$B:$C,2,FALSE)=0,"Räucherwürste"),
IFERROR(IF(VLOOKUP(W1819,[1]Wurste!$E:$F,2,FALSE)=0,"URW/URGW Wurst"),
IFERROR(IF(VLOOKUP(W1819,[1]Wurste!$H:$I,2,FALSE)=0,"HF-Wurst Vegan"),
IFERROR(IF(VLOOKUP(W1819,[1]Wurste!$K:$L,2,FALSE)=0,"320er ohne Würste"),
IFERROR(IF(AND(OR(Abfalldokumentation!$I1819="BU3",Abfalldokumentation!$I1819="Verkauf"),Abfalldokumentation!$N1819="Schimmel",Abfalldokumentation!$O1819="keinen Abnehmer/kein Schälpersonal"),"Div. Zipfel, ES ohne Verwendung",VLOOKUP(Abfalldokumentation!$M1819,Produktgruppen!A:B,2,FALSE)),"-")))))))))))))))))))))))</f>
        <v>Offen ungeschält ABS</v>
      </c>
      <c r="M1819" s="109" t="str">
        <f>IFERROR(VLOOKUP(Abfalldokumentation!$W1819,Artikel!A:C,3,FALSE),Abfalldokumentation!$W1819)</f>
        <v>ABS GRUY</v>
      </c>
      <c r="N1819" s="109" t="str">
        <f>VLOOKUP(D1819,'Liste Gründe'!A:D,2,FALSE)</f>
        <v>Schimmel</v>
      </c>
      <c r="O1819" s="107" t="str">
        <f>IF(ISBLANK(F1819),VLOOKUP(Abfalldokumentation!$X1819,'Liste Gründe'!A:D,3,FALSE),F1819)</f>
        <v>Schimmel</v>
      </c>
      <c r="P1819" s="109" t="str">
        <f>IF(ISBLANK(Abfalldokumentation!$G1819),"-",Abfalldokumentation!$G1819)</f>
        <v>-</v>
      </c>
      <c r="Q1819" s="109">
        <f t="shared" si="246"/>
        <v>46</v>
      </c>
      <c r="R1819" s="111" t="str">
        <f t="shared" si="247"/>
        <v>Produkte</v>
      </c>
      <c r="S1819" s="111" t="str">
        <f t="shared" si="248"/>
        <v>BUs</v>
      </c>
      <c r="T1819" s="111" t="str">
        <f t="shared" si="249"/>
        <v>Symptome</v>
      </c>
      <c r="U1819" s="109">
        <f>IFERROR(VLOOKUP(Abfalldokumentation!$W1819,Kennzahlen!S:U,3,FALSE)*Abfalldokumentation!$J1819,"0")</f>
        <v>6.5</v>
      </c>
      <c r="V1819" s="109" t="str">
        <f>IF(ISBLANK(A1819),VLOOKUP(Abfalldokumentation!$W1819,'Linien - BU'!R:S,2,FALSE),A1819)</f>
        <v>BU4</v>
      </c>
      <c r="W1819" s="113">
        <f t="shared" si="250"/>
        <v>29500908</v>
      </c>
      <c r="X1819" s="113">
        <f t="shared" si="251"/>
        <v>12</v>
      </c>
    </row>
    <row r="1820" spans="1:24" ht="30" customHeight="1" x14ac:dyDescent="0.25">
      <c r="A1820" s="94" t="s">
        <v>9</v>
      </c>
      <c r="B1820" s="96">
        <v>29500908</v>
      </c>
      <c r="C1820" s="96">
        <v>13</v>
      </c>
      <c r="D1820" s="96">
        <v>12</v>
      </c>
      <c r="E1820" s="97">
        <v>44516</v>
      </c>
      <c r="F1820" s="99"/>
      <c r="G1820" s="96"/>
      <c r="H1820" s="101" t="str">
        <f>IFERROR(VLOOKUP(Abfalldokumentation!$B1820,Artikel!A:C,3,FALSE),Abfalldokumentation!$B1820)</f>
        <v>ABS GRUY</v>
      </c>
      <c r="I1820" s="103" t="str">
        <f>VLOOKUP(V1820,'Linien - BU'!A:B,2,FALSE)</f>
        <v>BU4</v>
      </c>
      <c r="J1820" s="105">
        <f t="shared" si="245"/>
        <v>13</v>
      </c>
      <c r="K1820" s="107">
        <f>Abfalldokumentation!$E1820</f>
        <v>44516</v>
      </c>
      <c r="L1820" s="105" t="str">
        <f>IFERROR(IF(VLOOKUP(W1820,'[1]Rohware 230'!$B:$C,2,FALSE)=0,"Rohware"),
IFERROR(IF(VLOOKUP(W1820,[1]Sammelnr.!$B:$C,2,FALSE)=0,"Sammelnr. ungeschält ABS"),
IFERROR(IF(VLOOKUP(W1820,[1]Sammelnr.!$E:$F,2,FALSE)=0,"Sammelnr. ungeschält VS"),
IFERROR(IF(VLOOKUP(W1820,[1]Sammelnr.!$H:$I,2,FALSE)=0,"Sammelnr. geschält"),
IFERROR(IF(VLOOKUP(W1820,[1]Offen!$B:$C,2,FALSE)=0,"Offen ungeschält ABS"),
IFERROR(IF(VLOOKUP(W1820,[1]Offen!$E:$F,2,FALSE)=0,"Offen ungeschält VOS"),
IFERROR(IF(VLOOKUP(W1820,[1]Offen!$H:$I,2,FALSE)=0,"Offen geschält RW"),
IFERROR(IF(VLOOKUP(W1820,[1]Offen!$K:$L,2,FALSE)=0,"Offen vegan"),
IFERROR(IF(VLOOKUP(W1820,[1]Offen!$N:$O,2,FALSE)=0,"Offen Zipfel"),
IFERROR(IF(VLOOKUP(W1820,[1]Offen!$Q:$R,2,FALSE)=0,"Offen Endstücke"),
IFERROR(IF(VLOOKUP(W1820,[1]Vakuumiert!$B:$C,2,FALSE)=0,"Vakuumierter VOS ungeschält"),
IFERROR(IF(VLOOKUP(W1820,[1]Vakuumiert!$E:$F,2,FALSE)=0,"Vakuumierter ABS ungeschält"),
IFERROR(IF(VLOOKUP(W1820,[1]Vakuumiert!$H:$I,2,FALSE)=0,"Vakuumierter VOS geschält"),
IFERROR(IF(VLOOKUP(W1820,[1]Vakuumiert!$K:$L,2,FALSE)=0,"Vakuumierter VOS vegan"),
IFERROR(IF(VLOOKUP(W1820,[1]Vakuumiert!$N:$O,2,FALSE)=0,"Vakuumierter VOS Zipfel"),
IFERROR(IF(VLOOKUP(W1820,[1]Vakuumiert!$Q:$R,2,FALSE)=0,"Vakuumiert geschält"),
IFERROR(IF(VLOOKUP(W1820,'[1]vakuumierte Fertigprodukte'!$B:$C,2,FALSE)=0,"Fertigprodukte"),
IFERROR(IF(VLOOKUP(W1820,'[1]vakuumierte Fertigprodukte'!$E:$FI,2,FALSE)=0,"Vakuumierte Zipfel"),
IFERROR(IF(VLOOKUP(W1820,[1]Wurste!$B:$C,2,FALSE)=0,"Räucherwürste"),
IFERROR(IF(VLOOKUP(W1820,[1]Wurste!$E:$F,2,FALSE)=0,"URW/URGW Wurst"),
IFERROR(IF(VLOOKUP(W1820,[1]Wurste!$H:$I,2,FALSE)=0,"HF-Wurst Vegan"),
IFERROR(IF(VLOOKUP(W1820,[1]Wurste!$K:$L,2,FALSE)=0,"320er ohne Würste"),
IFERROR(IF(AND(OR(Abfalldokumentation!$I1820="BU3",Abfalldokumentation!$I1820="Verkauf"),Abfalldokumentation!$N1820="Schimmel",Abfalldokumentation!$O1820="keinen Abnehmer/kein Schälpersonal"),"Div. Zipfel, ES ohne Verwendung",VLOOKUP(Abfalldokumentation!$M1820,Produktgruppen!A:B,2,FALSE)),"-")))))))))))))))))))))))</f>
        <v>Offen ungeschält ABS</v>
      </c>
      <c r="M1820" s="109" t="str">
        <f>IFERROR(VLOOKUP(Abfalldokumentation!$W1820,Artikel!A:C,3,FALSE),Abfalldokumentation!$W1820)</f>
        <v>ABS GRUY</v>
      </c>
      <c r="N1820" s="109" t="str">
        <f>VLOOKUP(D1820,'Liste Gründe'!A:D,2,FALSE)</f>
        <v>Schimmel</v>
      </c>
      <c r="O1820" s="107" t="str">
        <f>IF(ISBLANK(F1820),VLOOKUP(Abfalldokumentation!$X1820,'Liste Gründe'!A:D,3,FALSE),F1820)</f>
        <v>Schimmel</v>
      </c>
      <c r="P1820" s="109" t="str">
        <f>IF(ISBLANK(Abfalldokumentation!$G1820),"-",Abfalldokumentation!$G1820)</f>
        <v>-</v>
      </c>
      <c r="Q1820" s="109">
        <f t="shared" si="246"/>
        <v>46</v>
      </c>
      <c r="R1820" s="111" t="str">
        <f t="shared" si="247"/>
        <v>Produkte</v>
      </c>
      <c r="S1820" s="111" t="str">
        <f t="shared" si="248"/>
        <v>BUs</v>
      </c>
      <c r="T1820" s="111" t="str">
        <f t="shared" si="249"/>
        <v>Symptome</v>
      </c>
      <c r="U1820" s="109">
        <f>IFERROR(VLOOKUP(Abfalldokumentation!$W1820,Kennzahlen!S:U,3,FALSE)*Abfalldokumentation!$J1820,"0")</f>
        <v>6.5</v>
      </c>
      <c r="V1820" s="109" t="str">
        <f>IF(ISBLANK(A1820),VLOOKUP(Abfalldokumentation!$W1820,'Linien - BU'!R:S,2,FALSE),A1820)</f>
        <v>BU4</v>
      </c>
      <c r="W1820" s="113">
        <f t="shared" si="250"/>
        <v>29500908</v>
      </c>
      <c r="X1820" s="113">
        <f t="shared" si="251"/>
        <v>12</v>
      </c>
    </row>
    <row r="1821" spans="1:24" ht="30" customHeight="1" x14ac:dyDescent="0.25">
      <c r="A1821" s="94" t="s">
        <v>9</v>
      </c>
      <c r="B1821" s="96">
        <v>29500908</v>
      </c>
      <c r="C1821" s="96">
        <v>10</v>
      </c>
      <c r="D1821" s="96">
        <v>12</v>
      </c>
      <c r="E1821" s="97">
        <v>44516</v>
      </c>
      <c r="F1821" s="99"/>
      <c r="G1821" s="96"/>
      <c r="H1821" s="101" t="str">
        <f>IFERROR(VLOOKUP(Abfalldokumentation!$B1821,Artikel!A:C,3,FALSE),Abfalldokumentation!$B1821)</f>
        <v>ABS GRUY</v>
      </c>
      <c r="I1821" s="103" t="str">
        <f>VLOOKUP(V1821,'Linien - BU'!A:B,2,FALSE)</f>
        <v>BU4</v>
      </c>
      <c r="J1821" s="105">
        <f t="shared" ref="J1821:J1854" si="252">C1821</f>
        <v>10</v>
      </c>
      <c r="K1821" s="107">
        <f>Abfalldokumentation!$E1821</f>
        <v>44516</v>
      </c>
      <c r="L1821" s="105" t="str">
        <f>IFERROR(IF(VLOOKUP(W1821,'[1]Rohware 230'!$B:$C,2,FALSE)=0,"Rohware"),
IFERROR(IF(VLOOKUP(W1821,[1]Sammelnr.!$B:$C,2,FALSE)=0,"Sammelnr. ungeschält ABS"),
IFERROR(IF(VLOOKUP(W1821,[1]Sammelnr.!$E:$F,2,FALSE)=0,"Sammelnr. ungeschält VS"),
IFERROR(IF(VLOOKUP(W1821,[1]Sammelnr.!$H:$I,2,FALSE)=0,"Sammelnr. geschält"),
IFERROR(IF(VLOOKUP(W1821,[1]Offen!$B:$C,2,FALSE)=0,"Offen ungeschält ABS"),
IFERROR(IF(VLOOKUP(W1821,[1]Offen!$E:$F,2,FALSE)=0,"Offen ungeschält VOS"),
IFERROR(IF(VLOOKUP(W1821,[1]Offen!$H:$I,2,FALSE)=0,"Offen geschält RW"),
IFERROR(IF(VLOOKUP(W1821,[1]Offen!$K:$L,2,FALSE)=0,"Offen vegan"),
IFERROR(IF(VLOOKUP(W1821,[1]Offen!$N:$O,2,FALSE)=0,"Offen Zipfel"),
IFERROR(IF(VLOOKUP(W1821,[1]Offen!$Q:$R,2,FALSE)=0,"Offen Endstücke"),
IFERROR(IF(VLOOKUP(W1821,[1]Vakuumiert!$B:$C,2,FALSE)=0,"Vakuumierter VOS ungeschält"),
IFERROR(IF(VLOOKUP(W1821,[1]Vakuumiert!$E:$F,2,FALSE)=0,"Vakuumierter ABS ungeschält"),
IFERROR(IF(VLOOKUP(W1821,[1]Vakuumiert!$H:$I,2,FALSE)=0,"Vakuumierter VOS geschält"),
IFERROR(IF(VLOOKUP(W1821,[1]Vakuumiert!$K:$L,2,FALSE)=0,"Vakuumierter VOS vegan"),
IFERROR(IF(VLOOKUP(W1821,[1]Vakuumiert!$N:$O,2,FALSE)=0,"Vakuumierter VOS Zipfel"),
IFERROR(IF(VLOOKUP(W1821,[1]Vakuumiert!$Q:$R,2,FALSE)=0,"Vakuumiert geschält"),
IFERROR(IF(VLOOKUP(W1821,'[1]vakuumierte Fertigprodukte'!$B:$C,2,FALSE)=0,"Fertigprodukte"),
IFERROR(IF(VLOOKUP(W1821,'[1]vakuumierte Fertigprodukte'!$E:$FI,2,FALSE)=0,"Vakuumierte Zipfel"),
IFERROR(IF(VLOOKUP(W1821,[1]Wurste!$B:$C,2,FALSE)=0,"Räucherwürste"),
IFERROR(IF(VLOOKUP(W1821,[1]Wurste!$E:$F,2,FALSE)=0,"URW/URGW Wurst"),
IFERROR(IF(VLOOKUP(W1821,[1]Wurste!$H:$I,2,FALSE)=0,"HF-Wurst Vegan"),
IFERROR(IF(VLOOKUP(W1821,[1]Wurste!$K:$L,2,FALSE)=0,"320er ohne Würste"),
IFERROR(IF(AND(OR(Abfalldokumentation!$I1821="BU3",Abfalldokumentation!$I1821="Verkauf"),Abfalldokumentation!$N1821="Schimmel",Abfalldokumentation!$O1821="keinen Abnehmer/kein Schälpersonal"),"Div. Zipfel, ES ohne Verwendung",VLOOKUP(Abfalldokumentation!$M1821,Produktgruppen!A:B,2,FALSE)),"-")))))))))))))))))))))))</f>
        <v>Offen ungeschält ABS</v>
      </c>
      <c r="M1821" s="109" t="str">
        <f>IFERROR(VLOOKUP(Abfalldokumentation!$W1821,Artikel!A:C,3,FALSE),Abfalldokumentation!$W1821)</f>
        <v>ABS GRUY</v>
      </c>
      <c r="N1821" s="109" t="str">
        <f>VLOOKUP(D1821,'Liste Gründe'!A:D,2,FALSE)</f>
        <v>Schimmel</v>
      </c>
      <c r="O1821" s="107" t="str">
        <f>IF(ISBLANK(F1821),VLOOKUP(Abfalldokumentation!$X1821,'Liste Gründe'!A:D,3,FALSE),F1821)</f>
        <v>Schimmel</v>
      </c>
      <c r="P1821" s="109" t="str">
        <f>IF(ISBLANK(Abfalldokumentation!$G1821),"-",Abfalldokumentation!$G1821)</f>
        <v>-</v>
      </c>
      <c r="Q1821" s="109">
        <f t="shared" ref="Q1821:Q1854" si="253">_xlfn.ISOWEEKNUM(K1821)</f>
        <v>46</v>
      </c>
      <c r="R1821" s="111" t="str">
        <f t="shared" ref="R1821:R1854" si="254">"Produkte"</f>
        <v>Produkte</v>
      </c>
      <c r="S1821" s="111" t="str">
        <f t="shared" ref="S1821:S1854" si="255">"BUs"</f>
        <v>BUs</v>
      </c>
      <c r="T1821" s="111" t="str">
        <f t="shared" ref="T1821:T1854" si="256">"Symptome"</f>
        <v>Symptome</v>
      </c>
      <c r="U1821" s="109">
        <f>IFERROR(VLOOKUP(Abfalldokumentation!$W1821,Kennzahlen!S:U,3,FALSE)*Abfalldokumentation!$J1821,"0")</f>
        <v>5</v>
      </c>
      <c r="V1821" s="109" t="str">
        <f>IF(ISBLANK(A1821),VLOOKUP(Abfalldokumentation!$W1821,'Linien - BU'!R:S,2,FALSE),A1821)</f>
        <v>BU4</v>
      </c>
      <c r="W1821" s="113">
        <f t="shared" ref="W1821:W1854" si="257">B1821</f>
        <v>29500908</v>
      </c>
      <c r="X1821" s="113">
        <f t="shared" ref="X1821:X1854" si="258">D1821</f>
        <v>12</v>
      </c>
    </row>
    <row r="1822" spans="1:24" ht="30" customHeight="1" x14ac:dyDescent="0.25">
      <c r="A1822" s="94" t="s">
        <v>9</v>
      </c>
      <c r="B1822" s="96">
        <v>29500908</v>
      </c>
      <c r="C1822" s="96">
        <v>10</v>
      </c>
      <c r="D1822" s="96">
        <v>12</v>
      </c>
      <c r="E1822" s="97">
        <v>44516</v>
      </c>
      <c r="F1822" s="99"/>
      <c r="G1822" s="96"/>
      <c r="H1822" s="101" t="str">
        <f>IFERROR(VLOOKUP(Abfalldokumentation!$B1822,Artikel!A:C,3,FALSE),Abfalldokumentation!$B1822)</f>
        <v>ABS GRUY</v>
      </c>
      <c r="I1822" s="103" t="str">
        <f>VLOOKUP(V1822,'Linien - BU'!A:B,2,FALSE)</f>
        <v>BU4</v>
      </c>
      <c r="J1822" s="105">
        <f t="shared" si="252"/>
        <v>10</v>
      </c>
      <c r="K1822" s="107">
        <f>Abfalldokumentation!$E1822</f>
        <v>44516</v>
      </c>
      <c r="L1822" s="105" t="str">
        <f>IFERROR(IF(VLOOKUP(W1822,'[1]Rohware 230'!$B:$C,2,FALSE)=0,"Rohware"),
IFERROR(IF(VLOOKUP(W1822,[1]Sammelnr.!$B:$C,2,FALSE)=0,"Sammelnr. ungeschält ABS"),
IFERROR(IF(VLOOKUP(W1822,[1]Sammelnr.!$E:$F,2,FALSE)=0,"Sammelnr. ungeschält VS"),
IFERROR(IF(VLOOKUP(W1822,[1]Sammelnr.!$H:$I,2,FALSE)=0,"Sammelnr. geschält"),
IFERROR(IF(VLOOKUP(W1822,[1]Offen!$B:$C,2,FALSE)=0,"Offen ungeschält ABS"),
IFERROR(IF(VLOOKUP(W1822,[1]Offen!$E:$F,2,FALSE)=0,"Offen ungeschält VOS"),
IFERROR(IF(VLOOKUP(W1822,[1]Offen!$H:$I,2,FALSE)=0,"Offen geschält RW"),
IFERROR(IF(VLOOKUP(W1822,[1]Offen!$K:$L,2,FALSE)=0,"Offen vegan"),
IFERROR(IF(VLOOKUP(W1822,[1]Offen!$N:$O,2,FALSE)=0,"Offen Zipfel"),
IFERROR(IF(VLOOKUP(W1822,[1]Offen!$Q:$R,2,FALSE)=0,"Offen Endstücke"),
IFERROR(IF(VLOOKUP(W1822,[1]Vakuumiert!$B:$C,2,FALSE)=0,"Vakuumierter VOS ungeschält"),
IFERROR(IF(VLOOKUP(W1822,[1]Vakuumiert!$E:$F,2,FALSE)=0,"Vakuumierter ABS ungeschält"),
IFERROR(IF(VLOOKUP(W1822,[1]Vakuumiert!$H:$I,2,FALSE)=0,"Vakuumierter VOS geschält"),
IFERROR(IF(VLOOKUP(W1822,[1]Vakuumiert!$K:$L,2,FALSE)=0,"Vakuumierter VOS vegan"),
IFERROR(IF(VLOOKUP(W1822,[1]Vakuumiert!$N:$O,2,FALSE)=0,"Vakuumierter VOS Zipfel"),
IFERROR(IF(VLOOKUP(W1822,[1]Vakuumiert!$Q:$R,2,FALSE)=0,"Vakuumiert geschält"),
IFERROR(IF(VLOOKUP(W1822,'[1]vakuumierte Fertigprodukte'!$B:$C,2,FALSE)=0,"Fertigprodukte"),
IFERROR(IF(VLOOKUP(W1822,'[1]vakuumierte Fertigprodukte'!$E:$FI,2,FALSE)=0,"Vakuumierte Zipfel"),
IFERROR(IF(VLOOKUP(W1822,[1]Wurste!$B:$C,2,FALSE)=0,"Räucherwürste"),
IFERROR(IF(VLOOKUP(W1822,[1]Wurste!$E:$F,2,FALSE)=0,"URW/URGW Wurst"),
IFERROR(IF(VLOOKUP(W1822,[1]Wurste!$H:$I,2,FALSE)=0,"HF-Wurst Vegan"),
IFERROR(IF(VLOOKUP(W1822,[1]Wurste!$K:$L,2,FALSE)=0,"320er ohne Würste"),
IFERROR(IF(AND(OR(Abfalldokumentation!$I1822="BU3",Abfalldokumentation!$I1822="Verkauf"),Abfalldokumentation!$N1822="Schimmel",Abfalldokumentation!$O1822="keinen Abnehmer/kein Schälpersonal"),"Div. Zipfel, ES ohne Verwendung",VLOOKUP(Abfalldokumentation!$M1822,Produktgruppen!A:B,2,FALSE)),"-")))))))))))))))))))))))</f>
        <v>Offen ungeschält ABS</v>
      </c>
      <c r="M1822" s="109" t="str">
        <f>IFERROR(VLOOKUP(Abfalldokumentation!$W1822,Artikel!A:C,3,FALSE),Abfalldokumentation!$W1822)</f>
        <v>ABS GRUY</v>
      </c>
      <c r="N1822" s="109" t="str">
        <f>VLOOKUP(D1822,'Liste Gründe'!A:D,2,FALSE)</f>
        <v>Schimmel</v>
      </c>
      <c r="O1822" s="107" t="str">
        <f>IF(ISBLANK(F1822),VLOOKUP(Abfalldokumentation!$X1822,'Liste Gründe'!A:D,3,FALSE),F1822)</f>
        <v>Schimmel</v>
      </c>
      <c r="P1822" s="109" t="str">
        <f>IF(ISBLANK(Abfalldokumentation!$G1822),"-",Abfalldokumentation!$G1822)</f>
        <v>-</v>
      </c>
      <c r="Q1822" s="109">
        <f t="shared" si="253"/>
        <v>46</v>
      </c>
      <c r="R1822" s="111" t="str">
        <f t="shared" si="254"/>
        <v>Produkte</v>
      </c>
      <c r="S1822" s="111" t="str">
        <f t="shared" si="255"/>
        <v>BUs</v>
      </c>
      <c r="T1822" s="111" t="str">
        <f t="shared" si="256"/>
        <v>Symptome</v>
      </c>
      <c r="U1822" s="109">
        <f>IFERROR(VLOOKUP(Abfalldokumentation!$W1822,Kennzahlen!S:U,3,FALSE)*Abfalldokumentation!$J1822,"0")</f>
        <v>5</v>
      </c>
      <c r="V1822" s="109" t="str">
        <f>IF(ISBLANK(A1822),VLOOKUP(Abfalldokumentation!$W1822,'Linien - BU'!R:S,2,FALSE),A1822)</f>
        <v>BU4</v>
      </c>
      <c r="W1822" s="113">
        <f t="shared" si="257"/>
        <v>29500908</v>
      </c>
      <c r="X1822" s="113">
        <f t="shared" si="258"/>
        <v>12</v>
      </c>
    </row>
    <row r="1823" spans="1:24" ht="30" customHeight="1" x14ac:dyDescent="0.25">
      <c r="A1823" s="94" t="s">
        <v>9</v>
      </c>
      <c r="B1823" s="96">
        <v>29500908</v>
      </c>
      <c r="C1823" s="96">
        <v>13</v>
      </c>
      <c r="D1823" s="96">
        <v>12</v>
      </c>
      <c r="E1823" s="97">
        <v>44516</v>
      </c>
      <c r="F1823" s="99"/>
      <c r="G1823" s="96"/>
      <c r="H1823" s="101" t="str">
        <f>IFERROR(VLOOKUP(Abfalldokumentation!$B1823,Artikel!A:C,3,FALSE),Abfalldokumentation!$B1823)</f>
        <v>ABS GRUY</v>
      </c>
      <c r="I1823" s="103" t="str">
        <f>VLOOKUP(V1823,'Linien - BU'!A:B,2,FALSE)</f>
        <v>BU4</v>
      </c>
      <c r="J1823" s="105">
        <f t="shared" si="252"/>
        <v>13</v>
      </c>
      <c r="K1823" s="107">
        <f>Abfalldokumentation!$E1823</f>
        <v>44516</v>
      </c>
      <c r="L1823" s="105" t="str">
        <f>IFERROR(IF(VLOOKUP(W1823,'[1]Rohware 230'!$B:$C,2,FALSE)=0,"Rohware"),
IFERROR(IF(VLOOKUP(W1823,[1]Sammelnr.!$B:$C,2,FALSE)=0,"Sammelnr. ungeschält ABS"),
IFERROR(IF(VLOOKUP(W1823,[1]Sammelnr.!$E:$F,2,FALSE)=0,"Sammelnr. ungeschält VS"),
IFERROR(IF(VLOOKUP(W1823,[1]Sammelnr.!$H:$I,2,FALSE)=0,"Sammelnr. geschält"),
IFERROR(IF(VLOOKUP(W1823,[1]Offen!$B:$C,2,FALSE)=0,"Offen ungeschält ABS"),
IFERROR(IF(VLOOKUP(W1823,[1]Offen!$E:$F,2,FALSE)=0,"Offen ungeschält VOS"),
IFERROR(IF(VLOOKUP(W1823,[1]Offen!$H:$I,2,FALSE)=0,"Offen geschält RW"),
IFERROR(IF(VLOOKUP(W1823,[1]Offen!$K:$L,2,FALSE)=0,"Offen vegan"),
IFERROR(IF(VLOOKUP(W1823,[1]Offen!$N:$O,2,FALSE)=0,"Offen Zipfel"),
IFERROR(IF(VLOOKUP(W1823,[1]Offen!$Q:$R,2,FALSE)=0,"Offen Endstücke"),
IFERROR(IF(VLOOKUP(W1823,[1]Vakuumiert!$B:$C,2,FALSE)=0,"Vakuumierter VOS ungeschält"),
IFERROR(IF(VLOOKUP(W1823,[1]Vakuumiert!$E:$F,2,FALSE)=0,"Vakuumierter ABS ungeschält"),
IFERROR(IF(VLOOKUP(W1823,[1]Vakuumiert!$H:$I,2,FALSE)=0,"Vakuumierter VOS geschält"),
IFERROR(IF(VLOOKUP(W1823,[1]Vakuumiert!$K:$L,2,FALSE)=0,"Vakuumierter VOS vegan"),
IFERROR(IF(VLOOKUP(W1823,[1]Vakuumiert!$N:$O,2,FALSE)=0,"Vakuumierter VOS Zipfel"),
IFERROR(IF(VLOOKUP(W1823,[1]Vakuumiert!$Q:$R,2,FALSE)=0,"Vakuumiert geschält"),
IFERROR(IF(VLOOKUP(W1823,'[1]vakuumierte Fertigprodukte'!$B:$C,2,FALSE)=0,"Fertigprodukte"),
IFERROR(IF(VLOOKUP(W1823,'[1]vakuumierte Fertigprodukte'!$E:$FI,2,FALSE)=0,"Vakuumierte Zipfel"),
IFERROR(IF(VLOOKUP(W1823,[1]Wurste!$B:$C,2,FALSE)=0,"Räucherwürste"),
IFERROR(IF(VLOOKUP(W1823,[1]Wurste!$E:$F,2,FALSE)=0,"URW/URGW Wurst"),
IFERROR(IF(VLOOKUP(W1823,[1]Wurste!$H:$I,2,FALSE)=0,"HF-Wurst Vegan"),
IFERROR(IF(VLOOKUP(W1823,[1]Wurste!$K:$L,2,FALSE)=0,"320er ohne Würste"),
IFERROR(IF(AND(OR(Abfalldokumentation!$I1823="BU3",Abfalldokumentation!$I1823="Verkauf"),Abfalldokumentation!$N1823="Schimmel",Abfalldokumentation!$O1823="keinen Abnehmer/kein Schälpersonal"),"Div. Zipfel, ES ohne Verwendung",VLOOKUP(Abfalldokumentation!$M1823,Produktgruppen!A:B,2,FALSE)),"-")))))))))))))))))))))))</f>
        <v>Offen ungeschält ABS</v>
      </c>
      <c r="M1823" s="109" t="str">
        <f>IFERROR(VLOOKUP(Abfalldokumentation!$W1823,Artikel!A:C,3,FALSE),Abfalldokumentation!$W1823)</f>
        <v>ABS GRUY</v>
      </c>
      <c r="N1823" s="109" t="str">
        <f>VLOOKUP(D1823,'Liste Gründe'!A:D,2,FALSE)</f>
        <v>Schimmel</v>
      </c>
      <c r="O1823" s="107" t="str">
        <f>IF(ISBLANK(F1823),VLOOKUP(Abfalldokumentation!$X1823,'Liste Gründe'!A:D,3,FALSE),F1823)</f>
        <v>Schimmel</v>
      </c>
      <c r="P1823" s="109" t="str">
        <f>IF(ISBLANK(Abfalldokumentation!$G1823),"-",Abfalldokumentation!$G1823)</f>
        <v>-</v>
      </c>
      <c r="Q1823" s="109">
        <f t="shared" si="253"/>
        <v>46</v>
      </c>
      <c r="R1823" s="111" t="str">
        <f t="shared" si="254"/>
        <v>Produkte</v>
      </c>
      <c r="S1823" s="111" t="str">
        <f t="shared" si="255"/>
        <v>BUs</v>
      </c>
      <c r="T1823" s="111" t="str">
        <f t="shared" si="256"/>
        <v>Symptome</v>
      </c>
      <c r="U1823" s="109">
        <f>IFERROR(VLOOKUP(Abfalldokumentation!$W1823,Kennzahlen!S:U,3,FALSE)*Abfalldokumentation!$J1823,"0")</f>
        <v>6.5</v>
      </c>
      <c r="V1823" s="109" t="str">
        <f>IF(ISBLANK(A1823),VLOOKUP(Abfalldokumentation!$W1823,'Linien - BU'!R:S,2,FALSE),A1823)</f>
        <v>BU4</v>
      </c>
      <c r="W1823" s="113">
        <f t="shared" si="257"/>
        <v>29500908</v>
      </c>
      <c r="X1823" s="113">
        <f t="shared" si="258"/>
        <v>12</v>
      </c>
    </row>
    <row r="1824" spans="1:24" ht="30" customHeight="1" x14ac:dyDescent="0.25">
      <c r="A1824" s="94" t="s">
        <v>9</v>
      </c>
      <c r="B1824" s="96">
        <v>29500952</v>
      </c>
      <c r="C1824" s="96">
        <v>17</v>
      </c>
      <c r="D1824" s="96">
        <v>61</v>
      </c>
      <c r="E1824" s="97">
        <v>44516</v>
      </c>
      <c r="F1824" s="99"/>
      <c r="G1824" s="96"/>
      <c r="H1824" s="101" t="str">
        <f>IFERROR(VLOOKUP(Abfalldokumentation!$B1824,Artikel!A:C,3,FALSE),Abfalldokumentation!$B1824)</f>
        <v>ABS GRÜN-PESTO</v>
      </c>
      <c r="I1824" s="103" t="str">
        <f>VLOOKUP(V1824,'Linien - BU'!A:B,2,FALSE)</f>
        <v>BU4</v>
      </c>
      <c r="J1824" s="105">
        <f t="shared" si="252"/>
        <v>17</v>
      </c>
      <c r="K1824" s="107">
        <f>Abfalldokumentation!$E1824</f>
        <v>44516</v>
      </c>
      <c r="L1824" s="105" t="str">
        <f>IFERROR(IF(VLOOKUP(W1824,'[1]Rohware 230'!$B:$C,2,FALSE)=0,"Rohware"),
IFERROR(IF(VLOOKUP(W1824,[1]Sammelnr.!$B:$C,2,FALSE)=0,"Sammelnr. ungeschält ABS"),
IFERROR(IF(VLOOKUP(W1824,[1]Sammelnr.!$E:$F,2,FALSE)=0,"Sammelnr. ungeschält VS"),
IFERROR(IF(VLOOKUP(W1824,[1]Sammelnr.!$H:$I,2,FALSE)=0,"Sammelnr. geschält"),
IFERROR(IF(VLOOKUP(W1824,[1]Offen!$B:$C,2,FALSE)=0,"Offen ungeschält ABS"),
IFERROR(IF(VLOOKUP(W1824,[1]Offen!$E:$F,2,FALSE)=0,"Offen ungeschält VOS"),
IFERROR(IF(VLOOKUP(W1824,[1]Offen!$H:$I,2,FALSE)=0,"Offen geschält RW"),
IFERROR(IF(VLOOKUP(W1824,[1]Offen!$K:$L,2,FALSE)=0,"Offen vegan"),
IFERROR(IF(VLOOKUP(W1824,[1]Offen!$N:$O,2,FALSE)=0,"Offen Zipfel"),
IFERROR(IF(VLOOKUP(W1824,[1]Offen!$Q:$R,2,FALSE)=0,"Offen Endstücke"),
IFERROR(IF(VLOOKUP(W1824,[1]Vakuumiert!$B:$C,2,FALSE)=0,"Vakuumierter VOS ungeschält"),
IFERROR(IF(VLOOKUP(W1824,[1]Vakuumiert!$E:$F,2,FALSE)=0,"Vakuumierter ABS ungeschält"),
IFERROR(IF(VLOOKUP(W1824,[1]Vakuumiert!$H:$I,2,FALSE)=0,"Vakuumierter VOS geschält"),
IFERROR(IF(VLOOKUP(W1824,[1]Vakuumiert!$K:$L,2,FALSE)=0,"Vakuumierter VOS vegan"),
IFERROR(IF(VLOOKUP(W1824,[1]Vakuumiert!$N:$O,2,FALSE)=0,"Vakuumierter VOS Zipfel"),
IFERROR(IF(VLOOKUP(W1824,[1]Vakuumiert!$Q:$R,2,FALSE)=0,"Vakuumiert geschält"),
IFERROR(IF(VLOOKUP(W1824,'[1]vakuumierte Fertigprodukte'!$B:$C,2,FALSE)=0,"Fertigprodukte"),
IFERROR(IF(VLOOKUP(W1824,'[1]vakuumierte Fertigprodukte'!$E:$FI,2,FALSE)=0,"Vakuumierte Zipfel"),
IFERROR(IF(VLOOKUP(W1824,[1]Wurste!$B:$C,2,FALSE)=0,"Räucherwürste"),
IFERROR(IF(VLOOKUP(W1824,[1]Wurste!$E:$F,2,FALSE)=0,"URW/URGW Wurst"),
IFERROR(IF(VLOOKUP(W1824,[1]Wurste!$H:$I,2,FALSE)=0,"HF-Wurst Vegan"),
IFERROR(IF(VLOOKUP(W1824,[1]Wurste!$K:$L,2,FALSE)=0,"320er ohne Würste"),
IFERROR(IF(AND(OR(Abfalldokumentation!$I1824="BU3",Abfalldokumentation!$I1824="Verkauf"),Abfalldokumentation!$N1824="Schimmel",Abfalldokumentation!$O1824="keinen Abnehmer/kein Schälpersonal"),"Div. Zipfel, ES ohne Verwendung",VLOOKUP(Abfalldokumentation!$M1824,Produktgruppen!A:B,2,FALSE)),"-")))))))))))))))))))))))</f>
        <v>Offen ungeschält ABS</v>
      </c>
      <c r="M1824" s="109" t="str">
        <f>IFERROR(VLOOKUP(Abfalldokumentation!$W1824,Artikel!A:C,3,FALSE),Abfalldokumentation!$W1824)</f>
        <v>ABS GRÜN-PESTO</v>
      </c>
      <c r="N1824" s="109" t="str">
        <f>VLOOKUP(D1824,'Liste Gründe'!A:D,2,FALSE)</f>
        <v>keinen Verwendungszweck</v>
      </c>
      <c r="O1824" s="107" t="str">
        <f>IF(ISBLANK(F1824),VLOOKUP(Abfalldokumentation!$X1824,'Liste Gründe'!A:D,3,FALSE),F1824)</f>
        <v>keinen Verwendungszweck</v>
      </c>
      <c r="P1824" s="109" t="str">
        <f>IF(ISBLANK(Abfalldokumentation!$G1824),"-",Abfalldokumentation!$G1824)</f>
        <v>-</v>
      </c>
      <c r="Q1824" s="109">
        <f t="shared" si="253"/>
        <v>46</v>
      </c>
      <c r="R1824" s="111" t="str">
        <f t="shared" si="254"/>
        <v>Produkte</v>
      </c>
      <c r="S1824" s="111" t="str">
        <f t="shared" si="255"/>
        <v>BUs</v>
      </c>
      <c r="T1824" s="111" t="str">
        <f t="shared" si="256"/>
        <v>Symptome</v>
      </c>
      <c r="U1824" s="109">
        <f>IFERROR(VLOOKUP(Abfalldokumentation!$W1824,Kennzahlen!S:U,3,FALSE)*Abfalldokumentation!$J1824,"0")</f>
        <v>25.5</v>
      </c>
      <c r="V1824" s="109" t="str">
        <f>IF(ISBLANK(A1824),VLOOKUP(Abfalldokumentation!$W1824,'Linien - BU'!R:S,2,FALSE),A1824)</f>
        <v>BU4</v>
      </c>
      <c r="W1824" s="113">
        <f t="shared" si="257"/>
        <v>29500952</v>
      </c>
      <c r="X1824" s="113">
        <f t="shared" si="258"/>
        <v>61</v>
      </c>
    </row>
    <row r="1825" spans="1:24" ht="30" customHeight="1" x14ac:dyDescent="0.25">
      <c r="A1825" s="94" t="s">
        <v>9</v>
      </c>
      <c r="B1825" s="96">
        <v>29500952</v>
      </c>
      <c r="C1825" s="96">
        <v>10</v>
      </c>
      <c r="D1825" s="96">
        <v>61</v>
      </c>
      <c r="E1825" s="97">
        <v>44516</v>
      </c>
      <c r="F1825" s="99"/>
      <c r="G1825" s="96"/>
      <c r="H1825" s="101" t="str">
        <f>IFERROR(VLOOKUP(Abfalldokumentation!$B1825,Artikel!A:C,3,FALSE),Abfalldokumentation!$B1825)</f>
        <v>ABS GRÜN-PESTO</v>
      </c>
      <c r="I1825" s="103" t="str">
        <f>VLOOKUP(V1825,'Linien - BU'!A:B,2,FALSE)</f>
        <v>BU4</v>
      </c>
      <c r="J1825" s="105">
        <f t="shared" si="252"/>
        <v>10</v>
      </c>
      <c r="K1825" s="107">
        <f>Abfalldokumentation!$E1825</f>
        <v>44516</v>
      </c>
      <c r="L1825" s="105" t="str">
        <f>IFERROR(IF(VLOOKUP(W1825,'[1]Rohware 230'!$B:$C,2,FALSE)=0,"Rohware"),
IFERROR(IF(VLOOKUP(W1825,[1]Sammelnr.!$B:$C,2,FALSE)=0,"Sammelnr. ungeschält ABS"),
IFERROR(IF(VLOOKUP(W1825,[1]Sammelnr.!$E:$F,2,FALSE)=0,"Sammelnr. ungeschält VS"),
IFERROR(IF(VLOOKUP(W1825,[1]Sammelnr.!$H:$I,2,FALSE)=0,"Sammelnr. geschält"),
IFERROR(IF(VLOOKUP(W1825,[1]Offen!$B:$C,2,FALSE)=0,"Offen ungeschält ABS"),
IFERROR(IF(VLOOKUP(W1825,[1]Offen!$E:$F,2,FALSE)=0,"Offen ungeschält VOS"),
IFERROR(IF(VLOOKUP(W1825,[1]Offen!$H:$I,2,FALSE)=0,"Offen geschält RW"),
IFERROR(IF(VLOOKUP(W1825,[1]Offen!$K:$L,2,FALSE)=0,"Offen vegan"),
IFERROR(IF(VLOOKUP(W1825,[1]Offen!$N:$O,2,FALSE)=0,"Offen Zipfel"),
IFERROR(IF(VLOOKUP(W1825,[1]Offen!$Q:$R,2,FALSE)=0,"Offen Endstücke"),
IFERROR(IF(VLOOKUP(W1825,[1]Vakuumiert!$B:$C,2,FALSE)=0,"Vakuumierter VOS ungeschält"),
IFERROR(IF(VLOOKUP(W1825,[1]Vakuumiert!$E:$F,2,FALSE)=0,"Vakuumierter ABS ungeschält"),
IFERROR(IF(VLOOKUP(W1825,[1]Vakuumiert!$H:$I,2,FALSE)=0,"Vakuumierter VOS geschält"),
IFERROR(IF(VLOOKUP(W1825,[1]Vakuumiert!$K:$L,2,FALSE)=0,"Vakuumierter VOS vegan"),
IFERROR(IF(VLOOKUP(W1825,[1]Vakuumiert!$N:$O,2,FALSE)=0,"Vakuumierter VOS Zipfel"),
IFERROR(IF(VLOOKUP(W1825,[1]Vakuumiert!$Q:$R,2,FALSE)=0,"Vakuumiert geschält"),
IFERROR(IF(VLOOKUP(W1825,'[1]vakuumierte Fertigprodukte'!$B:$C,2,FALSE)=0,"Fertigprodukte"),
IFERROR(IF(VLOOKUP(W1825,'[1]vakuumierte Fertigprodukte'!$E:$FI,2,FALSE)=0,"Vakuumierte Zipfel"),
IFERROR(IF(VLOOKUP(W1825,[1]Wurste!$B:$C,2,FALSE)=0,"Räucherwürste"),
IFERROR(IF(VLOOKUP(W1825,[1]Wurste!$E:$F,2,FALSE)=0,"URW/URGW Wurst"),
IFERROR(IF(VLOOKUP(W1825,[1]Wurste!$H:$I,2,FALSE)=0,"HF-Wurst Vegan"),
IFERROR(IF(VLOOKUP(W1825,[1]Wurste!$K:$L,2,FALSE)=0,"320er ohne Würste"),
IFERROR(IF(AND(OR(Abfalldokumentation!$I1825="BU3",Abfalldokumentation!$I1825="Verkauf"),Abfalldokumentation!$N1825="Schimmel",Abfalldokumentation!$O1825="keinen Abnehmer/kein Schälpersonal"),"Div. Zipfel, ES ohne Verwendung",VLOOKUP(Abfalldokumentation!$M1825,Produktgruppen!A:B,2,FALSE)),"-")))))))))))))))))))))))</f>
        <v>Offen ungeschält ABS</v>
      </c>
      <c r="M1825" s="109" t="str">
        <f>IFERROR(VLOOKUP(Abfalldokumentation!$W1825,Artikel!A:C,3,FALSE),Abfalldokumentation!$W1825)</f>
        <v>ABS GRÜN-PESTO</v>
      </c>
      <c r="N1825" s="109" t="str">
        <f>VLOOKUP(D1825,'Liste Gründe'!A:D,2,FALSE)</f>
        <v>keinen Verwendungszweck</v>
      </c>
      <c r="O1825" s="107" t="str">
        <f>IF(ISBLANK(F1825),VLOOKUP(Abfalldokumentation!$X1825,'Liste Gründe'!A:D,3,FALSE),F1825)</f>
        <v>keinen Verwendungszweck</v>
      </c>
      <c r="P1825" s="109" t="str">
        <f>IF(ISBLANK(Abfalldokumentation!$G1825),"-",Abfalldokumentation!$G1825)</f>
        <v>-</v>
      </c>
      <c r="Q1825" s="109">
        <f t="shared" si="253"/>
        <v>46</v>
      </c>
      <c r="R1825" s="111" t="str">
        <f t="shared" si="254"/>
        <v>Produkte</v>
      </c>
      <c r="S1825" s="111" t="str">
        <f t="shared" si="255"/>
        <v>BUs</v>
      </c>
      <c r="T1825" s="111" t="str">
        <f t="shared" si="256"/>
        <v>Symptome</v>
      </c>
      <c r="U1825" s="109">
        <f>IFERROR(VLOOKUP(Abfalldokumentation!$W1825,Kennzahlen!S:U,3,FALSE)*Abfalldokumentation!$J1825,"0")</f>
        <v>15</v>
      </c>
      <c r="V1825" s="109" t="str">
        <f>IF(ISBLANK(A1825),VLOOKUP(Abfalldokumentation!$W1825,'Linien - BU'!R:S,2,FALSE),A1825)</f>
        <v>BU4</v>
      </c>
      <c r="W1825" s="113">
        <f t="shared" si="257"/>
        <v>29500952</v>
      </c>
      <c r="X1825" s="113">
        <f t="shared" si="258"/>
        <v>61</v>
      </c>
    </row>
    <row r="1826" spans="1:24" ht="30" customHeight="1" x14ac:dyDescent="0.25">
      <c r="A1826" s="94" t="s">
        <v>9</v>
      </c>
      <c r="B1826" s="96">
        <v>29501028</v>
      </c>
      <c r="C1826" s="96">
        <v>9</v>
      </c>
      <c r="D1826" s="96">
        <v>61</v>
      </c>
      <c r="E1826" s="97">
        <v>44516</v>
      </c>
      <c r="F1826" s="99"/>
      <c r="G1826" s="96"/>
      <c r="H1826" s="101" t="str">
        <f>IFERROR(VLOOKUP(Abfalldokumentation!$B1826,Artikel!A:C,3,FALSE),Abfalldokumentation!$B1826)</f>
        <v>ABS KELLERGEIST</v>
      </c>
      <c r="I1826" s="103" t="str">
        <f>VLOOKUP(V1826,'Linien - BU'!A:B,2,FALSE)</f>
        <v>BU4</v>
      </c>
      <c r="J1826" s="105">
        <f t="shared" si="252"/>
        <v>9</v>
      </c>
      <c r="K1826" s="107">
        <f>Abfalldokumentation!$E1826</f>
        <v>44516</v>
      </c>
      <c r="L1826" s="105" t="str">
        <f>IFERROR(IF(VLOOKUP(W1826,'[1]Rohware 230'!$B:$C,2,FALSE)=0,"Rohware"),
IFERROR(IF(VLOOKUP(W1826,[1]Sammelnr.!$B:$C,2,FALSE)=0,"Sammelnr. ungeschält ABS"),
IFERROR(IF(VLOOKUP(W1826,[1]Sammelnr.!$E:$F,2,FALSE)=0,"Sammelnr. ungeschält VS"),
IFERROR(IF(VLOOKUP(W1826,[1]Sammelnr.!$H:$I,2,FALSE)=0,"Sammelnr. geschält"),
IFERROR(IF(VLOOKUP(W1826,[1]Offen!$B:$C,2,FALSE)=0,"Offen ungeschält ABS"),
IFERROR(IF(VLOOKUP(W1826,[1]Offen!$E:$F,2,FALSE)=0,"Offen ungeschält VOS"),
IFERROR(IF(VLOOKUP(W1826,[1]Offen!$H:$I,2,FALSE)=0,"Offen geschält RW"),
IFERROR(IF(VLOOKUP(W1826,[1]Offen!$K:$L,2,FALSE)=0,"Offen vegan"),
IFERROR(IF(VLOOKUP(W1826,[1]Offen!$N:$O,2,FALSE)=0,"Offen Zipfel"),
IFERROR(IF(VLOOKUP(W1826,[1]Offen!$Q:$R,2,FALSE)=0,"Offen Endstücke"),
IFERROR(IF(VLOOKUP(W1826,[1]Vakuumiert!$B:$C,2,FALSE)=0,"Vakuumierter VOS ungeschält"),
IFERROR(IF(VLOOKUP(W1826,[1]Vakuumiert!$E:$F,2,FALSE)=0,"Vakuumierter ABS ungeschält"),
IFERROR(IF(VLOOKUP(W1826,[1]Vakuumiert!$H:$I,2,FALSE)=0,"Vakuumierter VOS geschält"),
IFERROR(IF(VLOOKUP(W1826,[1]Vakuumiert!$K:$L,2,FALSE)=0,"Vakuumierter VOS vegan"),
IFERROR(IF(VLOOKUP(W1826,[1]Vakuumiert!$N:$O,2,FALSE)=0,"Vakuumierter VOS Zipfel"),
IFERROR(IF(VLOOKUP(W1826,[1]Vakuumiert!$Q:$R,2,FALSE)=0,"Vakuumiert geschält"),
IFERROR(IF(VLOOKUP(W1826,'[1]vakuumierte Fertigprodukte'!$B:$C,2,FALSE)=0,"Fertigprodukte"),
IFERROR(IF(VLOOKUP(W1826,'[1]vakuumierte Fertigprodukte'!$E:$FI,2,FALSE)=0,"Vakuumierte Zipfel"),
IFERROR(IF(VLOOKUP(W1826,[1]Wurste!$B:$C,2,FALSE)=0,"Räucherwürste"),
IFERROR(IF(VLOOKUP(W1826,[1]Wurste!$E:$F,2,FALSE)=0,"URW/URGW Wurst"),
IFERROR(IF(VLOOKUP(W1826,[1]Wurste!$H:$I,2,FALSE)=0,"HF-Wurst Vegan"),
IFERROR(IF(VLOOKUP(W1826,[1]Wurste!$K:$L,2,FALSE)=0,"320er ohne Würste"),
IFERROR(IF(AND(OR(Abfalldokumentation!$I1826="BU3",Abfalldokumentation!$I1826="Verkauf"),Abfalldokumentation!$N1826="Schimmel",Abfalldokumentation!$O1826="keinen Abnehmer/kein Schälpersonal"),"Div. Zipfel, ES ohne Verwendung",VLOOKUP(Abfalldokumentation!$M1826,Produktgruppen!A:B,2,FALSE)),"-")))))))))))))))))))))))</f>
        <v>Offen ungeschält ABS</v>
      </c>
      <c r="M1826" s="109" t="str">
        <f>IFERROR(VLOOKUP(Abfalldokumentation!$W1826,Artikel!A:C,3,FALSE),Abfalldokumentation!$W1826)</f>
        <v>ABS KELLERGEIST</v>
      </c>
      <c r="N1826" s="109" t="str">
        <f>VLOOKUP(D1826,'Liste Gründe'!A:D,2,FALSE)</f>
        <v>keinen Verwendungszweck</v>
      </c>
      <c r="O1826" s="107" t="str">
        <f>IF(ISBLANK(F1826),VLOOKUP(Abfalldokumentation!$X1826,'Liste Gründe'!A:D,3,FALSE),F1826)</f>
        <v>keinen Verwendungszweck</v>
      </c>
      <c r="P1826" s="109" t="str">
        <f>IF(ISBLANK(Abfalldokumentation!$G1826),"-",Abfalldokumentation!$G1826)</f>
        <v>-</v>
      </c>
      <c r="Q1826" s="109">
        <f t="shared" si="253"/>
        <v>46</v>
      </c>
      <c r="R1826" s="111" t="str">
        <f t="shared" si="254"/>
        <v>Produkte</v>
      </c>
      <c r="S1826" s="111" t="str">
        <f t="shared" si="255"/>
        <v>BUs</v>
      </c>
      <c r="T1826" s="111" t="str">
        <f t="shared" si="256"/>
        <v>Symptome</v>
      </c>
      <c r="U1826" s="109">
        <f>IFERROR(VLOOKUP(Abfalldokumentation!$W1826,Kennzahlen!S:U,3,FALSE)*Abfalldokumentation!$J1826,"0")</f>
        <v>9.0000000000000008E-4</v>
      </c>
      <c r="V1826" s="109" t="str">
        <f>IF(ISBLANK(A1826),VLOOKUP(Abfalldokumentation!$W1826,'Linien - BU'!R:S,2,FALSE),A1826)</f>
        <v>BU4</v>
      </c>
      <c r="W1826" s="113">
        <f t="shared" si="257"/>
        <v>29501028</v>
      </c>
      <c r="X1826" s="113">
        <f t="shared" si="258"/>
        <v>61</v>
      </c>
    </row>
    <row r="1827" spans="1:24" ht="30" customHeight="1" x14ac:dyDescent="0.25">
      <c r="A1827" s="94" t="s">
        <v>9</v>
      </c>
      <c r="B1827" s="96">
        <v>29501029</v>
      </c>
      <c r="C1827" s="96">
        <v>10</v>
      </c>
      <c r="D1827" s="96">
        <v>61</v>
      </c>
      <c r="E1827" s="97">
        <v>44516</v>
      </c>
      <c r="F1827" s="99"/>
      <c r="G1827" s="96"/>
      <c r="H1827" s="101" t="str">
        <f>IFERROR(VLOOKUP(Abfalldokumentation!$B1827,Artikel!A:C,3,FALSE),Abfalldokumentation!$B1827)</f>
        <v>ABS BRUSCHETTA</v>
      </c>
      <c r="I1827" s="103" t="str">
        <f>VLOOKUP(V1827,'Linien - BU'!A:B,2,FALSE)</f>
        <v>BU4</v>
      </c>
      <c r="J1827" s="105">
        <f t="shared" si="252"/>
        <v>10</v>
      </c>
      <c r="K1827" s="107">
        <f>Abfalldokumentation!$E1827</f>
        <v>44516</v>
      </c>
      <c r="L1827" s="105" t="str">
        <f>IFERROR(IF(VLOOKUP(W1827,'[1]Rohware 230'!$B:$C,2,FALSE)=0,"Rohware"),
IFERROR(IF(VLOOKUP(W1827,[1]Sammelnr.!$B:$C,2,FALSE)=0,"Sammelnr. ungeschält ABS"),
IFERROR(IF(VLOOKUP(W1827,[1]Sammelnr.!$E:$F,2,FALSE)=0,"Sammelnr. ungeschält VS"),
IFERROR(IF(VLOOKUP(W1827,[1]Sammelnr.!$H:$I,2,FALSE)=0,"Sammelnr. geschält"),
IFERROR(IF(VLOOKUP(W1827,[1]Offen!$B:$C,2,FALSE)=0,"Offen ungeschält ABS"),
IFERROR(IF(VLOOKUP(W1827,[1]Offen!$E:$F,2,FALSE)=0,"Offen ungeschält VOS"),
IFERROR(IF(VLOOKUP(W1827,[1]Offen!$H:$I,2,FALSE)=0,"Offen geschält RW"),
IFERROR(IF(VLOOKUP(W1827,[1]Offen!$K:$L,2,FALSE)=0,"Offen vegan"),
IFERROR(IF(VLOOKUP(W1827,[1]Offen!$N:$O,2,FALSE)=0,"Offen Zipfel"),
IFERROR(IF(VLOOKUP(W1827,[1]Offen!$Q:$R,2,FALSE)=0,"Offen Endstücke"),
IFERROR(IF(VLOOKUP(W1827,[1]Vakuumiert!$B:$C,2,FALSE)=0,"Vakuumierter VOS ungeschält"),
IFERROR(IF(VLOOKUP(W1827,[1]Vakuumiert!$E:$F,2,FALSE)=0,"Vakuumierter ABS ungeschält"),
IFERROR(IF(VLOOKUP(W1827,[1]Vakuumiert!$H:$I,2,FALSE)=0,"Vakuumierter VOS geschält"),
IFERROR(IF(VLOOKUP(W1827,[1]Vakuumiert!$K:$L,2,FALSE)=0,"Vakuumierter VOS vegan"),
IFERROR(IF(VLOOKUP(W1827,[1]Vakuumiert!$N:$O,2,FALSE)=0,"Vakuumierter VOS Zipfel"),
IFERROR(IF(VLOOKUP(W1827,[1]Vakuumiert!$Q:$R,2,FALSE)=0,"Vakuumiert geschält"),
IFERROR(IF(VLOOKUP(W1827,'[1]vakuumierte Fertigprodukte'!$B:$C,2,FALSE)=0,"Fertigprodukte"),
IFERROR(IF(VLOOKUP(W1827,'[1]vakuumierte Fertigprodukte'!$E:$FI,2,FALSE)=0,"Vakuumierte Zipfel"),
IFERROR(IF(VLOOKUP(W1827,[1]Wurste!$B:$C,2,FALSE)=0,"Räucherwürste"),
IFERROR(IF(VLOOKUP(W1827,[1]Wurste!$E:$F,2,FALSE)=0,"URW/URGW Wurst"),
IFERROR(IF(VLOOKUP(W1827,[1]Wurste!$H:$I,2,FALSE)=0,"HF-Wurst Vegan"),
IFERROR(IF(VLOOKUP(W1827,[1]Wurste!$K:$L,2,FALSE)=0,"320er ohne Würste"),
IFERROR(IF(AND(OR(Abfalldokumentation!$I1827="BU3",Abfalldokumentation!$I1827="Verkauf"),Abfalldokumentation!$N1827="Schimmel",Abfalldokumentation!$O1827="keinen Abnehmer/kein Schälpersonal"),"Div. Zipfel, ES ohne Verwendung",VLOOKUP(Abfalldokumentation!$M1827,Produktgruppen!A:B,2,FALSE)),"-")))))))))))))))))))))))</f>
        <v>Offen ungeschält ABS</v>
      </c>
      <c r="M1827" s="109" t="str">
        <f>IFERROR(VLOOKUP(Abfalldokumentation!$W1827,Artikel!A:C,3,FALSE),Abfalldokumentation!$W1827)</f>
        <v>ABS BRUSCHETTA</v>
      </c>
      <c r="N1827" s="109" t="str">
        <f>VLOOKUP(D1827,'Liste Gründe'!A:D,2,FALSE)</f>
        <v>keinen Verwendungszweck</v>
      </c>
      <c r="O1827" s="107" t="str">
        <f>IF(ISBLANK(F1827),VLOOKUP(Abfalldokumentation!$X1827,'Liste Gründe'!A:D,3,FALSE),F1827)</f>
        <v>keinen Verwendungszweck</v>
      </c>
      <c r="P1827" s="109" t="str">
        <f>IF(ISBLANK(Abfalldokumentation!$G1827),"-",Abfalldokumentation!$G1827)</f>
        <v>-</v>
      </c>
      <c r="Q1827" s="109">
        <f t="shared" si="253"/>
        <v>46</v>
      </c>
      <c r="R1827" s="111" t="str">
        <f t="shared" si="254"/>
        <v>Produkte</v>
      </c>
      <c r="S1827" s="111" t="str">
        <f t="shared" si="255"/>
        <v>BUs</v>
      </c>
      <c r="T1827" s="111" t="str">
        <f t="shared" si="256"/>
        <v>Symptome</v>
      </c>
      <c r="U1827" s="109">
        <f>IFERROR(VLOOKUP(Abfalldokumentation!$W1827,Kennzahlen!S:U,3,FALSE)*Abfalldokumentation!$J1827,"0")</f>
        <v>15</v>
      </c>
      <c r="V1827" s="109" t="str">
        <f>IF(ISBLANK(A1827),VLOOKUP(Abfalldokumentation!$W1827,'Linien - BU'!R:S,2,FALSE),A1827)</f>
        <v>BU4</v>
      </c>
      <c r="W1827" s="113">
        <f t="shared" si="257"/>
        <v>29501029</v>
      </c>
      <c r="X1827" s="113">
        <f t="shared" si="258"/>
        <v>61</v>
      </c>
    </row>
    <row r="1828" spans="1:24" ht="30" customHeight="1" x14ac:dyDescent="0.25">
      <c r="A1828" s="94" t="s">
        <v>9</v>
      </c>
      <c r="B1828" s="96">
        <v>29501039</v>
      </c>
      <c r="C1828" s="96">
        <v>18</v>
      </c>
      <c r="D1828" s="96">
        <v>61</v>
      </c>
      <c r="E1828" s="97">
        <v>44516</v>
      </c>
      <c r="F1828" s="99"/>
      <c r="G1828" s="96"/>
      <c r="H1828" s="101" t="str">
        <f>IFERROR(VLOOKUP(Abfalldokumentation!$B1828,Artikel!A:C,3,FALSE),Abfalldokumentation!$B1828)</f>
        <v>ABS OLD-AMSTERDAM</v>
      </c>
      <c r="I1828" s="103" t="str">
        <f>VLOOKUP(V1828,'Linien - BU'!A:B,2,FALSE)</f>
        <v>BU4</v>
      </c>
      <c r="J1828" s="105">
        <f t="shared" si="252"/>
        <v>18</v>
      </c>
      <c r="K1828" s="107">
        <f>Abfalldokumentation!$E1828</f>
        <v>44516</v>
      </c>
      <c r="L1828" s="105" t="str">
        <f>IFERROR(IF(VLOOKUP(W1828,'[1]Rohware 230'!$B:$C,2,FALSE)=0,"Rohware"),
IFERROR(IF(VLOOKUP(W1828,[1]Sammelnr.!$B:$C,2,FALSE)=0,"Sammelnr. ungeschält ABS"),
IFERROR(IF(VLOOKUP(W1828,[1]Sammelnr.!$E:$F,2,FALSE)=0,"Sammelnr. ungeschält VS"),
IFERROR(IF(VLOOKUP(W1828,[1]Sammelnr.!$H:$I,2,FALSE)=0,"Sammelnr. geschält"),
IFERROR(IF(VLOOKUP(W1828,[1]Offen!$B:$C,2,FALSE)=0,"Offen ungeschält ABS"),
IFERROR(IF(VLOOKUP(W1828,[1]Offen!$E:$F,2,FALSE)=0,"Offen ungeschält VOS"),
IFERROR(IF(VLOOKUP(W1828,[1]Offen!$H:$I,2,FALSE)=0,"Offen geschält RW"),
IFERROR(IF(VLOOKUP(W1828,[1]Offen!$K:$L,2,FALSE)=0,"Offen vegan"),
IFERROR(IF(VLOOKUP(W1828,[1]Offen!$N:$O,2,FALSE)=0,"Offen Zipfel"),
IFERROR(IF(VLOOKUP(W1828,[1]Offen!$Q:$R,2,FALSE)=0,"Offen Endstücke"),
IFERROR(IF(VLOOKUP(W1828,[1]Vakuumiert!$B:$C,2,FALSE)=0,"Vakuumierter VOS ungeschält"),
IFERROR(IF(VLOOKUP(W1828,[1]Vakuumiert!$E:$F,2,FALSE)=0,"Vakuumierter ABS ungeschält"),
IFERROR(IF(VLOOKUP(W1828,[1]Vakuumiert!$H:$I,2,FALSE)=0,"Vakuumierter VOS geschält"),
IFERROR(IF(VLOOKUP(W1828,[1]Vakuumiert!$K:$L,2,FALSE)=0,"Vakuumierter VOS vegan"),
IFERROR(IF(VLOOKUP(W1828,[1]Vakuumiert!$N:$O,2,FALSE)=0,"Vakuumierter VOS Zipfel"),
IFERROR(IF(VLOOKUP(W1828,[1]Vakuumiert!$Q:$R,2,FALSE)=0,"Vakuumiert geschält"),
IFERROR(IF(VLOOKUP(W1828,'[1]vakuumierte Fertigprodukte'!$B:$C,2,FALSE)=0,"Fertigprodukte"),
IFERROR(IF(VLOOKUP(W1828,'[1]vakuumierte Fertigprodukte'!$E:$FI,2,FALSE)=0,"Vakuumierte Zipfel"),
IFERROR(IF(VLOOKUP(W1828,[1]Wurste!$B:$C,2,FALSE)=0,"Räucherwürste"),
IFERROR(IF(VLOOKUP(W1828,[1]Wurste!$E:$F,2,FALSE)=0,"URW/URGW Wurst"),
IFERROR(IF(VLOOKUP(W1828,[1]Wurste!$H:$I,2,FALSE)=0,"HF-Wurst Vegan"),
IFERROR(IF(VLOOKUP(W1828,[1]Wurste!$K:$L,2,FALSE)=0,"320er ohne Würste"),
IFERROR(IF(AND(OR(Abfalldokumentation!$I1828="BU3",Abfalldokumentation!$I1828="Verkauf"),Abfalldokumentation!$N1828="Schimmel",Abfalldokumentation!$O1828="keinen Abnehmer/kein Schälpersonal"),"Div. Zipfel, ES ohne Verwendung",VLOOKUP(Abfalldokumentation!$M1828,Produktgruppen!A:B,2,FALSE)),"-")))))))))))))))))))))))</f>
        <v>Offen ungeschält ABS</v>
      </c>
      <c r="M1828" s="109" t="str">
        <f>IFERROR(VLOOKUP(Abfalldokumentation!$W1828,Artikel!A:C,3,FALSE),Abfalldokumentation!$W1828)</f>
        <v>ABS OLD-AMSTERDAM</v>
      </c>
      <c r="N1828" s="109" t="str">
        <f>VLOOKUP(D1828,'Liste Gründe'!A:D,2,FALSE)</f>
        <v>keinen Verwendungszweck</v>
      </c>
      <c r="O1828" s="107" t="str">
        <f>IF(ISBLANK(F1828),VLOOKUP(Abfalldokumentation!$X1828,'Liste Gründe'!A:D,3,FALSE),F1828)</f>
        <v>keinen Verwendungszweck</v>
      </c>
      <c r="P1828" s="109" t="str">
        <f>IF(ISBLANK(Abfalldokumentation!$G1828),"-",Abfalldokumentation!$G1828)</f>
        <v>-</v>
      </c>
      <c r="Q1828" s="109">
        <f t="shared" si="253"/>
        <v>46</v>
      </c>
      <c r="R1828" s="111" t="str">
        <f t="shared" si="254"/>
        <v>Produkte</v>
      </c>
      <c r="S1828" s="111" t="str">
        <f t="shared" si="255"/>
        <v>BUs</v>
      </c>
      <c r="T1828" s="111" t="str">
        <f t="shared" si="256"/>
        <v>Symptome</v>
      </c>
      <c r="U1828" s="109">
        <f>IFERROR(VLOOKUP(Abfalldokumentation!$W1828,Kennzahlen!S:U,3,FALSE)*Abfalldokumentation!$J1828,"0")</f>
        <v>1.8000000000000002E-3</v>
      </c>
      <c r="V1828" s="109" t="str">
        <f>IF(ISBLANK(A1828),VLOOKUP(Abfalldokumentation!$W1828,'Linien - BU'!R:S,2,FALSE),A1828)</f>
        <v>BU4</v>
      </c>
      <c r="W1828" s="113">
        <f t="shared" si="257"/>
        <v>29501039</v>
      </c>
      <c r="X1828" s="113">
        <f t="shared" si="258"/>
        <v>61</v>
      </c>
    </row>
    <row r="1829" spans="1:24" ht="30" customHeight="1" x14ac:dyDescent="0.25">
      <c r="A1829" s="94" t="s">
        <v>9</v>
      </c>
      <c r="B1829" s="96">
        <v>29501039</v>
      </c>
      <c r="C1829" s="96">
        <v>23</v>
      </c>
      <c r="D1829" s="96">
        <v>61</v>
      </c>
      <c r="E1829" s="97">
        <v>44516</v>
      </c>
      <c r="F1829" s="99"/>
      <c r="G1829" s="96"/>
      <c r="H1829" s="101" t="str">
        <f>IFERROR(VLOOKUP(Abfalldokumentation!$B1829,Artikel!A:C,3,FALSE),Abfalldokumentation!$B1829)</f>
        <v>ABS OLD-AMSTERDAM</v>
      </c>
      <c r="I1829" s="103" t="str">
        <f>VLOOKUP(V1829,'Linien - BU'!A:B,2,FALSE)</f>
        <v>BU4</v>
      </c>
      <c r="J1829" s="105">
        <f t="shared" si="252"/>
        <v>23</v>
      </c>
      <c r="K1829" s="107">
        <f>Abfalldokumentation!$E1829</f>
        <v>44516</v>
      </c>
      <c r="L1829" s="105" t="str">
        <f>IFERROR(IF(VLOOKUP(W1829,'[1]Rohware 230'!$B:$C,2,FALSE)=0,"Rohware"),
IFERROR(IF(VLOOKUP(W1829,[1]Sammelnr.!$B:$C,2,FALSE)=0,"Sammelnr. ungeschält ABS"),
IFERROR(IF(VLOOKUP(W1829,[1]Sammelnr.!$E:$F,2,FALSE)=0,"Sammelnr. ungeschält VS"),
IFERROR(IF(VLOOKUP(W1829,[1]Sammelnr.!$H:$I,2,FALSE)=0,"Sammelnr. geschält"),
IFERROR(IF(VLOOKUP(W1829,[1]Offen!$B:$C,2,FALSE)=0,"Offen ungeschält ABS"),
IFERROR(IF(VLOOKUP(W1829,[1]Offen!$E:$F,2,FALSE)=0,"Offen ungeschält VOS"),
IFERROR(IF(VLOOKUP(W1829,[1]Offen!$H:$I,2,FALSE)=0,"Offen geschält RW"),
IFERROR(IF(VLOOKUP(W1829,[1]Offen!$K:$L,2,FALSE)=0,"Offen vegan"),
IFERROR(IF(VLOOKUP(W1829,[1]Offen!$N:$O,2,FALSE)=0,"Offen Zipfel"),
IFERROR(IF(VLOOKUP(W1829,[1]Offen!$Q:$R,2,FALSE)=0,"Offen Endstücke"),
IFERROR(IF(VLOOKUP(W1829,[1]Vakuumiert!$B:$C,2,FALSE)=0,"Vakuumierter VOS ungeschält"),
IFERROR(IF(VLOOKUP(W1829,[1]Vakuumiert!$E:$F,2,FALSE)=0,"Vakuumierter ABS ungeschält"),
IFERROR(IF(VLOOKUP(W1829,[1]Vakuumiert!$H:$I,2,FALSE)=0,"Vakuumierter VOS geschält"),
IFERROR(IF(VLOOKUP(W1829,[1]Vakuumiert!$K:$L,2,FALSE)=0,"Vakuumierter VOS vegan"),
IFERROR(IF(VLOOKUP(W1829,[1]Vakuumiert!$N:$O,2,FALSE)=0,"Vakuumierter VOS Zipfel"),
IFERROR(IF(VLOOKUP(W1829,[1]Vakuumiert!$Q:$R,2,FALSE)=0,"Vakuumiert geschält"),
IFERROR(IF(VLOOKUP(W1829,'[1]vakuumierte Fertigprodukte'!$B:$C,2,FALSE)=0,"Fertigprodukte"),
IFERROR(IF(VLOOKUP(W1829,'[1]vakuumierte Fertigprodukte'!$E:$FI,2,FALSE)=0,"Vakuumierte Zipfel"),
IFERROR(IF(VLOOKUP(W1829,[1]Wurste!$B:$C,2,FALSE)=0,"Räucherwürste"),
IFERROR(IF(VLOOKUP(W1829,[1]Wurste!$E:$F,2,FALSE)=0,"URW/URGW Wurst"),
IFERROR(IF(VLOOKUP(W1829,[1]Wurste!$H:$I,2,FALSE)=0,"HF-Wurst Vegan"),
IFERROR(IF(VLOOKUP(W1829,[1]Wurste!$K:$L,2,FALSE)=0,"320er ohne Würste"),
IFERROR(IF(AND(OR(Abfalldokumentation!$I1829="BU3",Abfalldokumentation!$I1829="Verkauf"),Abfalldokumentation!$N1829="Schimmel",Abfalldokumentation!$O1829="keinen Abnehmer/kein Schälpersonal"),"Div. Zipfel, ES ohne Verwendung",VLOOKUP(Abfalldokumentation!$M1829,Produktgruppen!A:B,2,FALSE)),"-")))))))))))))))))))))))</f>
        <v>Offen ungeschält ABS</v>
      </c>
      <c r="M1829" s="109" t="str">
        <f>IFERROR(VLOOKUP(Abfalldokumentation!$W1829,Artikel!A:C,3,FALSE),Abfalldokumentation!$W1829)</f>
        <v>ABS OLD-AMSTERDAM</v>
      </c>
      <c r="N1829" s="109" t="str">
        <f>VLOOKUP(D1829,'Liste Gründe'!A:D,2,FALSE)</f>
        <v>keinen Verwendungszweck</v>
      </c>
      <c r="O1829" s="107" t="str">
        <f>IF(ISBLANK(F1829),VLOOKUP(Abfalldokumentation!$X1829,'Liste Gründe'!A:D,3,FALSE),F1829)</f>
        <v>keinen Verwendungszweck</v>
      </c>
      <c r="P1829" s="109" t="str">
        <f>IF(ISBLANK(Abfalldokumentation!$G1829),"-",Abfalldokumentation!$G1829)</f>
        <v>-</v>
      </c>
      <c r="Q1829" s="109">
        <f t="shared" si="253"/>
        <v>46</v>
      </c>
      <c r="R1829" s="111" t="str">
        <f t="shared" si="254"/>
        <v>Produkte</v>
      </c>
      <c r="S1829" s="111" t="str">
        <f t="shared" si="255"/>
        <v>BUs</v>
      </c>
      <c r="T1829" s="111" t="str">
        <f t="shared" si="256"/>
        <v>Symptome</v>
      </c>
      <c r="U1829" s="109">
        <f>IFERROR(VLOOKUP(Abfalldokumentation!$W1829,Kennzahlen!S:U,3,FALSE)*Abfalldokumentation!$J1829,"0")</f>
        <v>2.3E-3</v>
      </c>
      <c r="V1829" s="109" t="str">
        <f>IF(ISBLANK(A1829),VLOOKUP(Abfalldokumentation!$W1829,'Linien - BU'!R:S,2,FALSE),A1829)</f>
        <v>BU4</v>
      </c>
      <c r="W1829" s="113">
        <f t="shared" si="257"/>
        <v>29501039</v>
      </c>
      <c r="X1829" s="113">
        <f t="shared" si="258"/>
        <v>61</v>
      </c>
    </row>
    <row r="1830" spans="1:24" ht="30" customHeight="1" x14ac:dyDescent="0.25">
      <c r="A1830" s="94" t="s">
        <v>9</v>
      </c>
      <c r="B1830" s="96">
        <v>29501039</v>
      </c>
      <c r="C1830" s="96">
        <v>23</v>
      </c>
      <c r="D1830" s="96">
        <v>61</v>
      </c>
      <c r="E1830" s="97">
        <v>44516</v>
      </c>
      <c r="F1830" s="99"/>
      <c r="G1830" s="96"/>
      <c r="H1830" s="101" t="str">
        <f>IFERROR(VLOOKUP(Abfalldokumentation!$B1830,Artikel!A:C,3,FALSE),Abfalldokumentation!$B1830)</f>
        <v>ABS OLD-AMSTERDAM</v>
      </c>
      <c r="I1830" s="103" t="str">
        <f>VLOOKUP(V1830,'Linien - BU'!A:B,2,FALSE)</f>
        <v>BU4</v>
      </c>
      <c r="J1830" s="105">
        <f t="shared" si="252"/>
        <v>23</v>
      </c>
      <c r="K1830" s="107">
        <f>Abfalldokumentation!$E1830</f>
        <v>44516</v>
      </c>
      <c r="L1830" s="105" t="str">
        <f>IFERROR(IF(VLOOKUP(W1830,'[1]Rohware 230'!$B:$C,2,FALSE)=0,"Rohware"),
IFERROR(IF(VLOOKUP(W1830,[1]Sammelnr.!$B:$C,2,FALSE)=0,"Sammelnr. ungeschält ABS"),
IFERROR(IF(VLOOKUP(W1830,[1]Sammelnr.!$E:$F,2,FALSE)=0,"Sammelnr. ungeschält VS"),
IFERROR(IF(VLOOKUP(W1830,[1]Sammelnr.!$H:$I,2,FALSE)=0,"Sammelnr. geschält"),
IFERROR(IF(VLOOKUP(W1830,[1]Offen!$B:$C,2,FALSE)=0,"Offen ungeschält ABS"),
IFERROR(IF(VLOOKUP(W1830,[1]Offen!$E:$F,2,FALSE)=0,"Offen ungeschält VOS"),
IFERROR(IF(VLOOKUP(W1830,[1]Offen!$H:$I,2,FALSE)=0,"Offen geschält RW"),
IFERROR(IF(VLOOKUP(W1830,[1]Offen!$K:$L,2,FALSE)=0,"Offen vegan"),
IFERROR(IF(VLOOKUP(W1830,[1]Offen!$N:$O,2,FALSE)=0,"Offen Zipfel"),
IFERROR(IF(VLOOKUP(W1830,[1]Offen!$Q:$R,2,FALSE)=0,"Offen Endstücke"),
IFERROR(IF(VLOOKUP(W1830,[1]Vakuumiert!$B:$C,2,FALSE)=0,"Vakuumierter VOS ungeschält"),
IFERROR(IF(VLOOKUP(W1830,[1]Vakuumiert!$E:$F,2,FALSE)=0,"Vakuumierter ABS ungeschält"),
IFERROR(IF(VLOOKUP(W1830,[1]Vakuumiert!$H:$I,2,FALSE)=0,"Vakuumierter VOS geschält"),
IFERROR(IF(VLOOKUP(W1830,[1]Vakuumiert!$K:$L,2,FALSE)=0,"Vakuumierter VOS vegan"),
IFERROR(IF(VLOOKUP(W1830,[1]Vakuumiert!$N:$O,2,FALSE)=0,"Vakuumierter VOS Zipfel"),
IFERROR(IF(VLOOKUP(W1830,[1]Vakuumiert!$Q:$R,2,FALSE)=0,"Vakuumiert geschält"),
IFERROR(IF(VLOOKUP(W1830,'[1]vakuumierte Fertigprodukte'!$B:$C,2,FALSE)=0,"Fertigprodukte"),
IFERROR(IF(VLOOKUP(W1830,'[1]vakuumierte Fertigprodukte'!$E:$FI,2,FALSE)=0,"Vakuumierte Zipfel"),
IFERROR(IF(VLOOKUP(W1830,[1]Wurste!$B:$C,2,FALSE)=0,"Räucherwürste"),
IFERROR(IF(VLOOKUP(W1830,[1]Wurste!$E:$F,2,FALSE)=0,"URW/URGW Wurst"),
IFERROR(IF(VLOOKUP(W1830,[1]Wurste!$H:$I,2,FALSE)=0,"HF-Wurst Vegan"),
IFERROR(IF(VLOOKUP(W1830,[1]Wurste!$K:$L,2,FALSE)=0,"320er ohne Würste"),
IFERROR(IF(AND(OR(Abfalldokumentation!$I1830="BU3",Abfalldokumentation!$I1830="Verkauf"),Abfalldokumentation!$N1830="Schimmel",Abfalldokumentation!$O1830="keinen Abnehmer/kein Schälpersonal"),"Div. Zipfel, ES ohne Verwendung",VLOOKUP(Abfalldokumentation!$M1830,Produktgruppen!A:B,2,FALSE)),"-")))))))))))))))))))))))</f>
        <v>Offen ungeschält ABS</v>
      </c>
      <c r="M1830" s="109" t="str">
        <f>IFERROR(VLOOKUP(Abfalldokumentation!$W1830,Artikel!A:C,3,FALSE),Abfalldokumentation!$W1830)</f>
        <v>ABS OLD-AMSTERDAM</v>
      </c>
      <c r="N1830" s="109" t="str">
        <f>VLOOKUP(D1830,'Liste Gründe'!A:D,2,FALSE)</f>
        <v>keinen Verwendungszweck</v>
      </c>
      <c r="O1830" s="107" t="str">
        <f>IF(ISBLANK(F1830),VLOOKUP(Abfalldokumentation!$X1830,'Liste Gründe'!A:D,3,FALSE),F1830)</f>
        <v>keinen Verwendungszweck</v>
      </c>
      <c r="P1830" s="109" t="str">
        <f>IF(ISBLANK(Abfalldokumentation!$G1830),"-",Abfalldokumentation!$G1830)</f>
        <v>-</v>
      </c>
      <c r="Q1830" s="109">
        <f t="shared" si="253"/>
        <v>46</v>
      </c>
      <c r="R1830" s="111" t="str">
        <f t="shared" si="254"/>
        <v>Produkte</v>
      </c>
      <c r="S1830" s="111" t="str">
        <f t="shared" si="255"/>
        <v>BUs</v>
      </c>
      <c r="T1830" s="111" t="str">
        <f t="shared" si="256"/>
        <v>Symptome</v>
      </c>
      <c r="U1830" s="109">
        <f>IFERROR(VLOOKUP(Abfalldokumentation!$W1830,Kennzahlen!S:U,3,FALSE)*Abfalldokumentation!$J1830,"0")</f>
        <v>2.3E-3</v>
      </c>
      <c r="V1830" s="109" t="str">
        <f>IF(ISBLANK(A1830),VLOOKUP(Abfalldokumentation!$W1830,'Linien - BU'!R:S,2,FALSE),A1830)</f>
        <v>BU4</v>
      </c>
      <c r="W1830" s="113">
        <f t="shared" si="257"/>
        <v>29501039</v>
      </c>
      <c r="X1830" s="113">
        <f t="shared" si="258"/>
        <v>61</v>
      </c>
    </row>
    <row r="1831" spans="1:24" ht="30" customHeight="1" x14ac:dyDescent="0.25">
      <c r="A1831" s="94" t="s">
        <v>9</v>
      </c>
      <c r="B1831" s="96">
        <v>29501039</v>
      </c>
      <c r="C1831" s="96">
        <v>10</v>
      </c>
      <c r="D1831" s="96">
        <v>61</v>
      </c>
      <c r="E1831" s="97">
        <v>44516</v>
      </c>
      <c r="F1831" s="99"/>
      <c r="G1831" s="96"/>
      <c r="H1831" s="101" t="str">
        <f>IFERROR(VLOOKUP(Abfalldokumentation!$B1831,Artikel!A:C,3,FALSE),Abfalldokumentation!$B1831)</f>
        <v>ABS OLD-AMSTERDAM</v>
      </c>
      <c r="I1831" s="103" t="str">
        <f>VLOOKUP(V1831,'Linien - BU'!A:B,2,FALSE)</f>
        <v>BU4</v>
      </c>
      <c r="J1831" s="105">
        <f t="shared" si="252"/>
        <v>10</v>
      </c>
      <c r="K1831" s="107">
        <f>Abfalldokumentation!$E1831</f>
        <v>44516</v>
      </c>
      <c r="L1831" s="105" t="str">
        <f>IFERROR(IF(VLOOKUP(W1831,'[1]Rohware 230'!$B:$C,2,FALSE)=0,"Rohware"),
IFERROR(IF(VLOOKUP(W1831,[1]Sammelnr.!$B:$C,2,FALSE)=0,"Sammelnr. ungeschält ABS"),
IFERROR(IF(VLOOKUP(W1831,[1]Sammelnr.!$E:$F,2,FALSE)=0,"Sammelnr. ungeschält VS"),
IFERROR(IF(VLOOKUP(W1831,[1]Sammelnr.!$H:$I,2,FALSE)=0,"Sammelnr. geschält"),
IFERROR(IF(VLOOKUP(W1831,[1]Offen!$B:$C,2,FALSE)=0,"Offen ungeschält ABS"),
IFERROR(IF(VLOOKUP(W1831,[1]Offen!$E:$F,2,FALSE)=0,"Offen ungeschält VOS"),
IFERROR(IF(VLOOKUP(W1831,[1]Offen!$H:$I,2,FALSE)=0,"Offen geschält RW"),
IFERROR(IF(VLOOKUP(W1831,[1]Offen!$K:$L,2,FALSE)=0,"Offen vegan"),
IFERROR(IF(VLOOKUP(W1831,[1]Offen!$N:$O,2,FALSE)=0,"Offen Zipfel"),
IFERROR(IF(VLOOKUP(W1831,[1]Offen!$Q:$R,2,FALSE)=0,"Offen Endstücke"),
IFERROR(IF(VLOOKUP(W1831,[1]Vakuumiert!$B:$C,2,FALSE)=0,"Vakuumierter VOS ungeschält"),
IFERROR(IF(VLOOKUP(W1831,[1]Vakuumiert!$E:$F,2,FALSE)=0,"Vakuumierter ABS ungeschält"),
IFERROR(IF(VLOOKUP(W1831,[1]Vakuumiert!$H:$I,2,FALSE)=0,"Vakuumierter VOS geschält"),
IFERROR(IF(VLOOKUP(W1831,[1]Vakuumiert!$K:$L,2,FALSE)=0,"Vakuumierter VOS vegan"),
IFERROR(IF(VLOOKUP(W1831,[1]Vakuumiert!$N:$O,2,FALSE)=0,"Vakuumierter VOS Zipfel"),
IFERROR(IF(VLOOKUP(W1831,[1]Vakuumiert!$Q:$R,2,FALSE)=0,"Vakuumiert geschält"),
IFERROR(IF(VLOOKUP(W1831,'[1]vakuumierte Fertigprodukte'!$B:$C,2,FALSE)=0,"Fertigprodukte"),
IFERROR(IF(VLOOKUP(W1831,'[1]vakuumierte Fertigprodukte'!$E:$FI,2,FALSE)=0,"Vakuumierte Zipfel"),
IFERROR(IF(VLOOKUP(W1831,[1]Wurste!$B:$C,2,FALSE)=0,"Räucherwürste"),
IFERROR(IF(VLOOKUP(W1831,[1]Wurste!$E:$F,2,FALSE)=0,"URW/URGW Wurst"),
IFERROR(IF(VLOOKUP(W1831,[1]Wurste!$H:$I,2,FALSE)=0,"HF-Wurst Vegan"),
IFERROR(IF(VLOOKUP(W1831,[1]Wurste!$K:$L,2,FALSE)=0,"320er ohne Würste"),
IFERROR(IF(AND(OR(Abfalldokumentation!$I1831="BU3",Abfalldokumentation!$I1831="Verkauf"),Abfalldokumentation!$N1831="Schimmel",Abfalldokumentation!$O1831="keinen Abnehmer/kein Schälpersonal"),"Div. Zipfel, ES ohne Verwendung",VLOOKUP(Abfalldokumentation!$M1831,Produktgruppen!A:B,2,FALSE)),"-")))))))))))))))))))))))</f>
        <v>Offen ungeschält ABS</v>
      </c>
      <c r="M1831" s="109" t="str">
        <f>IFERROR(VLOOKUP(Abfalldokumentation!$W1831,Artikel!A:C,3,FALSE),Abfalldokumentation!$W1831)</f>
        <v>ABS OLD-AMSTERDAM</v>
      </c>
      <c r="N1831" s="109" t="str">
        <f>VLOOKUP(D1831,'Liste Gründe'!A:D,2,FALSE)</f>
        <v>keinen Verwendungszweck</v>
      </c>
      <c r="O1831" s="107" t="str">
        <f>IF(ISBLANK(F1831),VLOOKUP(Abfalldokumentation!$X1831,'Liste Gründe'!A:D,3,FALSE),F1831)</f>
        <v>keinen Verwendungszweck</v>
      </c>
      <c r="P1831" s="109" t="str">
        <f>IF(ISBLANK(Abfalldokumentation!$G1831),"-",Abfalldokumentation!$G1831)</f>
        <v>-</v>
      </c>
      <c r="Q1831" s="109">
        <f t="shared" si="253"/>
        <v>46</v>
      </c>
      <c r="R1831" s="111" t="str">
        <f t="shared" si="254"/>
        <v>Produkte</v>
      </c>
      <c r="S1831" s="111" t="str">
        <f t="shared" si="255"/>
        <v>BUs</v>
      </c>
      <c r="T1831" s="111" t="str">
        <f t="shared" si="256"/>
        <v>Symptome</v>
      </c>
      <c r="U1831" s="109">
        <f>IFERROR(VLOOKUP(Abfalldokumentation!$W1831,Kennzahlen!S:U,3,FALSE)*Abfalldokumentation!$J1831,"0")</f>
        <v>1E-3</v>
      </c>
      <c r="V1831" s="109" t="str">
        <f>IF(ISBLANK(A1831),VLOOKUP(Abfalldokumentation!$W1831,'Linien - BU'!R:S,2,FALSE),A1831)</f>
        <v>BU4</v>
      </c>
      <c r="W1831" s="113">
        <f t="shared" si="257"/>
        <v>29501039</v>
      </c>
      <c r="X1831" s="113">
        <f t="shared" si="258"/>
        <v>61</v>
      </c>
    </row>
    <row r="1832" spans="1:24" ht="30" customHeight="1" x14ac:dyDescent="0.25">
      <c r="A1832" s="94" t="s">
        <v>9</v>
      </c>
      <c r="B1832" s="96">
        <v>29501039</v>
      </c>
      <c r="C1832" s="96">
        <v>25</v>
      </c>
      <c r="D1832" s="96">
        <v>61</v>
      </c>
      <c r="E1832" s="97">
        <v>44516</v>
      </c>
      <c r="F1832" s="99"/>
      <c r="G1832" s="96"/>
      <c r="H1832" s="101" t="str">
        <f>IFERROR(VLOOKUP(Abfalldokumentation!$B1832,Artikel!A:C,3,FALSE),Abfalldokumentation!$B1832)</f>
        <v>ABS OLD-AMSTERDAM</v>
      </c>
      <c r="I1832" s="103" t="str">
        <f>VLOOKUP(V1832,'Linien - BU'!A:B,2,FALSE)</f>
        <v>BU4</v>
      </c>
      <c r="J1832" s="105">
        <f t="shared" si="252"/>
        <v>25</v>
      </c>
      <c r="K1832" s="107">
        <f>Abfalldokumentation!$E1832</f>
        <v>44516</v>
      </c>
      <c r="L1832" s="105" t="str">
        <f>IFERROR(IF(VLOOKUP(W1832,'[1]Rohware 230'!$B:$C,2,FALSE)=0,"Rohware"),
IFERROR(IF(VLOOKUP(W1832,[1]Sammelnr.!$B:$C,2,FALSE)=0,"Sammelnr. ungeschält ABS"),
IFERROR(IF(VLOOKUP(W1832,[1]Sammelnr.!$E:$F,2,FALSE)=0,"Sammelnr. ungeschält VS"),
IFERROR(IF(VLOOKUP(W1832,[1]Sammelnr.!$H:$I,2,FALSE)=0,"Sammelnr. geschält"),
IFERROR(IF(VLOOKUP(W1832,[1]Offen!$B:$C,2,FALSE)=0,"Offen ungeschält ABS"),
IFERROR(IF(VLOOKUP(W1832,[1]Offen!$E:$F,2,FALSE)=0,"Offen ungeschält VOS"),
IFERROR(IF(VLOOKUP(W1832,[1]Offen!$H:$I,2,FALSE)=0,"Offen geschält RW"),
IFERROR(IF(VLOOKUP(W1832,[1]Offen!$K:$L,2,FALSE)=0,"Offen vegan"),
IFERROR(IF(VLOOKUP(W1832,[1]Offen!$N:$O,2,FALSE)=0,"Offen Zipfel"),
IFERROR(IF(VLOOKUP(W1832,[1]Offen!$Q:$R,2,FALSE)=0,"Offen Endstücke"),
IFERROR(IF(VLOOKUP(W1832,[1]Vakuumiert!$B:$C,2,FALSE)=0,"Vakuumierter VOS ungeschält"),
IFERROR(IF(VLOOKUP(W1832,[1]Vakuumiert!$E:$F,2,FALSE)=0,"Vakuumierter ABS ungeschält"),
IFERROR(IF(VLOOKUP(W1832,[1]Vakuumiert!$H:$I,2,FALSE)=0,"Vakuumierter VOS geschält"),
IFERROR(IF(VLOOKUP(W1832,[1]Vakuumiert!$K:$L,2,FALSE)=0,"Vakuumierter VOS vegan"),
IFERROR(IF(VLOOKUP(W1832,[1]Vakuumiert!$N:$O,2,FALSE)=0,"Vakuumierter VOS Zipfel"),
IFERROR(IF(VLOOKUP(W1832,[1]Vakuumiert!$Q:$R,2,FALSE)=0,"Vakuumiert geschält"),
IFERROR(IF(VLOOKUP(W1832,'[1]vakuumierte Fertigprodukte'!$B:$C,2,FALSE)=0,"Fertigprodukte"),
IFERROR(IF(VLOOKUP(W1832,'[1]vakuumierte Fertigprodukte'!$E:$FI,2,FALSE)=0,"Vakuumierte Zipfel"),
IFERROR(IF(VLOOKUP(W1832,[1]Wurste!$B:$C,2,FALSE)=0,"Räucherwürste"),
IFERROR(IF(VLOOKUP(W1832,[1]Wurste!$E:$F,2,FALSE)=0,"URW/URGW Wurst"),
IFERROR(IF(VLOOKUP(W1832,[1]Wurste!$H:$I,2,FALSE)=0,"HF-Wurst Vegan"),
IFERROR(IF(VLOOKUP(W1832,[1]Wurste!$K:$L,2,FALSE)=0,"320er ohne Würste"),
IFERROR(IF(AND(OR(Abfalldokumentation!$I1832="BU3",Abfalldokumentation!$I1832="Verkauf"),Abfalldokumentation!$N1832="Schimmel",Abfalldokumentation!$O1832="keinen Abnehmer/kein Schälpersonal"),"Div. Zipfel, ES ohne Verwendung",VLOOKUP(Abfalldokumentation!$M1832,Produktgruppen!A:B,2,FALSE)),"-")))))))))))))))))))))))</f>
        <v>Offen ungeschält ABS</v>
      </c>
      <c r="M1832" s="109" t="str">
        <f>IFERROR(VLOOKUP(Abfalldokumentation!$W1832,Artikel!A:C,3,FALSE),Abfalldokumentation!$W1832)</f>
        <v>ABS OLD-AMSTERDAM</v>
      </c>
      <c r="N1832" s="109" t="str">
        <f>VLOOKUP(D1832,'Liste Gründe'!A:D,2,FALSE)</f>
        <v>keinen Verwendungszweck</v>
      </c>
      <c r="O1832" s="107" t="str">
        <f>IF(ISBLANK(F1832),VLOOKUP(Abfalldokumentation!$X1832,'Liste Gründe'!A:D,3,FALSE),F1832)</f>
        <v>keinen Verwendungszweck</v>
      </c>
      <c r="P1832" s="109" t="str">
        <f>IF(ISBLANK(Abfalldokumentation!$G1832),"-",Abfalldokumentation!$G1832)</f>
        <v>-</v>
      </c>
      <c r="Q1832" s="109">
        <f t="shared" si="253"/>
        <v>46</v>
      </c>
      <c r="R1832" s="111" t="str">
        <f t="shared" si="254"/>
        <v>Produkte</v>
      </c>
      <c r="S1832" s="111" t="str">
        <f t="shared" si="255"/>
        <v>BUs</v>
      </c>
      <c r="T1832" s="111" t="str">
        <f t="shared" si="256"/>
        <v>Symptome</v>
      </c>
      <c r="U1832" s="109">
        <f>IFERROR(VLOOKUP(Abfalldokumentation!$W1832,Kennzahlen!S:U,3,FALSE)*Abfalldokumentation!$J1832,"0")</f>
        <v>2.5000000000000001E-3</v>
      </c>
      <c r="V1832" s="109" t="str">
        <f>IF(ISBLANK(A1832),VLOOKUP(Abfalldokumentation!$W1832,'Linien - BU'!R:S,2,FALSE),A1832)</f>
        <v>BU4</v>
      </c>
      <c r="W1832" s="113">
        <f t="shared" si="257"/>
        <v>29501039</v>
      </c>
      <c r="X1832" s="113">
        <f t="shared" si="258"/>
        <v>61</v>
      </c>
    </row>
    <row r="1833" spans="1:24" ht="30" customHeight="1" x14ac:dyDescent="0.25">
      <c r="A1833" s="94" t="s">
        <v>9</v>
      </c>
      <c r="B1833" s="96">
        <v>29501040</v>
      </c>
      <c r="C1833" s="96">
        <v>5</v>
      </c>
      <c r="D1833" s="96">
        <v>12</v>
      </c>
      <c r="E1833" s="97">
        <v>44516</v>
      </c>
      <c r="F1833" s="99"/>
      <c r="G1833" s="96"/>
      <c r="H1833" s="101" t="str">
        <f>IFERROR(VLOOKUP(Abfalldokumentation!$B1833,Artikel!A:C,3,FALSE),Abfalldokumentation!$B1833)</f>
        <v>ABS MUNSTER</v>
      </c>
      <c r="I1833" s="103" t="str">
        <f>VLOOKUP(V1833,'Linien - BU'!A:B,2,FALSE)</f>
        <v>BU4</v>
      </c>
      <c r="J1833" s="105">
        <f t="shared" si="252"/>
        <v>5</v>
      </c>
      <c r="K1833" s="107">
        <f>Abfalldokumentation!$E1833</f>
        <v>44516</v>
      </c>
      <c r="L1833" s="105" t="str">
        <f>IFERROR(IF(VLOOKUP(W1833,'[1]Rohware 230'!$B:$C,2,FALSE)=0,"Rohware"),
IFERROR(IF(VLOOKUP(W1833,[1]Sammelnr.!$B:$C,2,FALSE)=0,"Sammelnr. ungeschält ABS"),
IFERROR(IF(VLOOKUP(W1833,[1]Sammelnr.!$E:$F,2,FALSE)=0,"Sammelnr. ungeschält VS"),
IFERROR(IF(VLOOKUP(W1833,[1]Sammelnr.!$H:$I,2,FALSE)=0,"Sammelnr. geschält"),
IFERROR(IF(VLOOKUP(W1833,[1]Offen!$B:$C,2,FALSE)=0,"Offen ungeschält ABS"),
IFERROR(IF(VLOOKUP(W1833,[1]Offen!$E:$F,2,FALSE)=0,"Offen ungeschält VOS"),
IFERROR(IF(VLOOKUP(W1833,[1]Offen!$H:$I,2,FALSE)=0,"Offen geschält RW"),
IFERROR(IF(VLOOKUP(W1833,[1]Offen!$K:$L,2,FALSE)=0,"Offen vegan"),
IFERROR(IF(VLOOKUP(W1833,[1]Offen!$N:$O,2,FALSE)=0,"Offen Zipfel"),
IFERROR(IF(VLOOKUP(W1833,[1]Offen!$Q:$R,2,FALSE)=0,"Offen Endstücke"),
IFERROR(IF(VLOOKUP(W1833,[1]Vakuumiert!$B:$C,2,FALSE)=0,"Vakuumierter VOS ungeschält"),
IFERROR(IF(VLOOKUP(W1833,[1]Vakuumiert!$E:$F,2,FALSE)=0,"Vakuumierter ABS ungeschält"),
IFERROR(IF(VLOOKUP(W1833,[1]Vakuumiert!$H:$I,2,FALSE)=0,"Vakuumierter VOS geschält"),
IFERROR(IF(VLOOKUP(W1833,[1]Vakuumiert!$K:$L,2,FALSE)=0,"Vakuumierter VOS vegan"),
IFERROR(IF(VLOOKUP(W1833,[1]Vakuumiert!$N:$O,2,FALSE)=0,"Vakuumierter VOS Zipfel"),
IFERROR(IF(VLOOKUP(W1833,[1]Vakuumiert!$Q:$R,2,FALSE)=0,"Vakuumiert geschält"),
IFERROR(IF(VLOOKUP(W1833,'[1]vakuumierte Fertigprodukte'!$B:$C,2,FALSE)=0,"Fertigprodukte"),
IFERROR(IF(VLOOKUP(W1833,'[1]vakuumierte Fertigprodukte'!$E:$FI,2,FALSE)=0,"Vakuumierte Zipfel"),
IFERROR(IF(VLOOKUP(W1833,[1]Wurste!$B:$C,2,FALSE)=0,"Räucherwürste"),
IFERROR(IF(VLOOKUP(W1833,[1]Wurste!$E:$F,2,FALSE)=0,"URW/URGW Wurst"),
IFERROR(IF(VLOOKUP(W1833,[1]Wurste!$H:$I,2,FALSE)=0,"HF-Wurst Vegan"),
IFERROR(IF(VLOOKUP(W1833,[1]Wurste!$K:$L,2,FALSE)=0,"320er ohne Würste"),
IFERROR(IF(AND(OR(Abfalldokumentation!$I1833="BU3",Abfalldokumentation!$I1833="Verkauf"),Abfalldokumentation!$N1833="Schimmel",Abfalldokumentation!$O1833="keinen Abnehmer/kein Schälpersonal"),"Div. Zipfel, ES ohne Verwendung",VLOOKUP(Abfalldokumentation!$M1833,Produktgruppen!A:B,2,FALSE)),"-")))))))))))))))))))))))</f>
        <v>Offen ungeschält ABS</v>
      </c>
      <c r="M1833" s="109" t="str">
        <f>IFERROR(VLOOKUP(Abfalldokumentation!$W1833,Artikel!A:C,3,FALSE),Abfalldokumentation!$W1833)</f>
        <v>ABS MUNSTER</v>
      </c>
      <c r="N1833" s="109" t="str">
        <f>VLOOKUP(D1833,'Liste Gründe'!A:D,2,FALSE)</f>
        <v>Schimmel</v>
      </c>
      <c r="O1833" s="107" t="str">
        <f>IF(ISBLANK(F1833),VLOOKUP(Abfalldokumentation!$X1833,'Liste Gründe'!A:D,3,FALSE),F1833)</f>
        <v>Schimmel</v>
      </c>
      <c r="P1833" s="109" t="str">
        <f>IF(ISBLANK(Abfalldokumentation!$G1833),"-",Abfalldokumentation!$G1833)</f>
        <v>-</v>
      </c>
      <c r="Q1833" s="109">
        <f t="shared" si="253"/>
        <v>46</v>
      </c>
      <c r="R1833" s="111" t="str">
        <f t="shared" si="254"/>
        <v>Produkte</v>
      </c>
      <c r="S1833" s="111" t="str">
        <f t="shared" si="255"/>
        <v>BUs</v>
      </c>
      <c r="T1833" s="111" t="str">
        <f t="shared" si="256"/>
        <v>Symptome</v>
      </c>
      <c r="U1833" s="109">
        <f>IFERROR(VLOOKUP(Abfalldokumentation!$W1833,Kennzahlen!S:U,3,FALSE)*Abfalldokumentation!$J1833,"0")</f>
        <v>5.0000000000000001E-4</v>
      </c>
      <c r="V1833" s="109" t="str">
        <f>IF(ISBLANK(A1833),VLOOKUP(Abfalldokumentation!$W1833,'Linien - BU'!R:S,2,FALSE),A1833)</f>
        <v>BU4</v>
      </c>
      <c r="W1833" s="113">
        <f t="shared" si="257"/>
        <v>29501040</v>
      </c>
      <c r="X1833" s="113">
        <f t="shared" si="258"/>
        <v>12</v>
      </c>
    </row>
    <row r="1834" spans="1:24" ht="30" customHeight="1" x14ac:dyDescent="0.25">
      <c r="A1834" s="94" t="s">
        <v>9</v>
      </c>
      <c r="B1834" s="96">
        <v>29501040</v>
      </c>
      <c r="C1834" s="96">
        <v>5</v>
      </c>
      <c r="D1834" s="96">
        <v>12</v>
      </c>
      <c r="E1834" s="97">
        <v>44516</v>
      </c>
      <c r="F1834" s="99"/>
      <c r="G1834" s="96"/>
      <c r="H1834" s="101" t="str">
        <f>IFERROR(VLOOKUP(Abfalldokumentation!$B1834,Artikel!A:C,3,FALSE),Abfalldokumentation!$B1834)</f>
        <v>ABS MUNSTER</v>
      </c>
      <c r="I1834" s="103" t="str">
        <f>VLOOKUP(V1834,'Linien - BU'!A:B,2,FALSE)</f>
        <v>BU4</v>
      </c>
      <c r="J1834" s="105">
        <f t="shared" si="252"/>
        <v>5</v>
      </c>
      <c r="K1834" s="107">
        <f>Abfalldokumentation!$E1834</f>
        <v>44516</v>
      </c>
      <c r="L1834" s="105" t="str">
        <f>IFERROR(IF(VLOOKUP(W1834,'[1]Rohware 230'!$B:$C,2,FALSE)=0,"Rohware"),
IFERROR(IF(VLOOKUP(W1834,[1]Sammelnr.!$B:$C,2,FALSE)=0,"Sammelnr. ungeschält ABS"),
IFERROR(IF(VLOOKUP(W1834,[1]Sammelnr.!$E:$F,2,FALSE)=0,"Sammelnr. ungeschält VS"),
IFERROR(IF(VLOOKUP(W1834,[1]Sammelnr.!$H:$I,2,FALSE)=0,"Sammelnr. geschält"),
IFERROR(IF(VLOOKUP(W1834,[1]Offen!$B:$C,2,FALSE)=0,"Offen ungeschält ABS"),
IFERROR(IF(VLOOKUP(W1834,[1]Offen!$E:$F,2,FALSE)=0,"Offen ungeschält VOS"),
IFERROR(IF(VLOOKUP(W1834,[1]Offen!$H:$I,2,FALSE)=0,"Offen geschält RW"),
IFERROR(IF(VLOOKUP(W1834,[1]Offen!$K:$L,2,FALSE)=0,"Offen vegan"),
IFERROR(IF(VLOOKUP(W1834,[1]Offen!$N:$O,2,FALSE)=0,"Offen Zipfel"),
IFERROR(IF(VLOOKUP(W1834,[1]Offen!$Q:$R,2,FALSE)=0,"Offen Endstücke"),
IFERROR(IF(VLOOKUP(W1834,[1]Vakuumiert!$B:$C,2,FALSE)=0,"Vakuumierter VOS ungeschält"),
IFERROR(IF(VLOOKUP(W1834,[1]Vakuumiert!$E:$F,2,FALSE)=0,"Vakuumierter ABS ungeschält"),
IFERROR(IF(VLOOKUP(W1834,[1]Vakuumiert!$H:$I,2,FALSE)=0,"Vakuumierter VOS geschält"),
IFERROR(IF(VLOOKUP(W1834,[1]Vakuumiert!$K:$L,2,FALSE)=0,"Vakuumierter VOS vegan"),
IFERROR(IF(VLOOKUP(W1834,[1]Vakuumiert!$N:$O,2,FALSE)=0,"Vakuumierter VOS Zipfel"),
IFERROR(IF(VLOOKUP(W1834,[1]Vakuumiert!$Q:$R,2,FALSE)=0,"Vakuumiert geschält"),
IFERROR(IF(VLOOKUP(W1834,'[1]vakuumierte Fertigprodukte'!$B:$C,2,FALSE)=0,"Fertigprodukte"),
IFERROR(IF(VLOOKUP(W1834,'[1]vakuumierte Fertigprodukte'!$E:$FI,2,FALSE)=0,"Vakuumierte Zipfel"),
IFERROR(IF(VLOOKUP(W1834,[1]Wurste!$B:$C,2,FALSE)=0,"Räucherwürste"),
IFERROR(IF(VLOOKUP(W1834,[1]Wurste!$E:$F,2,FALSE)=0,"URW/URGW Wurst"),
IFERROR(IF(VLOOKUP(W1834,[1]Wurste!$H:$I,2,FALSE)=0,"HF-Wurst Vegan"),
IFERROR(IF(VLOOKUP(W1834,[1]Wurste!$K:$L,2,FALSE)=0,"320er ohne Würste"),
IFERROR(IF(AND(OR(Abfalldokumentation!$I1834="BU3",Abfalldokumentation!$I1834="Verkauf"),Abfalldokumentation!$N1834="Schimmel",Abfalldokumentation!$O1834="keinen Abnehmer/kein Schälpersonal"),"Div. Zipfel, ES ohne Verwendung",VLOOKUP(Abfalldokumentation!$M1834,Produktgruppen!A:B,2,FALSE)),"-")))))))))))))))))))))))</f>
        <v>Offen ungeschält ABS</v>
      </c>
      <c r="M1834" s="109" t="str">
        <f>IFERROR(VLOOKUP(Abfalldokumentation!$W1834,Artikel!A:C,3,FALSE),Abfalldokumentation!$W1834)</f>
        <v>ABS MUNSTER</v>
      </c>
      <c r="N1834" s="109" t="str">
        <f>VLOOKUP(D1834,'Liste Gründe'!A:D,2,FALSE)</f>
        <v>Schimmel</v>
      </c>
      <c r="O1834" s="107" t="str">
        <f>IF(ISBLANK(F1834),VLOOKUP(Abfalldokumentation!$X1834,'Liste Gründe'!A:D,3,FALSE),F1834)</f>
        <v>Schimmel</v>
      </c>
      <c r="P1834" s="109" t="str">
        <f>IF(ISBLANK(Abfalldokumentation!$G1834),"-",Abfalldokumentation!$G1834)</f>
        <v>-</v>
      </c>
      <c r="Q1834" s="109">
        <f t="shared" si="253"/>
        <v>46</v>
      </c>
      <c r="R1834" s="111" t="str">
        <f t="shared" si="254"/>
        <v>Produkte</v>
      </c>
      <c r="S1834" s="111" t="str">
        <f t="shared" si="255"/>
        <v>BUs</v>
      </c>
      <c r="T1834" s="111" t="str">
        <f t="shared" si="256"/>
        <v>Symptome</v>
      </c>
      <c r="U1834" s="109">
        <f>IFERROR(VLOOKUP(Abfalldokumentation!$W1834,Kennzahlen!S:U,3,FALSE)*Abfalldokumentation!$J1834,"0")</f>
        <v>5.0000000000000001E-4</v>
      </c>
      <c r="V1834" s="109" t="str">
        <f>IF(ISBLANK(A1834),VLOOKUP(Abfalldokumentation!$W1834,'Linien - BU'!R:S,2,FALSE),A1834)</f>
        <v>BU4</v>
      </c>
      <c r="W1834" s="113">
        <f t="shared" si="257"/>
        <v>29501040</v>
      </c>
      <c r="X1834" s="113">
        <f t="shared" si="258"/>
        <v>12</v>
      </c>
    </row>
    <row r="1835" spans="1:24" ht="30" customHeight="1" x14ac:dyDescent="0.25">
      <c r="A1835" s="94" t="s">
        <v>9</v>
      </c>
      <c r="B1835" s="96">
        <v>29501040</v>
      </c>
      <c r="C1835" s="96">
        <v>4</v>
      </c>
      <c r="D1835" s="96">
        <v>12</v>
      </c>
      <c r="E1835" s="97">
        <v>44516</v>
      </c>
      <c r="F1835" s="99"/>
      <c r="G1835" s="96"/>
      <c r="H1835" s="101" t="str">
        <f>IFERROR(VLOOKUP(Abfalldokumentation!$B1835,Artikel!A:C,3,FALSE),Abfalldokumentation!$B1835)</f>
        <v>ABS MUNSTER</v>
      </c>
      <c r="I1835" s="103" t="str">
        <f>VLOOKUP(V1835,'Linien - BU'!A:B,2,FALSE)</f>
        <v>BU4</v>
      </c>
      <c r="J1835" s="105">
        <f t="shared" si="252"/>
        <v>4</v>
      </c>
      <c r="K1835" s="107">
        <f>Abfalldokumentation!$E1835</f>
        <v>44516</v>
      </c>
      <c r="L1835" s="105" t="str">
        <f>IFERROR(IF(VLOOKUP(W1835,'[1]Rohware 230'!$B:$C,2,FALSE)=0,"Rohware"),
IFERROR(IF(VLOOKUP(W1835,[1]Sammelnr.!$B:$C,2,FALSE)=0,"Sammelnr. ungeschält ABS"),
IFERROR(IF(VLOOKUP(W1835,[1]Sammelnr.!$E:$F,2,FALSE)=0,"Sammelnr. ungeschält VS"),
IFERROR(IF(VLOOKUP(W1835,[1]Sammelnr.!$H:$I,2,FALSE)=0,"Sammelnr. geschält"),
IFERROR(IF(VLOOKUP(W1835,[1]Offen!$B:$C,2,FALSE)=0,"Offen ungeschält ABS"),
IFERROR(IF(VLOOKUP(W1835,[1]Offen!$E:$F,2,FALSE)=0,"Offen ungeschält VOS"),
IFERROR(IF(VLOOKUP(W1835,[1]Offen!$H:$I,2,FALSE)=0,"Offen geschält RW"),
IFERROR(IF(VLOOKUP(W1835,[1]Offen!$K:$L,2,FALSE)=0,"Offen vegan"),
IFERROR(IF(VLOOKUP(W1835,[1]Offen!$N:$O,2,FALSE)=0,"Offen Zipfel"),
IFERROR(IF(VLOOKUP(W1835,[1]Offen!$Q:$R,2,FALSE)=0,"Offen Endstücke"),
IFERROR(IF(VLOOKUP(W1835,[1]Vakuumiert!$B:$C,2,FALSE)=0,"Vakuumierter VOS ungeschält"),
IFERROR(IF(VLOOKUP(W1835,[1]Vakuumiert!$E:$F,2,FALSE)=0,"Vakuumierter ABS ungeschält"),
IFERROR(IF(VLOOKUP(W1835,[1]Vakuumiert!$H:$I,2,FALSE)=0,"Vakuumierter VOS geschält"),
IFERROR(IF(VLOOKUP(W1835,[1]Vakuumiert!$K:$L,2,FALSE)=0,"Vakuumierter VOS vegan"),
IFERROR(IF(VLOOKUP(W1835,[1]Vakuumiert!$N:$O,2,FALSE)=0,"Vakuumierter VOS Zipfel"),
IFERROR(IF(VLOOKUP(W1835,[1]Vakuumiert!$Q:$R,2,FALSE)=0,"Vakuumiert geschält"),
IFERROR(IF(VLOOKUP(W1835,'[1]vakuumierte Fertigprodukte'!$B:$C,2,FALSE)=0,"Fertigprodukte"),
IFERROR(IF(VLOOKUP(W1835,'[1]vakuumierte Fertigprodukte'!$E:$FI,2,FALSE)=0,"Vakuumierte Zipfel"),
IFERROR(IF(VLOOKUP(W1835,[1]Wurste!$B:$C,2,FALSE)=0,"Räucherwürste"),
IFERROR(IF(VLOOKUP(W1835,[1]Wurste!$E:$F,2,FALSE)=0,"URW/URGW Wurst"),
IFERROR(IF(VLOOKUP(W1835,[1]Wurste!$H:$I,2,FALSE)=0,"HF-Wurst Vegan"),
IFERROR(IF(VLOOKUP(W1835,[1]Wurste!$K:$L,2,FALSE)=0,"320er ohne Würste"),
IFERROR(IF(AND(OR(Abfalldokumentation!$I1835="BU3",Abfalldokumentation!$I1835="Verkauf"),Abfalldokumentation!$N1835="Schimmel",Abfalldokumentation!$O1835="keinen Abnehmer/kein Schälpersonal"),"Div. Zipfel, ES ohne Verwendung",VLOOKUP(Abfalldokumentation!$M1835,Produktgruppen!A:B,2,FALSE)),"-")))))))))))))))))))))))</f>
        <v>Offen ungeschält ABS</v>
      </c>
      <c r="M1835" s="109" t="str">
        <f>IFERROR(VLOOKUP(Abfalldokumentation!$W1835,Artikel!A:C,3,FALSE),Abfalldokumentation!$W1835)</f>
        <v>ABS MUNSTER</v>
      </c>
      <c r="N1835" s="109" t="str">
        <f>VLOOKUP(D1835,'Liste Gründe'!A:D,2,FALSE)</f>
        <v>Schimmel</v>
      </c>
      <c r="O1835" s="107" t="str">
        <f>IF(ISBLANK(F1835),VLOOKUP(Abfalldokumentation!$X1835,'Liste Gründe'!A:D,3,FALSE),F1835)</f>
        <v>Schimmel</v>
      </c>
      <c r="P1835" s="109" t="str">
        <f>IF(ISBLANK(Abfalldokumentation!$G1835),"-",Abfalldokumentation!$G1835)</f>
        <v>-</v>
      </c>
      <c r="Q1835" s="109">
        <f t="shared" si="253"/>
        <v>46</v>
      </c>
      <c r="R1835" s="111" t="str">
        <f t="shared" si="254"/>
        <v>Produkte</v>
      </c>
      <c r="S1835" s="111" t="str">
        <f t="shared" si="255"/>
        <v>BUs</v>
      </c>
      <c r="T1835" s="111" t="str">
        <f t="shared" si="256"/>
        <v>Symptome</v>
      </c>
      <c r="U1835" s="109">
        <f>IFERROR(VLOOKUP(Abfalldokumentation!$W1835,Kennzahlen!S:U,3,FALSE)*Abfalldokumentation!$J1835,"0")</f>
        <v>4.0000000000000002E-4</v>
      </c>
      <c r="V1835" s="109" t="str">
        <f>IF(ISBLANK(A1835),VLOOKUP(Abfalldokumentation!$W1835,'Linien - BU'!R:S,2,FALSE),A1835)</f>
        <v>BU4</v>
      </c>
      <c r="W1835" s="113">
        <f t="shared" si="257"/>
        <v>29501040</v>
      </c>
      <c r="X1835" s="113">
        <f t="shared" si="258"/>
        <v>12</v>
      </c>
    </row>
    <row r="1836" spans="1:24" ht="30" customHeight="1" x14ac:dyDescent="0.25">
      <c r="A1836" s="94" t="s">
        <v>9</v>
      </c>
      <c r="B1836" s="96">
        <v>29501040</v>
      </c>
      <c r="C1836" s="96">
        <v>2</v>
      </c>
      <c r="D1836" s="96">
        <v>12</v>
      </c>
      <c r="E1836" s="97">
        <v>44516</v>
      </c>
      <c r="F1836" s="99"/>
      <c r="G1836" s="96"/>
      <c r="H1836" s="101" t="str">
        <f>IFERROR(VLOOKUP(Abfalldokumentation!$B1836,Artikel!A:C,3,FALSE),Abfalldokumentation!$B1836)</f>
        <v>ABS MUNSTER</v>
      </c>
      <c r="I1836" s="103" t="str">
        <f>VLOOKUP(V1836,'Linien - BU'!A:B,2,FALSE)</f>
        <v>BU4</v>
      </c>
      <c r="J1836" s="105">
        <f t="shared" si="252"/>
        <v>2</v>
      </c>
      <c r="K1836" s="107">
        <f>Abfalldokumentation!$E1836</f>
        <v>44516</v>
      </c>
      <c r="L1836" s="105" t="str">
        <f>IFERROR(IF(VLOOKUP(W1836,'[1]Rohware 230'!$B:$C,2,FALSE)=0,"Rohware"),
IFERROR(IF(VLOOKUP(W1836,[1]Sammelnr.!$B:$C,2,FALSE)=0,"Sammelnr. ungeschält ABS"),
IFERROR(IF(VLOOKUP(W1836,[1]Sammelnr.!$E:$F,2,FALSE)=0,"Sammelnr. ungeschält VS"),
IFERROR(IF(VLOOKUP(W1836,[1]Sammelnr.!$H:$I,2,FALSE)=0,"Sammelnr. geschält"),
IFERROR(IF(VLOOKUP(W1836,[1]Offen!$B:$C,2,FALSE)=0,"Offen ungeschält ABS"),
IFERROR(IF(VLOOKUP(W1836,[1]Offen!$E:$F,2,FALSE)=0,"Offen ungeschält VOS"),
IFERROR(IF(VLOOKUP(W1836,[1]Offen!$H:$I,2,FALSE)=0,"Offen geschält RW"),
IFERROR(IF(VLOOKUP(W1836,[1]Offen!$K:$L,2,FALSE)=0,"Offen vegan"),
IFERROR(IF(VLOOKUP(W1836,[1]Offen!$N:$O,2,FALSE)=0,"Offen Zipfel"),
IFERROR(IF(VLOOKUP(W1836,[1]Offen!$Q:$R,2,FALSE)=0,"Offen Endstücke"),
IFERROR(IF(VLOOKUP(W1836,[1]Vakuumiert!$B:$C,2,FALSE)=0,"Vakuumierter VOS ungeschält"),
IFERROR(IF(VLOOKUP(W1836,[1]Vakuumiert!$E:$F,2,FALSE)=0,"Vakuumierter ABS ungeschält"),
IFERROR(IF(VLOOKUP(W1836,[1]Vakuumiert!$H:$I,2,FALSE)=0,"Vakuumierter VOS geschält"),
IFERROR(IF(VLOOKUP(W1836,[1]Vakuumiert!$K:$L,2,FALSE)=0,"Vakuumierter VOS vegan"),
IFERROR(IF(VLOOKUP(W1836,[1]Vakuumiert!$N:$O,2,FALSE)=0,"Vakuumierter VOS Zipfel"),
IFERROR(IF(VLOOKUP(W1836,[1]Vakuumiert!$Q:$R,2,FALSE)=0,"Vakuumiert geschält"),
IFERROR(IF(VLOOKUP(W1836,'[1]vakuumierte Fertigprodukte'!$B:$C,2,FALSE)=0,"Fertigprodukte"),
IFERROR(IF(VLOOKUP(W1836,'[1]vakuumierte Fertigprodukte'!$E:$FI,2,FALSE)=0,"Vakuumierte Zipfel"),
IFERROR(IF(VLOOKUP(W1836,[1]Wurste!$B:$C,2,FALSE)=0,"Räucherwürste"),
IFERROR(IF(VLOOKUP(W1836,[1]Wurste!$E:$F,2,FALSE)=0,"URW/URGW Wurst"),
IFERROR(IF(VLOOKUP(W1836,[1]Wurste!$H:$I,2,FALSE)=0,"HF-Wurst Vegan"),
IFERROR(IF(VLOOKUP(W1836,[1]Wurste!$K:$L,2,FALSE)=0,"320er ohne Würste"),
IFERROR(IF(AND(OR(Abfalldokumentation!$I1836="BU3",Abfalldokumentation!$I1836="Verkauf"),Abfalldokumentation!$N1836="Schimmel",Abfalldokumentation!$O1836="keinen Abnehmer/kein Schälpersonal"),"Div. Zipfel, ES ohne Verwendung",VLOOKUP(Abfalldokumentation!$M1836,Produktgruppen!A:B,2,FALSE)),"-")))))))))))))))))))))))</f>
        <v>Offen ungeschält ABS</v>
      </c>
      <c r="M1836" s="109" t="str">
        <f>IFERROR(VLOOKUP(Abfalldokumentation!$W1836,Artikel!A:C,3,FALSE),Abfalldokumentation!$W1836)</f>
        <v>ABS MUNSTER</v>
      </c>
      <c r="N1836" s="109" t="str">
        <f>VLOOKUP(D1836,'Liste Gründe'!A:D,2,FALSE)</f>
        <v>Schimmel</v>
      </c>
      <c r="O1836" s="107" t="str">
        <f>IF(ISBLANK(F1836),VLOOKUP(Abfalldokumentation!$X1836,'Liste Gründe'!A:D,3,FALSE),F1836)</f>
        <v>Schimmel</v>
      </c>
      <c r="P1836" s="109" t="str">
        <f>IF(ISBLANK(Abfalldokumentation!$G1836),"-",Abfalldokumentation!$G1836)</f>
        <v>-</v>
      </c>
      <c r="Q1836" s="109">
        <f t="shared" si="253"/>
        <v>46</v>
      </c>
      <c r="R1836" s="111" t="str">
        <f t="shared" si="254"/>
        <v>Produkte</v>
      </c>
      <c r="S1836" s="111" t="str">
        <f t="shared" si="255"/>
        <v>BUs</v>
      </c>
      <c r="T1836" s="111" t="str">
        <f t="shared" si="256"/>
        <v>Symptome</v>
      </c>
      <c r="U1836" s="109">
        <f>IFERROR(VLOOKUP(Abfalldokumentation!$W1836,Kennzahlen!S:U,3,FALSE)*Abfalldokumentation!$J1836,"0")</f>
        <v>2.0000000000000001E-4</v>
      </c>
      <c r="V1836" s="109" t="str">
        <f>IF(ISBLANK(A1836),VLOOKUP(Abfalldokumentation!$W1836,'Linien - BU'!R:S,2,FALSE),A1836)</f>
        <v>BU4</v>
      </c>
      <c r="W1836" s="113">
        <f t="shared" si="257"/>
        <v>29501040</v>
      </c>
      <c r="X1836" s="113">
        <f t="shared" si="258"/>
        <v>12</v>
      </c>
    </row>
    <row r="1837" spans="1:24" ht="30" customHeight="1" x14ac:dyDescent="0.25">
      <c r="A1837" s="94" t="s">
        <v>9</v>
      </c>
      <c r="B1837" s="96">
        <v>29501040</v>
      </c>
      <c r="C1837" s="96">
        <v>5</v>
      </c>
      <c r="D1837" s="96">
        <v>12</v>
      </c>
      <c r="E1837" s="97">
        <v>44516</v>
      </c>
      <c r="F1837" s="99"/>
      <c r="G1837" s="96"/>
      <c r="H1837" s="101" t="str">
        <f>IFERROR(VLOOKUP(Abfalldokumentation!$B1837,Artikel!A:C,3,FALSE),Abfalldokumentation!$B1837)</f>
        <v>ABS MUNSTER</v>
      </c>
      <c r="I1837" s="103" t="str">
        <f>VLOOKUP(V1837,'Linien - BU'!A:B,2,FALSE)</f>
        <v>BU4</v>
      </c>
      <c r="J1837" s="105">
        <f t="shared" si="252"/>
        <v>5</v>
      </c>
      <c r="K1837" s="107">
        <f>Abfalldokumentation!$E1837</f>
        <v>44516</v>
      </c>
      <c r="L1837" s="105" t="str">
        <f>IFERROR(IF(VLOOKUP(W1837,'[1]Rohware 230'!$B:$C,2,FALSE)=0,"Rohware"),
IFERROR(IF(VLOOKUP(W1837,[1]Sammelnr.!$B:$C,2,FALSE)=0,"Sammelnr. ungeschält ABS"),
IFERROR(IF(VLOOKUP(W1837,[1]Sammelnr.!$E:$F,2,FALSE)=0,"Sammelnr. ungeschält VS"),
IFERROR(IF(VLOOKUP(W1837,[1]Sammelnr.!$H:$I,2,FALSE)=0,"Sammelnr. geschält"),
IFERROR(IF(VLOOKUP(W1837,[1]Offen!$B:$C,2,FALSE)=0,"Offen ungeschält ABS"),
IFERROR(IF(VLOOKUP(W1837,[1]Offen!$E:$F,2,FALSE)=0,"Offen ungeschält VOS"),
IFERROR(IF(VLOOKUP(W1837,[1]Offen!$H:$I,2,FALSE)=0,"Offen geschält RW"),
IFERROR(IF(VLOOKUP(W1837,[1]Offen!$K:$L,2,FALSE)=0,"Offen vegan"),
IFERROR(IF(VLOOKUP(W1837,[1]Offen!$N:$O,2,FALSE)=0,"Offen Zipfel"),
IFERROR(IF(VLOOKUP(W1837,[1]Offen!$Q:$R,2,FALSE)=0,"Offen Endstücke"),
IFERROR(IF(VLOOKUP(W1837,[1]Vakuumiert!$B:$C,2,FALSE)=0,"Vakuumierter VOS ungeschält"),
IFERROR(IF(VLOOKUP(W1837,[1]Vakuumiert!$E:$F,2,FALSE)=0,"Vakuumierter ABS ungeschält"),
IFERROR(IF(VLOOKUP(W1837,[1]Vakuumiert!$H:$I,2,FALSE)=0,"Vakuumierter VOS geschält"),
IFERROR(IF(VLOOKUP(W1837,[1]Vakuumiert!$K:$L,2,FALSE)=0,"Vakuumierter VOS vegan"),
IFERROR(IF(VLOOKUP(W1837,[1]Vakuumiert!$N:$O,2,FALSE)=0,"Vakuumierter VOS Zipfel"),
IFERROR(IF(VLOOKUP(W1837,[1]Vakuumiert!$Q:$R,2,FALSE)=0,"Vakuumiert geschält"),
IFERROR(IF(VLOOKUP(W1837,'[1]vakuumierte Fertigprodukte'!$B:$C,2,FALSE)=0,"Fertigprodukte"),
IFERROR(IF(VLOOKUP(W1837,'[1]vakuumierte Fertigprodukte'!$E:$FI,2,FALSE)=0,"Vakuumierte Zipfel"),
IFERROR(IF(VLOOKUP(W1837,[1]Wurste!$B:$C,2,FALSE)=0,"Räucherwürste"),
IFERROR(IF(VLOOKUP(W1837,[1]Wurste!$E:$F,2,FALSE)=0,"URW/URGW Wurst"),
IFERROR(IF(VLOOKUP(W1837,[1]Wurste!$H:$I,2,FALSE)=0,"HF-Wurst Vegan"),
IFERROR(IF(VLOOKUP(W1837,[1]Wurste!$K:$L,2,FALSE)=0,"320er ohne Würste"),
IFERROR(IF(AND(OR(Abfalldokumentation!$I1837="BU3",Abfalldokumentation!$I1837="Verkauf"),Abfalldokumentation!$N1837="Schimmel",Abfalldokumentation!$O1837="keinen Abnehmer/kein Schälpersonal"),"Div. Zipfel, ES ohne Verwendung",VLOOKUP(Abfalldokumentation!$M1837,Produktgruppen!A:B,2,FALSE)),"-")))))))))))))))))))))))</f>
        <v>Offen ungeschält ABS</v>
      </c>
      <c r="M1837" s="109" t="str">
        <f>IFERROR(VLOOKUP(Abfalldokumentation!$W1837,Artikel!A:C,3,FALSE),Abfalldokumentation!$W1837)</f>
        <v>ABS MUNSTER</v>
      </c>
      <c r="N1837" s="109" t="str">
        <f>VLOOKUP(D1837,'Liste Gründe'!A:D,2,FALSE)</f>
        <v>Schimmel</v>
      </c>
      <c r="O1837" s="107" t="str">
        <f>IF(ISBLANK(F1837),VLOOKUP(Abfalldokumentation!$X1837,'Liste Gründe'!A:D,3,FALSE),F1837)</f>
        <v>Schimmel</v>
      </c>
      <c r="P1837" s="109" t="str">
        <f>IF(ISBLANK(Abfalldokumentation!$G1837),"-",Abfalldokumentation!$G1837)</f>
        <v>-</v>
      </c>
      <c r="Q1837" s="109">
        <f t="shared" si="253"/>
        <v>46</v>
      </c>
      <c r="R1837" s="111" t="str">
        <f t="shared" si="254"/>
        <v>Produkte</v>
      </c>
      <c r="S1837" s="111" t="str">
        <f t="shared" si="255"/>
        <v>BUs</v>
      </c>
      <c r="T1837" s="111" t="str">
        <f t="shared" si="256"/>
        <v>Symptome</v>
      </c>
      <c r="U1837" s="109">
        <f>IFERROR(VLOOKUP(Abfalldokumentation!$W1837,Kennzahlen!S:U,3,FALSE)*Abfalldokumentation!$J1837,"0")</f>
        <v>5.0000000000000001E-4</v>
      </c>
      <c r="V1837" s="109" t="str">
        <f>IF(ISBLANK(A1837),VLOOKUP(Abfalldokumentation!$W1837,'Linien - BU'!R:S,2,FALSE),A1837)</f>
        <v>BU4</v>
      </c>
      <c r="W1837" s="113">
        <f t="shared" si="257"/>
        <v>29501040</v>
      </c>
      <c r="X1837" s="113">
        <f t="shared" si="258"/>
        <v>12</v>
      </c>
    </row>
    <row r="1838" spans="1:24" ht="30" customHeight="1" x14ac:dyDescent="0.25">
      <c r="A1838" s="94" t="s">
        <v>9</v>
      </c>
      <c r="B1838" s="96">
        <v>29501040</v>
      </c>
      <c r="C1838" s="96">
        <v>7</v>
      </c>
      <c r="D1838" s="96">
        <v>12</v>
      </c>
      <c r="E1838" s="97">
        <v>44516</v>
      </c>
      <c r="F1838" s="99"/>
      <c r="G1838" s="96"/>
      <c r="H1838" s="101" t="str">
        <f>IFERROR(VLOOKUP(Abfalldokumentation!$B1838,Artikel!A:C,3,FALSE),Abfalldokumentation!$B1838)</f>
        <v>ABS MUNSTER</v>
      </c>
      <c r="I1838" s="103" t="str">
        <f>VLOOKUP(V1838,'Linien - BU'!A:B,2,FALSE)</f>
        <v>BU4</v>
      </c>
      <c r="J1838" s="105">
        <f t="shared" si="252"/>
        <v>7</v>
      </c>
      <c r="K1838" s="107">
        <f>Abfalldokumentation!$E1838</f>
        <v>44516</v>
      </c>
      <c r="L1838" s="105" t="str">
        <f>IFERROR(IF(VLOOKUP(W1838,'[1]Rohware 230'!$B:$C,2,FALSE)=0,"Rohware"),
IFERROR(IF(VLOOKUP(W1838,[1]Sammelnr.!$B:$C,2,FALSE)=0,"Sammelnr. ungeschält ABS"),
IFERROR(IF(VLOOKUP(W1838,[1]Sammelnr.!$E:$F,2,FALSE)=0,"Sammelnr. ungeschält VS"),
IFERROR(IF(VLOOKUP(W1838,[1]Sammelnr.!$H:$I,2,FALSE)=0,"Sammelnr. geschält"),
IFERROR(IF(VLOOKUP(W1838,[1]Offen!$B:$C,2,FALSE)=0,"Offen ungeschält ABS"),
IFERROR(IF(VLOOKUP(W1838,[1]Offen!$E:$F,2,FALSE)=0,"Offen ungeschält VOS"),
IFERROR(IF(VLOOKUP(W1838,[1]Offen!$H:$I,2,FALSE)=0,"Offen geschält RW"),
IFERROR(IF(VLOOKUP(W1838,[1]Offen!$K:$L,2,FALSE)=0,"Offen vegan"),
IFERROR(IF(VLOOKUP(W1838,[1]Offen!$N:$O,2,FALSE)=0,"Offen Zipfel"),
IFERROR(IF(VLOOKUP(W1838,[1]Offen!$Q:$R,2,FALSE)=0,"Offen Endstücke"),
IFERROR(IF(VLOOKUP(W1838,[1]Vakuumiert!$B:$C,2,FALSE)=0,"Vakuumierter VOS ungeschält"),
IFERROR(IF(VLOOKUP(W1838,[1]Vakuumiert!$E:$F,2,FALSE)=0,"Vakuumierter ABS ungeschält"),
IFERROR(IF(VLOOKUP(W1838,[1]Vakuumiert!$H:$I,2,FALSE)=0,"Vakuumierter VOS geschält"),
IFERROR(IF(VLOOKUP(W1838,[1]Vakuumiert!$K:$L,2,FALSE)=0,"Vakuumierter VOS vegan"),
IFERROR(IF(VLOOKUP(W1838,[1]Vakuumiert!$N:$O,2,FALSE)=0,"Vakuumierter VOS Zipfel"),
IFERROR(IF(VLOOKUP(W1838,[1]Vakuumiert!$Q:$R,2,FALSE)=0,"Vakuumiert geschält"),
IFERROR(IF(VLOOKUP(W1838,'[1]vakuumierte Fertigprodukte'!$B:$C,2,FALSE)=0,"Fertigprodukte"),
IFERROR(IF(VLOOKUP(W1838,'[1]vakuumierte Fertigprodukte'!$E:$FI,2,FALSE)=0,"Vakuumierte Zipfel"),
IFERROR(IF(VLOOKUP(W1838,[1]Wurste!$B:$C,2,FALSE)=0,"Räucherwürste"),
IFERROR(IF(VLOOKUP(W1838,[1]Wurste!$E:$F,2,FALSE)=0,"URW/URGW Wurst"),
IFERROR(IF(VLOOKUP(W1838,[1]Wurste!$H:$I,2,FALSE)=0,"HF-Wurst Vegan"),
IFERROR(IF(VLOOKUP(W1838,[1]Wurste!$K:$L,2,FALSE)=0,"320er ohne Würste"),
IFERROR(IF(AND(OR(Abfalldokumentation!$I1838="BU3",Abfalldokumentation!$I1838="Verkauf"),Abfalldokumentation!$N1838="Schimmel",Abfalldokumentation!$O1838="keinen Abnehmer/kein Schälpersonal"),"Div. Zipfel, ES ohne Verwendung",VLOOKUP(Abfalldokumentation!$M1838,Produktgruppen!A:B,2,FALSE)),"-")))))))))))))))))))))))</f>
        <v>Offen ungeschält ABS</v>
      </c>
      <c r="M1838" s="109" t="str">
        <f>IFERROR(VLOOKUP(Abfalldokumentation!$W1838,Artikel!A:C,3,FALSE),Abfalldokumentation!$W1838)</f>
        <v>ABS MUNSTER</v>
      </c>
      <c r="N1838" s="109" t="str">
        <f>VLOOKUP(D1838,'Liste Gründe'!A:D,2,FALSE)</f>
        <v>Schimmel</v>
      </c>
      <c r="O1838" s="107" t="str">
        <f>IF(ISBLANK(F1838),VLOOKUP(Abfalldokumentation!$X1838,'Liste Gründe'!A:D,3,FALSE),F1838)</f>
        <v>Schimmel</v>
      </c>
      <c r="P1838" s="109" t="str">
        <f>IF(ISBLANK(Abfalldokumentation!$G1838),"-",Abfalldokumentation!$G1838)</f>
        <v>-</v>
      </c>
      <c r="Q1838" s="109">
        <f t="shared" si="253"/>
        <v>46</v>
      </c>
      <c r="R1838" s="111" t="str">
        <f t="shared" si="254"/>
        <v>Produkte</v>
      </c>
      <c r="S1838" s="111" t="str">
        <f t="shared" si="255"/>
        <v>BUs</v>
      </c>
      <c r="T1838" s="111" t="str">
        <f t="shared" si="256"/>
        <v>Symptome</v>
      </c>
      <c r="U1838" s="109">
        <f>IFERROR(VLOOKUP(Abfalldokumentation!$W1838,Kennzahlen!S:U,3,FALSE)*Abfalldokumentation!$J1838,"0")</f>
        <v>6.9999999999999999E-4</v>
      </c>
      <c r="V1838" s="109" t="str">
        <f>IF(ISBLANK(A1838),VLOOKUP(Abfalldokumentation!$W1838,'Linien - BU'!R:S,2,FALSE),A1838)</f>
        <v>BU4</v>
      </c>
      <c r="W1838" s="113">
        <f t="shared" si="257"/>
        <v>29501040</v>
      </c>
      <c r="X1838" s="113">
        <f t="shared" si="258"/>
        <v>12</v>
      </c>
    </row>
    <row r="1839" spans="1:24" ht="30" customHeight="1" x14ac:dyDescent="0.25">
      <c r="A1839" s="94" t="s">
        <v>9</v>
      </c>
      <c r="B1839" s="96">
        <v>29501040</v>
      </c>
      <c r="C1839" s="96">
        <v>11</v>
      </c>
      <c r="D1839" s="96">
        <v>12</v>
      </c>
      <c r="E1839" s="97">
        <v>44516</v>
      </c>
      <c r="F1839" s="99"/>
      <c r="G1839" s="96"/>
      <c r="H1839" s="101" t="str">
        <f>IFERROR(VLOOKUP(Abfalldokumentation!$B1839,Artikel!A:C,3,FALSE),Abfalldokumentation!$B1839)</f>
        <v>ABS MUNSTER</v>
      </c>
      <c r="I1839" s="103" t="str">
        <f>VLOOKUP(V1839,'Linien - BU'!A:B,2,FALSE)</f>
        <v>BU4</v>
      </c>
      <c r="J1839" s="105">
        <f t="shared" si="252"/>
        <v>11</v>
      </c>
      <c r="K1839" s="107">
        <f>Abfalldokumentation!$E1839</f>
        <v>44516</v>
      </c>
      <c r="L1839" s="105" t="str">
        <f>IFERROR(IF(VLOOKUP(W1839,'[1]Rohware 230'!$B:$C,2,FALSE)=0,"Rohware"),
IFERROR(IF(VLOOKUP(W1839,[1]Sammelnr.!$B:$C,2,FALSE)=0,"Sammelnr. ungeschält ABS"),
IFERROR(IF(VLOOKUP(W1839,[1]Sammelnr.!$E:$F,2,FALSE)=0,"Sammelnr. ungeschält VS"),
IFERROR(IF(VLOOKUP(W1839,[1]Sammelnr.!$H:$I,2,FALSE)=0,"Sammelnr. geschält"),
IFERROR(IF(VLOOKUP(W1839,[1]Offen!$B:$C,2,FALSE)=0,"Offen ungeschält ABS"),
IFERROR(IF(VLOOKUP(W1839,[1]Offen!$E:$F,2,FALSE)=0,"Offen ungeschält VOS"),
IFERROR(IF(VLOOKUP(W1839,[1]Offen!$H:$I,2,FALSE)=0,"Offen geschält RW"),
IFERROR(IF(VLOOKUP(W1839,[1]Offen!$K:$L,2,FALSE)=0,"Offen vegan"),
IFERROR(IF(VLOOKUP(W1839,[1]Offen!$N:$O,2,FALSE)=0,"Offen Zipfel"),
IFERROR(IF(VLOOKUP(W1839,[1]Offen!$Q:$R,2,FALSE)=0,"Offen Endstücke"),
IFERROR(IF(VLOOKUP(W1839,[1]Vakuumiert!$B:$C,2,FALSE)=0,"Vakuumierter VOS ungeschält"),
IFERROR(IF(VLOOKUP(W1839,[1]Vakuumiert!$E:$F,2,FALSE)=0,"Vakuumierter ABS ungeschält"),
IFERROR(IF(VLOOKUP(W1839,[1]Vakuumiert!$H:$I,2,FALSE)=0,"Vakuumierter VOS geschält"),
IFERROR(IF(VLOOKUP(W1839,[1]Vakuumiert!$K:$L,2,FALSE)=0,"Vakuumierter VOS vegan"),
IFERROR(IF(VLOOKUP(W1839,[1]Vakuumiert!$N:$O,2,FALSE)=0,"Vakuumierter VOS Zipfel"),
IFERROR(IF(VLOOKUP(W1839,[1]Vakuumiert!$Q:$R,2,FALSE)=0,"Vakuumiert geschält"),
IFERROR(IF(VLOOKUP(W1839,'[1]vakuumierte Fertigprodukte'!$B:$C,2,FALSE)=0,"Fertigprodukte"),
IFERROR(IF(VLOOKUP(W1839,'[1]vakuumierte Fertigprodukte'!$E:$FI,2,FALSE)=0,"Vakuumierte Zipfel"),
IFERROR(IF(VLOOKUP(W1839,[1]Wurste!$B:$C,2,FALSE)=0,"Räucherwürste"),
IFERROR(IF(VLOOKUP(W1839,[1]Wurste!$E:$F,2,FALSE)=0,"URW/URGW Wurst"),
IFERROR(IF(VLOOKUP(W1839,[1]Wurste!$H:$I,2,FALSE)=0,"HF-Wurst Vegan"),
IFERROR(IF(VLOOKUP(W1839,[1]Wurste!$K:$L,2,FALSE)=0,"320er ohne Würste"),
IFERROR(IF(AND(OR(Abfalldokumentation!$I1839="BU3",Abfalldokumentation!$I1839="Verkauf"),Abfalldokumentation!$N1839="Schimmel",Abfalldokumentation!$O1839="keinen Abnehmer/kein Schälpersonal"),"Div. Zipfel, ES ohne Verwendung",VLOOKUP(Abfalldokumentation!$M1839,Produktgruppen!A:B,2,FALSE)),"-")))))))))))))))))))))))</f>
        <v>Offen ungeschält ABS</v>
      </c>
      <c r="M1839" s="109" t="str">
        <f>IFERROR(VLOOKUP(Abfalldokumentation!$W1839,Artikel!A:C,3,FALSE),Abfalldokumentation!$W1839)</f>
        <v>ABS MUNSTER</v>
      </c>
      <c r="N1839" s="109" t="str">
        <f>VLOOKUP(D1839,'Liste Gründe'!A:D,2,FALSE)</f>
        <v>Schimmel</v>
      </c>
      <c r="O1839" s="107" t="str">
        <f>IF(ISBLANK(F1839),VLOOKUP(Abfalldokumentation!$X1839,'Liste Gründe'!A:D,3,FALSE),F1839)</f>
        <v>Schimmel</v>
      </c>
      <c r="P1839" s="109" t="str">
        <f>IF(ISBLANK(Abfalldokumentation!$G1839),"-",Abfalldokumentation!$G1839)</f>
        <v>-</v>
      </c>
      <c r="Q1839" s="109">
        <f t="shared" si="253"/>
        <v>46</v>
      </c>
      <c r="R1839" s="111" t="str">
        <f t="shared" si="254"/>
        <v>Produkte</v>
      </c>
      <c r="S1839" s="111" t="str">
        <f t="shared" si="255"/>
        <v>BUs</v>
      </c>
      <c r="T1839" s="111" t="str">
        <f t="shared" si="256"/>
        <v>Symptome</v>
      </c>
      <c r="U1839" s="109">
        <f>IFERROR(VLOOKUP(Abfalldokumentation!$W1839,Kennzahlen!S:U,3,FALSE)*Abfalldokumentation!$J1839,"0")</f>
        <v>1.1000000000000001E-3</v>
      </c>
      <c r="V1839" s="109" t="str">
        <f>IF(ISBLANK(A1839),VLOOKUP(Abfalldokumentation!$W1839,'Linien - BU'!R:S,2,FALSE),A1839)</f>
        <v>BU4</v>
      </c>
      <c r="W1839" s="113">
        <f t="shared" si="257"/>
        <v>29501040</v>
      </c>
      <c r="X1839" s="113">
        <f t="shared" si="258"/>
        <v>12</v>
      </c>
    </row>
    <row r="1840" spans="1:24" ht="30" customHeight="1" x14ac:dyDescent="0.25">
      <c r="A1840" s="94" t="s">
        <v>9</v>
      </c>
      <c r="B1840" s="96">
        <v>29501040</v>
      </c>
      <c r="C1840" s="96">
        <v>3</v>
      </c>
      <c r="D1840" s="96">
        <v>12</v>
      </c>
      <c r="E1840" s="97">
        <v>44516</v>
      </c>
      <c r="F1840" s="99"/>
      <c r="G1840" s="96"/>
      <c r="H1840" s="101" t="str">
        <f>IFERROR(VLOOKUP(Abfalldokumentation!$B1840,Artikel!A:C,3,FALSE),Abfalldokumentation!$B1840)</f>
        <v>ABS MUNSTER</v>
      </c>
      <c r="I1840" s="103" t="str">
        <f>VLOOKUP(V1840,'Linien - BU'!A:B,2,FALSE)</f>
        <v>BU4</v>
      </c>
      <c r="J1840" s="105">
        <f t="shared" si="252"/>
        <v>3</v>
      </c>
      <c r="K1840" s="107">
        <f>Abfalldokumentation!$E1840</f>
        <v>44516</v>
      </c>
      <c r="L1840" s="105" t="str">
        <f>IFERROR(IF(VLOOKUP(W1840,'[1]Rohware 230'!$B:$C,2,FALSE)=0,"Rohware"),
IFERROR(IF(VLOOKUP(W1840,[1]Sammelnr.!$B:$C,2,FALSE)=0,"Sammelnr. ungeschält ABS"),
IFERROR(IF(VLOOKUP(W1840,[1]Sammelnr.!$E:$F,2,FALSE)=0,"Sammelnr. ungeschält VS"),
IFERROR(IF(VLOOKUP(W1840,[1]Sammelnr.!$H:$I,2,FALSE)=0,"Sammelnr. geschält"),
IFERROR(IF(VLOOKUP(W1840,[1]Offen!$B:$C,2,FALSE)=0,"Offen ungeschält ABS"),
IFERROR(IF(VLOOKUP(W1840,[1]Offen!$E:$F,2,FALSE)=0,"Offen ungeschält VOS"),
IFERROR(IF(VLOOKUP(W1840,[1]Offen!$H:$I,2,FALSE)=0,"Offen geschält RW"),
IFERROR(IF(VLOOKUP(W1840,[1]Offen!$K:$L,2,FALSE)=0,"Offen vegan"),
IFERROR(IF(VLOOKUP(W1840,[1]Offen!$N:$O,2,FALSE)=0,"Offen Zipfel"),
IFERROR(IF(VLOOKUP(W1840,[1]Offen!$Q:$R,2,FALSE)=0,"Offen Endstücke"),
IFERROR(IF(VLOOKUP(W1840,[1]Vakuumiert!$B:$C,2,FALSE)=0,"Vakuumierter VOS ungeschält"),
IFERROR(IF(VLOOKUP(W1840,[1]Vakuumiert!$E:$F,2,FALSE)=0,"Vakuumierter ABS ungeschält"),
IFERROR(IF(VLOOKUP(W1840,[1]Vakuumiert!$H:$I,2,FALSE)=0,"Vakuumierter VOS geschält"),
IFERROR(IF(VLOOKUP(W1840,[1]Vakuumiert!$K:$L,2,FALSE)=0,"Vakuumierter VOS vegan"),
IFERROR(IF(VLOOKUP(W1840,[1]Vakuumiert!$N:$O,2,FALSE)=0,"Vakuumierter VOS Zipfel"),
IFERROR(IF(VLOOKUP(W1840,[1]Vakuumiert!$Q:$R,2,FALSE)=0,"Vakuumiert geschält"),
IFERROR(IF(VLOOKUP(W1840,'[1]vakuumierte Fertigprodukte'!$B:$C,2,FALSE)=0,"Fertigprodukte"),
IFERROR(IF(VLOOKUP(W1840,'[1]vakuumierte Fertigprodukte'!$E:$FI,2,FALSE)=0,"Vakuumierte Zipfel"),
IFERROR(IF(VLOOKUP(W1840,[1]Wurste!$B:$C,2,FALSE)=0,"Räucherwürste"),
IFERROR(IF(VLOOKUP(W1840,[1]Wurste!$E:$F,2,FALSE)=0,"URW/URGW Wurst"),
IFERROR(IF(VLOOKUP(W1840,[1]Wurste!$H:$I,2,FALSE)=0,"HF-Wurst Vegan"),
IFERROR(IF(VLOOKUP(W1840,[1]Wurste!$K:$L,2,FALSE)=0,"320er ohne Würste"),
IFERROR(IF(AND(OR(Abfalldokumentation!$I1840="BU3",Abfalldokumentation!$I1840="Verkauf"),Abfalldokumentation!$N1840="Schimmel",Abfalldokumentation!$O1840="keinen Abnehmer/kein Schälpersonal"),"Div. Zipfel, ES ohne Verwendung",VLOOKUP(Abfalldokumentation!$M1840,Produktgruppen!A:B,2,FALSE)),"-")))))))))))))))))))))))</f>
        <v>Offen ungeschält ABS</v>
      </c>
      <c r="M1840" s="109" t="str">
        <f>IFERROR(VLOOKUP(Abfalldokumentation!$W1840,Artikel!A:C,3,FALSE),Abfalldokumentation!$W1840)</f>
        <v>ABS MUNSTER</v>
      </c>
      <c r="N1840" s="109" t="str">
        <f>VLOOKUP(D1840,'Liste Gründe'!A:D,2,FALSE)</f>
        <v>Schimmel</v>
      </c>
      <c r="O1840" s="107" t="str">
        <f>IF(ISBLANK(F1840),VLOOKUP(Abfalldokumentation!$X1840,'Liste Gründe'!A:D,3,FALSE),F1840)</f>
        <v>Schimmel</v>
      </c>
      <c r="P1840" s="109" t="str">
        <f>IF(ISBLANK(Abfalldokumentation!$G1840),"-",Abfalldokumentation!$G1840)</f>
        <v>-</v>
      </c>
      <c r="Q1840" s="109">
        <f t="shared" si="253"/>
        <v>46</v>
      </c>
      <c r="R1840" s="111" t="str">
        <f t="shared" si="254"/>
        <v>Produkte</v>
      </c>
      <c r="S1840" s="111" t="str">
        <f t="shared" si="255"/>
        <v>BUs</v>
      </c>
      <c r="T1840" s="111" t="str">
        <f t="shared" si="256"/>
        <v>Symptome</v>
      </c>
      <c r="U1840" s="109">
        <f>IFERROR(VLOOKUP(Abfalldokumentation!$W1840,Kennzahlen!S:U,3,FALSE)*Abfalldokumentation!$J1840,"0")</f>
        <v>3.0000000000000003E-4</v>
      </c>
      <c r="V1840" s="109" t="str">
        <f>IF(ISBLANK(A1840),VLOOKUP(Abfalldokumentation!$W1840,'Linien - BU'!R:S,2,FALSE),A1840)</f>
        <v>BU4</v>
      </c>
      <c r="W1840" s="113">
        <f t="shared" si="257"/>
        <v>29501040</v>
      </c>
      <c r="X1840" s="113">
        <f t="shared" si="258"/>
        <v>12</v>
      </c>
    </row>
    <row r="1841" spans="1:24" ht="30" customHeight="1" x14ac:dyDescent="0.25">
      <c r="A1841" s="94" t="s">
        <v>6</v>
      </c>
      <c r="B1841" s="96" t="s">
        <v>16597</v>
      </c>
      <c r="C1841" s="96" t="s">
        <v>16598</v>
      </c>
      <c r="D1841" s="96">
        <v>10</v>
      </c>
      <c r="E1841" s="97">
        <v>44516</v>
      </c>
      <c r="F1841" s="99"/>
      <c r="G1841" s="96"/>
      <c r="H1841" s="101" t="str">
        <f>IFERROR(VLOOKUP(Abfalldokumentation!$B1841,Artikel!A:C,3,FALSE),Abfalldokumentation!$B1841)</f>
        <v>32000236</v>
      </c>
      <c r="I1841" s="103" t="str">
        <f>VLOOKUP(V1841,'Linien - BU'!A:B,2,FALSE)</f>
        <v>BU1</v>
      </c>
      <c r="J1841" s="105" t="str">
        <f t="shared" si="252"/>
        <v>20</v>
      </c>
      <c r="K1841" s="107">
        <f>Abfalldokumentation!$E1841</f>
        <v>44516</v>
      </c>
      <c r="L1841" s="105" t="str">
        <f>IFERROR(IF(VLOOKUP(W1841,'[1]Rohware 230'!$B:$C,2,FALSE)=0,"Rohware"),
IFERROR(IF(VLOOKUP(W1841,[1]Sammelnr.!$B:$C,2,FALSE)=0,"Sammelnr. ungeschält ABS"),
IFERROR(IF(VLOOKUP(W1841,[1]Sammelnr.!$E:$F,2,FALSE)=0,"Sammelnr. ungeschält VS"),
IFERROR(IF(VLOOKUP(W1841,[1]Sammelnr.!$H:$I,2,FALSE)=0,"Sammelnr. geschält"),
IFERROR(IF(VLOOKUP(W1841,[1]Offen!$B:$C,2,FALSE)=0,"Offen ungeschält ABS"),
IFERROR(IF(VLOOKUP(W1841,[1]Offen!$E:$F,2,FALSE)=0,"Offen ungeschält VOS"),
IFERROR(IF(VLOOKUP(W1841,[1]Offen!$H:$I,2,FALSE)=0,"Offen geschält RW"),
IFERROR(IF(VLOOKUP(W1841,[1]Offen!$K:$L,2,FALSE)=0,"Offen vegan"),
IFERROR(IF(VLOOKUP(W1841,[1]Offen!$N:$O,2,FALSE)=0,"Offen Zipfel"),
IFERROR(IF(VLOOKUP(W1841,[1]Offen!$Q:$R,2,FALSE)=0,"Offen Endstücke"),
IFERROR(IF(VLOOKUP(W1841,[1]Vakuumiert!$B:$C,2,FALSE)=0,"Vakuumierter VOS ungeschält"),
IFERROR(IF(VLOOKUP(W1841,[1]Vakuumiert!$E:$F,2,FALSE)=0,"Vakuumierter ABS ungeschält"),
IFERROR(IF(VLOOKUP(W1841,[1]Vakuumiert!$H:$I,2,FALSE)=0,"Vakuumierter VOS geschält"),
IFERROR(IF(VLOOKUP(W1841,[1]Vakuumiert!$K:$L,2,FALSE)=0,"Vakuumierter VOS vegan"),
IFERROR(IF(VLOOKUP(W1841,[1]Vakuumiert!$N:$O,2,FALSE)=0,"Vakuumierter VOS Zipfel"),
IFERROR(IF(VLOOKUP(W1841,[1]Vakuumiert!$Q:$R,2,FALSE)=0,"Vakuumiert geschält"),
IFERROR(IF(VLOOKUP(W1841,'[1]vakuumierte Fertigprodukte'!$B:$C,2,FALSE)=0,"Fertigprodukte"),
IFERROR(IF(VLOOKUP(W1841,'[1]vakuumierte Fertigprodukte'!$E:$FI,2,FALSE)=0,"Vakuumierte Zipfel"),
IFERROR(IF(VLOOKUP(W1841,[1]Wurste!$B:$C,2,FALSE)=0,"Räucherwürste"),
IFERROR(IF(VLOOKUP(W1841,[1]Wurste!$E:$F,2,FALSE)=0,"URW/URGW Wurst"),
IFERROR(IF(VLOOKUP(W1841,[1]Wurste!$H:$I,2,FALSE)=0,"HF-Wurst Vegan"),
IFERROR(IF(VLOOKUP(W1841,[1]Wurste!$K:$L,2,FALSE)=0,"320er ohne Würste"),
IFERROR(IF(AND(OR(Abfalldokumentation!$I1841="BU3",Abfalldokumentation!$I1841="Verkauf"),Abfalldokumentation!$N1841="Schimmel",Abfalldokumentation!$O1841="keinen Abnehmer/kein Schälpersonal"),"Div. Zipfel, ES ohne Verwendung",VLOOKUP(Abfalldokumentation!$M1841,Produktgruppen!A:B,2,FALSE)),"-")))))))))))))))))))))))</f>
        <v>-</v>
      </c>
      <c r="M1841" s="109" t="str">
        <f>IFERROR(VLOOKUP(Abfalldokumentation!$W1841,Artikel!A:C,3,FALSE),Abfalldokumentation!$W1841)</f>
        <v>32000236</v>
      </c>
      <c r="N1841" s="109" t="str">
        <f>VLOOKUP(D1841,'Liste Gründe'!A:D,2,FALSE)</f>
        <v>Linienbezogen</v>
      </c>
      <c r="O1841" s="107" t="str">
        <f>IF(ISBLANK(F1841),VLOOKUP(Abfalldokumentation!$X1841,'Liste Gründe'!A:D,3,FALSE),F1841)</f>
        <v>Reinigung</v>
      </c>
      <c r="P1841" s="109" t="str">
        <f>IF(ISBLANK(Abfalldokumentation!$G1841),"-",Abfalldokumentation!$G1841)</f>
        <v>-</v>
      </c>
      <c r="Q1841" s="109">
        <f t="shared" si="253"/>
        <v>46</v>
      </c>
      <c r="R1841" s="111" t="str">
        <f t="shared" si="254"/>
        <v>Produkte</v>
      </c>
      <c r="S1841" s="111" t="str">
        <f t="shared" si="255"/>
        <v>BUs</v>
      </c>
      <c r="T1841" s="111" t="str">
        <f t="shared" si="256"/>
        <v>Symptome</v>
      </c>
      <c r="U1841" s="109" t="str">
        <f>IFERROR(VLOOKUP(Abfalldokumentation!$W1841,Kennzahlen!S:U,3,FALSE)*Abfalldokumentation!$J1841,"0")</f>
        <v>0</v>
      </c>
      <c r="V1841" s="109" t="str">
        <f>IF(ISBLANK(A1841),VLOOKUP(Abfalldokumentation!$W1841,'Linien - BU'!R:S,2,FALSE),A1841)</f>
        <v>BU1</v>
      </c>
      <c r="W1841" s="113" t="str">
        <f t="shared" si="257"/>
        <v>32000236</v>
      </c>
      <c r="X1841" s="113">
        <f t="shared" si="258"/>
        <v>10</v>
      </c>
    </row>
    <row r="1842" spans="1:24" ht="30" customHeight="1" x14ac:dyDescent="0.25">
      <c r="A1842" s="94" t="s">
        <v>6</v>
      </c>
      <c r="B1842" s="96" t="s">
        <v>16600</v>
      </c>
      <c r="C1842" s="96" t="s">
        <v>16598</v>
      </c>
      <c r="D1842" s="96">
        <v>34</v>
      </c>
      <c r="E1842" s="97">
        <v>44516</v>
      </c>
      <c r="F1842" s="99"/>
      <c r="G1842" s="96"/>
      <c r="H1842" s="101" t="str">
        <f>IFERROR(VLOOKUP(Abfalldokumentation!$B1842,Artikel!A:C,3,FALSE),Abfalldokumentation!$B1842)</f>
        <v>32000070</v>
      </c>
      <c r="I1842" s="103" t="str">
        <f>VLOOKUP(V1842,'Linien - BU'!A:B,2,FALSE)</f>
        <v>BU1</v>
      </c>
      <c r="J1842" s="105" t="str">
        <f t="shared" si="252"/>
        <v>20</v>
      </c>
      <c r="K1842" s="107">
        <f>Abfalldokumentation!$E1842</f>
        <v>44516</v>
      </c>
      <c r="L1842" s="105" t="str">
        <f>IFERROR(IF(VLOOKUP(W1842,'[1]Rohware 230'!$B:$C,2,FALSE)=0,"Rohware"),
IFERROR(IF(VLOOKUP(W1842,[1]Sammelnr.!$B:$C,2,FALSE)=0,"Sammelnr. ungeschält ABS"),
IFERROR(IF(VLOOKUP(W1842,[1]Sammelnr.!$E:$F,2,FALSE)=0,"Sammelnr. ungeschält VS"),
IFERROR(IF(VLOOKUP(W1842,[1]Sammelnr.!$H:$I,2,FALSE)=0,"Sammelnr. geschält"),
IFERROR(IF(VLOOKUP(W1842,[1]Offen!$B:$C,2,FALSE)=0,"Offen ungeschält ABS"),
IFERROR(IF(VLOOKUP(W1842,[1]Offen!$E:$F,2,FALSE)=0,"Offen ungeschält VOS"),
IFERROR(IF(VLOOKUP(W1842,[1]Offen!$H:$I,2,FALSE)=0,"Offen geschält RW"),
IFERROR(IF(VLOOKUP(W1842,[1]Offen!$K:$L,2,FALSE)=0,"Offen vegan"),
IFERROR(IF(VLOOKUP(W1842,[1]Offen!$N:$O,2,FALSE)=0,"Offen Zipfel"),
IFERROR(IF(VLOOKUP(W1842,[1]Offen!$Q:$R,2,FALSE)=0,"Offen Endstücke"),
IFERROR(IF(VLOOKUP(W1842,[1]Vakuumiert!$B:$C,2,FALSE)=0,"Vakuumierter VOS ungeschält"),
IFERROR(IF(VLOOKUP(W1842,[1]Vakuumiert!$E:$F,2,FALSE)=0,"Vakuumierter ABS ungeschält"),
IFERROR(IF(VLOOKUP(W1842,[1]Vakuumiert!$H:$I,2,FALSE)=0,"Vakuumierter VOS geschält"),
IFERROR(IF(VLOOKUP(W1842,[1]Vakuumiert!$K:$L,2,FALSE)=0,"Vakuumierter VOS vegan"),
IFERROR(IF(VLOOKUP(W1842,[1]Vakuumiert!$N:$O,2,FALSE)=0,"Vakuumierter VOS Zipfel"),
IFERROR(IF(VLOOKUP(W1842,[1]Vakuumiert!$Q:$R,2,FALSE)=0,"Vakuumiert geschält"),
IFERROR(IF(VLOOKUP(W1842,'[1]vakuumierte Fertigprodukte'!$B:$C,2,FALSE)=0,"Fertigprodukte"),
IFERROR(IF(VLOOKUP(W1842,'[1]vakuumierte Fertigprodukte'!$E:$FI,2,FALSE)=0,"Vakuumierte Zipfel"),
IFERROR(IF(VLOOKUP(W1842,[1]Wurste!$B:$C,2,FALSE)=0,"Räucherwürste"),
IFERROR(IF(VLOOKUP(W1842,[1]Wurste!$E:$F,2,FALSE)=0,"URW/URGW Wurst"),
IFERROR(IF(VLOOKUP(W1842,[1]Wurste!$H:$I,2,FALSE)=0,"HF-Wurst Vegan"),
IFERROR(IF(VLOOKUP(W1842,[1]Wurste!$K:$L,2,FALSE)=0,"320er ohne Würste"),
IFERROR(IF(AND(OR(Abfalldokumentation!$I1842="BU3",Abfalldokumentation!$I1842="Verkauf"),Abfalldokumentation!$N1842="Schimmel",Abfalldokumentation!$O1842="keinen Abnehmer/kein Schälpersonal"),"Div. Zipfel, ES ohne Verwendung",VLOOKUP(Abfalldokumentation!$M1842,Produktgruppen!A:B,2,FALSE)),"-")))))))))))))))))))))))</f>
        <v>-</v>
      </c>
      <c r="M1842" s="109" t="str">
        <f>IFERROR(VLOOKUP(Abfalldokumentation!$W1842,Artikel!A:C,3,FALSE),Abfalldokumentation!$W1842)</f>
        <v>32000070</v>
      </c>
      <c r="N1842" s="109" t="str">
        <f>VLOOKUP(D1842,'Liste Gründe'!A:D,2,FALSE)</f>
        <v>Linienbezogen</v>
      </c>
      <c r="O1842" s="107" t="str">
        <f>IF(ISBLANK(F1842),VLOOKUP(Abfalldokumentation!$X1842,'Liste Gründe'!A:D,3,FALSE),F1842)</f>
        <v>Darm geplatzt</v>
      </c>
      <c r="P1842" s="109" t="str">
        <f>IF(ISBLANK(Abfalldokumentation!$G1842),"-",Abfalldokumentation!$G1842)</f>
        <v>-</v>
      </c>
      <c r="Q1842" s="109">
        <f t="shared" si="253"/>
        <v>46</v>
      </c>
      <c r="R1842" s="111" t="str">
        <f t="shared" si="254"/>
        <v>Produkte</v>
      </c>
      <c r="S1842" s="111" t="str">
        <f t="shared" si="255"/>
        <v>BUs</v>
      </c>
      <c r="T1842" s="111" t="str">
        <f t="shared" si="256"/>
        <v>Symptome</v>
      </c>
      <c r="U1842" s="109" t="str">
        <f>IFERROR(VLOOKUP(Abfalldokumentation!$W1842,Kennzahlen!S:U,3,FALSE)*Abfalldokumentation!$J1842,"0")</f>
        <v>0</v>
      </c>
      <c r="V1842" s="109" t="str">
        <f>IF(ISBLANK(A1842),VLOOKUP(Abfalldokumentation!$W1842,'Linien - BU'!R:S,2,FALSE),A1842)</f>
        <v>BU1</v>
      </c>
      <c r="W1842" s="113" t="str">
        <f t="shared" si="257"/>
        <v>32000070</v>
      </c>
      <c r="X1842" s="113">
        <f t="shared" si="258"/>
        <v>34</v>
      </c>
    </row>
    <row r="1843" spans="1:24" ht="30" customHeight="1" x14ac:dyDescent="0.25">
      <c r="A1843" s="94" t="s">
        <v>6</v>
      </c>
      <c r="B1843" s="96" t="s">
        <v>16597</v>
      </c>
      <c r="C1843" s="96" t="s">
        <v>16598</v>
      </c>
      <c r="D1843" s="96">
        <v>42</v>
      </c>
      <c r="E1843" s="97">
        <v>44516</v>
      </c>
      <c r="F1843" s="99"/>
      <c r="G1843" s="96"/>
      <c r="H1843" s="101" t="str">
        <f>IFERROR(VLOOKUP(Abfalldokumentation!$B1843,Artikel!A:C,3,FALSE),Abfalldokumentation!$B1843)</f>
        <v>32000236</v>
      </c>
      <c r="I1843" s="103" t="str">
        <f>VLOOKUP(V1843,'Linien - BU'!A:B,2,FALSE)</f>
        <v>BU1</v>
      </c>
      <c r="J1843" s="105" t="str">
        <f t="shared" si="252"/>
        <v>20</v>
      </c>
      <c r="K1843" s="107">
        <f>Abfalldokumentation!$E1843</f>
        <v>44516</v>
      </c>
      <c r="L1843" s="105" t="str">
        <f>IFERROR(IF(VLOOKUP(W1843,'[1]Rohware 230'!$B:$C,2,FALSE)=0,"Rohware"),
IFERROR(IF(VLOOKUP(W1843,[1]Sammelnr.!$B:$C,2,FALSE)=0,"Sammelnr. ungeschält ABS"),
IFERROR(IF(VLOOKUP(W1843,[1]Sammelnr.!$E:$F,2,FALSE)=0,"Sammelnr. ungeschält VS"),
IFERROR(IF(VLOOKUP(W1843,[1]Sammelnr.!$H:$I,2,FALSE)=0,"Sammelnr. geschält"),
IFERROR(IF(VLOOKUP(W1843,[1]Offen!$B:$C,2,FALSE)=0,"Offen ungeschält ABS"),
IFERROR(IF(VLOOKUP(W1843,[1]Offen!$E:$F,2,FALSE)=0,"Offen ungeschält VOS"),
IFERROR(IF(VLOOKUP(W1843,[1]Offen!$H:$I,2,FALSE)=0,"Offen geschält RW"),
IFERROR(IF(VLOOKUP(W1843,[1]Offen!$K:$L,2,FALSE)=0,"Offen vegan"),
IFERROR(IF(VLOOKUP(W1843,[1]Offen!$N:$O,2,FALSE)=0,"Offen Zipfel"),
IFERROR(IF(VLOOKUP(W1843,[1]Offen!$Q:$R,2,FALSE)=0,"Offen Endstücke"),
IFERROR(IF(VLOOKUP(W1843,[1]Vakuumiert!$B:$C,2,FALSE)=0,"Vakuumierter VOS ungeschält"),
IFERROR(IF(VLOOKUP(W1843,[1]Vakuumiert!$E:$F,2,FALSE)=0,"Vakuumierter ABS ungeschält"),
IFERROR(IF(VLOOKUP(W1843,[1]Vakuumiert!$H:$I,2,FALSE)=0,"Vakuumierter VOS geschält"),
IFERROR(IF(VLOOKUP(W1843,[1]Vakuumiert!$K:$L,2,FALSE)=0,"Vakuumierter VOS vegan"),
IFERROR(IF(VLOOKUP(W1843,[1]Vakuumiert!$N:$O,2,FALSE)=0,"Vakuumierter VOS Zipfel"),
IFERROR(IF(VLOOKUP(W1843,[1]Vakuumiert!$Q:$R,2,FALSE)=0,"Vakuumiert geschält"),
IFERROR(IF(VLOOKUP(W1843,'[1]vakuumierte Fertigprodukte'!$B:$C,2,FALSE)=0,"Fertigprodukte"),
IFERROR(IF(VLOOKUP(W1843,'[1]vakuumierte Fertigprodukte'!$E:$FI,2,FALSE)=0,"Vakuumierte Zipfel"),
IFERROR(IF(VLOOKUP(W1843,[1]Wurste!$B:$C,2,FALSE)=0,"Räucherwürste"),
IFERROR(IF(VLOOKUP(W1843,[1]Wurste!$E:$F,2,FALSE)=0,"URW/URGW Wurst"),
IFERROR(IF(VLOOKUP(W1843,[1]Wurste!$H:$I,2,FALSE)=0,"HF-Wurst Vegan"),
IFERROR(IF(VLOOKUP(W1843,[1]Wurste!$K:$L,2,FALSE)=0,"320er ohne Würste"),
IFERROR(IF(AND(OR(Abfalldokumentation!$I1843="BU3",Abfalldokumentation!$I1843="Verkauf"),Abfalldokumentation!$N1843="Schimmel",Abfalldokumentation!$O1843="keinen Abnehmer/kein Schälpersonal"),"Div. Zipfel, ES ohne Verwendung",VLOOKUP(Abfalldokumentation!$M1843,Produktgruppen!A:B,2,FALSE)),"-")))))))))))))))))))))))</f>
        <v>-</v>
      </c>
      <c r="M1843" s="109" t="str">
        <f>IFERROR(VLOOKUP(Abfalldokumentation!$W1843,Artikel!A:C,3,FALSE),Abfalldokumentation!$W1843)</f>
        <v>32000236</v>
      </c>
      <c r="N1843" s="109" t="str">
        <f>VLOOKUP(D1843,'Liste Gründe'!A:D,2,FALSE)</f>
        <v>Rest</v>
      </c>
      <c r="O1843" s="107" t="str">
        <f>IF(ISBLANK(F1843),VLOOKUP(Abfalldokumentation!$X1843,'Liste Gründe'!A:D,3,FALSE),F1843)</f>
        <v>Schmutz</v>
      </c>
      <c r="P1843" s="109" t="str">
        <f>IF(ISBLANK(Abfalldokumentation!$G1843),"-",Abfalldokumentation!$G1843)</f>
        <v>-</v>
      </c>
      <c r="Q1843" s="109">
        <f t="shared" si="253"/>
        <v>46</v>
      </c>
      <c r="R1843" s="111" t="str">
        <f t="shared" si="254"/>
        <v>Produkte</v>
      </c>
      <c r="S1843" s="111" t="str">
        <f t="shared" si="255"/>
        <v>BUs</v>
      </c>
      <c r="T1843" s="111" t="str">
        <f t="shared" si="256"/>
        <v>Symptome</v>
      </c>
      <c r="U1843" s="109" t="str">
        <f>IFERROR(VLOOKUP(Abfalldokumentation!$W1843,Kennzahlen!S:U,3,FALSE)*Abfalldokumentation!$J1843,"0")</f>
        <v>0</v>
      </c>
      <c r="V1843" s="109" t="str">
        <f>IF(ISBLANK(A1843),VLOOKUP(Abfalldokumentation!$W1843,'Linien - BU'!R:S,2,FALSE),A1843)</f>
        <v>BU1</v>
      </c>
      <c r="W1843" s="113" t="str">
        <f t="shared" si="257"/>
        <v>32000236</v>
      </c>
      <c r="X1843" s="113">
        <f t="shared" si="258"/>
        <v>42</v>
      </c>
    </row>
    <row r="1844" spans="1:24" ht="30" customHeight="1" x14ac:dyDescent="0.25">
      <c r="A1844" s="94" t="s">
        <v>6</v>
      </c>
      <c r="B1844" s="96" t="s">
        <v>36</v>
      </c>
      <c r="C1844" s="96" t="s">
        <v>16603</v>
      </c>
      <c r="D1844" s="96">
        <v>30</v>
      </c>
      <c r="E1844" s="97">
        <v>44516</v>
      </c>
      <c r="F1844" s="99"/>
      <c r="G1844" s="96"/>
      <c r="H1844" s="101" t="str">
        <f>IFERROR(VLOOKUP(Abfalldokumentation!$B1844,Artikel!A:C,3,FALSE),Abfalldokumentation!$B1844)</f>
        <v>-</v>
      </c>
      <c r="I1844" s="103" t="str">
        <f>VLOOKUP(V1844,'Linien - BU'!A:B,2,FALSE)</f>
        <v>BU1</v>
      </c>
      <c r="J1844" s="105" t="str">
        <f t="shared" si="252"/>
        <v>313</v>
      </c>
      <c r="K1844" s="107">
        <f>Abfalldokumentation!$E1844</f>
        <v>44516</v>
      </c>
      <c r="L1844" s="105" t="str">
        <f>IFERROR(IF(VLOOKUP(W1844,'[1]Rohware 230'!$B:$C,2,FALSE)=0,"Rohware"),
IFERROR(IF(VLOOKUP(W1844,[1]Sammelnr.!$B:$C,2,FALSE)=0,"Sammelnr. ungeschält ABS"),
IFERROR(IF(VLOOKUP(W1844,[1]Sammelnr.!$E:$F,2,FALSE)=0,"Sammelnr. ungeschält VS"),
IFERROR(IF(VLOOKUP(W1844,[1]Sammelnr.!$H:$I,2,FALSE)=0,"Sammelnr. geschält"),
IFERROR(IF(VLOOKUP(W1844,[1]Offen!$B:$C,2,FALSE)=0,"Offen ungeschält ABS"),
IFERROR(IF(VLOOKUP(W1844,[1]Offen!$E:$F,2,FALSE)=0,"Offen ungeschält VOS"),
IFERROR(IF(VLOOKUP(W1844,[1]Offen!$H:$I,2,FALSE)=0,"Offen geschält RW"),
IFERROR(IF(VLOOKUP(W1844,[1]Offen!$K:$L,2,FALSE)=0,"Offen vegan"),
IFERROR(IF(VLOOKUP(W1844,[1]Offen!$N:$O,2,FALSE)=0,"Offen Zipfel"),
IFERROR(IF(VLOOKUP(W1844,[1]Offen!$Q:$R,2,FALSE)=0,"Offen Endstücke"),
IFERROR(IF(VLOOKUP(W1844,[1]Vakuumiert!$B:$C,2,FALSE)=0,"Vakuumierter VOS ungeschält"),
IFERROR(IF(VLOOKUP(W1844,[1]Vakuumiert!$E:$F,2,FALSE)=0,"Vakuumierter ABS ungeschält"),
IFERROR(IF(VLOOKUP(W1844,[1]Vakuumiert!$H:$I,2,FALSE)=0,"Vakuumierter VOS geschält"),
IFERROR(IF(VLOOKUP(W1844,[1]Vakuumiert!$K:$L,2,FALSE)=0,"Vakuumierter VOS vegan"),
IFERROR(IF(VLOOKUP(W1844,[1]Vakuumiert!$N:$O,2,FALSE)=0,"Vakuumierter VOS Zipfel"),
IFERROR(IF(VLOOKUP(W1844,[1]Vakuumiert!$Q:$R,2,FALSE)=0,"Vakuumiert geschält"),
IFERROR(IF(VLOOKUP(W1844,'[1]vakuumierte Fertigprodukte'!$B:$C,2,FALSE)=0,"Fertigprodukte"),
IFERROR(IF(VLOOKUP(W1844,'[1]vakuumierte Fertigprodukte'!$E:$FI,2,FALSE)=0,"Vakuumierte Zipfel"),
IFERROR(IF(VLOOKUP(W1844,[1]Wurste!$B:$C,2,FALSE)=0,"Räucherwürste"),
IFERROR(IF(VLOOKUP(W1844,[1]Wurste!$E:$F,2,FALSE)=0,"URW/URGW Wurst"),
IFERROR(IF(VLOOKUP(W1844,[1]Wurste!$H:$I,2,FALSE)=0,"HF-Wurst Vegan"),
IFERROR(IF(VLOOKUP(W1844,[1]Wurste!$K:$L,2,FALSE)=0,"320er ohne Würste"),
IFERROR(IF(AND(OR(Abfalldokumentation!$I1844="BU3",Abfalldokumentation!$I1844="Verkauf"),Abfalldokumentation!$N1844="Schimmel",Abfalldokumentation!$O1844="keinen Abnehmer/kein Schälpersonal"),"Div. Zipfel, ES ohne Verwendung",VLOOKUP(Abfalldokumentation!$M1844,Produktgruppen!A:B,2,FALSE)),"-")))))))))))))))))))))))</f>
        <v>Rest</v>
      </c>
      <c r="M1844" s="109" t="str">
        <f>IFERROR(VLOOKUP(Abfalldokumentation!$W1844,Artikel!A:C,3,FALSE),Abfalldokumentation!$W1844)</f>
        <v>-</v>
      </c>
      <c r="N1844" s="109" t="str">
        <f>VLOOKUP(D1844,'Liste Gründe'!A:D,2,FALSE)</f>
        <v>Linienbezogen</v>
      </c>
      <c r="O1844" s="107" t="str">
        <f>IF(ISBLANK(F1844),VLOOKUP(Abfalldokumentation!$X1844,'Liste Gründe'!A:D,3,FALSE),F1844)</f>
        <v>Maschinenabfall</v>
      </c>
      <c r="P1844" s="109" t="str">
        <f>IF(ISBLANK(Abfalldokumentation!$G1844),"-",Abfalldokumentation!$G1844)</f>
        <v>-</v>
      </c>
      <c r="Q1844" s="109">
        <f t="shared" si="253"/>
        <v>46</v>
      </c>
      <c r="R1844" s="111" t="str">
        <f t="shared" si="254"/>
        <v>Produkte</v>
      </c>
      <c r="S1844" s="111" t="str">
        <f t="shared" si="255"/>
        <v>BUs</v>
      </c>
      <c r="T1844" s="111" t="str">
        <f t="shared" si="256"/>
        <v>Symptome</v>
      </c>
      <c r="U1844" s="109" t="str">
        <f>IFERROR(VLOOKUP(Abfalldokumentation!$W1844,Kennzahlen!S:U,3,FALSE)*Abfalldokumentation!$J1844,"0")</f>
        <v>0</v>
      </c>
      <c r="V1844" s="109" t="str">
        <f>IF(ISBLANK(A1844),VLOOKUP(Abfalldokumentation!$W1844,'Linien - BU'!R:S,2,FALSE),A1844)</f>
        <v>BU1</v>
      </c>
      <c r="W1844" s="113" t="str">
        <f t="shared" si="257"/>
        <v>-</v>
      </c>
      <c r="X1844" s="113">
        <f t="shared" si="258"/>
        <v>30</v>
      </c>
    </row>
    <row r="1845" spans="1:24" ht="30" customHeight="1" x14ac:dyDescent="0.25">
      <c r="A1845" s="94" t="s">
        <v>6</v>
      </c>
      <c r="B1845" s="96" t="s">
        <v>16605</v>
      </c>
      <c r="C1845" s="96" t="s">
        <v>16606</v>
      </c>
      <c r="D1845" s="96">
        <v>33</v>
      </c>
      <c r="E1845" s="97">
        <v>44516</v>
      </c>
      <c r="F1845" s="99"/>
      <c r="G1845" s="96"/>
      <c r="H1845" s="101" t="str">
        <f>IFERROR(VLOOKUP(Abfalldokumentation!$B1845,Artikel!A:C,3,FALSE),Abfalldokumentation!$B1845)</f>
        <v>31000142</v>
      </c>
      <c r="I1845" s="103" t="str">
        <f>VLOOKUP(V1845,'Linien - BU'!A:B,2,FALSE)</f>
        <v>BU1</v>
      </c>
      <c r="J1845" s="105" t="str">
        <f t="shared" si="252"/>
        <v>60</v>
      </c>
      <c r="K1845" s="107">
        <f>Abfalldokumentation!$E1845</f>
        <v>44516</v>
      </c>
      <c r="L1845" s="105" t="str">
        <f>IFERROR(IF(VLOOKUP(W1845,'[1]Rohware 230'!$B:$C,2,FALSE)=0,"Rohware"),
IFERROR(IF(VLOOKUP(W1845,[1]Sammelnr.!$B:$C,2,FALSE)=0,"Sammelnr. ungeschält ABS"),
IFERROR(IF(VLOOKUP(W1845,[1]Sammelnr.!$E:$F,2,FALSE)=0,"Sammelnr. ungeschält VS"),
IFERROR(IF(VLOOKUP(W1845,[1]Sammelnr.!$H:$I,2,FALSE)=0,"Sammelnr. geschält"),
IFERROR(IF(VLOOKUP(W1845,[1]Offen!$B:$C,2,FALSE)=0,"Offen ungeschält ABS"),
IFERROR(IF(VLOOKUP(W1845,[1]Offen!$E:$F,2,FALSE)=0,"Offen ungeschält VOS"),
IFERROR(IF(VLOOKUP(W1845,[1]Offen!$H:$I,2,FALSE)=0,"Offen geschält RW"),
IFERROR(IF(VLOOKUP(W1845,[1]Offen!$K:$L,2,FALSE)=0,"Offen vegan"),
IFERROR(IF(VLOOKUP(W1845,[1]Offen!$N:$O,2,FALSE)=0,"Offen Zipfel"),
IFERROR(IF(VLOOKUP(W1845,[1]Offen!$Q:$R,2,FALSE)=0,"Offen Endstücke"),
IFERROR(IF(VLOOKUP(W1845,[1]Vakuumiert!$B:$C,2,FALSE)=0,"Vakuumierter VOS ungeschält"),
IFERROR(IF(VLOOKUP(W1845,[1]Vakuumiert!$E:$F,2,FALSE)=0,"Vakuumierter ABS ungeschält"),
IFERROR(IF(VLOOKUP(W1845,[1]Vakuumiert!$H:$I,2,FALSE)=0,"Vakuumierter VOS geschält"),
IFERROR(IF(VLOOKUP(W1845,[1]Vakuumiert!$K:$L,2,FALSE)=0,"Vakuumierter VOS vegan"),
IFERROR(IF(VLOOKUP(W1845,[1]Vakuumiert!$N:$O,2,FALSE)=0,"Vakuumierter VOS Zipfel"),
IFERROR(IF(VLOOKUP(W1845,[1]Vakuumiert!$Q:$R,2,FALSE)=0,"Vakuumiert geschält"),
IFERROR(IF(VLOOKUP(W1845,'[1]vakuumierte Fertigprodukte'!$B:$C,2,FALSE)=0,"Fertigprodukte"),
IFERROR(IF(VLOOKUP(W1845,'[1]vakuumierte Fertigprodukte'!$E:$FI,2,FALSE)=0,"Vakuumierte Zipfel"),
IFERROR(IF(VLOOKUP(W1845,[1]Wurste!$B:$C,2,FALSE)=0,"Räucherwürste"),
IFERROR(IF(VLOOKUP(W1845,[1]Wurste!$E:$F,2,FALSE)=0,"URW/URGW Wurst"),
IFERROR(IF(VLOOKUP(W1845,[1]Wurste!$H:$I,2,FALSE)=0,"HF-Wurst Vegan"),
IFERROR(IF(VLOOKUP(W1845,[1]Wurste!$K:$L,2,FALSE)=0,"320er ohne Würste"),
IFERROR(IF(AND(OR(Abfalldokumentation!$I1845="BU3",Abfalldokumentation!$I1845="Verkauf"),Abfalldokumentation!$N1845="Schimmel",Abfalldokumentation!$O1845="keinen Abnehmer/kein Schälpersonal"),"Div. Zipfel, ES ohne Verwendung",VLOOKUP(Abfalldokumentation!$M1845,Produktgruppen!A:B,2,FALSE)),"-")))))))))))))))))))))))</f>
        <v>-</v>
      </c>
      <c r="M1845" s="109" t="str">
        <f>IFERROR(VLOOKUP(Abfalldokumentation!$W1845,Artikel!A:C,3,FALSE),Abfalldokumentation!$W1845)</f>
        <v>31000142</v>
      </c>
      <c r="N1845" s="109" t="str">
        <f>VLOOKUP(D1845,'Liste Gründe'!A:D,2,FALSE)</f>
        <v>Linienbezogen</v>
      </c>
      <c r="O1845" s="107" t="str">
        <f>IF(ISBLANK(F1845),VLOOKUP(Abfalldokumentation!$X1845,'Liste Gründe'!A:D,3,FALSE),F1845)</f>
        <v>Schlaufe gerissen</v>
      </c>
      <c r="P1845" s="109" t="str">
        <f>IF(ISBLANK(Abfalldokumentation!$G1845),"-",Abfalldokumentation!$G1845)</f>
        <v>-</v>
      </c>
      <c r="Q1845" s="109">
        <f t="shared" si="253"/>
        <v>46</v>
      </c>
      <c r="R1845" s="111" t="str">
        <f t="shared" si="254"/>
        <v>Produkte</v>
      </c>
      <c r="S1845" s="111" t="str">
        <f t="shared" si="255"/>
        <v>BUs</v>
      </c>
      <c r="T1845" s="111" t="str">
        <f t="shared" si="256"/>
        <v>Symptome</v>
      </c>
      <c r="U1845" s="109" t="str">
        <f>IFERROR(VLOOKUP(Abfalldokumentation!$W1845,Kennzahlen!S:U,3,FALSE)*Abfalldokumentation!$J1845,"0")</f>
        <v>0</v>
      </c>
      <c r="V1845" s="109" t="str">
        <f>IF(ISBLANK(A1845),VLOOKUP(Abfalldokumentation!$W1845,'Linien - BU'!R:S,2,FALSE),A1845)</f>
        <v>BU1</v>
      </c>
      <c r="W1845" s="113" t="str">
        <f t="shared" si="257"/>
        <v>31000142</v>
      </c>
      <c r="X1845" s="113">
        <f t="shared" si="258"/>
        <v>33</v>
      </c>
    </row>
    <row r="1846" spans="1:24" ht="30" customHeight="1" x14ac:dyDescent="0.25">
      <c r="A1846" s="94" t="s">
        <v>6</v>
      </c>
      <c r="B1846" s="96" t="s">
        <v>16608</v>
      </c>
      <c r="C1846" s="96" t="s">
        <v>16598</v>
      </c>
      <c r="D1846" s="96">
        <v>32</v>
      </c>
      <c r="E1846" s="97">
        <v>44516</v>
      </c>
      <c r="F1846" s="99"/>
      <c r="G1846" s="96"/>
      <c r="H1846" s="101" t="str">
        <f>IFERROR(VLOOKUP(Abfalldokumentation!$B1846,Artikel!A:C,3,FALSE),Abfalldokumentation!$B1846)</f>
        <v>31000162</v>
      </c>
      <c r="I1846" s="103" t="str">
        <f>VLOOKUP(V1846,'Linien - BU'!A:B,2,FALSE)</f>
        <v>BU1</v>
      </c>
      <c r="J1846" s="105" t="str">
        <f t="shared" si="252"/>
        <v>20</v>
      </c>
      <c r="K1846" s="107">
        <f>Abfalldokumentation!$E1846</f>
        <v>44516</v>
      </c>
      <c r="L1846" s="105" t="str">
        <f>IFERROR(IF(VLOOKUP(W1846,'[1]Rohware 230'!$B:$C,2,FALSE)=0,"Rohware"),
IFERROR(IF(VLOOKUP(W1846,[1]Sammelnr.!$B:$C,2,FALSE)=0,"Sammelnr. ungeschält ABS"),
IFERROR(IF(VLOOKUP(W1846,[1]Sammelnr.!$E:$F,2,FALSE)=0,"Sammelnr. ungeschält VS"),
IFERROR(IF(VLOOKUP(W1846,[1]Sammelnr.!$H:$I,2,FALSE)=0,"Sammelnr. geschält"),
IFERROR(IF(VLOOKUP(W1846,[1]Offen!$B:$C,2,FALSE)=0,"Offen ungeschält ABS"),
IFERROR(IF(VLOOKUP(W1846,[1]Offen!$E:$F,2,FALSE)=0,"Offen ungeschält VOS"),
IFERROR(IF(VLOOKUP(W1846,[1]Offen!$H:$I,2,FALSE)=0,"Offen geschält RW"),
IFERROR(IF(VLOOKUP(W1846,[1]Offen!$K:$L,2,FALSE)=0,"Offen vegan"),
IFERROR(IF(VLOOKUP(W1846,[1]Offen!$N:$O,2,FALSE)=0,"Offen Zipfel"),
IFERROR(IF(VLOOKUP(W1846,[1]Offen!$Q:$R,2,FALSE)=0,"Offen Endstücke"),
IFERROR(IF(VLOOKUP(W1846,[1]Vakuumiert!$B:$C,2,FALSE)=0,"Vakuumierter VOS ungeschält"),
IFERROR(IF(VLOOKUP(W1846,[1]Vakuumiert!$E:$F,2,FALSE)=0,"Vakuumierter ABS ungeschält"),
IFERROR(IF(VLOOKUP(W1846,[1]Vakuumiert!$H:$I,2,FALSE)=0,"Vakuumierter VOS geschält"),
IFERROR(IF(VLOOKUP(W1846,[1]Vakuumiert!$K:$L,2,FALSE)=0,"Vakuumierter VOS vegan"),
IFERROR(IF(VLOOKUP(W1846,[1]Vakuumiert!$N:$O,2,FALSE)=0,"Vakuumierter VOS Zipfel"),
IFERROR(IF(VLOOKUP(W1846,[1]Vakuumiert!$Q:$R,2,FALSE)=0,"Vakuumiert geschält"),
IFERROR(IF(VLOOKUP(W1846,'[1]vakuumierte Fertigprodukte'!$B:$C,2,FALSE)=0,"Fertigprodukte"),
IFERROR(IF(VLOOKUP(W1846,'[1]vakuumierte Fertigprodukte'!$E:$FI,2,FALSE)=0,"Vakuumierte Zipfel"),
IFERROR(IF(VLOOKUP(W1846,[1]Wurste!$B:$C,2,FALSE)=0,"Räucherwürste"),
IFERROR(IF(VLOOKUP(W1846,[1]Wurste!$E:$F,2,FALSE)=0,"URW/URGW Wurst"),
IFERROR(IF(VLOOKUP(W1846,[1]Wurste!$H:$I,2,FALSE)=0,"HF-Wurst Vegan"),
IFERROR(IF(VLOOKUP(W1846,[1]Wurste!$K:$L,2,FALSE)=0,"320er ohne Würste"),
IFERROR(IF(AND(OR(Abfalldokumentation!$I1846="BU3",Abfalldokumentation!$I1846="Verkauf"),Abfalldokumentation!$N1846="Schimmel",Abfalldokumentation!$O1846="keinen Abnehmer/kein Schälpersonal"),"Div. Zipfel, ES ohne Verwendung",VLOOKUP(Abfalldokumentation!$M1846,Produktgruppen!A:B,2,FALSE)),"-")))))))))))))))))))))))</f>
        <v>-</v>
      </c>
      <c r="M1846" s="109" t="str">
        <f>IFERROR(VLOOKUP(Abfalldokumentation!$W1846,Artikel!A:C,3,FALSE),Abfalldokumentation!$W1846)</f>
        <v>31000162</v>
      </c>
      <c r="N1846" s="109" t="str">
        <f>VLOOKUP(D1846,'Liste Gründe'!A:D,2,FALSE)</f>
        <v>Linienbezogen</v>
      </c>
      <c r="O1846" s="107" t="str">
        <f>IF(ISBLANK(F1846),VLOOKUP(Abfalldokumentation!$X1846,'Liste Gründe'!A:D,3,FALSE),F1846)</f>
        <v>aus Hand gerutscht</v>
      </c>
      <c r="P1846" s="109" t="str">
        <f>IF(ISBLANK(Abfalldokumentation!$G1846),"-",Abfalldokumentation!$G1846)</f>
        <v>-</v>
      </c>
      <c r="Q1846" s="109">
        <f t="shared" si="253"/>
        <v>46</v>
      </c>
      <c r="R1846" s="111" t="str">
        <f t="shared" si="254"/>
        <v>Produkte</v>
      </c>
      <c r="S1846" s="111" t="str">
        <f t="shared" si="255"/>
        <v>BUs</v>
      </c>
      <c r="T1846" s="111" t="str">
        <f t="shared" si="256"/>
        <v>Symptome</v>
      </c>
      <c r="U1846" s="109" t="str">
        <f>IFERROR(VLOOKUP(Abfalldokumentation!$W1846,Kennzahlen!S:U,3,FALSE)*Abfalldokumentation!$J1846,"0")</f>
        <v>0</v>
      </c>
      <c r="V1846" s="109" t="str">
        <f>IF(ISBLANK(A1846),VLOOKUP(Abfalldokumentation!$W1846,'Linien - BU'!R:S,2,FALSE),A1846)</f>
        <v>BU1</v>
      </c>
      <c r="W1846" s="113" t="str">
        <f t="shared" si="257"/>
        <v>31000162</v>
      </c>
      <c r="X1846" s="113">
        <f t="shared" si="258"/>
        <v>32</v>
      </c>
    </row>
    <row r="1847" spans="1:24" ht="30" customHeight="1" x14ac:dyDescent="0.25">
      <c r="A1847" s="94" t="s">
        <v>6</v>
      </c>
      <c r="B1847" s="96" t="s">
        <v>16605</v>
      </c>
      <c r="C1847" s="96" t="s">
        <v>16610</v>
      </c>
      <c r="D1847" s="96">
        <v>33</v>
      </c>
      <c r="E1847" s="97">
        <v>44516</v>
      </c>
      <c r="F1847" s="99"/>
      <c r="G1847" s="96"/>
      <c r="H1847" s="101" t="str">
        <f>IFERROR(VLOOKUP(Abfalldokumentation!$B1847,Artikel!A:C,3,FALSE),Abfalldokumentation!$B1847)</f>
        <v>31000142</v>
      </c>
      <c r="I1847" s="103" t="str">
        <f>VLOOKUP(V1847,'Linien - BU'!A:B,2,FALSE)</f>
        <v>BU1</v>
      </c>
      <c r="J1847" s="105" t="str">
        <f t="shared" si="252"/>
        <v>40</v>
      </c>
      <c r="K1847" s="107">
        <f>Abfalldokumentation!$E1847</f>
        <v>44516</v>
      </c>
      <c r="L1847" s="105" t="str">
        <f>IFERROR(IF(VLOOKUP(W1847,'[1]Rohware 230'!$B:$C,2,FALSE)=0,"Rohware"),
IFERROR(IF(VLOOKUP(W1847,[1]Sammelnr.!$B:$C,2,FALSE)=0,"Sammelnr. ungeschält ABS"),
IFERROR(IF(VLOOKUP(W1847,[1]Sammelnr.!$E:$F,2,FALSE)=0,"Sammelnr. ungeschält VS"),
IFERROR(IF(VLOOKUP(W1847,[1]Sammelnr.!$H:$I,2,FALSE)=0,"Sammelnr. geschält"),
IFERROR(IF(VLOOKUP(W1847,[1]Offen!$B:$C,2,FALSE)=0,"Offen ungeschält ABS"),
IFERROR(IF(VLOOKUP(W1847,[1]Offen!$E:$F,2,FALSE)=0,"Offen ungeschält VOS"),
IFERROR(IF(VLOOKUP(W1847,[1]Offen!$H:$I,2,FALSE)=0,"Offen geschält RW"),
IFERROR(IF(VLOOKUP(W1847,[1]Offen!$K:$L,2,FALSE)=0,"Offen vegan"),
IFERROR(IF(VLOOKUP(W1847,[1]Offen!$N:$O,2,FALSE)=0,"Offen Zipfel"),
IFERROR(IF(VLOOKUP(W1847,[1]Offen!$Q:$R,2,FALSE)=0,"Offen Endstücke"),
IFERROR(IF(VLOOKUP(W1847,[1]Vakuumiert!$B:$C,2,FALSE)=0,"Vakuumierter VOS ungeschält"),
IFERROR(IF(VLOOKUP(W1847,[1]Vakuumiert!$E:$F,2,FALSE)=0,"Vakuumierter ABS ungeschält"),
IFERROR(IF(VLOOKUP(W1847,[1]Vakuumiert!$H:$I,2,FALSE)=0,"Vakuumierter VOS geschält"),
IFERROR(IF(VLOOKUP(W1847,[1]Vakuumiert!$K:$L,2,FALSE)=0,"Vakuumierter VOS vegan"),
IFERROR(IF(VLOOKUP(W1847,[1]Vakuumiert!$N:$O,2,FALSE)=0,"Vakuumierter VOS Zipfel"),
IFERROR(IF(VLOOKUP(W1847,[1]Vakuumiert!$Q:$R,2,FALSE)=0,"Vakuumiert geschält"),
IFERROR(IF(VLOOKUP(W1847,'[1]vakuumierte Fertigprodukte'!$B:$C,2,FALSE)=0,"Fertigprodukte"),
IFERROR(IF(VLOOKUP(W1847,'[1]vakuumierte Fertigprodukte'!$E:$FI,2,FALSE)=0,"Vakuumierte Zipfel"),
IFERROR(IF(VLOOKUP(W1847,[1]Wurste!$B:$C,2,FALSE)=0,"Räucherwürste"),
IFERROR(IF(VLOOKUP(W1847,[1]Wurste!$E:$F,2,FALSE)=0,"URW/URGW Wurst"),
IFERROR(IF(VLOOKUP(W1847,[1]Wurste!$H:$I,2,FALSE)=0,"HF-Wurst Vegan"),
IFERROR(IF(VLOOKUP(W1847,[1]Wurste!$K:$L,2,FALSE)=0,"320er ohne Würste"),
IFERROR(IF(AND(OR(Abfalldokumentation!$I1847="BU3",Abfalldokumentation!$I1847="Verkauf"),Abfalldokumentation!$N1847="Schimmel",Abfalldokumentation!$O1847="keinen Abnehmer/kein Schälpersonal"),"Div. Zipfel, ES ohne Verwendung",VLOOKUP(Abfalldokumentation!$M1847,Produktgruppen!A:B,2,FALSE)),"-")))))))))))))))))))))))</f>
        <v>-</v>
      </c>
      <c r="M1847" s="109" t="str">
        <f>IFERROR(VLOOKUP(Abfalldokumentation!$W1847,Artikel!A:C,3,FALSE),Abfalldokumentation!$W1847)</f>
        <v>31000142</v>
      </c>
      <c r="N1847" s="109" t="str">
        <f>VLOOKUP(D1847,'Liste Gründe'!A:D,2,FALSE)</f>
        <v>Linienbezogen</v>
      </c>
      <c r="O1847" s="107" t="str">
        <f>IF(ISBLANK(F1847),VLOOKUP(Abfalldokumentation!$X1847,'Liste Gründe'!A:D,3,FALSE),F1847)</f>
        <v>Schlaufe gerissen</v>
      </c>
      <c r="P1847" s="109" t="str">
        <f>IF(ISBLANK(Abfalldokumentation!$G1847),"-",Abfalldokumentation!$G1847)</f>
        <v>-</v>
      </c>
      <c r="Q1847" s="109">
        <f t="shared" si="253"/>
        <v>46</v>
      </c>
      <c r="R1847" s="111" t="str">
        <f t="shared" si="254"/>
        <v>Produkte</v>
      </c>
      <c r="S1847" s="111" t="str">
        <f t="shared" si="255"/>
        <v>BUs</v>
      </c>
      <c r="T1847" s="111" t="str">
        <f t="shared" si="256"/>
        <v>Symptome</v>
      </c>
      <c r="U1847" s="109" t="str">
        <f>IFERROR(VLOOKUP(Abfalldokumentation!$W1847,Kennzahlen!S:U,3,FALSE)*Abfalldokumentation!$J1847,"0")</f>
        <v>0</v>
      </c>
      <c r="V1847" s="109" t="str">
        <f>IF(ISBLANK(A1847),VLOOKUP(Abfalldokumentation!$W1847,'Linien - BU'!R:S,2,FALSE),A1847)</f>
        <v>BU1</v>
      </c>
      <c r="W1847" s="113" t="str">
        <f t="shared" si="257"/>
        <v>31000142</v>
      </c>
      <c r="X1847" s="113">
        <f t="shared" si="258"/>
        <v>33</v>
      </c>
    </row>
    <row r="1848" spans="1:24" ht="30" customHeight="1" x14ac:dyDescent="0.25">
      <c r="A1848" s="94" t="s">
        <v>89</v>
      </c>
      <c r="B1848" s="96" t="s">
        <v>36</v>
      </c>
      <c r="C1848" s="96" t="s">
        <v>16611</v>
      </c>
      <c r="D1848" s="96">
        <v>74</v>
      </c>
      <c r="E1848" s="97">
        <v>44516</v>
      </c>
      <c r="F1848" s="99"/>
      <c r="G1848" s="96"/>
      <c r="H1848" s="101" t="str">
        <f>IFERROR(VLOOKUP(Abfalldokumentation!$B1848,Artikel!A:C,3,FALSE),Abfalldokumentation!$B1848)</f>
        <v>-</v>
      </c>
      <c r="I1848" s="103" t="str">
        <f>VLOOKUP(V1848,'Linien - BU'!A:B,2,FALSE)</f>
        <v>Rest</v>
      </c>
      <c r="J1848" s="105" t="str">
        <f t="shared" si="252"/>
        <v>8,4</v>
      </c>
      <c r="K1848" s="107">
        <f>Abfalldokumentation!$E1848</f>
        <v>44516</v>
      </c>
      <c r="L1848" s="105" t="str">
        <f>IFERROR(IF(VLOOKUP(W1848,'[1]Rohware 230'!$B:$C,2,FALSE)=0,"Rohware"),
IFERROR(IF(VLOOKUP(W1848,[1]Sammelnr.!$B:$C,2,FALSE)=0,"Sammelnr. ungeschält ABS"),
IFERROR(IF(VLOOKUP(W1848,[1]Sammelnr.!$E:$F,2,FALSE)=0,"Sammelnr. ungeschält VS"),
IFERROR(IF(VLOOKUP(W1848,[1]Sammelnr.!$H:$I,2,FALSE)=0,"Sammelnr. geschält"),
IFERROR(IF(VLOOKUP(W1848,[1]Offen!$B:$C,2,FALSE)=0,"Offen ungeschält ABS"),
IFERROR(IF(VLOOKUP(W1848,[1]Offen!$E:$F,2,FALSE)=0,"Offen ungeschält VOS"),
IFERROR(IF(VLOOKUP(W1848,[1]Offen!$H:$I,2,FALSE)=0,"Offen geschält RW"),
IFERROR(IF(VLOOKUP(W1848,[1]Offen!$K:$L,2,FALSE)=0,"Offen vegan"),
IFERROR(IF(VLOOKUP(W1848,[1]Offen!$N:$O,2,FALSE)=0,"Offen Zipfel"),
IFERROR(IF(VLOOKUP(W1848,[1]Offen!$Q:$R,2,FALSE)=0,"Offen Endstücke"),
IFERROR(IF(VLOOKUP(W1848,[1]Vakuumiert!$B:$C,2,FALSE)=0,"Vakuumierter VOS ungeschält"),
IFERROR(IF(VLOOKUP(W1848,[1]Vakuumiert!$E:$F,2,FALSE)=0,"Vakuumierter ABS ungeschält"),
IFERROR(IF(VLOOKUP(W1848,[1]Vakuumiert!$H:$I,2,FALSE)=0,"Vakuumierter VOS geschält"),
IFERROR(IF(VLOOKUP(W1848,[1]Vakuumiert!$K:$L,2,FALSE)=0,"Vakuumierter VOS vegan"),
IFERROR(IF(VLOOKUP(W1848,[1]Vakuumiert!$N:$O,2,FALSE)=0,"Vakuumierter VOS Zipfel"),
IFERROR(IF(VLOOKUP(W1848,[1]Vakuumiert!$Q:$R,2,FALSE)=0,"Vakuumiert geschält"),
IFERROR(IF(VLOOKUP(W1848,'[1]vakuumierte Fertigprodukte'!$B:$C,2,FALSE)=0,"Fertigprodukte"),
IFERROR(IF(VLOOKUP(W1848,'[1]vakuumierte Fertigprodukte'!$E:$FI,2,FALSE)=0,"Vakuumierte Zipfel"),
IFERROR(IF(VLOOKUP(W1848,[1]Wurste!$B:$C,2,FALSE)=0,"Räucherwürste"),
IFERROR(IF(VLOOKUP(W1848,[1]Wurste!$E:$F,2,FALSE)=0,"URW/URGW Wurst"),
IFERROR(IF(VLOOKUP(W1848,[1]Wurste!$H:$I,2,FALSE)=0,"HF-Wurst Vegan"),
IFERROR(IF(VLOOKUP(W1848,[1]Wurste!$K:$L,2,FALSE)=0,"320er ohne Würste"),
IFERROR(IF(AND(OR(Abfalldokumentation!$I1848="BU3",Abfalldokumentation!$I1848="Verkauf"),Abfalldokumentation!$N1848="Schimmel",Abfalldokumentation!$O1848="keinen Abnehmer/kein Schälpersonal"),"Div. Zipfel, ES ohne Verwendung",VLOOKUP(Abfalldokumentation!$M1848,Produktgruppen!A:B,2,FALSE)),"-")))))))))))))))))))))))</f>
        <v>Rest</v>
      </c>
      <c r="M1848" s="109" t="str">
        <f>IFERROR(VLOOKUP(Abfalldokumentation!$W1848,Artikel!A:C,3,FALSE),Abfalldokumentation!$W1848)</f>
        <v>-</v>
      </c>
      <c r="N1848" s="109" t="str">
        <f>VLOOKUP(D1848,'Liste Gründe'!A:D,2,FALSE)</f>
        <v>Qualitätssicherung</v>
      </c>
      <c r="O1848" s="107" t="str">
        <f>IF(ISBLANK(F1848),VLOOKUP(Abfalldokumentation!$X1848,'Liste Gründe'!A:D,3,FALSE),F1848)</f>
        <v>Sensorik</v>
      </c>
      <c r="P1848" s="109" t="str">
        <f>IF(ISBLANK(Abfalldokumentation!$G1848),"-",Abfalldokumentation!$G1848)</f>
        <v>-</v>
      </c>
      <c r="Q1848" s="109">
        <f t="shared" si="253"/>
        <v>46</v>
      </c>
      <c r="R1848" s="111" t="str">
        <f t="shared" si="254"/>
        <v>Produkte</v>
      </c>
      <c r="S1848" s="111" t="str">
        <f t="shared" si="255"/>
        <v>BUs</v>
      </c>
      <c r="T1848" s="111" t="str">
        <f t="shared" si="256"/>
        <v>Symptome</v>
      </c>
      <c r="U1848" s="109" t="str">
        <f>IFERROR(VLOOKUP(Abfalldokumentation!$W1848,Kennzahlen!S:U,3,FALSE)*Abfalldokumentation!$J1848,"0")</f>
        <v>0</v>
      </c>
      <c r="V1848" s="109" t="str">
        <f>IF(ISBLANK(A1848),VLOOKUP(Abfalldokumentation!$W1848,'Linien - BU'!R:S,2,FALSE),A1848)</f>
        <v>QM</v>
      </c>
      <c r="W1848" s="113" t="str">
        <f t="shared" si="257"/>
        <v>-</v>
      </c>
      <c r="X1848" s="113">
        <f t="shared" si="258"/>
        <v>74</v>
      </c>
    </row>
    <row r="1849" spans="1:24" ht="30" customHeight="1" x14ac:dyDescent="0.25">
      <c r="A1849" s="94" t="s">
        <v>92</v>
      </c>
      <c r="B1849" s="96" t="s">
        <v>36</v>
      </c>
      <c r="C1849" s="96" t="s">
        <v>16613</v>
      </c>
      <c r="D1849" s="96">
        <v>73</v>
      </c>
      <c r="E1849" s="97">
        <v>44516</v>
      </c>
      <c r="F1849" s="99"/>
      <c r="G1849" s="96"/>
      <c r="H1849" s="101" t="str">
        <f>IFERROR(VLOOKUP(Abfalldokumentation!$B1849,Artikel!A:C,3,FALSE),Abfalldokumentation!$B1849)</f>
        <v>-</v>
      </c>
      <c r="I1849" s="103" t="str">
        <f>VLOOKUP(V1849,'Linien - BU'!A:B,2,FALSE)</f>
        <v>Rest</v>
      </c>
      <c r="J1849" s="105" t="str">
        <f t="shared" si="252"/>
        <v>2,4</v>
      </c>
      <c r="K1849" s="107">
        <f>Abfalldokumentation!$E1849</f>
        <v>44516</v>
      </c>
      <c r="L1849" s="105" t="str">
        <f>IFERROR(IF(VLOOKUP(W1849,'[1]Rohware 230'!$B:$C,2,FALSE)=0,"Rohware"),
IFERROR(IF(VLOOKUP(W1849,[1]Sammelnr.!$B:$C,2,FALSE)=0,"Sammelnr. ungeschält ABS"),
IFERROR(IF(VLOOKUP(W1849,[1]Sammelnr.!$E:$F,2,FALSE)=0,"Sammelnr. ungeschält VS"),
IFERROR(IF(VLOOKUP(W1849,[1]Sammelnr.!$H:$I,2,FALSE)=0,"Sammelnr. geschält"),
IFERROR(IF(VLOOKUP(W1849,[1]Offen!$B:$C,2,FALSE)=0,"Offen ungeschält ABS"),
IFERROR(IF(VLOOKUP(W1849,[1]Offen!$E:$F,2,FALSE)=0,"Offen ungeschält VOS"),
IFERROR(IF(VLOOKUP(W1849,[1]Offen!$H:$I,2,FALSE)=0,"Offen geschält RW"),
IFERROR(IF(VLOOKUP(W1849,[1]Offen!$K:$L,2,FALSE)=0,"Offen vegan"),
IFERROR(IF(VLOOKUP(W1849,[1]Offen!$N:$O,2,FALSE)=0,"Offen Zipfel"),
IFERROR(IF(VLOOKUP(W1849,[1]Offen!$Q:$R,2,FALSE)=0,"Offen Endstücke"),
IFERROR(IF(VLOOKUP(W1849,[1]Vakuumiert!$B:$C,2,FALSE)=0,"Vakuumierter VOS ungeschält"),
IFERROR(IF(VLOOKUP(W1849,[1]Vakuumiert!$E:$F,2,FALSE)=0,"Vakuumierter ABS ungeschält"),
IFERROR(IF(VLOOKUP(W1849,[1]Vakuumiert!$H:$I,2,FALSE)=0,"Vakuumierter VOS geschält"),
IFERROR(IF(VLOOKUP(W1849,[1]Vakuumiert!$K:$L,2,FALSE)=0,"Vakuumierter VOS vegan"),
IFERROR(IF(VLOOKUP(W1849,[1]Vakuumiert!$N:$O,2,FALSE)=0,"Vakuumierter VOS Zipfel"),
IFERROR(IF(VLOOKUP(W1849,[1]Vakuumiert!$Q:$R,2,FALSE)=0,"Vakuumiert geschält"),
IFERROR(IF(VLOOKUP(W1849,'[1]vakuumierte Fertigprodukte'!$B:$C,2,FALSE)=0,"Fertigprodukte"),
IFERROR(IF(VLOOKUP(W1849,'[1]vakuumierte Fertigprodukte'!$E:$FI,2,FALSE)=0,"Vakuumierte Zipfel"),
IFERROR(IF(VLOOKUP(W1849,[1]Wurste!$B:$C,2,FALSE)=0,"Räucherwürste"),
IFERROR(IF(VLOOKUP(W1849,[1]Wurste!$E:$F,2,FALSE)=0,"URW/URGW Wurst"),
IFERROR(IF(VLOOKUP(W1849,[1]Wurste!$H:$I,2,FALSE)=0,"HF-Wurst Vegan"),
IFERROR(IF(VLOOKUP(W1849,[1]Wurste!$K:$L,2,FALSE)=0,"320er ohne Würste"),
IFERROR(IF(AND(OR(Abfalldokumentation!$I1849="BU3",Abfalldokumentation!$I1849="Verkauf"),Abfalldokumentation!$N1849="Schimmel",Abfalldokumentation!$O1849="keinen Abnehmer/kein Schälpersonal"),"Div. Zipfel, ES ohne Verwendung",VLOOKUP(Abfalldokumentation!$M1849,Produktgruppen!A:B,2,FALSE)),"-")))))))))))))))))))))))</f>
        <v>Rest</v>
      </c>
      <c r="M1849" s="109" t="str">
        <f>IFERROR(VLOOKUP(Abfalldokumentation!$W1849,Artikel!A:C,3,FALSE),Abfalldokumentation!$W1849)</f>
        <v>-</v>
      </c>
      <c r="N1849" s="109" t="str">
        <f>VLOOKUP(D1849,'Liste Gründe'!A:D,2,FALSE)</f>
        <v>Qualitätssicherung</v>
      </c>
      <c r="O1849" s="107" t="str">
        <f>IF(ISBLANK(F1849),VLOOKUP(Abfalldokumentation!$X1849,'Liste Gründe'!A:D,3,FALSE),F1849)</f>
        <v>Laborproben</v>
      </c>
      <c r="P1849" s="109" t="str">
        <f>IF(ISBLANK(Abfalldokumentation!$G1849),"-",Abfalldokumentation!$G1849)</f>
        <v>-</v>
      </c>
      <c r="Q1849" s="109">
        <f t="shared" si="253"/>
        <v>46</v>
      </c>
      <c r="R1849" s="111" t="str">
        <f t="shared" si="254"/>
        <v>Produkte</v>
      </c>
      <c r="S1849" s="111" t="str">
        <f t="shared" si="255"/>
        <v>BUs</v>
      </c>
      <c r="T1849" s="111" t="str">
        <f t="shared" si="256"/>
        <v>Symptome</v>
      </c>
      <c r="U1849" s="109" t="str">
        <f>IFERROR(VLOOKUP(Abfalldokumentation!$W1849,Kennzahlen!S:U,3,FALSE)*Abfalldokumentation!$J1849,"0")</f>
        <v>0</v>
      </c>
      <c r="V1849" s="109" t="str">
        <f>IF(ISBLANK(A1849),VLOOKUP(Abfalldokumentation!$W1849,'Linien - BU'!R:S,2,FALSE),A1849)</f>
        <v>Labor</v>
      </c>
      <c r="W1849" s="113" t="str">
        <f t="shared" si="257"/>
        <v>-</v>
      </c>
      <c r="X1849" s="113">
        <f t="shared" si="258"/>
        <v>73</v>
      </c>
    </row>
    <row r="1850" spans="1:24" ht="30" customHeight="1" x14ac:dyDescent="0.25">
      <c r="A1850" s="94" t="s">
        <v>92</v>
      </c>
      <c r="B1850" s="96" t="s">
        <v>36</v>
      </c>
      <c r="C1850" s="96" t="s">
        <v>16614</v>
      </c>
      <c r="D1850" s="96">
        <v>74</v>
      </c>
      <c r="E1850" s="97">
        <v>44516</v>
      </c>
      <c r="F1850" s="99"/>
      <c r="G1850" s="96"/>
      <c r="H1850" s="101" t="str">
        <f>IFERROR(VLOOKUP(Abfalldokumentation!$B1850,Artikel!A:C,3,FALSE),Abfalldokumentation!$B1850)</f>
        <v>-</v>
      </c>
      <c r="I1850" s="103" t="str">
        <f>VLOOKUP(V1850,'Linien - BU'!A:B,2,FALSE)</f>
        <v>Rest</v>
      </c>
      <c r="J1850" s="105" t="str">
        <f t="shared" si="252"/>
        <v>104,7</v>
      </c>
      <c r="K1850" s="107">
        <f>Abfalldokumentation!$E1850</f>
        <v>44516</v>
      </c>
      <c r="L1850" s="105" t="str">
        <f>IFERROR(IF(VLOOKUP(W1850,'[1]Rohware 230'!$B:$C,2,FALSE)=0,"Rohware"),
IFERROR(IF(VLOOKUP(W1850,[1]Sammelnr.!$B:$C,2,FALSE)=0,"Sammelnr. ungeschält ABS"),
IFERROR(IF(VLOOKUP(W1850,[1]Sammelnr.!$E:$F,2,FALSE)=0,"Sammelnr. ungeschält VS"),
IFERROR(IF(VLOOKUP(W1850,[1]Sammelnr.!$H:$I,2,FALSE)=0,"Sammelnr. geschält"),
IFERROR(IF(VLOOKUP(W1850,[1]Offen!$B:$C,2,FALSE)=0,"Offen ungeschält ABS"),
IFERROR(IF(VLOOKUP(W1850,[1]Offen!$E:$F,2,FALSE)=0,"Offen ungeschält VOS"),
IFERROR(IF(VLOOKUP(W1850,[1]Offen!$H:$I,2,FALSE)=0,"Offen geschält RW"),
IFERROR(IF(VLOOKUP(W1850,[1]Offen!$K:$L,2,FALSE)=0,"Offen vegan"),
IFERROR(IF(VLOOKUP(W1850,[1]Offen!$N:$O,2,FALSE)=0,"Offen Zipfel"),
IFERROR(IF(VLOOKUP(W1850,[1]Offen!$Q:$R,2,FALSE)=0,"Offen Endstücke"),
IFERROR(IF(VLOOKUP(W1850,[1]Vakuumiert!$B:$C,2,FALSE)=0,"Vakuumierter VOS ungeschält"),
IFERROR(IF(VLOOKUP(W1850,[1]Vakuumiert!$E:$F,2,FALSE)=0,"Vakuumierter ABS ungeschält"),
IFERROR(IF(VLOOKUP(W1850,[1]Vakuumiert!$H:$I,2,FALSE)=0,"Vakuumierter VOS geschält"),
IFERROR(IF(VLOOKUP(W1850,[1]Vakuumiert!$K:$L,2,FALSE)=0,"Vakuumierter VOS vegan"),
IFERROR(IF(VLOOKUP(W1850,[1]Vakuumiert!$N:$O,2,FALSE)=0,"Vakuumierter VOS Zipfel"),
IFERROR(IF(VLOOKUP(W1850,[1]Vakuumiert!$Q:$R,2,FALSE)=0,"Vakuumiert geschält"),
IFERROR(IF(VLOOKUP(W1850,'[1]vakuumierte Fertigprodukte'!$B:$C,2,FALSE)=0,"Fertigprodukte"),
IFERROR(IF(VLOOKUP(W1850,'[1]vakuumierte Fertigprodukte'!$E:$FI,2,FALSE)=0,"Vakuumierte Zipfel"),
IFERROR(IF(VLOOKUP(W1850,[1]Wurste!$B:$C,2,FALSE)=0,"Räucherwürste"),
IFERROR(IF(VLOOKUP(W1850,[1]Wurste!$E:$F,2,FALSE)=0,"URW/URGW Wurst"),
IFERROR(IF(VLOOKUP(W1850,[1]Wurste!$H:$I,2,FALSE)=0,"HF-Wurst Vegan"),
IFERROR(IF(VLOOKUP(W1850,[1]Wurste!$K:$L,2,FALSE)=0,"320er ohne Würste"),
IFERROR(IF(AND(OR(Abfalldokumentation!$I1850="BU3",Abfalldokumentation!$I1850="Verkauf"),Abfalldokumentation!$N1850="Schimmel",Abfalldokumentation!$O1850="keinen Abnehmer/kein Schälpersonal"),"Div. Zipfel, ES ohne Verwendung",VLOOKUP(Abfalldokumentation!$M1850,Produktgruppen!A:B,2,FALSE)),"-")))))))))))))))))))))))</f>
        <v>Rest</v>
      </c>
      <c r="M1850" s="109" t="str">
        <f>IFERROR(VLOOKUP(Abfalldokumentation!$W1850,Artikel!A:C,3,FALSE),Abfalldokumentation!$W1850)</f>
        <v>-</v>
      </c>
      <c r="N1850" s="109" t="str">
        <f>VLOOKUP(D1850,'Liste Gründe'!A:D,2,FALSE)</f>
        <v>Qualitätssicherung</v>
      </c>
      <c r="O1850" s="107" t="str">
        <f>IF(ISBLANK(F1850),VLOOKUP(Abfalldokumentation!$X1850,'Liste Gründe'!A:D,3,FALSE),F1850)</f>
        <v>Sensorik</v>
      </c>
      <c r="P1850" s="109" t="str">
        <f>IF(ISBLANK(Abfalldokumentation!$G1850),"-",Abfalldokumentation!$G1850)</f>
        <v>-</v>
      </c>
      <c r="Q1850" s="109">
        <f t="shared" si="253"/>
        <v>46</v>
      </c>
      <c r="R1850" s="111" t="str">
        <f t="shared" si="254"/>
        <v>Produkte</v>
      </c>
      <c r="S1850" s="111" t="str">
        <f t="shared" si="255"/>
        <v>BUs</v>
      </c>
      <c r="T1850" s="111" t="str">
        <f t="shared" si="256"/>
        <v>Symptome</v>
      </c>
      <c r="U1850" s="109" t="str">
        <f>IFERROR(VLOOKUP(Abfalldokumentation!$W1850,Kennzahlen!S:U,3,FALSE)*Abfalldokumentation!$J1850,"0")</f>
        <v>0</v>
      </c>
      <c r="V1850" s="109" t="str">
        <f>IF(ISBLANK(A1850),VLOOKUP(Abfalldokumentation!$W1850,'Linien - BU'!R:S,2,FALSE),A1850)</f>
        <v>Labor</v>
      </c>
      <c r="W1850" s="113" t="str">
        <f t="shared" si="257"/>
        <v>-</v>
      </c>
      <c r="X1850" s="113">
        <f t="shared" si="258"/>
        <v>74</v>
      </c>
    </row>
    <row r="1851" spans="1:24" ht="30" customHeight="1" x14ac:dyDescent="0.25">
      <c r="A1851" s="94" t="s">
        <v>6</v>
      </c>
      <c r="B1851" s="96" t="s">
        <v>16616</v>
      </c>
      <c r="C1851" s="96" t="s">
        <v>16617</v>
      </c>
      <c r="D1851" s="96">
        <v>12</v>
      </c>
      <c r="E1851" s="97">
        <v>44516</v>
      </c>
      <c r="F1851" s="99"/>
      <c r="G1851" s="96"/>
      <c r="H1851" s="101" t="str">
        <f>IFERROR(VLOOKUP(Abfalldokumentation!$B1851,Artikel!A:C,3,FALSE),Abfalldokumentation!$B1851)</f>
        <v>29600004</v>
      </c>
      <c r="I1851" s="103" t="str">
        <f>VLOOKUP(V1851,'Linien - BU'!A:B,2,FALSE)</f>
        <v>BU1</v>
      </c>
      <c r="J1851" s="105" t="str">
        <f t="shared" si="252"/>
        <v>112</v>
      </c>
      <c r="K1851" s="107">
        <f>Abfalldokumentation!$E1851</f>
        <v>44516</v>
      </c>
      <c r="L1851" s="105" t="str">
        <f>IFERROR(IF(VLOOKUP(W1851,'[1]Rohware 230'!$B:$C,2,FALSE)=0,"Rohware"),
IFERROR(IF(VLOOKUP(W1851,[1]Sammelnr.!$B:$C,2,FALSE)=0,"Sammelnr. ungeschält ABS"),
IFERROR(IF(VLOOKUP(W1851,[1]Sammelnr.!$E:$F,2,FALSE)=0,"Sammelnr. ungeschält VS"),
IFERROR(IF(VLOOKUP(W1851,[1]Sammelnr.!$H:$I,2,FALSE)=0,"Sammelnr. geschält"),
IFERROR(IF(VLOOKUP(W1851,[1]Offen!$B:$C,2,FALSE)=0,"Offen ungeschält ABS"),
IFERROR(IF(VLOOKUP(W1851,[1]Offen!$E:$F,2,FALSE)=0,"Offen ungeschält VOS"),
IFERROR(IF(VLOOKUP(W1851,[1]Offen!$H:$I,2,FALSE)=0,"Offen geschält RW"),
IFERROR(IF(VLOOKUP(W1851,[1]Offen!$K:$L,2,FALSE)=0,"Offen vegan"),
IFERROR(IF(VLOOKUP(W1851,[1]Offen!$N:$O,2,FALSE)=0,"Offen Zipfel"),
IFERROR(IF(VLOOKUP(W1851,[1]Offen!$Q:$R,2,FALSE)=0,"Offen Endstücke"),
IFERROR(IF(VLOOKUP(W1851,[1]Vakuumiert!$B:$C,2,FALSE)=0,"Vakuumierter VOS ungeschält"),
IFERROR(IF(VLOOKUP(W1851,[1]Vakuumiert!$E:$F,2,FALSE)=0,"Vakuumierter ABS ungeschält"),
IFERROR(IF(VLOOKUP(W1851,[1]Vakuumiert!$H:$I,2,FALSE)=0,"Vakuumierter VOS geschält"),
IFERROR(IF(VLOOKUP(W1851,[1]Vakuumiert!$K:$L,2,FALSE)=0,"Vakuumierter VOS vegan"),
IFERROR(IF(VLOOKUP(W1851,[1]Vakuumiert!$N:$O,2,FALSE)=0,"Vakuumierter VOS Zipfel"),
IFERROR(IF(VLOOKUP(W1851,[1]Vakuumiert!$Q:$R,2,FALSE)=0,"Vakuumiert geschält"),
IFERROR(IF(VLOOKUP(W1851,'[1]vakuumierte Fertigprodukte'!$B:$C,2,FALSE)=0,"Fertigprodukte"),
IFERROR(IF(VLOOKUP(W1851,'[1]vakuumierte Fertigprodukte'!$E:$FI,2,FALSE)=0,"Vakuumierte Zipfel"),
IFERROR(IF(VLOOKUP(W1851,[1]Wurste!$B:$C,2,FALSE)=0,"Räucherwürste"),
IFERROR(IF(VLOOKUP(W1851,[1]Wurste!$E:$F,2,FALSE)=0,"URW/URGW Wurst"),
IFERROR(IF(VLOOKUP(W1851,[1]Wurste!$H:$I,2,FALSE)=0,"HF-Wurst Vegan"),
IFERROR(IF(VLOOKUP(W1851,[1]Wurste!$K:$L,2,FALSE)=0,"320er ohne Würste"),
IFERROR(IF(AND(OR(Abfalldokumentation!$I1851="BU3",Abfalldokumentation!$I1851="Verkauf"),Abfalldokumentation!$N1851="Schimmel",Abfalldokumentation!$O1851="keinen Abnehmer/kein Schälpersonal"),"Div. Zipfel, ES ohne Verwendung",VLOOKUP(Abfalldokumentation!$M1851,Produktgruppen!A:B,2,FALSE)),"-")))))))))))))))))))))))</f>
        <v>-</v>
      </c>
      <c r="M1851" s="109" t="str">
        <f>IFERROR(VLOOKUP(Abfalldokumentation!$W1851,Artikel!A:C,3,FALSE),Abfalldokumentation!$W1851)</f>
        <v>29600004</v>
      </c>
      <c r="N1851" s="109" t="str">
        <f>VLOOKUP(D1851,'Liste Gründe'!A:D,2,FALSE)</f>
        <v>Schimmel</v>
      </c>
      <c r="O1851" s="107" t="str">
        <f>IF(ISBLANK(F1851),VLOOKUP(Abfalldokumentation!$X1851,'Liste Gründe'!A:D,3,FALSE),F1851)</f>
        <v>Schimmel</v>
      </c>
      <c r="P1851" s="109" t="str">
        <f>IF(ISBLANK(Abfalldokumentation!$G1851),"-",Abfalldokumentation!$G1851)</f>
        <v>-</v>
      </c>
      <c r="Q1851" s="109">
        <f t="shared" si="253"/>
        <v>46</v>
      </c>
      <c r="R1851" s="111" t="str">
        <f t="shared" si="254"/>
        <v>Produkte</v>
      </c>
      <c r="S1851" s="111" t="str">
        <f t="shared" si="255"/>
        <v>BUs</v>
      </c>
      <c r="T1851" s="111" t="str">
        <f t="shared" si="256"/>
        <v>Symptome</v>
      </c>
      <c r="U1851" s="109" t="str">
        <f>IFERROR(VLOOKUP(Abfalldokumentation!$W1851,Kennzahlen!S:U,3,FALSE)*Abfalldokumentation!$J1851,"0")</f>
        <v>0</v>
      </c>
      <c r="V1851" s="109" t="str">
        <f>IF(ISBLANK(A1851),VLOOKUP(Abfalldokumentation!$W1851,'Linien - BU'!R:S,2,FALSE),A1851)</f>
        <v>BU1</v>
      </c>
      <c r="W1851" s="113" t="str">
        <f t="shared" si="257"/>
        <v>29600004</v>
      </c>
      <c r="X1851" s="113">
        <f t="shared" si="258"/>
        <v>12</v>
      </c>
    </row>
    <row r="1852" spans="1:24" ht="30" customHeight="1" x14ac:dyDescent="0.25">
      <c r="A1852" s="94" t="s">
        <v>6</v>
      </c>
      <c r="B1852" s="96" t="s">
        <v>36</v>
      </c>
      <c r="C1852" s="96" t="s">
        <v>16619</v>
      </c>
      <c r="D1852" s="96">
        <v>10</v>
      </c>
      <c r="E1852" s="97">
        <v>44516</v>
      </c>
      <c r="F1852" s="99"/>
      <c r="G1852" s="96"/>
      <c r="H1852" s="101" t="str">
        <f>IFERROR(VLOOKUP(Abfalldokumentation!$B1852,Artikel!A:C,3,FALSE),Abfalldokumentation!$B1852)</f>
        <v>-</v>
      </c>
      <c r="I1852" s="103" t="str">
        <f>VLOOKUP(V1852,'Linien - BU'!A:B,2,FALSE)</f>
        <v>BU1</v>
      </c>
      <c r="J1852" s="105" t="str">
        <f t="shared" si="252"/>
        <v>90</v>
      </c>
      <c r="K1852" s="107">
        <f>Abfalldokumentation!$E1852</f>
        <v>44516</v>
      </c>
      <c r="L1852" s="105" t="str">
        <f>IFERROR(IF(VLOOKUP(W1852,'[1]Rohware 230'!$B:$C,2,FALSE)=0,"Rohware"),
IFERROR(IF(VLOOKUP(W1852,[1]Sammelnr.!$B:$C,2,FALSE)=0,"Sammelnr. ungeschält ABS"),
IFERROR(IF(VLOOKUP(W1852,[1]Sammelnr.!$E:$F,2,FALSE)=0,"Sammelnr. ungeschält VS"),
IFERROR(IF(VLOOKUP(W1852,[1]Sammelnr.!$H:$I,2,FALSE)=0,"Sammelnr. geschält"),
IFERROR(IF(VLOOKUP(W1852,[1]Offen!$B:$C,2,FALSE)=0,"Offen ungeschält ABS"),
IFERROR(IF(VLOOKUP(W1852,[1]Offen!$E:$F,2,FALSE)=0,"Offen ungeschält VOS"),
IFERROR(IF(VLOOKUP(W1852,[1]Offen!$H:$I,2,FALSE)=0,"Offen geschält RW"),
IFERROR(IF(VLOOKUP(W1852,[1]Offen!$K:$L,2,FALSE)=0,"Offen vegan"),
IFERROR(IF(VLOOKUP(W1852,[1]Offen!$N:$O,2,FALSE)=0,"Offen Zipfel"),
IFERROR(IF(VLOOKUP(W1852,[1]Offen!$Q:$R,2,FALSE)=0,"Offen Endstücke"),
IFERROR(IF(VLOOKUP(W1852,[1]Vakuumiert!$B:$C,2,FALSE)=0,"Vakuumierter VOS ungeschält"),
IFERROR(IF(VLOOKUP(W1852,[1]Vakuumiert!$E:$F,2,FALSE)=0,"Vakuumierter ABS ungeschält"),
IFERROR(IF(VLOOKUP(W1852,[1]Vakuumiert!$H:$I,2,FALSE)=0,"Vakuumierter VOS geschält"),
IFERROR(IF(VLOOKUP(W1852,[1]Vakuumiert!$K:$L,2,FALSE)=0,"Vakuumierter VOS vegan"),
IFERROR(IF(VLOOKUP(W1852,[1]Vakuumiert!$N:$O,2,FALSE)=0,"Vakuumierter VOS Zipfel"),
IFERROR(IF(VLOOKUP(W1852,[1]Vakuumiert!$Q:$R,2,FALSE)=0,"Vakuumiert geschält"),
IFERROR(IF(VLOOKUP(W1852,'[1]vakuumierte Fertigprodukte'!$B:$C,2,FALSE)=0,"Fertigprodukte"),
IFERROR(IF(VLOOKUP(W1852,'[1]vakuumierte Fertigprodukte'!$E:$FI,2,FALSE)=0,"Vakuumierte Zipfel"),
IFERROR(IF(VLOOKUP(W1852,[1]Wurste!$B:$C,2,FALSE)=0,"Räucherwürste"),
IFERROR(IF(VLOOKUP(W1852,[1]Wurste!$E:$F,2,FALSE)=0,"URW/URGW Wurst"),
IFERROR(IF(VLOOKUP(W1852,[1]Wurste!$H:$I,2,FALSE)=0,"HF-Wurst Vegan"),
IFERROR(IF(VLOOKUP(W1852,[1]Wurste!$K:$L,2,FALSE)=0,"320er ohne Würste"),
IFERROR(IF(AND(OR(Abfalldokumentation!$I1852="BU3",Abfalldokumentation!$I1852="Verkauf"),Abfalldokumentation!$N1852="Schimmel",Abfalldokumentation!$O1852="keinen Abnehmer/kein Schälpersonal"),"Div. Zipfel, ES ohne Verwendung",VLOOKUP(Abfalldokumentation!$M1852,Produktgruppen!A:B,2,FALSE)),"-")))))))))))))))))))))))</f>
        <v>Rest</v>
      </c>
      <c r="M1852" s="109" t="str">
        <f>IFERROR(VLOOKUP(Abfalldokumentation!$W1852,Artikel!A:C,3,FALSE),Abfalldokumentation!$W1852)</f>
        <v>-</v>
      </c>
      <c r="N1852" s="109" t="str">
        <f>VLOOKUP(D1852,'Liste Gründe'!A:D,2,FALSE)</f>
        <v>Linienbezogen</v>
      </c>
      <c r="O1852" s="107" t="str">
        <f>IF(ISBLANK(F1852),VLOOKUP(Abfalldokumentation!$X1852,'Liste Gründe'!A:D,3,FALSE),F1852)</f>
        <v>Reinigung</v>
      </c>
      <c r="P1852" s="109" t="str">
        <f>IF(ISBLANK(Abfalldokumentation!$G1852),"-",Abfalldokumentation!$G1852)</f>
        <v>-</v>
      </c>
      <c r="Q1852" s="109">
        <f t="shared" si="253"/>
        <v>46</v>
      </c>
      <c r="R1852" s="111" t="str">
        <f t="shared" si="254"/>
        <v>Produkte</v>
      </c>
      <c r="S1852" s="111" t="str">
        <f t="shared" si="255"/>
        <v>BUs</v>
      </c>
      <c r="T1852" s="111" t="str">
        <f t="shared" si="256"/>
        <v>Symptome</v>
      </c>
      <c r="U1852" s="109" t="str">
        <f>IFERROR(VLOOKUP(Abfalldokumentation!$W1852,Kennzahlen!S:U,3,FALSE)*Abfalldokumentation!$J1852,"0")</f>
        <v>0</v>
      </c>
      <c r="V1852" s="109" t="str">
        <f>IF(ISBLANK(A1852),VLOOKUP(Abfalldokumentation!$W1852,'Linien - BU'!R:S,2,FALSE),A1852)</f>
        <v>BU1</v>
      </c>
      <c r="W1852" s="113" t="str">
        <f t="shared" si="257"/>
        <v>-</v>
      </c>
      <c r="X1852" s="113">
        <f t="shared" si="258"/>
        <v>10</v>
      </c>
    </row>
    <row r="1853" spans="1:24" ht="30" customHeight="1" x14ac:dyDescent="0.25">
      <c r="A1853" s="94" t="s">
        <v>8</v>
      </c>
      <c r="B1853" s="96" t="s">
        <v>16620</v>
      </c>
      <c r="C1853" s="96" t="s">
        <v>16621</v>
      </c>
      <c r="D1853" s="96">
        <v>61</v>
      </c>
      <c r="E1853" s="97">
        <v>44516</v>
      </c>
      <c r="F1853" s="99"/>
      <c r="G1853" s="96"/>
      <c r="H1853" s="101" t="str">
        <f>IFERROR(VLOOKUP(Abfalldokumentation!$B1853,Artikel!A:C,3,FALSE),Abfalldokumentation!$B1853)</f>
        <v>29900002</v>
      </c>
      <c r="I1853" s="103" t="str">
        <f>VLOOKUP(V1853,'Linien - BU'!A:B,2,FALSE)</f>
        <v>BU3</v>
      </c>
      <c r="J1853" s="105" t="str">
        <f t="shared" si="252"/>
        <v>181</v>
      </c>
      <c r="K1853" s="107">
        <f>Abfalldokumentation!$E1853</f>
        <v>44516</v>
      </c>
      <c r="L1853" s="105" t="str">
        <f>IFERROR(IF(VLOOKUP(W1853,'[1]Rohware 230'!$B:$C,2,FALSE)=0,"Rohware"),
IFERROR(IF(VLOOKUP(W1853,[1]Sammelnr.!$B:$C,2,FALSE)=0,"Sammelnr. ungeschält ABS"),
IFERROR(IF(VLOOKUP(W1853,[1]Sammelnr.!$E:$F,2,FALSE)=0,"Sammelnr. ungeschält VS"),
IFERROR(IF(VLOOKUP(W1853,[1]Sammelnr.!$H:$I,2,FALSE)=0,"Sammelnr. geschält"),
IFERROR(IF(VLOOKUP(W1853,[1]Offen!$B:$C,2,FALSE)=0,"Offen ungeschält ABS"),
IFERROR(IF(VLOOKUP(W1853,[1]Offen!$E:$F,2,FALSE)=0,"Offen ungeschält VOS"),
IFERROR(IF(VLOOKUP(W1853,[1]Offen!$H:$I,2,FALSE)=0,"Offen geschält RW"),
IFERROR(IF(VLOOKUP(W1853,[1]Offen!$K:$L,2,FALSE)=0,"Offen vegan"),
IFERROR(IF(VLOOKUP(W1853,[1]Offen!$N:$O,2,FALSE)=0,"Offen Zipfel"),
IFERROR(IF(VLOOKUP(W1853,[1]Offen!$Q:$R,2,FALSE)=0,"Offen Endstücke"),
IFERROR(IF(VLOOKUP(W1853,[1]Vakuumiert!$B:$C,2,FALSE)=0,"Vakuumierter VOS ungeschält"),
IFERROR(IF(VLOOKUP(W1853,[1]Vakuumiert!$E:$F,2,FALSE)=0,"Vakuumierter ABS ungeschält"),
IFERROR(IF(VLOOKUP(W1853,[1]Vakuumiert!$H:$I,2,FALSE)=0,"Vakuumierter VOS geschält"),
IFERROR(IF(VLOOKUP(W1853,[1]Vakuumiert!$K:$L,2,FALSE)=0,"Vakuumierter VOS vegan"),
IFERROR(IF(VLOOKUP(W1853,[1]Vakuumiert!$N:$O,2,FALSE)=0,"Vakuumierter VOS Zipfel"),
IFERROR(IF(VLOOKUP(W1853,[1]Vakuumiert!$Q:$R,2,FALSE)=0,"Vakuumiert geschält"),
IFERROR(IF(VLOOKUP(W1853,'[1]vakuumierte Fertigprodukte'!$B:$C,2,FALSE)=0,"Fertigprodukte"),
IFERROR(IF(VLOOKUP(W1853,'[1]vakuumierte Fertigprodukte'!$E:$FI,2,FALSE)=0,"Vakuumierte Zipfel"),
IFERROR(IF(VLOOKUP(W1853,[1]Wurste!$B:$C,2,FALSE)=0,"Räucherwürste"),
IFERROR(IF(VLOOKUP(W1853,[1]Wurste!$E:$F,2,FALSE)=0,"URW/URGW Wurst"),
IFERROR(IF(VLOOKUP(W1853,[1]Wurste!$H:$I,2,FALSE)=0,"HF-Wurst Vegan"),
IFERROR(IF(VLOOKUP(W1853,[1]Wurste!$K:$L,2,FALSE)=0,"320er ohne Würste"),
IFERROR(IF(AND(OR(Abfalldokumentation!$I1853="BU3",Abfalldokumentation!$I1853="Verkauf"),Abfalldokumentation!$N1853="Schimmel",Abfalldokumentation!$O1853="keinen Abnehmer/kein Schälpersonal"),"Div. Zipfel, ES ohne Verwendung",VLOOKUP(Abfalldokumentation!$M1853,Produktgruppen!A:B,2,FALSE)),"-")))))))))))))))))))))))</f>
        <v>-</v>
      </c>
      <c r="M1853" s="109" t="str">
        <f>IFERROR(VLOOKUP(Abfalldokumentation!$W1853,Artikel!A:C,3,FALSE),Abfalldokumentation!$W1853)</f>
        <v>29900002</v>
      </c>
      <c r="N1853" s="109" t="str">
        <f>VLOOKUP(D1853,'Liste Gründe'!A:D,2,FALSE)</f>
        <v>keinen Verwendungszweck</v>
      </c>
      <c r="O1853" s="107" t="str">
        <f>IF(ISBLANK(F1853),VLOOKUP(Abfalldokumentation!$X1853,'Liste Gründe'!A:D,3,FALSE),F1853)</f>
        <v>keinen Verwendungszweck</v>
      </c>
      <c r="P1853" s="109" t="str">
        <f>IF(ISBLANK(Abfalldokumentation!$G1853),"-",Abfalldokumentation!$G1853)</f>
        <v>-</v>
      </c>
      <c r="Q1853" s="109">
        <f t="shared" si="253"/>
        <v>46</v>
      </c>
      <c r="R1853" s="111" t="str">
        <f t="shared" si="254"/>
        <v>Produkte</v>
      </c>
      <c r="S1853" s="111" t="str">
        <f t="shared" si="255"/>
        <v>BUs</v>
      </c>
      <c r="T1853" s="111" t="str">
        <f t="shared" si="256"/>
        <v>Symptome</v>
      </c>
      <c r="U1853" s="109" t="str">
        <f>IFERROR(VLOOKUP(Abfalldokumentation!$W1853,Kennzahlen!S:U,3,FALSE)*Abfalldokumentation!$J1853,"0")</f>
        <v>0</v>
      </c>
      <c r="V1853" s="109" t="str">
        <f>IF(ISBLANK(A1853),VLOOKUP(Abfalldokumentation!$W1853,'Linien - BU'!R:S,2,FALSE),A1853)</f>
        <v>BU3</v>
      </c>
      <c r="W1853" s="113" t="str">
        <f t="shared" si="257"/>
        <v>29900002</v>
      </c>
      <c r="X1853" s="113">
        <f t="shared" si="258"/>
        <v>61</v>
      </c>
    </row>
    <row r="1854" spans="1:24" ht="30" customHeight="1" x14ac:dyDescent="0.25">
      <c r="A1854" s="94" t="s">
        <v>6</v>
      </c>
      <c r="B1854" s="96" t="s">
        <v>385</v>
      </c>
      <c r="C1854" s="96" t="s">
        <v>16623</v>
      </c>
      <c r="D1854" s="96">
        <v>12</v>
      </c>
      <c r="E1854" s="97">
        <v>44516</v>
      </c>
      <c r="F1854" s="99"/>
      <c r="G1854" s="96"/>
      <c r="H1854" s="101" t="str">
        <f>IFERROR(VLOOKUP(Abfalldokumentation!$B1854,Artikel!A:C,3,FALSE),Abfalldokumentation!$B1854)</f>
        <v>Vorschmelz</v>
      </c>
      <c r="I1854" s="103" t="str">
        <f>VLOOKUP(V1854,'Linien - BU'!A:B,2,FALSE)</f>
        <v>BU1</v>
      </c>
      <c r="J1854" s="105" t="str">
        <f t="shared" si="252"/>
        <v>236</v>
      </c>
      <c r="K1854" s="107">
        <f>Abfalldokumentation!$E1854</f>
        <v>44516</v>
      </c>
      <c r="L1854" s="105" t="str">
        <f>IFERROR(IF(VLOOKUP(W1854,'[1]Rohware 230'!$B:$C,2,FALSE)=0,"Rohware"),
IFERROR(IF(VLOOKUP(W1854,[1]Sammelnr.!$B:$C,2,FALSE)=0,"Sammelnr. ungeschält ABS"),
IFERROR(IF(VLOOKUP(W1854,[1]Sammelnr.!$E:$F,2,FALSE)=0,"Sammelnr. ungeschält VS"),
IFERROR(IF(VLOOKUP(W1854,[1]Sammelnr.!$H:$I,2,FALSE)=0,"Sammelnr. geschält"),
IFERROR(IF(VLOOKUP(W1854,[1]Offen!$B:$C,2,FALSE)=0,"Offen ungeschält ABS"),
IFERROR(IF(VLOOKUP(W1854,[1]Offen!$E:$F,2,FALSE)=0,"Offen ungeschält VOS"),
IFERROR(IF(VLOOKUP(W1854,[1]Offen!$H:$I,2,FALSE)=0,"Offen geschält RW"),
IFERROR(IF(VLOOKUP(W1854,[1]Offen!$K:$L,2,FALSE)=0,"Offen vegan"),
IFERROR(IF(VLOOKUP(W1854,[1]Offen!$N:$O,2,FALSE)=0,"Offen Zipfel"),
IFERROR(IF(VLOOKUP(W1854,[1]Offen!$Q:$R,2,FALSE)=0,"Offen Endstücke"),
IFERROR(IF(VLOOKUP(W1854,[1]Vakuumiert!$B:$C,2,FALSE)=0,"Vakuumierter VOS ungeschält"),
IFERROR(IF(VLOOKUP(W1854,[1]Vakuumiert!$E:$F,2,FALSE)=0,"Vakuumierter ABS ungeschält"),
IFERROR(IF(VLOOKUP(W1854,[1]Vakuumiert!$H:$I,2,FALSE)=0,"Vakuumierter VOS geschält"),
IFERROR(IF(VLOOKUP(W1854,[1]Vakuumiert!$K:$L,2,FALSE)=0,"Vakuumierter VOS vegan"),
IFERROR(IF(VLOOKUP(W1854,[1]Vakuumiert!$N:$O,2,FALSE)=0,"Vakuumierter VOS Zipfel"),
IFERROR(IF(VLOOKUP(W1854,[1]Vakuumiert!$Q:$R,2,FALSE)=0,"Vakuumiert geschält"),
IFERROR(IF(VLOOKUP(W1854,'[1]vakuumierte Fertigprodukte'!$B:$C,2,FALSE)=0,"Fertigprodukte"),
IFERROR(IF(VLOOKUP(W1854,'[1]vakuumierte Fertigprodukte'!$E:$FI,2,FALSE)=0,"Vakuumierte Zipfel"),
IFERROR(IF(VLOOKUP(W1854,[1]Wurste!$B:$C,2,FALSE)=0,"Räucherwürste"),
IFERROR(IF(VLOOKUP(W1854,[1]Wurste!$E:$F,2,FALSE)=0,"URW/URGW Wurst"),
IFERROR(IF(VLOOKUP(W1854,[1]Wurste!$H:$I,2,FALSE)=0,"HF-Wurst Vegan"),
IFERROR(IF(VLOOKUP(W1854,[1]Wurste!$K:$L,2,FALSE)=0,"320er ohne Würste"),
IFERROR(IF(AND(OR(Abfalldokumentation!$I1854="BU3",Abfalldokumentation!$I1854="Verkauf"),Abfalldokumentation!$N1854="Schimmel",Abfalldokumentation!$O1854="keinen Abnehmer/kein Schälpersonal"),"Div. Zipfel, ES ohne Verwendung",VLOOKUP(Abfalldokumentation!$M1854,Produktgruppen!A:B,2,FALSE)),"-")))))))))))))))))))))))</f>
        <v>Vorschmelz</v>
      </c>
      <c r="M1854" s="109" t="str">
        <f>IFERROR(VLOOKUP(Abfalldokumentation!$W1854,Artikel!A:C,3,FALSE),Abfalldokumentation!$W1854)</f>
        <v>Vorschmelz</v>
      </c>
      <c r="N1854" s="109" t="str">
        <f>VLOOKUP(D1854,'Liste Gründe'!A:D,2,FALSE)</f>
        <v>Schimmel</v>
      </c>
      <c r="O1854" s="107" t="str">
        <f>IF(ISBLANK(F1854),VLOOKUP(Abfalldokumentation!$X1854,'Liste Gründe'!A:D,3,FALSE),F1854)</f>
        <v>Schimmel</v>
      </c>
      <c r="P1854" s="109" t="str">
        <f>IF(ISBLANK(Abfalldokumentation!$G1854),"-",Abfalldokumentation!$G1854)</f>
        <v>-</v>
      </c>
      <c r="Q1854" s="109">
        <f t="shared" si="253"/>
        <v>46</v>
      </c>
      <c r="R1854" s="111" t="str">
        <f t="shared" si="254"/>
        <v>Produkte</v>
      </c>
      <c r="S1854" s="111" t="str">
        <f t="shared" si="255"/>
        <v>BUs</v>
      </c>
      <c r="T1854" s="111" t="str">
        <f t="shared" si="256"/>
        <v>Symptome</v>
      </c>
      <c r="U1854" s="109" t="str">
        <f>IFERROR(VLOOKUP(Abfalldokumentation!$W1854,Kennzahlen!S:U,3,FALSE)*Abfalldokumentation!$J1854,"0")</f>
        <v>0</v>
      </c>
      <c r="V1854" s="109" t="str">
        <f>IF(ISBLANK(A1854),VLOOKUP(Abfalldokumentation!$W1854,'Linien - BU'!R:S,2,FALSE),A1854)</f>
        <v>BU1</v>
      </c>
      <c r="W1854" s="113" t="str">
        <f t="shared" si="257"/>
        <v>Vorschmelz</v>
      </c>
      <c r="X1854" s="113">
        <f t="shared" si="258"/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29500481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IFERROR(VLOOKUP(Abfalldokumentation!$W238,Artikel!#REF!,3,FALSE),Abfalldokumentation!$W238)</f>
        <v>Diverses QM</v>
      </c>
      <c r="B238" t="s">
        <v>281</v>
      </c>
    </row>
    <row r="239" spans="1:2" x14ac:dyDescent="0.25">
      <c r="A239" s="8" t="str">
        <f>IFERROR(VLOOKUP(Abfalldokumentation!$W239,Artikel!#REF!,3,FALSE),Abfalldokumentation!$W239)</f>
        <v>Diverses QM</v>
      </c>
      <c r="B239" t="s">
        <v>281</v>
      </c>
    </row>
    <row r="240" spans="1:2" x14ac:dyDescent="0.25">
      <c r="A240" s="8" t="str">
        <f>IFERROR(VLOOKUP(Abfalldokumentation!$W240,Artikel!#REF!,3,FALSE),Abfalldokumentation!$W240)</f>
        <v>Laborproben</v>
      </c>
      <c r="B240" t="s">
        <v>281</v>
      </c>
    </row>
    <row r="241" spans="1:2" x14ac:dyDescent="0.25">
      <c r="A241" s="8" t="str">
        <f>IFERROR(VLOOKUP(Abfalldokumentation!$W241,Artikel!#REF!,3,FALSE),Abfalldokumentation!$W241)</f>
        <v>Laborproben</v>
      </c>
      <c r="B241" t="s">
        <v>281</v>
      </c>
    </row>
    <row r="242" spans="1:2" x14ac:dyDescent="0.25">
      <c r="A242" s="8" t="str">
        <f>IFERROR(VLOOKUP(Abfalldokumentation!$W242,Artikel!#REF!,3,FALSE),Abfalldokumentation!$W242)</f>
        <v>Laborproben</v>
      </c>
      <c r="B242" t="s">
        <v>281</v>
      </c>
    </row>
    <row r="243" spans="1:2" x14ac:dyDescent="0.25">
      <c r="A243" s="8" t="str">
        <f>IFERROR(VLOOKUP(Abfalldokumentation!$W243,Artikel!#REF!,3,FALSE),Abfalldokumentation!$W243)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676</v>
      </c>
      <c r="D50" s="3">
        <v>73</v>
      </c>
      <c r="E50" s="3">
        <v>111599.37000000005</v>
      </c>
      <c r="F50" s="13">
        <v>918650.26073700085</v>
      </c>
      <c r="G50" s="29">
        <v>0.6057381865148519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15692.5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166529.75599999996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2021-11-16T13:09:07Z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